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tatweermisr-my.sharepoint.com/personal/silvia_naguib_tatweermisr_com/Documents/Raya BK up/2026/June 2026/"/>
    </mc:Choice>
  </mc:AlternateContent>
  <xr:revisionPtr revIDLastSave="0" documentId="8_{B1384B1E-16DF-4BD9-AD58-A5313790F85C}" xr6:coauthVersionLast="36" xr6:coauthVersionMax="36" xr10:uidLastSave="{00000000-0000-0000-0000-000000000000}"/>
  <bookViews>
    <workbookView xWindow="0" yWindow="0" windowWidth="20490" windowHeight="7425" tabRatio="1000" xr2:uid="{00000000-000D-0000-FFFF-FFFF00000000}"/>
  </bookViews>
  <sheets>
    <sheet name="Main page" sheetId="24" r:id="rId1"/>
    <sheet name="Active List" sheetId="18" state="hidden" r:id="rId2"/>
    <sheet name="Required Data" sheetId="9" r:id="rId3"/>
    <sheet name="Figures" sheetId="17" r:id="rId4"/>
    <sheet name="QMS Data" sheetId="11" r:id="rId5"/>
    <sheet name="Adherence Omnia" sheetId="56" r:id="rId6"/>
    <sheet name="Adherence Hamed" sheetId="55" r:id="rId7"/>
    <sheet name="Adherence (OP)" sheetId="44" r:id="rId8"/>
    <sheet name="Adherence (QA)" sheetId="45" r:id="rId9"/>
    <sheet name="OverAll Adherence" sheetId="34" r:id="rId10"/>
    <sheet name="Coaching" sheetId="46" r:id="rId11"/>
    <sheet name="DV" sheetId="31" state="hidden" r:id="rId12"/>
    <sheet name="Evaluators" sheetId="12" state="hidden" r:id="rId13"/>
    <sheet name="Coaching Data" sheetId="49" r:id="rId14"/>
    <sheet name="Days-hours" sheetId="19" r:id="rId15"/>
    <sheet name="Errors Row data" sheetId="36" r:id="rId16"/>
    <sheet name="Errors Analysis" sheetId="38" r:id="rId17"/>
    <sheet name="Failed Per Agent" sheetId="28" r:id="rId18"/>
    <sheet name="Agents Figures" sheetId="14" r:id="rId19"/>
    <sheet name="TL figures" sheetId="43" r:id="rId20"/>
    <sheet name="RF " sheetId="50" r:id="rId21"/>
    <sheet name="SBS" sheetId="53" r:id="rId22"/>
    <sheet name="Extra Calls" sheetId="54" state="hidden" r:id="rId23"/>
    <sheet name="Extra Calls - Agents Figures" sheetId="58" state="hidden" r:id="rId24"/>
    <sheet name="Errors count per Agent" sheetId="20" r:id="rId25"/>
    <sheet name="SBS Data" sheetId="63" state="hidden" r:id="rId26"/>
    <sheet name="Errors IB - Tatweer" sheetId="41" r:id="rId27"/>
    <sheet name="Errors IB - Proper T" sheetId="48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1" hidden="1">'Active List'!$A$1:$H$69</definedName>
    <definedName name="_xlnm._FilterDatabase" localSheetId="7" hidden="1">'Adherence (OP)'!$B$3:$R$31</definedName>
    <definedName name="_xlnm._FilterDatabase" localSheetId="8" hidden="1">'Adherence (QA)'!#REF!</definedName>
    <definedName name="_xlnm._FilterDatabase" localSheetId="6" hidden="1">'Adherence Hamed'!$B$3:$R$17</definedName>
    <definedName name="_xlnm._FilterDatabase" localSheetId="5" hidden="1">'Adherence Omnia'!$B$3:$R$16</definedName>
    <definedName name="_xlnm._FilterDatabase" localSheetId="18" hidden="1">'Agents Figures'!$A$3:$X$75</definedName>
    <definedName name="_xlnm._FilterDatabase" localSheetId="13" hidden="1">'Coaching Data'!#REF!</definedName>
    <definedName name="_xlnm._FilterDatabase" localSheetId="24" hidden="1">'Errors count per Agent'!$A$6:$O$6</definedName>
    <definedName name="_xlnm._FilterDatabase" localSheetId="15" hidden="1">'Errors Row data'!$A$1:$S$5366</definedName>
    <definedName name="_xlnm._FilterDatabase" localSheetId="23" hidden="1">'Extra Calls - Agents Figures'!$A$3:$X$92</definedName>
    <definedName name="_xlnm._FilterDatabase" localSheetId="17" hidden="1">'Failed Per Agent'!#REF!</definedName>
    <definedName name="_xlnm._FilterDatabase" localSheetId="9" hidden="1">'OverAll Adherence'!#REF!</definedName>
    <definedName name="_xlnm._FilterDatabase" localSheetId="4" hidden="1">'QMS Data'!$A$1:$BC$196</definedName>
    <definedName name="_xlnm._FilterDatabase" localSheetId="2" hidden="1">'Required Data'!$A$35:$AE$532</definedName>
    <definedName name="_xlnm._FilterDatabase" localSheetId="20" hidden="1">'RF '!$A$1:$D$3</definedName>
    <definedName name="agent">'[1]Raw Data'!$H:$H</definedName>
    <definedName name="Agent_ID">'Required Data'!$G:$G</definedName>
    <definedName name="Bucket">'Required Data'!$AC:$AC</definedName>
    <definedName name="Busniss_Critical">'Required Data'!$N:$N</definedName>
    <definedName name="Busniss_Critical_Percentage">'Required Data'!$O:$O</definedName>
    <definedName name="Call_date">'Required Data'!$AA:$AA</definedName>
    <definedName name="Call_day" localSheetId="16">'[2]Required Data'!$B:$B</definedName>
    <definedName name="Call_day">'Required Data'!$B:$B</definedName>
    <definedName name="CallHour" localSheetId="16">'[2]Required Data'!$AD:$AD</definedName>
    <definedName name="CallHour">'Required Data'!$AD:$AD</definedName>
    <definedName name="CallWeek">'Required Data'!$U:$U</definedName>
    <definedName name="Compliance_Critical">'Required Data'!$P:$P</definedName>
    <definedName name="Compliance_Critical_Percentage">'Required Data'!$Q:$Q</definedName>
    <definedName name="Critical_counter">'Required Data'!$Y:$Y</definedName>
    <definedName name="d" localSheetId="27">#REF!</definedName>
    <definedName name="d" localSheetId="26">#REF!</definedName>
    <definedName name="DEP">'Required Data'!$V:$V</definedName>
    <definedName name="ECF">'[1]Raw Data'!$AR:$AR</definedName>
    <definedName name="End_User_Crirical" localSheetId="16">'[2]Required Data'!$L:$L</definedName>
    <definedName name="End_User_Crirical">'Required Data'!$L:$L</definedName>
    <definedName name="End_User_Crirical_Percentage" localSheetId="16">'[2]Required Data'!$M:$M</definedName>
    <definedName name="End_User_Crirical_Percentage">'Required Data'!$M:$M</definedName>
    <definedName name="Evaluation_Week">'Required Data'!$W:$W</definedName>
    <definedName name="Evaluator_Name">'Required Data'!$H:$H</definedName>
    <definedName name="HC">[3]Sheet4!$A$1:$G$276</definedName>
    <definedName name="Label" localSheetId="7">INDEX(#REF!,MATCH(#REF!,#REF!,0))</definedName>
    <definedName name="Label" localSheetId="8">INDEX(#REF!,MATCH(#REF!,#REF!,0))</definedName>
    <definedName name="Label" localSheetId="6">INDEX(#REF!,MATCH(#REF!,#REF!,0))</definedName>
    <definedName name="Label" localSheetId="5">INDEX(#REF!,MATCH(#REF!,#REF!,0))</definedName>
    <definedName name="Label" localSheetId="27">INDEX(#REF!,MATCH(#REF!,#REF!,0))</definedName>
    <definedName name="Label" localSheetId="26">INDEX(#REF!,MATCH(#REF!,#REF!,0))</definedName>
    <definedName name="Label" localSheetId="23">INDEX(#REF!,MATCH(#REF!,#REF!,0))</definedName>
    <definedName name="Label">INDEX(#REF!,MATCH(#REF!,#REF!,0))</definedName>
    <definedName name="Non_Critical" localSheetId="16">'[2]Required Data'!$R:$R</definedName>
    <definedName name="Non_Critical">'Required Data'!$R:$R</definedName>
    <definedName name="Non_Critical_Percentage" localSheetId="16">'[2]Required Data'!$S:$S</definedName>
    <definedName name="Non_Critical_Percentage">'Required Data'!$S:$S</definedName>
    <definedName name="OnTime">[4]Sheet4!$E$12:$E$13</definedName>
    <definedName name="p" localSheetId="7">#REF!</definedName>
    <definedName name="p" localSheetId="8">#REF!</definedName>
    <definedName name="p" localSheetId="6">#REF!</definedName>
    <definedName name="p" localSheetId="5">#REF!</definedName>
    <definedName name="p" localSheetId="27">#REF!</definedName>
    <definedName name="p" localSheetId="26">#REF!</definedName>
    <definedName name="p" localSheetId="23">#REF!</definedName>
    <definedName name="p">#REF!</definedName>
    <definedName name="ParetoBaseCell" localSheetId="7">#REF!</definedName>
    <definedName name="ParetoBaseCell" localSheetId="8">#REF!</definedName>
    <definedName name="ParetoBaseCell" localSheetId="6">#REF!</definedName>
    <definedName name="ParetoBaseCell" localSheetId="5">#REF!</definedName>
    <definedName name="ParetoBaseCell" localSheetId="27">#REF!</definedName>
    <definedName name="ParetoBaseCell" localSheetId="26">#REF!</definedName>
    <definedName name="ParetoBaseCell" localSheetId="23">#REF!</definedName>
    <definedName name="ParetoBaseCell">#REF!</definedName>
    <definedName name="Process_Type">'[1]Raw Data'!$G:$G</definedName>
    <definedName name="q" localSheetId="7">#REF!</definedName>
    <definedName name="q" localSheetId="8">#REF!</definedName>
    <definedName name="q" localSheetId="6">#REF!</definedName>
    <definedName name="q" localSheetId="5">#REF!</definedName>
    <definedName name="q" localSheetId="27">#REF!</definedName>
    <definedName name="q" localSheetId="26">#REF!</definedName>
    <definedName name="q" localSheetId="23">#REF!</definedName>
    <definedName name="q">#REF!</definedName>
    <definedName name="Queue" localSheetId="16">'[2]Required Data'!$F:$F</definedName>
    <definedName name="Queue">'Required Data'!$F:$F</definedName>
    <definedName name="Reason">'[5]Calibration Status'!$G$2:$G$5</definedName>
    <definedName name="Result">'Required Data'!$K:$K</definedName>
    <definedName name="S">'[6]Calibration Status'!$G$2:$G$5</definedName>
    <definedName name="Section" localSheetId="7">#REF!</definedName>
    <definedName name="Section" localSheetId="8">#REF!</definedName>
    <definedName name="Section" localSheetId="6">#REF!</definedName>
    <definedName name="Section" localSheetId="5">#REF!</definedName>
    <definedName name="Section" localSheetId="27">#REF!</definedName>
    <definedName name="Section" localSheetId="26">#REF!</definedName>
    <definedName name="Section" localSheetId="23">#REF!</definedName>
    <definedName name="Section">#REF!</definedName>
    <definedName name="Shift" localSheetId="16">'[2]Required Data'!$Z:$Z</definedName>
    <definedName name="Shift">'Required Data'!$Z:$Z</definedName>
    <definedName name="Source" localSheetId="7">#REF!</definedName>
    <definedName name="Source" localSheetId="8">#REF!</definedName>
    <definedName name="Source" localSheetId="6">#REF!</definedName>
    <definedName name="Source" localSheetId="5">#REF!</definedName>
    <definedName name="Source" localSheetId="27">#REF!</definedName>
    <definedName name="Source" localSheetId="26">#REF!</definedName>
    <definedName name="Source" localSheetId="23">#REF!</definedName>
    <definedName name="Source">#REF!</definedName>
    <definedName name="Status">'[5]Calibration Status'!$H$2:$H$5</definedName>
    <definedName name="T" localSheetId="7">#REF!</definedName>
    <definedName name="T" localSheetId="8">#REF!</definedName>
    <definedName name="T" localSheetId="6">#REF!</definedName>
    <definedName name="T" localSheetId="5">#REF!</definedName>
    <definedName name="T" localSheetId="27">#REF!</definedName>
    <definedName name="T" localSheetId="26">#REF!</definedName>
    <definedName name="T" localSheetId="23">#REF!</definedName>
    <definedName name="T">#REF!</definedName>
    <definedName name="TargeType" localSheetId="16">'[2]Required Data'!$AE:$AE</definedName>
    <definedName name="TargeType">'Required Data'!$AE:$AE</definedName>
    <definedName name="TFSS">'[1]Raw Data'!$AU:$AU</definedName>
    <definedName name="Time">'Required Data'!$E:$E</definedName>
    <definedName name="title">'[1]Raw Data'!$Q:$Q</definedName>
    <definedName name="TL" localSheetId="16">'[2]Required Data'!$X:$X</definedName>
    <definedName name="TL">'Required Data'!$X:$X</definedName>
    <definedName name="Trained" localSheetId="7">#REF!</definedName>
    <definedName name="Trained" localSheetId="8">#REF!</definedName>
    <definedName name="Trained" localSheetId="6">#REF!</definedName>
    <definedName name="Trained" localSheetId="5">#REF!</definedName>
    <definedName name="Trained" localSheetId="27">#REF!</definedName>
    <definedName name="Trained" localSheetId="26">#REF!</definedName>
    <definedName name="Trained" localSheetId="23">#REF!</definedName>
    <definedName name="Trained">#REF!</definedName>
    <definedName name="Trainer">[7]ALL!$AQ$3:$AQ$6</definedName>
    <definedName name="transaction">'[1]Raw Data'!$E:$E</definedName>
    <definedName name="TSS">'[1]Raw Data'!$AT:$AT</definedName>
    <definedName name="Type">[4]Sheet4!$A$5:$A$6</definedName>
    <definedName name="UMethod">[4]Sheet4!$C$5:$C$8</definedName>
    <definedName name="W">'[1]Raw Data'!$A:$A</definedName>
    <definedName name="Week">'Required Data'!$W:$W</definedName>
    <definedName name="Weekday">'Required Data'!$AB:$AB</definedName>
  </definedNames>
  <calcPr calcId="191029"/>
  <pivotCaches>
    <pivotCache cacheId="0" r:id="rId3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55" l="1"/>
  <c r="K13" i="55"/>
  <c r="L13" i="55"/>
  <c r="M13" i="55"/>
  <c r="J14" i="55"/>
  <c r="K14" i="55"/>
  <c r="L14" i="55"/>
  <c r="M14" i="55"/>
  <c r="J15" i="55"/>
  <c r="K15" i="55"/>
  <c r="L15" i="55"/>
  <c r="M15" i="55"/>
  <c r="A3" i="9"/>
  <c r="B3" i="9" s="1"/>
  <c r="U3" i="9" s="1"/>
  <c r="I3" i="9"/>
  <c r="W3" i="9" s="1"/>
  <c r="O3" i="9"/>
  <c r="A4" i="9"/>
  <c r="D4" i="9" s="1"/>
  <c r="H4" i="9"/>
  <c r="V4" i="9" s="1"/>
  <c r="J4" i="9"/>
  <c r="AE4" i="9" s="1"/>
  <c r="K4" i="9"/>
  <c r="Q4" i="9"/>
  <c r="A5" i="9"/>
  <c r="I5" i="9" s="1"/>
  <c r="A6" i="9"/>
  <c r="F6" i="9" s="1"/>
  <c r="B6" i="9"/>
  <c r="C6" i="9"/>
  <c r="E6" i="9"/>
  <c r="AD6" i="9" s="1"/>
  <c r="K6" i="9"/>
  <c r="L6" i="9"/>
  <c r="M6" i="9"/>
  <c r="Q6" i="9"/>
  <c r="S6" i="9"/>
  <c r="A7" i="9"/>
  <c r="G7" i="9" s="1"/>
  <c r="X7" i="9" s="1"/>
  <c r="C7" i="9"/>
  <c r="D7" i="9"/>
  <c r="E7" i="9"/>
  <c r="Z7" i="9" s="1"/>
  <c r="F7" i="9"/>
  <c r="J7" i="9"/>
  <c r="AE7" i="9" s="1"/>
  <c r="K7" i="9"/>
  <c r="M7" i="9"/>
  <c r="N7" i="9"/>
  <c r="Q7" i="9"/>
  <c r="R7" i="9"/>
  <c r="A8" i="9"/>
  <c r="H8" i="9" s="1"/>
  <c r="V8" i="9" s="1"/>
  <c r="D8" i="9"/>
  <c r="E8" i="9"/>
  <c r="Z8" i="9" s="1"/>
  <c r="F8" i="9"/>
  <c r="G8" i="9"/>
  <c r="X8" i="9" s="1"/>
  <c r="J8" i="9"/>
  <c r="AE8" i="9" s="1"/>
  <c r="M8" i="9"/>
  <c r="N8" i="9"/>
  <c r="O8" i="9"/>
  <c r="Q8" i="9"/>
  <c r="S8" i="9"/>
  <c r="A9" i="9"/>
  <c r="F9" i="9" s="1"/>
  <c r="B9" i="9"/>
  <c r="U9" i="9" s="1"/>
  <c r="C9" i="9"/>
  <c r="D9" i="9"/>
  <c r="E9" i="9"/>
  <c r="G9" i="9"/>
  <c r="X9" i="9" s="1"/>
  <c r="H9" i="9"/>
  <c r="V9" i="9" s="1"/>
  <c r="I9" i="9"/>
  <c r="J9" i="9"/>
  <c r="AE9" i="9" s="1"/>
  <c r="K9" i="9"/>
  <c r="L9" i="9"/>
  <c r="M9" i="9"/>
  <c r="O9" i="9"/>
  <c r="P9" i="9"/>
  <c r="Q9" i="9"/>
  <c r="R9" i="9"/>
  <c r="S9" i="9"/>
  <c r="A10" i="9"/>
  <c r="F10" i="9" s="1"/>
  <c r="A11" i="9"/>
  <c r="B11" i="9" s="1"/>
  <c r="U11" i="9" s="1"/>
  <c r="I11" i="9"/>
  <c r="J11" i="9"/>
  <c r="AE11" i="9" s="1"/>
  <c r="A12" i="9"/>
  <c r="K12" i="9" s="1"/>
  <c r="C12" i="9"/>
  <c r="H12" i="9"/>
  <c r="V12" i="9" s="1"/>
  <c r="I12" i="9"/>
  <c r="J12" i="9"/>
  <c r="AE12" i="9" s="1"/>
  <c r="P12" i="9"/>
  <c r="Q12" i="9"/>
  <c r="S12" i="9"/>
  <c r="A13" i="9"/>
  <c r="Q13" i="9" s="1"/>
  <c r="C13" i="9"/>
  <c r="L13" i="9"/>
  <c r="A14" i="9"/>
  <c r="F14" i="9" s="1"/>
  <c r="C14" i="9"/>
  <c r="D14" i="9"/>
  <c r="E14" i="9"/>
  <c r="AD14" i="9" s="1"/>
  <c r="I14" i="9"/>
  <c r="W14" i="9" s="1"/>
  <c r="K14" i="9"/>
  <c r="L14" i="9"/>
  <c r="Q14" i="9"/>
  <c r="R14" i="9"/>
  <c r="S14" i="9"/>
  <c r="A15" i="9"/>
  <c r="K15" i="9"/>
  <c r="A16" i="9"/>
  <c r="B16" i="9" s="1"/>
  <c r="U16" i="9" s="1"/>
  <c r="S16" i="9"/>
  <c r="A17" i="9"/>
  <c r="B17" i="9"/>
  <c r="U17" i="9" s="1"/>
  <c r="C17" i="9"/>
  <c r="D17" i="9"/>
  <c r="E17" i="9"/>
  <c r="Z17" i="9" s="1"/>
  <c r="F17" i="9"/>
  <c r="G17" i="9"/>
  <c r="X17" i="9" s="1"/>
  <c r="H17" i="9"/>
  <c r="V17" i="9" s="1"/>
  <c r="I17" i="9"/>
  <c r="J17" i="9"/>
  <c r="AE17" i="9" s="1"/>
  <c r="K17" i="9"/>
  <c r="L17" i="9"/>
  <c r="M17" i="9"/>
  <c r="N17" i="9"/>
  <c r="O17" i="9"/>
  <c r="P17" i="9"/>
  <c r="Q17" i="9"/>
  <c r="R17" i="9"/>
  <c r="S17" i="9"/>
  <c r="A18" i="9"/>
  <c r="P18" i="9" s="1"/>
  <c r="G18" i="9"/>
  <c r="X18" i="9" s="1"/>
  <c r="H18" i="9"/>
  <c r="V18" i="9" s="1"/>
  <c r="K18" i="9"/>
  <c r="Q18" i="9"/>
  <c r="A19" i="9"/>
  <c r="B19" i="9"/>
  <c r="U19" i="9" s="1"/>
  <c r="D19" i="9"/>
  <c r="E19" i="9"/>
  <c r="AD19" i="9" s="1"/>
  <c r="F19" i="9"/>
  <c r="G19" i="9"/>
  <c r="X19" i="9" s="1"/>
  <c r="H19" i="9"/>
  <c r="V19" i="9" s="1"/>
  <c r="I19" i="9"/>
  <c r="J19" i="9"/>
  <c r="AE19" i="9" s="1"/>
  <c r="L19" i="9"/>
  <c r="M19" i="9"/>
  <c r="N19" i="9"/>
  <c r="O19" i="9"/>
  <c r="P19" i="9"/>
  <c r="Q19" i="9"/>
  <c r="R19" i="9"/>
  <c r="A20" i="9"/>
  <c r="C20" i="9"/>
  <c r="E20" i="9"/>
  <c r="I20" i="9"/>
  <c r="J20" i="9"/>
  <c r="AE20" i="9" s="1"/>
  <c r="M20" i="9"/>
  <c r="R20" i="9"/>
  <c r="S20" i="9"/>
  <c r="A21" i="9"/>
  <c r="F21" i="9"/>
  <c r="G21" i="9"/>
  <c r="X21" i="9" s="1"/>
  <c r="I21" i="9"/>
  <c r="J21" i="9"/>
  <c r="AE21" i="9" s="1"/>
  <c r="O21" i="9"/>
  <c r="P21" i="9"/>
  <c r="R21" i="9"/>
  <c r="S21" i="9"/>
  <c r="A22" i="9"/>
  <c r="J22" i="9" s="1"/>
  <c r="AE22" i="9" s="1"/>
  <c r="D22" i="9"/>
  <c r="E22" i="9"/>
  <c r="G22" i="9"/>
  <c r="X22" i="9" s="1"/>
  <c r="H22" i="9"/>
  <c r="V22" i="9" s="1"/>
  <c r="K22" i="9"/>
  <c r="O22" i="9"/>
  <c r="P22" i="9"/>
  <c r="Q22" i="9"/>
  <c r="S22" i="9"/>
  <c r="A23" i="9"/>
  <c r="E23" i="9" s="1"/>
  <c r="Z23" i="9" s="1"/>
  <c r="B23" i="9"/>
  <c r="C23" i="9"/>
  <c r="D23" i="9"/>
  <c r="F23" i="9"/>
  <c r="H23" i="9"/>
  <c r="V23" i="9" s="1"/>
  <c r="I23" i="9"/>
  <c r="W23" i="9" s="1"/>
  <c r="J23" i="9"/>
  <c r="AE23" i="9" s="1"/>
  <c r="K23" i="9"/>
  <c r="L23" i="9"/>
  <c r="M23" i="9"/>
  <c r="P23" i="9"/>
  <c r="Q23" i="9"/>
  <c r="R23" i="9"/>
  <c r="S23" i="9"/>
  <c r="A24" i="9"/>
  <c r="N24" i="9" s="1"/>
  <c r="A25" i="9"/>
  <c r="G25" i="9" s="1"/>
  <c r="X25" i="9" s="1"/>
  <c r="C25" i="9"/>
  <c r="D25" i="9"/>
  <c r="E25" i="9"/>
  <c r="AD25" i="9" s="1"/>
  <c r="F25" i="9"/>
  <c r="H25" i="9"/>
  <c r="V25" i="9" s="1"/>
  <c r="I25" i="9"/>
  <c r="K25" i="9"/>
  <c r="L25" i="9"/>
  <c r="M25" i="9"/>
  <c r="N25" i="9"/>
  <c r="P25" i="9"/>
  <c r="Q25" i="9"/>
  <c r="S25" i="9"/>
  <c r="A26" i="9"/>
  <c r="E26" i="9" s="1"/>
  <c r="Z26" i="9" s="1"/>
  <c r="C26" i="9"/>
  <c r="D26" i="9"/>
  <c r="L26" i="9"/>
  <c r="M26" i="9"/>
  <c r="N26" i="9"/>
  <c r="A27" i="9"/>
  <c r="E27" i="9" s="1"/>
  <c r="AD27" i="9" s="1"/>
  <c r="B27" i="9"/>
  <c r="U27" i="9" s="1"/>
  <c r="H27" i="9"/>
  <c r="V27" i="9" s="1"/>
  <c r="L27" i="9"/>
  <c r="M27" i="9"/>
  <c r="A28" i="9"/>
  <c r="L28" i="9" s="1"/>
  <c r="J28" i="9"/>
  <c r="AE28" i="9" s="1"/>
  <c r="R28" i="9"/>
  <c r="A29" i="9"/>
  <c r="C29" i="9" s="1"/>
  <c r="A30" i="9"/>
  <c r="F30" i="9" s="1"/>
  <c r="D30" i="9"/>
  <c r="G30" i="9"/>
  <c r="X30" i="9" s="1"/>
  <c r="H30" i="9"/>
  <c r="V30" i="9" s="1"/>
  <c r="I30" i="9"/>
  <c r="W30" i="9" s="1"/>
  <c r="K30" i="9"/>
  <c r="P30" i="9"/>
  <c r="Q30" i="9"/>
  <c r="R30" i="9"/>
  <c r="S30" i="9"/>
  <c r="A31" i="9"/>
  <c r="K31" i="9"/>
  <c r="A32" i="9"/>
  <c r="D32" i="9" s="1"/>
  <c r="A33" i="9"/>
  <c r="B33" i="9" s="1"/>
  <c r="U33" i="9" s="1"/>
  <c r="G33" i="9"/>
  <c r="X33" i="9" s="1"/>
  <c r="I33" i="9"/>
  <c r="J33" i="9"/>
  <c r="AE33" i="9" s="1"/>
  <c r="K33" i="9"/>
  <c r="R33" i="9"/>
  <c r="S33" i="9"/>
  <c r="A34" i="9"/>
  <c r="B34" i="9" s="1"/>
  <c r="U34" i="9" s="1"/>
  <c r="J34" i="9"/>
  <c r="AE34" i="9" s="1"/>
  <c r="P34" i="9"/>
  <c r="A35" i="9"/>
  <c r="B35" i="9"/>
  <c r="U35" i="9" s="1"/>
  <c r="A36" i="9"/>
  <c r="S36" i="9" s="1"/>
  <c r="A37" i="9"/>
  <c r="C37" i="9" s="1"/>
  <c r="B37" i="9"/>
  <c r="U37" i="9" s="1"/>
  <c r="F37" i="9"/>
  <c r="A38" i="9"/>
  <c r="G38" i="9" s="1"/>
  <c r="X38" i="9" s="1"/>
  <c r="C38" i="9"/>
  <c r="D38" i="9"/>
  <c r="E38" i="9"/>
  <c r="H38" i="9"/>
  <c r="V38" i="9" s="1"/>
  <c r="K38" i="9"/>
  <c r="L38" i="9"/>
  <c r="M38" i="9"/>
  <c r="P38" i="9"/>
  <c r="Q38" i="9"/>
  <c r="S38" i="9"/>
  <c r="A39" i="9"/>
  <c r="A40" i="9"/>
  <c r="H40" i="9" s="1"/>
  <c r="V40" i="9" s="1"/>
  <c r="D40" i="9"/>
  <c r="E40" i="9"/>
  <c r="A41" i="9"/>
  <c r="H41" i="9" s="1"/>
  <c r="V41" i="9" s="1"/>
  <c r="J41" i="9"/>
  <c r="AE41" i="9" s="1"/>
  <c r="Q41" i="9"/>
  <c r="A42" i="9"/>
  <c r="B42" i="9" s="1"/>
  <c r="U42" i="9" s="1"/>
  <c r="E42" i="9"/>
  <c r="Z42" i="9" s="1"/>
  <c r="F42" i="9"/>
  <c r="H42" i="9"/>
  <c r="V42" i="9" s="1"/>
  <c r="I42" i="9"/>
  <c r="W42" i="9" s="1"/>
  <c r="L42" i="9"/>
  <c r="P42" i="9"/>
  <c r="Q42" i="9"/>
  <c r="R42" i="9"/>
  <c r="S42" i="9"/>
  <c r="A43" i="9"/>
  <c r="C43" i="9" s="1"/>
  <c r="A44" i="9"/>
  <c r="G44" i="9" s="1"/>
  <c r="X44" i="9" s="1"/>
  <c r="E44" i="9"/>
  <c r="Z44" i="9" s="1"/>
  <c r="H44" i="9"/>
  <c r="V44" i="9" s="1"/>
  <c r="I44" i="9"/>
  <c r="W44" i="9" s="1"/>
  <c r="K44" i="9"/>
  <c r="M44" i="9"/>
  <c r="S44" i="9"/>
  <c r="A45" i="9"/>
  <c r="L45" i="9" s="1"/>
  <c r="C45" i="9"/>
  <c r="Q45" i="9"/>
  <c r="A46" i="9"/>
  <c r="H46" i="9" s="1"/>
  <c r="V46" i="9" s="1"/>
  <c r="D46" i="9"/>
  <c r="E46" i="9"/>
  <c r="AD46" i="9" s="1"/>
  <c r="F46" i="9"/>
  <c r="I46" i="9"/>
  <c r="W46" i="9" s="1"/>
  <c r="J46" i="9"/>
  <c r="AE46" i="9" s="1"/>
  <c r="M46" i="9"/>
  <c r="N46" i="9"/>
  <c r="O46" i="9"/>
  <c r="R46" i="9"/>
  <c r="A47" i="9"/>
  <c r="C47" i="9" s="1"/>
  <c r="M47" i="9"/>
  <c r="N47" i="9"/>
  <c r="A48" i="9"/>
  <c r="G48" i="9" s="1"/>
  <c r="X48" i="9" s="1"/>
  <c r="A49" i="9"/>
  <c r="O49" i="9" s="1"/>
  <c r="D49" i="9"/>
  <c r="K49" i="9"/>
  <c r="A50" i="9"/>
  <c r="A51" i="9"/>
  <c r="B51" i="9" s="1"/>
  <c r="U51" i="9" s="1"/>
  <c r="E51" i="9"/>
  <c r="AD51" i="9" s="1"/>
  <c r="G51" i="9"/>
  <c r="X51" i="9" s="1"/>
  <c r="M51" i="9"/>
  <c r="N51" i="9"/>
  <c r="R51" i="9"/>
  <c r="S51" i="9"/>
  <c r="A52" i="9"/>
  <c r="H52" i="9" s="1"/>
  <c r="V52" i="9" s="1"/>
  <c r="D52" i="9"/>
  <c r="A53" i="9"/>
  <c r="D53" i="9"/>
  <c r="E53" i="9"/>
  <c r="Z53" i="9" s="1"/>
  <c r="O53" i="9"/>
  <c r="A54" i="9"/>
  <c r="F54" i="9" s="1"/>
  <c r="D54" i="9"/>
  <c r="E54" i="9"/>
  <c r="G54" i="9"/>
  <c r="X54" i="9" s="1"/>
  <c r="L54" i="9"/>
  <c r="M54" i="9"/>
  <c r="O54" i="9"/>
  <c r="P54" i="9"/>
  <c r="Q54" i="9"/>
  <c r="A55" i="9"/>
  <c r="N55" i="9" s="1"/>
  <c r="A56" i="9"/>
  <c r="I56" i="9" s="1"/>
  <c r="C56" i="9"/>
  <c r="F56" i="9"/>
  <c r="J56" i="9"/>
  <c r="AE56" i="9" s="1"/>
  <c r="K56" i="9"/>
  <c r="O56" i="9"/>
  <c r="Q56" i="9"/>
  <c r="A57" i="9"/>
  <c r="B57" i="9"/>
  <c r="U57" i="9" s="1"/>
  <c r="C57" i="9"/>
  <c r="K57" i="9"/>
  <c r="A58" i="9"/>
  <c r="C58" i="9" s="1"/>
  <c r="I58" i="9"/>
  <c r="M58" i="9"/>
  <c r="A59" i="9"/>
  <c r="I59" i="9"/>
  <c r="A60" i="9"/>
  <c r="H60" i="9" s="1"/>
  <c r="V60" i="9" s="1"/>
  <c r="C60" i="9"/>
  <c r="D60" i="9"/>
  <c r="E60" i="9"/>
  <c r="Z60" i="9" s="1"/>
  <c r="F60" i="9"/>
  <c r="I60" i="9"/>
  <c r="J60" i="9"/>
  <c r="AE60" i="9" s="1"/>
  <c r="L60" i="9"/>
  <c r="M60" i="9"/>
  <c r="N60" i="9"/>
  <c r="O60" i="9"/>
  <c r="R60" i="9"/>
  <c r="S60" i="9"/>
  <c r="A61" i="9"/>
  <c r="F61" i="9" s="1"/>
  <c r="B61" i="9"/>
  <c r="C61" i="9"/>
  <c r="D61" i="9"/>
  <c r="E61" i="9"/>
  <c r="Z61" i="9" s="1"/>
  <c r="G61" i="9"/>
  <c r="X61" i="9" s="1"/>
  <c r="H61" i="9"/>
  <c r="V61" i="9" s="1"/>
  <c r="I61" i="9"/>
  <c r="W61" i="9" s="1"/>
  <c r="J61" i="9"/>
  <c r="AE61" i="9" s="1"/>
  <c r="K61" i="9"/>
  <c r="L61" i="9"/>
  <c r="M61" i="9"/>
  <c r="O61" i="9"/>
  <c r="P61" i="9"/>
  <c r="Q61" i="9"/>
  <c r="R61" i="9"/>
  <c r="S61" i="9"/>
  <c r="A62" i="9"/>
  <c r="O62" i="9" s="1"/>
  <c r="D62" i="9"/>
  <c r="A63" i="9"/>
  <c r="P63" i="9"/>
  <c r="A64" i="9"/>
  <c r="S64" i="9" s="1"/>
  <c r="I64" i="9"/>
  <c r="W64" i="9" s="1"/>
  <c r="A65" i="9"/>
  <c r="H65" i="9" s="1"/>
  <c r="V65" i="9" s="1"/>
  <c r="D65" i="9"/>
  <c r="G65" i="9"/>
  <c r="X65" i="9" s="1"/>
  <c r="L65" i="9"/>
  <c r="Q65" i="9"/>
  <c r="S65" i="9"/>
  <c r="A66" i="9"/>
  <c r="A67" i="9"/>
  <c r="K67" i="9" s="1"/>
  <c r="A68" i="9"/>
  <c r="J68" i="9"/>
  <c r="AE68" i="9" s="1"/>
  <c r="O68" i="9"/>
  <c r="S68" i="9"/>
  <c r="A69" i="9"/>
  <c r="D69" i="9" s="1"/>
  <c r="G69" i="9"/>
  <c r="X69" i="9" s="1"/>
  <c r="I69" i="9"/>
  <c r="W69" i="9" s="1"/>
  <c r="O69" i="9"/>
  <c r="P69" i="9"/>
  <c r="Q69" i="9"/>
  <c r="A70" i="9"/>
  <c r="A71" i="9"/>
  <c r="P71" i="9" s="1"/>
  <c r="B71" i="9"/>
  <c r="U71" i="9" s="1"/>
  <c r="N71" i="9"/>
  <c r="A72" i="9"/>
  <c r="C72" i="9" s="1"/>
  <c r="G72" i="9"/>
  <c r="X72" i="9" s="1"/>
  <c r="M72" i="9"/>
  <c r="P72" i="9"/>
  <c r="Q72" i="9"/>
  <c r="A73" i="9"/>
  <c r="A74" i="9"/>
  <c r="K74" i="9"/>
  <c r="L74" i="9"/>
  <c r="O74" i="9"/>
  <c r="A75" i="9"/>
  <c r="I75" i="9" s="1"/>
  <c r="H75" i="9"/>
  <c r="V75" i="9" s="1"/>
  <c r="Q75" i="9"/>
  <c r="A76" i="9"/>
  <c r="N76" i="9"/>
  <c r="A77" i="9"/>
  <c r="D77" i="9" s="1"/>
  <c r="B77" i="9"/>
  <c r="U77" i="9" s="1"/>
  <c r="L77" i="9"/>
  <c r="M77" i="9"/>
  <c r="R77" i="9"/>
  <c r="A78" i="9"/>
  <c r="A79" i="9"/>
  <c r="B79" i="9" s="1"/>
  <c r="U79" i="9" s="1"/>
  <c r="A80" i="9"/>
  <c r="N80" i="9"/>
  <c r="A81" i="9"/>
  <c r="H81" i="9" s="1"/>
  <c r="V81" i="9" s="1"/>
  <c r="D81" i="9"/>
  <c r="S81" i="9"/>
  <c r="A82" i="9"/>
  <c r="A83" i="9"/>
  <c r="A84" i="9"/>
  <c r="E84" i="9" s="1"/>
  <c r="Z84" i="9" s="1"/>
  <c r="C84" i="9"/>
  <c r="F84" i="9"/>
  <c r="G84" i="9"/>
  <c r="X84" i="9" s="1"/>
  <c r="I84" i="9"/>
  <c r="W84" i="9" s="1"/>
  <c r="J84" i="9"/>
  <c r="AE84" i="9" s="1"/>
  <c r="L84" i="9"/>
  <c r="N84" i="9"/>
  <c r="O84" i="9"/>
  <c r="R84" i="9"/>
  <c r="S84" i="9"/>
  <c r="A85" i="9"/>
  <c r="C85" i="9" s="1"/>
  <c r="B85" i="9"/>
  <c r="G85" i="9"/>
  <c r="X85" i="9" s="1"/>
  <c r="K85" i="9"/>
  <c r="L85" i="9"/>
  <c r="A86" i="9"/>
  <c r="H86" i="9"/>
  <c r="V86" i="9" s="1"/>
  <c r="M86" i="9"/>
  <c r="N86" i="9"/>
  <c r="O86" i="9"/>
  <c r="A87" i="9"/>
  <c r="H87" i="9"/>
  <c r="V87" i="9" s="1"/>
  <c r="P87" i="9"/>
  <c r="A88" i="9"/>
  <c r="P88" i="9" s="1"/>
  <c r="B88" i="9"/>
  <c r="U88" i="9" s="1"/>
  <c r="J88" i="9"/>
  <c r="AE88" i="9" s="1"/>
  <c r="M88" i="9"/>
  <c r="N88" i="9"/>
  <c r="A89" i="9"/>
  <c r="P89" i="9" s="1"/>
  <c r="A90" i="9"/>
  <c r="B90" i="9" s="1"/>
  <c r="U90" i="9" s="1"/>
  <c r="D90" i="9"/>
  <c r="F90" i="9"/>
  <c r="G90" i="9"/>
  <c r="X90" i="9" s="1"/>
  <c r="H90" i="9"/>
  <c r="V90" i="9" s="1"/>
  <c r="J90" i="9"/>
  <c r="AE90" i="9" s="1"/>
  <c r="L90" i="9"/>
  <c r="O90" i="9"/>
  <c r="P90" i="9"/>
  <c r="Q90" i="9"/>
  <c r="R90" i="9"/>
  <c r="A91" i="9"/>
  <c r="B91" i="9"/>
  <c r="U91" i="9" s="1"/>
  <c r="D91" i="9"/>
  <c r="H91" i="9"/>
  <c r="V91" i="9" s="1"/>
  <c r="I91" i="9"/>
  <c r="W91" i="9" s="1"/>
  <c r="J91" i="9"/>
  <c r="AE91" i="9" s="1"/>
  <c r="L91" i="9"/>
  <c r="R91" i="9"/>
  <c r="S91" i="9"/>
  <c r="A92" i="9"/>
  <c r="B92" i="9"/>
  <c r="U92" i="9" s="1"/>
  <c r="S92" i="9"/>
  <c r="A93" i="9"/>
  <c r="K93" i="9" s="1"/>
  <c r="A94" i="9"/>
  <c r="C94" i="9" s="1"/>
  <c r="E94" i="9"/>
  <c r="AD94" i="9" s="1"/>
  <c r="G94" i="9"/>
  <c r="X94" i="9" s="1"/>
  <c r="H94" i="9"/>
  <c r="V94" i="9" s="1"/>
  <c r="K94" i="9"/>
  <c r="L94" i="9"/>
  <c r="M94" i="9"/>
  <c r="Q94" i="9"/>
  <c r="A95" i="9"/>
  <c r="C95" i="9"/>
  <c r="D95" i="9"/>
  <c r="E95" i="9"/>
  <c r="O95" i="9"/>
  <c r="Q95" i="9"/>
  <c r="A96" i="9"/>
  <c r="P96" i="9"/>
  <c r="A97" i="9"/>
  <c r="A98" i="9"/>
  <c r="P98" i="9" s="1"/>
  <c r="C98" i="9"/>
  <c r="D98" i="9"/>
  <c r="Q98" i="9"/>
  <c r="S98" i="9"/>
  <c r="A99" i="9"/>
  <c r="Q99" i="9" s="1"/>
  <c r="A100" i="9"/>
  <c r="B100" i="9" s="1"/>
  <c r="U100" i="9" s="1"/>
  <c r="J100" i="9"/>
  <c r="AE100" i="9" s="1"/>
  <c r="N100" i="9"/>
  <c r="P100" i="9"/>
  <c r="R100" i="9"/>
  <c r="A101" i="9"/>
  <c r="F101" i="9" s="1"/>
  <c r="A102" i="9"/>
  <c r="C102" i="9" s="1"/>
  <c r="B102" i="9"/>
  <c r="Q102" i="9"/>
  <c r="R102" i="9"/>
  <c r="A103" i="9"/>
  <c r="C103" i="9"/>
  <c r="E103" i="9"/>
  <c r="Z103" i="9" s="1"/>
  <c r="F103" i="9"/>
  <c r="Q103" i="9"/>
  <c r="S103" i="9"/>
  <c r="A104" i="9"/>
  <c r="K104" i="9" s="1"/>
  <c r="A105" i="9"/>
  <c r="C105" i="9" s="1"/>
  <c r="K105" i="9"/>
  <c r="A106" i="9"/>
  <c r="H106" i="9" s="1"/>
  <c r="V106" i="9" s="1"/>
  <c r="B106" i="9"/>
  <c r="U106" i="9" s="1"/>
  <c r="D106" i="9"/>
  <c r="F106" i="9"/>
  <c r="I106" i="9"/>
  <c r="W106" i="9" s="1"/>
  <c r="J106" i="9"/>
  <c r="AE106" i="9" s="1"/>
  <c r="L106" i="9"/>
  <c r="N106" i="9"/>
  <c r="P106" i="9"/>
  <c r="Q106" i="9"/>
  <c r="R106" i="9"/>
  <c r="A107" i="9"/>
  <c r="A108" i="9"/>
  <c r="B108" i="9"/>
  <c r="U108" i="9" s="1"/>
  <c r="E108" i="9"/>
  <c r="F108" i="9"/>
  <c r="Q108" i="9"/>
  <c r="R108" i="9"/>
  <c r="A109" i="9"/>
  <c r="I109" i="9" s="1"/>
  <c r="W109" i="9" s="1"/>
  <c r="A110" i="9"/>
  <c r="L110" i="9" s="1"/>
  <c r="A111" i="9"/>
  <c r="A112" i="9"/>
  <c r="C112" i="9" s="1"/>
  <c r="N112" i="9"/>
  <c r="A113" i="9"/>
  <c r="I113" i="9"/>
  <c r="W113" i="9" s="1"/>
  <c r="A114" i="9"/>
  <c r="B114" i="9" s="1"/>
  <c r="U114" i="9" s="1"/>
  <c r="A115" i="9"/>
  <c r="K115" i="9" s="1"/>
  <c r="A116" i="9"/>
  <c r="C116" i="9" s="1"/>
  <c r="D116" i="9"/>
  <c r="L116" i="9"/>
  <c r="M116" i="9"/>
  <c r="A117" i="9"/>
  <c r="K117" i="9" s="1"/>
  <c r="A118" i="9"/>
  <c r="A119" i="9"/>
  <c r="J119" i="9"/>
  <c r="AE119" i="9" s="1"/>
  <c r="M119" i="9"/>
  <c r="P119" i="9"/>
  <c r="Q119" i="9"/>
  <c r="A120" i="9"/>
  <c r="B120" i="9" s="1"/>
  <c r="U120" i="9" s="1"/>
  <c r="I120" i="9"/>
  <c r="W120" i="9" s="1"/>
  <c r="S120" i="9"/>
  <c r="A121" i="9"/>
  <c r="E121" i="9"/>
  <c r="AD121" i="9" s="1"/>
  <c r="G121" i="9"/>
  <c r="X121" i="9" s="1"/>
  <c r="H121" i="9"/>
  <c r="V121" i="9" s="1"/>
  <c r="S121" i="9"/>
  <c r="A122" i="9"/>
  <c r="C122" i="9"/>
  <c r="S122" i="9"/>
  <c r="A123" i="9"/>
  <c r="R123" i="9" s="1"/>
  <c r="A124" i="9"/>
  <c r="C124" i="9" s="1"/>
  <c r="H124" i="9"/>
  <c r="V124" i="9" s="1"/>
  <c r="I124" i="9"/>
  <c r="K124" i="9"/>
  <c r="Q124" i="9"/>
  <c r="S124" i="9"/>
  <c r="A125" i="9"/>
  <c r="O125" i="9" s="1"/>
  <c r="A126" i="9"/>
  <c r="B126" i="9" s="1"/>
  <c r="U126" i="9" s="1"/>
  <c r="D126" i="9"/>
  <c r="F126" i="9"/>
  <c r="G126" i="9"/>
  <c r="X126" i="9" s="1"/>
  <c r="M126" i="9"/>
  <c r="N126" i="9"/>
  <c r="O126" i="9"/>
  <c r="A127" i="9"/>
  <c r="S127" i="9" s="1"/>
  <c r="A128" i="9"/>
  <c r="N128" i="9" s="1"/>
  <c r="C128" i="9"/>
  <c r="A129" i="9"/>
  <c r="D129" i="9"/>
  <c r="I129" i="9"/>
  <c r="L129" i="9"/>
  <c r="M129" i="9"/>
  <c r="A130" i="9"/>
  <c r="A131" i="9"/>
  <c r="B131" i="9"/>
  <c r="U131" i="9" s="1"/>
  <c r="C131" i="9"/>
  <c r="E131" i="9"/>
  <c r="Z131" i="9" s="1"/>
  <c r="F131" i="9"/>
  <c r="G131" i="9"/>
  <c r="X131" i="9" s="1"/>
  <c r="K131" i="9"/>
  <c r="L131" i="9"/>
  <c r="M131" i="9"/>
  <c r="O131" i="9"/>
  <c r="Q131" i="9"/>
  <c r="S131" i="9"/>
  <c r="A132" i="9"/>
  <c r="B132" i="9" s="1"/>
  <c r="U132" i="9" s="1"/>
  <c r="K132" i="9"/>
  <c r="M132" i="9"/>
  <c r="N132" i="9"/>
  <c r="A133" i="9"/>
  <c r="K133" i="9" s="1"/>
  <c r="A134" i="9"/>
  <c r="P134" i="9" s="1"/>
  <c r="B134" i="9"/>
  <c r="U134" i="9" s="1"/>
  <c r="D134" i="9"/>
  <c r="L134" i="9"/>
  <c r="A135" i="9"/>
  <c r="C135" i="9" s="1"/>
  <c r="A136" i="9"/>
  <c r="C136" i="9" s="1"/>
  <c r="D136" i="9"/>
  <c r="F136" i="9"/>
  <c r="G136" i="9"/>
  <c r="X136" i="9" s="1"/>
  <c r="I136" i="9"/>
  <c r="W136" i="9" s="1"/>
  <c r="J136" i="9"/>
  <c r="AE136" i="9" s="1"/>
  <c r="K136" i="9"/>
  <c r="M136" i="9"/>
  <c r="Q136" i="9"/>
  <c r="R136" i="9"/>
  <c r="S136" i="9"/>
  <c r="A137" i="9"/>
  <c r="E137" i="9" s="1"/>
  <c r="A138" i="9"/>
  <c r="D138" i="9" s="1"/>
  <c r="E138" i="9"/>
  <c r="Z138" i="9" s="1"/>
  <c r="K138" i="9"/>
  <c r="L138" i="9"/>
  <c r="A139" i="9"/>
  <c r="Q139" i="9"/>
  <c r="A140" i="9"/>
  <c r="C140" i="9" s="1"/>
  <c r="A141" i="9"/>
  <c r="J141" i="9" s="1"/>
  <c r="AE141" i="9" s="1"/>
  <c r="A142" i="9"/>
  <c r="H142" i="9" s="1"/>
  <c r="V142" i="9" s="1"/>
  <c r="G142" i="9"/>
  <c r="X142" i="9" s="1"/>
  <c r="Q142" i="9"/>
  <c r="A143" i="9"/>
  <c r="P143" i="9"/>
  <c r="A144" i="9"/>
  <c r="A145" i="9"/>
  <c r="B145" i="9" s="1"/>
  <c r="U145" i="9" s="1"/>
  <c r="K145" i="9"/>
  <c r="A146" i="9"/>
  <c r="F146" i="9" s="1"/>
  <c r="G146" i="9"/>
  <c r="X146" i="9" s="1"/>
  <c r="K146" i="9"/>
  <c r="O146" i="9"/>
  <c r="A147" i="9"/>
  <c r="D147" i="9" s="1"/>
  <c r="A148" i="9"/>
  <c r="B148" i="9" s="1"/>
  <c r="U148" i="9" s="1"/>
  <c r="J148" i="9"/>
  <c r="AE148" i="9" s="1"/>
  <c r="Q148" i="9"/>
  <c r="A149" i="9"/>
  <c r="F149" i="9" s="1"/>
  <c r="A150" i="9"/>
  <c r="S150" i="9" s="1"/>
  <c r="B150" i="9"/>
  <c r="U150" i="9" s="1"/>
  <c r="D150" i="9"/>
  <c r="K150" i="9"/>
  <c r="M150" i="9"/>
  <c r="O150" i="9"/>
  <c r="A151" i="9"/>
  <c r="E151" i="9" s="1"/>
  <c r="AD151" i="9" s="1"/>
  <c r="A152" i="9"/>
  <c r="B152" i="9" s="1"/>
  <c r="U152" i="9" s="1"/>
  <c r="N152" i="9"/>
  <c r="A153" i="9"/>
  <c r="E153" i="9" s="1"/>
  <c r="AD153" i="9" s="1"/>
  <c r="B153" i="9"/>
  <c r="C153" i="9"/>
  <c r="G153" i="9"/>
  <c r="X153" i="9" s="1"/>
  <c r="P153" i="9"/>
  <c r="S153" i="9"/>
  <c r="A154" i="9"/>
  <c r="C154" i="9" s="1"/>
  <c r="A155" i="9"/>
  <c r="F155" i="9" s="1"/>
  <c r="A156" i="9"/>
  <c r="S156" i="9" s="1"/>
  <c r="G156" i="9"/>
  <c r="X156" i="9" s="1"/>
  <c r="J156" i="9"/>
  <c r="AE156" i="9" s="1"/>
  <c r="A157" i="9"/>
  <c r="B157" i="9" s="1"/>
  <c r="U157" i="9" s="1"/>
  <c r="A158" i="9"/>
  <c r="F158" i="9" s="1"/>
  <c r="B158" i="9"/>
  <c r="U158" i="9" s="1"/>
  <c r="C158" i="9"/>
  <c r="D158" i="9"/>
  <c r="E158" i="9"/>
  <c r="H158" i="9"/>
  <c r="V158" i="9" s="1"/>
  <c r="I158" i="9"/>
  <c r="W158" i="9" s="1"/>
  <c r="J158" i="9"/>
  <c r="AE158" i="9" s="1"/>
  <c r="K158" i="9"/>
  <c r="L158" i="9"/>
  <c r="M158" i="9"/>
  <c r="N158" i="9"/>
  <c r="Q158" i="9"/>
  <c r="R158" i="9"/>
  <c r="S158" i="9"/>
  <c r="A159" i="9"/>
  <c r="D159" i="9" s="1"/>
  <c r="J159" i="9"/>
  <c r="AE159" i="9" s="1"/>
  <c r="R159" i="9"/>
  <c r="A160" i="9"/>
  <c r="C160" i="9" s="1"/>
  <c r="B160" i="9"/>
  <c r="D160" i="9"/>
  <c r="J160" i="9"/>
  <c r="AE160" i="9" s="1"/>
  <c r="N160" i="9"/>
  <c r="R160" i="9"/>
  <c r="A161" i="9"/>
  <c r="G161" i="9" s="1"/>
  <c r="X161" i="9" s="1"/>
  <c r="C161" i="9"/>
  <c r="I161" i="9"/>
  <c r="W161" i="9" s="1"/>
  <c r="K161" i="9"/>
  <c r="P161" i="9"/>
  <c r="Q161" i="9"/>
  <c r="S161" i="9"/>
  <c r="A162" i="9"/>
  <c r="B162" i="9"/>
  <c r="U162" i="9" s="1"/>
  <c r="H162" i="9"/>
  <c r="V162" i="9" s="1"/>
  <c r="I162" i="9"/>
  <c r="L162" i="9"/>
  <c r="M162" i="9"/>
  <c r="R162" i="9"/>
  <c r="A163" i="9"/>
  <c r="B163" i="9"/>
  <c r="U163" i="9" s="1"/>
  <c r="F163" i="9"/>
  <c r="H163" i="9"/>
  <c r="V163" i="9" s="1"/>
  <c r="S163" i="9"/>
  <c r="A164" i="9"/>
  <c r="K164" i="9" s="1"/>
  <c r="S164" i="9"/>
  <c r="A165" i="9"/>
  <c r="A166" i="9"/>
  <c r="J166" i="9"/>
  <c r="AE166" i="9" s="1"/>
  <c r="M166" i="9"/>
  <c r="Q166" i="9"/>
  <c r="S166" i="9"/>
  <c r="A167" i="9"/>
  <c r="J167" i="9" s="1"/>
  <c r="AE167" i="9" s="1"/>
  <c r="A168" i="9"/>
  <c r="B168" i="9" s="1"/>
  <c r="D168" i="9"/>
  <c r="I168" i="9"/>
  <c r="W168" i="9" s="1"/>
  <c r="J168" i="9"/>
  <c r="AE168" i="9" s="1"/>
  <c r="L168" i="9"/>
  <c r="N168" i="9"/>
  <c r="R168" i="9"/>
  <c r="S168" i="9"/>
  <c r="A169" i="9"/>
  <c r="E169" i="9"/>
  <c r="Z169" i="9" s="1"/>
  <c r="G169" i="9"/>
  <c r="X169" i="9" s="1"/>
  <c r="H169" i="9"/>
  <c r="V169" i="9" s="1"/>
  <c r="L169" i="9"/>
  <c r="N169" i="9"/>
  <c r="P169" i="9"/>
  <c r="A170" i="9"/>
  <c r="E170" i="9" s="1"/>
  <c r="H170" i="9"/>
  <c r="V170" i="9" s="1"/>
  <c r="N170" i="9"/>
  <c r="A171" i="9"/>
  <c r="E171" i="9" s="1"/>
  <c r="I171" i="9"/>
  <c r="S171" i="9"/>
  <c r="A172" i="9"/>
  <c r="A173" i="9"/>
  <c r="C173" i="9" s="1"/>
  <c r="A174" i="9"/>
  <c r="D174" i="9" s="1"/>
  <c r="A175" i="9"/>
  <c r="B175" i="9" s="1"/>
  <c r="U175" i="9" s="1"/>
  <c r="A176" i="9"/>
  <c r="H176" i="9" s="1"/>
  <c r="V176" i="9" s="1"/>
  <c r="B176" i="9"/>
  <c r="U176" i="9" s="1"/>
  <c r="C176" i="9"/>
  <c r="D176" i="9"/>
  <c r="E176" i="9"/>
  <c r="Z176" i="9" s="1"/>
  <c r="G176" i="9"/>
  <c r="X176" i="9" s="1"/>
  <c r="J176" i="9"/>
  <c r="AE176" i="9" s="1"/>
  <c r="K176" i="9"/>
  <c r="L176" i="9"/>
  <c r="M176" i="9"/>
  <c r="O176" i="9"/>
  <c r="P176" i="9"/>
  <c r="S176" i="9"/>
  <c r="A177" i="9"/>
  <c r="C177" i="9" s="1"/>
  <c r="G177" i="9"/>
  <c r="X177" i="9" s="1"/>
  <c r="A178" i="9"/>
  <c r="E178" i="9"/>
  <c r="AD178" i="9" s="1"/>
  <c r="F178" i="9"/>
  <c r="Q178" i="9"/>
  <c r="R178" i="9"/>
  <c r="A179" i="9"/>
  <c r="B179" i="9" s="1"/>
  <c r="U179" i="9" s="1"/>
  <c r="A180" i="9"/>
  <c r="G180" i="9" s="1"/>
  <c r="X180" i="9" s="1"/>
  <c r="A181" i="9"/>
  <c r="B181" i="9" s="1"/>
  <c r="U181" i="9" s="1"/>
  <c r="A182" i="9"/>
  <c r="B182" i="9"/>
  <c r="D182" i="9"/>
  <c r="E182" i="9"/>
  <c r="G182" i="9"/>
  <c r="X182" i="9" s="1"/>
  <c r="H182" i="9"/>
  <c r="V182" i="9" s="1"/>
  <c r="I182" i="9"/>
  <c r="W182" i="9" s="1"/>
  <c r="J182" i="9"/>
  <c r="AE182" i="9" s="1"/>
  <c r="L182" i="9"/>
  <c r="M182" i="9"/>
  <c r="N182" i="9"/>
  <c r="P182" i="9"/>
  <c r="Q182" i="9"/>
  <c r="R182" i="9"/>
  <c r="A183" i="9"/>
  <c r="I183" i="9"/>
  <c r="W183" i="9" s="1"/>
  <c r="L183" i="9"/>
  <c r="O183" i="9"/>
  <c r="S183" i="9"/>
  <c r="A184" i="9"/>
  <c r="B184" i="9" s="1"/>
  <c r="U184" i="9" s="1"/>
  <c r="M184" i="9"/>
  <c r="A185" i="9"/>
  <c r="F185" i="9" s="1"/>
  <c r="J185" i="9"/>
  <c r="AE185" i="9" s="1"/>
  <c r="O185" i="9"/>
  <c r="A186" i="9"/>
  <c r="B186" i="9" s="1"/>
  <c r="U186" i="9" s="1"/>
  <c r="J186" i="9"/>
  <c r="AE186" i="9" s="1"/>
  <c r="A187" i="9"/>
  <c r="B187" i="9" s="1"/>
  <c r="U187" i="9" s="1"/>
  <c r="H187" i="9"/>
  <c r="V187" i="9" s="1"/>
  <c r="M187" i="9"/>
  <c r="A188" i="9"/>
  <c r="D188" i="9" s="1"/>
  <c r="A189" i="9"/>
  <c r="J189" i="9" s="1"/>
  <c r="AE189" i="9" s="1"/>
  <c r="A190" i="9"/>
  <c r="C190" i="9" s="1"/>
  <c r="I190" i="9"/>
  <c r="W190" i="9" s="1"/>
  <c r="M190" i="9"/>
  <c r="A191" i="9"/>
  <c r="E191" i="9" s="1"/>
  <c r="Z191" i="9" s="1"/>
  <c r="M191" i="9"/>
  <c r="A192" i="9"/>
  <c r="B192" i="9" s="1"/>
  <c r="U192" i="9" s="1"/>
  <c r="A193" i="9"/>
  <c r="J193" i="9"/>
  <c r="AE193" i="9" s="1"/>
  <c r="S193" i="9"/>
  <c r="A194" i="9"/>
  <c r="J194" i="9" s="1"/>
  <c r="AE194" i="9" s="1"/>
  <c r="A195" i="9"/>
  <c r="E195" i="9" s="1"/>
  <c r="AD195" i="9" s="1"/>
  <c r="B195" i="9"/>
  <c r="U195" i="9" s="1"/>
  <c r="C195" i="9"/>
  <c r="D195" i="9"/>
  <c r="G195" i="9"/>
  <c r="X195" i="9" s="1"/>
  <c r="H195" i="9"/>
  <c r="V195" i="9" s="1"/>
  <c r="I195" i="9"/>
  <c r="W195" i="9" s="1"/>
  <c r="J195" i="9"/>
  <c r="AE195" i="9" s="1"/>
  <c r="K195" i="9"/>
  <c r="L195" i="9"/>
  <c r="M195" i="9"/>
  <c r="P195" i="9"/>
  <c r="Q195" i="9"/>
  <c r="R195" i="9"/>
  <c r="S195" i="9"/>
  <c r="A196" i="9"/>
  <c r="F196" i="9" s="1"/>
  <c r="J196" i="9"/>
  <c r="AE196" i="9" s="1"/>
  <c r="K196" i="9"/>
  <c r="A197" i="9"/>
  <c r="B197" i="9"/>
  <c r="U197" i="9" s="1"/>
  <c r="E197" i="9"/>
  <c r="I197" i="9"/>
  <c r="W197" i="9" s="1"/>
  <c r="R197" i="9"/>
  <c r="S197" i="9"/>
  <c r="A198" i="9"/>
  <c r="B198" i="9" s="1"/>
  <c r="U198" i="9" s="1"/>
  <c r="G198" i="9"/>
  <c r="X198" i="9" s="1"/>
  <c r="O198" i="9"/>
  <c r="R198" i="9"/>
  <c r="A199" i="9"/>
  <c r="C199" i="9" s="1"/>
  <c r="D199" i="9"/>
  <c r="E199" i="9"/>
  <c r="Z199" i="9" s="1"/>
  <c r="F199" i="9"/>
  <c r="G199" i="9"/>
  <c r="X199" i="9" s="1"/>
  <c r="H199" i="9"/>
  <c r="V199" i="9" s="1"/>
  <c r="I199" i="9"/>
  <c r="W199" i="9" s="1"/>
  <c r="K199" i="9"/>
  <c r="M199" i="9"/>
  <c r="N199" i="9"/>
  <c r="O199" i="9"/>
  <c r="P199" i="9"/>
  <c r="Q199" i="9"/>
  <c r="S199" i="9"/>
  <c r="A200" i="9"/>
  <c r="G200" i="9" s="1"/>
  <c r="X200" i="9" s="1"/>
  <c r="D200" i="9"/>
  <c r="E200" i="9"/>
  <c r="AD200" i="9" s="1"/>
  <c r="F200" i="9"/>
  <c r="H200" i="9"/>
  <c r="V200" i="9" s="1"/>
  <c r="I200" i="9"/>
  <c r="J200" i="9"/>
  <c r="AE200" i="9" s="1"/>
  <c r="L200" i="9"/>
  <c r="N200" i="9"/>
  <c r="O200" i="9"/>
  <c r="Q200" i="9"/>
  <c r="R200" i="9"/>
  <c r="A201" i="9"/>
  <c r="B201" i="9"/>
  <c r="U201" i="9" s="1"/>
  <c r="J201" i="9"/>
  <c r="AE201" i="9" s="1"/>
  <c r="O201" i="9"/>
  <c r="R201" i="9"/>
  <c r="S201" i="9"/>
  <c r="A202" i="9"/>
  <c r="B202" i="9" s="1"/>
  <c r="U202" i="9" s="1"/>
  <c r="F202" i="9"/>
  <c r="G202" i="9"/>
  <c r="X202" i="9" s="1"/>
  <c r="H202" i="9"/>
  <c r="V202" i="9" s="1"/>
  <c r="J202" i="9"/>
  <c r="AE202" i="9" s="1"/>
  <c r="K202" i="9"/>
  <c r="O202" i="9"/>
  <c r="P202" i="9"/>
  <c r="S202" i="9"/>
  <c r="A203" i="9"/>
  <c r="C203" i="9" s="1"/>
  <c r="B203" i="9"/>
  <c r="U203" i="9" s="1"/>
  <c r="D203" i="9"/>
  <c r="P203" i="9"/>
  <c r="Q203" i="9"/>
  <c r="A204" i="9"/>
  <c r="E204" i="9" s="1"/>
  <c r="G204" i="9"/>
  <c r="X204" i="9" s="1"/>
  <c r="I204" i="9"/>
  <c r="W204" i="9" s="1"/>
  <c r="L204" i="9"/>
  <c r="O204" i="9"/>
  <c r="Q204" i="9"/>
  <c r="A205" i="9"/>
  <c r="A206" i="9"/>
  <c r="C206" i="9"/>
  <c r="F206" i="9"/>
  <c r="I206" i="9"/>
  <c r="K206" i="9"/>
  <c r="N206" i="9"/>
  <c r="S206" i="9"/>
  <c r="A207" i="9"/>
  <c r="H207" i="9" s="1"/>
  <c r="V207" i="9" s="1"/>
  <c r="C207" i="9"/>
  <c r="D207" i="9"/>
  <c r="F207" i="9"/>
  <c r="G207" i="9"/>
  <c r="X207" i="9" s="1"/>
  <c r="I207" i="9"/>
  <c r="W207" i="9" s="1"/>
  <c r="J207" i="9"/>
  <c r="AE207" i="9" s="1"/>
  <c r="K207" i="9"/>
  <c r="N207" i="9"/>
  <c r="O207" i="9"/>
  <c r="Q207" i="9"/>
  <c r="R207" i="9"/>
  <c r="S207" i="9"/>
  <c r="A208" i="9"/>
  <c r="E208" i="9" s="1"/>
  <c r="D208" i="9"/>
  <c r="H208" i="9"/>
  <c r="V208" i="9" s="1"/>
  <c r="I208" i="9"/>
  <c r="M208" i="9"/>
  <c r="O208" i="9"/>
  <c r="P208" i="9"/>
  <c r="S208" i="9"/>
  <c r="A209" i="9"/>
  <c r="I209" i="9" s="1"/>
  <c r="D209" i="9"/>
  <c r="E209" i="9"/>
  <c r="Z209" i="9" s="1"/>
  <c r="F209" i="9"/>
  <c r="L209" i="9"/>
  <c r="N209" i="9"/>
  <c r="Q209" i="9"/>
  <c r="A210" i="9"/>
  <c r="C210" i="9" s="1"/>
  <c r="E210" i="9"/>
  <c r="AD210" i="9" s="1"/>
  <c r="F210" i="9"/>
  <c r="G210" i="9"/>
  <c r="X210" i="9" s="1"/>
  <c r="I210" i="9"/>
  <c r="J210" i="9"/>
  <c r="AE210" i="9" s="1"/>
  <c r="M210" i="9"/>
  <c r="N210" i="9"/>
  <c r="Q210" i="9"/>
  <c r="R210" i="9"/>
  <c r="A211" i="9"/>
  <c r="G211" i="9" s="1"/>
  <c r="X211" i="9" s="1"/>
  <c r="B211" i="9"/>
  <c r="C211" i="9"/>
  <c r="D211" i="9"/>
  <c r="H211" i="9"/>
  <c r="V211" i="9" s="1"/>
  <c r="I211" i="9"/>
  <c r="W211" i="9" s="1"/>
  <c r="J211" i="9"/>
  <c r="AE211" i="9" s="1"/>
  <c r="K211" i="9"/>
  <c r="L211" i="9"/>
  <c r="O211" i="9"/>
  <c r="P211" i="9"/>
  <c r="R211" i="9"/>
  <c r="S211" i="9"/>
  <c r="A212" i="9"/>
  <c r="A213" i="9"/>
  <c r="E213" i="9" s="1"/>
  <c r="B213" i="9"/>
  <c r="U213" i="9" s="1"/>
  <c r="M213" i="9"/>
  <c r="P213" i="9"/>
  <c r="R213" i="9"/>
  <c r="A214" i="9"/>
  <c r="A215" i="9"/>
  <c r="B215" i="9"/>
  <c r="C215" i="9"/>
  <c r="D215" i="9"/>
  <c r="F215" i="9"/>
  <c r="G215" i="9"/>
  <c r="X215" i="9" s="1"/>
  <c r="K215" i="9"/>
  <c r="L215" i="9"/>
  <c r="N215" i="9"/>
  <c r="O215" i="9"/>
  <c r="Q215" i="9"/>
  <c r="R215" i="9"/>
  <c r="A216" i="9"/>
  <c r="F216" i="9" s="1"/>
  <c r="B216" i="9"/>
  <c r="U216" i="9" s="1"/>
  <c r="C216" i="9"/>
  <c r="D216" i="9"/>
  <c r="E216" i="9"/>
  <c r="G216" i="9"/>
  <c r="X216" i="9" s="1"/>
  <c r="H216" i="9"/>
  <c r="V216" i="9" s="1"/>
  <c r="I216" i="9"/>
  <c r="W216" i="9" s="1"/>
  <c r="J216" i="9"/>
  <c r="AE216" i="9" s="1"/>
  <c r="K216" i="9"/>
  <c r="L216" i="9"/>
  <c r="M216" i="9"/>
  <c r="O216" i="9"/>
  <c r="P216" i="9"/>
  <c r="Q216" i="9"/>
  <c r="R216" i="9"/>
  <c r="S216" i="9"/>
  <c r="A217" i="9"/>
  <c r="P217" i="9" s="1"/>
  <c r="A218" i="9"/>
  <c r="A219" i="9"/>
  <c r="B219" i="9"/>
  <c r="C219" i="9"/>
  <c r="E219" i="9"/>
  <c r="Z219" i="9" s="1"/>
  <c r="F219" i="9"/>
  <c r="I219" i="9"/>
  <c r="W219" i="9" s="1"/>
  <c r="K219" i="9"/>
  <c r="L219" i="9"/>
  <c r="M219" i="9"/>
  <c r="Q219" i="9"/>
  <c r="R219" i="9"/>
  <c r="S219" i="9"/>
  <c r="A220" i="9"/>
  <c r="O220" i="9"/>
  <c r="A221" i="9"/>
  <c r="M221" i="9" s="1"/>
  <c r="I221" i="9"/>
  <c r="P221" i="9"/>
  <c r="A222" i="9"/>
  <c r="C222" i="9" s="1"/>
  <c r="A223" i="9"/>
  <c r="C223" i="9" s="1"/>
  <c r="B223" i="9"/>
  <c r="U223" i="9" s="1"/>
  <c r="D223" i="9"/>
  <c r="G223" i="9"/>
  <c r="X223" i="9" s="1"/>
  <c r="L223" i="9"/>
  <c r="N223" i="9"/>
  <c r="Q223" i="9"/>
  <c r="A224" i="9"/>
  <c r="B224" i="9" s="1"/>
  <c r="U224" i="9" s="1"/>
  <c r="E224" i="9"/>
  <c r="AD224" i="9" s="1"/>
  <c r="H224" i="9"/>
  <c r="V224" i="9" s="1"/>
  <c r="K224" i="9"/>
  <c r="P224" i="9"/>
  <c r="S224" i="9"/>
  <c r="A225" i="9"/>
  <c r="Q225" i="9" s="1"/>
  <c r="A226" i="9"/>
  <c r="A227" i="9"/>
  <c r="D227" i="9" s="1"/>
  <c r="C227" i="9"/>
  <c r="E227" i="9"/>
  <c r="AD227" i="9" s="1"/>
  <c r="G227" i="9"/>
  <c r="X227" i="9" s="1"/>
  <c r="K227" i="9"/>
  <c r="L227" i="9"/>
  <c r="N227" i="9"/>
  <c r="P227" i="9"/>
  <c r="A228" i="9"/>
  <c r="K228" i="9" s="1"/>
  <c r="C228" i="9"/>
  <c r="F228" i="9"/>
  <c r="H228" i="9"/>
  <c r="V228" i="9" s="1"/>
  <c r="O228" i="9"/>
  <c r="P228" i="9"/>
  <c r="S228" i="9"/>
  <c r="A229" i="9"/>
  <c r="D229" i="9" s="1"/>
  <c r="A230" i="9"/>
  <c r="J230" i="9" s="1"/>
  <c r="AE230" i="9" s="1"/>
  <c r="B230" i="9"/>
  <c r="U230" i="9" s="1"/>
  <c r="C230" i="9"/>
  <c r="E230" i="9"/>
  <c r="H230" i="9"/>
  <c r="V230" i="9" s="1"/>
  <c r="I230" i="9"/>
  <c r="K230" i="9"/>
  <c r="M230" i="9"/>
  <c r="N230" i="9"/>
  <c r="P230" i="9"/>
  <c r="Q230" i="9"/>
  <c r="S230" i="9"/>
  <c r="A231" i="9"/>
  <c r="C231" i="9" s="1"/>
  <c r="F231" i="9"/>
  <c r="I231" i="9"/>
  <c r="W231" i="9" s="1"/>
  <c r="Q231" i="9"/>
  <c r="S231" i="9"/>
  <c r="A232" i="9"/>
  <c r="C232" i="9" s="1"/>
  <c r="A233" i="9"/>
  <c r="H233" i="9"/>
  <c r="V233" i="9" s="1"/>
  <c r="A234" i="9"/>
  <c r="G234" i="9" s="1"/>
  <c r="X234" i="9" s="1"/>
  <c r="D234" i="9"/>
  <c r="M234" i="9"/>
  <c r="A235" i="9"/>
  <c r="B235" i="9"/>
  <c r="U235" i="9" s="1"/>
  <c r="C235" i="9"/>
  <c r="D235" i="9"/>
  <c r="E235" i="9"/>
  <c r="F235" i="9"/>
  <c r="G235" i="9"/>
  <c r="X235" i="9" s="1"/>
  <c r="H235" i="9"/>
  <c r="V235" i="9" s="1"/>
  <c r="I235" i="9"/>
  <c r="W235" i="9" s="1"/>
  <c r="J235" i="9"/>
  <c r="AE235" i="9" s="1"/>
  <c r="K235" i="9"/>
  <c r="L235" i="9"/>
  <c r="M235" i="9"/>
  <c r="N235" i="9"/>
  <c r="O235" i="9"/>
  <c r="P235" i="9"/>
  <c r="Q235" i="9"/>
  <c r="R235" i="9"/>
  <c r="S235" i="9"/>
  <c r="A236" i="9"/>
  <c r="D236" i="9" s="1"/>
  <c r="A237" i="9"/>
  <c r="B237" i="9"/>
  <c r="U237" i="9" s="1"/>
  <c r="G237" i="9"/>
  <c r="X237" i="9" s="1"/>
  <c r="I237" i="9"/>
  <c r="O237" i="9"/>
  <c r="A238" i="9"/>
  <c r="K238" i="9" s="1"/>
  <c r="B238" i="9"/>
  <c r="U238" i="9" s="1"/>
  <c r="C238" i="9"/>
  <c r="F238" i="9"/>
  <c r="H238" i="9"/>
  <c r="V238" i="9" s="1"/>
  <c r="J238" i="9"/>
  <c r="AE238" i="9" s="1"/>
  <c r="N238" i="9"/>
  <c r="P238" i="9"/>
  <c r="Q238" i="9"/>
  <c r="A239" i="9"/>
  <c r="A240" i="9"/>
  <c r="H240" i="9"/>
  <c r="V240" i="9" s="1"/>
  <c r="O240" i="9"/>
  <c r="A241" i="9"/>
  <c r="D241" i="9" s="1"/>
  <c r="C241" i="9"/>
  <c r="L241" i="9"/>
  <c r="N241" i="9"/>
  <c r="A242" i="9"/>
  <c r="G242" i="9" s="1"/>
  <c r="X242" i="9" s="1"/>
  <c r="D242" i="9"/>
  <c r="L242" i="9"/>
  <c r="N242" i="9"/>
  <c r="A243" i="9"/>
  <c r="C243" i="9"/>
  <c r="D243" i="9"/>
  <c r="F243" i="9"/>
  <c r="G243" i="9"/>
  <c r="X243" i="9" s="1"/>
  <c r="H243" i="9"/>
  <c r="V243" i="9" s="1"/>
  <c r="K243" i="9"/>
  <c r="L243" i="9"/>
  <c r="M243" i="9"/>
  <c r="O243" i="9"/>
  <c r="P243" i="9"/>
  <c r="Q243" i="9"/>
  <c r="A244" i="9"/>
  <c r="C244" i="9"/>
  <c r="I244" i="9"/>
  <c r="W244" i="9" s="1"/>
  <c r="N244" i="9"/>
  <c r="P244" i="9"/>
  <c r="A245" i="9"/>
  <c r="O245" i="9" s="1"/>
  <c r="A246" i="9"/>
  <c r="E246" i="9" s="1"/>
  <c r="AD246" i="9" s="1"/>
  <c r="A247" i="9"/>
  <c r="B247" i="9"/>
  <c r="U247" i="9" s="1"/>
  <c r="F247" i="9"/>
  <c r="I247" i="9"/>
  <c r="W247" i="9" s="1"/>
  <c r="K247" i="9"/>
  <c r="O247" i="9"/>
  <c r="Q247" i="9"/>
  <c r="A248" i="9"/>
  <c r="B248" i="9"/>
  <c r="U248" i="9" s="1"/>
  <c r="C248" i="9"/>
  <c r="D248" i="9"/>
  <c r="E248" i="9"/>
  <c r="AD248" i="9" s="1"/>
  <c r="G248" i="9"/>
  <c r="X248" i="9" s="1"/>
  <c r="H248" i="9"/>
  <c r="V248" i="9" s="1"/>
  <c r="J248" i="9"/>
  <c r="AE248" i="9" s="1"/>
  <c r="K248" i="9"/>
  <c r="L248" i="9"/>
  <c r="M248" i="9"/>
  <c r="O248" i="9"/>
  <c r="P248" i="9"/>
  <c r="Q248" i="9"/>
  <c r="S248" i="9"/>
  <c r="A249" i="9"/>
  <c r="H249" i="9" s="1"/>
  <c r="V249" i="9" s="1"/>
  <c r="A250" i="9"/>
  <c r="B250" i="9" s="1"/>
  <c r="U250" i="9" s="1"/>
  <c r="A251" i="9"/>
  <c r="B251" i="9"/>
  <c r="C251" i="9"/>
  <c r="E251" i="9"/>
  <c r="Z251" i="9" s="1"/>
  <c r="F251" i="9"/>
  <c r="G251" i="9"/>
  <c r="X251" i="9" s="1"/>
  <c r="H251" i="9"/>
  <c r="V251" i="9" s="1"/>
  <c r="I251" i="9"/>
  <c r="W251" i="9" s="1"/>
  <c r="J251" i="9"/>
  <c r="AE251" i="9" s="1"/>
  <c r="K251" i="9"/>
  <c r="M251" i="9"/>
  <c r="N251" i="9"/>
  <c r="O251" i="9"/>
  <c r="P251" i="9"/>
  <c r="Q251" i="9"/>
  <c r="R251" i="9"/>
  <c r="S251" i="9"/>
  <c r="A252" i="9"/>
  <c r="C252" i="9"/>
  <c r="D252" i="9"/>
  <c r="E252" i="9"/>
  <c r="Z252" i="9" s="1"/>
  <c r="F252" i="9"/>
  <c r="H252" i="9"/>
  <c r="V252" i="9" s="1"/>
  <c r="I252" i="9"/>
  <c r="W252" i="9" s="1"/>
  <c r="L252" i="9"/>
  <c r="M252" i="9"/>
  <c r="N252" i="9"/>
  <c r="O252" i="9"/>
  <c r="Q252" i="9"/>
  <c r="S252" i="9"/>
  <c r="A253" i="9"/>
  <c r="H253" i="9"/>
  <c r="V253" i="9" s="1"/>
  <c r="N253" i="9"/>
  <c r="P253" i="9"/>
  <c r="A254" i="9"/>
  <c r="F254" i="9"/>
  <c r="J254" i="9"/>
  <c r="AE254" i="9" s="1"/>
  <c r="N254" i="9"/>
  <c r="O254" i="9"/>
  <c r="A255" i="9"/>
  <c r="H255" i="9" s="1"/>
  <c r="V255" i="9" s="1"/>
  <c r="B255" i="9"/>
  <c r="U255" i="9" s="1"/>
  <c r="D255" i="9"/>
  <c r="G255" i="9"/>
  <c r="X255" i="9" s="1"/>
  <c r="K255" i="9"/>
  <c r="L255" i="9"/>
  <c r="Q255" i="9"/>
  <c r="R255" i="9"/>
  <c r="S255" i="9"/>
  <c r="A256" i="9"/>
  <c r="C256" i="9"/>
  <c r="D256" i="9"/>
  <c r="E256" i="9"/>
  <c r="AD256" i="9" s="1"/>
  <c r="G256" i="9"/>
  <c r="X256" i="9" s="1"/>
  <c r="H256" i="9"/>
  <c r="V256" i="9" s="1"/>
  <c r="I256" i="9"/>
  <c r="J256" i="9"/>
  <c r="AE256" i="9" s="1"/>
  <c r="L256" i="9"/>
  <c r="M256" i="9"/>
  <c r="O256" i="9"/>
  <c r="P256" i="9"/>
  <c r="Q256" i="9"/>
  <c r="R256" i="9"/>
  <c r="S256" i="9"/>
  <c r="A257" i="9"/>
  <c r="P257" i="9" s="1"/>
  <c r="K257" i="9"/>
  <c r="A258" i="9"/>
  <c r="O258" i="9" s="1"/>
  <c r="A259" i="9"/>
  <c r="C259" i="9"/>
  <c r="E259" i="9"/>
  <c r="Z259" i="9" s="1"/>
  <c r="F259" i="9"/>
  <c r="G259" i="9"/>
  <c r="X259" i="9" s="1"/>
  <c r="I259" i="9"/>
  <c r="K259" i="9"/>
  <c r="L259" i="9"/>
  <c r="N259" i="9"/>
  <c r="O259" i="9"/>
  <c r="P259" i="9"/>
  <c r="S259" i="9"/>
  <c r="A260" i="9"/>
  <c r="D260" i="9" s="1"/>
  <c r="P260" i="9"/>
  <c r="A261" i="9"/>
  <c r="P261" i="9" s="1"/>
  <c r="N261" i="9"/>
  <c r="A262" i="9"/>
  <c r="C262" i="9"/>
  <c r="F262" i="9"/>
  <c r="G262" i="9"/>
  <c r="X262" i="9" s="1"/>
  <c r="J262" i="9"/>
  <c r="AE262" i="9" s="1"/>
  <c r="K262" i="9"/>
  <c r="O262" i="9"/>
  <c r="P262" i="9"/>
  <c r="Q262" i="9"/>
  <c r="A263" i="9"/>
  <c r="B263" i="9"/>
  <c r="U263" i="9" s="1"/>
  <c r="C263" i="9"/>
  <c r="D263" i="9"/>
  <c r="F263" i="9"/>
  <c r="G263" i="9"/>
  <c r="X263" i="9" s="1"/>
  <c r="H263" i="9"/>
  <c r="V263" i="9" s="1"/>
  <c r="J263" i="9"/>
  <c r="AE263" i="9" s="1"/>
  <c r="K263" i="9"/>
  <c r="L263" i="9"/>
  <c r="N263" i="9"/>
  <c r="O263" i="9"/>
  <c r="P263" i="9"/>
  <c r="Q263" i="9"/>
  <c r="S263" i="9"/>
  <c r="A264" i="9"/>
  <c r="H264" i="9" s="1"/>
  <c r="V264" i="9" s="1"/>
  <c r="A265" i="9"/>
  <c r="A266" i="9"/>
  <c r="B266" i="9"/>
  <c r="U266" i="9" s="1"/>
  <c r="C266" i="9"/>
  <c r="D266" i="9"/>
  <c r="J266" i="9"/>
  <c r="AE266" i="9" s="1"/>
  <c r="K266" i="9"/>
  <c r="M266" i="9"/>
  <c r="N266" i="9"/>
  <c r="S266" i="9"/>
  <c r="A267" i="9"/>
  <c r="D267" i="9" s="1"/>
  <c r="B267" i="9"/>
  <c r="F267" i="9"/>
  <c r="I267" i="9"/>
  <c r="W267" i="9" s="1"/>
  <c r="J267" i="9"/>
  <c r="AE267" i="9" s="1"/>
  <c r="N267" i="9"/>
  <c r="O267" i="9"/>
  <c r="R267" i="9"/>
  <c r="A268" i="9"/>
  <c r="C268" i="9"/>
  <c r="D268" i="9"/>
  <c r="E268" i="9"/>
  <c r="Z268" i="9" s="1"/>
  <c r="F268" i="9"/>
  <c r="H268" i="9"/>
  <c r="V268" i="9" s="1"/>
  <c r="I268" i="9"/>
  <c r="W268" i="9" s="1"/>
  <c r="L268" i="9"/>
  <c r="M268" i="9"/>
  <c r="N268" i="9"/>
  <c r="O268" i="9"/>
  <c r="Q268" i="9"/>
  <c r="S268" i="9"/>
  <c r="A269" i="9"/>
  <c r="A270" i="9"/>
  <c r="B270" i="9" s="1"/>
  <c r="U270" i="9" s="1"/>
  <c r="G270" i="9"/>
  <c r="X270" i="9" s="1"/>
  <c r="K270" i="9"/>
  <c r="O270" i="9"/>
  <c r="A271" i="9"/>
  <c r="D271" i="9"/>
  <c r="P271" i="9"/>
  <c r="A272" i="9"/>
  <c r="C272" i="9"/>
  <c r="D272" i="9"/>
  <c r="G272" i="9"/>
  <c r="X272" i="9" s="1"/>
  <c r="H272" i="9"/>
  <c r="V272" i="9" s="1"/>
  <c r="I272" i="9"/>
  <c r="L272" i="9"/>
  <c r="M272" i="9"/>
  <c r="O272" i="9"/>
  <c r="Q272" i="9"/>
  <c r="R272" i="9"/>
  <c r="S272" i="9"/>
  <c r="A273" i="9"/>
  <c r="E273" i="9" s="1"/>
  <c r="D273" i="9"/>
  <c r="F273" i="9"/>
  <c r="I273" i="9"/>
  <c r="W273" i="9" s="1"/>
  <c r="K273" i="9"/>
  <c r="P273" i="9"/>
  <c r="R273" i="9"/>
  <c r="A274" i="9"/>
  <c r="O274" i="9" s="1"/>
  <c r="F274" i="9"/>
  <c r="G274" i="9"/>
  <c r="X274" i="9" s="1"/>
  <c r="I274" i="9"/>
  <c r="W274" i="9" s="1"/>
  <c r="K274" i="9"/>
  <c r="Q274" i="9"/>
  <c r="S274" i="9"/>
  <c r="A275" i="9"/>
  <c r="H275" i="9" s="1"/>
  <c r="V275" i="9" s="1"/>
  <c r="B275" i="9"/>
  <c r="U275" i="9" s="1"/>
  <c r="D275" i="9"/>
  <c r="E275" i="9"/>
  <c r="Z275" i="9" s="1"/>
  <c r="F275" i="9"/>
  <c r="I275" i="9"/>
  <c r="W275" i="9" s="1"/>
  <c r="J275" i="9"/>
  <c r="AE275" i="9" s="1"/>
  <c r="L275" i="9"/>
  <c r="M275" i="9"/>
  <c r="N275" i="9"/>
  <c r="P275" i="9"/>
  <c r="Q275" i="9"/>
  <c r="A276" i="9"/>
  <c r="L276" i="9" s="1"/>
  <c r="A277" i="9"/>
  <c r="C277" i="9"/>
  <c r="F277" i="9"/>
  <c r="H277" i="9"/>
  <c r="V277" i="9" s="1"/>
  <c r="K277" i="9"/>
  <c r="N277" i="9"/>
  <c r="O277" i="9"/>
  <c r="Q277" i="9"/>
  <c r="A278" i="9"/>
  <c r="B278" i="9" s="1"/>
  <c r="U278" i="9" s="1"/>
  <c r="E278" i="9"/>
  <c r="H278" i="9"/>
  <c r="V278" i="9" s="1"/>
  <c r="J278" i="9"/>
  <c r="AE278" i="9" s="1"/>
  <c r="N278" i="9"/>
  <c r="Q278" i="9"/>
  <c r="A279" i="9"/>
  <c r="N279" i="9" s="1"/>
  <c r="E279" i="9"/>
  <c r="S279" i="9"/>
  <c r="A280" i="9"/>
  <c r="J280" i="9" s="1"/>
  <c r="AE280" i="9" s="1"/>
  <c r="A281" i="9"/>
  <c r="B281" i="9" s="1"/>
  <c r="U281" i="9" s="1"/>
  <c r="C281" i="9"/>
  <c r="G281" i="9"/>
  <c r="X281" i="9" s="1"/>
  <c r="I281" i="9"/>
  <c r="W281" i="9" s="1"/>
  <c r="L281" i="9"/>
  <c r="P281" i="9"/>
  <c r="R281" i="9"/>
  <c r="S281" i="9"/>
  <c r="A282" i="9"/>
  <c r="J282" i="9" s="1"/>
  <c r="AE282" i="9" s="1"/>
  <c r="B282" i="9"/>
  <c r="U282" i="9" s="1"/>
  <c r="C282" i="9"/>
  <c r="F282" i="9"/>
  <c r="I282" i="9"/>
  <c r="W282" i="9" s="1"/>
  <c r="L282" i="9"/>
  <c r="N282" i="9"/>
  <c r="P282" i="9"/>
  <c r="S282" i="9"/>
  <c r="A283" i="9"/>
  <c r="D283" i="9"/>
  <c r="F283" i="9"/>
  <c r="I283" i="9"/>
  <c r="M283" i="9"/>
  <c r="O283" i="9"/>
  <c r="S283" i="9"/>
  <c r="A284" i="9"/>
  <c r="E284" i="9" s="1"/>
  <c r="Z284" i="9" s="1"/>
  <c r="H284" i="9"/>
  <c r="V284" i="9" s="1"/>
  <c r="K284" i="9"/>
  <c r="L284" i="9"/>
  <c r="P284" i="9"/>
  <c r="S284" i="9"/>
  <c r="A285" i="9"/>
  <c r="D285" i="9"/>
  <c r="I285" i="9"/>
  <c r="W285" i="9" s="1"/>
  <c r="K285" i="9"/>
  <c r="M285" i="9"/>
  <c r="S285" i="9"/>
  <c r="A286" i="9"/>
  <c r="F286" i="9" s="1"/>
  <c r="B286" i="9"/>
  <c r="U286" i="9" s="1"/>
  <c r="G286" i="9"/>
  <c r="X286" i="9" s="1"/>
  <c r="I286" i="9"/>
  <c r="M286" i="9"/>
  <c r="O286" i="9"/>
  <c r="R286" i="9"/>
  <c r="A287" i="9"/>
  <c r="C287" i="9"/>
  <c r="E287" i="9"/>
  <c r="Z287" i="9" s="1"/>
  <c r="F287" i="9"/>
  <c r="H287" i="9"/>
  <c r="V287" i="9" s="1"/>
  <c r="I287" i="9"/>
  <c r="J287" i="9"/>
  <c r="AE287" i="9" s="1"/>
  <c r="K287" i="9"/>
  <c r="M287" i="9"/>
  <c r="N287" i="9"/>
  <c r="O287" i="9"/>
  <c r="Q287" i="9"/>
  <c r="R287" i="9"/>
  <c r="S287" i="9"/>
  <c r="A288" i="9"/>
  <c r="C288" i="9" s="1"/>
  <c r="F288" i="9"/>
  <c r="I288" i="9"/>
  <c r="W288" i="9" s="1"/>
  <c r="J288" i="9"/>
  <c r="AE288" i="9" s="1"/>
  <c r="R288" i="9"/>
  <c r="A289" i="9"/>
  <c r="B289" i="9" s="1"/>
  <c r="U289" i="9" s="1"/>
  <c r="E289" i="9"/>
  <c r="AD289" i="9" s="1"/>
  <c r="K289" i="9"/>
  <c r="M289" i="9"/>
  <c r="A290" i="9"/>
  <c r="Q290" i="9" s="1"/>
  <c r="J290" i="9"/>
  <c r="AE290" i="9" s="1"/>
  <c r="S290" i="9"/>
  <c r="A291" i="9"/>
  <c r="F291" i="9" s="1"/>
  <c r="G291" i="9"/>
  <c r="X291" i="9" s="1"/>
  <c r="A292" i="9"/>
  <c r="A293" i="9"/>
  <c r="C293" i="9" s="1"/>
  <c r="E293" i="9"/>
  <c r="Z293" i="9" s="1"/>
  <c r="F293" i="9"/>
  <c r="K293" i="9"/>
  <c r="N293" i="9"/>
  <c r="O293" i="9"/>
  <c r="A294" i="9"/>
  <c r="B294" i="9" s="1"/>
  <c r="U294" i="9" s="1"/>
  <c r="J294" i="9"/>
  <c r="AE294" i="9" s="1"/>
  <c r="L294" i="9"/>
  <c r="N294" i="9"/>
  <c r="A295" i="9"/>
  <c r="A296" i="9"/>
  <c r="A297" i="9"/>
  <c r="I297" i="9" s="1"/>
  <c r="G297" i="9"/>
  <c r="X297" i="9" s="1"/>
  <c r="O297" i="9"/>
  <c r="A298" i="9"/>
  <c r="B298" i="9"/>
  <c r="U298" i="9" s="1"/>
  <c r="C298" i="9"/>
  <c r="E298" i="9"/>
  <c r="Z298" i="9" s="1"/>
  <c r="F298" i="9"/>
  <c r="I298" i="9"/>
  <c r="W298" i="9" s="1"/>
  <c r="J298" i="9"/>
  <c r="AE298" i="9" s="1"/>
  <c r="L298" i="9"/>
  <c r="N298" i="9"/>
  <c r="P298" i="9"/>
  <c r="R298" i="9"/>
  <c r="S298" i="9"/>
  <c r="A299" i="9"/>
  <c r="B299" i="9"/>
  <c r="U299" i="9" s="1"/>
  <c r="D299" i="9"/>
  <c r="E299" i="9"/>
  <c r="AD299" i="9" s="1"/>
  <c r="G299" i="9"/>
  <c r="X299" i="9" s="1"/>
  <c r="I299" i="9"/>
  <c r="J299" i="9"/>
  <c r="AE299" i="9" s="1"/>
  <c r="M299" i="9"/>
  <c r="N299" i="9"/>
  <c r="O299" i="9"/>
  <c r="R299" i="9"/>
  <c r="S299" i="9"/>
  <c r="A300" i="9"/>
  <c r="E300" i="9" s="1"/>
  <c r="Z300" i="9" s="1"/>
  <c r="C300" i="9"/>
  <c r="H300" i="9"/>
  <c r="V300" i="9" s="1"/>
  <c r="P300" i="9"/>
  <c r="Q300" i="9"/>
  <c r="A301" i="9"/>
  <c r="D301" i="9"/>
  <c r="L301" i="9"/>
  <c r="N301" i="9"/>
  <c r="Q301" i="9"/>
  <c r="A302" i="9"/>
  <c r="B302" i="9" s="1"/>
  <c r="U302" i="9" s="1"/>
  <c r="G302" i="9"/>
  <c r="X302" i="9" s="1"/>
  <c r="L302" i="9"/>
  <c r="R302" i="9"/>
  <c r="A303" i="9"/>
  <c r="C303" i="9" s="1"/>
  <c r="I303" i="9"/>
  <c r="N303" i="9"/>
  <c r="A304" i="9"/>
  <c r="B304" i="9"/>
  <c r="D304" i="9"/>
  <c r="F304" i="9"/>
  <c r="G304" i="9"/>
  <c r="X304" i="9" s="1"/>
  <c r="I304" i="9"/>
  <c r="W304" i="9" s="1"/>
  <c r="J304" i="9"/>
  <c r="AE304" i="9" s="1"/>
  <c r="L304" i="9"/>
  <c r="M304" i="9"/>
  <c r="N304" i="9"/>
  <c r="Q304" i="9"/>
  <c r="R304" i="9"/>
  <c r="A305" i="9"/>
  <c r="B305" i="9" s="1"/>
  <c r="C305" i="9"/>
  <c r="D305" i="9"/>
  <c r="F305" i="9"/>
  <c r="J305" i="9"/>
  <c r="AE305" i="9" s="1"/>
  <c r="K305" i="9"/>
  <c r="N305" i="9"/>
  <c r="O305" i="9"/>
  <c r="Q305" i="9"/>
  <c r="A306" i="9"/>
  <c r="A307" i="9"/>
  <c r="G307" i="9" s="1"/>
  <c r="X307" i="9" s="1"/>
  <c r="D307" i="9"/>
  <c r="E307" i="9"/>
  <c r="AD307" i="9" s="1"/>
  <c r="J307" i="9"/>
  <c r="AE307" i="9" s="1"/>
  <c r="P307" i="9"/>
  <c r="Q307" i="9"/>
  <c r="A308" i="9"/>
  <c r="R308" i="9" s="1"/>
  <c r="A309" i="9"/>
  <c r="A310" i="9"/>
  <c r="B310" i="9" s="1"/>
  <c r="U310" i="9" s="1"/>
  <c r="L310" i="9"/>
  <c r="A311" i="9"/>
  <c r="H311" i="9" s="1"/>
  <c r="V311" i="9" s="1"/>
  <c r="C311" i="9"/>
  <c r="D311" i="9"/>
  <c r="E311" i="9"/>
  <c r="Z311" i="9" s="1"/>
  <c r="L311" i="9"/>
  <c r="M311" i="9"/>
  <c r="N311" i="9"/>
  <c r="P311" i="9"/>
  <c r="S311" i="9"/>
  <c r="A312" i="9"/>
  <c r="Q312" i="9" s="1"/>
  <c r="A313" i="9"/>
  <c r="D313" i="9" s="1"/>
  <c r="C313" i="9"/>
  <c r="G313" i="9"/>
  <c r="X313" i="9" s="1"/>
  <c r="L313" i="9"/>
  <c r="M313" i="9"/>
  <c r="Q313" i="9"/>
  <c r="A314" i="9"/>
  <c r="F314" i="9"/>
  <c r="L314" i="9"/>
  <c r="P314" i="9"/>
  <c r="A315" i="9"/>
  <c r="B315" i="9"/>
  <c r="U315" i="9" s="1"/>
  <c r="D315" i="9"/>
  <c r="G315" i="9"/>
  <c r="X315" i="9" s="1"/>
  <c r="J315" i="9"/>
  <c r="AE315" i="9" s="1"/>
  <c r="L315" i="9"/>
  <c r="M315" i="9"/>
  <c r="Q315" i="9"/>
  <c r="R315" i="9"/>
  <c r="A316" i="9"/>
  <c r="K316" i="9" s="1"/>
  <c r="R316" i="9"/>
  <c r="A317" i="9"/>
  <c r="C317" i="9" s="1"/>
  <c r="B317" i="9"/>
  <c r="U317" i="9" s="1"/>
  <c r="F317" i="9"/>
  <c r="L317" i="9"/>
  <c r="N317" i="9"/>
  <c r="S317" i="9"/>
  <c r="A318" i="9"/>
  <c r="B318" i="9" s="1"/>
  <c r="U318" i="9" s="1"/>
  <c r="C318" i="9"/>
  <c r="D318" i="9"/>
  <c r="E318" i="9"/>
  <c r="AD318" i="9" s="1"/>
  <c r="J318" i="9"/>
  <c r="AE318" i="9" s="1"/>
  <c r="K318" i="9"/>
  <c r="M318" i="9"/>
  <c r="O318" i="9"/>
  <c r="P318" i="9"/>
  <c r="A319" i="9"/>
  <c r="Q319" i="9"/>
  <c r="A320" i="9"/>
  <c r="R320" i="9" s="1"/>
  <c r="D320" i="9"/>
  <c r="L320" i="9"/>
  <c r="N320" i="9"/>
  <c r="A321" i="9"/>
  <c r="B321" i="9"/>
  <c r="C321" i="9"/>
  <c r="D321" i="9"/>
  <c r="F321" i="9"/>
  <c r="G321" i="9"/>
  <c r="X321" i="9" s="1"/>
  <c r="H321" i="9"/>
  <c r="V321" i="9" s="1"/>
  <c r="J321" i="9"/>
  <c r="AE321" i="9" s="1"/>
  <c r="K321" i="9"/>
  <c r="L321" i="9"/>
  <c r="N321" i="9"/>
  <c r="O321" i="9"/>
  <c r="P321" i="9"/>
  <c r="Q321" i="9"/>
  <c r="S321" i="9"/>
  <c r="A322" i="9"/>
  <c r="A323" i="9"/>
  <c r="L323" i="9" s="1"/>
  <c r="D323" i="9"/>
  <c r="H323" i="9"/>
  <c r="V323" i="9" s="1"/>
  <c r="J323" i="9"/>
  <c r="AE323" i="9" s="1"/>
  <c r="A324" i="9"/>
  <c r="J324" i="9" s="1"/>
  <c r="AE324" i="9" s="1"/>
  <c r="A325" i="9"/>
  <c r="L325" i="9" s="1"/>
  <c r="C325" i="9"/>
  <c r="G325" i="9"/>
  <c r="X325" i="9" s="1"/>
  <c r="S325" i="9"/>
  <c r="A326" i="9"/>
  <c r="C326" i="9" s="1"/>
  <c r="G326" i="9"/>
  <c r="X326" i="9" s="1"/>
  <c r="I326" i="9"/>
  <c r="W326" i="9" s="1"/>
  <c r="L326" i="9"/>
  <c r="S326" i="9"/>
  <c r="A327" i="9"/>
  <c r="C327" i="9" s="1"/>
  <c r="E327" i="9"/>
  <c r="AD327" i="9" s="1"/>
  <c r="I327" i="9"/>
  <c r="W327" i="9" s="1"/>
  <c r="J327" i="9"/>
  <c r="AE327" i="9" s="1"/>
  <c r="P327" i="9"/>
  <c r="R327" i="9"/>
  <c r="A328" i="9"/>
  <c r="D328" i="9" s="1"/>
  <c r="B328" i="9"/>
  <c r="U328" i="9" s="1"/>
  <c r="C328" i="9"/>
  <c r="E328" i="9"/>
  <c r="Z328" i="9" s="1"/>
  <c r="F328" i="9"/>
  <c r="I328" i="9"/>
  <c r="W328" i="9" s="1"/>
  <c r="J328" i="9"/>
  <c r="AE328" i="9" s="1"/>
  <c r="K328" i="9"/>
  <c r="L328" i="9"/>
  <c r="N328" i="9"/>
  <c r="O328" i="9"/>
  <c r="R328" i="9"/>
  <c r="S328" i="9"/>
  <c r="A329" i="9"/>
  <c r="B329" i="9" s="1"/>
  <c r="U329" i="9" s="1"/>
  <c r="A330" i="9"/>
  <c r="C330" i="9" s="1"/>
  <c r="D330" i="9"/>
  <c r="K330" i="9"/>
  <c r="M330" i="9"/>
  <c r="A331" i="9"/>
  <c r="D331" i="9" s="1"/>
  <c r="G331" i="9"/>
  <c r="X331" i="9" s="1"/>
  <c r="A332" i="9"/>
  <c r="B332" i="9"/>
  <c r="U332" i="9" s="1"/>
  <c r="F332" i="9"/>
  <c r="G332" i="9"/>
  <c r="X332" i="9" s="1"/>
  <c r="I332" i="9"/>
  <c r="W332" i="9" s="1"/>
  <c r="J332" i="9"/>
  <c r="AE332" i="9" s="1"/>
  <c r="K332" i="9"/>
  <c r="M332" i="9"/>
  <c r="O332" i="9"/>
  <c r="R332" i="9"/>
  <c r="S332" i="9"/>
  <c r="A333" i="9"/>
  <c r="B333" i="9" s="1"/>
  <c r="U333" i="9" s="1"/>
  <c r="C333" i="9"/>
  <c r="F333" i="9"/>
  <c r="G333" i="9"/>
  <c r="X333" i="9" s="1"/>
  <c r="K333" i="9"/>
  <c r="L333" i="9"/>
  <c r="P333" i="9"/>
  <c r="Q333" i="9"/>
  <c r="S333" i="9"/>
  <c r="A334" i="9"/>
  <c r="B334" i="9"/>
  <c r="U334" i="9" s="1"/>
  <c r="C334" i="9"/>
  <c r="D334" i="9"/>
  <c r="E334" i="9"/>
  <c r="AD334" i="9" s="1"/>
  <c r="G334" i="9"/>
  <c r="X334" i="9" s="1"/>
  <c r="I334" i="9"/>
  <c r="J334" i="9"/>
  <c r="AE334" i="9" s="1"/>
  <c r="K334" i="9"/>
  <c r="L334" i="9"/>
  <c r="M334" i="9"/>
  <c r="O334" i="9"/>
  <c r="P334" i="9"/>
  <c r="R334" i="9"/>
  <c r="S334" i="9"/>
  <c r="A335" i="9"/>
  <c r="B335" i="9" s="1"/>
  <c r="U335" i="9" s="1"/>
  <c r="J335" i="9"/>
  <c r="AE335" i="9" s="1"/>
  <c r="A336" i="9"/>
  <c r="C336" i="9" s="1"/>
  <c r="J336" i="9"/>
  <c r="AE336" i="9" s="1"/>
  <c r="S336" i="9"/>
  <c r="A337" i="9"/>
  <c r="B337" i="9"/>
  <c r="U337" i="9" s="1"/>
  <c r="C337" i="9"/>
  <c r="E337" i="9"/>
  <c r="Z337" i="9" s="1"/>
  <c r="F337" i="9"/>
  <c r="G337" i="9"/>
  <c r="X337" i="9" s="1"/>
  <c r="H337" i="9"/>
  <c r="V337" i="9" s="1"/>
  <c r="I337" i="9"/>
  <c r="W337" i="9" s="1"/>
  <c r="J337" i="9"/>
  <c r="AE337" i="9" s="1"/>
  <c r="K337" i="9"/>
  <c r="M337" i="9"/>
  <c r="N337" i="9"/>
  <c r="O337" i="9"/>
  <c r="P337" i="9"/>
  <c r="Q337" i="9"/>
  <c r="R337" i="9"/>
  <c r="S337" i="9"/>
  <c r="A338" i="9"/>
  <c r="I338" i="9" s="1"/>
  <c r="W338" i="9" s="1"/>
  <c r="C338" i="9"/>
  <c r="D338" i="9"/>
  <c r="E338" i="9"/>
  <c r="Z338" i="9" s="1"/>
  <c r="F338" i="9"/>
  <c r="G338" i="9"/>
  <c r="X338" i="9" s="1"/>
  <c r="H338" i="9"/>
  <c r="V338" i="9" s="1"/>
  <c r="K338" i="9"/>
  <c r="L338" i="9"/>
  <c r="M338" i="9"/>
  <c r="N338" i="9"/>
  <c r="O338" i="9"/>
  <c r="P338" i="9"/>
  <c r="Q338" i="9"/>
  <c r="A339" i="9"/>
  <c r="G339" i="9" s="1"/>
  <c r="X339" i="9" s="1"/>
  <c r="B339" i="9"/>
  <c r="U339" i="9" s="1"/>
  <c r="E339" i="9"/>
  <c r="AD339" i="9" s="1"/>
  <c r="L339" i="9"/>
  <c r="N339" i="9"/>
  <c r="A340" i="9"/>
  <c r="F340" i="9" s="1"/>
  <c r="A341" i="9"/>
  <c r="I341" i="9" s="1"/>
  <c r="G341" i="9"/>
  <c r="X341" i="9" s="1"/>
  <c r="S329" i="9" l="1"/>
  <c r="J329" i="9"/>
  <c r="AE329" i="9" s="1"/>
  <c r="E319" i="9"/>
  <c r="K319" i="9"/>
  <c r="C306" i="9"/>
  <c r="H306" i="9"/>
  <c r="V306" i="9" s="1"/>
  <c r="C296" i="9"/>
  <c r="D296" i="9"/>
  <c r="D292" i="9"/>
  <c r="L292" i="9"/>
  <c r="B292" i="9"/>
  <c r="K292" i="9"/>
  <c r="F292" i="9"/>
  <c r="O292" i="9"/>
  <c r="H292" i="9"/>
  <c r="V292" i="9" s="1"/>
  <c r="Q292" i="9"/>
  <c r="P325" i="9"/>
  <c r="E321" i="9"/>
  <c r="Z321" i="9" s="1"/>
  <c r="M321" i="9"/>
  <c r="N319" i="9"/>
  <c r="S318" i="9"/>
  <c r="I318" i="9"/>
  <c r="Q317" i="9"/>
  <c r="D317" i="9"/>
  <c r="E315" i="9"/>
  <c r="H315" i="9"/>
  <c r="V315" i="9" s="1"/>
  <c r="P313" i="9"/>
  <c r="E313" i="9"/>
  <c r="Z313" i="9" s="1"/>
  <c r="G312" i="9"/>
  <c r="X312" i="9" s="1"/>
  <c r="K311" i="9"/>
  <c r="O310" i="9"/>
  <c r="C310" i="9"/>
  <c r="F308" i="9"/>
  <c r="I307" i="9"/>
  <c r="W307" i="9" s="1"/>
  <c r="S305" i="9"/>
  <c r="I305" i="9"/>
  <c r="W305" i="9" s="1"/>
  <c r="Q302" i="9"/>
  <c r="C302" i="9"/>
  <c r="S300" i="9"/>
  <c r="F300" i="9"/>
  <c r="C299" i="9"/>
  <c r="L299" i="9"/>
  <c r="F299" i="9"/>
  <c r="Q299" i="9"/>
  <c r="L297" i="9"/>
  <c r="C295" i="9"/>
  <c r="P295" i="9"/>
  <c r="N292" i="9"/>
  <c r="S291" i="9"/>
  <c r="S289" i="9"/>
  <c r="Q288" i="9"/>
  <c r="G283" i="9"/>
  <c r="X283" i="9" s="1"/>
  <c r="Q283" i="9"/>
  <c r="C283" i="9"/>
  <c r="L283" i="9"/>
  <c r="J283" i="9"/>
  <c r="AE283" i="9" s="1"/>
  <c r="K283" i="9"/>
  <c r="B283" i="9"/>
  <c r="U283" i="9" s="1"/>
  <c r="N283" i="9"/>
  <c r="E283" i="9"/>
  <c r="Z283" i="9" s="1"/>
  <c r="R283" i="9"/>
  <c r="I271" i="9"/>
  <c r="W271" i="9" s="1"/>
  <c r="S271" i="9"/>
  <c r="C271" i="9"/>
  <c r="N271" i="9"/>
  <c r="K271" i="9"/>
  <c r="L271" i="9"/>
  <c r="B271" i="9"/>
  <c r="U271" i="9" s="1"/>
  <c r="Q271" i="9"/>
  <c r="G271" i="9"/>
  <c r="X271" i="9" s="1"/>
  <c r="H271" i="9"/>
  <c r="V271" i="9" s="1"/>
  <c r="J271" i="9"/>
  <c r="AE271" i="9" s="1"/>
  <c r="C322" i="9"/>
  <c r="O322" i="9"/>
  <c r="R310" i="9"/>
  <c r="D310" i="9"/>
  <c r="H308" i="9"/>
  <c r="V308" i="9" s="1"/>
  <c r="F269" i="9"/>
  <c r="Q269" i="9"/>
  <c r="L269" i="9"/>
  <c r="H269" i="9"/>
  <c r="V269" i="9" s="1"/>
  <c r="I269" i="9"/>
  <c r="W269" i="9" s="1"/>
  <c r="O269" i="9"/>
  <c r="B269" i="9"/>
  <c r="U269" i="9" s="1"/>
  <c r="R269" i="9"/>
  <c r="E269" i="9"/>
  <c r="AD269" i="9" s="1"/>
  <c r="G269" i="9"/>
  <c r="X269" i="9" s="1"/>
  <c r="D341" i="9"/>
  <c r="D335" i="9"/>
  <c r="J333" i="9"/>
  <c r="AE333" i="9" s="1"/>
  <c r="F331" i="9"/>
  <c r="R329" i="9"/>
  <c r="I329" i="9"/>
  <c r="W329" i="9" s="1"/>
  <c r="N327" i="9"/>
  <c r="R326" i="9"/>
  <c r="Q323" i="9"/>
  <c r="N322" i="9"/>
  <c r="C341" i="9"/>
  <c r="S338" i="9"/>
  <c r="D337" i="9"/>
  <c r="L337" i="9"/>
  <c r="H334" i="9"/>
  <c r="V334" i="9" s="1"/>
  <c r="Q334" i="9"/>
  <c r="I333" i="9"/>
  <c r="W333" i="9" s="1"/>
  <c r="E332" i="9"/>
  <c r="C332" i="9"/>
  <c r="P332" i="9"/>
  <c r="Q329" i="9"/>
  <c r="H329" i="9"/>
  <c r="V329" i="9" s="1"/>
  <c r="L327" i="9"/>
  <c r="P326" i="9"/>
  <c r="L322" i="9"/>
  <c r="R321" i="9"/>
  <c r="I321" i="9"/>
  <c r="W321" i="9" s="1"/>
  <c r="M319" i="9"/>
  <c r="R318" i="9"/>
  <c r="G318" i="9"/>
  <c r="X318" i="9" s="1"/>
  <c r="O317" i="9"/>
  <c r="O315" i="9"/>
  <c r="O313" i="9"/>
  <c r="F312" i="9"/>
  <c r="M310" i="9"/>
  <c r="C308" i="9"/>
  <c r="R305" i="9"/>
  <c r="H305" i="9"/>
  <c r="V305" i="9" s="1"/>
  <c r="M302" i="9"/>
  <c r="R300" i="9"/>
  <c r="K299" i="9"/>
  <c r="P294" i="9"/>
  <c r="M292" i="9"/>
  <c r="O291" i="9"/>
  <c r="Q289" i="9"/>
  <c r="L288" i="9"/>
  <c r="F284" i="9"/>
  <c r="N284" i="9"/>
  <c r="B284" i="9"/>
  <c r="U284" i="9" s="1"/>
  <c r="J284" i="9"/>
  <c r="AE284" i="9" s="1"/>
  <c r="R284" i="9"/>
  <c r="C284" i="9"/>
  <c r="M284" i="9"/>
  <c r="D284" i="9"/>
  <c r="O284" i="9"/>
  <c r="G284" i="9"/>
  <c r="X284" i="9" s="1"/>
  <c r="Q284" i="9"/>
  <c r="I284" i="9"/>
  <c r="C335" i="9"/>
  <c r="M335" i="9"/>
  <c r="L319" i="9"/>
  <c r="F310" i="9"/>
  <c r="G310" i="9"/>
  <c r="X310" i="9" s="1"/>
  <c r="P310" i="9"/>
  <c r="E310" i="9"/>
  <c r="Q310" i="9"/>
  <c r="F302" i="9"/>
  <c r="E302" i="9"/>
  <c r="AD302" i="9" s="1"/>
  <c r="O302" i="9"/>
  <c r="D302" i="9"/>
  <c r="P302" i="9"/>
  <c r="J292" i="9"/>
  <c r="AE292" i="9" s="1"/>
  <c r="B331" i="9"/>
  <c r="U331" i="9" s="1"/>
  <c r="I331" i="9"/>
  <c r="P329" i="9"/>
  <c r="O329" i="9"/>
  <c r="F329" i="9"/>
  <c r="I322" i="9"/>
  <c r="H319" i="9"/>
  <c r="V319" i="9" s="1"/>
  <c r="G317" i="9"/>
  <c r="X317" i="9" s="1"/>
  <c r="R317" i="9"/>
  <c r="F313" i="9"/>
  <c r="N313" i="9"/>
  <c r="B313" i="9"/>
  <c r="U313" i="9" s="1"/>
  <c r="K313" i="9"/>
  <c r="K310" i="9"/>
  <c r="K302" i="9"/>
  <c r="D300" i="9"/>
  <c r="AA300" i="9" s="1"/>
  <c r="AB300" i="9" s="1"/>
  <c r="B300" i="9"/>
  <c r="U300" i="9" s="1"/>
  <c r="M300" i="9"/>
  <c r="I300" i="9"/>
  <c r="E297" i="9"/>
  <c r="S297" i="9"/>
  <c r="J297" i="9"/>
  <c r="AE297" i="9" s="1"/>
  <c r="C297" i="9"/>
  <c r="I292" i="9"/>
  <c r="W292" i="9" s="1"/>
  <c r="R331" i="9"/>
  <c r="G329" i="9"/>
  <c r="X329" i="9" s="1"/>
  <c r="K322" i="9"/>
  <c r="P341" i="9"/>
  <c r="E329" i="9"/>
  <c r="AD329" i="9" s="1"/>
  <c r="F319" i="9"/>
  <c r="K317" i="9"/>
  <c r="J313" i="9"/>
  <c r="AE313" i="9" s="1"/>
  <c r="R312" i="9"/>
  <c r="J310" i="9"/>
  <c r="AE310" i="9" s="1"/>
  <c r="H307" i="9"/>
  <c r="V307" i="9" s="1"/>
  <c r="R307" i="9"/>
  <c r="B307" i="9"/>
  <c r="U307" i="9" s="1"/>
  <c r="O307" i="9"/>
  <c r="J302" i="9"/>
  <c r="AE302" i="9" s="1"/>
  <c r="N300" i="9"/>
  <c r="S296" i="9"/>
  <c r="G292" i="9"/>
  <c r="X292" i="9" s="1"/>
  <c r="J291" i="9"/>
  <c r="AE291" i="9" s="1"/>
  <c r="D291" i="9"/>
  <c r="M291" i="9"/>
  <c r="Q291" i="9"/>
  <c r="Q276" i="9"/>
  <c r="B308" i="9"/>
  <c r="U308" i="9" s="1"/>
  <c r="Q308" i="9"/>
  <c r="K308" i="9"/>
  <c r="O331" i="9"/>
  <c r="N329" i="9"/>
  <c r="B325" i="9"/>
  <c r="U325" i="9" s="1"/>
  <c r="J325" i="9"/>
  <c r="AE325" i="9" s="1"/>
  <c r="H322" i="9"/>
  <c r="V322" i="9" s="1"/>
  <c r="N341" i="9"/>
  <c r="Y341" i="9" s="1"/>
  <c r="S335" i="9"/>
  <c r="O333" i="9"/>
  <c r="M331" i="9"/>
  <c r="M329" i="9"/>
  <c r="C329" i="9"/>
  <c r="S327" i="9"/>
  <c r="S324" i="9"/>
  <c r="B323" i="9"/>
  <c r="U323" i="9" s="1"/>
  <c r="N323" i="9"/>
  <c r="G322" i="9"/>
  <c r="X322" i="9" s="1"/>
  <c r="B320" i="9"/>
  <c r="U320" i="9" s="1"/>
  <c r="G320" i="9"/>
  <c r="X320" i="9" s="1"/>
  <c r="D319" i="9"/>
  <c r="L318" i="9"/>
  <c r="J317" i="9"/>
  <c r="AE317" i="9" s="1"/>
  <c r="S313" i="9"/>
  <c r="I313" i="9"/>
  <c r="W313" i="9" s="1"/>
  <c r="F311" i="9"/>
  <c r="Q311" i="9"/>
  <c r="I311" i="9"/>
  <c r="W311" i="9" s="1"/>
  <c r="I310" i="9"/>
  <c r="W310" i="9" s="1"/>
  <c r="N308" i="9"/>
  <c r="M307" i="9"/>
  <c r="S306" i="9"/>
  <c r="L305" i="9"/>
  <c r="I302" i="9"/>
  <c r="W302" i="9" s="1"/>
  <c r="K300" i="9"/>
  <c r="R297" i="9"/>
  <c r="P296" i="9"/>
  <c r="S292" i="9"/>
  <c r="E292" i="9"/>
  <c r="Z292" i="9" s="1"/>
  <c r="R271" i="9"/>
  <c r="P269" i="9"/>
  <c r="B312" i="9"/>
  <c r="U312" i="9" s="1"/>
  <c r="N312" i="9"/>
  <c r="D312" i="9"/>
  <c r="P331" i="9"/>
  <c r="L341" i="9"/>
  <c r="K335" i="9"/>
  <c r="H333" i="9"/>
  <c r="V333" i="9" s="1"/>
  <c r="R333" i="9"/>
  <c r="J331" i="9"/>
  <c r="AE331" i="9" s="1"/>
  <c r="K329" i="9"/>
  <c r="B327" i="9"/>
  <c r="U327" i="9" s="1"/>
  <c r="F327" i="9"/>
  <c r="B326" i="9"/>
  <c r="U326" i="9" s="1"/>
  <c r="J326" i="9"/>
  <c r="AE326" i="9" s="1"/>
  <c r="S322" i="9"/>
  <c r="D322" i="9"/>
  <c r="S319" i="9"/>
  <c r="C319" i="9"/>
  <c r="F318" i="9"/>
  <c r="H318" i="9"/>
  <c r="V318" i="9" s="1"/>
  <c r="Q318" i="9"/>
  <c r="I317" i="9"/>
  <c r="B316" i="9"/>
  <c r="U316" i="9" s="1"/>
  <c r="H316" i="9"/>
  <c r="V316" i="9" s="1"/>
  <c r="R313" i="9"/>
  <c r="H313" i="9"/>
  <c r="V313" i="9" s="1"/>
  <c r="L312" i="9"/>
  <c r="S310" i="9"/>
  <c r="H310" i="9"/>
  <c r="V310" i="9" s="1"/>
  <c r="J308" i="9"/>
  <c r="AE308" i="9" s="1"/>
  <c r="L307" i="9"/>
  <c r="L306" i="9"/>
  <c r="E305" i="9"/>
  <c r="AD305" i="9" s="1"/>
  <c r="M305" i="9"/>
  <c r="G305" i="9"/>
  <c r="X305" i="9" s="1"/>
  <c r="P305" i="9"/>
  <c r="S302" i="9"/>
  <c r="H302" i="9"/>
  <c r="V302" i="9" s="1"/>
  <c r="J300" i="9"/>
  <c r="AE300" i="9" s="1"/>
  <c r="P297" i="9"/>
  <c r="N296" i="9"/>
  <c r="E294" i="9"/>
  <c r="Z294" i="9" s="1"/>
  <c r="H294" i="9"/>
  <c r="V294" i="9" s="1"/>
  <c r="Q294" i="9"/>
  <c r="R292" i="9"/>
  <c r="C292" i="9"/>
  <c r="C289" i="9"/>
  <c r="H289" i="9"/>
  <c r="V289" i="9" s="1"/>
  <c r="O289" i="9"/>
  <c r="D289" i="9"/>
  <c r="J289" i="9"/>
  <c r="AE289" i="9" s="1"/>
  <c r="D288" i="9"/>
  <c r="O288" i="9"/>
  <c r="H288" i="9"/>
  <c r="V288" i="9" s="1"/>
  <c r="S288" i="9"/>
  <c r="K288" i="9"/>
  <c r="B288" i="9"/>
  <c r="U288" i="9" s="1"/>
  <c r="N288" i="9"/>
  <c r="D276" i="9"/>
  <c r="G276" i="9"/>
  <c r="X276" i="9" s="1"/>
  <c r="P276" i="9"/>
  <c r="E276" i="9"/>
  <c r="Z276" i="9" s="1"/>
  <c r="I276" i="9"/>
  <c r="W276" i="9" s="1"/>
  <c r="M276" i="9"/>
  <c r="C276" i="9"/>
  <c r="N269" i="9"/>
  <c r="H265" i="9"/>
  <c r="V265" i="9" s="1"/>
  <c r="S265" i="9"/>
  <c r="I265" i="9"/>
  <c r="B265" i="9"/>
  <c r="U265" i="9" s="1"/>
  <c r="D265" i="9"/>
  <c r="K265" i="9"/>
  <c r="N265" i="9"/>
  <c r="R265" i="9"/>
  <c r="D329" i="9"/>
  <c r="L329" i="9"/>
  <c r="Q322" i="9"/>
  <c r="J312" i="9"/>
  <c r="AE312" i="9" s="1"/>
  <c r="P292" i="9"/>
  <c r="Y292" i="9" s="1"/>
  <c r="P270" i="9"/>
  <c r="I260" i="9"/>
  <c r="W260" i="9" s="1"/>
  <c r="H254" i="9"/>
  <c r="V254" i="9" s="1"/>
  <c r="S254" i="9"/>
  <c r="K254" i="9"/>
  <c r="E254" i="9"/>
  <c r="P254" i="9"/>
  <c r="F253" i="9"/>
  <c r="Q253" i="9"/>
  <c r="E253" i="9"/>
  <c r="R253" i="9"/>
  <c r="L253" i="9"/>
  <c r="N250" i="9"/>
  <c r="M246" i="9"/>
  <c r="F240" i="9"/>
  <c r="I240" i="9"/>
  <c r="W240" i="9" s="1"/>
  <c r="R240" i="9"/>
  <c r="G240" i="9"/>
  <c r="X240" i="9" s="1"/>
  <c r="Q240" i="9"/>
  <c r="J240" i="9"/>
  <c r="AE240" i="9" s="1"/>
  <c r="B240" i="9"/>
  <c r="U240" i="9" s="1"/>
  <c r="L240" i="9"/>
  <c r="C240" i="9"/>
  <c r="M240" i="9"/>
  <c r="S236" i="9"/>
  <c r="O232" i="9"/>
  <c r="D226" i="9"/>
  <c r="B226" i="9"/>
  <c r="U226" i="9" s="1"/>
  <c r="E226" i="9"/>
  <c r="AD226" i="9" s="1"/>
  <c r="L226" i="9"/>
  <c r="M226" i="9"/>
  <c r="O226" i="9"/>
  <c r="R226" i="9"/>
  <c r="D212" i="9"/>
  <c r="G212" i="9"/>
  <c r="X212" i="9" s="1"/>
  <c r="L212" i="9"/>
  <c r="O212" i="9"/>
  <c r="H270" i="9"/>
  <c r="V270" i="9" s="1"/>
  <c r="S270" i="9"/>
  <c r="C270" i="9"/>
  <c r="N270" i="9"/>
  <c r="C264" i="9"/>
  <c r="S264" i="9"/>
  <c r="B264" i="9"/>
  <c r="U264" i="9" s="1"/>
  <c r="R264" i="9"/>
  <c r="F260" i="9"/>
  <c r="E258" i="9"/>
  <c r="F258" i="9"/>
  <c r="J250" i="9"/>
  <c r="AE250" i="9" s="1"/>
  <c r="B249" i="9"/>
  <c r="U249" i="9" s="1"/>
  <c r="R249" i="9"/>
  <c r="D249" i="9"/>
  <c r="N249" i="9"/>
  <c r="S249" i="9"/>
  <c r="K246" i="9"/>
  <c r="S240" i="9"/>
  <c r="C239" i="9"/>
  <c r="O239" i="9"/>
  <c r="N239" i="9"/>
  <c r="P236" i="9"/>
  <c r="J234" i="9"/>
  <c r="AE234" i="9" s="1"/>
  <c r="K232" i="9"/>
  <c r="B218" i="9"/>
  <c r="U218" i="9" s="1"/>
  <c r="N218" i="9"/>
  <c r="Q218" i="9"/>
  <c r="E218" i="9"/>
  <c r="Z218" i="9" s="1"/>
  <c r="G218" i="9"/>
  <c r="X218" i="9" s="1"/>
  <c r="J218" i="9"/>
  <c r="AE218" i="9" s="1"/>
  <c r="C314" i="9"/>
  <c r="I314" i="9"/>
  <c r="C301" i="9"/>
  <c r="I301" i="9"/>
  <c r="W301" i="9" s="1"/>
  <c r="D298" i="9"/>
  <c r="K298" i="9"/>
  <c r="G287" i="9"/>
  <c r="X287" i="9" s="1"/>
  <c r="P287" i="9"/>
  <c r="B287" i="9"/>
  <c r="U287" i="9" s="1"/>
  <c r="C285" i="9"/>
  <c r="G285" i="9"/>
  <c r="X285" i="9" s="1"/>
  <c r="P285" i="9"/>
  <c r="D277" i="9"/>
  <c r="E277" i="9"/>
  <c r="Z277" i="9" s="1"/>
  <c r="L277" i="9"/>
  <c r="R275" i="9"/>
  <c r="J272" i="9"/>
  <c r="AE272" i="9" s="1"/>
  <c r="E272" i="9"/>
  <c r="AD272" i="9" s="1"/>
  <c r="P272" i="9"/>
  <c r="M270" i="9"/>
  <c r="S267" i="9"/>
  <c r="G267" i="9"/>
  <c r="X267" i="9" s="1"/>
  <c r="M254" i="9"/>
  <c r="O253" i="9"/>
  <c r="G250" i="9"/>
  <c r="X250" i="9" s="1"/>
  <c r="P240" i="9"/>
  <c r="J232" i="9"/>
  <c r="AE232" i="9" s="1"/>
  <c r="G260" i="9"/>
  <c r="X260" i="9" s="1"/>
  <c r="M260" i="9"/>
  <c r="N260" i="9"/>
  <c r="E260" i="9"/>
  <c r="D250" i="9"/>
  <c r="B246" i="9"/>
  <c r="U246" i="9" s="1"/>
  <c r="J246" i="9"/>
  <c r="AE246" i="9" s="1"/>
  <c r="C246" i="9"/>
  <c r="N246" i="9"/>
  <c r="R246" i="9"/>
  <c r="F236" i="9"/>
  <c r="O236" i="9"/>
  <c r="C236" i="9"/>
  <c r="K236" i="9"/>
  <c r="L236" i="9"/>
  <c r="G232" i="9"/>
  <c r="X232" i="9" s="1"/>
  <c r="M217" i="9"/>
  <c r="N217" i="9"/>
  <c r="I217" i="9"/>
  <c r="W217" i="9" s="1"/>
  <c r="Q217" i="9"/>
  <c r="D217" i="9"/>
  <c r="E217" i="9"/>
  <c r="Z217" i="9" s="1"/>
  <c r="F217" i="9"/>
  <c r="H217" i="9"/>
  <c r="V217" i="9" s="1"/>
  <c r="F205" i="9"/>
  <c r="B205" i="9"/>
  <c r="U205" i="9" s="1"/>
  <c r="R205" i="9"/>
  <c r="E205" i="9"/>
  <c r="AD205" i="9" s="1"/>
  <c r="H205" i="9"/>
  <c r="V205" i="9" s="1"/>
  <c r="I205" i="9"/>
  <c r="W205" i="9" s="1"/>
  <c r="J205" i="9"/>
  <c r="AE205" i="9" s="1"/>
  <c r="M205" i="9"/>
  <c r="P205" i="9"/>
  <c r="Q205" i="9"/>
  <c r="B290" i="9"/>
  <c r="U290" i="9" s="1"/>
  <c r="D290" i="9"/>
  <c r="E286" i="9"/>
  <c r="D286" i="9"/>
  <c r="P286" i="9"/>
  <c r="J286" i="9"/>
  <c r="AE286" i="9" s="1"/>
  <c r="B279" i="9"/>
  <c r="U279" i="9" s="1"/>
  <c r="J279" i="9"/>
  <c r="AE279" i="9" s="1"/>
  <c r="J270" i="9"/>
  <c r="AE270" i="9" s="1"/>
  <c r="P267" i="9"/>
  <c r="D261" i="9"/>
  <c r="F261" i="9"/>
  <c r="E257" i="9"/>
  <c r="D257" i="9"/>
  <c r="J257" i="9"/>
  <c r="AE257" i="9" s="1"/>
  <c r="G254" i="9"/>
  <c r="X254" i="9" s="1"/>
  <c r="I253" i="9"/>
  <c r="W253" i="9" s="1"/>
  <c r="J242" i="9"/>
  <c r="AE242" i="9" s="1"/>
  <c r="M242" i="9"/>
  <c r="B242" i="9"/>
  <c r="U242" i="9" s="1"/>
  <c r="O242" i="9"/>
  <c r="E242" i="9"/>
  <c r="R242" i="9"/>
  <c r="F242" i="9"/>
  <c r="K240" i="9"/>
  <c r="I234" i="9"/>
  <c r="W234" i="9" s="1"/>
  <c r="L234" i="9"/>
  <c r="B234" i="9"/>
  <c r="N234" i="9"/>
  <c r="E234" i="9"/>
  <c r="Z234" i="9" s="1"/>
  <c r="Q234" i="9"/>
  <c r="F234" i="9"/>
  <c r="R234" i="9"/>
  <c r="E250" i="9"/>
  <c r="Z250" i="9" s="1"/>
  <c r="K250" i="9"/>
  <c r="C250" i="9"/>
  <c r="L250" i="9"/>
  <c r="M250" i="9"/>
  <c r="B245" i="9"/>
  <c r="U245" i="9" s="1"/>
  <c r="G245" i="9"/>
  <c r="X245" i="9" s="1"/>
  <c r="I245" i="9"/>
  <c r="W245" i="9" s="1"/>
  <c r="F232" i="9"/>
  <c r="D232" i="9"/>
  <c r="M232" i="9"/>
  <c r="B232" i="9"/>
  <c r="U232" i="9" s="1"/>
  <c r="L232" i="9"/>
  <c r="E232" i="9"/>
  <c r="Z232" i="9" s="1"/>
  <c r="P232" i="9"/>
  <c r="H232" i="9"/>
  <c r="V232" i="9" s="1"/>
  <c r="R232" i="9"/>
  <c r="I232" i="9"/>
  <c r="S232" i="9"/>
  <c r="F270" i="9"/>
  <c r="E267" i="9"/>
  <c r="M267" i="9"/>
  <c r="C267" i="9"/>
  <c r="L267" i="9"/>
  <c r="H267" i="9"/>
  <c r="V267" i="9" s="1"/>
  <c r="Q267" i="9"/>
  <c r="L264" i="9"/>
  <c r="O260" i="9"/>
  <c r="J255" i="9"/>
  <c r="AE255" i="9" s="1"/>
  <c r="C255" i="9"/>
  <c r="AA255" i="9" s="1"/>
  <c r="P255" i="9"/>
  <c r="I255" i="9"/>
  <c r="W255" i="9" s="1"/>
  <c r="C254" i="9"/>
  <c r="G253" i="9"/>
  <c r="X253" i="9" s="1"/>
  <c r="K249" i="9"/>
  <c r="E240" i="9"/>
  <c r="AD240" i="9" s="1"/>
  <c r="D233" i="9"/>
  <c r="I233" i="9"/>
  <c r="W233" i="9" s="1"/>
  <c r="S233" i="9"/>
  <c r="AD213" i="9"/>
  <c r="Z213" i="9"/>
  <c r="L286" i="9"/>
  <c r="D282" i="9"/>
  <c r="E282" i="9"/>
  <c r="R282" i="9"/>
  <c r="K282" i="9"/>
  <c r="G275" i="9"/>
  <c r="X275" i="9" s="1"/>
  <c r="O275" i="9"/>
  <c r="C275" i="9"/>
  <c r="K275" i="9"/>
  <c r="S275" i="9"/>
  <c r="E274" i="9"/>
  <c r="Z274" i="9" s="1"/>
  <c r="R274" i="9"/>
  <c r="J274" i="9"/>
  <c r="AE274" i="9" s="1"/>
  <c r="Q270" i="9"/>
  <c r="E270" i="9"/>
  <c r="K267" i="9"/>
  <c r="I264" i="9"/>
  <c r="W264" i="9" s="1"/>
  <c r="K260" i="9"/>
  <c r="B259" i="9"/>
  <c r="U259" i="9" s="1"/>
  <c r="J259" i="9"/>
  <c r="AE259" i="9" s="1"/>
  <c r="R259" i="9"/>
  <c r="H259" i="9"/>
  <c r="V259" i="9" s="1"/>
  <c r="Q259" i="9"/>
  <c r="D259" i="9"/>
  <c r="M259" i="9"/>
  <c r="N255" i="9"/>
  <c r="Q254" i="9"/>
  <c r="B254" i="9"/>
  <c r="U254" i="9" s="1"/>
  <c r="B253" i="9"/>
  <c r="U253" i="9" s="1"/>
  <c r="S250" i="9"/>
  <c r="I249" i="9"/>
  <c r="D247" i="9"/>
  <c r="S247" i="9"/>
  <c r="C247" i="9"/>
  <c r="L247" i="9"/>
  <c r="N247" i="9"/>
  <c r="Q242" i="9"/>
  <c r="D240" i="9"/>
  <c r="O234" i="9"/>
  <c r="Q232" i="9"/>
  <c r="G226" i="9"/>
  <c r="X226" i="9" s="1"/>
  <c r="Q212" i="9"/>
  <c r="F244" i="9"/>
  <c r="S244" i="9"/>
  <c r="B243" i="9"/>
  <c r="T243" i="9" s="1"/>
  <c r="J243" i="9"/>
  <c r="AE243" i="9" s="1"/>
  <c r="R243" i="9"/>
  <c r="I241" i="9"/>
  <c r="N228" i="9"/>
  <c r="S227" i="9"/>
  <c r="I227" i="9"/>
  <c r="W227" i="9" s="1"/>
  <c r="L225" i="9"/>
  <c r="M224" i="9"/>
  <c r="C224" i="9"/>
  <c r="K223" i="9"/>
  <c r="Q222" i="9"/>
  <c r="G219" i="9"/>
  <c r="X219" i="9" s="1"/>
  <c r="O219" i="9"/>
  <c r="H219" i="9"/>
  <c r="V219" i="9" s="1"/>
  <c r="P219" i="9"/>
  <c r="H213" i="9"/>
  <c r="V213" i="9" s="1"/>
  <c r="R208" i="9"/>
  <c r="G208" i="9"/>
  <c r="X208" i="9" s="1"/>
  <c r="M203" i="9"/>
  <c r="C201" i="9"/>
  <c r="F201" i="9"/>
  <c r="I201" i="9"/>
  <c r="K198" i="9"/>
  <c r="P194" i="9"/>
  <c r="G191" i="9"/>
  <c r="X191" i="9" s="1"/>
  <c r="H190" i="9"/>
  <c r="V190" i="9" s="1"/>
  <c r="S186" i="9"/>
  <c r="B178" i="9"/>
  <c r="U178" i="9" s="1"/>
  <c r="H178" i="9"/>
  <c r="V178" i="9" s="1"/>
  <c r="J178" i="9"/>
  <c r="AE178" i="9" s="1"/>
  <c r="L178" i="9"/>
  <c r="Q174" i="9"/>
  <c r="I173" i="9"/>
  <c r="W173" i="9" s="1"/>
  <c r="H161" i="9"/>
  <c r="V161" i="9" s="1"/>
  <c r="L160" i="9"/>
  <c r="H130" i="9"/>
  <c r="V130" i="9" s="1"/>
  <c r="F130" i="9"/>
  <c r="N130" i="9"/>
  <c r="Q130" i="9"/>
  <c r="R130" i="9"/>
  <c r="Q118" i="9"/>
  <c r="H118" i="9"/>
  <c r="V118" i="9" s="1"/>
  <c r="I118" i="9"/>
  <c r="J118" i="9"/>
  <c r="AE118" i="9" s="1"/>
  <c r="R118" i="9"/>
  <c r="E266" i="9"/>
  <c r="Z266" i="9" s="1"/>
  <c r="L266" i="9"/>
  <c r="S243" i="9"/>
  <c r="I243" i="9"/>
  <c r="W243" i="9" s="1"/>
  <c r="M238" i="9"/>
  <c r="L228" i="9"/>
  <c r="Q227" i="9"/>
  <c r="H227" i="9"/>
  <c r="V227" i="9" s="1"/>
  <c r="F225" i="9"/>
  <c r="L224" i="9"/>
  <c r="J223" i="9"/>
  <c r="AE223" i="9" s="1"/>
  <c r="J219" i="9"/>
  <c r="AE219" i="9" s="1"/>
  <c r="H215" i="9"/>
  <c r="V215" i="9" s="1"/>
  <c r="I215" i="9"/>
  <c r="W215" i="9" s="1"/>
  <c r="S215" i="9"/>
  <c r="J215" i="9"/>
  <c r="AE215" i="9" s="1"/>
  <c r="Q211" i="9"/>
  <c r="Q208" i="9"/>
  <c r="L203" i="9"/>
  <c r="J198" i="9"/>
  <c r="AE198" i="9" s="1"/>
  <c r="Q186" i="9"/>
  <c r="C183" i="9"/>
  <c r="D183" i="9"/>
  <c r="F183" i="9"/>
  <c r="S177" i="9"/>
  <c r="L174" i="9"/>
  <c r="G173" i="9"/>
  <c r="X173" i="9" s="1"/>
  <c r="B165" i="9"/>
  <c r="U165" i="9" s="1"/>
  <c r="P165" i="9"/>
  <c r="Q165" i="9"/>
  <c r="K163" i="9"/>
  <c r="N163" i="9"/>
  <c r="O163" i="9"/>
  <c r="G162" i="9"/>
  <c r="X162" i="9" s="1"/>
  <c r="D162" i="9"/>
  <c r="N162" i="9"/>
  <c r="E162" i="9"/>
  <c r="Z162" i="9" s="1"/>
  <c r="O162" i="9"/>
  <c r="F162" i="9"/>
  <c r="Q162" i="9"/>
  <c r="K160" i="9"/>
  <c r="B143" i="9"/>
  <c r="U143" i="9" s="1"/>
  <c r="C143" i="9"/>
  <c r="AA143" i="9" s="1"/>
  <c r="F143" i="9"/>
  <c r="K143" i="9"/>
  <c r="M143" i="9"/>
  <c r="N143" i="9"/>
  <c r="F224" i="9"/>
  <c r="I224" i="9"/>
  <c r="R224" i="9"/>
  <c r="B222" i="9"/>
  <c r="U222" i="9" s="1"/>
  <c r="J222" i="9"/>
  <c r="AE222" i="9" s="1"/>
  <c r="M222" i="9"/>
  <c r="B214" i="9"/>
  <c r="U214" i="9" s="1"/>
  <c r="I214" i="9"/>
  <c r="N214" i="9"/>
  <c r="K203" i="9"/>
  <c r="I198" i="9"/>
  <c r="B194" i="9"/>
  <c r="U194" i="9" s="1"/>
  <c r="S194" i="9"/>
  <c r="F191" i="9"/>
  <c r="Q191" i="9"/>
  <c r="B190" i="9"/>
  <c r="U190" i="9" s="1"/>
  <c r="D190" i="9"/>
  <c r="O190" i="9"/>
  <c r="E190" i="9"/>
  <c r="Z190" i="9" s="1"/>
  <c r="P190" i="9"/>
  <c r="Y190" i="9" s="1"/>
  <c r="G190" i="9"/>
  <c r="X190" i="9" s="1"/>
  <c r="Q190" i="9"/>
  <c r="P186" i="9"/>
  <c r="Q177" i="9"/>
  <c r="K174" i="9"/>
  <c r="D173" i="9"/>
  <c r="M157" i="9"/>
  <c r="G149" i="9"/>
  <c r="X149" i="9" s="1"/>
  <c r="L149" i="9"/>
  <c r="R149" i="9"/>
  <c r="S149" i="9"/>
  <c r="E241" i="9"/>
  <c r="P241" i="9"/>
  <c r="G228" i="9"/>
  <c r="X228" i="9" s="1"/>
  <c r="O227" i="9"/>
  <c r="F227" i="9"/>
  <c r="J224" i="9"/>
  <c r="AE224" i="9" s="1"/>
  <c r="R223" i="9"/>
  <c r="F223" i="9"/>
  <c r="R221" i="9"/>
  <c r="I213" i="9"/>
  <c r="J213" i="9"/>
  <c r="AE213" i="9" s="1"/>
  <c r="F208" i="9"/>
  <c r="B208" i="9"/>
  <c r="U208" i="9" s="1"/>
  <c r="K208" i="9"/>
  <c r="C208" i="9"/>
  <c r="L208" i="9"/>
  <c r="G203" i="9"/>
  <c r="X203" i="9" s="1"/>
  <c r="S198" i="9"/>
  <c r="H198" i="9"/>
  <c r="V198" i="9" s="1"/>
  <c r="S190" i="9"/>
  <c r="K186" i="9"/>
  <c r="H177" i="9"/>
  <c r="V177" i="9" s="1"/>
  <c r="D161" i="9"/>
  <c r="M161" i="9"/>
  <c r="E161" i="9"/>
  <c r="Z161" i="9" s="1"/>
  <c r="N161" i="9"/>
  <c r="F161" i="9"/>
  <c r="O161" i="9"/>
  <c r="I160" i="9"/>
  <c r="W160" i="9" s="1"/>
  <c r="L145" i="9"/>
  <c r="B174" i="9"/>
  <c r="U174" i="9" s="1"/>
  <c r="E174" i="9"/>
  <c r="AD174" i="9" s="1"/>
  <c r="H174" i="9"/>
  <c r="V174" i="9" s="1"/>
  <c r="J174" i="9"/>
  <c r="AE174" i="9" s="1"/>
  <c r="B173" i="9"/>
  <c r="U173" i="9" s="1"/>
  <c r="J173" i="9"/>
  <c r="AE173" i="9" s="1"/>
  <c r="K173" i="9"/>
  <c r="M173" i="9"/>
  <c r="D157" i="9"/>
  <c r="O157" i="9"/>
  <c r="E104" i="9"/>
  <c r="Z104" i="9" s="1"/>
  <c r="F104" i="9"/>
  <c r="O104" i="9"/>
  <c r="B104" i="9"/>
  <c r="U104" i="9" s="1"/>
  <c r="L104" i="9"/>
  <c r="C104" i="9"/>
  <c r="N104" i="9"/>
  <c r="D104" i="9"/>
  <c r="P104" i="9"/>
  <c r="G104" i="9"/>
  <c r="X104" i="9" s="1"/>
  <c r="Q104" i="9"/>
  <c r="H104" i="9"/>
  <c r="V104" i="9" s="1"/>
  <c r="R104" i="9"/>
  <c r="I104" i="9"/>
  <c r="S104" i="9"/>
  <c r="J104" i="9"/>
  <c r="AE104" i="9" s="1"/>
  <c r="J281" i="9"/>
  <c r="AE281" i="9" s="1"/>
  <c r="G266" i="9"/>
  <c r="X266" i="9" s="1"/>
  <c r="I263" i="9"/>
  <c r="R263" i="9"/>
  <c r="D251" i="9"/>
  <c r="AA251" i="9" s="1"/>
  <c r="AC251" i="9" s="1"/>
  <c r="L251" i="9"/>
  <c r="F248" i="9"/>
  <c r="I248" i="9"/>
  <c r="W248" i="9" s="1"/>
  <c r="R248" i="9"/>
  <c r="K244" i="9"/>
  <c r="N243" i="9"/>
  <c r="E243" i="9"/>
  <c r="AD243" i="9" s="1"/>
  <c r="Q241" i="9"/>
  <c r="R238" i="9"/>
  <c r="E238" i="9"/>
  <c r="AD238" i="9" s="1"/>
  <c r="D237" i="9"/>
  <c r="P237" i="9"/>
  <c r="R230" i="9"/>
  <c r="F230" i="9"/>
  <c r="Q228" i="9"/>
  <c r="D228" i="9"/>
  <c r="M227" i="9"/>
  <c r="Q224" i="9"/>
  <c r="G224" i="9"/>
  <c r="X224" i="9" s="1"/>
  <c r="O223" i="9"/>
  <c r="N219" i="9"/>
  <c r="D219" i="9"/>
  <c r="Q213" i="9"/>
  <c r="E211" i="9"/>
  <c r="Z211" i="9" s="1"/>
  <c r="M211" i="9"/>
  <c r="F211" i="9"/>
  <c r="N211" i="9"/>
  <c r="J208" i="9"/>
  <c r="AE208" i="9" s="1"/>
  <c r="S203" i="9"/>
  <c r="K201" i="9"/>
  <c r="Q198" i="9"/>
  <c r="C198" i="9"/>
  <c r="AA198" i="9" s="1"/>
  <c r="AB198" i="9" s="1"/>
  <c r="C197" i="9"/>
  <c r="J197" i="9"/>
  <c r="AE197" i="9" s="1"/>
  <c r="K197" i="9"/>
  <c r="N197" i="9"/>
  <c r="L190" i="9"/>
  <c r="P183" i="9"/>
  <c r="M178" i="9"/>
  <c r="E177" i="9"/>
  <c r="Z177" i="9" s="1"/>
  <c r="S173" i="9"/>
  <c r="C172" i="9"/>
  <c r="G172" i="9"/>
  <c r="X172" i="9" s="1"/>
  <c r="O172" i="9"/>
  <c r="S172" i="9"/>
  <c r="R163" i="9"/>
  <c r="J162" i="9"/>
  <c r="AE162" i="9" s="1"/>
  <c r="L161" i="9"/>
  <c r="Y161" i="9" s="1"/>
  <c r="S160" i="9"/>
  <c r="J96" i="9"/>
  <c r="AE96" i="9" s="1"/>
  <c r="E96" i="9"/>
  <c r="AD96" i="9" s="1"/>
  <c r="O96" i="9"/>
  <c r="B96" i="9"/>
  <c r="Q96" i="9"/>
  <c r="F96" i="9"/>
  <c r="R96" i="9"/>
  <c r="G96" i="9"/>
  <c r="X96" i="9" s="1"/>
  <c r="H96" i="9"/>
  <c r="V96" i="9" s="1"/>
  <c r="I96" i="9"/>
  <c r="W96" i="9" s="1"/>
  <c r="L96" i="9"/>
  <c r="N96" i="9"/>
  <c r="P198" i="9"/>
  <c r="K190" i="9"/>
  <c r="O186" i="9"/>
  <c r="F186" i="9"/>
  <c r="G186" i="9"/>
  <c r="X186" i="9" s="1"/>
  <c r="H186" i="9"/>
  <c r="V186" i="9" s="1"/>
  <c r="S174" i="9"/>
  <c r="Q173" i="9"/>
  <c r="E145" i="9"/>
  <c r="Z145" i="9" s="1"/>
  <c r="C145" i="9"/>
  <c r="M145" i="9"/>
  <c r="D145" i="9"/>
  <c r="P145" i="9"/>
  <c r="F145" i="9"/>
  <c r="Q145" i="9"/>
  <c r="H145" i="9"/>
  <c r="V145" i="9" s="1"/>
  <c r="R145" i="9"/>
  <c r="I145" i="9"/>
  <c r="S145" i="9"/>
  <c r="J145" i="9"/>
  <c r="AE145" i="9" s="1"/>
  <c r="F137" i="9"/>
  <c r="J137" i="9"/>
  <c r="AE137" i="9" s="1"/>
  <c r="P137" i="9"/>
  <c r="R137" i="9"/>
  <c r="B227" i="9"/>
  <c r="U227" i="9" s="1"/>
  <c r="J227" i="9"/>
  <c r="AE227" i="9" s="1"/>
  <c r="R227" i="9"/>
  <c r="O224" i="9"/>
  <c r="D224" i="9"/>
  <c r="H223" i="9"/>
  <c r="V223" i="9" s="1"/>
  <c r="I223" i="9"/>
  <c r="W223" i="9" s="1"/>
  <c r="S223" i="9"/>
  <c r="D221" i="9"/>
  <c r="B221" i="9"/>
  <c r="U221" i="9" s="1"/>
  <c r="E221" i="9"/>
  <c r="AD221" i="9" s="1"/>
  <c r="E203" i="9"/>
  <c r="AD203" i="9" s="1"/>
  <c r="H203" i="9"/>
  <c r="V203" i="9" s="1"/>
  <c r="J203" i="9"/>
  <c r="AE203" i="9" s="1"/>
  <c r="D198" i="9"/>
  <c r="L198" i="9"/>
  <c r="E198" i="9"/>
  <c r="AD198" i="9" s="1"/>
  <c r="M198" i="9"/>
  <c r="F198" i="9"/>
  <c r="N198" i="9"/>
  <c r="F177" i="9"/>
  <c r="L177" i="9"/>
  <c r="N177" i="9"/>
  <c r="O177" i="9"/>
  <c r="R174" i="9"/>
  <c r="P173" i="9"/>
  <c r="E160" i="9"/>
  <c r="Z160" i="9" s="1"/>
  <c r="F160" i="9"/>
  <c r="O160" i="9"/>
  <c r="G160" i="9"/>
  <c r="X160" i="9" s="1"/>
  <c r="P160" i="9"/>
  <c r="H160" i="9"/>
  <c r="V160" i="9" s="1"/>
  <c r="Q160" i="9"/>
  <c r="J144" i="9"/>
  <c r="AE144" i="9" s="1"/>
  <c r="B144" i="9"/>
  <c r="U144" i="9" s="1"/>
  <c r="G144" i="9"/>
  <c r="X144" i="9" s="1"/>
  <c r="I144" i="9"/>
  <c r="W144" i="9" s="1"/>
  <c r="K144" i="9"/>
  <c r="Q144" i="9"/>
  <c r="S144" i="9"/>
  <c r="I122" i="9"/>
  <c r="W122" i="9" s="1"/>
  <c r="J122" i="9"/>
  <c r="AE122" i="9" s="1"/>
  <c r="G15" i="9"/>
  <c r="X15" i="9" s="1"/>
  <c r="B15" i="9"/>
  <c r="L15" i="9"/>
  <c r="C15" i="9"/>
  <c r="M15" i="9"/>
  <c r="D15" i="9"/>
  <c r="N15" i="9"/>
  <c r="E15" i="9"/>
  <c r="Q15" i="9"/>
  <c r="F15" i="9"/>
  <c r="R15" i="9"/>
  <c r="I15" i="9"/>
  <c r="W15" i="9" s="1"/>
  <c r="S15" i="9"/>
  <c r="J132" i="9"/>
  <c r="AE132" i="9" s="1"/>
  <c r="Q125" i="9"/>
  <c r="P124" i="9"/>
  <c r="G124" i="9"/>
  <c r="X124" i="9" s="1"/>
  <c r="P122" i="9"/>
  <c r="B121" i="9"/>
  <c r="U121" i="9" s="1"/>
  <c r="P121" i="9"/>
  <c r="C113" i="9"/>
  <c r="L113" i="9"/>
  <c r="H108" i="9"/>
  <c r="V108" i="9" s="1"/>
  <c r="I108" i="9"/>
  <c r="G103" i="9"/>
  <c r="X103" i="9" s="1"/>
  <c r="N103" i="9"/>
  <c r="I95" i="9"/>
  <c r="W95" i="9" s="1"/>
  <c r="F95" i="9"/>
  <c r="S95" i="9"/>
  <c r="L95" i="9"/>
  <c r="H92" i="9"/>
  <c r="V92" i="9" s="1"/>
  <c r="J92" i="9"/>
  <c r="AE92" i="9" s="1"/>
  <c r="R48" i="9"/>
  <c r="I48" i="9"/>
  <c r="J48" i="9"/>
  <c r="AE48" i="9" s="1"/>
  <c r="P48" i="9"/>
  <c r="S48" i="9"/>
  <c r="O153" i="9"/>
  <c r="I132" i="9"/>
  <c r="W132" i="9" s="1"/>
  <c r="P125" i="9"/>
  <c r="O124" i="9"/>
  <c r="F124" i="9"/>
  <c r="N122" i="9"/>
  <c r="R121" i="9"/>
  <c r="E119" i="9"/>
  <c r="Z119" i="9" s="1"/>
  <c r="G119" i="9"/>
  <c r="X119" i="9" s="1"/>
  <c r="P108" i="9"/>
  <c r="O103" i="9"/>
  <c r="N95" i="9"/>
  <c r="S67" i="9"/>
  <c r="I63" i="9"/>
  <c r="F63" i="9"/>
  <c r="G63" i="9"/>
  <c r="X63" i="9" s="1"/>
  <c r="J63" i="9"/>
  <c r="AE63" i="9" s="1"/>
  <c r="M63" i="9"/>
  <c r="E57" i="9"/>
  <c r="AD57" i="9" s="1"/>
  <c r="G57" i="9"/>
  <c r="X57" i="9" s="1"/>
  <c r="Q57" i="9"/>
  <c r="H57" i="9"/>
  <c r="V57" i="9" s="1"/>
  <c r="R57" i="9"/>
  <c r="I57" i="9"/>
  <c r="W57" i="9" s="1"/>
  <c r="S57" i="9"/>
  <c r="J57" i="9"/>
  <c r="AE57" i="9" s="1"/>
  <c r="B53" i="9"/>
  <c r="U53" i="9" s="1"/>
  <c r="F53" i="9"/>
  <c r="J53" i="9"/>
  <c r="AE53" i="9" s="1"/>
  <c r="K53" i="9"/>
  <c r="M53" i="9"/>
  <c r="E39" i="9"/>
  <c r="Z39" i="9" s="1"/>
  <c r="C39" i="9"/>
  <c r="G39" i="9"/>
  <c r="X39" i="9" s="1"/>
  <c r="L39" i="9"/>
  <c r="M39" i="9"/>
  <c r="Q39" i="9"/>
  <c r="K16" i="9"/>
  <c r="H10" i="9"/>
  <c r="V10" i="9" s="1"/>
  <c r="I10" i="9"/>
  <c r="N10" i="9"/>
  <c r="P10" i="9"/>
  <c r="Q10" i="9"/>
  <c r="L153" i="9"/>
  <c r="Y153" i="9" s="1"/>
  <c r="E132" i="9"/>
  <c r="Z132" i="9" s="1"/>
  <c r="I125" i="9"/>
  <c r="N124" i="9"/>
  <c r="E124" i="9"/>
  <c r="Z124" i="9" s="1"/>
  <c r="M122" i="9"/>
  <c r="Q121" i="9"/>
  <c r="N108" i="9"/>
  <c r="M103" i="9"/>
  <c r="E100" i="9"/>
  <c r="Z100" i="9" s="1"/>
  <c r="M95" i="9"/>
  <c r="P94" i="9"/>
  <c r="D94" i="9"/>
  <c r="E91" i="9"/>
  <c r="AD91" i="9" s="1"/>
  <c r="K91" i="9"/>
  <c r="C91" i="9"/>
  <c r="O91" i="9"/>
  <c r="B80" i="9"/>
  <c r="U80" i="9" s="1"/>
  <c r="M80" i="9"/>
  <c r="K77" i="9"/>
  <c r="K75" i="9"/>
  <c r="B74" i="9"/>
  <c r="U74" i="9" s="1"/>
  <c r="S74" i="9"/>
  <c r="E69" i="9"/>
  <c r="N67" i="9"/>
  <c r="Q62" i="9"/>
  <c r="P57" i="9"/>
  <c r="D35" i="9"/>
  <c r="G35" i="9"/>
  <c r="X35" i="9" s="1"/>
  <c r="K35" i="9"/>
  <c r="L35" i="9"/>
  <c r="Q35" i="9"/>
  <c r="R29" i="9"/>
  <c r="Q24" i="9"/>
  <c r="J16" i="9"/>
  <c r="AE16" i="9" s="1"/>
  <c r="O210" i="9"/>
  <c r="B210" i="9"/>
  <c r="U210" i="9" s="1"/>
  <c r="L207" i="9"/>
  <c r="B207" i="9"/>
  <c r="U207" i="9" s="1"/>
  <c r="D204" i="9"/>
  <c r="Q202" i="9"/>
  <c r="M200" i="9"/>
  <c r="B200" i="9"/>
  <c r="U200" i="9" s="1"/>
  <c r="L199" i="9"/>
  <c r="D187" i="9"/>
  <c r="L184" i="9"/>
  <c r="R176" i="9"/>
  <c r="I176" i="9"/>
  <c r="N175" i="9"/>
  <c r="D170" i="9"/>
  <c r="C168" i="9"/>
  <c r="G159" i="9"/>
  <c r="X159" i="9" s="1"/>
  <c r="M155" i="9"/>
  <c r="J153" i="9"/>
  <c r="AE153" i="9" s="1"/>
  <c r="J147" i="9"/>
  <c r="AE147" i="9" s="1"/>
  <c r="O140" i="9"/>
  <c r="O136" i="9"/>
  <c r="R132" i="9"/>
  <c r="C132" i="9"/>
  <c r="B129" i="9"/>
  <c r="U129" i="9" s="1"/>
  <c r="J129" i="9"/>
  <c r="AE129" i="9" s="1"/>
  <c r="H125" i="9"/>
  <c r="V125" i="9" s="1"/>
  <c r="M124" i="9"/>
  <c r="D124" i="9"/>
  <c r="K122" i="9"/>
  <c r="O121" i="9"/>
  <c r="M108" i="9"/>
  <c r="K103" i="9"/>
  <c r="K95" i="9"/>
  <c r="N94" i="9"/>
  <c r="M91" i="9"/>
  <c r="F86" i="9"/>
  <c r="D86" i="9"/>
  <c r="E86" i="9"/>
  <c r="O79" i="9"/>
  <c r="J77" i="9"/>
  <c r="AE77" i="9" s="1"/>
  <c r="J75" i="9"/>
  <c r="AE75" i="9" s="1"/>
  <c r="D73" i="9"/>
  <c r="I73" i="9"/>
  <c r="O73" i="9"/>
  <c r="L67" i="9"/>
  <c r="P62" i="9"/>
  <c r="O57" i="9"/>
  <c r="R50" i="9"/>
  <c r="D50" i="9"/>
  <c r="L50" i="9"/>
  <c r="N29" i="9"/>
  <c r="Q176" i="9"/>
  <c r="I155" i="9"/>
  <c r="W155" i="9" s="1"/>
  <c r="H153" i="9"/>
  <c r="V153" i="9" s="1"/>
  <c r="I140" i="9"/>
  <c r="W140" i="9" s="1"/>
  <c r="H136" i="9"/>
  <c r="V136" i="9" s="1"/>
  <c r="B136" i="9"/>
  <c r="U136" i="9" s="1"/>
  <c r="L136" i="9"/>
  <c r="O132" i="9"/>
  <c r="O128" i="9"/>
  <c r="G125" i="9"/>
  <c r="X125" i="9" s="1"/>
  <c r="L124" i="9"/>
  <c r="E122" i="9"/>
  <c r="J121" i="9"/>
  <c r="AE121" i="9" s="1"/>
  <c r="J120" i="9"/>
  <c r="AE120" i="9" s="1"/>
  <c r="K120" i="9"/>
  <c r="E116" i="9"/>
  <c r="Z116" i="9" s="1"/>
  <c r="O116" i="9"/>
  <c r="M110" i="9"/>
  <c r="J108" i="9"/>
  <c r="AE108" i="9" s="1"/>
  <c r="I103" i="9"/>
  <c r="W103" i="9" s="1"/>
  <c r="D100" i="9"/>
  <c r="K100" i="9"/>
  <c r="H95" i="9"/>
  <c r="V95" i="9" s="1"/>
  <c r="B94" i="9"/>
  <c r="F94" i="9"/>
  <c r="O94" i="9"/>
  <c r="I94" i="9"/>
  <c r="W94" i="9" s="1"/>
  <c r="S94" i="9"/>
  <c r="H79" i="9"/>
  <c r="V79" i="9" s="1"/>
  <c r="H69" i="9"/>
  <c r="V69" i="9" s="1"/>
  <c r="L69" i="9"/>
  <c r="M69" i="9"/>
  <c r="L57" i="9"/>
  <c r="S53" i="9"/>
  <c r="B24" i="9"/>
  <c r="U24" i="9" s="1"/>
  <c r="D24" i="9"/>
  <c r="R24" i="9"/>
  <c r="E24" i="9"/>
  <c r="AD24" i="9" s="1"/>
  <c r="S24" i="9"/>
  <c r="G24" i="9"/>
  <c r="X24" i="9" s="1"/>
  <c r="I24" i="9"/>
  <c r="W24" i="9" s="1"/>
  <c r="J24" i="9"/>
  <c r="AE24" i="9" s="1"/>
  <c r="M24" i="9"/>
  <c r="H16" i="9"/>
  <c r="V16" i="9" s="1"/>
  <c r="C16" i="9"/>
  <c r="L16" i="9"/>
  <c r="D16" i="9"/>
  <c r="M16" i="9"/>
  <c r="E16" i="9"/>
  <c r="Z16" i="9" s="1"/>
  <c r="N16" i="9"/>
  <c r="F16" i="9"/>
  <c r="O16" i="9"/>
  <c r="G16" i="9"/>
  <c r="X16" i="9" s="1"/>
  <c r="Q16" i="9"/>
  <c r="I16" i="9"/>
  <c r="R16" i="9"/>
  <c r="F132" i="9"/>
  <c r="G132" i="9"/>
  <c r="X132" i="9" s="1"/>
  <c r="S132" i="9"/>
  <c r="L128" i="9"/>
  <c r="B124" i="9"/>
  <c r="U124" i="9" s="1"/>
  <c r="J124" i="9"/>
  <c r="AE124" i="9" s="1"/>
  <c r="R124" i="9"/>
  <c r="D122" i="9"/>
  <c r="O105" i="9"/>
  <c r="C67" i="9"/>
  <c r="AA67" i="9" s="1"/>
  <c r="B67" i="9"/>
  <c r="U67" i="9" s="1"/>
  <c r="D67" i="9"/>
  <c r="I67" i="9"/>
  <c r="J67" i="9"/>
  <c r="AE67" i="9" s="1"/>
  <c r="H29" i="9"/>
  <c r="V29" i="9" s="1"/>
  <c r="D29" i="9"/>
  <c r="S29" i="9"/>
  <c r="E29" i="9"/>
  <c r="AD29" i="9" s="1"/>
  <c r="I29" i="9"/>
  <c r="J29" i="9"/>
  <c r="AE29" i="9" s="1"/>
  <c r="L29" i="9"/>
  <c r="M29" i="9"/>
  <c r="C77" i="9"/>
  <c r="N77" i="9"/>
  <c r="F77" i="9"/>
  <c r="S77" i="9"/>
  <c r="I77" i="9"/>
  <c r="W77" i="9" s="1"/>
  <c r="M75" i="9"/>
  <c r="B75" i="9"/>
  <c r="U75" i="9" s="1"/>
  <c r="R75" i="9"/>
  <c r="F75" i="9"/>
  <c r="S75" i="9"/>
  <c r="F64" i="9"/>
  <c r="H62" i="9"/>
  <c r="V62" i="9" s="1"/>
  <c r="E62" i="9"/>
  <c r="Z62" i="9" s="1"/>
  <c r="F62" i="9"/>
  <c r="M62" i="9"/>
  <c r="N62" i="9"/>
  <c r="B59" i="9"/>
  <c r="U59" i="9" s="1"/>
  <c r="M59" i="9"/>
  <c r="Q59" i="9"/>
  <c r="D57" i="9"/>
  <c r="AA57" i="9" s="1"/>
  <c r="AC57" i="9" s="1"/>
  <c r="N53" i="9"/>
  <c r="Z40" i="9"/>
  <c r="AD40" i="9"/>
  <c r="J15" i="9"/>
  <c r="AE15" i="9" s="1"/>
  <c r="I4" i="9"/>
  <c r="G3" i="9"/>
  <c r="X3" i="9" s="1"/>
  <c r="K26" i="9"/>
  <c r="N90" i="9"/>
  <c r="Y90" i="9" s="1"/>
  <c r="C90" i="9"/>
  <c r="B81" i="9"/>
  <c r="U81" i="9" s="1"/>
  <c r="K60" i="9"/>
  <c r="B60" i="9"/>
  <c r="R56" i="9"/>
  <c r="B56" i="9"/>
  <c r="U56" i="9" s="1"/>
  <c r="D51" i="9"/>
  <c r="J47" i="9"/>
  <c r="AE47" i="9" s="1"/>
  <c r="Q44" i="9"/>
  <c r="D44" i="9"/>
  <c r="N42" i="9"/>
  <c r="D42" i="9"/>
  <c r="Q40" i="9"/>
  <c r="O30" i="9"/>
  <c r="C30" i="9"/>
  <c r="F28" i="9"/>
  <c r="H26" i="9"/>
  <c r="V26" i="9" s="1"/>
  <c r="R25" i="9"/>
  <c r="J25" i="9"/>
  <c r="AE25" i="9" s="1"/>
  <c r="B25" i="9"/>
  <c r="U25" i="9" s="1"/>
  <c r="M22" i="9"/>
  <c r="C22" i="9"/>
  <c r="M14" i="9"/>
  <c r="B14" i="9"/>
  <c r="AA14" i="9" s="1"/>
  <c r="AB14" i="9" s="1"/>
  <c r="R12" i="9"/>
  <c r="B12" i="9"/>
  <c r="U12" i="9" s="1"/>
  <c r="L8" i="9"/>
  <c r="C8" i="9"/>
  <c r="L7" i="9"/>
  <c r="B7" i="9"/>
  <c r="U7" i="9" s="1"/>
  <c r="J6" i="9"/>
  <c r="AE6" i="9" s="1"/>
  <c r="S4" i="9"/>
  <c r="C4" i="9"/>
  <c r="P44" i="9"/>
  <c r="C44" i="9"/>
  <c r="M42" i="9"/>
  <c r="C42" i="9"/>
  <c r="O40" i="9"/>
  <c r="S37" i="9"/>
  <c r="L30" i="9"/>
  <c r="Y30" i="9" s="1"/>
  <c r="B30" i="9"/>
  <c r="U30" i="9" s="1"/>
  <c r="B28" i="9"/>
  <c r="U28" i="9" s="1"/>
  <c r="Q26" i="9"/>
  <c r="G26" i="9"/>
  <c r="X26" i="9" s="1"/>
  <c r="L22" i="9"/>
  <c r="B22" i="9"/>
  <c r="U22" i="9" s="1"/>
  <c r="AD8" i="9"/>
  <c r="K8" i="9"/>
  <c r="B8" i="9"/>
  <c r="U8" i="9" s="1"/>
  <c r="I6" i="9"/>
  <c r="W6" i="9" s="1"/>
  <c r="R4" i="9"/>
  <c r="B4" i="9"/>
  <c r="U4" i="9" s="1"/>
  <c r="N40" i="9"/>
  <c r="N37" i="9"/>
  <c r="P26" i="9"/>
  <c r="F26" i="9"/>
  <c r="S13" i="9"/>
  <c r="R11" i="9"/>
  <c r="S90" i="9"/>
  <c r="I90" i="9"/>
  <c r="Q85" i="9"/>
  <c r="S72" i="9"/>
  <c r="N61" i="9"/>
  <c r="Q60" i="9"/>
  <c r="G60" i="9"/>
  <c r="X60" i="9" s="1"/>
  <c r="N56" i="9"/>
  <c r="Q51" i="9"/>
  <c r="L44" i="9"/>
  <c r="J42" i="9"/>
  <c r="AE42" i="9" s="1"/>
  <c r="S41" i="9"/>
  <c r="I40" i="9"/>
  <c r="I38" i="9"/>
  <c r="W38" i="9" s="1"/>
  <c r="M37" i="9"/>
  <c r="P33" i="9"/>
  <c r="J30" i="9"/>
  <c r="AE30" i="9" s="1"/>
  <c r="R27" i="9"/>
  <c r="O26" i="9"/>
  <c r="O25" i="9"/>
  <c r="J14" i="9"/>
  <c r="AE14" i="9" s="1"/>
  <c r="Q11" i="9"/>
  <c r="N9" i="9"/>
  <c r="R8" i="9"/>
  <c r="I8" i="9"/>
  <c r="W8" i="9" s="1"/>
  <c r="S7" i="9"/>
  <c r="I7" i="9"/>
  <c r="W7" i="9" s="1"/>
  <c r="R6" i="9"/>
  <c r="D6" i="9"/>
  <c r="P4" i="9"/>
  <c r="Q3" i="9"/>
  <c r="AD218" i="9"/>
  <c r="S196" i="9"/>
  <c r="I196" i="9"/>
  <c r="P191" i="9"/>
  <c r="D191" i="9"/>
  <c r="N190" i="9"/>
  <c r="F190" i="9"/>
  <c r="S188" i="9"/>
  <c r="Q187" i="9"/>
  <c r="C187" i="9"/>
  <c r="I185" i="9"/>
  <c r="W185" i="9" s="1"/>
  <c r="J184" i="9"/>
  <c r="AE184" i="9" s="1"/>
  <c r="G183" i="9"/>
  <c r="X183" i="9" s="1"/>
  <c r="N183" i="9"/>
  <c r="C182" i="9"/>
  <c r="AA182" i="9" s="1"/>
  <c r="K182" i="9"/>
  <c r="S182" i="9"/>
  <c r="N179" i="9"/>
  <c r="I178" i="9"/>
  <c r="P177" i="9"/>
  <c r="M175" i="9"/>
  <c r="Z174" i="9"/>
  <c r="I174" i="9"/>
  <c r="W174" i="9" s="1"/>
  <c r="R173" i="9"/>
  <c r="H173" i="9"/>
  <c r="V173" i="9" s="1"/>
  <c r="D169" i="9"/>
  <c r="C169" i="9"/>
  <c r="Q169" i="9"/>
  <c r="K168" i="9"/>
  <c r="M165" i="9"/>
  <c r="Q164" i="9"/>
  <c r="C163" i="9"/>
  <c r="J163" i="9"/>
  <c r="AE163" i="9" s="1"/>
  <c r="E163" i="9"/>
  <c r="Q163" i="9"/>
  <c r="E159" i="9"/>
  <c r="Z159" i="9" s="1"/>
  <c r="K157" i="9"/>
  <c r="G155" i="9"/>
  <c r="X155" i="9" s="1"/>
  <c r="Q153" i="9"/>
  <c r="K152" i="9"/>
  <c r="P151" i="9"/>
  <c r="Q149" i="9"/>
  <c r="F147" i="9"/>
  <c r="E143" i="9"/>
  <c r="Z143" i="9" s="1"/>
  <c r="S143" i="9"/>
  <c r="D143" i="9"/>
  <c r="L143" i="9"/>
  <c r="Y143" i="9" s="1"/>
  <c r="L141" i="9"/>
  <c r="K140" i="9"/>
  <c r="J139" i="9"/>
  <c r="AE139" i="9" s="1"/>
  <c r="H139" i="9"/>
  <c r="V139" i="9" s="1"/>
  <c r="O137" i="9"/>
  <c r="R135" i="9"/>
  <c r="R196" i="9"/>
  <c r="H196" i="9"/>
  <c r="V196" i="9" s="1"/>
  <c r="Q192" i="9"/>
  <c r="N191" i="9"/>
  <c r="C191" i="9"/>
  <c r="Q188" i="9"/>
  <c r="P187" i="9"/>
  <c r="I184" i="9"/>
  <c r="L181" i="9"/>
  <c r="K175" i="9"/>
  <c r="E168" i="9"/>
  <c r="Z168" i="9" s="1"/>
  <c r="M168" i="9"/>
  <c r="K165" i="9"/>
  <c r="O164" i="9"/>
  <c r="S159" i="9"/>
  <c r="J157" i="9"/>
  <c r="AE157" i="9" s="1"/>
  <c r="J152" i="9"/>
  <c r="AE152" i="9" s="1"/>
  <c r="N151" i="9"/>
  <c r="N149" i="9"/>
  <c r="H146" i="9"/>
  <c r="V146" i="9" s="1"/>
  <c r="Q146" i="9"/>
  <c r="I146" i="9"/>
  <c r="R142" i="9"/>
  <c r="J140" i="9"/>
  <c r="AE140" i="9" s="1"/>
  <c r="N137" i="9"/>
  <c r="M135" i="9"/>
  <c r="Q196" i="9"/>
  <c r="E196" i="9"/>
  <c r="N192" i="9"/>
  <c r="M188" i="9"/>
  <c r="E187" i="9"/>
  <c r="AD187" i="9" s="1"/>
  <c r="G187" i="9"/>
  <c r="X187" i="9" s="1"/>
  <c r="S187" i="9"/>
  <c r="B185" i="9"/>
  <c r="U185" i="9" s="1"/>
  <c r="S185" i="9"/>
  <c r="H184" i="9"/>
  <c r="V184" i="9" s="1"/>
  <c r="J175" i="9"/>
  <c r="AE175" i="9" s="1"/>
  <c r="S167" i="9"/>
  <c r="J165" i="9"/>
  <c r="AE165" i="9" s="1"/>
  <c r="J164" i="9"/>
  <c r="AE164" i="9" s="1"/>
  <c r="C159" i="9"/>
  <c r="I159" i="9"/>
  <c r="W159" i="9" s="1"/>
  <c r="B159" i="9"/>
  <c r="U159" i="9" s="1"/>
  <c r="N159" i="9"/>
  <c r="I157" i="9"/>
  <c r="W157" i="9" s="1"/>
  <c r="E155" i="9"/>
  <c r="J155" i="9"/>
  <c r="AE155" i="9" s="1"/>
  <c r="B155" i="9"/>
  <c r="U155" i="9" s="1"/>
  <c r="Q155" i="9"/>
  <c r="F152" i="9"/>
  <c r="K151" i="9"/>
  <c r="B147" i="9"/>
  <c r="U147" i="9" s="1"/>
  <c r="N147" i="9"/>
  <c r="Y147" i="9" s="1"/>
  <c r="L147" i="9"/>
  <c r="E147" i="9"/>
  <c r="Z147" i="9" s="1"/>
  <c r="S141" i="9"/>
  <c r="C141" i="9"/>
  <c r="L135" i="9"/>
  <c r="N196" i="9"/>
  <c r="D196" i="9"/>
  <c r="J192" i="9"/>
  <c r="AE192" i="9" s="1"/>
  <c r="L191" i="9"/>
  <c r="J188" i="9"/>
  <c r="AE188" i="9" s="1"/>
  <c r="L187" i="9"/>
  <c r="R184" i="9"/>
  <c r="E184" i="9"/>
  <c r="AD184" i="9" s="1"/>
  <c r="S180" i="9"/>
  <c r="D177" i="9"/>
  <c r="M177" i="9"/>
  <c r="I175" i="9"/>
  <c r="W175" i="9" s="1"/>
  <c r="Q168" i="9"/>
  <c r="H168" i="9"/>
  <c r="V168" i="9" s="1"/>
  <c r="O167" i="9"/>
  <c r="G165" i="9"/>
  <c r="X165" i="9" s="1"/>
  <c r="H164" i="9"/>
  <c r="V164" i="9" s="1"/>
  <c r="Q159" i="9"/>
  <c r="S157" i="9"/>
  <c r="G157" i="9"/>
  <c r="X157" i="9" s="1"/>
  <c r="B156" i="9"/>
  <c r="U156" i="9" s="1"/>
  <c r="P156" i="9"/>
  <c r="N154" i="9"/>
  <c r="F153" i="9"/>
  <c r="N153" i="9"/>
  <c r="D153" i="9"/>
  <c r="M153" i="9"/>
  <c r="I153" i="9"/>
  <c r="W153" i="9" s="1"/>
  <c r="R153" i="9"/>
  <c r="E152" i="9"/>
  <c r="Z152" i="9" s="1"/>
  <c r="I151" i="9"/>
  <c r="W151" i="9" s="1"/>
  <c r="J149" i="9"/>
  <c r="AE149" i="9" s="1"/>
  <c r="P147" i="9"/>
  <c r="S146" i="9"/>
  <c r="O142" i="9"/>
  <c r="F140" i="9"/>
  <c r="I137" i="9"/>
  <c r="K135" i="9"/>
  <c r="G128" i="9"/>
  <c r="X128" i="9" s="1"/>
  <c r="P128" i="9"/>
  <c r="Y128" i="9" s="1"/>
  <c r="B128" i="9"/>
  <c r="U128" i="9" s="1"/>
  <c r="K128" i="9"/>
  <c r="F128" i="9"/>
  <c r="R128" i="9"/>
  <c r="H128" i="9"/>
  <c r="V128" i="9" s="1"/>
  <c r="S128" i="9"/>
  <c r="I128" i="9"/>
  <c r="J128" i="9"/>
  <c r="AE128" i="9" s="1"/>
  <c r="D128" i="9"/>
  <c r="Q128" i="9"/>
  <c r="M196" i="9"/>
  <c r="C196" i="9"/>
  <c r="O195" i="9"/>
  <c r="G194" i="9"/>
  <c r="X194" i="9" s="1"/>
  <c r="H192" i="9"/>
  <c r="V192" i="9" s="1"/>
  <c r="K191" i="9"/>
  <c r="R190" i="9"/>
  <c r="J190" i="9"/>
  <c r="AE190" i="9" s="1"/>
  <c r="I188" i="9"/>
  <c r="W188" i="9" s="1"/>
  <c r="K187" i="9"/>
  <c r="O184" i="9"/>
  <c r="D184" i="9"/>
  <c r="H183" i="9"/>
  <c r="V183" i="9" s="1"/>
  <c r="O182" i="9"/>
  <c r="F182" i="9"/>
  <c r="O180" i="9"/>
  <c r="O178" i="9"/>
  <c r="K177" i="9"/>
  <c r="F176" i="9"/>
  <c r="N176" i="9"/>
  <c r="G175" i="9"/>
  <c r="X175" i="9" s="1"/>
  <c r="N174" i="9"/>
  <c r="L173" i="9"/>
  <c r="K169" i="9"/>
  <c r="P168" i="9"/>
  <c r="G168" i="9"/>
  <c r="X168" i="9" s="1"/>
  <c r="M167" i="9"/>
  <c r="H166" i="9"/>
  <c r="V166" i="9" s="1"/>
  <c r="D166" i="9"/>
  <c r="D165" i="9"/>
  <c r="F164" i="9"/>
  <c r="I163" i="9"/>
  <c r="M159" i="9"/>
  <c r="R157" i="9"/>
  <c r="E157" i="9"/>
  <c r="AD157" i="9" s="1"/>
  <c r="P155" i="9"/>
  <c r="M154" i="9"/>
  <c r="K153" i="9"/>
  <c r="R152" i="9"/>
  <c r="D152" i="9"/>
  <c r="H151" i="9"/>
  <c r="V151" i="9" s="1"/>
  <c r="H149" i="9"/>
  <c r="V149" i="9" s="1"/>
  <c r="O147" i="9"/>
  <c r="P146" i="9"/>
  <c r="J143" i="9"/>
  <c r="AE143" i="9" s="1"/>
  <c r="I142" i="9"/>
  <c r="S140" i="9"/>
  <c r="E140" i="9"/>
  <c r="G137" i="9"/>
  <c r="X137" i="9" s="1"/>
  <c r="L196" i="9"/>
  <c r="B196" i="9"/>
  <c r="U196" i="9" s="1"/>
  <c r="E192" i="9"/>
  <c r="Z192" i="9" s="1"/>
  <c r="H191" i="9"/>
  <c r="V191" i="9" s="1"/>
  <c r="H188" i="9"/>
  <c r="V188" i="9" s="1"/>
  <c r="J187" i="9"/>
  <c r="AE187" i="9" s="1"/>
  <c r="R185" i="9"/>
  <c r="N184" i="9"/>
  <c r="N180" i="9"/>
  <c r="G178" i="9"/>
  <c r="X178" i="9" s="1"/>
  <c r="D178" i="9"/>
  <c r="N178" i="9"/>
  <c r="I177" i="9"/>
  <c r="S175" i="9"/>
  <c r="E175" i="9"/>
  <c r="AD175" i="9" s="1"/>
  <c r="F174" i="9"/>
  <c r="C174" i="9"/>
  <c r="M174" i="9"/>
  <c r="E173" i="9"/>
  <c r="AD173" i="9" s="1"/>
  <c r="O173" i="9"/>
  <c r="O168" i="9"/>
  <c r="F168" i="9"/>
  <c r="F167" i="9"/>
  <c r="S165" i="9"/>
  <c r="B164" i="9"/>
  <c r="U164" i="9" s="1"/>
  <c r="K159" i="9"/>
  <c r="P157" i="9"/>
  <c r="N155" i="9"/>
  <c r="O152" i="9"/>
  <c r="M147" i="9"/>
  <c r="P140" i="9"/>
  <c r="S137" i="9"/>
  <c r="B135" i="9"/>
  <c r="U135" i="9" s="1"/>
  <c r="N135" i="9"/>
  <c r="F135" i="9"/>
  <c r="D135" i="9"/>
  <c r="E135" i="9"/>
  <c r="Q135" i="9"/>
  <c r="S189" i="9"/>
  <c r="G184" i="9"/>
  <c r="X184" i="9" s="1"/>
  <c r="F184" i="9"/>
  <c r="Q184" i="9"/>
  <c r="R175" i="9"/>
  <c r="D167" i="9"/>
  <c r="C165" i="9"/>
  <c r="H165" i="9"/>
  <c r="V165" i="9" s="1"/>
  <c r="F154" i="9"/>
  <c r="K154" i="9"/>
  <c r="G152" i="9"/>
  <c r="X152" i="9" s="1"/>
  <c r="Q152" i="9"/>
  <c r="C152" i="9"/>
  <c r="AA152" i="9" s="1"/>
  <c r="M152" i="9"/>
  <c r="I152" i="9"/>
  <c r="T152" i="9" s="1"/>
  <c r="S152" i="9"/>
  <c r="F151" i="9"/>
  <c r="R151" i="9"/>
  <c r="J151" i="9"/>
  <c r="AE151" i="9" s="1"/>
  <c r="B151" i="9"/>
  <c r="U151" i="9" s="1"/>
  <c r="Q151" i="9"/>
  <c r="H140" i="9"/>
  <c r="V140" i="9" s="1"/>
  <c r="Q140" i="9"/>
  <c r="B140" i="9"/>
  <c r="U140" i="9" s="1"/>
  <c r="M140" i="9"/>
  <c r="G140" i="9"/>
  <c r="X140" i="9" s="1"/>
  <c r="R140" i="9"/>
  <c r="B188" i="9"/>
  <c r="U188" i="9" s="1"/>
  <c r="R188" i="9"/>
  <c r="B180" i="9"/>
  <c r="U180" i="9" s="1"/>
  <c r="K180" i="9"/>
  <c r="C175" i="9"/>
  <c r="AA175" i="9" s="1"/>
  <c r="AB175" i="9" s="1"/>
  <c r="D175" i="9"/>
  <c r="Q175" i="9"/>
  <c r="H157" i="9"/>
  <c r="V157" i="9" s="1"/>
  <c r="Q157" i="9"/>
  <c r="C157" i="9"/>
  <c r="AA157" i="9" s="1"/>
  <c r="AB157" i="9" s="1"/>
  <c r="L157" i="9"/>
  <c r="L152" i="9"/>
  <c r="S151" i="9"/>
  <c r="B149" i="9"/>
  <c r="U149" i="9" s="1"/>
  <c r="D149" i="9"/>
  <c r="O149" i="9"/>
  <c r="C149" i="9"/>
  <c r="P149" i="9"/>
  <c r="Y149" i="9" s="1"/>
  <c r="I149" i="9"/>
  <c r="G147" i="9"/>
  <c r="X147" i="9" s="1"/>
  <c r="P142" i="9"/>
  <c r="J142" i="9"/>
  <c r="AE142" i="9" s="1"/>
  <c r="E142" i="9"/>
  <c r="AD142" i="9" s="1"/>
  <c r="S142" i="9"/>
  <c r="N140" i="9"/>
  <c r="D137" i="9"/>
  <c r="AA137" i="9" s="1"/>
  <c r="L137" i="9"/>
  <c r="B137" i="9"/>
  <c r="U137" i="9" s="1"/>
  <c r="K137" i="9"/>
  <c r="C137" i="9"/>
  <c r="M137" i="9"/>
  <c r="H137" i="9"/>
  <c r="V137" i="9" s="1"/>
  <c r="Q137" i="9"/>
  <c r="S135" i="9"/>
  <c r="M160" i="9"/>
  <c r="C150" i="9"/>
  <c r="J150" i="9"/>
  <c r="AE150" i="9" s="1"/>
  <c r="N145" i="9"/>
  <c r="N138" i="9"/>
  <c r="Q132" i="9"/>
  <c r="D131" i="9"/>
  <c r="N131" i="9"/>
  <c r="J131" i="9"/>
  <c r="AE131" i="9" s="1"/>
  <c r="J126" i="9"/>
  <c r="AE126" i="9" s="1"/>
  <c r="R120" i="9"/>
  <c r="N119" i="9"/>
  <c r="P116" i="9"/>
  <c r="J114" i="9"/>
  <c r="AE114" i="9" s="1"/>
  <c r="O112" i="9"/>
  <c r="C109" i="9"/>
  <c r="L109" i="9"/>
  <c r="S102" i="9"/>
  <c r="C83" i="9"/>
  <c r="S83" i="9"/>
  <c r="L83" i="9"/>
  <c r="R83" i="9"/>
  <c r="B83" i="9"/>
  <c r="U83" i="9" s="1"/>
  <c r="E70" i="9"/>
  <c r="Z70" i="9" s="1"/>
  <c r="Q70" i="9"/>
  <c r="P70" i="9"/>
  <c r="E112" i="9"/>
  <c r="Z112" i="9" s="1"/>
  <c r="B112" i="9"/>
  <c r="U112" i="9" s="1"/>
  <c r="K112" i="9"/>
  <c r="G112" i="9"/>
  <c r="X112" i="9" s="1"/>
  <c r="P112" i="9"/>
  <c r="L112" i="9"/>
  <c r="E102" i="9"/>
  <c r="Z102" i="9" s="1"/>
  <c r="M102" i="9"/>
  <c r="G102" i="9"/>
  <c r="X102" i="9" s="1"/>
  <c r="O102" i="9"/>
  <c r="H102" i="9"/>
  <c r="V102" i="9" s="1"/>
  <c r="P102" i="9"/>
  <c r="D102" i="9"/>
  <c r="L102" i="9"/>
  <c r="Y102" i="9" s="1"/>
  <c r="F116" i="9"/>
  <c r="N116" i="9"/>
  <c r="B116" i="9"/>
  <c r="T116" i="9" s="1"/>
  <c r="J116" i="9"/>
  <c r="AE116" i="9" s="1"/>
  <c r="R116" i="9"/>
  <c r="J112" i="9"/>
  <c r="AE112" i="9" s="1"/>
  <c r="N102" i="9"/>
  <c r="O101" i="9"/>
  <c r="F76" i="9"/>
  <c r="E76" i="9"/>
  <c r="Z76" i="9" s="1"/>
  <c r="S76" i="9"/>
  <c r="D76" i="9"/>
  <c r="Q76" i="9"/>
  <c r="C76" i="9"/>
  <c r="G76" i="9"/>
  <c r="X76" i="9" s="1"/>
  <c r="J76" i="9"/>
  <c r="AE76" i="9" s="1"/>
  <c r="K76" i="9"/>
  <c r="L76" i="9"/>
  <c r="M76" i="9"/>
  <c r="B76" i="9"/>
  <c r="U76" i="9" s="1"/>
  <c r="G145" i="9"/>
  <c r="X145" i="9" s="1"/>
  <c r="O145" i="9"/>
  <c r="C144" i="9"/>
  <c r="R144" i="9"/>
  <c r="C138" i="9"/>
  <c r="C134" i="9"/>
  <c r="K134" i="9"/>
  <c r="D132" i="9"/>
  <c r="L132" i="9"/>
  <c r="H132" i="9"/>
  <c r="V132" i="9" s="1"/>
  <c r="P132" i="9"/>
  <c r="I130" i="9"/>
  <c r="W130" i="9" s="1"/>
  <c r="C125" i="9"/>
  <c r="K125" i="9"/>
  <c r="F125" i="9"/>
  <c r="S125" i="9"/>
  <c r="B122" i="9"/>
  <c r="L122" i="9"/>
  <c r="F122" i="9"/>
  <c r="R122" i="9"/>
  <c r="F119" i="9"/>
  <c r="B118" i="9"/>
  <c r="U118" i="9" s="1"/>
  <c r="G118" i="9"/>
  <c r="X118" i="9" s="1"/>
  <c r="P118" i="9"/>
  <c r="K116" i="9"/>
  <c r="I112" i="9"/>
  <c r="J110" i="9"/>
  <c r="AE110" i="9" s="1"/>
  <c r="D108" i="9"/>
  <c r="L108" i="9"/>
  <c r="G108" i="9"/>
  <c r="X108" i="9" s="1"/>
  <c r="O108" i="9"/>
  <c r="C108" i="9"/>
  <c r="K108" i="9"/>
  <c r="S108" i="9"/>
  <c r="K102" i="9"/>
  <c r="J101" i="9"/>
  <c r="AE101" i="9" s="1"/>
  <c r="J93" i="9"/>
  <c r="AE93" i="9" s="1"/>
  <c r="O93" i="9"/>
  <c r="E93" i="9"/>
  <c r="O78" i="9"/>
  <c r="L78" i="9"/>
  <c r="F78" i="9"/>
  <c r="C78" i="9"/>
  <c r="E126" i="9"/>
  <c r="Z126" i="9" s="1"/>
  <c r="P126" i="9"/>
  <c r="L126" i="9"/>
  <c r="S119" i="9"/>
  <c r="I116" i="9"/>
  <c r="W116" i="9" s="1"/>
  <c r="S112" i="9"/>
  <c r="H112" i="9"/>
  <c r="V112" i="9" s="1"/>
  <c r="B110" i="9"/>
  <c r="U110" i="9" s="1"/>
  <c r="J102" i="9"/>
  <c r="AE102" i="9" s="1"/>
  <c r="G101" i="9"/>
  <c r="X101" i="9" s="1"/>
  <c r="B119" i="9"/>
  <c r="U119" i="9" s="1"/>
  <c r="C119" i="9"/>
  <c r="O119" i="9"/>
  <c r="H119" i="9"/>
  <c r="V119" i="9" s="1"/>
  <c r="S116" i="9"/>
  <c r="H116" i="9"/>
  <c r="V116" i="9" s="1"/>
  <c r="M114" i="9"/>
  <c r="R112" i="9"/>
  <c r="F112" i="9"/>
  <c r="I102" i="9"/>
  <c r="W102" i="9" s="1"/>
  <c r="F89" i="9"/>
  <c r="H89" i="9"/>
  <c r="V89" i="9" s="1"/>
  <c r="G89" i="9"/>
  <c r="X89" i="9" s="1"/>
  <c r="S89" i="9"/>
  <c r="C89" i="9"/>
  <c r="I89" i="9"/>
  <c r="M89" i="9"/>
  <c r="O89" i="9"/>
  <c r="R89" i="9"/>
  <c r="J130" i="9"/>
  <c r="AE130" i="9" s="1"/>
  <c r="E130" i="9"/>
  <c r="AD130" i="9" s="1"/>
  <c r="S130" i="9"/>
  <c r="Q116" i="9"/>
  <c r="G116" i="9"/>
  <c r="X116" i="9" s="1"/>
  <c r="L114" i="9"/>
  <c r="Q112" i="9"/>
  <c r="D112" i="9"/>
  <c r="F102" i="9"/>
  <c r="C101" i="9"/>
  <c r="L101" i="9"/>
  <c r="B101" i="9"/>
  <c r="U101" i="9" s="1"/>
  <c r="Q101" i="9"/>
  <c r="E101" i="9"/>
  <c r="Z101" i="9" s="1"/>
  <c r="R101" i="9"/>
  <c r="K101" i="9"/>
  <c r="C97" i="9"/>
  <c r="P97" i="9"/>
  <c r="N97" i="9"/>
  <c r="C87" i="9"/>
  <c r="M87" i="9"/>
  <c r="K87" i="9"/>
  <c r="O87" i="9"/>
  <c r="D87" i="9"/>
  <c r="Q87" i="9"/>
  <c r="E87" i="9"/>
  <c r="F87" i="9"/>
  <c r="G87" i="9"/>
  <c r="X87" i="9" s="1"/>
  <c r="N87" i="9"/>
  <c r="C100" i="9"/>
  <c r="L100" i="9"/>
  <c r="Y100" i="9" s="1"/>
  <c r="P86" i="9"/>
  <c r="O85" i="9"/>
  <c r="L79" i="9"/>
  <c r="H77" i="9"/>
  <c r="V77" i="9" s="1"/>
  <c r="P77" i="9"/>
  <c r="Y77" i="9" s="1"/>
  <c r="G77" i="9"/>
  <c r="X77" i="9" s="1"/>
  <c r="O77" i="9"/>
  <c r="J73" i="9"/>
  <c r="AE73" i="9" s="1"/>
  <c r="C68" i="9"/>
  <c r="L68" i="9"/>
  <c r="Q63" i="9"/>
  <c r="F92" i="9"/>
  <c r="E92" i="9"/>
  <c r="AD92" i="9" s="1"/>
  <c r="R92" i="9"/>
  <c r="D92" i="9"/>
  <c r="P92" i="9"/>
  <c r="F85" i="9"/>
  <c r="N85" i="9"/>
  <c r="E85" i="9"/>
  <c r="Z85" i="9" s="1"/>
  <c r="M85" i="9"/>
  <c r="G79" i="9"/>
  <c r="X79" i="9" s="1"/>
  <c r="S73" i="9"/>
  <c r="H73" i="9"/>
  <c r="V73" i="9" s="1"/>
  <c r="C52" i="9"/>
  <c r="K52" i="9"/>
  <c r="S52" i="9"/>
  <c r="E52" i="9"/>
  <c r="M52" i="9"/>
  <c r="F52" i="9"/>
  <c r="N52" i="9"/>
  <c r="G52" i="9"/>
  <c r="X52" i="9" s="1"/>
  <c r="O52" i="9"/>
  <c r="B52" i="9"/>
  <c r="U52" i="9" s="1"/>
  <c r="J52" i="9"/>
  <c r="AE52" i="9" s="1"/>
  <c r="R52" i="9"/>
  <c r="N92" i="9"/>
  <c r="C86" i="9"/>
  <c r="K86" i="9"/>
  <c r="S86" i="9"/>
  <c r="B86" i="9"/>
  <c r="U86" i="9" s="1"/>
  <c r="J86" i="9"/>
  <c r="AE86" i="9" s="1"/>
  <c r="R86" i="9"/>
  <c r="J85" i="9"/>
  <c r="AE85" i="9" s="1"/>
  <c r="R79" i="9"/>
  <c r="F79" i="9"/>
  <c r="R73" i="9"/>
  <c r="G73" i="9"/>
  <c r="X73" i="9" s="1"/>
  <c r="J65" i="9"/>
  <c r="AE65" i="9" s="1"/>
  <c r="B65" i="9"/>
  <c r="U65" i="9" s="1"/>
  <c r="P65" i="9"/>
  <c r="I65" i="9"/>
  <c r="W65" i="9" s="1"/>
  <c r="C49" i="9"/>
  <c r="M49" i="9"/>
  <c r="E49" i="9"/>
  <c r="P49" i="9"/>
  <c r="G49" i="9"/>
  <c r="X49" i="9" s="1"/>
  <c r="Q49" i="9"/>
  <c r="H49" i="9"/>
  <c r="V49" i="9" s="1"/>
  <c r="S49" i="9"/>
  <c r="J49" i="9"/>
  <c r="AE49" i="9" s="1"/>
  <c r="B49" i="9"/>
  <c r="U49" i="9" s="1"/>
  <c r="L49" i="9"/>
  <c r="N136" i="9"/>
  <c r="E136" i="9"/>
  <c r="K129" i="9"/>
  <c r="I121" i="9"/>
  <c r="F100" i="9"/>
  <c r="M92" i="9"/>
  <c r="E88" i="9"/>
  <c r="Z88" i="9" s="1"/>
  <c r="G88" i="9"/>
  <c r="X88" i="9" s="1"/>
  <c r="D88" i="9"/>
  <c r="L86" i="9"/>
  <c r="Y86" i="9" s="1"/>
  <c r="S85" i="9"/>
  <c r="I85" i="9"/>
  <c r="W85" i="9" s="1"/>
  <c r="Q79" i="9"/>
  <c r="E79" i="9"/>
  <c r="AD79" i="9" s="1"/>
  <c r="Q77" i="9"/>
  <c r="E77" i="9"/>
  <c r="AD77" i="9" s="1"/>
  <c r="E75" i="9"/>
  <c r="AD75" i="9" s="1"/>
  <c r="P75" i="9"/>
  <c r="D75" i="9"/>
  <c r="N75" i="9"/>
  <c r="Q73" i="9"/>
  <c r="F73" i="9"/>
  <c r="C69" i="9"/>
  <c r="AA69" i="9" s="1"/>
  <c r="K69" i="9"/>
  <c r="S69" i="9"/>
  <c r="F69" i="9"/>
  <c r="N69" i="9"/>
  <c r="B69" i="9"/>
  <c r="J69" i="9"/>
  <c r="AE69" i="9" s="1"/>
  <c r="R69" i="9"/>
  <c r="R65" i="9"/>
  <c r="Q52" i="9"/>
  <c r="K92" i="9"/>
  <c r="I86" i="9"/>
  <c r="W86" i="9" s="1"/>
  <c r="R85" i="9"/>
  <c r="H85" i="9"/>
  <c r="V85" i="9" s="1"/>
  <c r="P79" i="9"/>
  <c r="P73" i="9"/>
  <c r="P52" i="9"/>
  <c r="J79" i="9"/>
  <c r="AE79" i="9" s="1"/>
  <c r="I79" i="9"/>
  <c r="C73" i="9"/>
  <c r="AA73" i="9" s="1"/>
  <c r="L73" i="9"/>
  <c r="B73" i="9"/>
  <c r="K73" i="9"/>
  <c r="B55" i="9"/>
  <c r="U55" i="9" s="1"/>
  <c r="I55" i="9"/>
  <c r="W55" i="9" s="1"/>
  <c r="Q55" i="9"/>
  <c r="E55" i="9"/>
  <c r="Z55" i="9" s="1"/>
  <c r="L52" i="9"/>
  <c r="I92" i="9"/>
  <c r="W92" i="9" s="1"/>
  <c r="Q86" i="9"/>
  <c r="G86" i="9"/>
  <c r="X86" i="9" s="1"/>
  <c r="P85" i="9"/>
  <c r="Y85" i="9" s="1"/>
  <c r="D85" i="9"/>
  <c r="AA85" i="9" s="1"/>
  <c r="G81" i="9"/>
  <c r="X81" i="9" s="1"/>
  <c r="R81" i="9"/>
  <c r="P81" i="9"/>
  <c r="N79" i="9"/>
  <c r="N73" i="9"/>
  <c r="K65" i="9"/>
  <c r="P64" i="9"/>
  <c r="K64" i="9"/>
  <c r="E63" i="9"/>
  <c r="O63" i="9"/>
  <c r="H63" i="9"/>
  <c r="V63" i="9" s="1"/>
  <c r="R63" i="9"/>
  <c r="B63" i="9"/>
  <c r="U63" i="9" s="1"/>
  <c r="N63" i="9"/>
  <c r="I52" i="9"/>
  <c r="W52" i="9" s="1"/>
  <c r="E50" i="9"/>
  <c r="Z50" i="9" s="1"/>
  <c r="C50" i="9"/>
  <c r="Q50" i="9"/>
  <c r="H50" i="9"/>
  <c r="V50" i="9" s="1"/>
  <c r="S50" i="9"/>
  <c r="I50" i="9"/>
  <c r="W50" i="9" s="1"/>
  <c r="J50" i="9"/>
  <c r="AE50" i="9" s="1"/>
  <c r="K50" i="9"/>
  <c r="B50" i="9"/>
  <c r="U50" i="9" s="1"/>
  <c r="M50" i="9"/>
  <c r="D31" i="9"/>
  <c r="M31" i="9"/>
  <c r="E31" i="9"/>
  <c r="N31" i="9"/>
  <c r="F31" i="9"/>
  <c r="O31" i="9"/>
  <c r="G31" i="9"/>
  <c r="X31" i="9" s="1"/>
  <c r="P31" i="9"/>
  <c r="H31" i="9"/>
  <c r="V31" i="9" s="1"/>
  <c r="Q31" i="9"/>
  <c r="I31" i="9"/>
  <c r="W31" i="9" s="1"/>
  <c r="S31" i="9"/>
  <c r="C31" i="9"/>
  <c r="L31" i="9"/>
  <c r="G62" i="9"/>
  <c r="X62" i="9" s="1"/>
  <c r="S56" i="9"/>
  <c r="G56" i="9"/>
  <c r="X56" i="9" s="1"/>
  <c r="H54" i="9"/>
  <c r="V54" i="9" s="1"/>
  <c r="P53" i="9"/>
  <c r="G53" i="9"/>
  <c r="X53" i="9" s="1"/>
  <c r="I51" i="9"/>
  <c r="S47" i="9"/>
  <c r="P46" i="9"/>
  <c r="G46" i="9"/>
  <c r="X46" i="9" s="1"/>
  <c r="K45" i="9"/>
  <c r="N44" i="9"/>
  <c r="F44" i="9"/>
  <c r="R40" i="9"/>
  <c r="F40" i="9"/>
  <c r="N39" i="9"/>
  <c r="D39" i="9"/>
  <c r="N38" i="9"/>
  <c r="F38" i="9"/>
  <c r="O37" i="9"/>
  <c r="D37" i="9"/>
  <c r="M35" i="9"/>
  <c r="C35" i="9"/>
  <c r="L34" i="9"/>
  <c r="M30" i="9"/>
  <c r="E30" i="9"/>
  <c r="Z30" i="9" s="1"/>
  <c r="O29" i="9"/>
  <c r="F29" i="9"/>
  <c r="K28" i="9"/>
  <c r="P27" i="9"/>
  <c r="D27" i="9"/>
  <c r="H34" i="9"/>
  <c r="V34" i="9" s="1"/>
  <c r="K39" i="9"/>
  <c r="K37" i="9"/>
  <c r="J35" i="9"/>
  <c r="AE35" i="9" s="1"/>
  <c r="G34" i="9"/>
  <c r="X34" i="9" s="1"/>
  <c r="K27" i="9"/>
  <c r="D59" i="9"/>
  <c r="L53" i="9"/>
  <c r="C53" i="9"/>
  <c r="AA53" i="9" s="1"/>
  <c r="L46" i="9"/>
  <c r="Y46" i="9" s="1"/>
  <c r="B46" i="9"/>
  <c r="U46" i="9" s="1"/>
  <c r="R44" i="9"/>
  <c r="J44" i="9"/>
  <c r="AE44" i="9" s="1"/>
  <c r="B44" i="9"/>
  <c r="U44" i="9" s="1"/>
  <c r="M40" i="9"/>
  <c r="I39" i="9"/>
  <c r="W39" i="9" s="1"/>
  <c r="R38" i="9"/>
  <c r="J38" i="9"/>
  <c r="AE38" i="9" s="1"/>
  <c r="B38" i="9"/>
  <c r="J37" i="9"/>
  <c r="AE37" i="9" s="1"/>
  <c r="S35" i="9"/>
  <c r="I35" i="9"/>
  <c r="W35" i="9" s="1"/>
  <c r="S34" i="9"/>
  <c r="F34" i="9"/>
  <c r="K29" i="9"/>
  <c r="B29" i="9"/>
  <c r="U29" i="9" s="1"/>
  <c r="J27" i="9"/>
  <c r="AE27" i="9" s="1"/>
  <c r="J40" i="9"/>
  <c r="AE40" i="9" s="1"/>
  <c r="S39" i="9"/>
  <c r="H39" i="9"/>
  <c r="V39" i="9" s="1"/>
  <c r="I37" i="9"/>
  <c r="W37" i="9" s="1"/>
  <c r="R35" i="9"/>
  <c r="H35" i="9"/>
  <c r="V35" i="9" s="1"/>
  <c r="Q34" i="9"/>
  <c r="C34" i="9"/>
  <c r="S27" i="9"/>
  <c r="I27" i="9"/>
  <c r="R94" i="9"/>
  <c r="J94" i="9"/>
  <c r="AE94" i="9" s="1"/>
  <c r="K90" i="9"/>
  <c r="H80" i="9"/>
  <c r="V80" i="9" s="1"/>
  <c r="C74" i="9"/>
  <c r="I62" i="9"/>
  <c r="I54" i="9"/>
  <c r="W54" i="9" s="1"/>
  <c r="R53" i="9"/>
  <c r="H53" i="9"/>
  <c r="V53" i="9" s="1"/>
  <c r="J51" i="9"/>
  <c r="AE51" i="9" s="1"/>
  <c r="Q46" i="9"/>
  <c r="O44" i="9"/>
  <c r="K42" i="9"/>
  <c r="P39" i="9"/>
  <c r="O38" i="9"/>
  <c r="R37" i="9"/>
  <c r="E37" i="9"/>
  <c r="P35" i="9"/>
  <c r="O34" i="9"/>
  <c r="N30" i="9"/>
  <c r="Q29" i="9"/>
  <c r="G29" i="9"/>
  <c r="X29" i="9" s="1"/>
  <c r="Q27" i="9"/>
  <c r="AD23" i="9"/>
  <c r="AD16" i="9"/>
  <c r="AD116" i="9"/>
  <c r="AA337" i="9"/>
  <c r="AA224" i="9"/>
  <c r="AB224" i="9" s="1"/>
  <c r="AA173" i="9"/>
  <c r="AB173" i="9" s="1"/>
  <c r="T334" i="9"/>
  <c r="AD30" i="9"/>
  <c r="Z25" i="9"/>
  <c r="AA15" i="9"/>
  <c r="AB15" i="9" s="1"/>
  <c r="AA211" i="9"/>
  <c r="Z334" i="9"/>
  <c r="AD251" i="9"/>
  <c r="Z210" i="9"/>
  <c r="AD152" i="9"/>
  <c r="T136" i="9"/>
  <c r="T90" i="9"/>
  <c r="T16" i="9"/>
  <c r="Z198" i="9"/>
  <c r="AA7" i="9"/>
  <c r="T318" i="9"/>
  <c r="Y255" i="9"/>
  <c r="AA90" i="9"/>
  <c r="Z329" i="9"/>
  <c r="AA176" i="9"/>
  <c r="AB176" i="9" s="1"/>
  <c r="AD168" i="9"/>
  <c r="T25" i="9"/>
  <c r="T232" i="9"/>
  <c r="AD276" i="9"/>
  <c r="Z46" i="9"/>
  <c r="W334" i="9"/>
  <c r="T176" i="9"/>
  <c r="W90" i="9"/>
  <c r="AD321" i="9"/>
  <c r="U160" i="9"/>
  <c r="T104" i="9"/>
  <c r="T51" i="9"/>
  <c r="Z14" i="9"/>
  <c r="AA160" i="9"/>
  <c r="AC160" i="9" s="1"/>
  <c r="T321" i="9"/>
  <c r="AD250" i="9"/>
  <c r="AA250" i="9"/>
  <c r="AB250" i="9" s="1"/>
  <c r="AA100" i="9"/>
  <c r="AA329" i="9"/>
  <c r="AB329" i="9" s="1"/>
  <c r="AA305" i="9"/>
  <c r="AB305" i="9" s="1"/>
  <c r="Y298" i="9"/>
  <c r="AA298" i="9"/>
  <c r="AB298" i="9" s="1"/>
  <c r="Z243" i="9"/>
  <c r="AA240" i="9"/>
  <c r="AB240" i="9" s="1"/>
  <c r="T182" i="9"/>
  <c r="T137" i="9"/>
  <c r="AD132" i="9"/>
  <c r="T108" i="9"/>
  <c r="Y31" i="9"/>
  <c r="T91" i="9"/>
  <c r="AD292" i="9"/>
  <c r="Z269" i="9"/>
  <c r="T259" i="9"/>
  <c r="Z153" i="9"/>
  <c r="W104" i="9"/>
  <c r="AA76" i="9"/>
  <c r="AD311" i="9"/>
  <c r="AD298" i="9"/>
  <c r="T283" i="9"/>
  <c r="Z256" i="9"/>
  <c r="W176" i="9"/>
  <c r="AA149" i="9"/>
  <c r="Y79" i="9"/>
  <c r="AD55" i="9"/>
  <c r="AD42" i="9"/>
  <c r="U15" i="9"/>
  <c r="Z96" i="9"/>
  <c r="Y42" i="9"/>
  <c r="T275" i="9"/>
  <c r="T248" i="9"/>
  <c r="AD219" i="9"/>
  <c r="AA135" i="9"/>
  <c r="T17" i="9"/>
  <c r="T8" i="9"/>
  <c r="T44" i="9"/>
  <c r="T329" i="9"/>
  <c r="AA313" i="9"/>
  <c r="AB313" i="9" s="1"/>
  <c r="AA283" i="9"/>
  <c r="AD259" i="9"/>
  <c r="AD252" i="9"/>
  <c r="AA196" i="9"/>
  <c r="T30" i="9"/>
  <c r="Z240" i="9"/>
  <c r="T216" i="9"/>
  <c r="AD284" i="9"/>
  <c r="T302" i="9"/>
  <c r="AD268" i="9"/>
  <c r="Z203" i="9"/>
  <c r="Z187" i="9"/>
  <c r="AA158" i="9"/>
  <c r="AB158" i="9" s="1"/>
  <c r="Z94" i="9"/>
  <c r="AD61" i="9"/>
  <c r="T56" i="9"/>
  <c r="AD53" i="9"/>
  <c r="W17" i="9"/>
  <c r="T15" i="9"/>
  <c r="Y169" i="9"/>
  <c r="T298" i="9"/>
  <c r="Y241" i="9"/>
  <c r="Y160" i="9"/>
  <c r="T128" i="9"/>
  <c r="Y69" i="9"/>
  <c r="Y327" i="9"/>
  <c r="AA318" i="9"/>
  <c r="AB318" i="9" s="1"/>
  <c r="AD313" i="9"/>
  <c r="Y271" i="9"/>
  <c r="AA271" i="9"/>
  <c r="AC271" i="9" s="1"/>
  <c r="W259" i="9"/>
  <c r="W232" i="9"/>
  <c r="AA207" i="9"/>
  <c r="AB207" i="9" s="1"/>
  <c r="AA203" i="9"/>
  <c r="AB203" i="9" s="1"/>
  <c r="AA187" i="9"/>
  <c r="AC187" i="9" s="1"/>
  <c r="Z178" i="9"/>
  <c r="AD161" i="9"/>
  <c r="W152" i="9"/>
  <c r="AD145" i="9"/>
  <c r="AD138" i="9"/>
  <c r="W137" i="9"/>
  <c r="W108" i="9"/>
  <c r="Y104" i="9"/>
  <c r="AD102" i="9"/>
  <c r="T92" i="9"/>
  <c r="T9" i="9"/>
  <c r="W318" i="9"/>
  <c r="T310" i="9"/>
  <c r="AA292" i="9"/>
  <c r="AC292" i="9" s="1"/>
  <c r="T211" i="9"/>
  <c r="W208" i="9"/>
  <c r="Z195" i="9"/>
  <c r="Z75" i="9"/>
  <c r="T69" i="9"/>
  <c r="AA25" i="9"/>
  <c r="AB25" i="9" s="1"/>
  <c r="AA17" i="9"/>
  <c r="AB17" i="9" s="1"/>
  <c r="W16" i="9"/>
  <c r="T7" i="9"/>
  <c r="Z6" i="9"/>
  <c r="T307" i="9"/>
  <c r="T178" i="9"/>
  <c r="AA153" i="9"/>
  <c r="AC153" i="9" s="1"/>
  <c r="Y106" i="9"/>
  <c r="AD60" i="9"/>
  <c r="AA37" i="9"/>
  <c r="AB37" i="9" s="1"/>
  <c r="AA35" i="9"/>
  <c r="AB35" i="9" s="1"/>
  <c r="Y19" i="9"/>
  <c r="AD277" i="9"/>
  <c r="T124" i="9"/>
  <c r="Z307" i="9"/>
  <c r="T235" i="9"/>
  <c r="T210" i="9"/>
  <c r="Y199" i="9"/>
  <c r="T151" i="9"/>
  <c r="Z130" i="9"/>
  <c r="AA128" i="9"/>
  <c r="AC128" i="9" s="1"/>
  <c r="AD103" i="9"/>
  <c r="Z77" i="9"/>
  <c r="AD76" i="9"/>
  <c r="AA38" i="9"/>
  <c r="AB38" i="9" s="1"/>
  <c r="Y338" i="9"/>
  <c r="U321" i="9"/>
  <c r="W299" i="9"/>
  <c r="T299" i="9"/>
  <c r="Z253" i="9"/>
  <c r="AD253" i="9"/>
  <c r="AD235" i="9"/>
  <c r="Z235" i="9"/>
  <c r="AD217" i="9"/>
  <c r="T198" i="9"/>
  <c r="W198" i="9"/>
  <c r="Z158" i="9"/>
  <c r="AD158" i="9"/>
  <c r="T328" i="9"/>
  <c r="AA321" i="9"/>
  <c r="AB321" i="9" s="1"/>
  <c r="AD278" i="9"/>
  <c r="Z278" i="9"/>
  <c r="Z254" i="9"/>
  <c r="AD254" i="9"/>
  <c r="AA190" i="9"/>
  <c r="AB190" i="9" s="1"/>
  <c r="AA168" i="9"/>
  <c r="AB168" i="9" s="1"/>
  <c r="Z163" i="9"/>
  <c r="AD163" i="9"/>
  <c r="AD160" i="9"/>
  <c r="T112" i="9"/>
  <c r="W112" i="9"/>
  <c r="AD101" i="9"/>
  <c r="Y96" i="9"/>
  <c r="AD38" i="9"/>
  <c r="Z38" i="9"/>
  <c r="T19" i="9"/>
  <c r="W19" i="9"/>
  <c r="Z282" i="9"/>
  <c r="AD282" i="9"/>
  <c r="AD275" i="9"/>
  <c r="Z230" i="9"/>
  <c r="AD230" i="9"/>
  <c r="T60" i="9"/>
  <c r="W60" i="9"/>
  <c r="W29" i="9"/>
  <c r="T317" i="9"/>
  <c r="Y311" i="9"/>
  <c r="T237" i="9"/>
  <c r="W237" i="9"/>
  <c r="T224" i="9"/>
  <c r="W224" i="9"/>
  <c r="AA208" i="9"/>
  <c r="AB208" i="9" s="1"/>
  <c r="T168" i="9"/>
  <c r="U168" i="9"/>
  <c r="AA334" i="9"/>
  <c r="AB334" i="9" s="1"/>
  <c r="Y269" i="9"/>
  <c r="AD191" i="9"/>
  <c r="Z182" i="9"/>
  <c r="AD182" i="9"/>
  <c r="Z137" i="9"/>
  <c r="AD137" i="9"/>
  <c r="Z69" i="9"/>
  <c r="AD69" i="9"/>
  <c r="AA44" i="9"/>
  <c r="AB44" i="9" s="1"/>
  <c r="AA30" i="9"/>
  <c r="AB30" i="9" s="1"/>
  <c r="AD310" i="9"/>
  <c r="Z310" i="9"/>
  <c r="AA94" i="9"/>
  <c r="U73" i="9"/>
  <c r="T337" i="9"/>
  <c r="AA328" i="9"/>
  <c r="AB328" i="9" s="1"/>
  <c r="U292" i="9"/>
  <c r="AA289" i="9"/>
  <c r="AB289" i="9" s="1"/>
  <c r="T284" i="9"/>
  <c r="W284" i="9"/>
  <c r="AA275" i="9"/>
  <c r="AB275" i="9" s="1"/>
  <c r="T263" i="9"/>
  <c r="W263" i="9"/>
  <c r="W210" i="9"/>
  <c r="Z196" i="9"/>
  <c r="AD196" i="9"/>
  <c r="T145" i="9"/>
  <c r="Z122" i="9"/>
  <c r="AD122" i="9"/>
  <c r="Z108" i="9"/>
  <c r="AD108" i="9"/>
  <c r="T94" i="9"/>
  <c r="U94" i="9"/>
  <c r="T61" i="9"/>
  <c r="U61" i="9"/>
  <c r="T35" i="9"/>
  <c r="T255" i="9"/>
  <c r="Y253" i="9"/>
  <c r="AA235" i="9"/>
  <c r="T190" i="9"/>
  <c r="Y177" i="9"/>
  <c r="Y132" i="9"/>
  <c r="AA91" i="9"/>
  <c r="AB91" i="9" s="1"/>
  <c r="T73" i="9"/>
  <c r="Z51" i="9"/>
  <c r="W25" i="9"/>
  <c r="W9" i="9"/>
  <c r="AA8" i="9"/>
  <c r="AC8" i="9" s="1"/>
  <c r="AA4" i="9"/>
  <c r="AB4" i="9" s="1"/>
  <c r="Y176" i="9"/>
  <c r="AA159" i="9"/>
  <c r="Y122" i="9"/>
  <c r="AA317" i="9"/>
  <c r="T313" i="9"/>
  <c r="T304" i="9"/>
  <c r="T288" i="9"/>
  <c r="Y282" i="9"/>
  <c r="AA267" i="9"/>
  <c r="AC267" i="9" s="1"/>
  <c r="AA263" i="9"/>
  <c r="Y259" i="9"/>
  <c r="AA259" i="9"/>
  <c r="AC259" i="9" s="1"/>
  <c r="AA247" i="9"/>
  <c r="T234" i="9"/>
  <c r="AA232" i="9"/>
  <c r="AC232" i="9" s="1"/>
  <c r="Y228" i="9"/>
  <c r="Z226" i="9"/>
  <c r="AD199" i="9"/>
  <c r="T184" i="9"/>
  <c r="W145" i="9"/>
  <c r="AD143" i="9"/>
  <c r="W124" i="9"/>
  <c r="AD85" i="9"/>
  <c r="AD44" i="9"/>
  <c r="Y25" i="9"/>
  <c r="AC25" i="9"/>
  <c r="T23" i="9"/>
  <c r="AA9" i="9"/>
  <c r="T300" i="9"/>
  <c r="AD287" i="9"/>
  <c r="AD274" i="9"/>
  <c r="Y263" i="9"/>
  <c r="Y198" i="9"/>
  <c r="Y191" i="9"/>
  <c r="AD176" i="9"/>
  <c r="AD162" i="9"/>
  <c r="T149" i="9"/>
  <c r="W128" i="9"/>
  <c r="AA112" i="9"/>
  <c r="AC112" i="9" s="1"/>
  <c r="AA77" i="9"/>
  <c r="Y26" i="9"/>
  <c r="AA310" i="9"/>
  <c r="AC310" i="9" s="1"/>
  <c r="T305" i="9"/>
  <c r="Y294" i="9"/>
  <c r="AD234" i="9"/>
  <c r="Z227" i="9"/>
  <c r="AA219" i="9"/>
  <c r="AB219" i="9" s="1"/>
  <c r="AD209" i="9"/>
  <c r="Y183" i="9"/>
  <c r="AA174" i="9"/>
  <c r="T102" i="9"/>
  <c r="T77" i="9"/>
  <c r="Y53" i="9"/>
  <c r="T46" i="9"/>
  <c r="T37" i="9"/>
  <c r="AD26" i="9"/>
  <c r="AD17" i="9"/>
  <c r="AD7" i="9"/>
  <c r="T4" i="9"/>
  <c r="Y284" i="9"/>
  <c r="AA284" i="9"/>
  <c r="AB284" i="9" s="1"/>
  <c r="AD266" i="9"/>
  <c r="AA266" i="9"/>
  <c r="AB266" i="9" s="1"/>
  <c r="T251" i="9"/>
  <c r="AA248" i="9"/>
  <c r="AA223" i="9"/>
  <c r="AB223" i="9" s="1"/>
  <c r="AA216" i="9"/>
  <c r="T197" i="9"/>
  <c r="AA195" i="9"/>
  <c r="AB195" i="9" s="1"/>
  <c r="AA150" i="9"/>
  <c r="AA145" i="9"/>
  <c r="AA136" i="9"/>
  <c r="Y124" i="9"/>
  <c r="AA124" i="9"/>
  <c r="AB124" i="9" s="1"/>
  <c r="AD104" i="9"/>
  <c r="Y61" i="9"/>
  <c r="AA61" i="9"/>
  <c r="AA42" i="9"/>
  <c r="AB337" i="9"/>
  <c r="AC337" i="9"/>
  <c r="Z319" i="9"/>
  <c r="AD319" i="9"/>
  <c r="Z332" i="9"/>
  <c r="AD332" i="9"/>
  <c r="AA335" i="9"/>
  <c r="T331" i="9"/>
  <c r="W341" i="9"/>
  <c r="AC305" i="9"/>
  <c r="AD315" i="9"/>
  <c r="Z315" i="9"/>
  <c r="D324" i="9"/>
  <c r="L324" i="9"/>
  <c r="E309" i="9"/>
  <c r="M309" i="9"/>
  <c r="H309" i="9"/>
  <c r="V309" i="9" s="1"/>
  <c r="P309" i="9"/>
  <c r="O341" i="9"/>
  <c r="F341" i="9"/>
  <c r="R340" i="9"/>
  <c r="I340" i="9"/>
  <c r="M339" i="9"/>
  <c r="D339" i="9"/>
  <c r="Y337" i="9"/>
  <c r="R336" i="9"/>
  <c r="I336" i="9"/>
  <c r="L335" i="9"/>
  <c r="E333" i="9"/>
  <c r="M333" i="9"/>
  <c r="N332" i="9"/>
  <c r="Q331" i="9"/>
  <c r="H331" i="9"/>
  <c r="V331" i="9" s="1"/>
  <c r="L330" i="9"/>
  <c r="M328" i="9"/>
  <c r="Z327" i="9"/>
  <c r="Q327" i="9"/>
  <c r="H327" i="9"/>
  <c r="V327" i="9" s="1"/>
  <c r="T326" i="9"/>
  <c r="K326" i="9"/>
  <c r="O325" i="9"/>
  <c r="F325" i="9"/>
  <c r="R324" i="9"/>
  <c r="I324" i="9"/>
  <c r="M323" i="9"/>
  <c r="W322" i="9"/>
  <c r="B322" i="9"/>
  <c r="U322" i="9" s="1"/>
  <c r="J322" i="9"/>
  <c r="AE322" i="9" s="1"/>
  <c r="R322" i="9"/>
  <c r="E322" i="9"/>
  <c r="M322" i="9"/>
  <c r="Q320" i="9"/>
  <c r="F320" i="9"/>
  <c r="P319" i="9"/>
  <c r="Y319" i="9" s="1"/>
  <c r="Z318" i="9"/>
  <c r="Q316" i="9"/>
  <c r="F316" i="9"/>
  <c r="P315" i="9"/>
  <c r="O314" i="9"/>
  <c r="D314" i="9"/>
  <c r="I312" i="9"/>
  <c r="J309" i="9"/>
  <c r="AE309" i="9" s="1"/>
  <c r="S308" i="9"/>
  <c r="I308" i="9"/>
  <c r="Q306" i="9"/>
  <c r="G306" i="9"/>
  <c r="X306" i="9" s="1"/>
  <c r="H304" i="9"/>
  <c r="V304" i="9" s="1"/>
  <c r="P304" i="9"/>
  <c r="Y304" i="9" s="1"/>
  <c r="C304" i="9"/>
  <c r="K304" i="9"/>
  <c r="S304" i="9"/>
  <c r="H303" i="9"/>
  <c r="V303" i="9" s="1"/>
  <c r="Z302" i="9"/>
  <c r="O301" i="9"/>
  <c r="L296" i="9"/>
  <c r="Y296" i="9" s="1"/>
  <c r="N295" i="9"/>
  <c r="AD294" i="9"/>
  <c r="C294" i="9"/>
  <c r="K294" i="9"/>
  <c r="S294" i="9"/>
  <c r="F294" i="9"/>
  <c r="O294" i="9"/>
  <c r="I294" i="9"/>
  <c r="R294" i="9"/>
  <c r="D294" i="9"/>
  <c r="M294" i="9"/>
  <c r="Q293" i="9"/>
  <c r="H291" i="9"/>
  <c r="V291" i="9" s="1"/>
  <c r="P291" i="9"/>
  <c r="B291" i="9"/>
  <c r="U291" i="9" s="1"/>
  <c r="K291" i="9"/>
  <c r="C291" i="9"/>
  <c r="L291" i="9"/>
  <c r="E291" i="9"/>
  <c r="N291" i="9"/>
  <c r="I291" i="9"/>
  <c r="R291" i="9"/>
  <c r="M290" i="9"/>
  <c r="Z289" i="9"/>
  <c r="AD337" i="9"/>
  <c r="B330" i="9"/>
  <c r="U330" i="9" s="1"/>
  <c r="J330" i="9"/>
  <c r="AE330" i="9" s="1"/>
  <c r="R330" i="9"/>
  <c r="AD328" i="9"/>
  <c r="F326" i="9"/>
  <c r="N326" i="9"/>
  <c r="N325" i="9"/>
  <c r="Y325" i="9" s="1"/>
  <c r="D325" i="9"/>
  <c r="AA325" i="9" s="1"/>
  <c r="Q324" i="9"/>
  <c r="H324" i="9"/>
  <c r="V324" i="9" s="1"/>
  <c r="C323" i="9"/>
  <c r="K323" i="9"/>
  <c r="S323" i="9"/>
  <c r="F323" i="9"/>
  <c r="Y321" i="9"/>
  <c r="O320" i="9"/>
  <c r="E320" i="9"/>
  <c r="P316" i="9"/>
  <c r="E316" i="9"/>
  <c r="N314" i="9"/>
  <c r="Y314" i="9" s="1"/>
  <c r="S309" i="9"/>
  <c r="I309" i="9"/>
  <c r="P306" i="9"/>
  <c r="F306" i="9"/>
  <c r="Z305" i="9"/>
  <c r="U304" i="9"/>
  <c r="S303" i="9"/>
  <c r="F303" i="9"/>
  <c r="B301" i="9"/>
  <c r="U301" i="9" s="1"/>
  <c r="J301" i="9"/>
  <c r="AE301" i="9" s="1"/>
  <c r="R301" i="9"/>
  <c r="E301" i="9"/>
  <c r="M301" i="9"/>
  <c r="H301" i="9"/>
  <c r="V301" i="9" s="1"/>
  <c r="P301" i="9"/>
  <c r="Y301" i="9" s="1"/>
  <c r="W297" i="9"/>
  <c r="J296" i="9"/>
  <c r="AE296" i="9" s="1"/>
  <c r="M295" i="9"/>
  <c r="AD293" i="9"/>
  <c r="B293" i="9"/>
  <c r="U293" i="9" s="1"/>
  <c r="J293" i="9"/>
  <c r="AE293" i="9" s="1"/>
  <c r="R293" i="9"/>
  <c r="I293" i="9"/>
  <c r="S293" i="9"/>
  <c r="D293" i="9"/>
  <c r="M293" i="9"/>
  <c r="G293" i="9"/>
  <c r="X293" i="9" s="1"/>
  <c r="P293" i="9"/>
  <c r="K290" i="9"/>
  <c r="AA288" i="9"/>
  <c r="AD279" i="9"/>
  <c r="Z279" i="9"/>
  <c r="AD258" i="9"/>
  <c r="Z258" i="9"/>
  <c r="J340" i="9"/>
  <c r="AE340" i="9" s="1"/>
  <c r="G340" i="9"/>
  <c r="X340" i="9" s="1"/>
  <c r="J339" i="9"/>
  <c r="AE339" i="9" s="1"/>
  <c r="I330" i="9"/>
  <c r="P324" i="9"/>
  <c r="N316" i="9"/>
  <c r="C316" i="9"/>
  <c r="W314" i="9"/>
  <c r="B314" i="9"/>
  <c r="U314" i="9" s="1"/>
  <c r="J314" i="9"/>
  <c r="AE314" i="9" s="1"/>
  <c r="R314" i="9"/>
  <c r="E314" i="9"/>
  <c r="M314" i="9"/>
  <c r="R309" i="9"/>
  <c r="G309" i="9"/>
  <c r="X309" i="9" s="1"/>
  <c r="O306" i="9"/>
  <c r="D306" i="9"/>
  <c r="Q303" i="9"/>
  <c r="E303" i="9"/>
  <c r="AA302" i="9"/>
  <c r="AD300" i="9"/>
  <c r="I296" i="9"/>
  <c r="J295" i="9"/>
  <c r="AE295" i="9" s="1"/>
  <c r="S280" i="9"/>
  <c r="H340" i="9"/>
  <c r="V340" i="9" s="1"/>
  <c r="G335" i="9"/>
  <c r="X335" i="9" s="1"/>
  <c r="O335" i="9"/>
  <c r="S330" i="9"/>
  <c r="G324" i="9"/>
  <c r="X324" i="9" s="1"/>
  <c r="K341" i="9"/>
  <c r="B341" i="9"/>
  <c r="U341" i="9" s="1"/>
  <c r="O340" i="9"/>
  <c r="R339" i="9"/>
  <c r="I339" i="9"/>
  <c r="N336" i="9"/>
  <c r="E336" i="9"/>
  <c r="R335" i="9"/>
  <c r="I335" i="9"/>
  <c r="D332" i="9"/>
  <c r="AA332" i="9" s="1"/>
  <c r="L332" i="9"/>
  <c r="W331" i="9"/>
  <c r="N331" i="9"/>
  <c r="E331" i="9"/>
  <c r="Q330" i="9"/>
  <c r="H330" i="9"/>
  <c r="V330" i="9" s="1"/>
  <c r="H328" i="9"/>
  <c r="V328" i="9" s="1"/>
  <c r="P328" i="9"/>
  <c r="Y328" i="9" s="1"/>
  <c r="M327" i="9"/>
  <c r="D327" i="9"/>
  <c r="AA327" i="9" s="1"/>
  <c r="Q326" i="9"/>
  <c r="H326" i="9"/>
  <c r="V326" i="9" s="1"/>
  <c r="K325" i="9"/>
  <c r="O324" i="9"/>
  <c r="F324" i="9"/>
  <c r="R323" i="9"/>
  <c r="I323" i="9"/>
  <c r="M320" i="9"/>
  <c r="G319" i="9"/>
  <c r="X319" i="9" s="1"/>
  <c r="O319" i="9"/>
  <c r="B319" i="9"/>
  <c r="U319" i="9" s="1"/>
  <c r="J319" i="9"/>
  <c r="AE319" i="9" s="1"/>
  <c r="R319" i="9"/>
  <c r="M316" i="9"/>
  <c r="C315" i="9"/>
  <c r="AA315" i="9" s="1"/>
  <c r="K315" i="9"/>
  <c r="S315" i="9"/>
  <c r="F315" i="9"/>
  <c r="N315" i="9"/>
  <c r="K314" i="9"/>
  <c r="Y313" i="9"/>
  <c r="O312" i="9"/>
  <c r="E312" i="9"/>
  <c r="Q309" i="9"/>
  <c r="F309" i="9"/>
  <c r="P308" i="9"/>
  <c r="E308" i="9"/>
  <c r="N306" i="9"/>
  <c r="P303" i="9"/>
  <c r="K301" i="9"/>
  <c r="Z299" i="9"/>
  <c r="AD297" i="9"/>
  <c r="Z297" i="9"/>
  <c r="G296" i="9"/>
  <c r="X296" i="9" s="1"/>
  <c r="H295" i="9"/>
  <c r="V295" i="9" s="1"/>
  <c r="L293" i="9"/>
  <c r="H290" i="9"/>
  <c r="V290" i="9" s="1"/>
  <c r="AC263" i="9"/>
  <c r="AB263" i="9"/>
  <c r="AB259" i="9"/>
  <c r="D340" i="9"/>
  <c r="L340" i="9"/>
  <c r="O336" i="9"/>
  <c r="N340" i="9"/>
  <c r="T332" i="9"/>
  <c r="Y329" i="9"/>
  <c r="W317" i="9"/>
  <c r="O309" i="9"/>
  <c r="D309" i="9"/>
  <c r="B306" i="9"/>
  <c r="U306" i="9" s="1"/>
  <c r="J306" i="9"/>
  <c r="AE306" i="9" s="1"/>
  <c r="R306" i="9"/>
  <c r="E306" i="9"/>
  <c r="M306" i="9"/>
  <c r="D303" i="9"/>
  <c r="L303" i="9"/>
  <c r="G303" i="9"/>
  <c r="X303" i="9" s="1"/>
  <c r="O303" i="9"/>
  <c r="B303" i="9"/>
  <c r="U303" i="9" s="1"/>
  <c r="J303" i="9"/>
  <c r="AE303" i="9" s="1"/>
  <c r="R303" i="9"/>
  <c r="G295" i="9"/>
  <c r="X295" i="9" s="1"/>
  <c r="T287" i="9"/>
  <c r="W287" i="9"/>
  <c r="AD286" i="9"/>
  <c r="Z286" i="9"/>
  <c r="AB283" i="9"/>
  <c r="AC283" i="9"/>
  <c r="E280" i="9"/>
  <c r="M280" i="9"/>
  <c r="G280" i="9"/>
  <c r="X280" i="9" s="1"/>
  <c r="P280" i="9"/>
  <c r="H280" i="9"/>
  <c r="V280" i="9" s="1"/>
  <c r="Q280" i="9"/>
  <c r="I280" i="9"/>
  <c r="R280" i="9"/>
  <c r="B280" i="9"/>
  <c r="U280" i="9" s="1"/>
  <c r="K280" i="9"/>
  <c r="C280" i="9"/>
  <c r="L280" i="9"/>
  <c r="D280" i="9"/>
  <c r="N280" i="9"/>
  <c r="F280" i="9"/>
  <c r="O280" i="9"/>
  <c r="S340" i="9"/>
  <c r="P340" i="9"/>
  <c r="S341" i="9"/>
  <c r="J341" i="9"/>
  <c r="AE341" i="9" s="1"/>
  <c r="Z339" i="9"/>
  <c r="H339" i="9"/>
  <c r="V339" i="9" s="1"/>
  <c r="M336" i="9"/>
  <c r="D336" i="9"/>
  <c r="Q335" i="9"/>
  <c r="H335" i="9"/>
  <c r="V335" i="9" s="1"/>
  <c r="P330" i="9"/>
  <c r="G330" i="9"/>
  <c r="X330" i="9" s="1"/>
  <c r="E325" i="9"/>
  <c r="M325" i="9"/>
  <c r="N324" i="9"/>
  <c r="E324" i="9"/>
  <c r="H320" i="9"/>
  <c r="V320" i="9" s="1"/>
  <c r="P320" i="9"/>
  <c r="Y320" i="9" s="1"/>
  <c r="C320" i="9"/>
  <c r="AA320" i="9" s="1"/>
  <c r="K320" i="9"/>
  <c r="S320" i="9"/>
  <c r="D316" i="9"/>
  <c r="L316" i="9"/>
  <c r="G316" i="9"/>
  <c r="X316" i="9" s="1"/>
  <c r="O316" i="9"/>
  <c r="R341" i="9"/>
  <c r="M340" i="9"/>
  <c r="C340" i="9"/>
  <c r="P339" i="9"/>
  <c r="Y339" i="9" s="1"/>
  <c r="B338" i="9"/>
  <c r="T338" i="9" s="1"/>
  <c r="J338" i="9"/>
  <c r="AE338" i="9" s="1"/>
  <c r="R338" i="9"/>
  <c r="L336" i="9"/>
  <c r="P335" i="9"/>
  <c r="F335" i="9"/>
  <c r="F334" i="9"/>
  <c r="N334" i="9"/>
  <c r="Y334" i="9" s="1"/>
  <c r="N333" i="9"/>
  <c r="Y333" i="9" s="1"/>
  <c r="D333" i="9"/>
  <c r="AA333" i="9" s="1"/>
  <c r="Q332" i="9"/>
  <c r="H332" i="9"/>
  <c r="V332" i="9" s="1"/>
  <c r="L331" i="9"/>
  <c r="O330" i="9"/>
  <c r="F330" i="9"/>
  <c r="Q328" i="9"/>
  <c r="G328" i="9"/>
  <c r="X328" i="9" s="1"/>
  <c r="T327" i="9"/>
  <c r="K327" i="9"/>
  <c r="O326" i="9"/>
  <c r="E326" i="9"/>
  <c r="R325" i="9"/>
  <c r="I325" i="9"/>
  <c r="M324" i="9"/>
  <c r="C324" i="9"/>
  <c r="P323" i="9"/>
  <c r="Y323" i="9" s="1"/>
  <c r="G323" i="9"/>
  <c r="X323" i="9" s="1"/>
  <c r="P322" i="9"/>
  <c r="Y322" i="9" s="1"/>
  <c r="F322" i="9"/>
  <c r="J320" i="9"/>
  <c r="AE320" i="9" s="1"/>
  <c r="I319" i="9"/>
  <c r="E317" i="9"/>
  <c r="M317" i="9"/>
  <c r="H317" i="9"/>
  <c r="V317" i="9" s="1"/>
  <c r="P317" i="9"/>
  <c r="Y317" i="9" s="1"/>
  <c r="J316" i="9"/>
  <c r="AE316" i="9" s="1"/>
  <c r="I315" i="9"/>
  <c r="S314" i="9"/>
  <c r="H314" i="9"/>
  <c r="V314" i="9" s="1"/>
  <c r="M312" i="9"/>
  <c r="G311" i="9"/>
  <c r="X311" i="9" s="1"/>
  <c r="O311" i="9"/>
  <c r="B311" i="9"/>
  <c r="U311" i="9" s="1"/>
  <c r="J311" i="9"/>
  <c r="AE311" i="9" s="1"/>
  <c r="R311" i="9"/>
  <c r="N309" i="9"/>
  <c r="C309" i="9"/>
  <c r="M308" i="9"/>
  <c r="C307" i="9"/>
  <c r="AA307" i="9" s="1"/>
  <c r="K307" i="9"/>
  <c r="S307" i="9"/>
  <c r="F307" i="9"/>
  <c r="N307" i="9"/>
  <c r="Y307" i="9" s="1"/>
  <c r="K306" i="9"/>
  <c r="U305" i="9"/>
  <c r="Y305" i="9"/>
  <c r="O304" i="9"/>
  <c r="E304" i="9"/>
  <c r="M303" i="9"/>
  <c r="G301" i="9"/>
  <c r="X301" i="9" s="1"/>
  <c r="AA299" i="9"/>
  <c r="F297" i="9"/>
  <c r="N297" i="9"/>
  <c r="Y297" i="9" s="1"/>
  <c r="D297" i="9"/>
  <c r="M297" i="9"/>
  <c r="H297" i="9"/>
  <c r="V297" i="9" s="1"/>
  <c r="Q297" i="9"/>
  <c r="B297" i="9"/>
  <c r="U297" i="9" s="1"/>
  <c r="K297" i="9"/>
  <c r="R296" i="9"/>
  <c r="S295" i="9"/>
  <c r="E295" i="9"/>
  <c r="G294" i="9"/>
  <c r="X294" i="9" s="1"/>
  <c r="H293" i="9"/>
  <c r="V293" i="9" s="1"/>
  <c r="W283" i="9"/>
  <c r="AA282" i="9"/>
  <c r="H336" i="9"/>
  <c r="V336" i="9" s="1"/>
  <c r="P336" i="9"/>
  <c r="Q340" i="9"/>
  <c r="Q336" i="9"/>
  <c r="G336" i="9"/>
  <c r="X336" i="9" s="1"/>
  <c r="C339" i="9"/>
  <c r="K339" i="9"/>
  <c r="S339" i="9"/>
  <c r="F336" i="9"/>
  <c r="E341" i="9"/>
  <c r="M341" i="9"/>
  <c r="E340" i="9"/>
  <c r="Q339" i="9"/>
  <c r="AD338" i="9"/>
  <c r="Q341" i="9"/>
  <c r="H341" i="9"/>
  <c r="V341" i="9" s="1"/>
  <c r="K340" i="9"/>
  <c r="B340" i="9"/>
  <c r="U340" i="9" s="1"/>
  <c r="O339" i="9"/>
  <c r="F339" i="9"/>
  <c r="K336" i="9"/>
  <c r="B336" i="9"/>
  <c r="U336" i="9" s="1"/>
  <c r="N335" i="9"/>
  <c r="E335" i="9"/>
  <c r="C331" i="9"/>
  <c r="AA331" i="9" s="1"/>
  <c r="K331" i="9"/>
  <c r="S331" i="9"/>
  <c r="N330" i="9"/>
  <c r="E330" i="9"/>
  <c r="G327" i="9"/>
  <c r="X327" i="9" s="1"/>
  <c r="O327" i="9"/>
  <c r="M326" i="9"/>
  <c r="D326" i="9"/>
  <c r="AA326" i="9" s="1"/>
  <c r="Q325" i="9"/>
  <c r="H325" i="9"/>
  <c r="V325" i="9" s="1"/>
  <c r="K324" i="9"/>
  <c r="B324" i="9"/>
  <c r="U324" i="9" s="1"/>
  <c r="O323" i="9"/>
  <c r="E323" i="9"/>
  <c r="I320" i="9"/>
  <c r="S316" i="9"/>
  <c r="I316" i="9"/>
  <c r="Q314" i="9"/>
  <c r="G314" i="9"/>
  <c r="X314" i="9" s="1"/>
  <c r="H312" i="9"/>
  <c r="V312" i="9" s="1"/>
  <c r="P312" i="9"/>
  <c r="Y312" i="9" s="1"/>
  <c r="C312" i="9"/>
  <c r="AA312" i="9" s="1"/>
  <c r="K312" i="9"/>
  <c r="S312" i="9"/>
  <c r="L309" i="9"/>
  <c r="B309" i="9"/>
  <c r="U309" i="9" s="1"/>
  <c r="D308" i="9"/>
  <c r="L308" i="9"/>
  <c r="G308" i="9"/>
  <c r="X308" i="9" s="1"/>
  <c r="O308" i="9"/>
  <c r="I306" i="9"/>
  <c r="AA304" i="9"/>
  <c r="K303" i="9"/>
  <c r="S301" i="9"/>
  <c r="F301" i="9"/>
  <c r="E296" i="9"/>
  <c r="M296" i="9"/>
  <c r="H296" i="9"/>
  <c r="V296" i="9" s="1"/>
  <c r="Q296" i="9"/>
  <c r="B296" i="9"/>
  <c r="U296" i="9" s="1"/>
  <c r="K296" i="9"/>
  <c r="F296" i="9"/>
  <c r="O296" i="9"/>
  <c r="Q295" i="9"/>
  <c r="G290" i="9"/>
  <c r="X290" i="9" s="1"/>
  <c r="O290" i="9"/>
  <c r="E290" i="9"/>
  <c r="N290" i="9"/>
  <c r="F290" i="9"/>
  <c r="P290" i="9"/>
  <c r="I290" i="9"/>
  <c r="R290" i="9"/>
  <c r="C290" i="9"/>
  <c r="AA290" i="9" s="1"/>
  <c r="L290" i="9"/>
  <c r="Z273" i="9"/>
  <c r="AD273" i="9"/>
  <c r="Z257" i="9"/>
  <c r="AD257" i="9"/>
  <c r="T333" i="9"/>
  <c r="K309" i="9"/>
  <c r="T303" i="9"/>
  <c r="W303" i="9"/>
  <c r="D295" i="9"/>
  <c r="L295" i="9"/>
  <c r="B295" i="9"/>
  <c r="U295" i="9" s="1"/>
  <c r="K295" i="9"/>
  <c r="F295" i="9"/>
  <c r="O295" i="9"/>
  <c r="I295" i="9"/>
  <c r="R295" i="9"/>
  <c r="T286" i="9"/>
  <c r="W286" i="9"/>
  <c r="W300" i="9"/>
  <c r="O300" i="9"/>
  <c r="G300" i="9"/>
  <c r="X300" i="9" s="1"/>
  <c r="Q298" i="9"/>
  <c r="H298" i="9"/>
  <c r="V298" i="9" s="1"/>
  <c r="P289" i="9"/>
  <c r="G289" i="9"/>
  <c r="E288" i="9"/>
  <c r="M288" i="9"/>
  <c r="Q286" i="9"/>
  <c r="H286" i="9"/>
  <c r="V286" i="9" s="1"/>
  <c r="L285" i="9"/>
  <c r="Q282" i="9"/>
  <c r="H282" i="9"/>
  <c r="V282" i="9" s="1"/>
  <c r="T281" i="9"/>
  <c r="K281" i="9"/>
  <c r="R279" i="9"/>
  <c r="I279" i="9"/>
  <c r="M278" i="9"/>
  <c r="D278" i="9"/>
  <c r="P277" i="9"/>
  <c r="Y277" i="9" s="1"/>
  <c r="G277" i="9"/>
  <c r="X277" i="9" s="1"/>
  <c r="S276" i="9"/>
  <c r="H276" i="9"/>
  <c r="V276" i="9" s="1"/>
  <c r="J273" i="9"/>
  <c r="AE273" i="9" s="1"/>
  <c r="M265" i="9"/>
  <c r="K264" i="9"/>
  <c r="E261" i="9"/>
  <c r="Z260" i="9"/>
  <c r="AD260" i="9"/>
  <c r="N257" i="9"/>
  <c r="B285" i="9"/>
  <c r="U285" i="9" s="1"/>
  <c r="J285" i="9"/>
  <c r="AE285" i="9" s="1"/>
  <c r="R285" i="9"/>
  <c r="AD283" i="9"/>
  <c r="F281" i="9"/>
  <c r="N281" i="9"/>
  <c r="Y281" i="9" s="1"/>
  <c r="Q279" i="9"/>
  <c r="H279" i="9"/>
  <c r="V279" i="9" s="1"/>
  <c r="L278" i="9"/>
  <c r="Z272" i="9"/>
  <c r="T271" i="9"/>
  <c r="T264" i="9"/>
  <c r="H258" i="9"/>
  <c r="V258" i="9" s="1"/>
  <c r="P258" i="9"/>
  <c r="D258" i="9"/>
  <c r="M258" i="9"/>
  <c r="G258" i="9"/>
  <c r="X258" i="9" s="1"/>
  <c r="R258" i="9"/>
  <c r="I258" i="9"/>
  <c r="S258" i="9"/>
  <c r="B258" i="9"/>
  <c r="U258" i="9" s="1"/>
  <c r="L258" i="9"/>
  <c r="C258" i="9"/>
  <c r="N258" i="9"/>
  <c r="Z241" i="9"/>
  <c r="AD241" i="9"/>
  <c r="P279" i="9"/>
  <c r="G279" i="9"/>
  <c r="X279" i="9" s="1"/>
  <c r="C278" i="9"/>
  <c r="K278" i="9"/>
  <c r="S278" i="9"/>
  <c r="W265" i="9"/>
  <c r="T265" i="9"/>
  <c r="C261" i="9"/>
  <c r="K261" i="9"/>
  <c r="S261" i="9"/>
  <c r="H261" i="9"/>
  <c r="V261" i="9" s="1"/>
  <c r="Q261" i="9"/>
  <c r="B261" i="9"/>
  <c r="U261" i="9" s="1"/>
  <c r="M261" i="9"/>
  <c r="G261" i="9"/>
  <c r="X261" i="9" s="1"/>
  <c r="R261" i="9"/>
  <c r="I261" i="9"/>
  <c r="W256" i="9"/>
  <c r="W249" i="9"/>
  <c r="T249" i="9"/>
  <c r="N318" i="9"/>
  <c r="Y318" i="9" s="1"/>
  <c r="N310" i="9"/>
  <c r="N302" i="9"/>
  <c r="Y302" i="9" s="1"/>
  <c r="L300" i="9"/>
  <c r="H299" i="9"/>
  <c r="V299" i="9" s="1"/>
  <c r="P299" i="9"/>
  <c r="Y299" i="9" s="1"/>
  <c r="M298" i="9"/>
  <c r="L289" i="9"/>
  <c r="P288" i="9"/>
  <c r="Y288" i="9" s="1"/>
  <c r="G288" i="9"/>
  <c r="X288" i="9" s="1"/>
  <c r="D287" i="9"/>
  <c r="AA287" i="9" s="1"/>
  <c r="L287" i="9"/>
  <c r="Y287" i="9" s="1"/>
  <c r="N286" i="9"/>
  <c r="Y286" i="9" s="1"/>
  <c r="Q285" i="9"/>
  <c r="H285" i="9"/>
  <c r="V285" i="9" s="1"/>
  <c r="H283" i="9"/>
  <c r="V283" i="9" s="1"/>
  <c r="P283" i="9"/>
  <c r="Y283" i="9" s="1"/>
  <c r="M282" i="9"/>
  <c r="Q281" i="9"/>
  <c r="H281" i="9"/>
  <c r="V281" i="9" s="1"/>
  <c r="O279" i="9"/>
  <c r="F279" i="9"/>
  <c r="R278" i="9"/>
  <c r="I278" i="9"/>
  <c r="M277" i="9"/>
  <c r="N276" i="9"/>
  <c r="Y276" i="9" s="1"/>
  <c r="H274" i="9"/>
  <c r="V274" i="9" s="1"/>
  <c r="P274" i="9"/>
  <c r="D274" i="9"/>
  <c r="M274" i="9"/>
  <c r="B274" i="9"/>
  <c r="U274" i="9" s="1"/>
  <c r="L274" i="9"/>
  <c r="C274" i="9"/>
  <c r="N274" i="9"/>
  <c r="S273" i="9"/>
  <c r="D262" i="9"/>
  <c r="L262" i="9"/>
  <c r="E262" i="9"/>
  <c r="N262" i="9"/>
  <c r="B262" i="9"/>
  <c r="U262" i="9" s="1"/>
  <c r="M262" i="9"/>
  <c r="H262" i="9"/>
  <c r="V262" i="9" s="1"/>
  <c r="R262" i="9"/>
  <c r="I262" i="9"/>
  <c r="S262" i="9"/>
  <c r="O261" i="9"/>
  <c r="Q258" i="9"/>
  <c r="W272" i="9"/>
  <c r="AD242" i="9"/>
  <c r="Z242" i="9"/>
  <c r="F289" i="9"/>
  <c r="N289" i="9"/>
  <c r="O285" i="9"/>
  <c r="F285" i="9"/>
  <c r="T282" i="9"/>
  <c r="O281" i="9"/>
  <c r="E281" i="9"/>
  <c r="M279" i="9"/>
  <c r="C279" i="9"/>
  <c r="P278" i="9"/>
  <c r="G278" i="9"/>
  <c r="X278" i="9" s="1"/>
  <c r="B277" i="9"/>
  <c r="U277" i="9" s="1"/>
  <c r="J277" i="9"/>
  <c r="AE277" i="9" s="1"/>
  <c r="R277" i="9"/>
  <c r="B276" i="9"/>
  <c r="J276" i="9"/>
  <c r="AE276" i="9" s="1"/>
  <c r="R276" i="9"/>
  <c r="F276" i="9"/>
  <c r="O276" i="9"/>
  <c r="G273" i="9"/>
  <c r="X273" i="9" s="1"/>
  <c r="O273" i="9"/>
  <c r="H273" i="9"/>
  <c r="V273" i="9" s="1"/>
  <c r="Q273" i="9"/>
  <c r="B273" i="9"/>
  <c r="L273" i="9"/>
  <c r="C273" i="9"/>
  <c r="M273" i="9"/>
  <c r="T269" i="9"/>
  <c r="T267" i="9"/>
  <c r="U267" i="9"/>
  <c r="F264" i="9"/>
  <c r="N264" i="9"/>
  <c r="G264" i="9"/>
  <c r="X264" i="9" s="1"/>
  <c r="P264" i="9"/>
  <c r="J264" i="9"/>
  <c r="AE264" i="9" s="1"/>
  <c r="D264" i="9"/>
  <c r="AA264" i="9" s="1"/>
  <c r="O264" i="9"/>
  <c r="E264" i="9"/>
  <c r="Q264" i="9"/>
  <c r="L261" i="9"/>
  <c r="Y261" i="9" s="1"/>
  <c r="K258" i="9"/>
  <c r="G257" i="9"/>
  <c r="X257" i="9" s="1"/>
  <c r="O257" i="9"/>
  <c r="H257" i="9"/>
  <c r="V257" i="9" s="1"/>
  <c r="Q257" i="9"/>
  <c r="F257" i="9"/>
  <c r="R257" i="9"/>
  <c r="I257" i="9"/>
  <c r="S257" i="9"/>
  <c r="B257" i="9"/>
  <c r="U257" i="9" s="1"/>
  <c r="L257" i="9"/>
  <c r="C257" i="9"/>
  <c r="M257" i="9"/>
  <c r="G298" i="9"/>
  <c r="X298" i="9" s="1"/>
  <c r="O298" i="9"/>
  <c r="R289" i="9"/>
  <c r="I289" i="9"/>
  <c r="C286" i="9"/>
  <c r="AA286" i="9" s="1"/>
  <c r="K286" i="9"/>
  <c r="S286" i="9"/>
  <c r="N285" i="9"/>
  <c r="E285" i="9"/>
  <c r="G282" i="9"/>
  <c r="X282" i="9" s="1"/>
  <c r="O282" i="9"/>
  <c r="M281" i="9"/>
  <c r="D281" i="9"/>
  <c r="AA281" i="9" s="1"/>
  <c r="K279" i="9"/>
  <c r="O278" i="9"/>
  <c r="F278" i="9"/>
  <c r="S277" i="9"/>
  <c r="I277" i="9"/>
  <c r="K276" i="9"/>
  <c r="Y275" i="9"/>
  <c r="N273" i="9"/>
  <c r="G265" i="9"/>
  <c r="X265" i="9" s="1"/>
  <c r="O265" i="9"/>
  <c r="C265" i="9"/>
  <c r="L265" i="9"/>
  <c r="J265" i="9"/>
  <c r="AE265" i="9" s="1"/>
  <c r="E265" i="9"/>
  <c r="P265" i="9"/>
  <c r="F265" i="9"/>
  <c r="Q265" i="9"/>
  <c r="M264" i="9"/>
  <c r="J261" i="9"/>
  <c r="AE261" i="9" s="1"/>
  <c r="J258" i="9"/>
  <c r="AE258" i="9" s="1"/>
  <c r="W241" i="9"/>
  <c r="W221" i="9"/>
  <c r="T221" i="9"/>
  <c r="D279" i="9"/>
  <c r="L279" i="9"/>
  <c r="AB247" i="9"/>
  <c r="C269" i="9"/>
  <c r="K269" i="9"/>
  <c r="S269" i="9"/>
  <c r="D269" i="9"/>
  <c r="M269" i="9"/>
  <c r="B268" i="9"/>
  <c r="U268" i="9" s="1"/>
  <c r="J268" i="9"/>
  <c r="AE268" i="9" s="1"/>
  <c r="R268" i="9"/>
  <c r="G268" i="9"/>
  <c r="X268" i="9" s="1"/>
  <c r="P268" i="9"/>
  <c r="Y268" i="9" s="1"/>
  <c r="Q266" i="9"/>
  <c r="F266" i="9"/>
  <c r="S260" i="9"/>
  <c r="H260" i="9"/>
  <c r="V260" i="9" s="1"/>
  <c r="C253" i="9"/>
  <c r="K253" i="9"/>
  <c r="S253" i="9"/>
  <c r="D253" i="9"/>
  <c r="M253" i="9"/>
  <c r="B252" i="9"/>
  <c r="J252" i="9"/>
  <c r="AE252" i="9" s="1"/>
  <c r="R252" i="9"/>
  <c r="G252" i="9"/>
  <c r="X252" i="9" s="1"/>
  <c r="P252" i="9"/>
  <c r="Y252" i="9" s="1"/>
  <c r="Q250" i="9"/>
  <c r="F250" i="9"/>
  <c r="Q249" i="9"/>
  <c r="F249" i="9"/>
  <c r="H247" i="9"/>
  <c r="V247" i="9" s="1"/>
  <c r="P247" i="9"/>
  <c r="Y247" i="9" s="1"/>
  <c r="E247" i="9"/>
  <c r="M247" i="9"/>
  <c r="G247" i="9"/>
  <c r="X247" i="9" s="1"/>
  <c r="R247" i="9"/>
  <c r="J247" i="9"/>
  <c r="AE247" i="9" s="1"/>
  <c r="P246" i="9"/>
  <c r="D245" i="9"/>
  <c r="H244" i="9"/>
  <c r="V244" i="9" s="1"/>
  <c r="F241" i="9"/>
  <c r="K239" i="9"/>
  <c r="E237" i="9"/>
  <c r="H236" i="9"/>
  <c r="V236" i="9" s="1"/>
  <c r="F233" i="9"/>
  <c r="B225" i="9"/>
  <c r="U225" i="9" s="1"/>
  <c r="J225" i="9"/>
  <c r="AE225" i="9" s="1"/>
  <c r="R225" i="9"/>
  <c r="G225" i="9"/>
  <c r="X225" i="9" s="1"/>
  <c r="O225" i="9"/>
  <c r="H225" i="9"/>
  <c r="V225" i="9" s="1"/>
  <c r="S225" i="9"/>
  <c r="I225" i="9"/>
  <c r="K225" i="9"/>
  <c r="C225" i="9"/>
  <c r="M225" i="9"/>
  <c r="D225" i="9"/>
  <c r="N225" i="9"/>
  <c r="E225" i="9"/>
  <c r="P225" i="9"/>
  <c r="U215" i="9"/>
  <c r="AA215" i="9"/>
  <c r="T215" i="9"/>
  <c r="F272" i="9"/>
  <c r="N272" i="9"/>
  <c r="Y272" i="9" s="1"/>
  <c r="B272" i="9"/>
  <c r="K272" i="9"/>
  <c r="E271" i="9"/>
  <c r="M271" i="9"/>
  <c r="F271" i="9"/>
  <c r="O271" i="9"/>
  <c r="D270" i="9"/>
  <c r="L270" i="9"/>
  <c r="Y270" i="9" s="1"/>
  <c r="I270" i="9"/>
  <c r="R270" i="9"/>
  <c r="J269" i="9"/>
  <c r="AE269" i="9" s="1"/>
  <c r="K268" i="9"/>
  <c r="O266" i="9"/>
  <c r="Q260" i="9"/>
  <c r="F256" i="9"/>
  <c r="N256" i="9"/>
  <c r="Y256" i="9" s="1"/>
  <c r="B256" i="9"/>
  <c r="U256" i="9" s="1"/>
  <c r="K256" i="9"/>
  <c r="E255" i="9"/>
  <c r="M255" i="9"/>
  <c r="F255" i="9"/>
  <c r="O255" i="9"/>
  <c r="D254" i="9"/>
  <c r="AA254" i="9" s="1"/>
  <c r="L254" i="9"/>
  <c r="Y254" i="9" s="1"/>
  <c r="I254" i="9"/>
  <c r="R254" i="9"/>
  <c r="J253" i="9"/>
  <c r="AE253" i="9" s="1"/>
  <c r="K252" i="9"/>
  <c r="U251" i="9"/>
  <c r="O250" i="9"/>
  <c r="P249" i="9"/>
  <c r="E249" i="9"/>
  <c r="Z248" i="9"/>
  <c r="G246" i="9"/>
  <c r="X246" i="9" s="1"/>
  <c r="O246" i="9"/>
  <c r="D246" i="9"/>
  <c r="AA246" i="9" s="1"/>
  <c r="L246" i="9"/>
  <c r="F246" i="9"/>
  <c r="Q246" i="9"/>
  <c r="I246" i="9"/>
  <c r="S246" i="9"/>
  <c r="Q245" i="9"/>
  <c r="I239" i="9"/>
  <c r="Z238" i="9"/>
  <c r="Q237" i="9"/>
  <c r="H231" i="9"/>
  <c r="V231" i="9" s="1"/>
  <c r="P231" i="9"/>
  <c r="E231" i="9"/>
  <c r="M231" i="9"/>
  <c r="G231" i="9"/>
  <c r="X231" i="9" s="1"/>
  <c r="R231" i="9"/>
  <c r="B231" i="9"/>
  <c r="U231" i="9" s="1"/>
  <c r="L231" i="9"/>
  <c r="D231" i="9"/>
  <c r="O231" i="9"/>
  <c r="Z246" i="9"/>
  <c r="F245" i="9"/>
  <c r="N245" i="9"/>
  <c r="C245" i="9"/>
  <c r="K245" i="9"/>
  <c r="S245" i="9"/>
  <c r="E245" i="9"/>
  <c r="P245" i="9"/>
  <c r="H245" i="9"/>
  <c r="V245" i="9" s="1"/>
  <c r="R245" i="9"/>
  <c r="G239" i="9"/>
  <c r="X239" i="9" s="1"/>
  <c r="B233" i="9"/>
  <c r="U233" i="9" s="1"/>
  <c r="J233" i="9"/>
  <c r="AE233" i="9" s="1"/>
  <c r="R233" i="9"/>
  <c r="G233" i="9"/>
  <c r="X233" i="9" s="1"/>
  <c r="O233" i="9"/>
  <c r="E233" i="9"/>
  <c r="P233" i="9"/>
  <c r="K233" i="9"/>
  <c r="C233" i="9"/>
  <c r="AA233" i="9" s="1"/>
  <c r="M233" i="9"/>
  <c r="O229" i="9"/>
  <c r="M249" i="9"/>
  <c r="T247" i="9"/>
  <c r="M245" i="9"/>
  <c r="E244" i="9"/>
  <c r="M244" i="9"/>
  <c r="B244" i="9"/>
  <c r="U244" i="9" s="1"/>
  <c r="J244" i="9"/>
  <c r="AE244" i="9" s="1"/>
  <c r="R244" i="9"/>
  <c r="D244" i="9"/>
  <c r="O244" i="9"/>
  <c r="G244" i="9"/>
  <c r="X244" i="9" s="1"/>
  <c r="Q244" i="9"/>
  <c r="Y243" i="9"/>
  <c r="S239" i="9"/>
  <c r="F239" i="9"/>
  <c r="F237" i="9"/>
  <c r="N237" i="9"/>
  <c r="C237" i="9"/>
  <c r="AA237" i="9" s="1"/>
  <c r="K237" i="9"/>
  <c r="S237" i="9"/>
  <c r="H237" i="9"/>
  <c r="V237" i="9" s="1"/>
  <c r="R237" i="9"/>
  <c r="J237" i="9"/>
  <c r="AE237" i="9" s="1"/>
  <c r="Y235" i="9"/>
  <c r="Q233" i="9"/>
  <c r="N231" i="9"/>
  <c r="L229" i="9"/>
  <c r="G249" i="9"/>
  <c r="X249" i="9" s="1"/>
  <c r="O249" i="9"/>
  <c r="C249" i="9"/>
  <c r="AA249" i="9" s="1"/>
  <c r="L249" i="9"/>
  <c r="L245" i="9"/>
  <c r="B241" i="9"/>
  <c r="U241" i="9" s="1"/>
  <c r="J241" i="9"/>
  <c r="AE241" i="9" s="1"/>
  <c r="R241" i="9"/>
  <c r="G241" i="9"/>
  <c r="X241" i="9" s="1"/>
  <c r="O241" i="9"/>
  <c r="H241" i="9"/>
  <c r="V241" i="9" s="1"/>
  <c r="S241" i="9"/>
  <c r="K241" i="9"/>
  <c r="R239" i="9"/>
  <c r="D239" i="9"/>
  <c r="M237" i="9"/>
  <c r="E236" i="9"/>
  <c r="M236" i="9"/>
  <c r="B236" i="9"/>
  <c r="U236" i="9" s="1"/>
  <c r="J236" i="9"/>
  <c r="AE236" i="9" s="1"/>
  <c r="R236" i="9"/>
  <c r="G236" i="9"/>
  <c r="X236" i="9" s="1"/>
  <c r="Q236" i="9"/>
  <c r="I236" i="9"/>
  <c r="U234" i="9"/>
  <c r="N233" i="9"/>
  <c r="K231" i="9"/>
  <c r="I229" i="9"/>
  <c r="Y227" i="9"/>
  <c r="W214" i="9"/>
  <c r="T214" i="9"/>
  <c r="H266" i="9"/>
  <c r="V266" i="9" s="1"/>
  <c r="P266" i="9"/>
  <c r="Y266" i="9" s="1"/>
  <c r="I266" i="9"/>
  <c r="R266" i="9"/>
  <c r="B260" i="9"/>
  <c r="U260" i="9" s="1"/>
  <c r="J260" i="9"/>
  <c r="AE260" i="9" s="1"/>
  <c r="R260" i="9"/>
  <c r="C260" i="9"/>
  <c r="L260" i="9"/>
  <c r="Y260" i="9" s="1"/>
  <c r="H250" i="9"/>
  <c r="V250" i="9" s="1"/>
  <c r="P250" i="9"/>
  <c r="Y250" i="9" s="1"/>
  <c r="I250" i="9"/>
  <c r="R250" i="9"/>
  <c r="J249" i="9"/>
  <c r="AE249" i="9" s="1"/>
  <c r="H246" i="9"/>
  <c r="V246" i="9" s="1"/>
  <c r="J245" i="9"/>
  <c r="AE245" i="9" s="1"/>
  <c r="L244" i="9"/>
  <c r="Y244" i="9" s="1"/>
  <c r="M241" i="9"/>
  <c r="AC240" i="9"/>
  <c r="Q239" i="9"/>
  <c r="L237" i="9"/>
  <c r="N236" i="9"/>
  <c r="Y236" i="9" s="1"/>
  <c r="L233" i="9"/>
  <c r="J231" i="9"/>
  <c r="AE231" i="9" s="1"/>
  <c r="E220" i="9"/>
  <c r="M220" i="9"/>
  <c r="F220" i="9"/>
  <c r="N220" i="9"/>
  <c r="B220" i="9"/>
  <c r="U220" i="9" s="1"/>
  <c r="J220" i="9"/>
  <c r="AE220" i="9" s="1"/>
  <c r="R220" i="9"/>
  <c r="C220" i="9"/>
  <c r="P220" i="9"/>
  <c r="D220" i="9"/>
  <c r="Q220" i="9"/>
  <c r="G220" i="9"/>
  <c r="X220" i="9" s="1"/>
  <c r="S220" i="9"/>
  <c r="H220" i="9"/>
  <c r="V220" i="9" s="1"/>
  <c r="I220" i="9"/>
  <c r="K220" i="9"/>
  <c r="L220" i="9"/>
  <c r="Z197" i="9"/>
  <c r="AD197" i="9"/>
  <c r="H239" i="9"/>
  <c r="V239" i="9" s="1"/>
  <c r="P239" i="9"/>
  <c r="E239" i="9"/>
  <c r="M239" i="9"/>
  <c r="J239" i="9"/>
  <c r="AE239" i="9" s="1"/>
  <c r="B239" i="9"/>
  <c r="U239" i="9" s="1"/>
  <c r="L239" i="9"/>
  <c r="AD232" i="9"/>
  <c r="F229" i="9"/>
  <c r="N229" i="9"/>
  <c r="C229" i="9"/>
  <c r="K229" i="9"/>
  <c r="S229" i="9"/>
  <c r="E229" i="9"/>
  <c r="P229" i="9"/>
  <c r="G229" i="9"/>
  <c r="X229" i="9" s="1"/>
  <c r="Q229" i="9"/>
  <c r="H229" i="9"/>
  <c r="V229" i="9" s="1"/>
  <c r="R229" i="9"/>
  <c r="J229" i="9"/>
  <c r="AE229" i="9" s="1"/>
  <c r="B229" i="9"/>
  <c r="U229" i="9" s="1"/>
  <c r="M229" i="9"/>
  <c r="T227" i="9"/>
  <c r="AA227" i="9"/>
  <c r="AB216" i="9"/>
  <c r="AC216" i="9"/>
  <c r="W209" i="9"/>
  <c r="C242" i="9"/>
  <c r="AA242" i="9" s="1"/>
  <c r="K242" i="9"/>
  <c r="S242" i="9"/>
  <c r="H242" i="9"/>
  <c r="V242" i="9" s="1"/>
  <c r="P242" i="9"/>
  <c r="Y242" i="9" s="1"/>
  <c r="G238" i="9"/>
  <c r="X238" i="9" s="1"/>
  <c r="O238" i="9"/>
  <c r="D238" i="9"/>
  <c r="AA238" i="9" s="1"/>
  <c r="L238" i="9"/>
  <c r="Y238" i="9" s="1"/>
  <c r="E228" i="9"/>
  <c r="M228" i="9"/>
  <c r="B228" i="9"/>
  <c r="U228" i="9" s="1"/>
  <c r="J228" i="9"/>
  <c r="AE228" i="9" s="1"/>
  <c r="R228" i="9"/>
  <c r="Q226" i="9"/>
  <c r="F226" i="9"/>
  <c r="Z224" i="9"/>
  <c r="N222" i="9"/>
  <c r="H221" i="9"/>
  <c r="V221" i="9" s="1"/>
  <c r="T219" i="9"/>
  <c r="U219" i="9"/>
  <c r="I218" i="9"/>
  <c r="B217" i="9"/>
  <c r="U217" i="9" s="1"/>
  <c r="J217" i="9"/>
  <c r="AE217" i="9" s="1"/>
  <c r="R217" i="9"/>
  <c r="C217" i="9"/>
  <c r="K217" i="9"/>
  <c r="S217" i="9"/>
  <c r="G217" i="9"/>
  <c r="X217" i="9" s="1"/>
  <c r="O217" i="9"/>
  <c r="S214" i="9"/>
  <c r="F214" i="9"/>
  <c r="Y211" i="9"/>
  <c r="M209" i="9"/>
  <c r="G206" i="9"/>
  <c r="X206" i="9" s="1"/>
  <c r="O206" i="9"/>
  <c r="H206" i="9"/>
  <c r="V206" i="9" s="1"/>
  <c r="P206" i="9"/>
  <c r="B206" i="9"/>
  <c r="U206" i="9" s="1"/>
  <c r="J206" i="9"/>
  <c r="AE206" i="9" s="1"/>
  <c r="R206" i="9"/>
  <c r="D206" i="9"/>
  <c r="L206" i="9"/>
  <c r="E206" i="9"/>
  <c r="M206" i="9"/>
  <c r="T200" i="9"/>
  <c r="W200" i="9"/>
  <c r="AD190" i="9"/>
  <c r="G222" i="9"/>
  <c r="X222" i="9" s="1"/>
  <c r="O222" i="9"/>
  <c r="H222" i="9"/>
  <c r="V222" i="9" s="1"/>
  <c r="P222" i="9"/>
  <c r="D222" i="9"/>
  <c r="L222" i="9"/>
  <c r="R214" i="9"/>
  <c r="C214" i="9"/>
  <c r="E212" i="9"/>
  <c r="M212" i="9"/>
  <c r="F212" i="9"/>
  <c r="N212" i="9"/>
  <c r="B212" i="9"/>
  <c r="U212" i="9" s="1"/>
  <c r="J212" i="9"/>
  <c r="AE212" i="9" s="1"/>
  <c r="R212" i="9"/>
  <c r="C212" i="9"/>
  <c r="K212" i="9"/>
  <c r="S212" i="9"/>
  <c r="AD204" i="9"/>
  <c r="Z204" i="9"/>
  <c r="T201" i="9"/>
  <c r="W201" i="9"/>
  <c r="AB187" i="9"/>
  <c r="AD171" i="9"/>
  <c r="Z171" i="9"/>
  <c r="Y267" i="9"/>
  <c r="E263" i="9"/>
  <c r="M263" i="9"/>
  <c r="Y251" i="9"/>
  <c r="I242" i="9"/>
  <c r="S238" i="9"/>
  <c r="I238" i="9"/>
  <c r="C234" i="9"/>
  <c r="AA234" i="9" s="1"/>
  <c r="K234" i="9"/>
  <c r="S234" i="9"/>
  <c r="H234" i="9"/>
  <c r="V234" i="9" s="1"/>
  <c r="P234" i="9"/>
  <c r="Y234" i="9" s="1"/>
  <c r="G230" i="9"/>
  <c r="X230" i="9" s="1"/>
  <c r="O230" i="9"/>
  <c r="D230" i="9"/>
  <c r="AA230" i="9" s="1"/>
  <c r="L230" i="9"/>
  <c r="Y230" i="9" s="1"/>
  <c r="I228" i="9"/>
  <c r="N226" i="9"/>
  <c r="K222" i="9"/>
  <c r="Q221" i="9"/>
  <c r="R218" i="9"/>
  <c r="F218" i="9"/>
  <c r="L217" i="9"/>
  <c r="Y217" i="9" s="1"/>
  <c r="Q214" i="9"/>
  <c r="F213" i="9"/>
  <c r="N213" i="9"/>
  <c r="G213" i="9"/>
  <c r="X213" i="9" s="1"/>
  <c r="O213" i="9"/>
  <c r="C213" i="9"/>
  <c r="K213" i="9"/>
  <c r="S213" i="9"/>
  <c r="D213" i="9"/>
  <c r="L213" i="9"/>
  <c r="P212" i="9"/>
  <c r="Q206" i="9"/>
  <c r="Z205" i="9"/>
  <c r="D193" i="9"/>
  <c r="L193" i="9"/>
  <c r="B193" i="9"/>
  <c r="U193" i="9" s="1"/>
  <c r="K193" i="9"/>
  <c r="C193" i="9"/>
  <c r="M193" i="9"/>
  <c r="E193" i="9"/>
  <c r="N193" i="9"/>
  <c r="F193" i="9"/>
  <c r="O193" i="9"/>
  <c r="G193" i="9"/>
  <c r="X193" i="9" s="1"/>
  <c r="P193" i="9"/>
  <c r="H193" i="9"/>
  <c r="V193" i="9" s="1"/>
  <c r="Q193" i="9"/>
  <c r="I193" i="9"/>
  <c r="R193" i="9"/>
  <c r="G214" i="9"/>
  <c r="X214" i="9" s="1"/>
  <c r="O214" i="9"/>
  <c r="H214" i="9"/>
  <c r="V214" i="9" s="1"/>
  <c r="P214" i="9"/>
  <c r="D214" i="9"/>
  <c r="L214" i="9"/>
  <c r="E214" i="9"/>
  <c r="Z208" i="9"/>
  <c r="AD208" i="9"/>
  <c r="AB196" i="9"/>
  <c r="H189" i="9"/>
  <c r="V189" i="9" s="1"/>
  <c r="P189" i="9"/>
  <c r="B189" i="9"/>
  <c r="U189" i="9" s="1"/>
  <c r="K189" i="9"/>
  <c r="C189" i="9"/>
  <c r="L189" i="9"/>
  <c r="D189" i="9"/>
  <c r="M189" i="9"/>
  <c r="E189" i="9"/>
  <c r="N189" i="9"/>
  <c r="F189" i="9"/>
  <c r="O189" i="9"/>
  <c r="G189" i="9"/>
  <c r="X189" i="9" s="1"/>
  <c r="Q189" i="9"/>
  <c r="I189" i="9"/>
  <c r="R189" i="9"/>
  <c r="W230" i="9"/>
  <c r="T230" i="9"/>
  <c r="C226" i="9"/>
  <c r="AA226" i="9" s="1"/>
  <c r="K226" i="9"/>
  <c r="S226" i="9"/>
  <c r="H226" i="9"/>
  <c r="V226" i="9" s="1"/>
  <c r="P226" i="9"/>
  <c r="I222" i="9"/>
  <c r="Z221" i="9"/>
  <c r="F221" i="9"/>
  <c r="N221" i="9"/>
  <c r="G221" i="9"/>
  <c r="X221" i="9" s="1"/>
  <c r="O221" i="9"/>
  <c r="C221" i="9"/>
  <c r="AA221" i="9" s="1"/>
  <c r="K221" i="9"/>
  <c r="S221" i="9"/>
  <c r="O218" i="9"/>
  <c r="M214" i="9"/>
  <c r="AB211" i="9"/>
  <c r="AC211" i="9"/>
  <c r="AB174" i="9"/>
  <c r="J226" i="9"/>
  <c r="AE226" i="9" s="1"/>
  <c r="S222" i="9"/>
  <c r="F222" i="9"/>
  <c r="L221" i="9"/>
  <c r="C218" i="9"/>
  <c r="K218" i="9"/>
  <c r="S218" i="9"/>
  <c r="D218" i="9"/>
  <c r="L218" i="9"/>
  <c r="H218" i="9"/>
  <c r="V218" i="9" s="1"/>
  <c r="P218" i="9"/>
  <c r="T217" i="9"/>
  <c r="Z216" i="9"/>
  <c r="AD216" i="9"/>
  <c r="K214" i="9"/>
  <c r="I212" i="9"/>
  <c r="T207" i="9"/>
  <c r="W206" i="9"/>
  <c r="I226" i="9"/>
  <c r="T223" i="9"/>
  <c r="R222" i="9"/>
  <c r="E222" i="9"/>
  <c r="J221" i="9"/>
  <c r="AE221" i="9" s="1"/>
  <c r="Y219" i="9"/>
  <c r="M218" i="9"/>
  <c r="J214" i="9"/>
  <c r="AE214" i="9" s="1"/>
  <c r="W213" i="9"/>
  <c r="T213" i="9"/>
  <c r="H212" i="9"/>
  <c r="V212" i="9" s="1"/>
  <c r="B209" i="9"/>
  <c r="U209" i="9" s="1"/>
  <c r="J209" i="9"/>
  <c r="AE209" i="9" s="1"/>
  <c r="R209" i="9"/>
  <c r="C209" i="9"/>
  <c r="K209" i="9"/>
  <c r="S209" i="9"/>
  <c r="G209" i="9"/>
  <c r="X209" i="9" s="1"/>
  <c r="O209" i="9"/>
  <c r="H209" i="9"/>
  <c r="V209" i="9" s="1"/>
  <c r="P209" i="9"/>
  <c r="Y209" i="9" s="1"/>
  <c r="W196" i="9"/>
  <c r="T196" i="9"/>
  <c r="AD170" i="9"/>
  <c r="Z170" i="9"/>
  <c r="T205" i="9"/>
  <c r="L205" i="9"/>
  <c r="D205" i="9"/>
  <c r="S204" i="9"/>
  <c r="K204" i="9"/>
  <c r="C204" i="9"/>
  <c r="E202" i="9"/>
  <c r="M202" i="9"/>
  <c r="N201" i="9"/>
  <c r="E201" i="9"/>
  <c r="Z200" i="9"/>
  <c r="M197" i="9"/>
  <c r="D197" i="9"/>
  <c r="AA197" i="9" s="1"/>
  <c r="T195" i="9"/>
  <c r="O194" i="9"/>
  <c r="F194" i="9"/>
  <c r="M192" i="9"/>
  <c r="D192" i="9"/>
  <c r="L188" i="9"/>
  <c r="C188" i="9"/>
  <c r="AA188" i="9" s="1"/>
  <c r="E186" i="9"/>
  <c r="M186" i="9"/>
  <c r="N185" i="9"/>
  <c r="E185" i="9"/>
  <c r="K181" i="9"/>
  <c r="Q180" i="9"/>
  <c r="F180" i="9"/>
  <c r="K179" i="9"/>
  <c r="AC176" i="9"/>
  <c r="F172" i="9"/>
  <c r="R171" i="9"/>
  <c r="M170" i="9"/>
  <c r="AA165" i="9"/>
  <c r="N248" i="9"/>
  <c r="Y248" i="9" s="1"/>
  <c r="N240" i="9"/>
  <c r="Y240" i="9" s="1"/>
  <c r="N232" i="9"/>
  <c r="Y232" i="9" s="1"/>
  <c r="N224" i="9"/>
  <c r="Y224" i="9" s="1"/>
  <c r="M223" i="9"/>
  <c r="E223" i="9"/>
  <c r="N216" i="9"/>
  <c r="Y216" i="9" s="1"/>
  <c r="M215" i="9"/>
  <c r="E215" i="9"/>
  <c r="P210" i="9"/>
  <c r="H210" i="9"/>
  <c r="V210" i="9" s="1"/>
  <c r="N208" i="9"/>
  <c r="Y208" i="9" s="1"/>
  <c r="M207" i="9"/>
  <c r="E207" i="9"/>
  <c r="S205" i="9"/>
  <c r="K205" i="9"/>
  <c r="C205" i="9"/>
  <c r="R204" i="9"/>
  <c r="J204" i="9"/>
  <c r="AE204" i="9" s="1"/>
  <c r="B204" i="9"/>
  <c r="O203" i="9"/>
  <c r="R202" i="9"/>
  <c r="I202" i="9"/>
  <c r="M201" i="9"/>
  <c r="P200" i="9"/>
  <c r="Y200" i="9" s="1"/>
  <c r="B199" i="9"/>
  <c r="U199" i="9" s="1"/>
  <c r="J199" i="9"/>
  <c r="AE199" i="9" s="1"/>
  <c r="R199" i="9"/>
  <c r="L197" i="9"/>
  <c r="P196" i="9"/>
  <c r="Y196" i="9" s="1"/>
  <c r="F195" i="9"/>
  <c r="N195" i="9"/>
  <c r="Y195" i="9" s="1"/>
  <c r="N194" i="9"/>
  <c r="D194" i="9"/>
  <c r="L192" i="9"/>
  <c r="O191" i="9"/>
  <c r="T188" i="9"/>
  <c r="K188" i="9"/>
  <c r="O187" i="9"/>
  <c r="R186" i="9"/>
  <c r="I186" i="9"/>
  <c r="M185" i="9"/>
  <c r="C185" i="9"/>
  <c r="P184" i="9"/>
  <c r="Y184" i="9" s="1"/>
  <c r="Q183" i="9"/>
  <c r="J181" i="9"/>
  <c r="AE181" i="9" s="1"/>
  <c r="P180" i="9"/>
  <c r="D180" i="9"/>
  <c r="J179" i="9"/>
  <c r="AE179" i="9" s="1"/>
  <c r="T175" i="9"/>
  <c r="P171" i="9"/>
  <c r="J170" i="9"/>
  <c r="AE170" i="9" s="1"/>
  <c r="H167" i="9"/>
  <c r="V167" i="9" s="1"/>
  <c r="P167" i="9"/>
  <c r="B167" i="9"/>
  <c r="U167" i="9" s="1"/>
  <c r="K167" i="9"/>
  <c r="C167" i="9"/>
  <c r="L167" i="9"/>
  <c r="E167" i="9"/>
  <c r="N167" i="9"/>
  <c r="G167" i="9"/>
  <c r="X167" i="9" s="1"/>
  <c r="Q167" i="9"/>
  <c r="I167" i="9"/>
  <c r="R167" i="9"/>
  <c r="L194" i="9"/>
  <c r="C194" i="9"/>
  <c r="C192" i="9"/>
  <c r="K192" i="9"/>
  <c r="S192" i="9"/>
  <c r="G188" i="9"/>
  <c r="X188" i="9" s="1"/>
  <c r="O188" i="9"/>
  <c r="K185" i="9"/>
  <c r="H181" i="9"/>
  <c r="V181" i="9" s="1"/>
  <c r="I179" i="9"/>
  <c r="E172" i="9"/>
  <c r="M172" i="9"/>
  <c r="H172" i="9"/>
  <c r="V172" i="9" s="1"/>
  <c r="Q172" i="9"/>
  <c r="I172" i="9"/>
  <c r="R172" i="9"/>
  <c r="B172" i="9"/>
  <c r="U172" i="9" s="1"/>
  <c r="K172" i="9"/>
  <c r="D172" i="9"/>
  <c r="N172" i="9"/>
  <c r="N171" i="9"/>
  <c r="T163" i="9"/>
  <c r="W163" i="9"/>
  <c r="AB159" i="9"/>
  <c r="AC159" i="9"/>
  <c r="P204" i="9"/>
  <c r="H204" i="9"/>
  <c r="V204" i="9" s="1"/>
  <c r="D201" i="9"/>
  <c r="AA201" i="9" s="1"/>
  <c r="L201" i="9"/>
  <c r="H197" i="9"/>
  <c r="V197" i="9" s="1"/>
  <c r="P197" i="9"/>
  <c r="K194" i="9"/>
  <c r="R192" i="9"/>
  <c r="I192" i="9"/>
  <c r="D185" i="9"/>
  <c r="L185" i="9"/>
  <c r="W184" i="9"/>
  <c r="S181" i="9"/>
  <c r="G181" i="9"/>
  <c r="X181" i="9" s="1"/>
  <c r="E180" i="9"/>
  <c r="M180" i="9"/>
  <c r="C180" i="9"/>
  <c r="L180" i="9"/>
  <c r="I180" i="9"/>
  <c r="R180" i="9"/>
  <c r="S179" i="9"/>
  <c r="H179" i="9"/>
  <c r="V179" i="9" s="1"/>
  <c r="T173" i="9"/>
  <c r="P172" i="9"/>
  <c r="J171" i="9"/>
  <c r="AE171" i="9" s="1"/>
  <c r="Y168" i="9"/>
  <c r="G166" i="9"/>
  <c r="X166" i="9" s="1"/>
  <c r="O166" i="9"/>
  <c r="E166" i="9"/>
  <c r="N166" i="9"/>
  <c r="F166" i="9"/>
  <c r="P166" i="9"/>
  <c r="I166" i="9"/>
  <c r="R166" i="9"/>
  <c r="B166" i="9"/>
  <c r="U166" i="9" s="1"/>
  <c r="K166" i="9"/>
  <c r="C166" i="9"/>
  <c r="L166" i="9"/>
  <c r="E194" i="9"/>
  <c r="M194" i="9"/>
  <c r="Q181" i="9"/>
  <c r="D181" i="9"/>
  <c r="R179" i="9"/>
  <c r="F179" i="9"/>
  <c r="AB135" i="9"/>
  <c r="U211" i="9"/>
  <c r="L210" i="9"/>
  <c r="D210" i="9"/>
  <c r="AA210" i="9" s="1"/>
  <c r="O205" i="9"/>
  <c r="G205" i="9"/>
  <c r="X205" i="9" s="1"/>
  <c r="N204" i="9"/>
  <c r="F204" i="9"/>
  <c r="F203" i="9"/>
  <c r="N203" i="9"/>
  <c r="N202" i="9"/>
  <c r="D202" i="9"/>
  <c r="Q201" i="9"/>
  <c r="H201" i="9"/>
  <c r="V201" i="9" s="1"/>
  <c r="Q197" i="9"/>
  <c r="G197" i="9"/>
  <c r="X197" i="9" s="1"/>
  <c r="R194" i="9"/>
  <c r="I194" i="9"/>
  <c r="P192" i="9"/>
  <c r="G192" i="9"/>
  <c r="X192" i="9" s="1"/>
  <c r="B191" i="9"/>
  <c r="J191" i="9"/>
  <c r="AE191" i="9" s="1"/>
  <c r="R191" i="9"/>
  <c r="P188" i="9"/>
  <c r="F188" i="9"/>
  <c r="F187" i="9"/>
  <c r="N187" i="9"/>
  <c r="Y187" i="9" s="1"/>
  <c r="N186" i="9"/>
  <c r="D186" i="9"/>
  <c r="Q185" i="9"/>
  <c r="H185" i="9"/>
  <c r="V185" i="9" s="1"/>
  <c r="E183" i="9"/>
  <c r="M183" i="9"/>
  <c r="B183" i="9"/>
  <c r="J183" i="9"/>
  <c r="AE183" i="9" s="1"/>
  <c r="R183" i="9"/>
  <c r="P181" i="9"/>
  <c r="C181" i="9"/>
  <c r="J180" i="9"/>
  <c r="AE180" i="9" s="1"/>
  <c r="Q179" i="9"/>
  <c r="E179" i="9"/>
  <c r="W178" i="9"/>
  <c r="L172" i="9"/>
  <c r="G171" i="9"/>
  <c r="X171" i="9" s="1"/>
  <c r="C170" i="9"/>
  <c r="K170" i="9"/>
  <c r="S170" i="9"/>
  <c r="F170" i="9"/>
  <c r="O170" i="9"/>
  <c r="G170" i="9"/>
  <c r="X170" i="9" s="1"/>
  <c r="P170" i="9"/>
  <c r="I170" i="9"/>
  <c r="R170" i="9"/>
  <c r="B170" i="9"/>
  <c r="U170" i="9" s="1"/>
  <c r="L170" i="9"/>
  <c r="T162" i="9"/>
  <c r="W162" i="9"/>
  <c r="P223" i="9"/>
  <c r="Y223" i="9" s="1"/>
  <c r="P215" i="9"/>
  <c r="Y215" i="9" s="1"/>
  <c r="S210" i="9"/>
  <c r="K210" i="9"/>
  <c r="P207" i="9"/>
  <c r="Y207" i="9" s="1"/>
  <c r="N205" i="9"/>
  <c r="M204" i="9"/>
  <c r="R203" i="9"/>
  <c r="I203" i="9"/>
  <c r="L202" i="9"/>
  <c r="C202" i="9"/>
  <c r="P201" i="9"/>
  <c r="G201" i="9"/>
  <c r="X201" i="9" s="1"/>
  <c r="C200" i="9"/>
  <c r="AA200" i="9" s="1"/>
  <c r="K200" i="9"/>
  <c r="S200" i="9"/>
  <c r="O197" i="9"/>
  <c r="F197" i="9"/>
  <c r="G196" i="9"/>
  <c r="X196" i="9" s="1"/>
  <c r="O196" i="9"/>
  <c r="Q194" i="9"/>
  <c r="H194" i="9"/>
  <c r="V194" i="9" s="1"/>
  <c r="O192" i="9"/>
  <c r="F192" i="9"/>
  <c r="S191" i="9"/>
  <c r="I191" i="9"/>
  <c r="N188" i="9"/>
  <c r="E188" i="9"/>
  <c r="R187" i="9"/>
  <c r="I187" i="9"/>
  <c r="L186" i="9"/>
  <c r="C186" i="9"/>
  <c r="P185" i="9"/>
  <c r="G185" i="9"/>
  <c r="X185" i="9" s="1"/>
  <c r="C184" i="9"/>
  <c r="AA184" i="9" s="1"/>
  <c r="K184" i="9"/>
  <c r="S184" i="9"/>
  <c r="K183" i="9"/>
  <c r="U182" i="9"/>
  <c r="Y182" i="9"/>
  <c r="M181" i="9"/>
  <c r="H180" i="9"/>
  <c r="V180" i="9" s="1"/>
  <c r="O179" i="9"/>
  <c r="W177" i="9"/>
  <c r="Z175" i="9"/>
  <c r="J172" i="9"/>
  <c r="AE172" i="9" s="1"/>
  <c r="W171" i="9"/>
  <c r="Q170" i="9"/>
  <c r="AD169" i="9"/>
  <c r="AD155" i="9"/>
  <c r="Z155" i="9"/>
  <c r="AB150" i="9"/>
  <c r="F181" i="9"/>
  <c r="N181" i="9"/>
  <c r="I181" i="9"/>
  <c r="R181" i="9"/>
  <c r="E181" i="9"/>
  <c r="O181" i="9"/>
  <c r="D179" i="9"/>
  <c r="L179" i="9"/>
  <c r="G179" i="9"/>
  <c r="X179" i="9" s="1"/>
  <c r="P179" i="9"/>
  <c r="C179" i="9"/>
  <c r="M179" i="9"/>
  <c r="D171" i="9"/>
  <c r="L171" i="9"/>
  <c r="B171" i="9"/>
  <c r="U171" i="9" s="1"/>
  <c r="K171" i="9"/>
  <c r="C171" i="9"/>
  <c r="M171" i="9"/>
  <c r="F171" i="9"/>
  <c r="O171" i="9"/>
  <c r="H171" i="9"/>
  <c r="V171" i="9" s="1"/>
  <c r="Q171" i="9"/>
  <c r="E164" i="9"/>
  <c r="M164" i="9"/>
  <c r="T157" i="9"/>
  <c r="O156" i="9"/>
  <c r="F156" i="9"/>
  <c r="B154" i="9"/>
  <c r="U154" i="9" s="1"/>
  <c r="J154" i="9"/>
  <c r="AE154" i="9" s="1"/>
  <c r="R154" i="9"/>
  <c r="G154" i="9"/>
  <c r="X154" i="9" s="1"/>
  <c r="P154" i="9"/>
  <c r="H154" i="9"/>
  <c r="V154" i="9" s="1"/>
  <c r="Q154" i="9"/>
  <c r="I148" i="9"/>
  <c r="AD135" i="9"/>
  <c r="Z135" i="9"/>
  <c r="P178" i="9"/>
  <c r="Y178" i="9" s="1"/>
  <c r="B177" i="9"/>
  <c r="U177" i="9" s="1"/>
  <c r="J177" i="9"/>
  <c r="AE177" i="9" s="1"/>
  <c r="R177" i="9"/>
  <c r="L175" i="9"/>
  <c r="P174" i="9"/>
  <c r="Y174" i="9" s="1"/>
  <c r="F173" i="9"/>
  <c r="N173" i="9"/>
  <c r="Y173" i="9" s="1"/>
  <c r="O169" i="9"/>
  <c r="F169" i="9"/>
  <c r="O165" i="9"/>
  <c r="E165" i="9"/>
  <c r="R164" i="9"/>
  <c r="I164" i="9"/>
  <c r="M163" i="9"/>
  <c r="P162" i="9"/>
  <c r="Y162" i="9" s="1"/>
  <c r="B161" i="9"/>
  <c r="U161" i="9" s="1"/>
  <c r="J161" i="9"/>
  <c r="AE161" i="9" s="1"/>
  <c r="R161" i="9"/>
  <c r="AD159" i="9"/>
  <c r="L159" i="9"/>
  <c r="P158" i="9"/>
  <c r="Y158" i="9" s="1"/>
  <c r="F157" i="9"/>
  <c r="N157" i="9"/>
  <c r="N156" i="9"/>
  <c r="D156" i="9"/>
  <c r="O155" i="9"/>
  <c r="L154" i="9"/>
  <c r="Z151" i="9"/>
  <c r="G151" i="9"/>
  <c r="X151" i="9" s="1"/>
  <c r="O151" i="9"/>
  <c r="C151" i="9"/>
  <c r="L151" i="9"/>
  <c r="D151" i="9"/>
  <c r="M151" i="9"/>
  <c r="E150" i="9"/>
  <c r="H148" i="9"/>
  <c r="V148" i="9" s="1"/>
  <c r="W146" i="9"/>
  <c r="AD140" i="9"/>
  <c r="Z140" i="9"/>
  <c r="AD136" i="9"/>
  <c r="Z136" i="9"/>
  <c r="L156" i="9"/>
  <c r="C156" i="9"/>
  <c r="T153" i="9"/>
  <c r="U153" i="9"/>
  <c r="S148" i="9"/>
  <c r="C148" i="9"/>
  <c r="W142" i="9"/>
  <c r="AB136" i="9"/>
  <c r="AC136" i="9"/>
  <c r="AA134" i="9"/>
  <c r="T129" i="9"/>
  <c r="W129" i="9"/>
  <c r="H175" i="9"/>
  <c r="V175" i="9" s="1"/>
  <c r="P175" i="9"/>
  <c r="Z173" i="9"/>
  <c r="M169" i="9"/>
  <c r="L165" i="9"/>
  <c r="P164" i="9"/>
  <c r="G164" i="9"/>
  <c r="X164" i="9" s="1"/>
  <c r="D163" i="9"/>
  <c r="AA163" i="9" s="1"/>
  <c r="L163" i="9"/>
  <c r="H159" i="9"/>
  <c r="V159" i="9" s="1"/>
  <c r="P159" i="9"/>
  <c r="Z157" i="9"/>
  <c r="K156" i="9"/>
  <c r="C155" i="9"/>
  <c r="K155" i="9"/>
  <c r="S155" i="9"/>
  <c r="D155" i="9"/>
  <c r="L155" i="9"/>
  <c r="Y155" i="9" s="1"/>
  <c r="I154" i="9"/>
  <c r="AB153" i="9"/>
  <c r="R150" i="9"/>
  <c r="W149" i="9"/>
  <c r="R148" i="9"/>
  <c r="C139" i="9"/>
  <c r="K139" i="9"/>
  <c r="S139" i="9"/>
  <c r="D139" i="9"/>
  <c r="M139" i="9"/>
  <c r="E139" i="9"/>
  <c r="N139" i="9"/>
  <c r="F139" i="9"/>
  <c r="O139" i="9"/>
  <c r="G139" i="9"/>
  <c r="X139" i="9" s="1"/>
  <c r="P139" i="9"/>
  <c r="I139" i="9"/>
  <c r="R139" i="9"/>
  <c r="B139" i="9"/>
  <c r="U139" i="9" s="1"/>
  <c r="L139" i="9"/>
  <c r="D127" i="9"/>
  <c r="L127" i="9"/>
  <c r="C127" i="9"/>
  <c r="M127" i="9"/>
  <c r="E127" i="9"/>
  <c r="N127" i="9"/>
  <c r="F127" i="9"/>
  <c r="O127" i="9"/>
  <c r="G127" i="9"/>
  <c r="X127" i="9" s="1"/>
  <c r="P127" i="9"/>
  <c r="J127" i="9"/>
  <c r="AE127" i="9" s="1"/>
  <c r="K127" i="9"/>
  <c r="Q127" i="9"/>
  <c r="R127" i="9"/>
  <c r="B127" i="9"/>
  <c r="U127" i="9" s="1"/>
  <c r="H127" i="9"/>
  <c r="V127" i="9" s="1"/>
  <c r="I127" i="9"/>
  <c r="E156" i="9"/>
  <c r="M156" i="9"/>
  <c r="D148" i="9"/>
  <c r="L148" i="9"/>
  <c r="E148" i="9"/>
  <c r="N148" i="9"/>
  <c r="F148" i="9"/>
  <c r="O148" i="9"/>
  <c r="G148" i="9"/>
  <c r="X148" i="9" s="1"/>
  <c r="P148" i="9"/>
  <c r="B169" i="9"/>
  <c r="J169" i="9"/>
  <c r="AE169" i="9" s="1"/>
  <c r="R169" i="9"/>
  <c r="F165" i="9"/>
  <c r="N165" i="9"/>
  <c r="N164" i="9"/>
  <c r="D164" i="9"/>
  <c r="T158" i="9"/>
  <c r="R156" i="9"/>
  <c r="I156" i="9"/>
  <c r="S154" i="9"/>
  <c r="E154" i="9"/>
  <c r="F150" i="9"/>
  <c r="N150" i="9"/>
  <c r="G150" i="9"/>
  <c r="X150" i="9" s="1"/>
  <c r="P150" i="9"/>
  <c r="H150" i="9"/>
  <c r="V150" i="9" s="1"/>
  <c r="Q150" i="9"/>
  <c r="I150" i="9"/>
  <c r="M148" i="9"/>
  <c r="Y145" i="9"/>
  <c r="C178" i="9"/>
  <c r="K178" i="9"/>
  <c r="S178" i="9"/>
  <c r="O175" i="9"/>
  <c r="F175" i="9"/>
  <c r="G174" i="9"/>
  <c r="X174" i="9" s="1"/>
  <c r="O174" i="9"/>
  <c r="S169" i="9"/>
  <c r="I169" i="9"/>
  <c r="R165" i="9"/>
  <c r="I165" i="9"/>
  <c r="L164" i="9"/>
  <c r="C164" i="9"/>
  <c r="P163" i="9"/>
  <c r="G163" i="9"/>
  <c r="X163" i="9" s="1"/>
  <c r="C162" i="9"/>
  <c r="K162" i="9"/>
  <c r="S162" i="9"/>
  <c r="O159" i="9"/>
  <c r="F159" i="9"/>
  <c r="G158" i="9"/>
  <c r="X158" i="9" s="1"/>
  <c r="O158" i="9"/>
  <c r="Q156" i="9"/>
  <c r="H156" i="9"/>
  <c r="V156" i="9" s="1"/>
  <c r="R155" i="9"/>
  <c r="H155" i="9"/>
  <c r="V155" i="9" s="1"/>
  <c r="O154" i="9"/>
  <c r="D154" i="9"/>
  <c r="AA154" i="9" s="1"/>
  <c r="L150" i="9"/>
  <c r="K148" i="9"/>
  <c r="AD147" i="9"/>
  <c r="E141" i="9"/>
  <c r="M141" i="9"/>
  <c r="F141" i="9"/>
  <c r="O141" i="9"/>
  <c r="G141" i="9"/>
  <c r="X141" i="9" s="1"/>
  <c r="P141" i="9"/>
  <c r="H141" i="9"/>
  <c r="V141" i="9" s="1"/>
  <c r="Q141" i="9"/>
  <c r="I141" i="9"/>
  <c r="R141" i="9"/>
  <c r="B141" i="9"/>
  <c r="U141" i="9" s="1"/>
  <c r="K141" i="9"/>
  <c r="D141" i="9"/>
  <c r="N141" i="9"/>
  <c r="Y141" i="9" s="1"/>
  <c r="AB149" i="9"/>
  <c r="E133" i="9"/>
  <c r="M133" i="9"/>
  <c r="F133" i="9"/>
  <c r="N133" i="9"/>
  <c r="G133" i="9"/>
  <c r="X133" i="9" s="1"/>
  <c r="Q133" i="9"/>
  <c r="H133" i="9"/>
  <c r="V133" i="9" s="1"/>
  <c r="R133" i="9"/>
  <c r="I133" i="9"/>
  <c r="S133" i="9"/>
  <c r="J133" i="9"/>
  <c r="AE133" i="9" s="1"/>
  <c r="B133" i="9"/>
  <c r="U133" i="9" s="1"/>
  <c r="L133" i="9"/>
  <c r="C133" i="9"/>
  <c r="O133" i="9"/>
  <c r="D133" i="9"/>
  <c r="P133" i="9"/>
  <c r="T122" i="9"/>
  <c r="U122" i="9"/>
  <c r="B146" i="9"/>
  <c r="U146" i="9" s="1"/>
  <c r="J146" i="9"/>
  <c r="AE146" i="9" s="1"/>
  <c r="R146" i="9"/>
  <c r="L144" i="9"/>
  <c r="F142" i="9"/>
  <c r="N142" i="9"/>
  <c r="O138" i="9"/>
  <c r="F138" i="9"/>
  <c r="Q134" i="9"/>
  <c r="E134" i="9"/>
  <c r="AD131" i="9"/>
  <c r="H123" i="9"/>
  <c r="V123" i="9" s="1"/>
  <c r="P123" i="9"/>
  <c r="B123" i="9"/>
  <c r="U123" i="9" s="1"/>
  <c r="K123" i="9"/>
  <c r="C123" i="9"/>
  <c r="L123" i="9"/>
  <c r="D123" i="9"/>
  <c r="M123" i="9"/>
  <c r="E123" i="9"/>
  <c r="N123" i="9"/>
  <c r="F123" i="9"/>
  <c r="O123" i="9"/>
  <c r="H111" i="9"/>
  <c r="V111" i="9" s="1"/>
  <c r="P111" i="9"/>
  <c r="D111" i="9"/>
  <c r="L111" i="9"/>
  <c r="C111" i="9"/>
  <c r="N111" i="9"/>
  <c r="E111" i="9"/>
  <c r="O111" i="9"/>
  <c r="F111" i="9"/>
  <c r="Q111" i="9"/>
  <c r="G111" i="9"/>
  <c r="X111" i="9" s="1"/>
  <c r="R111" i="9"/>
  <c r="I111" i="9"/>
  <c r="S111" i="9"/>
  <c r="J111" i="9"/>
  <c r="AE111" i="9" s="1"/>
  <c r="B111" i="9"/>
  <c r="U111" i="9" s="1"/>
  <c r="M111" i="9"/>
  <c r="D107" i="9"/>
  <c r="L107" i="9"/>
  <c r="F107" i="9"/>
  <c r="N107" i="9"/>
  <c r="H107" i="9"/>
  <c r="V107" i="9" s="1"/>
  <c r="P107" i="9"/>
  <c r="C107" i="9"/>
  <c r="Q107" i="9"/>
  <c r="E107" i="9"/>
  <c r="R107" i="9"/>
  <c r="G107" i="9"/>
  <c r="X107" i="9" s="1"/>
  <c r="S107" i="9"/>
  <c r="I107" i="9"/>
  <c r="J107" i="9"/>
  <c r="AE107" i="9" s="1"/>
  <c r="K107" i="9"/>
  <c r="B107" i="9"/>
  <c r="U107" i="9" s="1"/>
  <c r="O107" i="9"/>
  <c r="W89" i="9"/>
  <c r="AA122" i="9"/>
  <c r="B117" i="9"/>
  <c r="U117" i="9" s="1"/>
  <c r="J117" i="9"/>
  <c r="AE117" i="9" s="1"/>
  <c r="R117" i="9"/>
  <c r="D117" i="9"/>
  <c r="M117" i="9"/>
  <c r="E117" i="9"/>
  <c r="N117" i="9"/>
  <c r="F117" i="9"/>
  <c r="O117" i="9"/>
  <c r="G117" i="9"/>
  <c r="X117" i="9" s="1"/>
  <c r="P117" i="9"/>
  <c r="H117" i="9"/>
  <c r="V117" i="9" s="1"/>
  <c r="Q117" i="9"/>
  <c r="I117" i="9"/>
  <c r="S117" i="9"/>
  <c r="C117" i="9"/>
  <c r="L117" i="9"/>
  <c r="AB100" i="9"/>
  <c r="H144" i="9"/>
  <c r="V144" i="9" s="1"/>
  <c r="P144" i="9"/>
  <c r="Z142" i="9"/>
  <c r="M138" i="9"/>
  <c r="M134" i="9"/>
  <c r="AA131" i="9"/>
  <c r="AB128" i="9"/>
  <c r="S123" i="9"/>
  <c r="T118" i="9"/>
  <c r="AA108" i="9"/>
  <c r="B138" i="9"/>
  <c r="U138" i="9" s="1"/>
  <c r="J138" i="9"/>
  <c r="AE138" i="9" s="1"/>
  <c r="R138" i="9"/>
  <c r="F134" i="9"/>
  <c r="N134" i="9"/>
  <c r="Y134" i="9" s="1"/>
  <c r="G134" i="9"/>
  <c r="X134" i="9" s="1"/>
  <c r="O134" i="9"/>
  <c r="Q123" i="9"/>
  <c r="T120" i="9"/>
  <c r="D115" i="9"/>
  <c r="L115" i="9"/>
  <c r="H115" i="9"/>
  <c r="V115" i="9" s="1"/>
  <c r="P115" i="9"/>
  <c r="C115" i="9"/>
  <c r="N115" i="9"/>
  <c r="E115" i="9"/>
  <c r="O115" i="9"/>
  <c r="F115" i="9"/>
  <c r="Q115" i="9"/>
  <c r="G115" i="9"/>
  <c r="X115" i="9" s="1"/>
  <c r="R115" i="9"/>
  <c r="I115" i="9"/>
  <c r="S115" i="9"/>
  <c r="J115" i="9"/>
  <c r="AE115" i="9" s="1"/>
  <c r="B115" i="9"/>
  <c r="U115" i="9" s="1"/>
  <c r="M115" i="9"/>
  <c r="C147" i="9"/>
  <c r="AA147" i="9" s="1"/>
  <c r="K147" i="9"/>
  <c r="S147" i="9"/>
  <c r="N146" i="9"/>
  <c r="E146" i="9"/>
  <c r="O144" i="9"/>
  <c r="F144" i="9"/>
  <c r="G143" i="9"/>
  <c r="X143" i="9" s="1"/>
  <c r="O143" i="9"/>
  <c r="M142" i="9"/>
  <c r="D142" i="9"/>
  <c r="S138" i="9"/>
  <c r="I138" i="9"/>
  <c r="G135" i="9"/>
  <c r="X135" i="9" s="1"/>
  <c r="O135" i="9"/>
  <c r="H135" i="9"/>
  <c r="V135" i="9" s="1"/>
  <c r="P135" i="9"/>
  <c r="J134" i="9"/>
  <c r="AE134" i="9" s="1"/>
  <c r="G130" i="9"/>
  <c r="X130" i="9" s="1"/>
  <c r="O130" i="9"/>
  <c r="B130" i="9"/>
  <c r="U130" i="9" s="1"/>
  <c r="K130" i="9"/>
  <c r="C130" i="9"/>
  <c r="L130" i="9"/>
  <c r="D130" i="9"/>
  <c r="M130" i="9"/>
  <c r="S129" i="9"/>
  <c r="C129" i="9"/>
  <c r="AA129" i="9" s="1"/>
  <c r="AD124" i="9"/>
  <c r="J123" i="9"/>
  <c r="AE123" i="9" s="1"/>
  <c r="Z121" i="9"/>
  <c r="T121" i="9"/>
  <c r="F99" i="9"/>
  <c r="N99" i="9"/>
  <c r="B99" i="9"/>
  <c r="U99" i="9" s="1"/>
  <c r="K99" i="9"/>
  <c r="H99" i="9"/>
  <c r="V99" i="9" s="1"/>
  <c r="R99" i="9"/>
  <c r="J99" i="9"/>
  <c r="AE99" i="9" s="1"/>
  <c r="C99" i="9"/>
  <c r="M99" i="9"/>
  <c r="E99" i="9"/>
  <c r="G99" i="9"/>
  <c r="X99" i="9" s="1"/>
  <c r="I99" i="9"/>
  <c r="L99" i="9"/>
  <c r="O99" i="9"/>
  <c r="P99" i="9"/>
  <c r="D99" i="9"/>
  <c r="S99" i="9"/>
  <c r="Z93" i="9"/>
  <c r="AD93" i="9"/>
  <c r="Z86" i="9"/>
  <c r="AD86" i="9"/>
  <c r="H152" i="9"/>
  <c r="V152" i="9" s="1"/>
  <c r="P152" i="9"/>
  <c r="Y152" i="9" s="1"/>
  <c r="K149" i="9"/>
  <c r="R147" i="9"/>
  <c r="I147" i="9"/>
  <c r="M146" i="9"/>
  <c r="D146" i="9"/>
  <c r="N144" i="9"/>
  <c r="E144" i="9"/>
  <c r="R143" i="9"/>
  <c r="I143" i="9"/>
  <c r="L142" i="9"/>
  <c r="C142" i="9"/>
  <c r="D140" i="9"/>
  <c r="AA140" i="9" s="1"/>
  <c r="L140" i="9"/>
  <c r="Y140" i="9" s="1"/>
  <c r="Q138" i="9"/>
  <c r="H138" i="9"/>
  <c r="V138" i="9" s="1"/>
  <c r="J135" i="9"/>
  <c r="AE135" i="9" s="1"/>
  <c r="S134" i="9"/>
  <c r="I134" i="9"/>
  <c r="AA132" i="9"/>
  <c r="T132" i="9"/>
  <c r="P130" i="9"/>
  <c r="R129" i="9"/>
  <c r="Y126" i="9"/>
  <c r="I123" i="9"/>
  <c r="T96" i="9"/>
  <c r="U96" i="9"/>
  <c r="E149" i="9"/>
  <c r="M149" i="9"/>
  <c r="Q147" i="9"/>
  <c r="H147" i="9"/>
  <c r="V147" i="9" s="1"/>
  <c r="L146" i="9"/>
  <c r="C146" i="9"/>
  <c r="M144" i="9"/>
  <c r="D144" i="9"/>
  <c r="Q143" i="9"/>
  <c r="H143" i="9"/>
  <c r="V143" i="9" s="1"/>
  <c r="K142" i="9"/>
  <c r="B142" i="9"/>
  <c r="U142" i="9" s="1"/>
  <c r="T140" i="9"/>
  <c r="P138" i="9"/>
  <c r="Y138" i="9" s="1"/>
  <c r="G138" i="9"/>
  <c r="X138" i="9" s="1"/>
  <c r="Y137" i="9"/>
  <c r="I135" i="9"/>
  <c r="R134" i="9"/>
  <c r="H134" i="9"/>
  <c r="V134" i="9" s="1"/>
  <c r="F129" i="9"/>
  <c r="N129" i="9"/>
  <c r="E129" i="9"/>
  <c r="O129" i="9"/>
  <c r="G129" i="9"/>
  <c r="X129" i="9" s="1"/>
  <c r="P129" i="9"/>
  <c r="H129" i="9"/>
  <c r="V129" i="9" s="1"/>
  <c r="Q129" i="9"/>
  <c r="W125" i="9"/>
  <c r="G123" i="9"/>
  <c r="X123" i="9" s="1"/>
  <c r="K111" i="9"/>
  <c r="M107" i="9"/>
  <c r="E120" i="9"/>
  <c r="M120" i="9"/>
  <c r="C114" i="9"/>
  <c r="K114" i="9"/>
  <c r="S114" i="9"/>
  <c r="G114" i="9"/>
  <c r="X114" i="9" s="1"/>
  <c r="O114" i="9"/>
  <c r="K113" i="9"/>
  <c r="G110" i="9"/>
  <c r="X110" i="9" s="1"/>
  <c r="O110" i="9"/>
  <c r="C110" i="9"/>
  <c r="K110" i="9"/>
  <c r="S110" i="9"/>
  <c r="K109" i="9"/>
  <c r="Y108" i="9"/>
  <c r="T106" i="9"/>
  <c r="M105" i="9"/>
  <c r="E98" i="9"/>
  <c r="M98" i="9"/>
  <c r="F98" i="9"/>
  <c r="O98" i="9"/>
  <c r="H98" i="9"/>
  <c r="V98" i="9" s="1"/>
  <c r="R98" i="9"/>
  <c r="J98" i="9"/>
  <c r="AE98" i="9" s="1"/>
  <c r="B98" i="9"/>
  <c r="U98" i="9" s="1"/>
  <c r="L98" i="9"/>
  <c r="O97" i="9"/>
  <c r="T50" i="9"/>
  <c r="AA50" i="9"/>
  <c r="C126" i="9"/>
  <c r="AA126" i="9" s="1"/>
  <c r="K126" i="9"/>
  <c r="S126" i="9"/>
  <c r="N125" i="9"/>
  <c r="E125" i="9"/>
  <c r="G122" i="9"/>
  <c r="X122" i="9" s="1"/>
  <c r="O122" i="9"/>
  <c r="W121" i="9"/>
  <c r="M121" i="9"/>
  <c r="D121" i="9"/>
  <c r="Q120" i="9"/>
  <c r="H120" i="9"/>
  <c r="V120" i="9" s="1"/>
  <c r="AD119" i="9"/>
  <c r="K119" i="9"/>
  <c r="O118" i="9"/>
  <c r="F118" i="9"/>
  <c r="I114" i="9"/>
  <c r="S113" i="9"/>
  <c r="H113" i="9"/>
  <c r="V113" i="9" s="1"/>
  <c r="I110" i="9"/>
  <c r="S109" i="9"/>
  <c r="H109" i="9"/>
  <c r="V109" i="9" s="1"/>
  <c r="I105" i="9"/>
  <c r="AD100" i="9"/>
  <c r="N98" i="9"/>
  <c r="K97" i="9"/>
  <c r="H93" i="9"/>
  <c r="V93" i="9" s="1"/>
  <c r="P93" i="9"/>
  <c r="I93" i="9"/>
  <c r="R93" i="9"/>
  <c r="G93" i="9"/>
  <c r="X93" i="9" s="1"/>
  <c r="S93" i="9"/>
  <c r="B93" i="9"/>
  <c r="U93" i="9" s="1"/>
  <c r="L93" i="9"/>
  <c r="C93" i="9"/>
  <c r="M93" i="9"/>
  <c r="D93" i="9"/>
  <c r="N93" i="9"/>
  <c r="F93" i="9"/>
  <c r="Q93" i="9"/>
  <c r="F82" i="9"/>
  <c r="N82" i="9"/>
  <c r="B82" i="9"/>
  <c r="U82" i="9" s="1"/>
  <c r="K82" i="9"/>
  <c r="I82" i="9"/>
  <c r="R82" i="9"/>
  <c r="C82" i="9"/>
  <c r="O82" i="9"/>
  <c r="D82" i="9"/>
  <c r="P82" i="9"/>
  <c r="E82" i="9"/>
  <c r="Q82" i="9"/>
  <c r="H82" i="9"/>
  <c r="V82" i="9" s="1"/>
  <c r="J82" i="9"/>
  <c r="AE82" i="9" s="1"/>
  <c r="L82" i="9"/>
  <c r="M82" i="9"/>
  <c r="S82" i="9"/>
  <c r="G82" i="9"/>
  <c r="X82" i="9" s="1"/>
  <c r="F66" i="9"/>
  <c r="N66" i="9"/>
  <c r="G66" i="9"/>
  <c r="X66" i="9" s="1"/>
  <c r="O66" i="9"/>
  <c r="D66" i="9"/>
  <c r="P66" i="9"/>
  <c r="E66" i="9"/>
  <c r="Q66" i="9"/>
  <c r="I66" i="9"/>
  <c r="S66" i="9"/>
  <c r="J66" i="9"/>
  <c r="AE66" i="9" s="1"/>
  <c r="B66" i="9"/>
  <c r="U66" i="9" s="1"/>
  <c r="L66" i="9"/>
  <c r="C66" i="9"/>
  <c r="H66" i="9"/>
  <c r="V66" i="9" s="1"/>
  <c r="K66" i="9"/>
  <c r="M66" i="9"/>
  <c r="R66" i="9"/>
  <c r="Z63" i="9"/>
  <c r="AD63" i="9"/>
  <c r="H131" i="9"/>
  <c r="V131" i="9" s="1"/>
  <c r="P131" i="9"/>
  <c r="Y131" i="9" s="1"/>
  <c r="R126" i="9"/>
  <c r="I126" i="9"/>
  <c r="M125" i="9"/>
  <c r="D125" i="9"/>
  <c r="L121" i="9"/>
  <c r="C121" i="9"/>
  <c r="P120" i="9"/>
  <c r="G120" i="9"/>
  <c r="X120" i="9" s="1"/>
  <c r="D119" i="9"/>
  <c r="AA119" i="9" s="1"/>
  <c r="L119" i="9"/>
  <c r="Y119" i="9" s="1"/>
  <c r="W118" i="9"/>
  <c r="N118" i="9"/>
  <c r="E118" i="9"/>
  <c r="U116" i="9"/>
  <c r="R114" i="9"/>
  <c r="H114" i="9"/>
  <c r="V114" i="9" s="1"/>
  <c r="Q113" i="9"/>
  <c r="G113" i="9"/>
  <c r="X113" i="9" s="1"/>
  <c r="R110" i="9"/>
  <c r="H110" i="9"/>
  <c r="V110" i="9" s="1"/>
  <c r="Q109" i="9"/>
  <c r="G109" i="9"/>
  <c r="X109" i="9" s="1"/>
  <c r="H105" i="9"/>
  <c r="V105" i="9" s="1"/>
  <c r="K98" i="9"/>
  <c r="H97" i="9"/>
  <c r="V97" i="9" s="1"/>
  <c r="Z95" i="9"/>
  <c r="AD95" i="9"/>
  <c r="AB76" i="9"/>
  <c r="AC76" i="9"/>
  <c r="P136" i="9"/>
  <c r="Y136" i="9" s="1"/>
  <c r="R131" i="9"/>
  <c r="I131" i="9"/>
  <c r="E128" i="9"/>
  <c r="M128" i="9"/>
  <c r="Q126" i="9"/>
  <c r="H126" i="9"/>
  <c r="V126" i="9" s="1"/>
  <c r="L125" i="9"/>
  <c r="Q122" i="9"/>
  <c r="H122" i="9"/>
  <c r="V122" i="9" s="1"/>
  <c r="K121" i="9"/>
  <c r="O120" i="9"/>
  <c r="F120" i="9"/>
  <c r="R119" i="9"/>
  <c r="I119" i="9"/>
  <c r="M118" i="9"/>
  <c r="D118" i="9"/>
  <c r="Y116" i="9"/>
  <c r="Q114" i="9"/>
  <c r="F114" i="9"/>
  <c r="P113" i="9"/>
  <c r="E113" i="9"/>
  <c r="Q110" i="9"/>
  <c r="F110" i="9"/>
  <c r="P109" i="9"/>
  <c r="E109" i="9"/>
  <c r="C106" i="9"/>
  <c r="AA106" i="9" s="1"/>
  <c r="K106" i="9"/>
  <c r="S106" i="9"/>
  <c r="E106" i="9"/>
  <c r="M106" i="9"/>
  <c r="G106" i="9"/>
  <c r="X106" i="9" s="1"/>
  <c r="O106" i="9"/>
  <c r="S105" i="9"/>
  <c r="G105" i="9"/>
  <c r="X105" i="9" s="1"/>
  <c r="H103" i="9"/>
  <c r="V103" i="9" s="1"/>
  <c r="P103" i="9"/>
  <c r="B103" i="9"/>
  <c r="U103" i="9" s="1"/>
  <c r="J103" i="9"/>
  <c r="AE103" i="9" s="1"/>
  <c r="R103" i="9"/>
  <c r="D103" i="9"/>
  <c r="L103" i="9"/>
  <c r="U102" i="9"/>
  <c r="I98" i="9"/>
  <c r="F97" i="9"/>
  <c r="B125" i="9"/>
  <c r="U125" i="9" s="1"/>
  <c r="J125" i="9"/>
  <c r="AE125" i="9" s="1"/>
  <c r="R125" i="9"/>
  <c r="F121" i="9"/>
  <c r="N121" i="9"/>
  <c r="N120" i="9"/>
  <c r="D120" i="9"/>
  <c r="L118" i="9"/>
  <c r="P114" i="9"/>
  <c r="E114" i="9"/>
  <c r="O113" i="9"/>
  <c r="D113" i="9"/>
  <c r="P110" i="9"/>
  <c r="E110" i="9"/>
  <c r="O109" i="9"/>
  <c r="D109" i="9"/>
  <c r="Q105" i="9"/>
  <c r="E105" i="9"/>
  <c r="AA104" i="9"/>
  <c r="AA102" i="9"/>
  <c r="G98" i="9"/>
  <c r="X98" i="9" s="1"/>
  <c r="E97" i="9"/>
  <c r="Z91" i="9"/>
  <c r="L120" i="9"/>
  <c r="C120" i="9"/>
  <c r="C118" i="9"/>
  <c r="K118" i="9"/>
  <c r="S118" i="9"/>
  <c r="N114" i="9"/>
  <c r="D114" i="9"/>
  <c r="AA114" i="9" s="1"/>
  <c r="M113" i="9"/>
  <c r="N110" i="9"/>
  <c r="D110" i="9"/>
  <c r="AA110" i="9" s="1"/>
  <c r="M109" i="9"/>
  <c r="P105" i="9"/>
  <c r="S97" i="9"/>
  <c r="AC90" i="9"/>
  <c r="AB90" i="9"/>
  <c r="B113" i="9"/>
  <c r="J113" i="9"/>
  <c r="AE113" i="9" s="1"/>
  <c r="R113" i="9"/>
  <c r="F113" i="9"/>
  <c r="N113" i="9"/>
  <c r="F109" i="9"/>
  <c r="N109" i="9"/>
  <c r="B109" i="9"/>
  <c r="J109" i="9"/>
  <c r="AE109" i="9" s="1"/>
  <c r="R109" i="9"/>
  <c r="B105" i="9"/>
  <c r="U105" i="9" s="1"/>
  <c r="J105" i="9"/>
  <c r="AE105" i="9" s="1"/>
  <c r="R105" i="9"/>
  <c r="D105" i="9"/>
  <c r="L105" i="9"/>
  <c r="F105" i="9"/>
  <c r="N105" i="9"/>
  <c r="D97" i="9"/>
  <c r="L97" i="9"/>
  <c r="Y97" i="9" s="1"/>
  <c r="I97" i="9"/>
  <c r="R97" i="9"/>
  <c r="G97" i="9"/>
  <c r="X97" i="9" s="1"/>
  <c r="Q97" i="9"/>
  <c r="J97" i="9"/>
  <c r="AE97" i="9" s="1"/>
  <c r="B97" i="9"/>
  <c r="U97" i="9" s="1"/>
  <c r="M97" i="9"/>
  <c r="AD88" i="9"/>
  <c r="M112" i="9"/>
  <c r="M104" i="9"/>
  <c r="N101" i="9"/>
  <c r="M100" i="9"/>
  <c r="C96" i="9"/>
  <c r="K96" i="9"/>
  <c r="S96" i="9"/>
  <c r="D96" i="9"/>
  <c r="M96" i="9"/>
  <c r="B95" i="9"/>
  <c r="J95" i="9"/>
  <c r="AE95" i="9" s="1"/>
  <c r="R95" i="9"/>
  <c r="G95" i="9"/>
  <c r="X95" i="9" s="1"/>
  <c r="P95" i="9"/>
  <c r="Q92" i="9"/>
  <c r="Q91" i="9"/>
  <c r="Q89" i="9"/>
  <c r="L88" i="9"/>
  <c r="Y88" i="9" s="1"/>
  <c r="AD84" i="9"/>
  <c r="M83" i="9"/>
  <c r="Q81" i="9"/>
  <c r="J80" i="9"/>
  <c r="AE80" i="9" s="1"/>
  <c r="B78" i="9"/>
  <c r="U78" i="9" s="1"/>
  <c r="J78" i="9"/>
  <c r="AE78" i="9" s="1"/>
  <c r="R78" i="9"/>
  <c r="G78" i="9"/>
  <c r="X78" i="9" s="1"/>
  <c r="P78" i="9"/>
  <c r="E78" i="9"/>
  <c r="N78" i="9"/>
  <c r="D78" i="9"/>
  <c r="Q78" i="9"/>
  <c r="H78" i="9"/>
  <c r="V78" i="9" s="1"/>
  <c r="I78" i="9"/>
  <c r="K78" i="9"/>
  <c r="AC77" i="9"/>
  <c r="AB77" i="9"/>
  <c r="W75" i="9"/>
  <c r="T75" i="9"/>
  <c r="Y73" i="9"/>
  <c r="C71" i="9"/>
  <c r="K71" i="9"/>
  <c r="S71" i="9"/>
  <c r="H71" i="9"/>
  <c r="V71" i="9" s="1"/>
  <c r="Q71" i="9"/>
  <c r="I71" i="9"/>
  <c r="R71" i="9"/>
  <c r="F71" i="9"/>
  <c r="O71" i="9"/>
  <c r="D71" i="9"/>
  <c r="E71" i="9"/>
  <c r="G71" i="9"/>
  <c r="X71" i="9" s="1"/>
  <c r="J71" i="9"/>
  <c r="AE71" i="9" s="1"/>
  <c r="L71" i="9"/>
  <c r="Y71" i="9" s="1"/>
  <c r="M71" i="9"/>
  <c r="H101" i="9"/>
  <c r="V101" i="9" s="1"/>
  <c r="P101" i="9"/>
  <c r="D101" i="9"/>
  <c r="M101" i="9"/>
  <c r="G100" i="9"/>
  <c r="X100" i="9" s="1"/>
  <c r="O100" i="9"/>
  <c r="H100" i="9"/>
  <c r="V100" i="9" s="1"/>
  <c r="Q100" i="9"/>
  <c r="D89" i="9"/>
  <c r="L89" i="9"/>
  <c r="B89" i="9"/>
  <c r="U89" i="9" s="1"/>
  <c r="K89" i="9"/>
  <c r="E89" i="9"/>
  <c r="N89" i="9"/>
  <c r="I88" i="9"/>
  <c r="F83" i="9"/>
  <c r="N81" i="9"/>
  <c r="S78" i="9"/>
  <c r="D83" i="9"/>
  <c r="AA83" i="9" s="1"/>
  <c r="D80" i="9"/>
  <c r="L80" i="9"/>
  <c r="I80" i="9"/>
  <c r="R80" i="9"/>
  <c r="G80" i="9"/>
  <c r="X80" i="9" s="1"/>
  <c r="P80" i="9"/>
  <c r="C80" i="9"/>
  <c r="O80" i="9"/>
  <c r="E80" i="9"/>
  <c r="Q80" i="9"/>
  <c r="F80" i="9"/>
  <c r="S80" i="9"/>
  <c r="S101" i="9"/>
  <c r="I101" i="9"/>
  <c r="S100" i="9"/>
  <c r="I100" i="9"/>
  <c r="G92" i="9"/>
  <c r="X92" i="9" s="1"/>
  <c r="O92" i="9"/>
  <c r="C92" i="9"/>
  <c r="AA92" i="9" s="1"/>
  <c r="L92" i="9"/>
  <c r="Y92" i="9" s="1"/>
  <c r="F91" i="9"/>
  <c r="N91" i="9"/>
  <c r="G91" i="9"/>
  <c r="X91" i="9" s="1"/>
  <c r="P91" i="9"/>
  <c r="J89" i="9"/>
  <c r="AE89" i="9" s="1"/>
  <c r="R88" i="9"/>
  <c r="M78" i="9"/>
  <c r="U60" i="9"/>
  <c r="AA60" i="9"/>
  <c r="T85" i="9"/>
  <c r="U85" i="9"/>
  <c r="G83" i="9"/>
  <c r="X83" i="9" s="1"/>
  <c r="O83" i="9"/>
  <c r="H83" i="9"/>
  <c r="V83" i="9" s="1"/>
  <c r="Q83" i="9"/>
  <c r="E83" i="9"/>
  <c r="N83" i="9"/>
  <c r="I83" i="9"/>
  <c r="J83" i="9"/>
  <c r="AE83" i="9" s="1"/>
  <c r="K83" i="9"/>
  <c r="C88" i="9"/>
  <c r="AA88" i="9" s="1"/>
  <c r="K88" i="9"/>
  <c r="S88" i="9"/>
  <c r="F88" i="9"/>
  <c r="O88" i="9"/>
  <c r="H88" i="9"/>
  <c r="V88" i="9" s="1"/>
  <c r="Q88" i="9"/>
  <c r="Z87" i="9"/>
  <c r="AD87" i="9"/>
  <c r="P83" i="9"/>
  <c r="E81" i="9"/>
  <c r="M81" i="9"/>
  <c r="F81" i="9"/>
  <c r="O81" i="9"/>
  <c r="C81" i="9"/>
  <c r="AA81" i="9" s="1"/>
  <c r="L81" i="9"/>
  <c r="I81" i="9"/>
  <c r="J81" i="9"/>
  <c r="AE81" i="9" s="1"/>
  <c r="K81" i="9"/>
  <c r="K80" i="9"/>
  <c r="T79" i="9"/>
  <c r="W79" i="9"/>
  <c r="Y94" i="9"/>
  <c r="E90" i="9"/>
  <c r="M90" i="9"/>
  <c r="L87" i="9"/>
  <c r="Y87" i="9" s="1"/>
  <c r="Q84" i="9"/>
  <c r="J74" i="9"/>
  <c r="AE74" i="9" s="1"/>
  <c r="J72" i="9"/>
  <c r="AE72" i="9" s="1"/>
  <c r="O70" i="9"/>
  <c r="F68" i="9"/>
  <c r="D64" i="9"/>
  <c r="L64" i="9"/>
  <c r="E64" i="9"/>
  <c r="M64" i="9"/>
  <c r="B64" i="9"/>
  <c r="U64" i="9" s="1"/>
  <c r="N64" i="9"/>
  <c r="C64" i="9"/>
  <c r="O64" i="9"/>
  <c r="G64" i="9"/>
  <c r="X64" i="9" s="1"/>
  <c r="Q64" i="9"/>
  <c r="H64" i="9"/>
  <c r="V64" i="9" s="1"/>
  <c r="R64" i="9"/>
  <c r="J64" i="9"/>
  <c r="AE64" i="9" s="1"/>
  <c r="B87" i="9"/>
  <c r="J87" i="9"/>
  <c r="AE87" i="9" s="1"/>
  <c r="R87" i="9"/>
  <c r="I74" i="9"/>
  <c r="I72" i="9"/>
  <c r="N70" i="9"/>
  <c r="S87" i="9"/>
  <c r="I87" i="9"/>
  <c r="H84" i="9"/>
  <c r="V84" i="9" s="1"/>
  <c r="P84" i="9"/>
  <c r="Y84" i="9" s="1"/>
  <c r="D84" i="9"/>
  <c r="M84" i="9"/>
  <c r="B84" i="9"/>
  <c r="U84" i="9" s="1"/>
  <c r="K84" i="9"/>
  <c r="E74" i="9"/>
  <c r="W73" i="9"/>
  <c r="H72" i="9"/>
  <c r="V72" i="9" s="1"/>
  <c r="K70" i="9"/>
  <c r="H68" i="9"/>
  <c r="V68" i="9" s="1"/>
  <c r="P68" i="9"/>
  <c r="D68" i="9"/>
  <c r="M68" i="9"/>
  <c r="E68" i="9"/>
  <c r="N68" i="9"/>
  <c r="G68" i="9"/>
  <c r="X68" i="9" s="1"/>
  <c r="Q68" i="9"/>
  <c r="I68" i="9"/>
  <c r="R68" i="9"/>
  <c r="B68" i="9"/>
  <c r="U68" i="9" s="1"/>
  <c r="K68" i="9"/>
  <c r="T65" i="9"/>
  <c r="W58" i="9"/>
  <c r="H70" i="9"/>
  <c r="V70" i="9" s="1"/>
  <c r="W67" i="9"/>
  <c r="T67" i="9"/>
  <c r="W62" i="9"/>
  <c r="R74" i="9"/>
  <c r="R72" i="9"/>
  <c r="F70" i="9"/>
  <c r="U69" i="9"/>
  <c r="F74" i="9"/>
  <c r="N74" i="9"/>
  <c r="G74" i="9"/>
  <c r="X74" i="9" s="1"/>
  <c r="P74" i="9"/>
  <c r="H74" i="9"/>
  <c r="V74" i="9" s="1"/>
  <c r="Q74" i="9"/>
  <c r="D74" i="9"/>
  <c r="AA74" i="9" s="1"/>
  <c r="M74" i="9"/>
  <c r="D72" i="9"/>
  <c r="L72" i="9"/>
  <c r="E72" i="9"/>
  <c r="N72" i="9"/>
  <c r="F72" i="9"/>
  <c r="O72" i="9"/>
  <c r="B72" i="9"/>
  <c r="U72" i="9" s="1"/>
  <c r="K72" i="9"/>
  <c r="W59" i="9"/>
  <c r="T59" i="9"/>
  <c r="B70" i="9"/>
  <c r="U70" i="9" s="1"/>
  <c r="J70" i="9"/>
  <c r="AE70" i="9" s="1"/>
  <c r="R70" i="9"/>
  <c r="C70" i="9"/>
  <c r="L70" i="9"/>
  <c r="D70" i="9"/>
  <c r="M70" i="9"/>
  <c r="G70" i="9"/>
  <c r="X70" i="9" s="1"/>
  <c r="I70" i="9"/>
  <c r="S70" i="9"/>
  <c r="AD49" i="9"/>
  <c r="Z49" i="9"/>
  <c r="C79" i="9"/>
  <c r="K79" i="9"/>
  <c r="S79" i="9"/>
  <c r="O76" i="9"/>
  <c r="G75" i="9"/>
  <c r="X75" i="9" s="1"/>
  <c r="O75" i="9"/>
  <c r="M67" i="9"/>
  <c r="E65" i="9"/>
  <c r="M65" i="9"/>
  <c r="F65" i="9"/>
  <c r="N65" i="9"/>
  <c r="Y65" i="9" s="1"/>
  <c r="T63" i="9"/>
  <c r="AD62" i="9"/>
  <c r="N59" i="9"/>
  <c r="H58" i="9"/>
  <c r="V58" i="9" s="1"/>
  <c r="Z57" i="9"/>
  <c r="W56" i="9"/>
  <c r="P55" i="9"/>
  <c r="AA49" i="9"/>
  <c r="D47" i="9"/>
  <c r="L47" i="9"/>
  <c r="B47" i="9"/>
  <c r="U47" i="9" s="1"/>
  <c r="K47" i="9"/>
  <c r="F47" i="9"/>
  <c r="O47" i="9"/>
  <c r="G47" i="9"/>
  <c r="X47" i="9" s="1"/>
  <c r="P47" i="9"/>
  <c r="H47" i="9"/>
  <c r="V47" i="9" s="1"/>
  <c r="Q47" i="9"/>
  <c r="I47" i="9"/>
  <c r="R47" i="9"/>
  <c r="B45" i="9"/>
  <c r="U45" i="9" s="1"/>
  <c r="J45" i="9"/>
  <c r="AE45" i="9" s="1"/>
  <c r="R45" i="9"/>
  <c r="I45" i="9"/>
  <c r="S45" i="9"/>
  <c r="D45" i="9"/>
  <c r="M45" i="9"/>
  <c r="E45" i="9"/>
  <c r="N45" i="9"/>
  <c r="F45" i="9"/>
  <c r="O45" i="9"/>
  <c r="G45" i="9"/>
  <c r="X45" i="9" s="1"/>
  <c r="P45" i="9"/>
  <c r="T33" i="9"/>
  <c r="W33" i="9"/>
  <c r="C59" i="9"/>
  <c r="AA59" i="9" s="1"/>
  <c r="K59" i="9"/>
  <c r="S59" i="9"/>
  <c r="G59" i="9"/>
  <c r="X59" i="9" s="1"/>
  <c r="O59" i="9"/>
  <c r="H59" i="9"/>
  <c r="V59" i="9" s="1"/>
  <c r="P59" i="9"/>
  <c r="S58" i="9"/>
  <c r="E58" i="9"/>
  <c r="G55" i="9"/>
  <c r="X55" i="9" s="1"/>
  <c r="O55" i="9"/>
  <c r="C55" i="9"/>
  <c r="K55" i="9"/>
  <c r="S55" i="9"/>
  <c r="D55" i="9"/>
  <c r="L55" i="9"/>
  <c r="H43" i="9"/>
  <c r="V43" i="9" s="1"/>
  <c r="P43" i="9"/>
  <c r="B43" i="9"/>
  <c r="U43" i="9" s="1"/>
  <c r="K43" i="9"/>
  <c r="D43" i="9"/>
  <c r="M43" i="9"/>
  <c r="E43" i="9"/>
  <c r="N43" i="9"/>
  <c r="F43" i="9"/>
  <c r="O43" i="9"/>
  <c r="G43" i="9"/>
  <c r="X43" i="9" s="1"/>
  <c r="Q43" i="9"/>
  <c r="I43" i="9"/>
  <c r="R43" i="9"/>
  <c r="G67" i="9"/>
  <c r="X67" i="9" s="1"/>
  <c r="O67" i="9"/>
  <c r="H67" i="9"/>
  <c r="V67" i="9" s="1"/>
  <c r="P67" i="9"/>
  <c r="L59" i="9"/>
  <c r="Q58" i="9"/>
  <c r="D58" i="9"/>
  <c r="M55" i="9"/>
  <c r="AD54" i="9"/>
  <c r="Z54" i="9"/>
  <c r="W51" i="9"/>
  <c r="Z37" i="9"/>
  <c r="AD37" i="9"/>
  <c r="J59" i="9"/>
  <c r="AE59" i="9" s="1"/>
  <c r="P58" i="9"/>
  <c r="T57" i="9"/>
  <c r="J55" i="9"/>
  <c r="AE55" i="9" s="1"/>
  <c r="AA52" i="9"/>
  <c r="W48" i="9"/>
  <c r="B58" i="9"/>
  <c r="U58" i="9" s="1"/>
  <c r="J58" i="9"/>
  <c r="AE58" i="9" s="1"/>
  <c r="R58" i="9"/>
  <c r="F58" i="9"/>
  <c r="N58" i="9"/>
  <c r="G58" i="9"/>
  <c r="X58" i="9" s="1"/>
  <c r="O58" i="9"/>
  <c r="AB42" i="9"/>
  <c r="H76" i="9"/>
  <c r="V76" i="9" s="1"/>
  <c r="P76" i="9"/>
  <c r="Y76" i="9" s="1"/>
  <c r="R67" i="9"/>
  <c r="F67" i="9"/>
  <c r="B62" i="9"/>
  <c r="U62" i="9" s="1"/>
  <c r="J62" i="9"/>
  <c r="AE62" i="9" s="1"/>
  <c r="R62" i="9"/>
  <c r="C62" i="9"/>
  <c r="K62" i="9"/>
  <c r="S62" i="9"/>
  <c r="F59" i="9"/>
  <c r="L58" i="9"/>
  <c r="H55" i="9"/>
  <c r="V55" i="9" s="1"/>
  <c r="E48" i="9"/>
  <c r="M48" i="9"/>
  <c r="H48" i="9"/>
  <c r="V48" i="9" s="1"/>
  <c r="Q48" i="9"/>
  <c r="B48" i="9"/>
  <c r="U48" i="9" s="1"/>
  <c r="K48" i="9"/>
  <c r="C48" i="9"/>
  <c r="L48" i="9"/>
  <c r="D48" i="9"/>
  <c r="N48" i="9"/>
  <c r="F48" i="9"/>
  <c r="O48" i="9"/>
  <c r="S43" i="9"/>
  <c r="M79" i="9"/>
  <c r="D79" i="9"/>
  <c r="R76" i="9"/>
  <c r="I76" i="9"/>
  <c r="L75" i="9"/>
  <c r="Y75" i="9" s="1"/>
  <c r="C75" i="9"/>
  <c r="AA75" i="9" s="1"/>
  <c r="E73" i="9"/>
  <c r="M73" i="9"/>
  <c r="Q67" i="9"/>
  <c r="E67" i="9"/>
  <c r="O65" i="9"/>
  <c r="C65" i="9"/>
  <c r="AA65" i="9" s="1"/>
  <c r="W63" i="9"/>
  <c r="C63" i="9"/>
  <c r="K63" i="9"/>
  <c r="S63" i="9"/>
  <c r="D63" i="9"/>
  <c r="L63" i="9"/>
  <c r="Y63" i="9" s="1"/>
  <c r="L62" i="9"/>
  <c r="Y62" i="9" s="1"/>
  <c r="R59" i="9"/>
  <c r="E59" i="9"/>
  <c r="K58" i="9"/>
  <c r="H56" i="9"/>
  <c r="V56" i="9" s="1"/>
  <c r="P56" i="9"/>
  <c r="D56" i="9"/>
  <c r="AA56" i="9" s="1"/>
  <c r="L56" i="9"/>
  <c r="E56" i="9"/>
  <c r="M56" i="9"/>
  <c r="R55" i="9"/>
  <c r="F55" i="9"/>
  <c r="AD50" i="9"/>
  <c r="E47" i="9"/>
  <c r="H45" i="9"/>
  <c r="V45" i="9" s="1"/>
  <c r="AC44" i="9"/>
  <c r="L43" i="9"/>
  <c r="F41" i="9"/>
  <c r="N41" i="9"/>
  <c r="I41" i="9"/>
  <c r="R41" i="9"/>
  <c r="B41" i="9"/>
  <c r="U41" i="9" s="1"/>
  <c r="K41" i="9"/>
  <c r="C41" i="9"/>
  <c r="L41" i="9"/>
  <c r="D41" i="9"/>
  <c r="M41" i="9"/>
  <c r="E41" i="9"/>
  <c r="O41" i="9"/>
  <c r="G41" i="9"/>
  <c r="X41" i="9" s="1"/>
  <c r="P41" i="9"/>
  <c r="W27" i="9"/>
  <c r="T27" i="9"/>
  <c r="J43" i="9"/>
  <c r="AE43" i="9" s="1"/>
  <c r="W40" i="9"/>
  <c r="G36" i="9"/>
  <c r="X36" i="9" s="1"/>
  <c r="O36" i="9"/>
  <c r="B36" i="9"/>
  <c r="U36" i="9" s="1"/>
  <c r="K36" i="9"/>
  <c r="C36" i="9"/>
  <c r="L36" i="9"/>
  <c r="D36" i="9"/>
  <c r="M36" i="9"/>
  <c r="F36" i="9"/>
  <c r="P36" i="9"/>
  <c r="E36" i="9"/>
  <c r="H36" i="9"/>
  <c r="V36" i="9" s="1"/>
  <c r="I36" i="9"/>
  <c r="J36" i="9"/>
  <c r="AE36" i="9" s="1"/>
  <c r="N36" i="9"/>
  <c r="Q36" i="9"/>
  <c r="R36" i="9"/>
  <c r="Y44" i="9"/>
  <c r="O32" i="9"/>
  <c r="N57" i="9"/>
  <c r="Y57" i="9" s="1"/>
  <c r="F57" i="9"/>
  <c r="S54" i="9"/>
  <c r="K54" i="9"/>
  <c r="C54" i="9"/>
  <c r="L51" i="9"/>
  <c r="C51" i="9"/>
  <c r="AA51" i="9" s="1"/>
  <c r="P50" i="9"/>
  <c r="F50" i="9"/>
  <c r="F49" i="9"/>
  <c r="N49" i="9"/>
  <c r="Y49" i="9" s="1"/>
  <c r="T42" i="9"/>
  <c r="U38" i="9"/>
  <c r="M32" i="9"/>
  <c r="P60" i="9"/>
  <c r="Y60" i="9" s="1"/>
  <c r="M57" i="9"/>
  <c r="R54" i="9"/>
  <c r="J54" i="9"/>
  <c r="AE54" i="9" s="1"/>
  <c r="B54" i="9"/>
  <c r="Q53" i="9"/>
  <c r="I53" i="9"/>
  <c r="K51" i="9"/>
  <c r="N50" i="9"/>
  <c r="R49" i="9"/>
  <c r="I49" i="9"/>
  <c r="C46" i="9"/>
  <c r="AA46" i="9" s="1"/>
  <c r="K46" i="9"/>
  <c r="S46" i="9"/>
  <c r="G42" i="9"/>
  <c r="X42" i="9" s="1"/>
  <c r="O42" i="9"/>
  <c r="C40" i="9"/>
  <c r="K40" i="9"/>
  <c r="S40" i="9"/>
  <c r="B40" i="9"/>
  <c r="U40" i="9" s="1"/>
  <c r="L40" i="9"/>
  <c r="G40" i="9"/>
  <c r="X40" i="9" s="1"/>
  <c r="P40" i="9"/>
  <c r="Y38" i="9"/>
  <c r="J32" i="9"/>
  <c r="AE32" i="9" s="1"/>
  <c r="T11" i="9"/>
  <c r="W11" i="9"/>
  <c r="H51" i="9"/>
  <c r="V51" i="9" s="1"/>
  <c r="P51" i="9"/>
  <c r="AC38" i="9"/>
  <c r="F32" i="9"/>
  <c r="W20" i="9"/>
  <c r="AD39" i="9"/>
  <c r="C32" i="9"/>
  <c r="K32" i="9"/>
  <c r="S32" i="9"/>
  <c r="G32" i="9"/>
  <c r="X32" i="9" s="1"/>
  <c r="P32" i="9"/>
  <c r="H32" i="9"/>
  <c r="V32" i="9" s="1"/>
  <c r="Q32" i="9"/>
  <c r="I32" i="9"/>
  <c r="R32" i="9"/>
  <c r="B32" i="9"/>
  <c r="U32" i="9" s="1"/>
  <c r="L32" i="9"/>
  <c r="E32" i="9"/>
  <c r="N32" i="9"/>
  <c r="Z31" i="9"/>
  <c r="AD31" i="9"/>
  <c r="N54" i="9"/>
  <c r="Y54" i="9" s="1"/>
  <c r="O51" i="9"/>
  <c r="F51" i="9"/>
  <c r="G50" i="9"/>
  <c r="X50" i="9" s="1"/>
  <c r="O50" i="9"/>
  <c r="D33" i="9"/>
  <c r="L33" i="9"/>
  <c r="G28" i="9"/>
  <c r="X28" i="9" s="1"/>
  <c r="O28" i="9"/>
  <c r="H28" i="9"/>
  <c r="V28" i="9" s="1"/>
  <c r="P28" i="9"/>
  <c r="B39" i="9"/>
  <c r="U39" i="9" s="1"/>
  <c r="J39" i="9"/>
  <c r="AE39" i="9" s="1"/>
  <c r="R39" i="9"/>
  <c r="L37" i="9"/>
  <c r="F35" i="9"/>
  <c r="N35" i="9"/>
  <c r="Y35" i="9" s="1"/>
  <c r="N34" i="9"/>
  <c r="Y34" i="9" s="1"/>
  <c r="D34" i="9"/>
  <c r="AA34" i="9" s="1"/>
  <c r="Q33" i="9"/>
  <c r="H33" i="9"/>
  <c r="V33" i="9" s="1"/>
  <c r="S28" i="9"/>
  <c r="I28" i="9"/>
  <c r="Z24" i="9"/>
  <c r="AA23" i="9"/>
  <c r="AD20" i="9"/>
  <c r="Z20" i="9"/>
  <c r="T24" i="9"/>
  <c r="W21" i="9"/>
  <c r="Y17" i="9"/>
  <c r="H37" i="9"/>
  <c r="V37" i="9" s="1"/>
  <c r="P37" i="9"/>
  <c r="K34" i="9"/>
  <c r="O33" i="9"/>
  <c r="F33" i="9"/>
  <c r="Q28" i="9"/>
  <c r="E28" i="9"/>
  <c r="Z27" i="9"/>
  <c r="U23" i="9"/>
  <c r="D20" i="9"/>
  <c r="L20" i="9"/>
  <c r="B20" i="9"/>
  <c r="U20" i="9" s="1"/>
  <c r="K20" i="9"/>
  <c r="F20" i="9"/>
  <c r="O20" i="9"/>
  <c r="G20" i="9"/>
  <c r="X20" i="9" s="1"/>
  <c r="P20" i="9"/>
  <c r="H20" i="9"/>
  <c r="V20" i="9" s="1"/>
  <c r="Q20" i="9"/>
  <c r="B18" i="9"/>
  <c r="U18" i="9" s="1"/>
  <c r="J18" i="9"/>
  <c r="AE18" i="9" s="1"/>
  <c r="R18" i="9"/>
  <c r="I18" i="9"/>
  <c r="S18" i="9"/>
  <c r="C18" i="9"/>
  <c r="L18" i="9"/>
  <c r="D18" i="9"/>
  <c r="M18" i="9"/>
  <c r="E18" i="9"/>
  <c r="N18" i="9"/>
  <c r="F18" i="9"/>
  <c r="O18" i="9"/>
  <c r="AD15" i="9"/>
  <c r="Z15" i="9"/>
  <c r="AC7" i="9"/>
  <c r="AB7" i="9"/>
  <c r="E34" i="9"/>
  <c r="M34" i="9"/>
  <c r="N33" i="9"/>
  <c r="E33" i="9"/>
  <c r="N28" i="9"/>
  <c r="Y28" i="9" s="1"/>
  <c r="D28" i="9"/>
  <c r="AD22" i="9"/>
  <c r="Z22" i="9"/>
  <c r="W5" i="9"/>
  <c r="O39" i="9"/>
  <c r="F39" i="9"/>
  <c r="Q37" i="9"/>
  <c r="G37" i="9"/>
  <c r="O35" i="9"/>
  <c r="E35" i="9"/>
  <c r="R34" i="9"/>
  <c r="I34" i="9"/>
  <c r="M33" i="9"/>
  <c r="C33" i="9"/>
  <c r="B31" i="9"/>
  <c r="J31" i="9"/>
  <c r="AE31" i="9" s="1"/>
  <c r="R31" i="9"/>
  <c r="M28" i="9"/>
  <c r="C28" i="9"/>
  <c r="C27" i="9"/>
  <c r="AA27" i="9" s="1"/>
  <c r="F27" i="9"/>
  <c r="N27" i="9"/>
  <c r="Y27" i="9" s="1"/>
  <c r="G27" i="9"/>
  <c r="X27" i="9" s="1"/>
  <c r="O27" i="9"/>
  <c r="AA22" i="9"/>
  <c r="E21" i="9"/>
  <c r="M21" i="9"/>
  <c r="H21" i="9"/>
  <c r="V21" i="9" s="1"/>
  <c r="Q21" i="9"/>
  <c r="B21" i="9"/>
  <c r="U21" i="9" s="1"/>
  <c r="K21" i="9"/>
  <c r="C21" i="9"/>
  <c r="L21" i="9"/>
  <c r="D21" i="9"/>
  <c r="N21" i="9"/>
  <c r="N20" i="9"/>
  <c r="Z19" i="9"/>
  <c r="E13" i="9"/>
  <c r="M13" i="9"/>
  <c r="F13" i="9"/>
  <c r="N13" i="9"/>
  <c r="G13" i="9"/>
  <c r="X13" i="9" s="1"/>
  <c r="O13" i="9"/>
  <c r="H13" i="9"/>
  <c r="V13" i="9" s="1"/>
  <c r="P13" i="9"/>
  <c r="B26" i="9"/>
  <c r="J26" i="9"/>
  <c r="AE26" i="9" s="1"/>
  <c r="R26" i="9"/>
  <c r="L24" i="9"/>
  <c r="C24" i="9"/>
  <c r="AA24" i="9" s="1"/>
  <c r="F22" i="9"/>
  <c r="N22" i="9"/>
  <c r="Y22" i="9" s="1"/>
  <c r="K13" i="9"/>
  <c r="G11" i="9"/>
  <c r="X11" i="9" s="1"/>
  <c r="Q5" i="9"/>
  <c r="P29" i="9"/>
  <c r="Y29" i="9" s="1"/>
  <c r="S26" i="9"/>
  <c r="I26" i="9"/>
  <c r="K24" i="9"/>
  <c r="N23" i="9"/>
  <c r="Y23" i="9" s="1"/>
  <c r="R22" i="9"/>
  <c r="I22" i="9"/>
  <c r="C19" i="9"/>
  <c r="AA19" i="9" s="1"/>
  <c r="K19" i="9"/>
  <c r="S19" i="9"/>
  <c r="J13" i="9"/>
  <c r="AE13" i="9" s="1"/>
  <c r="T12" i="9"/>
  <c r="W12" i="9"/>
  <c r="H24" i="9"/>
  <c r="V24" i="9" s="1"/>
  <c r="P24" i="9"/>
  <c r="I13" i="9"/>
  <c r="C11" i="9"/>
  <c r="K11" i="9"/>
  <c r="S11" i="9"/>
  <c r="D11" i="9"/>
  <c r="L11" i="9"/>
  <c r="E11" i="9"/>
  <c r="M11" i="9"/>
  <c r="F11" i="9"/>
  <c r="N11" i="9"/>
  <c r="H11" i="9"/>
  <c r="V11" i="9" s="1"/>
  <c r="P11" i="9"/>
  <c r="W10" i="9"/>
  <c r="Z9" i="9"/>
  <c r="AD9" i="9"/>
  <c r="C5" i="9"/>
  <c r="K5" i="9"/>
  <c r="S5" i="9"/>
  <c r="D5" i="9"/>
  <c r="L5" i="9"/>
  <c r="E5" i="9"/>
  <c r="M5" i="9"/>
  <c r="F5" i="9"/>
  <c r="N5" i="9"/>
  <c r="G5" i="9"/>
  <c r="X5" i="9" s="1"/>
  <c r="O5" i="9"/>
  <c r="H5" i="9"/>
  <c r="V5" i="9" s="1"/>
  <c r="P5" i="9"/>
  <c r="B5" i="9"/>
  <c r="U5" i="9" s="1"/>
  <c r="J5" i="9"/>
  <c r="AE5" i="9" s="1"/>
  <c r="R5" i="9"/>
  <c r="D13" i="9"/>
  <c r="Y9" i="9"/>
  <c r="AA6" i="9"/>
  <c r="T3" i="9"/>
  <c r="O24" i="9"/>
  <c r="F24" i="9"/>
  <c r="G23" i="9"/>
  <c r="X23" i="9" s="1"/>
  <c r="O23" i="9"/>
  <c r="R13" i="9"/>
  <c r="B13" i="9"/>
  <c r="U13" i="9" s="1"/>
  <c r="D12" i="9"/>
  <c r="AA12" i="9" s="1"/>
  <c r="L12" i="9"/>
  <c r="E12" i="9"/>
  <c r="M12" i="9"/>
  <c r="F12" i="9"/>
  <c r="N12" i="9"/>
  <c r="G12" i="9"/>
  <c r="X12" i="9" s="1"/>
  <c r="O12" i="9"/>
  <c r="O11" i="9"/>
  <c r="B10" i="9"/>
  <c r="U10" i="9" s="1"/>
  <c r="J10" i="9"/>
  <c r="AE10" i="9" s="1"/>
  <c r="R10" i="9"/>
  <c r="C10" i="9"/>
  <c r="K10" i="9"/>
  <c r="S10" i="9"/>
  <c r="D10" i="9"/>
  <c r="L10" i="9"/>
  <c r="Y10" i="9" s="1"/>
  <c r="E10" i="9"/>
  <c r="M10" i="9"/>
  <c r="G10" i="9"/>
  <c r="X10" i="9" s="1"/>
  <c r="O10" i="9"/>
  <c r="T6" i="9"/>
  <c r="U6" i="9"/>
  <c r="P3" i="9"/>
  <c r="H3" i="9"/>
  <c r="V3" i="9" s="1"/>
  <c r="W4" i="9"/>
  <c r="O4" i="9"/>
  <c r="G4" i="9"/>
  <c r="X4" i="9" s="1"/>
  <c r="N3" i="9"/>
  <c r="F3" i="9"/>
  <c r="P14" i="9"/>
  <c r="H14" i="9"/>
  <c r="V14" i="9" s="1"/>
  <c r="P6" i="9"/>
  <c r="H6" i="9"/>
  <c r="V6" i="9" s="1"/>
  <c r="N4" i="9"/>
  <c r="F4" i="9"/>
  <c r="M3" i="9"/>
  <c r="E3" i="9"/>
  <c r="P15" i="9"/>
  <c r="Y15" i="9" s="1"/>
  <c r="H15" i="9"/>
  <c r="V15" i="9" s="1"/>
  <c r="O14" i="9"/>
  <c r="G14" i="9"/>
  <c r="P7" i="9"/>
  <c r="Y7" i="9" s="1"/>
  <c r="H7" i="9"/>
  <c r="V7" i="9" s="1"/>
  <c r="O6" i="9"/>
  <c r="G6" i="9"/>
  <c r="X6" i="9" s="1"/>
  <c r="M4" i="9"/>
  <c r="E4" i="9"/>
  <c r="L3" i="9"/>
  <c r="D3" i="9"/>
  <c r="P16" i="9"/>
  <c r="O15" i="9"/>
  <c r="N14" i="9"/>
  <c r="P8" i="9"/>
  <c r="Y8" i="9" s="1"/>
  <c r="O7" i="9"/>
  <c r="N6" i="9"/>
  <c r="L4" i="9"/>
  <c r="S3" i="9"/>
  <c r="K3" i="9"/>
  <c r="C3" i="9"/>
  <c r="R3" i="9"/>
  <c r="J3" i="9"/>
  <c r="AE3" i="9" s="1"/>
  <c r="AC182" i="9" l="1"/>
  <c r="AB182" i="9"/>
  <c r="AB232" i="9"/>
  <c r="Z29" i="9"/>
  <c r="AA101" i="9"/>
  <c r="T155" i="9"/>
  <c r="AC173" i="9"/>
  <c r="AA265" i="9"/>
  <c r="T253" i="9"/>
  <c r="Y310" i="9"/>
  <c r="T14" i="9"/>
  <c r="T160" i="9"/>
  <c r="T55" i="9"/>
  <c r="Y67" i="9"/>
  <c r="AD70" i="9"/>
  <c r="AD126" i="9"/>
  <c r="AA178" i="9"/>
  <c r="AA185" i="9"/>
  <c r="AD192" i="9"/>
  <c r="AA270" i="9"/>
  <c r="Y326" i="9"/>
  <c r="AC334" i="9"/>
  <c r="Y39" i="9"/>
  <c r="Y95" i="9"/>
  <c r="AA162" i="9"/>
  <c r="Y151" i="9"/>
  <c r="T185" i="9"/>
  <c r="AA222" i="9"/>
  <c r="AA243" i="9"/>
  <c r="T292" i="9"/>
  <c r="U14" i="9"/>
  <c r="Y16" i="9"/>
  <c r="Z92" i="9"/>
  <c r="AA144" i="9"/>
  <c r="T144" i="9"/>
  <c r="AC124" i="9"/>
  <c r="Y157" i="9"/>
  <c r="Y194" i="9"/>
  <c r="Y246" i="9"/>
  <c r="AA29" i="9"/>
  <c r="T208" i="9"/>
  <c r="AC149" i="9"/>
  <c r="Y203" i="9"/>
  <c r="AA323" i="9"/>
  <c r="AC317" i="9"/>
  <c r="T240" i="9"/>
  <c r="Y135" i="9"/>
  <c r="Z184" i="9"/>
  <c r="T245" i="9"/>
  <c r="Y300" i="9"/>
  <c r="AA308" i="9"/>
  <c r="AA316" i="9"/>
  <c r="AC15" i="9"/>
  <c r="U243" i="9"/>
  <c r="T38" i="9"/>
  <c r="AD211" i="9"/>
  <c r="AC318" i="9"/>
  <c r="AD177" i="9"/>
  <c r="AC73" i="9"/>
  <c r="AB73" i="9"/>
  <c r="T86" i="9"/>
  <c r="AC275" i="9"/>
  <c r="Y52" i="9"/>
  <c r="AA86" i="9"/>
  <c r="AB86" i="9" s="1"/>
  <c r="Y112" i="9"/>
  <c r="Z267" i="9"/>
  <c r="AD267" i="9"/>
  <c r="AC224" i="9"/>
  <c r="Y295" i="9"/>
  <c r="AD112" i="9"/>
  <c r="AA116" i="9"/>
  <c r="Y257" i="9"/>
  <c r="Y331" i="9"/>
  <c r="T52" i="9"/>
  <c r="AA16" i="9"/>
  <c r="Y293" i="9"/>
  <c r="Y146" i="9"/>
  <c r="Z270" i="9"/>
  <c r="AD270" i="9"/>
  <c r="AC85" i="9"/>
  <c r="AB85" i="9"/>
  <c r="AB137" i="9"/>
  <c r="AC137" i="9"/>
  <c r="AB160" i="9"/>
  <c r="Z79" i="9"/>
  <c r="T174" i="9"/>
  <c r="Z52" i="9"/>
  <c r="AD52" i="9"/>
  <c r="Y225" i="9"/>
  <c r="T29" i="9"/>
  <c r="Y103" i="9"/>
  <c r="Y172" i="9"/>
  <c r="T159" i="9"/>
  <c r="Y129" i="9"/>
  <c r="Y306" i="9"/>
  <c r="AA170" i="9"/>
  <c r="Y264" i="9"/>
  <c r="AC17" i="9"/>
  <c r="AC190" i="9"/>
  <c r="AC208" i="9"/>
  <c r="Y186" i="9"/>
  <c r="Y279" i="9"/>
  <c r="AB57" i="9"/>
  <c r="Y204" i="9"/>
  <c r="AA279" i="9"/>
  <c r="AB271" i="9"/>
  <c r="AC329" i="9"/>
  <c r="AC198" i="9"/>
  <c r="Y226" i="9"/>
  <c r="AC250" i="9"/>
  <c r="AB267" i="9"/>
  <c r="Y221" i="9"/>
  <c r="Y237" i="9"/>
  <c r="AB251" i="9"/>
  <c r="AC175" i="9"/>
  <c r="AC266" i="9"/>
  <c r="AB112" i="9"/>
  <c r="AC313" i="9"/>
  <c r="AC157" i="9"/>
  <c r="Y6" i="9"/>
  <c r="AA218" i="9"/>
  <c r="Y179" i="9"/>
  <c r="AA213" i="9"/>
  <c r="AA261" i="9"/>
  <c r="AC261" i="9" s="1"/>
  <c r="Y110" i="9"/>
  <c r="AC247" i="9"/>
  <c r="AA62" i="9"/>
  <c r="AB62" i="9" s="1"/>
  <c r="Y81" i="9"/>
  <c r="Y43" i="9"/>
  <c r="Y45" i="9"/>
  <c r="Y101" i="9"/>
  <c r="Y105" i="9"/>
  <c r="Y210" i="9"/>
  <c r="Y239" i="9"/>
  <c r="Y13" i="9"/>
  <c r="Y18" i="9"/>
  <c r="Y68" i="9"/>
  <c r="Y222" i="9"/>
  <c r="AA10" i="9"/>
  <c r="Y72" i="9"/>
  <c r="Y74" i="9"/>
  <c r="Y189" i="9"/>
  <c r="AA212" i="9"/>
  <c r="AC212" i="9" s="1"/>
  <c r="AC207" i="9"/>
  <c r="AA303" i="9"/>
  <c r="AB303" i="9" s="1"/>
  <c r="Y50" i="9"/>
  <c r="Y171" i="9"/>
  <c r="AC203" i="9"/>
  <c r="AB8" i="9"/>
  <c r="Y78" i="9"/>
  <c r="Y111" i="9"/>
  <c r="Y202" i="9"/>
  <c r="AA172" i="9"/>
  <c r="AB172" i="9" s="1"/>
  <c r="AA229" i="9"/>
  <c r="AB229" i="9" s="1"/>
  <c r="Y308" i="9"/>
  <c r="Y316" i="9"/>
  <c r="AC284" i="9"/>
  <c r="AB310" i="9"/>
  <c r="AC35" i="9"/>
  <c r="AA63" i="9"/>
  <c r="AB63" i="9" s="1"/>
  <c r="AA79" i="9"/>
  <c r="AC79" i="9" s="1"/>
  <c r="AA45" i="9"/>
  <c r="AB45" i="9" s="1"/>
  <c r="Y47" i="9"/>
  <c r="T64" i="9"/>
  <c r="Y91" i="9"/>
  <c r="AA120" i="9"/>
  <c r="AA127" i="9"/>
  <c r="AC127" i="9" s="1"/>
  <c r="AC195" i="9"/>
  <c r="Y332" i="9"/>
  <c r="AC86" i="9"/>
  <c r="AB292" i="9"/>
  <c r="AC321" i="9"/>
  <c r="AA209" i="9"/>
  <c r="AC209" i="9" s="1"/>
  <c r="Y14" i="9"/>
  <c r="Y21" i="9"/>
  <c r="AA28" i="9"/>
  <c r="AC28" i="9" s="1"/>
  <c r="AA32" i="9"/>
  <c r="AB32" i="9" s="1"/>
  <c r="AA43" i="9"/>
  <c r="AC43" i="9" s="1"/>
  <c r="T84" i="9"/>
  <c r="AA109" i="9"/>
  <c r="AB109" i="9" s="1"/>
  <c r="Y118" i="9"/>
  <c r="AC91" i="9"/>
  <c r="Y125" i="9"/>
  <c r="Y66" i="9"/>
  <c r="AA66" i="9"/>
  <c r="AC66" i="9" s="1"/>
  <c r="Y82" i="9"/>
  <c r="AA155" i="9"/>
  <c r="AB155" i="9" s="1"/>
  <c r="Y163" i="9"/>
  <c r="AA151" i="9"/>
  <c r="AB151" i="9" s="1"/>
  <c r="AA179" i="9"/>
  <c r="AA166" i="9"/>
  <c r="AB166" i="9" s="1"/>
  <c r="AA205" i="9"/>
  <c r="AB205" i="9" s="1"/>
  <c r="AA189" i="9"/>
  <c r="AC189" i="9" s="1"/>
  <c r="AC223" i="9"/>
  <c r="AA225" i="9"/>
  <c r="Y262" i="9"/>
  <c r="Y258" i="9"/>
  <c r="Y309" i="9"/>
  <c r="Y280" i="9"/>
  <c r="Y303" i="9"/>
  <c r="AB9" i="9"/>
  <c r="AC9" i="9"/>
  <c r="AC4" i="9"/>
  <c r="Y64" i="9"/>
  <c r="Y109" i="9"/>
  <c r="Y114" i="9"/>
  <c r="AA146" i="9"/>
  <c r="AC146" i="9" s="1"/>
  <c r="AC168" i="9"/>
  <c r="Y249" i="9"/>
  <c r="AA231" i="9"/>
  <c r="AC231" i="9" s="1"/>
  <c r="AA291" i="9"/>
  <c r="AC248" i="9"/>
  <c r="AB248" i="9"/>
  <c r="AC53" i="9"/>
  <c r="AB53" i="9"/>
  <c r="AB235" i="9"/>
  <c r="AC235" i="9"/>
  <c r="AA48" i="9"/>
  <c r="AC48" i="9" s="1"/>
  <c r="AA84" i="9"/>
  <c r="AB84" i="9" s="1"/>
  <c r="AA64" i="9"/>
  <c r="AC64" i="9" s="1"/>
  <c r="AA89" i="9"/>
  <c r="AC89" i="9" s="1"/>
  <c r="AA105" i="9"/>
  <c r="Y123" i="9"/>
  <c r="Y150" i="9"/>
  <c r="Y180" i="9"/>
  <c r="AA217" i="9"/>
  <c r="AB217" i="9" s="1"/>
  <c r="Y315" i="9"/>
  <c r="Y33" i="9"/>
  <c r="Y4" i="9"/>
  <c r="Y3" i="9"/>
  <c r="AA5" i="9"/>
  <c r="AB5" i="9" s="1"/>
  <c r="AA33" i="9"/>
  <c r="AB33" i="9" s="1"/>
  <c r="AC30" i="9"/>
  <c r="Y56" i="9"/>
  <c r="Y48" i="9"/>
  <c r="Y70" i="9"/>
  <c r="AA96" i="9"/>
  <c r="AB96" i="9" s="1"/>
  <c r="Y113" i="9"/>
  <c r="AA141" i="9"/>
  <c r="AC141" i="9" s="1"/>
  <c r="Y164" i="9"/>
  <c r="AA214" i="9"/>
  <c r="AC214" i="9" s="1"/>
  <c r="AA269" i="9"/>
  <c r="AB269" i="9" s="1"/>
  <c r="AB145" i="9"/>
  <c r="AC145" i="9"/>
  <c r="AA54" i="9"/>
  <c r="AB54" i="9" s="1"/>
  <c r="Y142" i="9"/>
  <c r="Y181" i="9"/>
  <c r="AA167" i="9"/>
  <c r="AC167" i="9" s="1"/>
  <c r="T199" i="9"/>
  <c r="AA204" i="9"/>
  <c r="AB204" i="9" s="1"/>
  <c r="Y212" i="9"/>
  <c r="AA257" i="9"/>
  <c r="AB257" i="9" s="1"/>
  <c r="AB317" i="9"/>
  <c r="AA55" i="9"/>
  <c r="Y83" i="9"/>
  <c r="Y233" i="9"/>
  <c r="AC219" i="9"/>
  <c r="AC61" i="9"/>
  <c r="AB61" i="9"/>
  <c r="AC94" i="9"/>
  <c r="AB94" i="9"/>
  <c r="T103" i="9"/>
  <c r="Y117" i="9"/>
  <c r="AA148" i="9"/>
  <c r="AB148" i="9" s="1"/>
  <c r="T206" i="9"/>
  <c r="Y193" i="9"/>
  <c r="AA273" i="9"/>
  <c r="AB243" i="9"/>
  <c r="AC243" i="9"/>
  <c r="AB170" i="9"/>
  <c r="AC170" i="9"/>
  <c r="AB249" i="9"/>
  <c r="AC249" i="9"/>
  <c r="AB312" i="9"/>
  <c r="AC312" i="9"/>
  <c r="AB88" i="9"/>
  <c r="AC88" i="9"/>
  <c r="AC81" i="9"/>
  <c r="AB81" i="9"/>
  <c r="AC106" i="9"/>
  <c r="AB106" i="9"/>
  <c r="AB226" i="9"/>
  <c r="AC226" i="9"/>
  <c r="AB242" i="9"/>
  <c r="AC242" i="9"/>
  <c r="AB290" i="9"/>
  <c r="AC290" i="9"/>
  <c r="AB323" i="9"/>
  <c r="AC323" i="9"/>
  <c r="AB188" i="9"/>
  <c r="AC188" i="9"/>
  <c r="AB234" i="9"/>
  <c r="AC234" i="9"/>
  <c r="AC286" i="9"/>
  <c r="AB286" i="9"/>
  <c r="AC257" i="9"/>
  <c r="AB307" i="9"/>
  <c r="AC307" i="9"/>
  <c r="AB126" i="9"/>
  <c r="AC126" i="9"/>
  <c r="AB147" i="9"/>
  <c r="AC147" i="9"/>
  <c r="AC178" i="9"/>
  <c r="AB178" i="9"/>
  <c r="AC200" i="9"/>
  <c r="AB200" i="9"/>
  <c r="AB209" i="9"/>
  <c r="AB233" i="9"/>
  <c r="AC233" i="9"/>
  <c r="AB273" i="9"/>
  <c r="AC273" i="9"/>
  <c r="AC315" i="9"/>
  <c r="AB315" i="9"/>
  <c r="AB19" i="9"/>
  <c r="AC19" i="9"/>
  <c r="AB46" i="9"/>
  <c r="AC46" i="9"/>
  <c r="AC162" i="9"/>
  <c r="AB162" i="9"/>
  <c r="AB221" i="9"/>
  <c r="AC221" i="9"/>
  <c r="AC237" i="9"/>
  <c r="AB237" i="9"/>
  <c r="AB261" i="9"/>
  <c r="AC331" i="9"/>
  <c r="AB331" i="9"/>
  <c r="AC320" i="9"/>
  <c r="AB320" i="9"/>
  <c r="AB92" i="9"/>
  <c r="AC92" i="9"/>
  <c r="AB184" i="9"/>
  <c r="AC184" i="9"/>
  <c r="AB265" i="9"/>
  <c r="AC265" i="9"/>
  <c r="AB22" i="9"/>
  <c r="AC22" i="9"/>
  <c r="Z18" i="9"/>
  <c r="AD18" i="9"/>
  <c r="AD36" i="9"/>
  <c r="Z36" i="9"/>
  <c r="Z67" i="9"/>
  <c r="AD67" i="9"/>
  <c r="Z48" i="9"/>
  <c r="AD48" i="9"/>
  <c r="Z43" i="9"/>
  <c r="AD43" i="9"/>
  <c r="AB55" i="9"/>
  <c r="AC55" i="9"/>
  <c r="T47" i="9"/>
  <c r="W47" i="9"/>
  <c r="AC74" i="9"/>
  <c r="AB74" i="9"/>
  <c r="T72" i="9"/>
  <c r="W72" i="9"/>
  <c r="T81" i="9"/>
  <c r="W81" i="9"/>
  <c r="T101" i="9"/>
  <c r="W101" i="9"/>
  <c r="AD80" i="9"/>
  <c r="Z80" i="9"/>
  <c r="AA80" i="9"/>
  <c r="T88" i="9"/>
  <c r="W88" i="9"/>
  <c r="AB114" i="9"/>
  <c r="AC114" i="9"/>
  <c r="AA118" i="9"/>
  <c r="AA121" i="9"/>
  <c r="Z120" i="9"/>
  <c r="AD120" i="9"/>
  <c r="T99" i="9"/>
  <c r="W99" i="9"/>
  <c r="Z115" i="9"/>
  <c r="AD115" i="9"/>
  <c r="AC108" i="9"/>
  <c r="AB108" i="9"/>
  <c r="AA164" i="9"/>
  <c r="T154" i="9"/>
  <c r="W154" i="9"/>
  <c r="AB134" i="9"/>
  <c r="AC134" i="9"/>
  <c r="T146" i="9"/>
  <c r="AC150" i="9"/>
  <c r="T171" i="9"/>
  <c r="Z194" i="9"/>
  <c r="AD194" i="9"/>
  <c r="W166" i="9"/>
  <c r="T166" i="9"/>
  <c r="T180" i="9"/>
  <c r="W180" i="9"/>
  <c r="Y185" i="9"/>
  <c r="AB201" i="9"/>
  <c r="AC201" i="9"/>
  <c r="W202" i="9"/>
  <c r="T202" i="9"/>
  <c r="T226" i="9"/>
  <c r="W226" i="9"/>
  <c r="T212" i="9"/>
  <c r="W212" i="9"/>
  <c r="AB218" i="9"/>
  <c r="AC218" i="9"/>
  <c r="AC174" i="9"/>
  <c r="AD189" i="9"/>
  <c r="Z189" i="9"/>
  <c r="Y214" i="9"/>
  <c r="T193" i="9"/>
  <c r="W193" i="9"/>
  <c r="AD193" i="9"/>
  <c r="Z193" i="9"/>
  <c r="AB227" i="9"/>
  <c r="AC227" i="9"/>
  <c r="T236" i="9"/>
  <c r="W236" i="9"/>
  <c r="Z233" i="9"/>
  <c r="AD233" i="9"/>
  <c r="Z231" i="9"/>
  <c r="AD231" i="9"/>
  <c r="T254" i="9"/>
  <c r="W254" i="9"/>
  <c r="T270" i="9"/>
  <c r="W270" i="9"/>
  <c r="U272" i="9"/>
  <c r="AA272" i="9"/>
  <c r="Z225" i="9"/>
  <c r="AD225" i="9"/>
  <c r="U252" i="9"/>
  <c r="T252" i="9"/>
  <c r="AA241" i="9"/>
  <c r="T241" i="9"/>
  <c r="AA252" i="9"/>
  <c r="W258" i="9"/>
  <c r="T258" i="9"/>
  <c r="T260" i="9"/>
  <c r="Z288" i="9"/>
  <c r="AD288" i="9"/>
  <c r="Z296" i="9"/>
  <c r="AD296" i="9"/>
  <c r="Z330" i="9"/>
  <c r="AD330" i="9"/>
  <c r="AB282" i="9"/>
  <c r="AC282" i="9"/>
  <c r="T315" i="9"/>
  <c r="W315" i="9"/>
  <c r="AB332" i="9"/>
  <c r="AC332" i="9"/>
  <c r="AB302" i="9"/>
  <c r="AC302" i="9"/>
  <c r="Z314" i="9"/>
  <c r="AD314" i="9"/>
  <c r="T293" i="9"/>
  <c r="W293" i="9"/>
  <c r="T294" i="9"/>
  <c r="W294" i="9"/>
  <c r="T336" i="9"/>
  <c r="W336" i="9"/>
  <c r="AA324" i="9"/>
  <c r="T20" i="9"/>
  <c r="W49" i="9"/>
  <c r="T49" i="9"/>
  <c r="AB56" i="9"/>
  <c r="AC56" i="9"/>
  <c r="AB59" i="9"/>
  <c r="AC59" i="9"/>
  <c r="AC67" i="9"/>
  <c r="AB67" i="9"/>
  <c r="W68" i="9"/>
  <c r="T68" i="9"/>
  <c r="W74" i="9"/>
  <c r="T74" i="9"/>
  <c r="AB64" i="9"/>
  <c r="AD90" i="9"/>
  <c r="Z90" i="9"/>
  <c r="AB83" i="9"/>
  <c r="AC83" i="9"/>
  <c r="T71" i="9"/>
  <c r="W71" i="9"/>
  <c r="AB105" i="9"/>
  <c r="AC105" i="9"/>
  <c r="Z97" i="9"/>
  <c r="AD97" i="9"/>
  <c r="AC120" i="9"/>
  <c r="AB120" i="9"/>
  <c r="W114" i="9"/>
  <c r="T114" i="9"/>
  <c r="W135" i="9"/>
  <c r="T135" i="9"/>
  <c r="AD149" i="9"/>
  <c r="Z149" i="9"/>
  <c r="AB140" i="9"/>
  <c r="AC140" i="9"/>
  <c r="T138" i="9"/>
  <c r="W138" i="9"/>
  <c r="Z146" i="9"/>
  <c r="AD146" i="9"/>
  <c r="AB154" i="9"/>
  <c r="AC154" i="9"/>
  <c r="Z154" i="9"/>
  <c r="AD154" i="9"/>
  <c r="Z156" i="9"/>
  <c r="AD156" i="9"/>
  <c r="Y127" i="9"/>
  <c r="Z164" i="9"/>
  <c r="AD164" i="9"/>
  <c r="AB179" i="9"/>
  <c r="AC179" i="9"/>
  <c r="T170" i="9"/>
  <c r="W170" i="9"/>
  <c r="AA186" i="9"/>
  <c r="U191" i="9"/>
  <c r="AA191" i="9"/>
  <c r="AB185" i="9"/>
  <c r="AC185" i="9"/>
  <c r="Y197" i="9"/>
  <c r="AD207" i="9"/>
  <c r="Z207" i="9"/>
  <c r="Z223" i="9"/>
  <c r="AD223" i="9"/>
  <c r="W222" i="9"/>
  <c r="T222" i="9"/>
  <c r="AB238" i="9"/>
  <c r="AC238" i="9"/>
  <c r="T209" i="9"/>
  <c r="AA239" i="9"/>
  <c r="W246" i="9"/>
  <c r="T246" i="9"/>
  <c r="AD249" i="9"/>
  <c r="Z249" i="9"/>
  <c r="AB281" i="9"/>
  <c r="AC281" i="9"/>
  <c r="AC264" i="9"/>
  <c r="AB264" i="9"/>
  <c r="T262" i="9"/>
  <c r="W262" i="9"/>
  <c r="AA262" i="9"/>
  <c r="AA274" i="9"/>
  <c r="Z261" i="9"/>
  <c r="AD261" i="9"/>
  <c r="AC289" i="9"/>
  <c r="X289" i="9"/>
  <c r="W290" i="9"/>
  <c r="T290" i="9"/>
  <c r="AB308" i="9"/>
  <c r="AC308" i="9"/>
  <c r="AD340" i="9"/>
  <c r="Z340" i="9"/>
  <c r="AD326" i="9"/>
  <c r="Z326" i="9"/>
  <c r="AA309" i="9"/>
  <c r="Y340" i="9"/>
  <c r="W335" i="9"/>
  <c r="T335" i="9"/>
  <c r="Z303" i="9"/>
  <c r="AD303" i="9"/>
  <c r="W330" i="9"/>
  <c r="T330" i="9"/>
  <c r="AC288" i="9"/>
  <c r="AB288" i="9"/>
  <c r="Z322" i="9"/>
  <c r="AD322" i="9"/>
  <c r="Y330" i="9"/>
  <c r="AB12" i="9"/>
  <c r="AC12" i="9"/>
  <c r="Y20" i="9"/>
  <c r="Z32" i="9"/>
  <c r="AD32" i="9"/>
  <c r="AD47" i="9"/>
  <c r="Z47" i="9"/>
  <c r="Y58" i="9"/>
  <c r="AA58" i="9"/>
  <c r="T43" i="9"/>
  <c r="W43" i="9"/>
  <c r="AA47" i="9"/>
  <c r="AD89" i="9"/>
  <c r="Z89" i="9"/>
  <c r="AA78" i="9"/>
  <c r="T97" i="9"/>
  <c r="W97" i="9"/>
  <c r="Z110" i="9"/>
  <c r="AD110" i="9"/>
  <c r="Z106" i="9"/>
  <c r="AD106" i="9"/>
  <c r="Z113" i="9"/>
  <c r="AD113" i="9"/>
  <c r="T119" i="9"/>
  <c r="W119" i="9"/>
  <c r="T105" i="9"/>
  <c r="W105" i="9"/>
  <c r="AB50" i="9"/>
  <c r="AC50" i="9"/>
  <c r="AB144" i="9"/>
  <c r="AC144" i="9"/>
  <c r="AB132" i="9"/>
  <c r="AC132" i="9"/>
  <c r="T147" i="9"/>
  <c r="W147" i="9"/>
  <c r="AD99" i="9"/>
  <c r="Z99" i="9"/>
  <c r="AC129" i="9"/>
  <c r="AB129" i="9"/>
  <c r="W115" i="9"/>
  <c r="T115" i="9"/>
  <c r="AB122" i="9"/>
  <c r="AC122" i="9"/>
  <c r="Z111" i="9"/>
  <c r="AD111" i="9"/>
  <c r="T165" i="9"/>
  <c r="W165" i="9"/>
  <c r="W150" i="9"/>
  <c r="T150" i="9"/>
  <c r="T127" i="9"/>
  <c r="W127" i="9"/>
  <c r="Y159" i="9"/>
  <c r="W164" i="9"/>
  <c r="T164" i="9"/>
  <c r="T187" i="9"/>
  <c r="W187" i="9"/>
  <c r="AA202" i="9"/>
  <c r="AB210" i="9"/>
  <c r="AC210" i="9"/>
  <c r="T192" i="9"/>
  <c r="W192" i="9"/>
  <c r="Z172" i="9"/>
  <c r="AD172" i="9"/>
  <c r="Z185" i="9"/>
  <c r="AD185" i="9"/>
  <c r="AA192" i="9"/>
  <c r="Z201" i="9"/>
  <c r="AD201" i="9"/>
  <c r="Y205" i="9"/>
  <c r="T189" i="9"/>
  <c r="W189" i="9"/>
  <c r="AC196" i="9"/>
  <c r="Z263" i="9"/>
  <c r="AD263" i="9"/>
  <c r="T218" i="9"/>
  <c r="W218" i="9"/>
  <c r="AD229" i="9"/>
  <c r="Z229" i="9"/>
  <c r="Z244" i="9"/>
  <c r="AD244" i="9"/>
  <c r="AB254" i="9"/>
  <c r="AC254" i="9"/>
  <c r="AB270" i="9"/>
  <c r="AC270" i="9"/>
  <c r="AC225" i="9"/>
  <c r="AB225" i="9"/>
  <c r="AD237" i="9"/>
  <c r="Z237" i="9"/>
  <c r="AC269" i="9"/>
  <c r="T244" i="9"/>
  <c r="T289" i="9"/>
  <c r="W289" i="9"/>
  <c r="AA268" i="9"/>
  <c r="T256" i="9"/>
  <c r="AC255" i="9"/>
  <c r="AB255" i="9"/>
  <c r="Y278" i="9"/>
  <c r="AA285" i="9"/>
  <c r="Z304" i="9"/>
  <c r="AD304" i="9"/>
  <c r="Y336" i="9"/>
  <c r="AA340" i="9"/>
  <c r="Z308" i="9"/>
  <c r="AD308" i="9"/>
  <c r="AD316" i="9"/>
  <c r="Z316" i="9"/>
  <c r="AA319" i="9"/>
  <c r="Z4" i="9"/>
  <c r="AD4" i="9"/>
  <c r="AD13" i="9"/>
  <c r="Z13" i="9"/>
  <c r="U31" i="9"/>
  <c r="AA31" i="9"/>
  <c r="AA18" i="9"/>
  <c r="Z3" i="9"/>
  <c r="AD3" i="9"/>
  <c r="AA13" i="9"/>
  <c r="W13" i="9"/>
  <c r="T13" i="9"/>
  <c r="T26" i="9"/>
  <c r="W26" i="9"/>
  <c r="AB24" i="9"/>
  <c r="AC24" i="9"/>
  <c r="AA20" i="9"/>
  <c r="AC34" i="9"/>
  <c r="AB34" i="9"/>
  <c r="Y32" i="9"/>
  <c r="AA40" i="9"/>
  <c r="AD41" i="9"/>
  <c r="Z41" i="9"/>
  <c r="T41" i="9"/>
  <c r="W41" i="9"/>
  <c r="AD73" i="9"/>
  <c r="Z73" i="9"/>
  <c r="W45" i="9"/>
  <c r="T45" i="9"/>
  <c r="AB49" i="9"/>
  <c r="AC49" i="9"/>
  <c r="T58" i="9"/>
  <c r="AB102" i="9"/>
  <c r="AC102" i="9"/>
  <c r="AD118" i="9"/>
  <c r="Z118" i="9"/>
  <c r="Y121" i="9"/>
  <c r="T82" i="9"/>
  <c r="W82" i="9"/>
  <c r="AA93" i="9"/>
  <c r="W93" i="9"/>
  <c r="T93" i="9"/>
  <c r="W134" i="9"/>
  <c r="T134" i="9"/>
  <c r="AA142" i="9"/>
  <c r="T130" i="9"/>
  <c r="T107" i="9"/>
  <c r="W107" i="9"/>
  <c r="T133" i="9"/>
  <c r="W133" i="9"/>
  <c r="AD133" i="9"/>
  <c r="Z133" i="9"/>
  <c r="AB163" i="9"/>
  <c r="AC163" i="9"/>
  <c r="Y156" i="9"/>
  <c r="AD150" i="9"/>
  <c r="Z150" i="9"/>
  <c r="Y154" i="9"/>
  <c r="Y175" i="9"/>
  <c r="AA171" i="9"/>
  <c r="Z181" i="9"/>
  <c r="AD181" i="9"/>
  <c r="T177" i="9"/>
  <c r="AA161" i="9"/>
  <c r="AA181" i="9"/>
  <c r="Y166" i="9"/>
  <c r="T179" i="9"/>
  <c r="W179" i="9"/>
  <c r="AD167" i="9"/>
  <c r="Z167" i="9"/>
  <c r="Y192" i="9"/>
  <c r="U204" i="9"/>
  <c r="T204" i="9"/>
  <c r="Y213" i="9"/>
  <c r="T228" i="9"/>
  <c r="W228" i="9"/>
  <c r="AB222" i="9"/>
  <c r="AC222" i="9"/>
  <c r="AA220" i="9"/>
  <c r="W250" i="9"/>
  <c r="T250" i="9"/>
  <c r="Y245" i="9"/>
  <c r="Y229" i="9"/>
  <c r="AD245" i="9"/>
  <c r="Z245" i="9"/>
  <c r="Y231" i="9"/>
  <c r="T233" i="9"/>
  <c r="AA253" i="9"/>
  <c r="AD265" i="9"/>
  <c r="Z265" i="9"/>
  <c r="AB287" i="9"/>
  <c r="AC287" i="9"/>
  <c r="W261" i="9"/>
  <c r="T261" i="9"/>
  <c r="T285" i="9"/>
  <c r="T316" i="9"/>
  <c r="W316" i="9"/>
  <c r="Z341" i="9"/>
  <c r="AD341" i="9"/>
  <c r="AD324" i="9"/>
  <c r="Z324" i="9"/>
  <c r="Z280" i="9"/>
  <c r="AD280" i="9"/>
  <c r="AC303" i="9"/>
  <c r="Z336" i="9"/>
  <c r="AD336" i="9"/>
  <c r="AA306" i="9"/>
  <c r="T291" i="9"/>
  <c r="W291" i="9"/>
  <c r="T308" i="9"/>
  <c r="W308" i="9"/>
  <c r="AA339" i="9"/>
  <c r="T341" i="9"/>
  <c r="AA301" i="9"/>
  <c r="AA330" i="9"/>
  <c r="Y24" i="9"/>
  <c r="Z33" i="9"/>
  <c r="AD33" i="9"/>
  <c r="AB23" i="9"/>
  <c r="AC23" i="9"/>
  <c r="T39" i="9"/>
  <c r="T31" i="9"/>
  <c r="AB51" i="9"/>
  <c r="AC51" i="9"/>
  <c r="AA36" i="9"/>
  <c r="T40" i="9"/>
  <c r="AB75" i="9"/>
  <c r="AC75" i="9"/>
  <c r="T48" i="9"/>
  <c r="Y59" i="9"/>
  <c r="T70" i="9"/>
  <c r="W70" i="9"/>
  <c r="AD72" i="9"/>
  <c r="Z72" i="9"/>
  <c r="T87" i="9"/>
  <c r="W87" i="9"/>
  <c r="U87" i="9"/>
  <c r="AA87" i="9"/>
  <c r="AC101" i="9"/>
  <c r="AB101" i="9"/>
  <c r="Z71" i="9"/>
  <c r="AD71" i="9"/>
  <c r="Z78" i="9"/>
  <c r="AD78" i="9"/>
  <c r="AA97" i="9"/>
  <c r="AA113" i="9"/>
  <c r="T98" i="9"/>
  <c r="W98" i="9"/>
  <c r="AA125" i="9"/>
  <c r="AD129" i="9"/>
  <c r="Z129" i="9"/>
  <c r="W143" i="9"/>
  <c r="T143" i="9"/>
  <c r="AA99" i="9"/>
  <c r="W117" i="9"/>
  <c r="T117" i="9"/>
  <c r="Z117" i="9"/>
  <c r="AD117" i="9"/>
  <c r="T111" i="9"/>
  <c r="W111" i="9"/>
  <c r="AD123" i="9"/>
  <c r="Z123" i="9"/>
  <c r="AA133" i="9"/>
  <c r="T169" i="9"/>
  <c r="W169" i="9"/>
  <c r="T156" i="9"/>
  <c r="W156" i="9"/>
  <c r="Y139" i="9"/>
  <c r="T142" i="9"/>
  <c r="AD165" i="9"/>
  <c r="Z165" i="9"/>
  <c r="Z188" i="9"/>
  <c r="AD188" i="9"/>
  <c r="U183" i="9"/>
  <c r="T183" i="9"/>
  <c r="T194" i="9"/>
  <c r="W194" i="9"/>
  <c r="AD166" i="9"/>
  <c r="Z166" i="9"/>
  <c r="Z180" i="9"/>
  <c r="AD180" i="9"/>
  <c r="Y167" i="9"/>
  <c r="AA194" i="9"/>
  <c r="AB213" i="9"/>
  <c r="AC213" i="9"/>
  <c r="Z206" i="9"/>
  <c r="AD206" i="9"/>
  <c r="Y220" i="9"/>
  <c r="AD220" i="9"/>
  <c r="Z220" i="9"/>
  <c r="T266" i="9"/>
  <c r="W266" i="9"/>
  <c r="T229" i="9"/>
  <c r="W229" i="9"/>
  <c r="AC215" i="9"/>
  <c r="AB215" i="9"/>
  <c r="AA256" i="9"/>
  <c r="T277" i="9"/>
  <c r="W277" i="9"/>
  <c r="Y273" i="9"/>
  <c r="AA258" i="9"/>
  <c r="AA236" i="9"/>
  <c r="AA278" i="9"/>
  <c r="Y285" i="9"/>
  <c r="AB304" i="9"/>
  <c r="AC304" i="9"/>
  <c r="AB326" i="9"/>
  <c r="AC326" i="9"/>
  <c r="AD295" i="9"/>
  <c r="Z295" i="9"/>
  <c r="AA297" i="9"/>
  <c r="AC333" i="9"/>
  <c r="AB333" i="9"/>
  <c r="AA336" i="9"/>
  <c r="AD331" i="9"/>
  <c r="Z331" i="9"/>
  <c r="Z301" i="9"/>
  <c r="AD301" i="9"/>
  <c r="AD320" i="9"/>
  <c r="Z320" i="9"/>
  <c r="Z309" i="9"/>
  <c r="AD309" i="9"/>
  <c r="AA296" i="9"/>
  <c r="AA311" i="9"/>
  <c r="T314" i="9"/>
  <c r="AC335" i="9"/>
  <c r="AB335" i="9"/>
  <c r="AA341" i="9"/>
  <c r="AB6" i="9"/>
  <c r="AC6" i="9"/>
  <c r="AB27" i="9"/>
  <c r="AC27" i="9"/>
  <c r="T34" i="9"/>
  <c r="W34" i="9"/>
  <c r="T53" i="9"/>
  <c r="W53" i="9"/>
  <c r="Y51" i="9"/>
  <c r="Y36" i="9"/>
  <c r="AA41" i="9"/>
  <c r="AD59" i="9"/>
  <c r="Z59" i="9"/>
  <c r="AB52" i="9"/>
  <c r="AC52" i="9"/>
  <c r="Z68" i="9"/>
  <c r="AD68" i="9"/>
  <c r="AD74" i="9"/>
  <c r="Z74" i="9"/>
  <c r="W83" i="9"/>
  <c r="T83" i="9"/>
  <c r="Y89" i="9"/>
  <c r="AA71" i="9"/>
  <c r="AB110" i="9"/>
  <c r="AC110" i="9"/>
  <c r="AC104" i="9"/>
  <c r="AB104" i="9"/>
  <c r="AD128" i="9"/>
  <c r="Z128" i="9"/>
  <c r="W66" i="9"/>
  <c r="T66" i="9"/>
  <c r="AD82" i="9"/>
  <c r="Z82" i="9"/>
  <c r="Z125" i="9"/>
  <c r="AD125" i="9"/>
  <c r="T123" i="9"/>
  <c r="W123" i="9"/>
  <c r="AA130" i="9"/>
  <c r="Y115" i="9"/>
  <c r="AA98" i="9"/>
  <c r="Y144" i="9"/>
  <c r="T141" i="9"/>
  <c r="W141" i="9"/>
  <c r="Z141" i="9"/>
  <c r="AD141" i="9"/>
  <c r="AB143" i="9"/>
  <c r="AC143" i="9"/>
  <c r="Z148" i="9"/>
  <c r="AD148" i="9"/>
  <c r="AD139" i="9"/>
  <c r="Z139" i="9"/>
  <c r="AC151" i="9"/>
  <c r="AA156" i="9"/>
  <c r="T148" i="9"/>
  <c r="W148" i="9"/>
  <c r="T181" i="9"/>
  <c r="W181" i="9"/>
  <c r="Z179" i="9"/>
  <c r="AD179" i="9"/>
  <c r="T186" i="9"/>
  <c r="W186" i="9"/>
  <c r="AD186" i="9"/>
  <c r="Z186" i="9"/>
  <c r="Z202" i="9"/>
  <c r="AD202" i="9"/>
  <c r="AD222" i="9"/>
  <c r="Z222" i="9"/>
  <c r="AB230" i="9"/>
  <c r="AC230" i="9"/>
  <c r="W238" i="9"/>
  <c r="T238" i="9"/>
  <c r="Y206" i="9"/>
  <c r="AA244" i="9"/>
  <c r="AB246" i="9"/>
  <c r="AC246" i="9"/>
  <c r="Z247" i="9"/>
  <c r="AD247" i="9"/>
  <c r="AB279" i="9"/>
  <c r="AC279" i="9"/>
  <c r="Y265" i="9"/>
  <c r="Z285" i="9"/>
  <c r="AD285" i="9"/>
  <c r="W257" i="9"/>
  <c r="T257" i="9"/>
  <c r="T273" i="9"/>
  <c r="U273" i="9"/>
  <c r="T272" i="9"/>
  <c r="AC291" i="9"/>
  <c r="AB291" i="9"/>
  <c r="AA295" i="9"/>
  <c r="AD290" i="9"/>
  <c r="Z290" i="9"/>
  <c r="T306" i="9"/>
  <c r="W306" i="9"/>
  <c r="T320" i="9"/>
  <c r="W320" i="9"/>
  <c r="Z335" i="9"/>
  <c r="AD335" i="9"/>
  <c r="Z317" i="9"/>
  <c r="AD317" i="9"/>
  <c r="U338" i="9"/>
  <c r="AA338" i="9"/>
  <c r="AB316" i="9"/>
  <c r="AC316" i="9"/>
  <c r="T280" i="9"/>
  <c r="W280" i="9"/>
  <c r="Z306" i="9"/>
  <c r="AD306" i="9"/>
  <c r="W339" i="9"/>
  <c r="T339" i="9"/>
  <c r="AC325" i="9"/>
  <c r="AB325" i="9"/>
  <c r="AD291" i="9"/>
  <c r="Z291" i="9"/>
  <c r="T340" i="9"/>
  <c r="W340" i="9"/>
  <c r="T311" i="9"/>
  <c r="AC298" i="9"/>
  <c r="T322" i="9"/>
  <c r="X37" i="9"/>
  <c r="AC37" i="9"/>
  <c r="AD12" i="9"/>
  <c r="Z12" i="9"/>
  <c r="T5" i="9"/>
  <c r="W18" i="9"/>
  <c r="T18" i="9"/>
  <c r="Z28" i="9"/>
  <c r="AD28" i="9"/>
  <c r="W28" i="9"/>
  <c r="T28" i="9"/>
  <c r="W32" i="9"/>
  <c r="T32" i="9"/>
  <c r="W36" i="9"/>
  <c r="T36" i="9"/>
  <c r="Y41" i="9"/>
  <c r="AC65" i="9"/>
  <c r="AB65" i="9"/>
  <c r="T76" i="9"/>
  <c r="W76" i="9"/>
  <c r="AA39" i="9"/>
  <c r="AA72" i="9"/>
  <c r="T62" i="9"/>
  <c r="AC69" i="9"/>
  <c r="AB69" i="9"/>
  <c r="Z81" i="9"/>
  <c r="AD81" i="9"/>
  <c r="AB60" i="9"/>
  <c r="AC60" i="9"/>
  <c r="W100" i="9"/>
  <c r="T100" i="9"/>
  <c r="T80" i="9"/>
  <c r="W80" i="9"/>
  <c r="AB89" i="9"/>
  <c r="T95" i="9"/>
  <c r="AA95" i="9"/>
  <c r="U95" i="9"/>
  <c r="U113" i="9"/>
  <c r="T113" i="9"/>
  <c r="Y120" i="9"/>
  <c r="Z105" i="9"/>
  <c r="AD105" i="9"/>
  <c r="Z114" i="9"/>
  <c r="AD114" i="9"/>
  <c r="AD109" i="9"/>
  <c r="Z109" i="9"/>
  <c r="T131" i="9"/>
  <c r="W131" i="9"/>
  <c r="T126" i="9"/>
  <c r="W126" i="9"/>
  <c r="Y93" i="9"/>
  <c r="W110" i="9"/>
  <c r="T110" i="9"/>
  <c r="T125" i="9"/>
  <c r="AD144" i="9"/>
  <c r="Z144" i="9"/>
  <c r="Y130" i="9"/>
  <c r="AA115" i="9"/>
  <c r="AA117" i="9"/>
  <c r="T89" i="9"/>
  <c r="Y107" i="9"/>
  <c r="AA111" i="9"/>
  <c r="AA123" i="9"/>
  <c r="AA169" i="9"/>
  <c r="U169" i="9"/>
  <c r="Y148" i="9"/>
  <c r="AD127" i="9"/>
  <c r="Z127" i="9"/>
  <c r="Y165" i="9"/>
  <c r="T191" i="9"/>
  <c r="W191" i="9"/>
  <c r="Y170" i="9"/>
  <c r="Z183" i="9"/>
  <c r="AD183" i="9"/>
  <c r="AC135" i="9"/>
  <c r="T172" i="9"/>
  <c r="W172" i="9"/>
  <c r="AA180" i="9"/>
  <c r="Z215" i="9"/>
  <c r="AD215" i="9"/>
  <c r="AA183" i="9"/>
  <c r="AA193" i="9"/>
  <c r="AA206" i="9"/>
  <c r="Z228" i="9"/>
  <c r="AD228" i="9"/>
  <c r="AD239" i="9"/>
  <c r="Z239" i="9"/>
  <c r="T220" i="9"/>
  <c r="W220" i="9"/>
  <c r="AA228" i="9"/>
  <c r="T239" i="9"/>
  <c r="W239" i="9"/>
  <c r="Z255" i="9"/>
  <c r="AD255" i="9"/>
  <c r="Z271" i="9"/>
  <c r="AD271" i="9"/>
  <c r="W225" i="9"/>
  <c r="T225" i="9"/>
  <c r="T231" i="9"/>
  <c r="AA177" i="9"/>
  <c r="T276" i="9"/>
  <c r="U276" i="9"/>
  <c r="AD281" i="9"/>
  <c r="Z281" i="9"/>
  <c r="Y274" i="9"/>
  <c r="W278" i="9"/>
  <c r="T278" i="9"/>
  <c r="Y289" i="9"/>
  <c r="T274" i="9"/>
  <c r="T279" i="9"/>
  <c r="W279" i="9"/>
  <c r="Y290" i="9"/>
  <c r="Z323" i="9"/>
  <c r="AD323" i="9"/>
  <c r="Z325" i="9"/>
  <c r="AD325" i="9"/>
  <c r="Z312" i="9"/>
  <c r="AD312" i="9"/>
  <c r="AB327" i="9"/>
  <c r="AC327" i="9"/>
  <c r="T296" i="9"/>
  <c r="W296" i="9"/>
  <c r="AA293" i="9"/>
  <c r="W309" i="9"/>
  <c r="T309" i="9"/>
  <c r="T268" i="9"/>
  <c r="Y291" i="9"/>
  <c r="AA294" i="9"/>
  <c r="W312" i="9"/>
  <c r="T312" i="9"/>
  <c r="AD333" i="9"/>
  <c r="Z333" i="9"/>
  <c r="AB10" i="9"/>
  <c r="AC10" i="9"/>
  <c r="AD11" i="9"/>
  <c r="Z11" i="9"/>
  <c r="AD5" i="9"/>
  <c r="Z5" i="9"/>
  <c r="Y11" i="9"/>
  <c r="AA3" i="9"/>
  <c r="X14" i="9"/>
  <c r="AC14" i="9"/>
  <c r="Z10" i="9"/>
  <c r="AD10" i="9"/>
  <c r="Y12" i="9"/>
  <c r="Y5" i="9"/>
  <c r="T10" i="9"/>
  <c r="AA11" i="9"/>
  <c r="W22" i="9"/>
  <c r="T22" i="9"/>
  <c r="U26" i="9"/>
  <c r="AA26" i="9"/>
  <c r="AA21" i="9"/>
  <c r="Z21" i="9"/>
  <c r="AD21" i="9"/>
  <c r="AD35" i="9"/>
  <c r="Z35" i="9"/>
  <c r="AD34" i="9"/>
  <c r="Z34" i="9"/>
  <c r="T21" i="9"/>
  <c r="Y37" i="9"/>
  <c r="Y40" i="9"/>
  <c r="T54" i="9"/>
  <c r="U54" i="9"/>
  <c r="Z56" i="9"/>
  <c r="AD56" i="9"/>
  <c r="AC42" i="9"/>
  <c r="Y55" i="9"/>
  <c r="Z58" i="9"/>
  <c r="AD58" i="9"/>
  <c r="Z45" i="9"/>
  <c r="AD45" i="9"/>
  <c r="AD65" i="9"/>
  <c r="Z65" i="9"/>
  <c r="AA70" i="9"/>
  <c r="AA68" i="9"/>
  <c r="AD64" i="9"/>
  <c r="Z64" i="9"/>
  <c r="Z83" i="9"/>
  <c r="AD83" i="9"/>
  <c r="Y80" i="9"/>
  <c r="W78" i="9"/>
  <c r="T78" i="9"/>
  <c r="U109" i="9"/>
  <c r="T109" i="9"/>
  <c r="AA103" i="9"/>
  <c r="AB119" i="9"/>
  <c r="AC119" i="9"/>
  <c r="AD66" i="9"/>
  <c r="Z66" i="9"/>
  <c r="AA82" i="9"/>
  <c r="Y98" i="9"/>
  <c r="Z98" i="9"/>
  <c r="AD98" i="9"/>
  <c r="Y99" i="9"/>
  <c r="AB131" i="9"/>
  <c r="AC131" i="9"/>
  <c r="AC100" i="9"/>
  <c r="AD107" i="9"/>
  <c r="Z107" i="9"/>
  <c r="AA107" i="9"/>
  <c r="AD134" i="9"/>
  <c r="Z134" i="9"/>
  <c r="Y133" i="9"/>
  <c r="AC158" i="9"/>
  <c r="AA138" i="9"/>
  <c r="W139" i="9"/>
  <c r="T139" i="9"/>
  <c r="AA139" i="9"/>
  <c r="AB152" i="9"/>
  <c r="AC152" i="9"/>
  <c r="T161" i="9"/>
  <c r="W203" i="9"/>
  <c r="T203" i="9"/>
  <c r="Y201" i="9"/>
  <c r="T167" i="9"/>
  <c r="W167" i="9"/>
  <c r="AB165" i="9"/>
  <c r="AC165" i="9"/>
  <c r="Y188" i="9"/>
  <c r="AB197" i="9"/>
  <c r="AC197" i="9"/>
  <c r="Y218" i="9"/>
  <c r="Z214" i="9"/>
  <c r="AD214" i="9"/>
  <c r="T242" i="9"/>
  <c r="W242" i="9"/>
  <c r="AD212" i="9"/>
  <c r="Z212" i="9"/>
  <c r="AA199" i="9"/>
  <c r="AA260" i="9"/>
  <c r="Z236" i="9"/>
  <c r="AD236" i="9"/>
  <c r="AA245" i="9"/>
  <c r="AD264" i="9"/>
  <c r="Z264" i="9"/>
  <c r="AD262" i="9"/>
  <c r="Z262" i="9"/>
  <c r="T295" i="9"/>
  <c r="W295" i="9"/>
  <c r="AA277" i="9"/>
  <c r="AB299" i="9"/>
  <c r="AC299" i="9"/>
  <c r="W319" i="9"/>
  <c r="T319" i="9"/>
  <c r="T325" i="9"/>
  <c r="W325" i="9"/>
  <c r="AA280" i="9"/>
  <c r="T323" i="9"/>
  <c r="W323" i="9"/>
  <c r="T297" i="9"/>
  <c r="AA276" i="9"/>
  <c r="AA314" i="9"/>
  <c r="T324" i="9"/>
  <c r="W324" i="9"/>
  <c r="Y335" i="9"/>
  <c r="Y324" i="9"/>
  <c r="AA322" i="9"/>
  <c r="AC300" i="9"/>
  <c r="AC328" i="9"/>
  <c r="T301" i="9"/>
  <c r="AB29" i="9" l="1"/>
  <c r="AC29" i="9"/>
  <c r="AB43" i="9"/>
  <c r="AC45" i="9"/>
  <c r="AB48" i="9"/>
  <c r="AB231" i="9"/>
  <c r="AC217" i="9"/>
  <c r="AB116" i="9"/>
  <c r="AC116" i="9"/>
  <c r="AC204" i="9"/>
  <c r="AB16" i="9"/>
  <c r="AC16" i="9"/>
  <c r="AB212" i="9"/>
  <c r="AB127" i="9"/>
  <c r="AC166" i="9"/>
  <c r="AC5" i="9"/>
  <c r="AC84" i="9"/>
  <c r="AC109" i="9"/>
  <c r="AC155" i="9"/>
  <c r="AC205" i="9"/>
  <c r="AC33" i="9"/>
  <c r="AB146" i="9"/>
  <c r="AB167" i="9"/>
  <c r="AB28" i="9"/>
  <c r="AB141" i="9"/>
  <c r="AC63" i="9"/>
  <c r="AC62" i="9"/>
  <c r="AC54" i="9"/>
  <c r="AC148" i="9"/>
  <c r="AC172" i="9"/>
  <c r="AB214" i="9"/>
  <c r="AB66" i="9"/>
  <c r="AC32" i="9"/>
  <c r="AC229" i="9"/>
  <c r="AB189" i="9"/>
  <c r="AB79" i="9"/>
  <c r="AC96" i="9"/>
  <c r="AB72" i="9"/>
  <c r="AC72" i="9"/>
  <c r="AC245" i="9"/>
  <c r="AB245" i="9"/>
  <c r="AB11" i="9"/>
  <c r="AC11" i="9"/>
  <c r="AB3" i="9"/>
  <c r="AC3" i="9"/>
  <c r="AC177" i="9"/>
  <c r="AB177" i="9"/>
  <c r="AB95" i="9"/>
  <c r="AC95" i="9"/>
  <c r="AC39" i="9"/>
  <c r="AB39" i="9"/>
  <c r="AB258" i="9"/>
  <c r="AC258" i="9"/>
  <c r="AB97" i="9"/>
  <c r="AC97" i="9"/>
  <c r="AC13" i="9"/>
  <c r="AB13" i="9"/>
  <c r="AB262" i="9"/>
  <c r="AC262" i="9"/>
  <c r="AC322" i="9"/>
  <c r="AB322" i="9"/>
  <c r="AB277" i="9"/>
  <c r="AC277" i="9"/>
  <c r="AB139" i="9"/>
  <c r="AC139" i="9"/>
  <c r="AB293" i="9"/>
  <c r="AC293" i="9"/>
  <c r="AB206" i="9"/>
  <c r="AC206" i="9"/>
  <c r="AB117" i="9"/>
  <c r="AC117" i="9"/>
  <c r="AB311" i="9"/>
  <c r="AC311" i="9"/>
  <c r="AC339" i="9"/>
  <c r="AB339" i="9"/>
  <c r="AB181" i="9"/>
  <c r="AC181" i="9"/>
  <c r="AB20" i="9"/>
  <c r="AC20" i="9"/>
  <c r="AB340" i="9"/>
  <c r="AC340" i="9"/>
  <c r="AB260" i="9"/>
  <c r="AC260" i="9"/>
  <c r="AC280" i="9"/>
  <c r="AB280" i="9"/>
  <c r="AB103" i="9"/>
  <c r="AC103" i="9"/>
  <c r="AC228" i="9"/>
  <c r="AB228" i="9"/>
  <c r="AB193" i="9"/>
  <c r="AC193" i="9"/>
  <c r="AB115" i="9"/>
  <c r="AC115" i="9"/>
  <c r="AB295" i="9"/>
  <c r="AC295" i="9"/>
  <c r="AC41" i="9"/>
  <c r="AB41" i="9"/>
  <c r="AC296" i="9"/>
  <c r="AB296" i="9"/>
  <c r="AC194" i="9"/>
  <c r="AB194" i="9"/>
  <c r="AB253" i="9"/>
  <c r="AC253" i="9"/>
  <c r="AB161" i="9"/>
  <c r="AC161" i="9"/>
  <c r="AC93" i="9"/>
  <c r="AB93" i="9"/>
  <c r="AB268" i="9"/>
  <c r="AC268" i="9"/>
  <c r="AB192" i="9"/>
  <c r="AC192" i="9"/>
  <c r="AC309" i="9"/>
  <c r="AB309" i="9"/>
  <c r="AC164" i="9"/>
  <c r="AB164" i="9"/>
  <c r="AC244" i="9"/>
  <c r="AB244" i="9"/>
  <c r="AC336" i="9"/>
  <c r="AB336" i="9"/>
  <c r="AC220" i="9"/>
  <c r="AB220" i="9"/>
  <c r="AB18" i="9"/>
  <c r="AC18" i="9"/>
  <c r="AC78" i="9"/>
  <c r="AB78" i="9"/>
  <c r="AB58" i="9"/>
  <c r="AC58" i="9"/>
  <c r="AC239" i="9"/>
  <c r="AB239" i="9"/>
  <c r="AB324" i="9"/>
  <c r="AC324" i="9"/>
  <c r="AB107" i="9"/>
  <c r="AC107" i="9"/>
  <c r="AC21" i="9"/>
  <c r="AB21" i="9"/>
  <c r="AC68" i="9"/>
  <c r="AB68" i="9"/>
  <c r="AB26" i="9"/>
  <c r="AC26" i="9"/>
  <c r="AB294" i="9"/>
  <c r="AC294" i="9"/>
  <c r="AB169" i="9"/>
  <c r="AC169" i="9"/>
  <c r="AC256" i="9"/>
  <c r="AB256" i="9"/>
  <c r="AC125" i="9"/>
  <c r="AB125" i="9"/>
  <c r="AC36" i="9"/>
  <c r="AB36" i="9"/>
  <c r="AC31" i="9"/>
  <c r="AB31" i="9"/>
  <c r="AB319" i="9"/>
  <c r="AC319" i="9"/>
  <c r="AB191" i="9"/>
  <c r="AC191" i="9"/>
  <c r="AC272" i="9"/>
  <c r="AB272" i="9"/>
  <c r="AC314" i="9"/>
  <c r="AB314" i="9"/>
  <c r="AB70" i="9"/>
  <c r="AC70" i="9"/>
  <c r="AC123" i="9"/>
  <c r="AB123" i="9"/>
  <c r="AC98" i="9"/>
  <c r="AB98" i="9"/>
  <c r="AC341" i="9"/>
  <c r="AB341" i="9"/>
  <c r="AC142" i="9"/>
  <c r="AB142" i="9"/>
  <c r="AC40" i="9"/>
  <c r="AB40" i="9"/>
  <c r="AC285" i="9"/>
  <c r="AB285" i="9"/>
  <c r="AC202" i="9"/>
  <c r="AB202" i="9"/>
  <c r="AB252" i="9"/>
  <c r="AC252" i="9"/>
  <c r="AB121" i="9"/>
  <c r="AC121" i="9"/>
  <c r="AB80" i="9"/>
  <c r="AC80" i="9"/>
  <c r="AC183" i="9"/>
  <c r="AB183" i="9"/>
  <c r="AB199" i="9"/>
  <c r="AC199" i="9"/>
  <c r="AC82" i="9"/>
  <c r="AB82" i="9"/>
  <c r="AB276" i="9"/>
  <c r="AC276" i="9"/>
  <c r="AB138" i="9"/>
  <c r="AC138" i="9"/>
  <c r="AC180" i="9"/>
  <c r="AB180" i="9"/>
  <c r="AB111" i="9"/>
  <c r="AC111" i="9"/>
  <c r="AB338" i="9"/>
  <c r="AC338" i="9"/>
  <c r="AB71" i="9"/>
  <c r="AC71" i="9"/>
  <c r="AC297" i="9"/>
  <c r="AB297" i="9"/>
  <c r="AB278" i="9"/>
  <c r="AC278" i="9"/>
  <c r="AC133" i="9"/>
  <c r="AB133" i="9"/>
  <c r="AB330" i="9"/>
  <c r="AC330" i="9"/>
  <c r="AC306" i="9"/>
  <c r="AB306" i="9"/>
  <c r="AB171" i="9"/>
  <c r="AC171" i="9"/>
  <c r="AB47" i="9"/>
  <c r="AC47" i="9"/>
  <c r="AC186" i="9"/>
  <c r="AB186" i="9"/>
  <c r="AC118" i="9"/>
  <c r="AB118" i="9"/>
  <c r="AC156" i="9"/>
  <c r="AB156" i="9"/>
  <c r="AC130" i="9"/>
  <c r="AB130" i="9"/>
  <c r="AC236" i="9"/>
  <c r="AB236" i="9"/>
  <c r="AC99" i="9"/>
  <c r="AB99" i="9"/>
  <c r="AB113" i="9"/>
  <c r="AC113" i="9"/>
  <c r="AB87" i="9"/>
  <c r="AC87" i="9"/>
  <c r="AC301" i="9"/>
  <c r="AB301" i="9"/>
  <c r="AB274" i="9"/>
  <c r="AC274" i="9"/>
  <c r="AC241" i="9"/>
  <c r="AB241" i="9"/>
  <c r="J5" i="45" l="1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4" i="45"/>
  <c r="K4" i="55"/>
  <c r="L4" i="55"/>
  <c r="M4" i="55"/>
  <c r="K5" i="55" l="1"/>
  <c r="L5" i="55"/>
  <c r="M5" i="55"/>
  <c r="K6" i="55"/>
  <c r="L6" i="55"/>
  <c r="M6" i="55"/>
  <c r="K7" i="55"/>
  <c r="L7" i="55"/>
  <c r="M7" i="55"/>
  <c r="K8" i="55"/>
  <c r="L8" i="55"/>
  <c r="M8" i="55"/>
  <c r="K9" i="55"/>
  <c r="L9" i="55"/>
  <c r="M9" i="55"/>
  <c r="K10" i="55"/>
  <c r="L10" i="55"/>
  <c r="M10" i="55"/>
  <c r="K11" i="55"/>
  <c r="L11" i="55"/>
  <c r="M11" i="55"/>
  <c r="K12" i="55"/>
  <c r="L12" i="55"/>
  <c r="M12" i="55"/>
  <c r="K16" i="55"/>
  <c r="L16" i="55"/>
  <c r="M16" i="55"/>
  <c r="J5" i="55"/>
  <c r="J6" i="55"/>
  <c r="J7" i="55"/>
  <c r="J8" i="55"/>
  <c r="J9" i="55"/>
  <c r="J10" i="55"/>
  <c r="J11" i="55"/>
  <c r="J12" i="55"/>
  <c r="J16" i="55"/>
  <c r="J55" i="34"/>
  <c r="K55" i="34"/>
  <c r="L55" i="34"/>
  <c r="M55" i="34"/>
  <c r="J56" i="34"/>
  <c r="K56" i="34"/>
  <c r="L56" i="34"/>
  <c r="M56" i="34"/>
  <c r="J57" i="34"/>
  <c r="K57" i="34"/>
  <c r="L57" i="34"/>
  <c r="M57" i="34"/>
  <c r="J58" i="34"/>
  <c r="K58" i="34"/>
  <c r="L58" i="34"/>
  <c r="M58" i="34"/>
  <c r="J59" i="34"/>
  <c r="K59" i="34"/>
  <c r="L59" i="34"/>
  <c r="M59" i="34"/>
  <c r="J60" i="34"/>
  <c r="K60" i="34"/>
  <c r="L60" i="34"/>
  <c r="M60" i="34"/>
  <c r="J61" i="34"/>
  <c r="K61" i="34"/>
  <c r="L61" i="34"/>
  <c r="M61" i="34"/>
  <c r="J62" i="34"/>
  <c r="K62" i="34"/>
  <c r="L62" i="34"/>
  <c r="M62" i="34"/>
  <c r="J63" i="34"/>
  <c r="K63" i="34"/>
  <c r="L63" i="34"/>
  <c r="M63" i="34"/>
  <c r="J64" i="34"/>
  <c r="K64" i="34"/>
  <c r="L64" i="34"/>
  <c r="M64" i="34"/>
  <c r="J65" i="34"/>
  <c r="K65" i="34"/>
  <c r="L65" i="34"/>
  <c r="M65" i="34"/>
  <c r="J66" i="34"/>
  <c r="K66" i="34"/>
  <c r="L66" i="34"/>
  <c r="M66" i="34"/>
  <c r="J17" i="34"/>
  <c r="K17" i="34"/>
  <c r="L17" i="34"/>
  <c r="M17" i="34"/>
  <c r="J18" i="34"/>
  <c r="K18" i="34"/>
  <c r="L18" i="34"/>
  <c r="M18" i="34"/>
  <c r="J19" i="34"/>
  <c r="K19" i="34"/>
  <c r="L19" i="34"/>
  <c r="M19" i="34"/>
  <c r="J20" i="34"/>
  <c r="K20" i="34"/>
  <c r="L20" i="34"/>
  <c r="M20" i="34"/>
  <c r="J21" i="34"/>
  <c r="K21" i="34"/>
  <c r="L21" i="34"/>
  <c r="M21" i="34"/>
  <c r="J22" i="34"/>
  <c r="K22" i="34"/>
  <c r="L22" i="34"/>
  <c r="M22" i="34"/>
  <c r="J23" i="34"/>
  <c r="K23" i="34"/>
  <c r="L23" i="34"/>
  <c r="M23" i="34"/>
  <c r="J24" i="34"/>
  <c r="K24" i="34"/>
  <c r="L24" i="34"/>
  <c r="M24" i="34"/>
  <c r="J25" i="34"/>
  <c r="K25" i="34"/>
  <c r="L25" i="34"/>
  <c r="M25" i="34"/>
  <c r="J26" i="34"/>
  <c r="K26" i="34"/>
  <c r="L26" i="34"/>
  <c r="M26" i="34"/>
  <c r="J27" i="34"/>
  <c r="K27" i="34"/>
  <c r="L27" i="34"/>
  <c r="M27" i="34"/>
  <c r="J28" i="34"/>
  <c r="K28" i="34"/>
  <c r="L28" i="34"/>
  <c r="M28" i="34"/>
  <c r="J29" i="34"/>
  <c r="K29" i="34"/>
  <c r="L29" i="34"/>
  <c r="M29" i="34"/>
  <c r="J30" i="34"/>
  <c r="K30" i="34"/>
  <c r="L30" i="34"/>
  <c r="M30" i="34"/>
  <c r="J31" i="34"/>
  <c r="K31" i="34"/>
  <c r="L31" i="34"/>
  <c r="M31" i="34"/>
  <c r="J32" i="34"/>
  <c r="K32" i="34"/>
  <c r="L32" i="34"/>
  <c r="M32" i="34"/>
  <c r="J17" i="44"/>
  <c r="K17" i="44"/>
  <c r="L17" i="44"/>
  <c r="M17" i="44"/>
  <c r="J18" i="44"/>
  <c r="K18" i="44"/>
  <c r="L18" i="44"/>
  <c r="M18" i="44"/>
  <c r="J19" i="44"/>
  <c r="K19" i="44"/>
  <c r="L19" i="44"/>
  <c r="M19" i="44"/>
  <c r="J20" i="44"/>
  <c r="K20" i="44"/>
  <c r="L20" i="44"/>
  <c r="M20" i="44"/>
  <c r="J21" i="44"/>
  <c r="K21" i="44"/>
  <c r="L21" i="44"/>
  <c r="M21" i="44"/>
  <c r="J22" i="44"/>
  <c r="K22" i="44"/>
  <c r="L22" i="44"/>
  <c r="M22" i="44"/>
  <c r="J23" i="44"/>
  <c r="K23" i="44"/>
  <c r="L23" i="44"/>
  <c r="M23" i="44"/>
  <c r="J24" i="44"/>
  <c r="K24" i="44"/>
  <c r="L24" i="44"/>
  <c r="M24" i="44"/>
  <c r="J25" i="44"/>
  <c r="K25" i="44"/>
  <c r="L25" i="44"/>
  <c r="M25" i="44"/>
  <c r="J26" i="44"/>
  <c r="K26" i="44"/>
  <c r="L26" i="44"/>
  <c r="M26" i="44"/>
  <c r="J27" i="44"/>
  <c r="K27" i="44"/>
  <c r="L27" i="44"/>
  <c r="M27" i="44"/>
  <c r="J28" i="44"/>
  <c r="K28" i="44"/>
  <c r="L28" i="44"/>
  <c r="M28" i="44"/>
  <c r="J29" i="44"/>
  <c r="K29" i="44"/>
  <c r="L29" i="44"/>
  <c r="M29" i="44"/>
  <c r="J30" i="44"/>
  <c r="K30" i="44"/>
  <c r="L30" i="44"/>
  <c r="M30" i="44"/>
  <c r="J63" i="45"/>
  <c r="K63" i="45"/>
  <c r="L63" i="45"/>
  <c r="M63" i="45"/>
  <c r="J64" i="45"/>
  <c r="K64" i="45"/>
  <c r="L64" i="45"/>
  <c r="M64" i="45"/>
  <c r="J65" i="45"/>
  <c r="K65" i="45"/>
  <c r="L65" i="45"/>
  <c r="M65" i="45"/>
  <c r="J66" i="45"/>
  <c r="K66" i="45"/>
  <c r="L66" i="45"/>
  <c r="M66" i="45"/>
  <c r="J67" i="45"/>
  <c r="K67" i="45"/>
  <c r="L67" i="45"/>
  <c r="M67" i="45"/>
  <c r="J68" i="45"/>
  <c r="K68" i="45"/>
  <c r="L68" i="45"/>
  <c r="M68" i="45"/>
  <c r="J69" i="45"/>
  <c r="K69" i="45"/>
  <c r="L69" i="45"/>
  <c r="M69" i="45"/>
  <c r="J70" i="45"/>
  <c r="K70" i="45"/>
  <c r="L70" i="45"/>
  <c r="M70" i="45"/>
  <c r="J71" i="45"/>
  <c r="K71" i="45"/>
  <c r="L71" i="45"/>
  <c r="M71" i="45"/>
  <c r="J72" i="45"/>
  <c r="K72" i="45"/>
  <c r="L72" i="45"/>
  <c r="M72" i="45"/>
  <c r="J73" i="45"/>
  <c r="K73" i="45"/>
  <c r="L73" i="45"/>
  <c r="M73" i="45"/>
  <c r="J74" i="45"/>
  <c r="K74" i="45"/>
  <c r="L74" i="45"/>
  <c r="M74" i="45"/>
  <c r="J75" i="45"/>
  <c r="K75" i="45"/>
  <c r="L75" i="45"/>
  <c r="M75" i="45"/>
  <c r="J76" i="45"/>
  <c r="K76" i="45"/>
  <c r="L76" i="45"/>
  <c r="M76" i="45"/>
  <c r="J77" i="45"/>
  <c r="K77" i="45"/>
  <c r="L77" i="45"/>
  <c r="M77" i="45"/>
  <c r="J78" i="45"/>
  <c r="K78" i="45"/>
  <c r="L78" i="45"/>
  <c r="M78" i="45"/>
  <c r="J79" i="45"/>
  <c r="K79" i="45"/>
  <c r="L79" i="45"/>
  <c r="M79" i="45"/>
  <c r="J80" i="45"/>
  <c r="K80" i="45"/>
  <c r="L80" i="45"/>
  <c r="M80" i="45"/>
  <c r="J81" i="45"/>
  <c r="K81" i="45"/>
  <c r="L81" i="45"/>
  <c r="M81" i="45"/>
  <c r="J82" i="45"/>
  <c r="K82" i="45"/>
  <c r="L82" i="45"/>
  <c r="M82" i="45"/>
  <c r="J83" i="45"/>
  <c r="K83" i="45"/>
  <c r="L83" i="45"/>
  <c r="M83" i="45"/>
  <c r="J84" i="45"/>
  <c r="K84" i="45"/>
  <c r="L84" i="45"/>
  <c r="M84" i="45"/>
  <c r="J85" i="45"/>
  <c r="K85" i="45"/>
  <c r="L85" i="45"/>
  <c r="M85" i="45"/>
  <c r="J86" i="45"/>
  <c r="K86" i="45"/>
  <c r="L86" i="45"/>
  <c r="M86" i="45"/>
  <c r="J87" i="45"/>
  <c r="K87" i="45"/>
  <c r="L87" i="45"/>
  <c r="M87" i="45"/>
  <c r="J88" i="45"/>
  <c r="K88" i="45"/>
  <c r="L88" i="45"/>
  <c r="M88" i="45"/>
  <c r="J89" i="45"/>
  <c r="K89" i="45"/>
  <c r="L89" i="45"/>
  <c r="M89" i="45"/>
  <c r="J90" i="45"/>
  <c r="K90" i="45"/>
  <c r="L90" i="45"/>
  <c r="M90" i="45"/>
  <c r="J91" i="45"/>
  <c r="K91" i="45"/>
  <c r="L91" i="45"/>
  <c r="M91" i="45"/>
  <c r="J92" i="45"/>
  <c r="K92" i="45"/>
  <c r="L92" i="45"/>
  <c r="M92" i="45"/>
  <c r="K17" i="45"/>
  <c r="L17" i="45"/>
  <c r="M17" i="45"/>
  <c r="K18" i="45"/>
  <c r="L18" i="45"/>
  <c r="M18" i="45"/>
  <c r="K19" i="45"/>
  <c r="L19" i="45"/>
  <c r="M19" i="45"/>
  <c r="K20" i="45"/>
  <c r="L20" i="45"/>
  <c r="M20" i="45"/>
  <c r="K21" i="45"/>
  <c r="L21" i="45"/>
  <c r="M21" i="45"/>
  <c r="K22" i="45"/>
  <c r="L22" i="45"/>
  <c r="M22" i="45"/>
  <c r="K23" i="45"/>
  <c r="L23" i="45"/>
  <c r="M23" i="45"/>
  <c r="K24" i="45"/>
  <c r="L24" i="45"/>
  <c r="M24" i="45"/>
  <c r="K25" i="45"/>
  <c r="L25" i="45"/>
  <c r="M25" i="45"/>
  <c r="K26" i="45"/>
  <c r="L26" i="45"/>
  <c r="M26" i="45"/>
  <c r="J27" i="45"/>
  <c r="K27" i="45"/>
  <c r="L27" i="45"/>
  <c r="M27" i="45"/>
  <c r="J28" i="45"/>
  <c r="K28" i="45"/>
  <c r="L28" i="45"/>
  <c r="M28" i="45"/>
  <c r="J29" i="45"/>
  <c r="K29" i="45"/>
  <c r="L29" i="45"/>
  <c r="M29" i="45"/>
  <c r="J30" i="45"/>
  <c r="K30" i="45"/>
  <c r="L30" i="45"/>
  <c r="M30" i="45"/>
  <c r="J31" i="45"/>
  <c r="K31" i="45"/>
  <c r="L31" i="45"/>
  <c r="M31" i="45"/>
  <c r="J32" i="45"/>
  <c r="K32" i="45"/>
  <c r="L32" i="45"/>
  <c r="M32" i="45"/>
  <c r="J33" i="45"/>
  <c r="K33" i="45"/>
  <c r="L33" i="45"/>
  <c r="M33" i="45"/>
  <c r="J34" i="45"/>
  <c r="K34" i="45"/>
  <c r="L34" i="45"/>
  <c r="M34" i="45"/>
  <c r="J35" i="45"/>
  <c r="K35" i="45"/>
  <c r="L35" i="45"/>
  <c r="M35" i="45"/>
  <c r="J36" i="45"/>
  <c r="K36" i="45"/>
  <c r="L36" i="45"/>
  <c r="M36" i="45"/>
  <c r="J37" i="45"/>
  <c r="K37" i="45"/>
  <c r="L37" i="45"/>
  <c r="M37" i="45"/>
  <c r="J38" i="45"/>
  <c r="K38" i="45"/>
  <c r="L38" i="45"/>
  <c r="M38" i="45"/>
  <c r="J39" i="45"/>
  <c r="K39" i="45"/>
  <c r="L39" i="45"/>
  <c r="M39" i="45"/>
  <c r="J40" i="45"/>
  <c r="K40" i="45"/>
  <c r="L40" i="45"/>
  <c r="M40" i="45"/>
  <c r="J25" i="55"/>
  <c r="K25" i="55"/>
  <c r="L25" i="55"/>
  <c r="J26" i="55"/>
  <c r="K26" i="55"/>
  <c r="L26" i="55"/>
  <c r="J27" i="55"/>
  <c r="K27" i="55"/>
  <c r="L27" i="55"/>
  <c r="J28" i="55"/>
  <c r="K28" i="55"/>
  <c r="L28" i="55"/>
  <c r="J29" i="55"/>
  <c r="K29" i="55"/>
  <c r="L29" i="55"/>
  <c r="J30" i="55"/>
  <c r="K30" i="55"/>
  <c r="L30" i="55"/>
  <c r="J31" i="55"/>
  <c r="K31" i="55"/>
  <c r="L31" i="55"/>
  <c r="J41" i="45" l="1"/>
  <c r="M17" i="55"/>
  <c r="L17" i="55"/>
  <c r="K17" i="55"/>
  <c r="J31" i="56"/>
  <c r="K31" i="56"/>
  <c r="L31" i="56"/>
  <c r="M31" i="56"/>
  <c r="J32" i="56"/>
  <c r="K32" i="56"/>
  <c r="L32" i="56"/>
  <c r="M32" i="56"/>
  <c r="J33" i="56"/>
  <c r="K33" i="56"/>
  <c r="L33" i="56"/>
  <c r="M33" i="56"/>
  <c r="J34" i="56"/>
  <c r="K34" i="56"/>
  <c r="L34" i="56"/>
  <c r="M34" i="56"/>
  <c r="J35" i="56"/>
  <c r="K35" i="56"/>
  <c r="L35" i="56"/>
  <c r="M35" i="56"/>
  <c r="J36" i="56"/>
  <c r="K36" i="56"/>
  <c r="L36" i="56"/>
  <c r="M36" i="56"/>
  <c r="J10" i="56"/>
  <c r="K10" i="56"/>
  <c r="L10" i="56"/>
  <c r="M10" i="56"/>
  <c r="J11" i="56"/>
  <c r="K11" i="56"/>
  <c r="L11" i="56"/>
  <c r="M11" i="56"/>
  <c r="J12" i="56"/>
  <c r="K12" i="56"/>
  <c r="L12" i="56"/>
  <c r="M12" i="56"/>
  <c r="J13" i="56"/>
  <c r="K13" i="56"/>
  <c r="L13" i="56"/>
  <c r="M13" i="56"/>
  <c r="J14" i="56"/>
  <c r="K14" i="56"/>
  <c r="L14" i="56"/>
  <c r="M14" i="56"/>
  <c r="J15" i="56"/>
  <c r="K15" i="56"/>
  <c r="L15" i="56"/>
  <c r="M15" i="56"/>
  <c r="J32" i="55"/>
  <c r="K32" i="55"/>
  <c r="L32" i="55"/>
  <c r="M32" i="55"/>
  <c r="J33" i="55"/>
  <c r="K33" i="55"/>
  <c r="L33" i="55"/>
  <c r="M33" i="55"/>
  <c r="J34" i="55"/>
  <c r="K34" i="55"/>
  <c r="L34" i="55"/>
  <c r="M34" i="55"/>
  <c r="J35" i="55"/>
  <c r="K35" i="55"/>
  <c r="L35" i="55"/>
  <c r="M35" i="55"/>
  <c r="J36" i="55"/>
  <c r="K36" i="55"/>
  <c r="L36" i="55"/>
  <c r="M36" i="55"/>
  <c r="J37" i="55"/>
  <c r="K37" i="55"/>
  <c r="L37" i="55"/>
  <c r="M37" i="55"/>
  <c r="J38" i="55"/>
  <c r="K38" i="55"/>
  <c r="L38" i="55"/>
  <c r="M38" i="55"/>
  <c r="J39" i="55"/>
  <c r="K39" i="55"/>
  <c r="L39" i="55"/>
  <c r="M39" i="55"/>
  <c r="K5" i="44"/>
  <c r="L5" i="44"/>
  <c r="M5" i="44"/>
  <c r="M25" i="55" l="1"/>
  <c r="M26" i="55"/>
  <c r="M27" i="55"/>
  <c r="M28" i="55"/>
  <c r="M29" i="55"/>
  <c r="M30" i="55"/>
  <c r="M31" i="55"/>
  <c r="J4" i="55" l="1"/>
  <c r="J50" i="44"/>
  <c r="K50" i="44"/>
  <c r="L50" i="44"/>
  <c r="M50" i="44"/>
  <c r="J51" i="44"/>
  <c r="K51" i="44"/>
  <c r="L51" i="44"/>
  <c r="M51" i="44"/>
  <c r="J52" i="44"/>
  <c r="K52" i="44"/>
  <c r="L52" i="44"/>
  <c r="M52" i="44"/>
  <c r="J53" i="44"/>
  <c r="K53" i="44"/>
  <c r="L53" i="44"/>
  <c r="M53" i="44"/>
  <c r="J54" i="44"/>
  <c r="K54" i="44"/>
  <c r="L54" i="44"/>
  <c r="M54" i="44"/>
  <c r="J55" i="44"/>
  <c r="K55" i="44"/>
  <c r="L55" i="44"/>
  <c r="M55" i="44"/>
  <c r="J56" i="44"/>
  <c r="K56" i="44"/>
  <c r="L56" i="44"/>
  <c r="M56" i="44"/>
  <c r="J57" i="44"/>
  <c r="K57" i="44"/>
  <c r="L57" i="44"/>
  <c r="M57" i="44"/>
  <c r="J58" i="44"/>
  <c r="K58" i="44"/>
  <c r="L58" i="44"/>
  <c r="M58" i="44"/>
  <c r="J59" i="44"/>
  <c r="K59" i="44"/>
  <c r="L59" i="44"/>
  <c r="M59" i="44"/>
  <c r="J60" i="44"/>
  <c r="K60" i="44"/>
  <c r="L60" i="44"/>
  <c r="M60" i="44"/>
  <c r="J61" i="44"/>
  <c r="K61" i="44"/>
  <c r="L61" i="44"/>
  <c r="M61" i="44"/>
  <c r="J62" i="44"/>
  <c r="K62" i="44"/>
  <c r="L62" i="44"/>
  <c r="M62" i="44"/>
  <c r="J63" i="44"/>
  <c r="K63" i="44"/>
  <c r="L63" i="44"/>
  <c r="M63" i="44"/>
  <c r="J64" i="44"/>
  <c r="K64" i="44"/>
  <c r="L64" i="44"/>
  <c r="M64" i="44"/>
  <c r="J65" i="44"/>
  <c r="K65" i="44"/>
  <c r="L65" i="44"/>
  <c r="M65" i="44"/>
  <c r="J66" i="44"/>
  <c r="K66" i="44"/>
  <c r="L66" i="44"/>
  <c r="M66" i="44"/>
  <c r="J14" i="34"/>
  <c r="K14" i="34"/>
  <c r="L14" i="34"/>
  <c r="M14" i="34"/>
  <c r="J15" i="34"/>
  <c r="K15" i="34"/>
  <c r="L15" i="34"/>
  <c r="M15" i="34"/>
  <c r="J16" i="34"/>
  <c r="K16" i="34"/>
  <c r="L16" i="34"/>
  <c r="M16" i="34"/>
  <c r="J14" i="44"/>
  <c r="K14" i="44"/>
  <c r="L14" i="44"/>
  <c r="M14" i="44"/>
  <c r="J15" i="44"/>
  <c r="K15" i="44"/>
  <c r="L15" i="44"/>
  <c r="M15" i="44"/>
  <c r="J16" i="44"/>
  <c r="K16" i="44"/>
  <c r="L16" i="44"/>
  <c r="M16" i="44"/>
  <c r="V2" i="55" l="1"/>
  <c r="J17" i="55"/>
  <c r="A2" i="9" l="1"/>
  <c r="E2" i="9" l="1"/>
  <c r="AD2" i="9" s="1"/>
  <c r="H2" i="9"/>
  <c r="V2" i="9" s="1"/>
  <c r="I2" i="9"/>
  <c r="W2" i="9" s="1"/>
  <c r="K2" i="9"/>
  <c r="P2" i="9"/>
  <c r="Q2" i="9"/>
  <c r="D2" i="9"/>
  <c r="S2" i="9"/>
  <c r="C2" i="9"/>
  <c r="L2" i="9"/>
  <c r="R2" i="9"/>
  <c r="J2" i="9"/>
  <c r="AE2" i="9" s="1"/>
  <c r="B2" i="9"/>
  <c r="O2" i="9"/>
  <c r="G2" i="9"/>
  <c r="X2" i="9" s="1"/>
  <c r="N2" i="9"/>
  <c r="F2" i="9"/>
  <c r="M2" i="9"/>
  <c r="N13" i="55" l="1"/>
  <c r="N14" i="55"/>
  <c r="N15" i="55"/>
  <c r="O13" i="55"/>
  <c r="O14" i="55"/>
  <c r="O15" i="55"/>
  <c r="P13" i="55"/>
  <c r="P14" i="55"/>
  <c r="P15" i="55"/>
  <c r="Q13" i="55"/>
  <c r="Q14" i="55"/>
  <c r="Q15" i="55"/>
  <c r="C13" i="43"/>
  <c r="G13" i="43" s="1"/>
  <c r="E7" i="43"/>
  <c r="D13" i="43"/>
  <c r="F7" i="43"/>
  <c r="E13" i="43"/>
  <c r="F13" i="43"/>
  <c r="C7" i="43"/>
  <c r="G7" i="43" s="1"/>
  <c r="D7" i="43"/>
  <c r="Q4" i="45"/>
  <c r="Q11" i="45"/>
  <c r="P6" i="45"/>
  <c r="P14" i="45"/>
  <c r="P4" i="55"/>
  <c r="P7" i="55"/>
  <c r="O10" i="55"/>
  <c r="Q7" i="55"/>
  <c r="Q4" i="55"/>
  <c r="Q12" i="45"/>
  <c r="P7" i="45"/>
  <c r="P15" i="45"/>
  <c r="N5" i="55"/>
  <c r="N8" i="55"/>
  <c r="P10" i="55"/>
  <c r="Q8" i="55"/>
  <c r="Q5" i="45"/>
  <c r="Q13" i="45"/>
  <c r="P8" i="45"/>
  <c r="P16" i="45"/>
  <c r="P5" i="55"/>
  <c r="O8" i="55"/>
  <c r="N11" i="55"/>
  <c r="Q9" i="55"/>
  <c r="P13" i="45"/>
  <c r="N10" i="55"/>
  <c r="Q6" i="45"/>
  <c r="Q14" i="45"/>
  <c r="P9" i="45"/>
  <c r="P4" i="45"/>
  <c r="N6" i="55"/>
  <c r="P8" i="55"/>
  <c r="O11" i="55"/>
  <c r="N16" i="55"/>
  <c r="Q10" i="55"/>
  <c r="O4" i="55"/>
  <c r="Q6" i="55"/>
  <c r="Q7" i="45"/>
  <c r="Q15" i="45"/>
  <c r="P10" i="45"/>
  <c r="O6" i="55"/>
  <c r="N9" i="55"/>
  <c r="P11" i="55"/>
  <c r="O16" i="55"/>
  <c r="Q11" i="55"/>
  <c r="Q10" i="45"/>
  <c r="Q16" i="55"/>
  <c r="Q8" i="45"/>
  <c r="Q16" i="45"/>
  <c r="P11" i="45"/>
  <c r="O5" i="55"/>
  <c r="P6" i="55"/>
  <c r="O9" i="55"/>
  <c r="N12" i="55"/>
  <c r="P16" i="55"/>
  <c r="Q12" i="55"/>
  <c r="P5" i="45"/>
  <c r="P12" i="55"/>
  <c r="Q9" i="45"/>
  <c r="P12" i="45"/>
  <c r="N4" i="55"/>
  <c r="N7" i="55"/>
  <c r="P9" i="55"/>
  <c r="O12" i="55"/>
  <c r="Q5" i="55"/>
  <c r="O7" i="55"/>
  <c r="Q63" i="34"/>
  <c r="Q64" i="34"/>
  <c r="Q65" i="34"/>
  <c r="Q66" i="34"/>
  <c r="Q17" i="34"/>
  <c r="Q18" i="34"/>
  <c r="Q19" i="34"/>
  <c r="Q20" i="34"/>
  <c r="Q21" i="34"/>
  <c r="Q22" i="34"/>
  <c r="Q23" i="34"/>
  <c r="Q24" i="34"/>
  <c r="Q25" i="34"/>
  <c r="Q26" i="34"/>
  <c r="Q27" i="34"/>
  <c r="Q28" i="34"/>
  <c r="Q29" i="34"/>
  <c r="Q30" i="34"/>
  <c r="Q31" i="34"/>
  <c r="Q32" i="34"/>
  <c r="Q17" i="44"/>
  <c r="Q18" i="44"/>
  <c r="Q19" i="44"/>
  <c r="Q20" i="44"/>
  <c r="Q21" i="44"/>
  <c r="Q22" i="44"/>
  <c r="Q23" i="44"/>
  <c r="Q24" i="44"/>
  <c r="Q71" i="45"/>
  <c r="Q72" i="45"/>
  <c r="Q73" i="45"/>
  <c r="Q74" i="45"/>
  <c r="Q75" i="45"/>
  <c r="Q76" i="45"/>
  <c r="Q77" i="45"/>
  <c r="Q78" i="45"/>
  <c r="P79" i="45"/>
  <c r="P80" i="45"/>
  <c r="P81" i="45"/>
  <c r="P82" i="45"/>
  <c r="P83" i="45"/>
  <c r="P84" i="45"/>
  <c r="P85" i="45"/>
  <c r="P86" i="45"/>
  <c r="O87" i="45"/>
  <c r="O88" i="45"/>
  <c r="O89" i="45"/>
  <c r="O90" i="45"/>
  <c r="O91" i="45"/>
  <c r="O92" i="45"/>
  <c r="Q79" i="45"/>
  <c r="Q80" i="45"/>
  <c r="Q81" i="45"/>
  <c r="Q82" i="45"/>
  <c r="Q83" i="45"/>
  <c r="Q84" i="45"/>
  <c r="Q85" i="45"/>
  <c r="Q86" i="45"/>
  <c r="P87" i="45"/>
  <c r="P88" i="45"/>
  <c r="P89" i="45"/>
  <c r="P90" i="45"/>
  <c r="P91" i="45"/>
  <c r="P92" i="45"/>
  <c r="P17" i="45"/>
  <c r="P18" i="45"/>
  <c r="P19" i="45"/>
  <c r="P20" i="45"/>
  <c r="P21" i="45"/>
  <c r="P22" i="45"/>
  <c r="P23" i="45"/>
  <c r="P24" i="45"/>
  <c r="P25" i="45"/>
  <c r="P26" i="45"/>
  <c r="Q87" i="45"/>
  <c r="Q88" i="45"/>
  <c r="Q89" i="45"/>
  <c r="Q90" i="45"/>
  <c r="Q91" i="45"/>
  <c r="Q92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N55" i="34"/>
  <c r="N56" i="34"/>
  <c r="N57" i="34"/>
  <c r="N58" i="34"/>
  <c r="N59" i="34"/>
  <c r="N60" i="34"/>
  <c r="N61" i="34"/>
  <c r="N62" i="34"/>
  <c r="O55" i="34"/>
  <c r="O56" i="34"/>
  <c r="O57" i="34"/>
  <c r="O58" i="34"/>
  <c r="O59" i="34"/>
  <c r="O60" i="34"/>
  <c r="O61" i="34"/>
  <c r="O62" i="34"/>
  <c r="N63" i="34"/>
  <c r="N64" i="34"/>
  <c r="N65" i="34"/>
  <c r="N6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17" i="44"/>
  <c r="P55" i="34"/>
  <c r="P56" i="34"/>
  <c r="P57" i="34"/>
  <c r="P58" i="34"/>
  <c r="P59" i="34"/>
  <c r="P60" i="34"/>
  <c r="P61" i="34"/>
  <c r="P62" i="34"/>
  <c r="O63" i="34"/>
  <c r="O64" i="34"/>
  <c r="O65" i="34"/>
  <c r="O6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17" i="44"/>
  <c r="Q59" i="34"/>
  <c r="P17" i="34"/>
  <c r="P25" i="34"/>
  <c r="P17" i="44"/>
  <c r="N23" i="44"/>
  <c r="O24" i="44"/>
  <c r="P25" i="44"/>
  <c r="P26" i="44"/>
  <c r="P27" i="44"/>
  <c r="P28" i="44"/>
  <c r="P29" i="44"/>
  <c r="P30" i="44"/>
  <c r="P63" i="45"/>
  <c r="P64" i="45"/>
  <c r="P65" i="45"/>
  <c r="P66" i="45"/>
  <c r="P67" i="45"/>
  <c r="P68" i="45"/>
  <c r="P69" i="45"/>
  <c r="P70" i="45"/>
  <c r="P71" i="45"/>
  <c r="N77" i="45"/>
  <c r="O78" i="45"/>
  <c r="N82" i="45"/>
  <c r="N86" i="45"/>
  <c r="N89" i="45"/>
  <c r="R89" i="45" s="1"/>
  <c r="N19" i="45"/>
  <c r="N23" i="45"/>
  <c r="N27" i="45"/>
  <c r="O28" i="45"/>
  <c r="P29" i="45"/>
  <c r="N35" i="45"/>
  <c r="N36" i="45"/>
  <c r="N37" i="45"/>
  <c r="N38" i="45"/>
  <c r="N39" i="45"/>
  <c r="N40" i="45"/>
  <c r="Q56" i="34"/>
  <c r="P64" i="34"/>
  <c r="P22" i="34"/>
  <c r="P30" i="34"/>
  <c r="N22" i="44"/>
  <c r="O23" i="44"/>
  <c r="P24" i="44"/>
  <c r="Q25" i="44"/>
  <c r="Q26" i="44"/>
  <c r="Q27" i="44"/>
  <c r="Q28" i="44"/>
  <c r="Q29" i="44"/>
  <c r="Q30" i="44"/>
  <c r="Q63" i="45"/>
  <c r="Q64" i="45"/>
  <c r="Q65" i="45"/>
  <c r="Q66" i="45"/>
  <c r="Q67" i="45"/>
  <c r="Q68" i="45"/>
  <c r="Q69" i="45"/>
  <c r="Q70" i="45"/>
  <c r="N76" i="45"/>
  <c r="O77" i="45"/>
  <c r="P78" i="45"/>
  <c r="O82" i="45"/>
  <c r="O86" i="45"/>
  <c r="O19" i="45"/>
  <c r="O23" i="45"/>
  <c r="O27" i="45"/>
  <c r="P28" i="45"/>
  <c r="N34" i="45"/>
  <c r="O35" i="45"/>
  <c r="O36" i="45"/>
  <c r="O37" i="45"/>
  <c r="O38" i="45"/>
  <c r="Q61" i="34"/>
  <c r="P19" i="34"/>
  <c r="P27" i="34"/>
  <c r="N21" i="44"/>
  <c r="O22" i="44"/>
  <c r="P23" i="44"/>
  <c r="N75" i="45"/>
  <c r="O76" i="45"/>
  <c r="P77" i="45"/>
  <c r="N81" i="45"/>
  <c r="N85" i="45"/>
  <c r="N91" i="45"/>
  <c r="R91" i="45" s="1"/>
  <c r="N18" i="45"/>
  <c r="N22" i="45"/>
  <c r="N26" i="45"/>
  <c r="P27" i="45"/>
  <c r="N33" i="45"/>
  <c r="O34" i="45"/>
  <c r="P35" i="45"/>
  <c r="P36" i="45"/>
  <c r="P37" i="45"/>
  <c r="P38" i="45"/>
  <c r="P39" i="45"/>
  <c r="P40" i="45"/>
  <c r="Q58" i="34"/>
  <c r="P66" i="34"/>
  <c r="P24" i="34"/>
  <c r="P32" i="34"/>
  <c r="N20" i="44"/>
  <c r="O21" i="44"/>
  <c r="P22" i="44"/>
  <c r="N74" i="45"/>
  <c r="O75" i="45"/>
  <c r="P76" i="45"/>
  <c r="O81" i="45"/>
  <c r="O85" i="45"/>
  <c r="N88" i="45"/>
  <c r="R88" i="45" s="1"/>
  <c r="O18" i="45"/>
  <c r="O22" i="45"/>
  <c r="O26" i="45"/>
  <c r="N32" i="45"/>
  <c r="O33" i="45"/>
  <c r="P34" i="45"/>
  <c r="Q35" i="45"/>
  <c r="Q36" i="45"/>
  <c r="Q37" i="45"/>
  <c r="Q38" i="45"/>
  <c r="Q39" i="45"/>
  <c r="Q40" i="45"/>
  <c r="Q55" i="34"/>
  <c r="P63" i="34"/>
  <c r="P21" i="34"/>
  <c r="P29" i="34"/>
  <c r="N19" i="44"/>
  <c r="O20" i="44"/>
  <c r="P21" i="44"/>
  <c r="N73" i="45"/>
  <c r="O74" i="45"/>
  <c r="P75" i="45"/>
  <c r="N80" i="45"/>
  <c r="N84" i="45"/>
  <c r="N17" i="45"/>
  <c r="N21" i="45"/>
  <c r="N25" i="45"/>
  <c r="N31" i="45"/>
  <c r="O32" i="45"/>
  <c r="P33" i="45"/>
  <c r="Q60" i="34"/>
  <c r="P18" i="34"/>
  <c r="P26" i="34"/>
  <c r="N18" i="44"/>
  <c r="O19" i="44"/>
  <c r="P20" i="44"/>
  <c r="N72" i="45"/>
  <c r="O73" i="45"/>
  <c r="P74" i="45"/>
  <c r="O80" i="45"/>
  <c r="O84" i="45"/>
  <c r="N90" i="45"/>
  <c r="R90" i="45" s="1"/>
  <c r="O17" i="45"/>
  <c r="O21" i="45"/>
  <c r="O25" i="45"/>
  <c r="N30" i="45"/>
  <c r="O31" i="45"/>
  <c r="P32" i="45"/>
  <c r="Q57" i="34"/>
  <c r="P65" i="34"/>
  <c r="P23" i="34"/>
  <c r="P31" i="34"/>
  <c r="O18" i="44"/>
  <c r="P19" i="44"/>
  <c r="N25" i="44"/>
  <c r="N26" i="44"/>
  <c r="N27" i="44"/>
  <c r="N28" i="44"/>
  <c r="N29" i="44"/>
  <c r="N30" i="44"/>
  <c r="N63" i="45"/>
  <c r="N64" i="45"/>
  <c r="N65" i="45"/>
  <c r="N66" i="45"/>
  <c r="N67" i="45"/>
  <c r="N68" i="45"/>
  <c r="N69" i="45"/>
  <c r="N70" i="45"/>
  <c r="N71" i="45"/>
  <c r="O72" i="45"/>
  <c r="P73" i="45"/>
  <c r="N79" i="45"/>
  <c r="N83" i="45"/>
  <c r="N87" i="45"/>
  <c r="R87" i="45" s="1"/>
  <c r="N20" i="45"/>
  <c r="N24" i="45"/>
  <c r="N29" i="45"/>
  <c r="O30" i="45"/>
  <c r="P31" i="45"/>
  <c r="Q62" i="34"/>
  <c r="O28" i="44"/>
  <c r="O68" i="45"/>
  <c r="N92" i="45"/>
  <c r="R92" i="45" s="1"/>
  <c r="O29" i="45"/>
  <c r="P20" i="34"/>
  <c r="O25" i="44"/>
  <c r="O65" i="45"/>
  <c r="O20" i="45"/>
  <c r="P28" i="34"/>
  <c r="O30" i="44"/>
  <c r="O70" i="45"/>
  <c r="O79" i="45"/>
  <c r="O24" i="45"/>
  <c r="O39" i="45"/>
  <c r="P18" i="44"/>
  <c r="O27" i="44"/>
  <c r="O67" i="45"/>
  <c r="O83" i="45"/>
  <c r="N28" i="45"/>
  <c r="R28" i="45" s="1"/>
  <c r="N24" i="44"/>
  <c r="O64" i="45"/>
  <c r="P72" i="45"/>
  <c r="O29" i="44"/>
  <c r="O69" i="45"/>
  <c r="N78" i="45"/>
  <c r="R78" i="45" s="1"/>
  <c r="P30" i="45"/>
  <c r="O63" i="45"/>
  <c r="O71" i="45"/>
  <c r="O40" i="45"/>
  <c r="O26" i="44"/>
  <c r="O66" i="45"/>
  <c r="N31" i="56"/>
  <c r="N32" i="56"/>
  <c r="N34" i="56"/>
  <c r="N36" i="56"/>
  <c r="N10" i="56"/>
  <c r="N11" i="56"/>
  <c r="N12" i="56"/>
  <c r="N13" i="56"/>
  <c r="N14" i="56"/>
  <c r="N33" i="55"/>
  <c r="N35" i="55"/>
  <c r="N37" i="55"/>
  <c r="O32" i="56"/>
  <c r="O34" i="56"/>
  <c r="O10" i="56"/>
  <c r="O13" i="56"/>
  <c r="O33" i="55"/>
  <c r="O37" i="55"/>
  <c r="P34" i="55"/>
  <c r="P39" i="55"/>
  <c r="Q37" i="55"/>
  <c r="N33" i="56"/>
  <c r="N15" i="56"/>
  <c r="N39" i="55"/>
  <c r="O31" i="56"/>
  <c r="O35" i="56"/>
  <c r="O11" i="56"/>
  <c r="O14" i="56"/>
  <c r="O34" i="55"/>
  <c r="O38" i="55"/>
  <c r="P35" i="55"/>
  <c r="Q32" i="55"/>
  <c r="Q38" i="55"/>
  <c r="N35" i="56"/>
  <c r="N34" i="55"/>
  <c r="N36" i="55"/>
  <c r="N38" i="55"/>
  <c r="O33" i="56"/>
  <c r="O36" i="56"/>
  <c r="O12" i="56"/>
  <c r="O32" i="55"/>
  <c r="O35" i="55"/>
  <c r="O39" i="55"/>
  <c r="P38" i="55"/>
  <c r="Q36" i="55"/>
  <c r="N32" i="55"/>
  <c r="O15" i="56"/>
  <c r="O36" i="55"/>
  <c r="P36" i="55"/>
  <c r="Q33" i="55"/>
  <c r="Q39" i="55"/>
  <c r="P31" i="56"/>
  <c r="P32" i="56"/>
  <c r="P33" i="56"/>
  <c r="P34" i="56"/>
  <c r="P35" i="56"/>
  <c r="P36" i="56"/>
  <c r="P10" i="56"/>
  <c r="P11" i="56"/>
  <c r="P12" i="56"/>
  <c r="P13" i="56"/>
  <c r="P14" i="56"/>
  <c r="P15" i="56"/>
  <c r="P32" i="55"/>
  <c r="P33" i="55"/>
  <c r="P37" i="55"/>
  <c r="Q35" i="55"/>
  <c r="Q31" i="56"/>
  <c r="Q32" i="56"/>
  <c r="Q33" i="56"/>
  <c r="Q34" i="56"/>
  <c r="Q35" i="56"/>
  <c r="Q36" i="56"/>
  <c r="Q10" i="56"/>
  <c r="Q11" i="56"/>
  <c r="Q12" i="56"/>
  <c r="Q13" i="56"/>
  <c r="Q14" i="56"/>
  <c r="Q15" i="56"/>
  <c r="Q34" i="55"/>
  <c r="P5" i="44"/>
  <c r="O5" i="44"/>
  <c r="Q5" i="44"/>
  <c r="O25" i="55"/>
  <c r="Q27" i="55"/>
  <c r="N30" i="55"/>
  <c r="P25" i="55"/>
  <c r="O28" i="55"/>
  <c r="N31" i="55"/>
  <c r="Q25" i="55"/>
  <c r="P28" i="55"/>
  <c r="O30" i="55"/>
  <c r="O26" i="55"/>
  <c r="Q28" i="55"/>
  <c r="P30" i="55"/>
  <c r="N26" i="55"/>
  <c r="P26" i="55"/>
  <c r="O29" i="55"/>
  <c r="Q30" i="55"/>
  <c r="N27" i="55"/>
  <c r="Q26" i="55"/>
  <c r="P29" i="55"/>
  <c r="O31" i="55"/>
  <c r="N28" i="55"/>
  <c r="Q31" i="55"/>
  <c r="O27" i="55"/>
  <c r="Q29" i="55"/>
  <c r="P31" i="55"/>
  <c r="N29" i="55"/>
  <c r="P27" i="55"/>
  <c r="N50" i="44"/>
  <c r="N53" i="44"/>
  <c r="N58" i="44"/>
  <c r="N63" i="44"/>
  <c r="O52" i="44"/>
  <c r="O58" i="44"/>
  <c r="O63" i="44"/>
  <c r="P53" i="44"/>
  <c r="P60" i="44"/>
  <c r="P64" i="44"/>
  <c r="Q51" i="44"/>
  <c r="Q56" i="44"/>
  <c r="Q61" i="44"/>
  <c r="O56" i="44"/>
  <c r="O62" i="44"/>
  <c r="P52" i="44"/>
  <c r="P57" i="44"/>
  <c r="P63" i="44"/>
  <c r="Q55" i="44"/>
  <c r="Q60" i="44"/>
  <c r="Q65" i="44"/>
  <c r="N54" i="44"/>
  <c r="N59" i="44"/>
  <c r="N66" i="44"/>
  <c r="O54" i="44"/>
  <c r="O60" i="44"/>
  <c r="O65" i="44"/>
  <c r="P55" i="44"/>
  <c r="P61" i="44"/>
  <c r="P66" i="44"/>
  <c r="Q52" i="44"/>
  <c r="Q57" i="44"/>
  <c r="Q62" i="44"/>
  <c r="N52" i="44"/>
  <c r="N57" i="44"/>
  <c r="N62" i="44"/>
  <c r="O50" i="44"/>
  <c r="O55" i="44"/>
  <c r="O61" i="44"/>
  <c r="O66" i="44"/>
  <c r="P51" i="44"/>
  <c r="P56" i="44"/>
  <c r="P62" i="44"/>
  <c r="Q50" i="44"/>
  <c r="Q54" i="44"/>
  <c r="Q59" i="44"/>
  <c r="Q64" i="44"/>
  <c r="N51" i="44"/>
  <c r="N55" i="44"/>
  <c r="N60" i="44"/>
  <c r="N65" i="44"/>
  <c r="O53" i="44"/>
  <c r="O59" i="44"/>
  <c r="O64" i="44"/>
  <c r="P50" i="44"/>
  <c r="P54" i="44"/>
  <c r="P59" i="44"/>
  <c r="P65" i="44"/>
  <c r="Q53" i="44"/>
  <c r="Q58" i="44"/>
  <c r="Q63" i="44"/>
  <c r="N56" i="44"/>
  <c r="N61" i="44"/>
  <c r="N64" i="44"/>
  <c r="O51" i="44"/>
  <c r="O57" i="44"/>
  <c r="P58" i="44"/>
  <c r="Q66" i="44"/>
  <c r="N16" i="44"/>
  <c r="P16" i="44"/>
  <c r="N16" i="34"/>
  <c r="N15" i="44"/>
  <c r="P15" i="44"/>
  <c r="N14" i="34"/>
  <c r="N15" i="34"/>
  <c r="N14" i="44"/>
  <c r="O14" i="34"/>
  <c r="O15" i="34"/>
  <c r="O16" i="34"/>
  <c r="O14" i="44"/>
  <c r="O15" i="44"/>
  <c r="O16" i="44"/>
  <c r="P14" i="34"/>
  <c r="P15" i="34"/>
  <c r="P16" i="34"/>
  <c r="P14" i="44"/>
  <c r="Q14" i="34"/>
  <c r="Q15" i="34"/>
  <c r="Q16" i="34"/>
  <c r="Q14" i="44"/>
  <c r="Q15" i="44"/>
  <c r="Q16" i="44"/>
  <c r="Z2" i="9"/>
  <c r="Y2" i="9"/>
  <c r="U2" i="9"/>
  <c r="T2" i="9"/>
  <c r="AA2" i="9"/>
  <c r="R15" i="55" l="1"/>
  <c r="R14" i="55"/>
  <c r="R13" i="55"/>
  <c r="R24" i="44"/>
  <c r="N17" i="55"/>
  <c r="P41" i="45"/>
  <c r="X3" i="45" s="1"/>
  <c r="Q41" i="45"/>
  <c r="Y3" i="45" s="1"/>
  <c r="P17" i="55"/>
  <c r="Q17" i="55"/>
  <c r="O17" i="55"/>
  <c r="R29" i="45"/>
  <c r="R17" i="45"/>
  <c r="R65" i="45"/>
  <c r="R25" i="44"/>
  <c r="R80" i="45"/>
  <c r="R21" i="44"/>
  <c r="R34" i="45"/>
  <c r="R39" i="45"/>
  <c r="R23" i="45"/>
  <c r="R26" i="34"/>
  <c r="R18" i="34"/>
  <c r="R60" i="34"/>
  <c r="R64" i="45"/>
  <c r="R30" i="45"/>
  <c r="R85" i="45"/>
  <c r="R76" i="45"/>
  <c r="R38" i="45"/>
  <c r="R19" i="45"/>
  <c r="R17" i="44"/>
  <c r="R25" i="34"/>
  <c r="R17" i="34"/>
  <c r="R59" i="34"/>
  <c r="R71" i="45"/>
  <c r="R63" i="45"/>
  <c r="R72" i="45"/>
  <c r="R81" i="45"/>
  <c r="R22" i="44"/>
  <c r="R37" i="45"/>
  <c r="R32" i="34"/>
  <c r="R24" i="34"/>
  <c r="R66" i="34"/>
  <c r="R58" i="34"/>
  <c r="R24" i="45"/>
  <c r="R70" i="45"/>
  <c r="R30" i="44"/>
  <c r="R31" i="45"/>
  <c r="R73" i="45"/>
  <c r="R32" i="45"/>
  <c r="R33" i="45"/>
  <c r="R36" i="45"/>
  <c r="R86" i="45"/>
  <c r="R31" i="34"/>
  <c r="R23" i="34"/>
  <c r="R65" i="34"/>
  <c r="R57" i="34"/>
  <c r="R20" i="45"/>
  <c r="R69" i="45"/>
  <c r="R29" i="44"/>
  <c r="R25" i="45"/>
  <c r="R74" i="45"/>
  <c r="R35" i="45"/>
  <c r="R82" i="45"/>
  <c r="R30" i="34"/>
  <c r="R22" i="34"/>
  <c r="R64" i="34"/>
  <c r="R56" i="34"/>
  <c r="R68" i="45"/>
  <c r="R28" i="44"/>
  <c r="R18" i="44"/>
  <c r="R21" i="45"/>
  <c r="R26" i="45"/>
  <c r="R75" i="45"/>
  <c r="R29" i="34"/>
  <c r="R21" i="34"/>
  <c r="R63" i="34"/>
  <c r="R55" i="34"/>
  <c r="R83" i="45"/>
  <c r="R67" i="45"/>
  <c r="R27" i="44"/>
  <c r="R19" i="44"/>
  <c r="R22" i="45"/>
  <c r="R77" i="45"/>
  <c r="R28" i="34"/>
  <c r="R20" i="34"/>
  <c r="R62" i="34"/>
  <c r="R79" i="45"/>
  <c r="R66" i="45"/>
  <c r="R26" i="44"/>
  <c r="R84" i="45"/>
  <c r="R20" i="44"/>
  <c r="R18" i="45"/>
  <c r="R40" i="45"/>
  <c r="R27" i="45"/>
  <c r="R23" i="44"/>
  <c r="R27" i="34"/>
  <c r="R19" i="34"/>
  <c r="R61" i="34"/>
  <c r="R63" i="44"/>
  <c r="R56" i="44"/>
  <c r="R60" i="44"/>
  <c r="R15" i="56"/>
  <c r="R37" i="55"/>
  <c r="R36" i="56"/>
  <c r="R38" i="55"/>
  <c r="R33" i="56"/>
  <c r="R35" i="55"/>
  <c r="R34" i="56"/>
  <c r="R36" i="55"/>
  <c r="R33" i="55"/>
  <c r="R32" i="56"/>
  <c r="R34" i="55"/>
  <c r="R14" i="56"/>
  <c r="R31" i="56"/>
  <c r="R35" i="56"/>
  <c r="R13" i="56"/>
  <c r="R12" i="56"/>
  <c r="R32" i="55"/>
  <c r="R11" i="56"/>
  <c r="R39" i="55"/>
  <c r="R10" i="56"/>
  <c r="R61" i="44"/>
  <c r="R55" i="44"/>
  <c r="R52" i="44"/>
  <c r="R64" i="44"/>
  <c r="R62" i="44"/>
  <c r="R54" i="44"/>
  <c r="R57" i="44"/>
  <c r="R16" i="55"/>
  <c r="R65" i="44"/>
  <c r="R11" i="55"/>
  <c r="R58" i="44"/>
  <c r="R53" i="44"/>
  <c r="R51" i="44"/>
  <c r="R50" i="44"/>
  <c r="R12" i="55"/>
  <c r="R66" i="44"/>
  <c r="R59" i="44"/>
  <c r="R7" i="55"/>
  <c r="R28" i="55"/>
  <c r="R14" i="34"/>
  <c r="R6" i="55"/>
  <c r="R15" i="44"/>
  <c r="R30" i="55"/>
  <c r="R16" i="34"/>
  <c r="R16" i="44"/>
  <c r="R31" i="55"/>
  <c r="R26" i="55"/>
  <c r="R8" i="55"/>
  <c r="R27" i="55"/>
  <c r="R4" i="55"/>
  <c r="R14" i="44"/>
  <c r="R29" i="55"/>
  <c r="R15" i="34"/>
  <c r="R5" i="55"/>
  <c r="AC2" i="9"/>
  <c r="AB2" i="9"/>
  <c r="L100" i="45"/>
  <c r="L101" i="45"/>
  <c r="L102" i="45"/>
  <c r="J67" i="44" l="1"/>
  <c r="K67" i="44"/>
  <c r="L67" i="44"/>
  <c r="J51" i="34" l="1"/>
  <c r="K51" i="34"/>
  <c r="L51" i="34"/>
  <c r="M51" i="34"/>
  <c r="J52" i="34"/>
  <c r="K52" i="34"/>
  <c r="L52" i="34"/>
  <c r="M52" i="34"/>
  <c r="J53" i="34"/>
  <c r="K53" i="34"/>
  <c r="L53" i="34"/>
  <c r="M53" i="34"/>
  <c r="J54" i="34"/>
  <c r="K54" i="34"/>
  <c r="L54" i="34"/>
  <c r="M54" i="34"/>
  <c r="J13" i="34"/>
  <c r="K13" i="34"/>
  <c r="L13" i="34"/>
  <c r="M13" i="34"/>
  <c r="J60" i="45"/>
  <c r="K60" i="45"/>
  <c r="L60" i="45"/>
  <c r="M60" i="45"/>
  <c r="J61" i="45"/>
  <c r="K61" i="45"/>
  <c r="L61" i="45"/>
  <c r="M61" i="45"/>
  <c r="J62" i="45"/>
  <c r="K62" i="45"/>
  <c r="L62" i="45"/>
  <c r="M62" i="45"/>
  <c r="K12" i="45"/>
  <c r="L12" i="45"/>
  <c r="M12" i="45"/>
  <c r="K13" i="45"/>
  <c r="L13" i="45"/>
  <c r="M13" i="45"/>
  <c r="K14" i="45"/>
  <c r="L14" i="45"/>
  <c r="M14" i="45"/>
  <c r="K15" i="45"/>
  <c r="L15" i="45"/>
  <c r="M15" i="45"/>
  <c r="K16" i="45"/>
  <c r="L16" i="45"/>
  <c r="M16" i="45"/>
  <c r="J46" i="44"/>
  <c r="K46" i="44"/>
  <c r="L46" i="44"/>
  <c r="M46" i="44"/>
  <c r="J47" i="44"/>
  <c r="K47" i="44"/>
  <c r="L47" i="44"/>
  <c r="M47" i="44"/>
  <c r="J48" i="44"/>
  <c r="K48" i="44"/>
  <c r="L48" i="44"/>
  <c r="M48" i="44"/>
  <c r="J49" i="44"/>
  <c r="K49" i="44"/>
  <c r="L49" i="44"/>
  <c r="M49" i="44"/>
  <c r="J57" i="45"/>
  <c r="K57" i="45"/>
  <c r="L57" i="45"/>
  <c r="M57" i="45"/>
  <c r="J58" i="45"/>
  <c r="K58" i="45"/>
  <c r="L58" i="45"/>
  <c r="M58" i="45"/>
  <c r="J59" i="45"/>
  <c r="K59" i="45"/>
  <c r="L59" i="45"/>
  <c r="M59" i="45"/>
  <c r="J12" i="44"/>
  <c r="K12" i="44"/>
  <c r="L12" i="44"/>
  <c r="M12" i="44"/>
  <c r="J13" i="44"/>
  <c r="K13" i="44"/>
  <c r="L13" i="44"/>
  <c r="M13" i="44"/>
  <c r="S13" i="34" l="1"/>
  <c r="S14" i="34"/>
  <c r="S15" i="34"/>
  <c r="M81" i="34" l="1"/>
  <c r="L81" i="34"/>
  <c r="K81" i="34"/>
  <c r="J81" i="34"/>
  <c r="M80" i="34"/>
  <c r="L80" i="34"/>
  <c r="K80" i="34"/>
  <c r="J80" i="34"/>
  <c r="M79" i="34"/>
  <c r="L79" i="34"/>
  <c r="K79" i="34"/>
  <c r="J79" i="34"/>
  <c r="M78" i="34"/>
  <c r="L78" i="34"/>
  <c r="K78" i="34"/>
  <c r="J78" i="34"/>
  <c r="M77" i="34"/>
  <c r="L77" i="34"/>
  <c r="K77" i="34"/>
  <c r="J77" i="34"/>
  <c r="M76" i="34"/>
  <c r="L76" i="34"/>
  <c r="K76" i="34"/>
  <c r="J76" i="34"/>
  <c r="M75" i="34"/>
  <c r="L75" i="34"/>
  <c r="K75" i="34"/>
  <c r="J75" i="34"/>
  <c r="M74" i="34"/>
  <c r="L74" i="34"/>
  <c r="K74" i="34"/>
  <c r="J74" i="34"/>
  <c r="M73" i="34"/>
  <c r="L73" i="34"/>
  <c r="K73" i="34"/>
  <c r="J73" i="34"/>
  <c r="M72" i="34"/>
  <c r="L72" i="34"/>
  <c r="K72" i="34"/>
  <c r="J72" i="34"/>
  <c r="K82" i="34" l="1"/>
  <c r="X51" i="34" s="1"/>
  <c r="L82" i="34"/>
  <c r="Y51" i="34" s="1"/>
  <c r="M82" i="34"/>
  <c r="Z51" i="34" s="1"/>
  <c r="J82" i="34"/>
  <c r="W51" i="34" s="1"/>
  <c r="M77" i="44"/>
  <c r="L77" i="44"/>
  <c r="K77" i="44"/>
  <c r="J77" i="44"/>
  <c r="M76" i="44"/>
  <c r="L76" i="44"/>
  <c r="K76" i="44"/>
  <c r="J76" i="44"/>
  <c r="M75" i="44"/>
  <c r="L75" i="44"/>
  <c r="K75" i="44"/>
  <c r="J75" i="44"/>
  <c r="M74" i="44"/>
  <c r="L74" i="44"/>
  <c r="K74" i="44"/>
  <c r="J74" i="44"/>
  <c r="M73" i="44"/>
  <c r="L73" i="44"/>
  <c r="K73" i="44"/>
  <c r="J73" i="44"/>
  <c r="J101" i="45"/>
  <c r="M103" i="45"/>
  <c r="L103" i="45"/>
  <c r="K103" i="45"/>
  <c r="J103" i="45"/>
  <c r="M102" i="45"/>
  <c r="K102" i="45"/>
  <c r="J102" i="45"/>
  <c r="M101" i="45"/>
  <c r="K101" i="45"/>
  <c r="M100" i="45"/>
  <c r="K100" i="45"/>
  <c r="J100" i="45"/>
  <c r="J43" i="56"/>
  <c r="M46" i="56"/>
  <c r="L46" i="56"/>
  <c r="K46" i="56"/>
  <c r="J46" i="56"/>
  <c r="M45" i="56"/>
  <c r="L45" i="56"/>
  <c r="K45" i="56"/>
  <c r="J45" i="56"/>
  <c r="M44" i="56"/>
  <c r="L44" i="56"/>
  <c r="K44" i="56"/>
  <c r="J44" i="56"/>
  <c r="M43" i="56"/>
  <c r="L43" i="56"/>
  <c r="K43" i="56"/>
  <c r="J48" i="55"/>
  <c r="K48" i="55"/>
  <c r="L48" i="55"/>
  <c r="M48" i="55"/>
  <c r="J49" i="55"/>
  <c r="K49" i="55"/>
  <c r="L49" i="55"/>
  <c r="M49" i="55"/>
  <c r="J50" i="55"/>
  <c r="K50" i="55"/>
  <c r="L50" i="55"/>
  <c r="M50" i="55"/>
  <c r="K47" i="55"/>
  <c r="L47" i="55"/>
  <c r="M47" i="55"/>
  <c r="J47" i="55"/>
  <c r="M47" i="56" l="1"/>
  <c r="Y44" i="56" s="1"/>
  <c r="M78" i="44"/>
  <c r="Z29" i="44" s="1"/>
  <c r="L78" i="44"/>
  <c r="Y29" i="44" s="1"/>
  <c r="J51" i="55"/>
  <c r="W50" i="55" s="1"/>
  <c r="AA51" i="34"/>
  <c r="L104" i="45"/>
  <c r="X50" i="45" s="1"/>
  <c r="M104" i="45"/>
  <c r="Y50" i="45" s="1"/>
  <c r="K47" i="56"/>
  <c r="W44" i="56" s="1"/>
  <c r="J47" i="56"/>
  <c r="V44" i="56" s="1"/>
  <c r="K78" i="44"/>
  <c r="X29" i="44" s="1"/>
  <c r="J78" i="44"/>
  <c r="W29" i="44" s="1"/>
  <c r="K104" i="45"/>
  <c r="W50" i="45" s="1"/>
  <c r="J104" i="45"/>
  <c r="V50" i="45" s="1"/>
  <c r="L47" i="56"/>
  <c r="X44" i="56" s="1"/>
  <c r="M51" i="55"/>
  <c r="Z50" i="55" s="1"/>
  <c r="L51" i="55"/>
  <c r="Y50" i="55" s="1"/>
  <c r="K51" i="55"/>
  <c r="X50" i="55" s="1"/>
  <c r="AA29" i="44" l="1"/>
  <c r="Z44" i="56"/>
  <c r="AA50" i="55"/>
  <c r="Z50" i="45"/>
  <c r="M67" i="44" l="1"/>
  <c r="J10" i="34"/>
  <c r="K10" i="34"/>
  <c r="L10" i="34"/>
  <c r="M10" i="34"/>
  <c r="J11" i="34"/>
  <c r="K11" i="34"/>
  <c r="L11" i="34"/>
  <c r="M11" i="34"/>
  <c r="J12" i="34"/>
  <c r="K12" i="34"/>
  <c r="L12" i="34"/>
  <c r="M12" i="34"/>
  <c r="J4" i="34" l="1"/>
  <c r="K4" i="34"/>
  <c r="L4" i="34"/>
  <c r="M4" i="34"/>
  <c r="J5" i="34"/>
  <c r="K5" i="34"/>
  <c r="L5" i="34"/>
  <c r="M5" i="34"/>
  <c r="J6" i="34"/>
  <c r="K6" i="34"/>
  <c r="L6" i="34"/>
  <c r="M6" i="34"/>
  <c r="J7" i="34"/>
  <c r="K7" i="34"/>
  <c r="L7" i="34"/>
  <c r="M7" i="34"/>
  <c r="J8" i="34"/>
  <c r="K8" i="34"/>
  <c r="L8" i="34"/>
  <c r="M8" i="34"/>
  <c r="J9" i="34"/>
  <c r="K9" i="34"/>
  <c r="L9" i="34"/>
  <c r="M9" i="34"/>
  <c r="J42" i="34"/>
  <c r="K42" i="34"/>
  <c r="L42" i="34"/>
  <c r="M42" i="34"/>
  <c r="J43" i="34"/>
  <c r="K43" i="34"/>
  <c r="L43" i="34"/>
  <c r="M43" i="34"/>
  <c r="J44" i="34"/>
  <c r="K44" i="34"/>
  <c r="L44" i="34"/>
  <c r="M44" i="34"/>
  <c r="J45" i="34"/>
  <c r="K45" i="34"/>
  <c r="L45" i="34"/>
  <c r="M45" i="34"/>
  <c r="J46" i="34"/>
  <c r="K46" i="34"/>
  <c r="L46" i="34"/>
  <c r="M46" i="34"/>
  <c r="J47" i="34"/>
  <c r="K47" i="34"/>
  <c r="L47" i="34"/>
  <c r="M47" i="34"/>
  <c r="J48" i="34"/>
  <c r="K48" i="34"/>
  <c r="L48" i="34"/>
  <c r="M48" i="34"/>
  <c r="J49" i="34"/>
  <c r="K49" i="34"/>
  <c r="L49" i="34"/>
  <c r="M49" i="34"/>
  <c r="K51" i="45" l="1"/>
  <c r="L51" i="45"/>
  <c r="M51" i="45"/>
  <c r="K52" i="45"/>
  <c r="L52" i="45"/>
  <c r="M52" i="45"/>
  <c r="K53" i="45"/>
  <c r="L53" i="45"/>
  <c r="M53" i="45"/>
  <c r="K54" i="45"/>
  <c r="L54" i="45"/>
  <c r="M54" i="45"/>
  <c r="K55" i="45"/>
  <c r="L55" i="45"/>
  <c r="M55" i="45"/>
  <c r="K56" i="45"/>
  <c r="L56" i="45"/>
  <c r="M56" i="45"/>
  <c r="K4" i="45"/>
  <c r="L4" i="45"/>
  <c r="M4" i="45"/>
  <c r="K5" i="45"/>
  <c r="L5" i="45"/>
  <c r="M5" i="45"/>
  <c r="K6" i="45"/>
  <c r="L6" i="45"/>
  <c r="M6" i="45"/>
  <c r="K7" i="45"/>
  <c r="L7" i="45"/>
  <c r="M7" i="45"/>
  <c r="K8" i="45"/>
  <c r="L8" i="45"/>
  <c r="M8" i="45"/>
  <c r="K9" i="45"/>
  <c r="L9" i="45"/>
  <c r="M9" i="45"/>
  <c r="K10" i="45"/>
  <c r="L10" i="45"/>
  <c r="M10" i="45"/>
  <c r="K11" i="45"/>
  <c r="L11" i="45"/>
  <c r="M11" i="45"/>
  <c r="L40" i="44"/>
  <c r="M40" i="44"/>
  <c r="L41" i="44"/>
  <c r="M41" i="44"/>
  <c r="L42" i="44"/>
  <c r="M42" i="44"/>
  <c r="L43" i="44"/>
  <c r="M43" i="44"/>
  <c r="L44" i="44"/>
  <c r="M44" i="44"/>
  <c r="L45" i="44"/>
  <c r="M45" i="44"/>
  <c r="L4" i="44"/>
  <c r="M4" i="44"/>
  <c r="L6" i="44"/>
  <c r="M6" i="44"/>
  <c r="L7" i="44"/>
  <c r="M7" i="44"/>
  <c r="L8" i="44"/>
  <c r="M8" i="44"/>
  <c r="L9" i="44"/>
  <c r="M9" i="44"/>
  <c r="L10" i="44"/>
  <c r="M10" i="44"/>
  <c r="J50" i="34"/>
  <c r="K50" i="34"/>
  <c r="L50" i="34"/>
  <c r="M50" i="34"/>
  <c r="K41" i="45" l="1"/>
  <c r="W2" i="45" s="1"/>
  <c r="M41" i="45"/>
  <c r="Y2" i="45" s="1"/>
  <c r="L41" i="45"/>
  <c r="X2" i="45" s="1"/>
  <c r="C58" i="17"/>
  <c r="C60" i="17"/>
  <c r="D59" i="17"/>
  <c r="D60" i="17"/>
  <c r="D61" i="17"/>
  <c r="C61" i="17"/>
  <c r="D58" i="17"/>
  <c r="C59" i="17"/>
  <c r="E11" i="43"/>
  <c r="E26" i="17"/>
  <c r="E12" i="43"/>
  <c r="D14" i="17"/>
  <c r="C17" i="43"/>
  <c r="D13" i="17"/>
  <c r="J78" i="17"/>
  <c r="E78" i="17"/>
  <c r="G78" i="17"/>
  <c r="H78" i="17"/>
  <c r="B78" i="17"/>
  <c r="C78" i="17"/>
  <c r="O49" i="44"/>
  <c r="P49" i="44"/>
  <c r="Q49" i="44"/>
  <c r="N49" i="44"/>
  <c r="N53" i="34"/>
  <c r="N47" i="44"/>
  <c r="N57" i="45"/>
  <c r="O62" i="45"/>
  <c r="O13" i="45"/>
  <c r="O46" i="44"/>
  <c r="O58" i="45"/>
  <c r="P62" i="45"/>
  <c r="P48" i="44"/>
  <c r="P13" i="44"/>
  <c r="Q57" i="45"/>
  <c r="N54" i="34"/>
  <c r="N13" i="45"/>
  <c r="N13" i="44"/>
  <c r="O60" i="45"/>
  <c r="O16" i="45"/>
  <c r="O13" i="44"/>
  <c r="P59" i="45"/>
  <c r="Q48" i="44"/>
  <c r="N52" i="34"/>
  <c r="N60" i="45"/>
  <c r="N14" i="45"/>
  <c r="N46" i="44"/>
  <c r="N58" i="45"/>
  <c r="O61" i="45"/>
  <c r="O12" i="45"/>
  <c r="O57" i="45"/>
  <c r="P47" i="44"/>
  <c r="P58" i="45"/>
  <c r="Q47" i="44"/>
  <c r="Q13" i="44"/>
  <c r="N51" i="34"/>
  <c r="N62" i="45"/>
  <c r="N12" i="45"/>
  <c r="N16" i="45"/>
  <c r="N12" i="44"/>
  <c r="O48" i="44"/>
  <c r="O12" i="44"/>
  <c r="Q46" i="44"/>
  <c r="Q12" i="44"/>
  <c r="N13" i="34"/>
  <c r="N61" i="45"/>
  <c r="N15" i="45"/>
  <c r="N48" i="44"/>
  <c r="N59" i="45"/>
  <c r="O14" i="45"/>
  <c r="O47" i="44"/>
  <c r="O59" i="45"/>
  <c r="Q58" i="45"/>
  <c r="O51" i="34"/>
  <c r="O52" i="34"/>
  <c r="O53" i="34"/>
  <c r="O54" i="34"/>
  <c r="O13" i="34"/>
  <c r="O15" i="45"/>
  <c r="P46" i="44"/>
  <c r="P12" i="44"/>
  <c r="P51" i="34"/>
  <c r="P52" i="34"/>
  <c r="P53" i="34"/>
  <c r="P54" i="34"/>
  <c r="P13" i="34"/>
  <c r="P60" i="45"/>
  <c r="P61" i="45"/>
  <c r="P57" i="45"/>
  <c r="Q59" i="45"/>
  <c r="Q51" i="34"/>
  <c r="Q52" i="34"/>
  <c r="Q53" i="34"/>
  <c r="Q54" i="34"/>
  <c r="Q13" i="34"/>
  <c r="Q60" i="45"/>
  <c r="Q61" i="45"/>
  <c r="Q62" i="45"/>
  <c r="F17" i="43"/>
  <c r="F16" i="43"/>
  <c r="E17" i="43"/>
  <c r="E16" i="43"/>
  <c r="D17" i="43"/>
  <c r="D16" i="43"/>
  <c r="C16" i="43"/>
  <c r="N73" i="34"/>
  <c r="N75" i="34"/>
  <c r="N77" i="34"/>
  <c r="N79" i="34"/>
  <c r="N81" i="34"/>
  <c r="O73" i="34"/>
  <c r="O75" i="34"/>
  <c r="O77" i="34"/>
  <c r="O79" i="34"/>
  <c r="O81" i="34"/>
  <c r="P73" i="34"/>
  <c r="P75" i="34"/>
  <c r="P77" i="34"/>
  <c r="P79" i="34"/>
  <c r="P81" i="34"/>
  <c r="Q73" i="34"/>
  <c r="Q75" i="34"/>
  <c r="Q77" i="34"/>
  <c r="Q79" i="34"/>
  <c r="Q81" i="34"/>
  <c r="N74" i="34"/>
  <c r="N76" i="34"/>
  <c r="N78" i="34"/>
  <c r="N80" i="34"/>
  <c r="O72" i="34"/>
  <c r="O74" i="34"/>
  <c r="O76" i="34"/>
  <c r="O78" i="34"/>
  <c r="O80" i="34"/>
  <c r="P72" i="34"/>
  <c r="P74" i="34"/>
  <c r="P76" i="34"/>
  <c r="P78" i="34"/>
  <c r="P80" i="34"/>
  <c r="Q72" i="34"/>
  <c r="Q74" i="34"/>
  <c r="Q76" i="34"/>
  <c r="Q78" i="34"/>
  <c r="Q80" i="34"/>
  <c r="N72" i="34"/>
  <c r="N44" i="56"/>
  <c r="N46" i="56"/>
  <c r="O48" i="55"/>
  <c r="Q74" i="44"/>
  <c r="P77" i="44"/>
  <c r="P45" i="56"/>
  <c r="O44" i="56"/>
  <c r="O46" i="56"/>
  <c r="O47" i="55"/>
  <c r="O75" i="44"/>
  <c r="Q77" i="44"/>
  <c r="Q76" i="44"/>
  <c r="P44" i="56"/>
  <c r="P46" i="56"/>
  <c r="N47" i="55"/>
  <c r="P75" i="44"/>
  <c r="N73" i="44"/>
  <c r="N74" i="44"/>
  <c r="Q44" i="56"/>
  <c r="Q46" i="56"/>
  <c r="O73" i="44"/>
  <c r="Q75" i="44"/>
  <c r="N75" i="44"/>
  <c r="Q43" i="56"/>
  <c r="N45" i="56"/>
  <c r="O43" i="56"/>
  <c r="P73" i="44"/>
  <c r="O76" i="44"/>
  <c r="N76" i="44"/>
  <c r="O74" i="44"/>
  <c r="O45" i="56"/>
  <c r="P43" i="56"/>
  <c r="Q73" i="44"/>
  <c r="P76" i="44"/>
  <c r="N77" i="44"/>
  <c r="Q45" i="56"/>
  <c r="N43" i="56"/>
  <c r="P74" i="44"/>
  <c r="O77" i="44"/>
  <c r="P103" i="45"/>
  <c r="N101" i="45"/>
  <c r="N49" i="55"/>
  <c r="Q103" i="45"/>
  <c r="N102" i="45"/>
  <c r="N48" i="55"/>
  <c r="P101" i="45"/>
  <c r="N103" i="45"/>
  <c r="Q101" i="45"/>
  <c r="N100" i="45"/>
  <c r="O102" i="45"/>
  <c r="P100" i="45"/>
  <c r="O50" i="45"/>
  <c r="P102" i="45"/>
  <c r="Q100" i="45"/>
  <c r="Q102" i="45"/>
  <c r="O103" i="45"/>
  <c r="O100" i="45"/>
  <c r="O101" i="45"/>
  <c r="Q47" i="55"/>
  <c r="O49" i="55"/>
  <c r="P47" i="55"/>
  <c r="N25" i="55"/>
  <c r="Q49" i="55"/>
  <c r="P50" i="55"/>
  <c r="N50" i="55"/>
  <c r="P48" i="55"/>
  <c r="O50" i="55"/>
  <c r="Q48" i="55"/>
  <c r="Q50" i="55"/>
  <c r="P49" i="55"/>
  <c r="E61" i="17"/>
  <c r="D33" i="17"/>
  <c r="F59" i="17"/>
  <c r="F26" i="17"/>
  <c r="E60" i="17"/>
  <c r="D32" i="17"/>
  <c r="C26" i="17"/>
  <c r="E32" i="17"/>
  <c r="F25" i="17"/>
  <c r="E59" i="17"/>
  <c r="F33" i="17"/>
  <c r="F58" i="17"/>
  <c r="F18" i="17"/>
  <c r="E58" i="17"/>
  <c r="C32" i="17"/>
  <c r="E33" i="17"/>
  <c r="C33" i="17"/>
  <c r="C25" i="17"/>
  <c r="E25" i="17"/>
  <c r="F61" i="17"/>
  <c r="F60" i="17"/>
  <c r="D26" i="17"/>
  <c r="D25" i="17"/>
  <c r="F32" i="17"/>
  <c r="F14" i="17"/>
  <c r="E14" i="17"/>
  <c r="H14" i="17"/>
  <c r="G14" i="17"/>
  <c r="F49" i="17"/>
  <c r="F41" i="17"/>
  <c r="N67" i="44"/>
  <c r="O67" i="44"/>
  <c r="P67" i="44"/>
  <c r="Q67" i="44"/>
  <c r="O11" i="34"/>
  <c r="N12" i="34"/>
  <c r="N11" i="34"/>
  <c r="N10" i="34"/>
  <c r="O12" i="34"/>
  <c r="P11" i="34"/>
  <c r="P12" i="34"/>
  <c r="Q12" i="34"/>
  <c r="O10" i="34"/>
  <c r="P10" i="34"/>
  <c r="Q10" i="34"/>
  <c r="Q11" i="34"/>
  <c r="K78" i="17" l="1"/>
  <c r="D78" i="17"/>
  <c r="I78" i="17"/>
  <c r="F78" i="17"/>
  <c r="R48" i="44"/>
  <c r="R12" i="45"/>
  <c r="R15" i="45"/>
  <c r="R12" i="44"/>
  <c r="R60" i="45"/>
  <c r="R49" i="44"/>
  <c r="R13" i="45"/>
  <c r="R57" i="45"/>
  <c r="R61" i="45"/>
  <c r="R16" i="45"/>
  <c r="R52" i="34"/>
  <c r="R47" i="44"/>
  <c r="R13" i="34"/>
  <c r="R62" i="45"/>
  <c r="R58" i="45"/>
  <c r="R46" i="44"/>
  <c r="R54" i="34"/>
  <c r="R59" i="45"/>
  <c r="R14" i="45"/>
  <c r="R13" i="44"/>
  <c r="R51" i="34"/>
  <c r="R53" i="34"/>
  <c r="G16" i="43"/>
  <c r="G17" i="43"/>
  <c r="R74" i="44"/>
  <c r="S45" i="56"/>
  <c r="N82" i="34"/>
  <c r="W52" i="34" s="1"/>
  <c r="W53" i="34" s="1"/>
  <c r="R72" i="34"/>
  <c r="R80" i="34"/>
  <c r="R78" i="34"/>
  <c r="P82" i="34"/>
  <c r="Y52" i="34" s="1"/>
  <c r="Y53" i="34" s="1"/>
  <c r="R76" i="34"/>
  <c r="S44" i="34"/>
  <c r="R74" i="34"/>
  <c r="R81" i="34"/>
  <c r="S11" i="34"/>
  <c r="R79" i="34"/>
  <c r="S12" i="34"/>
  <c r="S5" i="34"/>
  <c r="Q82" i="34"/>
  <c r="Z52" i="34" s="1"/>
  <c r="Z53" i="34" s="1"/>
  <c r="R77" i="34"/>
  <c r="S48" i="56"/>
  <c r="R75" i="34"/>
  <c r="S47" i="56"/>
  <c r="S46" i="56"/>
  <c r="O82" i="34"/>
  <c r="X52" i="34" s="1"/>
  <c r="S43" i="34"/>
  <c r="R73" i="34"/>
  <c r="S52" i="45"/>
  <c r="S51" i="45"/>
  <c r="S50" i="45"/>
  <c r="R101" i="45"/>
  <c r="R102" i="45"/>
  <c r="R103" i="45"/>
  <c r="R75" i="44"/>
  <c r="R76" i="44"/>
  <c r="O78" i="44"/>
  <c r="X30" i="44" s="1"/>
  <c r="X31" i="44" s="1"/>
  <c r="R73" i="44"/>
  <c r="N78" i="44"/>
  <c r="W30" i="44" s="1"/>
  <c r="R77" i="44"/>
  <c r="Q78" i="44"/>
  <c r="Z30" i="44" s="1"/>
  <c r="Z31" i="44" s="1"/>
  <c r="P78" i="44"/>
  <c r="Y30" i="44" s="1"/>
  <c r="Y31" i="44" s="1"/>
  <c r="R44" i="56"/>
  <c r="R43" i="56"/>
  <c r="N47" i="56"/>
  <c r="V45" i="56" s="1"/>
  <c r="P104" i="45"/>
  <c r="X51" i="45" s="1"/>
  <c r="N104" i="45"/>
  <c r="V51" i="45" s="1"/>
  <c r="R100" i="45"/>
  <c r="Q104" i="45"/>
  <c r="Y51" i="45" s="1"/>
  <c r="O104" i="45"/>
  <c r="W51" i="45" s="1"/>
  <c r="Q51" i="55"/>
  <c r="Z51" i="55" s="1"/>
  <c r="Z52" i="55" s="1"/>
  <c r="O51" i="55"/>
  <c r="X51" i="55" s="1"/>
  <c r="X52" i="55" s="1"/>
  <c r="R49" i="55"/>
  <c r="R50" i="55"/>
  <c r="P51" i="55"/>
  <c r="Y51" i="55" s="1"/>
  <c r="Y52" i="55" s="1"/>
  <c r="O47" i="56"/>
  <c r="W45" i="56" s="1"/>
  <c r="W46" i="56" s="1"/>
  <c r="R48" i="55"/>
  <c r="N51" i="55"/>
  <c r="W51" i="55" s="1"/>
  <c r="R47" i="55"/>
  <c r="Q47" i="56"/>
  <c r="Y45" i="56" s="1"/>
  <c r="Y46" i="56" s="1"/>
  <c r="R45" i="56"/>
  <c r="R46" i="56"/>
  <c r="P47" i="56"/>
  <c r="X45" i="56" s="1"/>
  <c r="X46" i="56" s="1"/>
  <c r="R67" i="44"/>
  <c r="R10" i="34"/>
  <c r="R11" i="34"/>
  <c r="R12" i="34"/>
  <c r="AA30" i="44" l="1"/>
  <c r="AA31" i="44" s="1"/>
  <c r="W31" i="44"/>
  <c r="M78" i="17"/>
  <c r="L78" i="17"/>
  <c r="AA52" i="34"/>
  <c r="AA53" i="34" s="1"/>
  <c r="X53" i="34"/>
  <c r="Z51" i="45"/>
  <c r="AA51" i="55"/>
  <c r="AA52" i="55" s="1"/>
  <c r="W52" i="55"/>
  <c r="V46" i="56"/>
  <c r="Z45" i="56"/>
  <c r="Z46" i="56" s="1"/>
  <c r="J10" i="44"/>
  <c r="K10" i="44"/>
  <c r="J11" i="44"/>
  <c r="K11" i="44"/>
  <c r="L11" i="44"/>
  <c r="M11" i="44"/>
  <c r="O9" i="34" l="1"/>
  <c r="O50" i="34"/>
  <c r="Q9" i="34"/>
  <c r="N50" i="34"/>
  <c r="Q50" i="34"/>
  <c r="N9" i="34"/>
  <c r="P50" i="34"/>
  <c r="P9" i="34"/>
  <c r="S36" i="34" l="1"/>
  <c r="S35" i="34"/>
  <c r="S10" i="34"/>
  <c r="S4" i="34"/>
  <c r="S45" i="34"/>
  <c r="S37" i="34"/>
  <c r="R50" i="34"/>
  <c r="R9" i="34"/>
  <c r="J4" i="56"/>
  <c r="K4" i="56"/>
  <c r="L4" i="56"/>
  <c r="M4" i="56"/>
  <c r="J5" i="56"/>
  <c r="K5" i="56"/>
  <c r="L5" i="56"/>
  <c r="M5" i="56"/>
  <c r="J6" i="56"/>
  <c r="K6" i="56"/>
  <c r="L6" i="56"/>
  <c r="M6" i="56"/>
  <c r="J7" i="56"/>
  <c r="K7" i="56"/>
  <c r="L7" i="56"/>
  <c r="M7" i="56"/>
  <c r="J25" i="56"/>
  <c r="K25" i="56"/>
  <c r="L25" i="56"/>
  <c r="M25" i="56"/>
  <c r="J26" i="56"/>
  <c r="K26" i="56"/>
  <c r="L26" i="56"/>
  <c r="M26" i="56"/>
  <c r="J27" i="56"/>
  <c r="K27" i="56"/>
  <c r="L27" i="56"/>
  <c r="M27" i="56"/>
  <c r="J28" i="56"/>
  <c r="K28" i="56"/>
  <c r="L28" i="56"/>
  <c r="M28" i="56"/>
  <c r="J29" i="56"/>
  <c r="K29" i="56"/>
  <c r="L29" i="56"/>
  <c r="M29" i="56"/>
  <c r="J30" i="56"/>
  <c r="K30" i="56"/>
  <c r="L30" i="56"/>
  <c r="M30" i="56"/>
  <c r="J40" i="44"/>
  <c r="K40" i="44"/>
  <c r="J41" i="44"/>
  <c r="K41" i="44"/>
  <c r="J42" i="44"/>
  <c r="K42" i="44"/>
  <c r="J43" i="44"/>
  <c r="K43" i="44"/>
  <c r="J44" i="44"/>
  <c r="K44" i="44"/>
  <c r="J45" i="44"/>
  <c r="K45" i="44"/>
  <c r="J4" i="44"/>
  <c r="K4" i="44"/>
  <c r="J5" i="44"/>
  <c r="J6" i="44"/>
  <c r="K6" i="44"/>
  <c r="J7" i="44"/>
  <c r="K7" i="44"/>
  <c r="J8" i="44"/>
  <c r="K8" i="44"/>
  <c r="J9" i="44"/>
  <c r="K9" i="44"/>
  <c r="J50" i="45"/>
  <c r="K50" i="45"/>
  <c r="L50" i="45"/>
  <c r="M50" i="45"/>
  <c r="J51" i="45"/>
  <c r="J52" i="45"/>
  <c r="J53" i="45"/>
  <c r="J54" i="45"/>
  <c r="J55" i="45"/>
  <c r="J56" i="45"/>
  <c r="L1" i="58" l="1"/>
  <c r="K1" i="58"/>
  <c r="J1" i="58"/>
  <c r="M9" i="56"/>
  <c r="L9" i="56"/>
  <c r="K9" i="56"/>
  <c r="J9" i="56"/>
  <c r="M8" i="56"/>
  <c r="L8" i="56"/>
  <c r="K8" i="56"/>
  <c r="J8" i="56"/>
  <c r="S56" i="55"/>
  <c r="S53" i="55"/>
  <c r="S45" i="55"/>
  <c r="S16" i="55"/>
  <c r="S5" i="55"/>
  <c r="X2" i="55" l="1"/>
  <c r="L40" i="55"/>
  <c r="X18" i="55" s="1"/>
  <c r="J40" i="55"/>
  <c r="V18" i="55" s="1"/>
  <c r="W2" i="55"/>
  <c r="L37" i="56"/>
  <c r="X19" i="56" s="1"/>
  <c r="L16" i="56"/>
  <c r="X2" i="56" s="1"/>
  <c r="M16" i="56"/>
  <c r="Y2" i="56" s="1"/>
  <c r="J37" i="56"/>
  <c r="V19" i="56" s="1"/>
  <c r="M37" i="56"/>
  <c r="Y19" i="56" s="1"/>
  <c r="J16" i="56"/>
  <c r="V2" i="56" s="1"/>
  <c r="K16" i="56"/>
  <c r="Y2" i="55"/>
  <c r="S8" i="55"/>
  <c r="M40" i="55"/>
  <c r="Y18" i="55" s="1"/>
  <c r="S15" i="55"/>
  <c r="S17" i="55"/>
  <c r="S51" i="55"/>
  <c r="K37" i="56"/>
  <c r="S52" i="55"/>
  <c r="S10" i="55"/>
  <c r="S18" i="55"/>
  <c r="S9" i="55"/>
  <c r="S57" i="55"/>
  <c r="K40" i="55"/>
  <c r="W18" i="55" s="1"/>
  <c r="S50" i="55"/>
  <c r="S54" i="55"/>
  <c r="S55" i="55"/>
  <c r="S3" i="55"/>
  <c r="W2" i="56" l="1"/>
  <c r="Z2" i="56" s="1"/>
  <c r="W19" i="56"/>
  <c r="Z19" i="56" s="1"/>
  <c r="Z2" i="55"/>
  <c r="Z18" i="55"/>
  <c r="Q10" i="44" l="1"/>
  <c r="Q11" i="44"/>
  <c r="O10" i="44"/>
  <c r="N11" i="44"/>
  <c r="O11" i="44"/>
  <c r="P11" i="44"/>
  <c r="N10" i="44"/>
  <c r="P10" i="44"/>
  <c r="E5" i="43"/>
  <c r="F5" i="43"/>
  <c r="E6" i="43"/>
  <c r="F12" i="17"/>
  <c r="R10" i="44" l="1"/>
  <c r="R11" i="44"/>
  <c r="N44" i="34"/>
  <c r="N4" i="44"/>
  <c r="N8" i="44"/>
  <c r="N7" i="44"/>
  <c r="N5" i="44"/>
  <c r="N9" i="44"/>
  <c r="N45" i="44"/>
  <c r="N44" i="44"/>
  <c r="N43" i="44"/>
  <c r="N40" i="44"/>
  <c r="N5" i="34"/>
  <c r="N42" i="44"/>
  <c r="N4" i="34"/>
  <c r="N46" i="34"/>
  <c r="N45" i="34"/>
  <c r="N41" i="44"/>
  <c r="N43" i="34"/>
  <c r="N42" i="34"/>
  <c r="J76" i="17"/>
  <c r="Q8" i="44"/>
  <c r="Q9" i="44"/>
  <c r="Q7" i="44"/>
  <c r="Q6" i="44"/>
  <c r="P52" i="45"/>
  <c r="N9" i="45"/>
  <c r="Q54" i="45"/>
  <c r="Q29" i="56"/>
  <c r="O43" i="44"/>
  <c r="P6" i="56"/>
  <c r="O10" i="45"/>
  <c r="P42" i="44"/>
  <c r="N53" i="45"/>
  <c r="N50" i="45"/>
  <c r="O53" i="45"/>
  <c r="O5" i="34"/>
  <c r="Q42" i="44"/>
  <c r="P49" i="34"/>
  <c r="N8" i="45"/>
  <c r="O56" i="45"/>
  <c r="N7" i="45"/>
  <c r="Q52" i="45"/>
  <c r="Q6" i="56"/>
  <c r="P40" i="44"/>
  <c r="N30" i="56"/>
  <c r="Q55" i="45"/>
  <c r="Q27" i="56"/>
  <c r="N6" i="34"/>
  <c r="P25" i="56"/>
  <c r="P41" i="44"/>
  <c r="P7" i="44"/>
  <c r="Q44" i="34"/>
  <c r="Q25" i="56"/>
  <c r="Q41" i="44"/>
  <c r="N49" i="34"/>
  <c r="P26" i="56"/>
  <c r="Q4" i="34"/>
  <c r="O6" i="56"/>
  <c r="O29" i="56"/>
  <c r="O40" i="44"/>
  <c r="O45" i="44"/>
  <c r="Q49" i="34"/>
  <c r="P42" i="34"/>
  <c r="P45" i="34"/>
  <c r="P8" i="34"/>
  <c r="N26" i="56"/>
  <c r="O6" i="34"/>
  <c r="O26" i="56"/>
  <c r="O8" i="44"/>
  <c r="P6" i="34"/>
  <c r="N27" i="56"/>
  <c r="O46" i="34"/>
  <c r="Q7" i="56"/>
  <c r="O44" i="34"/>
  <c r="Q7" i="34"/>
  <c r="P51" i="45"/>
  <c r="P4" i="56"/>
  <c r="P43" i="44"/>
  <c r="P9" i="44"/>
  <c r="P53" i="45"/>
  <c r="Q42" i="34"/>
  <c r="Q45" i="34"/>
  <c r="Q8" i="34"/>
  <c r="Q4" i="56"/>
  <c r="Q43" i="44"/>
  <c r="Q53" i="45"/>
  <c r="N7" i="34"/>
  <c r="P5" i="56"/>
  <c r="P28" i="56"/>
  <c r="Q43" i="34"/>
  <c r="Q48" i="34"/>
  <c r="O8" i="34"/>
  <c r="O7" i="45"/>
  <c r="P29" i="56"/>
  <c r="P47" i="34"/>
  <c r="P5" i="34"/>
  <c r="N5" i="56"/>
  <c r="N28" i="56"/>
  <c r="N54" i="45"/>
  <c r="N4" i="45"/>
  <c r="O4" i="34"/>
  <c r="O5" i="56"/>
  <c r="O28" i="56"/>
  <c r="O44" i="44"/>
  <c r="O54" i="45"/>
  <c r="O4" i="45"/>
  <c r="P4" i="34"/>
  <c r="N6" i="56"/>
  <c r="N29" i="56"/>
  <c r="O49" i="34"/>
  <c r="Q26" i="56"/>
  <c r="O42" i="34"/>
  <c r="O45" i="34"/>
  <c r="N47" i="34"/>
  <c r="P55" i="45"/>
  <c r="O8" i="45"/>
  <c r="N48" i="34"/>
  <c r="P30" i="56"/>
  <c r="P4" i="44"/>
  <c r="P56" i="45"/>
  <c r="Q47" i="34"/>
  <c r="Q5" i="34"/>
  <c r="Q30" i="56"/>
  <c r="Q4" i="44"/>
  <c r="Q56" i="45"/>
  <c r="P7" i="56"/>
  <c r="Q6" i="34"/>
  <c r="O27" i="56"/>
  <c r="O42" i="44"/>
  <c r="Q46" i="34"/>
  <c r="N4" i="56"/>
  <c r="N6" i="44"/>
  <c r="N56" i="45"/>
  <c r="O9" i="45"/>
  <c r="O41" i="44"/>
  <c r="O52" i="45"/>
  <c r="P54" i="45"/>
  <c r="P44" i="34"/>
  <c r="N7" i="56"/>
  <c r="N51" i="45"/>
  <c r="O43" i="34"/>
  <c r="O48" i="34"/>
  <c r="O7" i="56"/>
  <c r="O51" i="45"/>
  <c r="P43" i="34"/>
  <c r="P48" i="34"/>
  <c r="O7" i="34"/>
  <c r="Q5" i="56"/>
  <c r="Q28" i="56"/>
  <c r="Q44" i="44"/>
  <c r="O47" i="34"/>
  <c r="P27" i="56"/>
  <c r="P50" i="45"/>
  <c r="O4" i="56"/>
  <c r="Q51" i="45"/>
  <c r="P6" i="44"/>
  <c r="N11" i="45"/>
  <c r="N8" i="34"/>
  <c r="O11" i="45"/>
  <c r="N52" i="45"/>
  <c r="P45" i="44"/>
  <c r="O4" i="44"/>
  <c r="N6" i="45"/>
  <c r="Q40" i="44"/>
  <c r="P7" i="34"/>
  <c r="O6" i="45"/>
  <c r="O7" i="44"/>
  <c r="P44" i="44"/>
  <c r="Q50" i="45"/>
  <c r="P46" i="34"/>
  <c r="N5" i="45"/>
  <c r="O5" i="45"/>
  <c r="O55" i="45"/>
  <c r="O9" i="44"/>
  <c r="O30" i="56"/>
  <c r="N55" i="45"/>
  <c r="Q45" i="44"/>
  <c r="O25" i="56"/>
  <c r="N25" i="56"/>
  <c r="P8" i="44"/>
  <c r="N10" i="45"/>
  <c r="O6" i="44"/>
  <c r="C40" i="17"/>
  <c r="P8" i="56"/>
  <c r="N41" i="45" l="1"/>
  <c r="V3" i="45" s="1"/>
  <c r="O41" i="45"/>
  <c r="W3" i="45" s="1"/>
  <c r="S11" i="45"/>
  <c r="S9" i="34"/>
  <c r="R4" i="34"/>
  <c r="S34" i="45"/>
  <c r="S31" i="45"/>
  <c r="S26" i="56"/>
  <c r="S27" i="56"/>
  <c r="S36" i="56"/>
  <c r="S6" i="45"/>
  <c r="S33" i="34"/>
  <c r="S30" i="56"/>
  <c r="S28" i="56"/>
  <c r="S6" i="34"/>
  <c r="S27" i="34"/>
  <c r="S6" i="56"/>
  <c r="S4" i="56"/>
  <c r="S34" i="34"/>
  <c r="S28" i="34"/>
  <c r="S12" i="45"/>
  <c r="S8" i="34"/>
  <c r="S8" i="56"/>
  <c r="S37" i="56"/>
  <c r="S7" i="56"/>
  <c r="S30" i="34"/>
  <c r="S31" i="34"/>
  <c r="S29" i="56"/>
  <c r="S29" i="34"/>
  <c r="S7" i="34"/>
  <c r="S25" i="34"/>
  <c r="S5" i="56"/>
  <c r="S32" i="34"/>
  <c r="S26" i="34"/>
  <c r="S9" i="45"/>
  <c r="S39" i="45"/>
  <c r="S33" i="45"/>
  <c r="S32" i="45"/>
  <c r="S13" i="45"/>
  <c r="S15" i="45"/>
  <c r="S8" i="45"/>
  <c r="S5" i="45"/>
  <c r="S7" i="45"/>
  <c r="S38" i="45"/>
  <c r="S4" i="45"/>
  <c r="S35" i="45"/>
  <c r="S37" i="45"/>
  <c r="S16" i="45"/>
  <c r="S14" i="45"/>
  <c r="S36" i="45"/>
  <c r="S10" i="45"/>
  <c r="S30" i="45"/>
  <c r="N31" i="44"/>
  <c r="Q31" i="44"/>
  <c r="R6" i="34"/>
  <c r="R48" i="34"/>
  <c r="R49" i="34"/>
  <c r="R5" i="34"/>
  <c r="F6" i="46" l="1"/>
  <c r="H5" i="46" l="1"/>
  <c r="F5" i="46" l="1"/>
  <c r="H6" i="46" l="1"/>
  <c r="G6" i="46"/>
  <c r="G5" i="46"/>
  <c r="A45" i="48" l="1"/>
  <c r="A25" i="48"/>
  <c r="A45" i="41"/>
  <c r="A25" i="41"/>
  <c r="B69" i="48" l="1"/>
  <c r="F9" i="20" l="1"/>
  <c r="F11" i="20"/>
  <c r="F13" i="20"/>
  <c r="F15" i="20"/>
  <c r="F17" i="20"/>
  <c r="F19" i="20"/>
  <c r="F21" i="20"/>
  <c r="F23" i="20"/>
  <c r="F25" i="20"/>
  <c r="F27" i="20"/>
  <c r="F29" i="20"/>
  <c r="F31" i="20"/>
  <c r="F33" i="20"/>
  <c r="F35" i="20"/>
  <c r="F37" i="20"/>
  <c r="F39" i="20"/>
  <c r="F41" i="20"/>
  <c r="F43" i="20"/>
  <c r="F45" i="20"/>
  <c r="F47" i="20"/>
  <c r="F49" i="20"/>
  <c r="F51" i="20"/>
  <c r="F53" i="20"/>
  <c r="F55" i="20"/>
  <c r="F57" i="20"/>
  <c r="F59" i="20"/>
  <c r="F61" i="20"/>
  <c r="F63" i="20"/>
  <c r="F65" i="20"/>
  <c r="F67" i="20"/>
  <c r="F69" i="20"/>
  <c r="F71" i="20"/>
  <c r="F73" i="20"/>
  <c r="F75" i="20"/>
  <c r="F77" i="20"/>
  <c r="F79" i="20"/>
  <c r="F81" i="20"/>
  <c r="F83" i="20"/>
  <c r="F85" i="20"/>
  <c r="F87" i="20"/>
  <c r="F89" i="20"/>
  <c r="F91" i="20"/>
  <c r="F93" i="20"/>
  <c r="F95" i="20"/>
  <c r="F97" i="20"/>
  <c r="F99" i="20"/>
  <c r="F101" i="20"/>
  <c r="F103" i="20"/>
  <c r="F105" i="20"/>
  <c r="F107" i="20"/>
  <c r="F109" i="20"/>
  <c r="F111" i="20"/>
  <c r="F113" i="20"/>
  <c r="F115" i="20"/>
  <c r="F117" i="20"/>
  <c r="F119" i="20"/>
  <c r="F121" i="20"/>
  <c r="F123" i="20"/>
  <c r="F125" i="20"/>
  <c r="F127" i="20"/>
  <c r="F129" i="20"/>
  <c r="F131" i="20"/>
  <c r="F133" i="20"/>
  <c r="F135" i="20"/>
  <c r="F137" i="20"/>
  <c r="F139" i="20"/>
  <c r="F141" i="20"/>
  <c r="F143" i="20"/>
  <c r="F145" i="20"/>
  <c r="F147" i="20"/>
  <c r="F149" i="20"/>
  <c r="F151" i="20"/>
  <c r="F153" i="20"/>
  <c r="F155" i="20"/>
  <c r="F157" i="20"/>
  <c r="F159" i="20"/>
  <c r="F161" i="20"/>
  <c r="F163" i="20"/>
  <c r="G9" i="20"/>
  <c r="G11" i="20"/>
  <c r="G13" i="20"/>
  <c r="G15" i="20"/>
  <c r="G17" i="20"/>
  <c r="G19" i="20"/>
  <c r="G21" i="20"/>
  <c r="G23" i="20"/>
  <c r="G25" i="20"/>
  <c r="G27" i="20"/>
  <c r="G29" i="20"/>
  <c r="G31" i="20"/>
  <c r="G33" i="20"/>
  <c r="G35" i="20"/>
  <c r="G37" i="20"/>
  <c r="G39" i="20"/>
  <c r="G41" i="20"/>
  <c r="G43" i="20"/>
  <c r="G45" i="20"/>
  <c r="G47" i="20"/>
  <c r="G49" i="20"/>
  <c r="G51" i="20"/>
  <c r="G53" i="20"/>
  <c r="G55" i="20"/>
  <c r="G57" i="20"/>
  <c r="G59" i="20"/>
  <c r="G61" i="20"/>
  <c r="G63" i="20"/>
  <c r="G65" i="20"/>
  <c r="G67" i="20"/>
  <c r="G69" i="20"/>
  <c r="G71" i="20"/>
  <c r="G73" i="20"/>
  <c r="G75" i="20"/>
  <c r="G77" i="20"/>
  <c r="G79" i="20"/>
  <c r="G81" i="20"/>
  <c r="G83" i="20"/>
  <c r="G85" i="20"/>
  <c r="G87" i="20"/>
  <c r="G89" i="20"/>
  <c r="G91" i="20"/>
  <c r="G93" i="20"/>
  <c r="G95" i="20"/>
  <c r="G97" i="20"/>
  <c r="G99" i="20"/>
  <c r="G101" i="20"/>
  <c r="G103" i="20"/>
  <c r="G105" i="20"/>
  <c r="G107" i="20"/>
  <c r="G109" i="20"/>
  <c r="G111" i="20"/>
  <c r="G113" i="20"/>
  <c r="G115" i="20"/>
  <c r="G117" i="20"/>
  <c r="G119" i="20"/>
  <c r="G121" i="20"/>
  <c r="G123" i="20"/>
  <c r="G125" i="20"/>
  <c r="G127" i="20"/>
  <c r="G129" i="20"/>
  <c r="G131" i="20"/>
  <c r="G133" i="20"/>
  <c r="G135" i="20"/>
  <c r="G137" i="20"/>
  <c r="G139" i="20"/>
  <c r="G141" i="20"/>
  <c r="G143" i="20"/>
  <c r="G145" i="20"/>
  <c r="G147" i="20"/>
  <c r="G149" i="20"/>
  <c r="G151" i="20"/>
  <c r="G153" i="20"/>
  <c r="G155" i="20"/>
  <c r="G157" i="20"/>
  <c r="G159" i="20"/>
  <c r="G161" i="20"/>
  <c r="G163" i="20"/>
  <c r="G165" i="20"/>
  <c r="D8" i="20"/>
  <c r="D10" i="20"/>
  <c r="D12" i="20"/>
  <c r="D14" i="20"/>
  <c r="D16" i="20"/>
  <c r="D18" i="20"/>
  <c r="D20" i="20"/>
  <c r="D22" i="20"/>
  <c r="D24" i="20"/>
  <c r="D26" i="20"/>
  <c r="D28" i="20"/>
  <c r="D30" i="20"/>
  <c r="D32" i="20"/>
  <c r="D34" i="20"/>
  <c r="D36" i="20"/>
  <c r="D38" i="20"/>
  <c r="D40" i="20"/>
  <c r="D42" i="20"/>
  <c r="D44" i="20"/>
  <c r="D46" i="20"/>
  <c r="D48" i="20"/>
  <c r="D50" i="20"/>
  <c r="D52" i="20"/>
  <c r="D54" i="20"/>
  <c r="D56" i="20"/>
  <c r="D58" i="20"/>
  <c r="D60" i="20"/>
  <c r="D62" i="20"/>
  <c r="D64" i="20"/>
  <c r="D66" i="20"/>
  <c r="D68" i="20"/>
  <c r="D70" i="20"/>
  <c r="D72" i="20"/>
  <c r="D74" i="20"/>
  <c r="D76" i="20"/>
  <c r="D78" i="20"/>
  <c r="D80" i="20"/>
  <c r="D82" i="20"/>
  <c r="D84" i="20"/>
  <c r="D86" i="20"/>
  <c r="D88" i="20"/>
  <c r="D90" i="20"/>
  <c r="D92" i="20"/>
  <c r="D94" i="20"/>
  <c r="D96" i="20"/>
  <c r="D98" i="20"/>
  <c r="D100" i="20"/>
  <c r="D102" i="20"/>
  <c r="D104" i="20"/>
  <c r="D106" i="20"/>
  <c r="D108" i="20"/>
  <c r="D110" i="20"/>
  <c r="D112" i="20"/>
  <c r="D114" i="20"/>
  <c r="D116" i="20"/>
  <c r="D118" i="20"/>
  <c r="D120" i="20"/>
  <c r="D122" i="20"/>
  <c r="D124" i="20"/>
  <c r="D126" i="20"/>
  <c r="D128" i="20"/>
  <c r="D130" i="20"/>
  <c r="D132" i="20"/>
  <c r="D134" i="20"/>
  <c r="D136" i="20"/>
  <c r="D138" i="20"/>
  <c r="D140" i="20"/>
  <c r="D142" i="20"/>
  <c r="D144" i="20"/>
  <c r="D146" i="20"/>
  <c r="D148" i="20"/>
  <c r="D150" i="20"/>
  <c r="D152" i="20"/>
  <c r="D154" i="20"/>
  <c r="D156" i="20"/>
  <c r="D158" i="20"/>
  <c r="D160" i="20"/>
  <c r="D162" i="20"/>
  <c r="D164" i="20"/>
  <c r="D166" i="20"/>
  <c r="E8" i="20"/>
  <c r="E10" i="20"/>
  <c r="E12" i="20"/>
  <c r="E14" i="20"/>
  <c r="E16" i="20"/>
  <c r="E18" i="20"/>
  <c r="E20" i="20"/>
  <c r="E22" i="20"/>
  <c r="E24" i="20"/>
  <c r="E26" i="20"/>
  <c r="E28" i="20"/>
  <c r="E30" i="20"/>
  <c r="E32" i="20"/>
  <c r="E34" i="20"/>
  <c r="E36" i="20"/>
  <c r="E38" i="20"/>
  <c r="E40" i="20"/>
  <c r="E42" i="20"/>
  <c r="E44" i="20"/>
  <c r="E46" i="20"/>
  <c r="E48" i="20"/>
  <c r="E50" i="20"/>
  <c r="E52" i="20"/>
  <c r="E54" i="20"/>
  <c r="E56" i="20"/>
  <c r="E58" i="20"/>
  <c r="E60" i="20"/>
  <c r="E62" i="20"/>
  <c r="E64" i="20"/>
  <c r="E66" i="20"/>
  <c r="E68" i="20"/>
  <c r="E70" i="20"/>
  <c r="E72" i="20"/>
  <c r="E74" i="20"/>
  <c r="E76" i="20"/>
  <c r="E78" i="20"/>
  <c r="E80" i="20"/>
  <c r="E82" i="20"/>
  <c r="E84" i="20"/>
  <c r="E86" i="20"/>
  <c r="E88" i="20"/>
  <c r="E90" i="20"/>
  <c r="E92" i="20"/>
  <c r="E94" i="20"/>
  <c r="E96" i="20"/>
  <c r="E98" i="20"/>
  <c r="E100" i="20"/>
  <c r="E102" i="20"/>
  <c r="E104" i="20"/>
  <c r="E106" i="20"/>
  <c r="E108" i="20"/>
  <c r="E110" i="20"/>
  <c r="E112" i="20"/>
  <c r="E114" i="20"/>
  <c r="E116" i="20"/>
  <c r="E118" i="20"/>
  <c r="E120" i="20"/>
  <c r="E122" i="20"/>
  <c r="E124" i="20"/>
  <c r="E126" i="20"/>
  <c r="E128" i="20"/>
  <c r="E130" i="20"/>
  <c r="E132" i="20"/>
  <c r="E134" i="20"/>
  <c r="E136" i="20"/>
  <c r="E138" i="20"/>
  <c r="E140" i="20"/>
  <c r="E142" i="20"/>
  <c r="E144" i="20"/>
  <c r="E146" i="20"/>
  <c r="E148" i="20"/>
  <c r="E150" i="20"/>
  <c r="E152" i="20"/>
  <c r="E154" i="20"/>
  <c r="E156" i="20"/>
  <c r="E158" i="20"/>
  <c r="E160" i="20"/>
  <c r="E162" i="20"/>
  <c r="E164" i="20"/>
  <c r="F8" i="20"/>
  <c r="F10" i="20"/>
  <c r="F12" i="20"/>
  <c r="F14" i="20"/>
  <c r="F16" i="20"/>
  <c r="F18" i="20"/>
  <c r="F20" i="20"/>
  <c r="F22" i="20"/>
  <c r="F24" i="20"/>
  <c r="F26" i="20"/>
  <c r="F28" i="20"/>
  <c r="F30" i="20"/>
  <c r="F32" i="20"/>
  <c r="F34" i="20"/>
  <c r="F36" i="20"/>
  <c r="F38" i="20"/>
  <c r="F40" i="20"/>
  <c r="F42" i="20"/>
  <c r="F44" i="20"/>
  <c r="F46" i="20"/>
  <c r="F48" i="20"/>
  <c r="F50" i="20"/>
  <c r="F52" i="20"/>
  <c r="F54" i="20"/>
  <c r="F56" i="20"/>
  <c r="F58" i="20"/>
  <c r="F60" i="20"/>
  <c r="F62" i="20"/>
  <c r="F64" i="20"/>
  <c r="F66" i="20"/>
  <c r="F68" i="20"/>
  <c r="F70" i="20"/>
  <c r="F72" i="20"/>
  <c r="F74" i="20"/>
  <c r="F76" i="20"/>
  <c r="F78" i="20"/>
  <c r="F80" i="20"/>
  <c r="F82" i="20"/>
  <c r="F84" i="20"/>
  <c r="F86" i="20"/>
  <c r="F88" i="20"/>
  <c r="F90" i="20"/>
  <c r="F92" i="20"/>
  <c r="F94" i="20"/>
  <c r="F96" i="20"/>
  <c r="F98" i="20"/>
  <c r="F100" i="20"/>
  <c r="F102" i="20"/>
  <c r="F104" i="20"/>
  <c r="F106" i="20"/>
  <c r="F108" i="20"/>
  <c r="F110" i="20"/>
  <c r="F112" i="20"/>
  <c r="F114" i="20"/>
  <c r="F116" i="20"/>
  <c r="F118" i="20"/>
  <c r="F120" i="20"/>
  <c r="F122" i="20"/>
  <c r="F124" i="20"/>
  <c r="F126" i="20"/>
  <c r="F128" i="20"/>
  <c r="F130" i="20"/>
  <c r="F132" i="20"/>
  <c r="F134" i="20"/>
  <c r="F136" i="20"/>
  <c r="F138" i="20"/>
  <c r="F140" i="20"/>
  <c r="F142" i="20"/>
  <c r="F144" i="20"/>
  <c r="F146" i="20"/>
  <c r="F148" i="20"/>
  <c r="F150" i="20"/>
  <c r="F152" i="20"/>
  <c r="F154" i="20"/>
  <c r="F156" i="20"/>
  <c r="F158" i="20"/>
  <c r="F160" i="20"/>
  <c r="F162" i="20"/>
  <c r="G8" i="20"/>
  <c r="G10" i="20"/>
  <c r="G12" i="20"/>
  <c r="G14" i="20"/>
  <c r="G16" i="20"/>
  <c r="G18" i="20"/>
  <c r="G20" i="20"/>
  <c r="G22" i="20"/>
  <c r="G24" i="20"/>
  <c r="G26" i="20"/>
  <c r="G28" i="20"/>
  <c r="G30" i="20"/>
  <c r="G32" i="20"/>
  <c r="G34" i="20"/>
  <c r="G36" i="20"/>
  <c r="G38" i="20"/>
  <c r="G40" i="20"/>
  <c r="G42" i="20"/>
  <c r="G44" i="20"/>
  <c r="G46" i="20"/>
  <c r="G48" i="20"/>
  <c r="G50" i="20"/>
  <c r="G52" i="20"/>
  <c r="G54" i="20"/>
  <c r="G56" i="20"/>
  <c r="G58" i="20"/>
  <c r="G60" i="20"/>
  <c r="G62" i="20"/>
  <c r="G64" i="20"/>
  <c r="G66" i="20"/>
  <c r="G68" i="20"/>
  <c r="G70" i="20"/>
  <c r="G72" i="20"/>
  <c r="G74" i="20"/>
  <c r="G76" i="20"/>
  <c r="G78" i="20"/>
  <c r="G80" i="20"/>
  <c r="G82" i="20"/>
  <c r="G84" i="20"/>
  <c r="G86" i="20"/>
  <c r="G88" i="20"/>
  <c r="G90" i="20"/>
  <c r="G92" i="20"/>
  <c r="G94" i="20"/>
  <c r="G96" i="20"/>
  <c r="G98" i="20"/>
  <c r="G100" i="20"/>
  <c r="G102" i="20"/>
  <c r="G104" i="20"/>
  <c r="G106" i="20"/>
  <c r="G108" i="20"/>
  <c r="G110" i="20"/>
  <c r="G112" i="20"/>
  <c r="G114" i="20"/>
  <c r="G116" i="20"/>
  <c r="G118" i="20"/>
  <c r="G120" i="20"/>
  <c r="G122" i="20"/>
  <c r="G124" i="20"/>
  <c r="G126" i="20"/>
  <c r="G128" i="20"/>
  <c r="G130" i="20"/>
  <c r="G132" i="20"/>
  <c r="G134" i="20"/>
  <c r="G136" i="20"/>
  <c r="G138" i="20"/>
  <c r="G140" i="20"/>
  <c r="G142" i="20"/>
  <c r="G144" i="20"/>
  <c r="D9" i="20"/>
  <c r="D11" i="20"/>
  <c r="D13" i="20"/>
  <c r="D15" i="20"/>
  <c r="D17" i="20"/>
  <c r="D19" i="20"/>
  <c r="D21" i="20"/>
  <c r="D23" i="20"/>
  <c r="D25" i="20"/>
  <c r="D27" i="20"/>
  <c r="D29" i="20"/>
  <c r="D31" i="20"/>
  <c r="D33" i="20"/>
  <c r="D35" i="20"/>
  <c r="D37" i="20"/>
  <c r="D39" i="20"/>
  <c r="D41" i="20"/>
  <c r="D43" i="20"/>
  <c r="D45" i="20"/>
  <c r="D47" i="20"/>
  <c r="D49" i="20"/>
  <c r="D51" i="20"/>
  <c r="D53" i="20"/>
  <c r="D55" i="20"/>
  <c r="D57" i="20"/>
  <c r="D59" i="20"/>
  <c r="D61" i="20"/>
  <c r="D63" i="20"/>
  <c r="D65" i="20"/>
  <c r="D67" i="20"/>
  <c r="D69" i="20"/>
  <c r="D71" i="20"/>
  <c r="D73" i="20"/>
  <c r="D75" i="20"/>
  <c r="D77" i="20"/>
  <c r="D79" i="20"/>
  <c r="D81" i="20"/>
  <c r="D83" i="20"/>
  <c r="D85" i="20"/>
  <c r="D87" i="20"/>
  <c r="D89" i="20"/>
  <c r="D91" i="20"/>
  <c r="D93" i="20"/>
  <c r="D95" i="20"/>
  <c r="D97" i="20"/>
  <c r="D99" i="20"/>
  <c r="D101" i="20"/>
  <c r="D103" i="20"/>
  <c r="D105" i="20"/>
  <c r="D107" i="20"/>
  <c r="D109" i="20"/>
  <c r="D111" i="20"/>
  <c r="D113" i="20"/>
  <c r="D115" i="20"/>
  <c r="D117" i="20"/>
  <c r="D119" i="20"/>
  <c r="D121" i="20"/>
  <c r="D123" i="20"/>
  <c r="D125" i="20"/>
  <c r="D127" i="20"/>
  <c r="D129" i="20"/>
  <c r="D131" i="20"/>
  <c r="D133" i="20"/>
  <c r="D135" i="20"/>
  <c r="D137" i="20"/>
  <c r="D139" i="20"/>
  <c r="D141" i="20"/>
  <c r="D143" i="20"/>
  <c r="D145" i="20"/>
  <c r="D147" i="20"/>
  <c r="D149" i="20"/>
  <c r="D151" i="20"/>
  <c r="D153" i="20"/>
  <c r="D155" i="20"/>
  <c r="D157" i="20"/>
  <c r="D159" i="20"/>
  <c r="D161" i="20"/>
  <c r="E21" i="20"/>
  <c r="E37" i="20"/>
  <c r="E53" i="20"/>
  <c r="E69" i="20"/>
  <c r="E85" i="20"/>
  <c r="E101" i="20"/>
  <c r="E117" i="20"/>
  <c r="E133" i="20"/>
  <c r="E147" i="20"/>
  <c r="E155" i="20"/>
  <c r="D163" i="20"/>
  <c r="F166" i="20"/>
  <c r="F168" i="20"/>
  <c r="F170" i="20"/>
  <c r="F172" i="20"/>
  <c r="F174" i="20"/>
  <c r="F176" i="20"/>
  <c r="F178" i="20"/>
  <c r="F180" i="20"/>
  <c r="F182" i="20"/>
  <c r="F184" i="20"/>
  <c r="F186" i="20"/>
  <c r="F188" i="20"/>
  <c r="F190" i="20"/>
  <c r="F192" i="20"/>
  <c r="F194" i="20"/>
  <c r="F196" i="20"/>
  <c r="F198" i="20"/>
  <c r="F200" i="20"/>
  <c r="F202" i="20"/>
  <c r="F204" i="20"/>
  <c r="F206" i="20"/>
  <c r="F208" i="20"/>
  <c r="F210" i="20"/>
  <c r="F212" i="20"/>
  <c r="F214" i="20"/>
  <c r="F216" i="20"/>
  <c r="F218" i="20"/>
  <c r="F220" i="20"/>
  <c r="F222" i="20"/>
  <c r="F224" i="20"/>
  <c r="F226" i="20"/>
  <c r="F228" i="20"/>
  <c r="F230" i="20"/>
  <c r="F232" i="20"/>
  <c r="F234" i="20"/>
  <c r="F236" i="20"/>
  <c r="F238" i="20"/>
  <c r="F240" i="20"/>
  <c r="F242" i="20"/>
  <c r="F244" i="20"/>
  <c r="F246" i="20"/>
  <c r="F248" i="20"/>
  <c r="F250" i="20"/>
  <c r="F252" i="20"/>
  <c r="F254" i="20"/>
  <c r="F256" i="20"/>
  <c r="F258" i="20"/>
  <c r="F260" i="20"/>
  <c r="F262" i="20"/>
  <c r="F264" i="20"/>
  <c r="F266" i="20"/>
  <c r="F268" i="20"/>
  <c r="F270" i="20"/>
  <c r="F272" i="20"/>
  <c r="F274" i="20"/>
  <c r="F276" i="20"/>
  <c r="F278" i="20"/>
  <c r="F253" i="20"/>
  <c r="F265" i="20"/>
  <c r="F275" i="20"/>
  <c r="G253" i="20"/>
  <c r="G267" i="20"/>
  <c r="E113" i="20"/>
  <c r="F165" i="20"/>
  <c r="E9" i="20"/>
  <c r="E23" i="20"/>
  <c r="E39" i="20"/>
  <c r="E55" i="20"/>
  <c r="E71" i="20"/>
  <c r="E87" i="20"/>
  <c r="E103" i="20"/>
  <c r="E119" i="20"/>
  <c r="E135" i="20"/>
  <c r="G148" i="20"/>
  <c r="G156" i="20"/>
  <c r="E163" i="20"/>
  <c r="G166" i="20"/>
  <c r="G168" i="20"/>
  <c r="G170" i="20"/>
  <c r="G172" i="20"/>
  <c r="G174" i="20"/>
  <c r="G176" i="20"/>
  <c r="G178" i="20"/>
  <c r="G180" i="20"/>
  <c r="G182" i="20"/>
  <c r="G184" i="20"/>
  <c r="G186" i="20"/>
  <c r="G188" i="20"/>
  <c r="G190" i="20"/>
  <c r="G192" i="20"/>
  <c r="G194" i="20"/>
  <c r="G196" i="20"/>
  <c r="G198" i="20"/>
  <c r="G200" i="20"/>
  <c r="G202" i="20"/>
  <c r="G204" i="20"/>
  <c r="G206" i="20"/>
  <c r="G208" i="20"/>
  <c r="G210" i="20"/>
  <c r="G212" i="20"/>
  <c r="G214" i="20"/>
  <c r="G216" i="20"/>
  <c r="G218" i="20"/>
  <c r="G220" i="20"/>
  <c r="G222" i="20"/>
  <c r="G224" i="20"/>
  <c r="G226" i="20"/>
  <c r="G228" i="20"/>
  <c r="G230" i="20"/>
  <c r="G232" i="20"/>
  <c r="G234" i="20"/>
  <c r="G236" i="20"/>
  <c r="G238" i="20"/>
  <c r="G240" i="20"/>
  <c r="G242" i="20"/>
  <c r="G244" i="20"/>
  <c r="G246" i="20"/>
  <c r="G248" i="20"/>
  <c r="G250" i="20"/>
  <c r="G252" i="20"/>
  <c r="G254" i="20"/>
  <c r="G256" i="20"/>
  <c r="G258" i="20"/>
  <c r="G260" i="20"/>
  <c r="G262" i="20"/>
  <c r="G264" i="20"/>
  <c r="G266" i="20"/>
  <c r="G268" i="20"/>
  <c r="G270" i="20"/>
  <c r="G272" i="20"/>
  <c r="G274" i="20"/>
  <c r="G276" i="20"/>
  <c r="G278" i="20"/>
  <c r="D271" i="20"/>
  <c r="D275" i="20"/>
  <c r="D279" i="20"/>
  <c r="E275" i="20"/>
  <c r="F251" i="20"/>
  <c r="F259" i="20"/>
  <c r="F267" i="20"/>
  <c r="F277" i="20"/>
  <c r="G255" i="20"/>
  <c r="G265" i="20"/>
  <c r="G279" i="20"/>
  <c r="E65" i="20"/>
  <c r="E25" i="20"/>
  <c r="E41" i="20"/>
  <c r="E57" i="20"/>
  <c r="E73" i="20"/>
  <c r="E89" i="20"/>
  <c r="E105" i="20"/>
  <c r="E121" i="20"/>
  <c r="E137" i="20"/>
  <c r="E149" i="20"/>
  <c r="E157" i="20"/>
  <c r="F164" i="20"/>
  <c r="D167" i="20"/>
  <c r="D169" i="20"/>
  <c r="D171" i="20"/>
  <c r="D173" i="20"/>
  <c r="D175" i="20"/>
  <c r="D177" i="20"/>
  <c r="D179" i="20"/>
  <c r="D181" i="20"/>
  <c r="D183" i="20"/>
  <c r="D185" i="20"/>
  <c r="D187" i="20"/>
  <c r="D189" i="20"/>
  <c r="D191" i="20"/>
  <c r="D193" i="20"/>
  <c r="D195" i="20"/>
  <c r="D197" i="20"/>
  <c r="D199" i="20"/>
  <c r="D201" i="20"/>
  <c r="D203" i="20"/>
  <c r="D205" i="20"/>
  <c r="D207" i="20"/>
  <c r="D209" i="20"/>
  <c r="D211" i="20"/>
  <c r="D213" i="20"/>
  <c r="D215" i="20"/>
  <c r="D217" i="20"/>
  <c r="D219" i="20"/>
  <c r="D221" i="20"/>
  <c r="D223" i="20"/>
  <c r="D225" i="20"/>
  <c r="D227" i="20"/>
  <c r="D229" i="20"/>
  <c r="D231" i="20"/>
  <c r="D233" i="20"/>
  <c r="D235" i="20"/>
  <c r="D237" i="20"/>
  <c r="D239" i="20"/>
  <c r="D241" i="20"/>
  <c r="D243" i="20"/>
  <c r="D245" i="20"/>
  <c r="D247" i="20"/>
  <c r="D249" i="20"/>
  <c r="D251" i="20"/>
  <c r="D253" i="20"/>
  <c r="D255" i="20"/>
  <c r="D257" i="20"/>
  <c r="D259" i="20"/>
  <c r="D261" i="20"/>
  <c r="D263" i="20"/>
  <c r="D265" i="20"/>
  <c r="D267" i="20"/>
  <c r="D269" i="20"/>
  <c r="D273" i="20"/>
  <c r="D277" i="20"/>
  <c r="E273" i="20"/>
  <c r="E279" i="20"/>
  <c r="F257" i="20"/>
  <c r="F269" i="20"/>
  <c r="F279" i="20"/>
  <c r="G257" i="20"/>
  <c r="G271" i="20"/>
  <c r="E33" i="20"/>
  <c r="E145" i="20"/>
  <c r="E11" i="20"/>
  <c r="E27" i="20"/>
  <c r="E43" i="20"/>
  <c r="E59" i="20"/>
  <c r="E75" i="20"/>
  <c r="E91" i="20"/>
  <c r="E107" i="20"/>
  <c r="E123" i="20"/>
  <c r="E139" i="20"/>
  <c r="G150" i="20"/>
  <c r="G158" i="20"/>
  <c r="G164" i="20"/>
  <c r="E167" i="20"/>
  <c r="E169" i="20"/>
  <c r="E171" i="20"/>
  <c r="E173" i="20"/>
  <c r="E175" i="20"/>
  <c r="E177" i="20"/>
  <c r="E179" i="20"/>
  <c r="E181" i="20"/>
  <c r="E183" i="20"/>
  <c r="E185" i="20"/>
  <c r="E187" i="20"/>
  <c r="E189" i="20"/>
  <c r="E191" i="20"/>
  <c r="E193" i="20"/>
  <c r="E195" i="20"/>
  <c r="E197" i="20"/>
  <c r="E199" i="20"/>
  <c r="E201" i="20"/>
  <c r="E203" i="20"/>
  <c r="E205" i="20"/>
  <c r="E207" i="20"/>
  <c r="E209" i="20"/>
  <c r="E211" i="20"/>
  <c r="E213" i="20"/>
  <c r="E215" i="20"/>
  <c r="E217" i="20"/>
  <c r="E219" i="20"/>
  <c r="E221" i="20"/>
  <c r="E223" i="20"/>
  <c r="E225" i="20"/>
  <c r="E227" i="20"/>
  <c r="E229" i="20"/>
  <c r="E231" i="20"/>
  <c r="E233" i="20"/>
  <c r="E235" i="20"/>
  <c r="E237" i="20"/>
  <c r="E239" i="20"/>
  <c r="E241" i="20"/>
  <c r="E243" i="20"/>
  <c r="E245" i="20"/>
  <c r="E247" i="20"/>
  <c r="E249" i="20"/>
  <c r="E251" i="20"/>
  <c r="E253" i="20"/>
  <c r="E255" i="20"/>
  <c r="E257" i="20"/>
  <c r="E259" i="20"/>
  <c r="E261" i="20"/>
  <c r="E263" i="20"/>
  <c r="E265" i="20"/>
  <c r="E267" i="20"/>
  <c r="E269" i="20"/>
  <c r="E271" i="20"/>
  <c r="E277" i="20"/>
  <c r="F249" i="20"/>
  <c r="F261" i="20"/>
  <c r="F271" i="20"/>
  <c r="G251" i="20"/>
  <c r="G263" i="20"/>
  <c r="G277" i="20"/>
  <c r="E97" i="20"/>
  <c r="E161" i="20"/>
  <c r="E13" i="20"/>
  <c r="E29" i="20"/>
  <c r="E45" i="20"/>
  <c r="E61" i="20"/>
  <c r="E77" i="20"/>
  <c r="E93" i="20"/>
  <c r="E109" i="20"/>
  <c r="E125" i="20"/>
  <c r="E141" i="20"/>
  <c r="E151" i="20"/>
  <c r="E159" i="20"/>
  <c r="D165" i="20"/>
  <c r="F167" i="20"/>
  <c r="F169" i="20"/>
  <c r="F171" i="20"/>
  <c r="F173" i="20"/>
  <c r="F175" i="20"/>
  <c r="F177" i="20"/>
  <c r="F179" i="20"/>
  <c r="F181" i="20"/>
  <c r="F183" i="20"/>
  <c r="F185" i="20"/>
  <c r="F187" i="20"/>
  <c r="F189" i="20"/>
  <c r="F191" i="20"/>
  <c r="F193" i="20"/>
  <c r="F195" i="20"/>
  <c r="F197" i="20"/>
  <c r="F199" i="20"/>
  <c r="F201" i="20"/>
  <c r="F203" i="20"/>
  <c r="F205" i="20"/>
  <c r="F207" i="20"/>
  <c r="F209" i="20"/>
  <c r="F211" i="20"/>
  <c r="F213" i="20"/>
  <c r="F215" i="20"/>
  <c r="F217" i="20"/>
  <c r="F219" i="20"/>
  <c r="F221" i="20"/>
  <c r="F223" i="20"/>
  <c r="F225" i="20"/>
  <c r="F227" i="20"/>
  <c r="F229" i="20"/>
  <c r="F231" i="20"/>
  <c r="F233" i="20"/>
  <c r="F235" i="20"/>
  <c r="F237" i="20"/>
  <c r="F239" i="20"/>
  <c r="F241" i="20"/>
  <c r="F243" i="20"/>
  <c r="F245" i="20"/>
  <c r="F247" i="20"/>
  <c r="F255" i="20"/>
  <c r="F263" i="20"/>
  <c r="F273" i="20"/>
  <c r="G249" i="20"/>
  <c r="G261" i="20"/>
  <c r="G275" i="20"/>
  <c r="E81" i="20"/>
  <c r="D168" i="20"/>
  <c r="E15" i="20"/>
  <c r="E31" i="20"/>
  <c r="E47" i="20"/>
  <c r="E63" i="20"/>
  <c r="E79" i="20"/>
  <c r="E95" i="20"/>
  <c r="E111" i="20"/>
  <c r="E127" i="20"/>
  <c r="E143" i="20"/>
  <c r="G152" i="20"/>
  <c r="G160" i="20"/>
  <c r="E165" i="20"/>
  <c r="G167" i="20"/>
  <c r="G169" i="20"/>
  <c r="G171" i="20"/>
  <c r="G173" i="20"/>
  <c r="G175" i="20"/>
  <c r="G177" i="20"/>
  <c r="G179" i="20"/>
  <c r="G181" i="20"/>
  <c r="G183" i="20"/>
  <c r="G185" i="20"/>
  <c r="G187" i="20"/>
  <c r="G189" i="20"/>
  <c r="G191" i="20"/>
  <c r="G193" i="20"/>
  <c r="G195" i="20"/>
  <c r="G197" i="20"/>
  <c r="G199" i="20"/>
  <c r="G201" i="20"/>
  <c r="G203" i="20"/>
  <c r="G205" i="20"/>
  <c r="G207" i="20"/>
  <c r="G209" i="20"/>
  <c r="G211" i="20"/>
  <c r="G213" i="20"/>
  <c r="G215" i="20"/>
  <c r="G217" i="20"/>
  <c r="G219" i="20"/>
  <c r="G221" i="20"/>
  <c r="G223" i="20"/>
  <c r="G225" i="20"/>
  <c r="G227" i="20"/>
  <c r="G229" i="20"/>
  <c r="G231" i="20"/>
  <c r="G233" i="20"/>
  <c r="G235" i="20"/>
  <c r="G237" i="20"/>
  <c r="G239" i="20"/>
  <c r="G241" i="20"/>
  <c r="G243" i="20"/>
  <c r="G245" i="20"/>
  <c r="G247" i="20"/>
  <c r="G259" i="20"/>
  <c r="G269" i="20"/>
  <c r="E17" i="20"/>
  <c r="E153" i="20"/>
  <c r="E19" i="20"/>
  <c r="E35" i="20"/>
  <c r="E51" i="20"/>
  <c r="E67" i="20"/>
  <c r="E83" i="20"/>
  <c r="E99" i="20"/>
  <c r="E115" i="20"/>
  <c r="E131" i="20"/>
  <c r="G146" i="20"/>
  <c r="G154" i="20"/>
  <c r="G162" i="20"/>
  <c r="E166" i="20"/>
  <c r="E168" i="20"/>
  <c r="E170" i="20"/>
  <c r="E172" i="20"/>
  <c r="E174" i="20"/>
  <c r="E176" i="20"/>
  <c r="E178" i="20"/>
  <c r="E180" i="20"/>
  <c r="E182" i="20"/>
  <c r="E184" i="20"/>
  <c r="E186" i="20"/>
  <c r="E188" i="20"/>
  <c r="E190" i="20"/>
  <c r="E192" i="20"/>
  <c r="E194" i="20"/>
  <c r="E196" i="20"/>
  <c r="E198" i="20"/>
  <c r="E200" i="20"/>
  <c r="E202" i="20"/>
  <c r="E204" i="20"/>
  <c r="E206" i="20"/>
  <c r="E208" i="20"/>
  <c r="E210" i="20"/>
  <c r="E212" i="20"/>
  <c r="E214" i="20"/>
  <c r="E216" i="20"/>
  <c r="E218" i="20"/>
  <c r="E220" i="20"/>
  <c r="E222" i="20"/>
  <c r="E224" i="20"/>
  <c r="E226" i="20"/>
  <c r="E228" i="20"/>
  <c r="E230" i="20"/>
  <c r="E232" i="20"/>
  <c r="E234" i="20"/>
  <c r="E236" i="20"/>
  <c r="E238" i="20"/>
  <c r="E240" i="20"/>
  <c r="E242" i="20"/>
  <c r="E244" i="20"/>
  <c r="E246" i="20"/>
  <c r="E248" i="20"/>
  <c r="E250" i="20"/>
  <c r="E252" i="20"/>
  <c r="E254" i="20"/>
  <c r="E256" i="20"/>
  <c r="E258" i="20"/>
  <c r="E260" i="20"/>
  <c r="E262" i="20"/>
  <c r="E264" i="20"/>
  <c r="E266" i="20"/>
  <c r="E268" i="20"/>
  <c r="E270" i="20"/>
  <c r="E272" i="20"/>
  <c r="E274" i="20"/>
  <c r="E276" i="20"/>
  <c r="E278" i="20"/>
  <c r="G273" i="20"/>
  <c r="E49" i="20"/>
  <c r="E129" i="20"/>
  <c r="D172" i="20"/>
  <c r="D180" i="20"/>
  <c r="D196" i="20"/>
  <c r="D212" i="20"/>
  <c r="D228" i="20"/>
  <c r="D244" i="20"/>
  <c r="D260" i="20"/>
  <c r="D182" i="20"/>
  <c r="D198" i="20"/>
  <c r="D214" i="20"/>
  <c r="D230" i="20"/>
  <c r="D246" i="20"/>
  <c r="D262" i="20"/>
  <c r="D278" i="20"/>
  <c r="D254" i="20"/>
  <c r="D226" i="20"/>
  <c r="D184" i="20"/>
  <c r="D200" i="20"/>
  <c r="D216" i="20"/>
  <c r="D232" i="20"/>
  <c r="D248" i="20"/>
  <c r="D264" i="20"/>
  <c r="D236" i="20"/>
  <c r="D194" i="20"/>
  <c r="D274" i="20"/>
  <c r="D186" i="20"/>
  <c r="D202" i="20"/>
  <c r="D218" i="20"/>
  <c r="D234" i="20"/>
  <c r="D250" i="20"/>
  <c r="D266" i="20"/>
  <c r="D204" i="20"/>
  <c r="D252" i="20"/>
  <c r="D210" i="20"/>
  <c r="D170" i="20"/>
  <c r="D188" i="20"/>
  <c r="D220" i="20"/>
  <c r="D268" i="20"/>
  <c r="D242" i="20"/>
  <c r="D174" i="20"/>
  <c r="D190" i="20"/>
  <c r="D206" i="20"/>
  <c r="D222" i="20"/>
  <c r="D238" i="20"/>
  <c r="D270" i="20"/>
  <c r="D258" i="20"/>
  <c r="D176" i="20"/>
  <c r="D192" i="20"/>
  <c r="D208" i="20"/>
  <c r="D224" i="20"/>
  <c r="D240" i="20"/>
  <c r="D256" i="20"/>
  <c r="D272" i="20"/>
  <c r="D178" i="20"/>
  <c r="D276" i="20"/>
  <c r="P87" i="58"/>
  <c r="P85" i="58"/>
  <c r="P83" i="58"/>
  <c r="P81" i="58"/>
  <c r="P79" i="58"/>
  <c r="P77" i="58"/>
  <c r="P75" i="58"/>
  <c r="P73" i="58"/>
  <c r="P71" i="58"/>
  <c r="P69" i="58"/>
  <c r="P67" i="58"/>
  <c r="P65" i="58"/>
  <c r="P63" i="58"/>
  <c r="G62" i="58"/>
  <c r="G61" i="58"/>
  <c r="G60" i="58"/>
  <c r="G59" i="58"/>
  <c r="G58" i="58"/>
  <c r="G57" i="58"/>
  <c r="G56" i="58"/>
  <c r="G55" i="58"/>
  <c r="G54" i="58"/>
  <c r="G53" i="58"/>
  <c r="G52" i="58"/>
  <c r="G51" i="58"/>
  <c r="G50" i="58"/>
  <c r="G49" i="58"/>
  <c r="G48" i="58"/>
  <c r="G47" i="58"/>
  <c r="G46" i="58"/>
  <c r="G45" i="58"/>
  <c r="G44" i="58"/>
  <c r="G43" i="58"/>
  <c r="G42" i="58"/>
  <c r="G41" i="58"/>
  <c r="G40" i="58"/>
  <c r="G39" i="58"/>
  <c r="G38" i="58"/>
  <c r="G37" i="58"/>
  <c r="G36" i="58"/>
  <c r="G35" i="58"/>
  <c r="G34" i="58"/>
  <c r="G33" i="58"/>
  <c r="G32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  <c r="G6" i="58"/>
  <c r="G5" i="58"/>
  <c r="G4" i="58"/>
  <c r="O87" i="58"/>
  <c r="O85" i="58"/>
  <c r="O83" i="58"/>
  <c r="O81" i="58"/>
  <c r="O79" i="58"/>
  <c r="O77" i="58"/>
  <c r="O75" i="58"/>
  <c r="O73" i="58"/>
  <c r="O71" i="58"/>
  <c r="O69" i="58"/>
  <c r="O67" i="58"/>
  <c r="O65" i="58"/>
  <c r="O63" i="58"/>
  <c r="F62" i="58"/>
  <c r="F61" i="58"/>
  <c r="F60" i="58"/>
  <c r="F59" i="58"/>
  <c r="F58" i="58"/>
  <c r="F57" i="58"/>
  <c r="F56" i="58"/>
  <c r="F55" i="58"/>
  <c r="F54" i="58"/>
  <c r="F53" i="58"/>
  <c r="F52" i="58"/>
  <c r="F51" i="58"/>
  <c r="F50" i="58"/>
  <c r="F49" i="58"/>
  <c r="F48" i="58"/>
  <c r="F47" i="58"/>
  <c r="F46" i="58"/>
  <c r="F45" i="58"/>
  <c r="F44" i="58"/>
  <c r="F43" i="58"/>
  <c r="F42" i="58"/>
  <c r="F41" i="58"/>
  <c r="F40" i="58"/>
  <c r="F39" i="58"/>
  <c r="F38" i="58"/>
  <c r="F37" i="58"/>
  <c r="F36" i="58"/>
  <c r="F35" i="58"/>
  <c r="F34" i="58"/>
  <c r="F33" i="58"/>
  <c r="F32" i="58"/>
  <c r="F31" i="58"/>
  <c r="F30" i="58"/>
  <c r="F29" i="58"/>
  <c r="F28" i="58"/>
  <c r="F27" i="58"/>
  <c r="F26" i="58"/>
  <c r="F25" i="58"/>
  <c r="F24" i="58"/>
  <c r="F23" i="58"/>
  <c r="F22" i="58"/>
  <c r="F21" i="58"/>
  <c r="F20" i="58"/>
  <c r="F19" i="58"/>
  <c r="F18" i="58"/>
  <c r="F17" i="58"/>
  <c r="F16" i="58"/>
  <c r="F15" i="58"/>
  <c r="F14" i="58"/>
  <c r="F13" i="58"/>
  <c r="F12" i="58"/>
  <c r="F11" i="58"/>
  <c r="F10" i="58"/>
  <c r="F9" i="58"/>
  <c r="F8" i="58"/>
  <c r="F7" i="58"/>
  <c r="F6" i="58"/>
  <c r="F5" i="58"/>
  <c r="F4" i="58"/>
  <c r="N87" i="58"/>
  <c r="N85" i="58"/>
  <c r="N83" i="58"/>
  <c r="N81" i="58"/>
  <c r="N79" i="58"/>
  <c r="N77" i="58"/>
  <c r="N75" i="58"/>
  <c r="N73" i="58"/>
  <c r="N71" i="58"/>
  <c r="N69" i="58"/>
  <c r="N67" i="58"/>
  <c r="N65" i="58"/>
  <c r="N63" i="58"/>
  <c r="E62" i="58"/>
  <c r="E61" i="58"/>
  <c r="E60" i="58"/>
  <c r="E59" i="58"/>
  <c r="E58" i="58"/>
  <c r="E57" i="58"/>
  <c r="E56" i="58"/>
  <c r="E55" i="58"/>
  <c r="E54" i="58"/>
  <c r="E53" i="58"/>
  <c r="E52" i="58"/>
  <c r="E51" i="58"/>
  <c r="E50" i="58"/>
  <c r="E49" i="58"/>
  <c r="E48" i="58"/>
  <c r="E47" i="58"/>
  <c r="E46" i="58"/>
  <c r="E45" i="58"/>
  <c r="E44" i="58"/>
  <c r="E43" i="58"/>
  <c r="E42" i="58"/>
  <c r="E41" i="58"/>
  <c r="E40" i="58"/>
  <c r="E39" i="58"/>
  <c r="E38" i="58"/>
  <c r="E37" i="58"/>
  <c r="E36" i="58"/>
  <c r="E35" i="58"/>
  <c r="E34" i="58"/>
  <c r="E33" i="58"/>
  <c r="E32" i="58"/>
  <c r="E31" i="58"/>
  <c r="E30" i="58"/>
  <c r="E29" i="58"/>
  <c r="E28" i="58"/>
  <c r="E27" i="58"/>
  <c r="E26" i="58"/>
  <c r="E25" i="58"/>
  <c r="E24" i="58"/>
  <c r="E23" i="58"/>
  <c r="E22" i="58"/>
  <c r="E21" i="58"/>
  <c r="E20" i="58"/>
  <c r="E19" i="58"/>
  <c r="E18" i="58"/>
  <c r="E17" i="58"/>
  <c r="E16" i="58"/>
  <c r="E15" i="58"/>
  <c r="E14" i="58"/>
  <c r="E13" i="58"/>
  <c r="E12" i="58"/>
  <c r="E11" i="58"/>
  <c r="E10" i="58"/>
  <c r="E9" i="58"/>
  <c r="E8" i="58"/>
  <c r="E7" i="58"/>
  <c r="E6" i="58"/>
  <c r="E5" i="58"/>
  <c r="E4" i="58"/>
  <c r="M87" i="58"/>
  <c r="M85" i="58"/>
  <c r="M83" i="58"/>
  <c r="M81" i="58"/>
  <c r="M79" i="58"/>
  <c r="M77" i="58"/>
  <c r="M75" i="58"/>
  <c r="M73" i="58"/>
  <c r="M71" i="58"/>
  <c r="M69" i="58"/>
  <c r="M67" i="58"/>
  <c r="M65" i="58"/>
  <c r="M63" i="58"/>
  <c r="D62" i="58"/>
  <c r="D61" i="58"/>
  <c r="D60" i="58"/>
  <c r="D59" i="58"/>
  <c r="D58" i="58"/>
  <c r="D57" i="58"/>
  <c r="D56" i="58"/>
  <c r="D55" i="58"/>
  <c r="D54" i="58"/>
  <c r="D53" i="58"/>
  <c r="D52" i="58"/>
  <c r="D51" i="58"/>
  <c r="D50" i="58"/>
  <c r="D49" i="58"/>
  <c r="D48" i="58"/>
  <c r="D47" i="58"/>
  <c r="D46" i="58"/>
  <c r="D45" i="58"/>
  <c r="D44" i="58"/>
  <c r="D43" i="58"/>
  <c r="D42" i="58"/>
  <c r="D41" i="58"/>
  <c r="D40" i="58"/>
  <c r="D39" i="58"/>
  <c r="D38" i="58"/>
  <c r="D37" i="58"/>
  <c r="D36" i="58"/>
  <c r="D35" i="58"/>
  <c r="D34" i="58"/>
  <c r="D33" i="58"/>
  <c r="D32" i="58"/>
  <c r="D31" i="58"/>
  <c r="D30" i="58"/>
  <c r="D29" i="58"/>
  <c r="D28" i="58"/>
  <c r="D27" i="58"/>
  <c r="D26" i="58"/>
  <c r="D25" i="58"/>
  <c r="D24" i="58"/>
  <c r="D23" i="58"/>
  <c r="D22" i="58"/>
  <c r="D21" i="58"/>
  <c r="D20" i="58"/>
  <c r="D19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P86" i="58"/>
  <c r="P84" i="58"/>
  <c r="P82" i="58"/>
  <c r="P80" i="58"/>
  <c r="P78" i="58"/>
  <c r="P76" i="58"/>
  <c r="P74" i="58"/>
  <c r="P72" i="58"/>
  <c r="P70" i="58"/>
  <c r="P68" i="58"/>
  <c r="P66" i="58"/>
  <c r="O86" i="58"/>
  <c r="O84" i="58"/>
  <c r="O82" i="58"/>
  <c r="O80" i="58"/>
  <c r="O78" i="58"/>
  <c r="O76" i="58"/>
  <c r="O74" i="58"/>
  <c r="O72" i="58"/>
  <c r="O70" i="58"/>
  <c r="O68" i="58"/>
  <c r="O66" i="58"/>
  <c r="O64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N86" i="58"/>
  <c r="N84" i="58"/>
  <c r="N82" i="58"/>
  <c r="N80" i="58"/>
  <c r="N78" i="58"/>
  <c r="N76" i="58"/>
  <c r="N74" i="58"/>
  <c r="N72" i="58"/>
  <c r="N70" i="58"/>
  <c r="N68" i="58"/>
  <c r="N66" i="58"/>
  <c r="N64" i="58"/>
  <c r="N62" i="58"/>
  <c r="N61" i="58"/>
  <c r="N60" i="58"/>
  <c r="N59" i="58"/>
  <c r="N58" i="58"/>
  <c r="N57" i="58"/>
  <c r="N56" i="58"/>
  <c r="N55" i="58"/>
  <c r="N54" i="58"/>
  <c r="N53" i="58"/>
  <c r="N52" i="58"/>
  <c r="N51" i="58"/>
  <c r="N50" i="58"/>
  <c r="N49" i="58"/>
  <c r="N48" i="58"/>
  <c r="N47" i="58"/>
  <c r="N46" i="58"/>
  <c r="N45" i="58"/>
  <c r="N44" i="58"/>
  <c r="N43" i="58"/>
  <c r="N42" i="58"/>
  <c r="N41" i="58"/>
  <c r="N40" i="58"/>
  <c r="N39" i="58"/>
  <c r="N38" i="58"/>
  <c r="N37" i="58"/>
  <c r="N36" i="58"/>
  <c r="N35" i="58"/>
  <c r="N34" i="58"/>
  <c r="N33" i="58"/>
  <c r="N32" i="58"/>
  <c r="N31" i="58"/>
  <c r="N30" i="58"/>
  <c r="N29" i="58"/>
  <c r="N28" i="58"/>
  <c r="N27" i="58"/>
  <c r="N26" i="58"/>
  <c r="M86" i="58"/>
  <c r="M70" i="58"/>
  <c r="M61" i="58"/>
  <c r="M57" i="58"/>
  <c r="M53" i="58"/>
  <c r="M49" i="58"/>
  <c r="M45" i="58"/>
  <c r="M41" i="58"/>
  <c r="M37" i="58"/>
  <c r="M33" i="58"/>
  <c r="M29" i="58"/>
  <c r="N25" i="58"/>
  <c r="P22" i="58"/>
  <c r="M20" i="58"/>
  <c r="N17" i="58"/>
  <c r="P14" i="58"/>
  <c r="M12" i="58"/>
  <c r="N9" i="58"/>
  <c r="P6" i="58"/>
  <c r="M4" i="58"/>
  <c r="M84" i="58"/>
  <c r="M68" i="58"/>
  <c r="P60" i="58"/>
  <c r="P56" i="58"/>
  <c r="P52" i="58"/>
  <c r="P48" i="58"/>
  <c r="P44" i="58"/>
  <c r="P40" i="58"/>
  <c r="P36" i="58"/>
  <c r="P32" i="58"/>
  <c r="P28" i="58"/>
  <c r="M25" i="58"/>
  <c r="N22" i="58"/>
  <c r="P19" i="58"/>
  <c r="M17" i="58"/>
  <c r="N14" i="58"/>
  <c r="P11" i="58"/>
  <c r="M9" i="58"/>
  <c r="N6" i="58"/>
  <c r="M82" i="58"/>
  <c r="M66" i="58"/>
  <c r="M60" i="58"/>
  <c r="M56" i="58"/>
  <c r="M52" i="58"/>
  <c r="M48" i="58"/>
  <c r="M44" i="58"/>
  <c r="M40" i="58"/>
  <c r="M36" i="58"/>
  <c r="M32" i="58"/>
  <c r="M28" i="58"/>
  <c r="P24" i="58"/>
  <c r="M22" i="58"/>
  <c r="N19" i="58"/>
  <c r="P16" i="58"/>
  <c r="M14" i="58"/>
  <c r="N11" i="58"/>
  <c r="P8" i="58"/>
  <c r="M6" i="58"/>
  <c r="M80" i="58"/>
  <c r="P64" i="58"/>
  <c r="P59" i="58"/>
  <c r="P55" i="58"/>
  <c r="P51" i="58"/>
  <c r="P47" i="58"/>
  <c r="P43" i="58"/>
  <c r="P39" i="58"/>
  <c r="P35" i="58"/>
  <c r="P31" i="58"/>
  <c r="P27" i="58"/>
  <c r="N24" i="58"/>
  <c r="P21" i="58"/>
  <c r="M19" i="58"/>
  <c r="N16" i="58"/>
  <c r="P13" i="58"/>
  <c r="M11" i="58"/>
  <c r="N8" i="58"/>
  <c r="P5" i="58"/>
  <c r="M78" i="58"/>
  <c r="M64" i="58"/>
  <c r="M59" i="58"/>
  <c r="M55" i="58"/>
  <c r="M51" i="58"/>
  <c r="M47" i="58"/>
  <c r="M43" i="58"/>
  <c r="M39" i="58"/>
  <c r="M35" i="58"/>
  <c r="M31" i="58"/>
  <c r="M27" i="58"/>
  <c r="M24" i="58"/>
  <c r="N21" i="58"/>
  <c r="P18" i="58"/>
  <c r="M16" i="58"/>
  <c r="N13" i="58"/>
  <c r="P10" i="58"/>
  <c r="M8" i="58"/>
  <c r="N5" i="58"/>
  <c r="M76" i="58"/>
  <c r="P62" i="58"/>
  <c r="P58" i="58"/>
  <c r="P54" i="58"/>
  <c r="P50" i="58"/>
  <c r="P46" i="58"/>
  <c r="P42" i="58"/>
  <c r="P38" i="58"/>
  <c r="P34" i="58"/>
  <c r="P30" i="58"/>
  <c r="P26" i="58"/>
  <c r="P23" i="58"/>
  <c r="M21" i="58"/>
  <c r="N18" i="58"/>
  <c r="P15" i="58"/>
  <c r="M13" i="58"/>
  <c r="N10" i="58"/>
  <c r="P7" i="58"/>
  <c r="M5" i="58"/>
  <c r="M74" i="58"/>
  <c r="M62" i="58"/>
  <c r="M58" i="58"/>
  <c r="M54" i="58"/>
  <c r="M50" i="58"/>
  <c r="M46" i="58"/>
  <c r="M42" i="58"/>
  <c r="M38" i="58"/>
  <c r="M34" i="58"/>
  <c r="M30" i="58"/>
  <c r="M26" i="58"/>
  <c r="N23" i="58"/>
  <c r="P20" i="58"/>
  <c r="M18" i="58"/>
  <c r="N15" i="58"/>
  <c r="P12" i="58"/>
  <c r="M10" i="58"/>
  <c r="N7" i="58"/>
  <c r="P4" i="58"/>
  <c r="M72" i="58"/>
  <c r="P61" i="58"/>
  <c r="P57" i="58"/>
  <c r="P53" i="58"/>
  <c r="P49" i="58"/>
  <c r="P45" i="58"/>
  <c r="P41" i="58"/>
  <c r="P37" i="58"/>
  <c r="P33" i="58"/>
  <c r="P29" i="58"/>
  <c r="P25" i="58"/>
  <c r="M23" i="58"/>
  <c r="N20" i="58"/>
  <c r="P17" i="58"/>
  <c r="M15" i="58"/>
  <c r="N12" i="58"/>
  <c r="P9" i="58"/>
  <c r="M7" i="58"/>
  <c r="N4" i="58"/>
  <c r="F13" i="17"/>
  <c r="D12" i="17"/>
  <c r="H10" i="20" l="1"/>
  <c r="H11" i="20"/>
  <c r="H16" i="20"/>
  <c r="H14" i="20"/>
  <c r="H12" i="20"/>
  <c r="H8" i="20"/>
  <c r="H9" i="20"/>
  <c r="H19" i="20"/>
  <c r="H17" i="20"/>
  <c r="H20" i="20"/>
  <c r="H15" i="20"/>
  <c r="H18" i="20"/>
  <c r="H13" i="20"/>
  <c r="D12" i="43"/>
  <c r="N9" i="56"/>
  <c r="N8" i="56"/>
  <c r="Q8" i="56"/>
  <c r="Q9" i="56"/>
  <c r="O9" i="56"/>
  <c r="P9" i="56"/>
  <c r="O8" i="56"/>
  <c r="G21" i="19"/>
  <c r="G19" i="19"/>
  <c r="H21" i="19"/>
  <c r="G37" i="19"/>
  <c r="H19" i="19"/>
  <c r="H37" i="19"/>
  <c r="H20" i="19"/>
  <c r="G20" i="19"/>
  <c r="D5" i="43"/>
  <c r="C5" i="43"/>
  <c r="D11" i="43"/>
  <c r="F11" i="43"/>
  <c r="E4" i="48"/>
  <c r="C3" i="48"/>
  <c r="D3" i="48"/>
  <c r="B3" i="48"/>
  <c r="F12" i="43"/>
  <c r="B4" i="48"/>
  <c r="C11" i="43"/>
  <c r="C4" i="48"/>
  <c r="E3" i="48"/>
  <c r="C12" i="43"/>
  <c r="D4" i="48"/>
  <c r="F6" i="43"/>
  <c r="D6" i="43"/>
  <c r="C6" i="43"/>
  <c r="D19" i="41"/>
  <c r="C22" i="48"/>
  <c r="B19" i="48"/>
  <c r="B21" i="48"/>
  <c r="D18" i="48"/>
  <c r="B18" i="41"/>
  <c r="C21" i="41"/>
  <c r="B18" i="48"/>
  <c r="D20" i="48"/>
  <c r="E21" i="48"/>
  <c r="E18" i="48"/>
  <c r="C19" i="48"/>
  <c r="D19" i="48"/>
  <c r="B20" i="48"/>
  <c r="E19" i="48"/>
  <c r="C18" i="48"/>
  <c r="D20" i="41"/>
  <c r="D22" i="48"/>
  <c r="E20" i="48"/>
  <c r="C21" i="48"/>
  <c r="D21" i="48"/>
  <c r="B22" i="48"/>
  <c r="C20" i="48"/>
  <c r="E22" i="48"/>
  <c r="B20" i="41"/>
  <c r="S9" i="56" l="1"/>
  <c r="S15" i="56"/>
  <c r="S42" i="45"/>
  <c r="S40" i="45"/>
  <c r="S41" i="45"/>
  <c r="P37" i="56"/>
  <c r="X20" i="56" s="1"/>
  <c r="X21" i="56" s="1"/>
  <c r="S19" i="55"/>
  <c r="R28" i="56"/>
  <c r="R29" i="56"/>
  <c r="S20" i="55"/>
  <c r="S58" i="55"/>
  <c r="R7" i="56"/>
  <c r="R30" i="56"/>
  <c r="Q37" i="56"/>
  <c r="Y20" i="56" s="1"/>
  <c r="Y21" i="56" s="1"/>
  <c r="S59" i="55"/>
  <c r="R8" i="56"/>
  <c r="P16" i="56"/>
  <c r="X3" i="56" s="1"/>
  <c r="X4" i="56" s="1"/>
  <c r="S21" i="55"/>
  <c r="R9" i="56"/>
  <c r="R10" i="55"/>
  <c r="Q16" i="56"/>
  <c r="Y3" i="56" s="1"/>
  <c r="Y4" i="56" s="1"/>
  <c r="I37" i="19"/>
  <c r="I19" i="19"/>
  <c r="I20" i="19"/>
  <c r="I21" i="19"/>
  <c r="G12" i="43"/>
  <c r="G5" i="43"/>
  <c r="G11" i="43"/>
  <c r="G6" i="43"/>
  <c r="R9" i="44"/>
  <c r="R9" i="45"/>
  <c r="R10" i="45"/>
  <c r="R11" i="45"/>
  <c r="C6" i="48"/>
  <c r="C12" i="48" s="1"/>
  <c r="D6" i="48"/>
  <c r="B6" i="48"/>
  <c r="B11" i="48" s="1"/>
  <c r="E6" i="48"/>
  <c r="B37" i="48"/>
  <c r="E39" i="41"/>
  <c r="C42" i="41"/>
  <c r="C36" i="41"/>
  <c r="C23" i="48"/>
  <c r="C28" i="48" s="1"/>
  <c r="C42" i="48"/>
  <c r="D41" i="48"/>
  <c r="B37" i="41"/>
  <c r="C39" i="48"/>
  <c r="E37" i="48"/>
  <c r="R7" i="34"/>
  <c r="D38" i="41"/>
  <c r="E40" i="41"/>
  <c r="B40" i="48"/>
  <c r="E38" i="48"/>
  <c r="D60" i="48"/>
  <c r="D58" i="48"/>
  <c r="C59" i="48"/>
  <c r="E60" i="48"/>
  <c r="C60" i="48"/>
  <c r="E59" i="48"/>
  <c r="D59" i="48"/>
  <c r="B59" i="48"/>
  <c r="E58" i="48"/>
  <c r="C58" i="48"/>
  <c r="B60" i="48"/>
  <c r="B58" i="48"/>
  <c r="D42" i="41"/>
  <c r="D42" i="48"/>
  <c r="E41" i="48"/>
  <c r="F20" i="48"/>
  <c r="D38" i="48"/>
  <c r="D23" i="48"/>
  <c r="R46" i="34"/>
  <c r="B39" i="48"/>
  <c r="D37" i="41"/>
  <c r="C37" i="41"/>
  <c r="E36" i="48"/>
  <c r="B36" i="48"/>
  <c r="F22" i="48"/>
  <c r="C41" i="41"/>
  <c r="D36" i="48"/>
  <c r="B39" i="41"/>
  <c r="E37" i="41"/>
  <c r="R45" i="34"/>
  <c r="D39" i="41"/>
  <c r="D36" i="41"/>
  <c r="D39" i="48"/>
  <c r="C38" i="48"/>
  <c r="B38" i="41"/>
  <c r="D40" i="41"/>
  <c r="F18" i="48"/>
  <c r="B23" i="48"/>
  <c r="B42" i="41"/>
  <c r="F21" i="48"/>
  <c r="E40" i="48"/>
  <c r="D41" i="41"/>
  <c r="B40" i="41"/>
  <c r="D59" i="41"/>
  <c r="C60" i="41"/>
  <c r="D60" i="41"/>
  <c r="B59" i="41"/>
  <c r="B60" i="41"/>
  <c r="C58" i="41"/>
  <c r="E59" i="41"/>
  <c r="E58" i="41"/>
  <c r="C59" i="41"/>
  <c r="B58" i="41"/>
  <c r="D58" i="41"/>
  <c r="E60" i="41"/>
  <c r="C36" i="48"/>
  <c r="E38" i="41"/>
  <c r="D40" i="48"/>
  <c r="C40" i="41"/>
  <c r="E39" i="48"/>
  <c r="R47" i="34"/>
  <c r="B41" i="48"/>
  <c r="B42" i="48"/>
  <c r="E36" i="41"/>
  <c r="C41" i="48"/>
  <c r="B36" i="41"/>
  <c r="C38" i="41"/>
  <c r="R8" i="34"/>
  <c r="E42" i="41"/>
  <c r="B41" i="41"/>
  <c r="C40" i="48"/>
  <c r="E41" i="41"/>
  <c r="B38" i="48"/>
  <c r="D37" i="48"/>
  <c r="C37" i="48"/>
  <c r="E23" i="48"/>
  <c r="E42" i="48"/>
  <c r="F19" i="48"/>
  <c r="C39" i="41"/>
  <c r="S41" i="34"/>
  <c r="S47" i="44"/>
  <c r="N33" i="34"/>
  <c r="S16" i="44"/>
  <c r="S46" i="44"/>
  <c r="S17" i="44"/>
  <c r="O33" i="34"/>
  <c r="P33" i="34"/>
  <c r="X3" i="34" s="1"/>
  <c r="Q33" i="34"/>
  <c r="S15" i="44"/>
  <c r="M68" i="44"/>
  <c r="Y14" i="44" s="1"/>
  <c r="L68" i="44"/>
  <c r="X14" i="44" s="1"/>
  <c r="K93" i="45"/>
  <c r="W13" i="45" s="1"/>
  <c r="M93" i="45"/>
  <c r="Y13" i="45" s="1"/>
  <c r="J31" i="44"/>
  <c r="V2" i="44" s="1"/>
  <c r="M31" i="44"/>
  <c r="Y2" i="44" s="1"/>
  <c r="L31" i="44"/>
  <c r="X2" i="44" s="1"/>
  <c r="J68" i="44"/>
  <c r="V14" i="44" s="1"/>
  <c r="K68" i="44"/>
  <c r="W14" i="44" s="1"/>
  <c r="K31" i="44"/>
  <c r="W2" i="44" s="1"/>
  <c r="L93" i="45"/>
  <c r="X13" i="45" s="1"/>
  <c r="J93" i="45"/>
  <c r="V13" i="45" s="1"/>
  <c r="V2" i="45"/>
  <c r="Z13" i="45" l="1"/>
  <c r="X3" i="55"/>
  <c r="X4" i="55" s="1"/>
  <c r="Y3" i="55"/>
  <c r="Y4" i="55" s="1"/>
  <c r="H4" i="48"/>
  <c r="F3" i="48"/>
  <c r="Z2" i="44"/>
  <c r="B12" i="48"/>
  <c r="D12" i="48"/>
  <c r="E11" i="48"/>
  <c r="G4" i="48"/>
  <c r="F4" i="48"/>
  <c r="C11" i="48"/>
  <c r="G3" i="48"/>
  <c r="D11" i="48"/>
  <c r="H3" i="48"/>
  <c r="E12" i="48"/>
  <c r="I4" i="48"/>
  <c r="I3" i="48"/>
  <c r="F41" i="41"/>
  <c r="F38" i="48"/>
  <c r="F42" i="41"/>
  <c r="F37" i="48"/>
  <c r="C30" i="48"/>
  <c r="F23" i="48"/>
  <c r="F42" i="48"/>
  <c r="F41" i="48"/>
  <c r="F59" i="48"/>
  <c r="E43" i="41"/>
  <c r="D62" i="41"/>
  <c r="D61" i="41"/>
  <c r="D68" i="41" s="1"/>
  <c r="E43" i="48"/>
  <c r="B61" i="41"/>
  <c r="B66" i="41" s="1"/>
  <c r="F58" i="41"/>
  <c r="B62" i="41"/>
  <c r="D43" i="41"/>
  <c r="C43" i="41"/>
  <c r="F58" i="48"/>
  <c r="B61" i="48"/>
  <c r="B62" i="48"/>
  <c r="F37" i="41"/>
  <c r="E62" i="41"/>
  <c r="E61" i="41"/>
  <c r="E67" i="41" s="1"/>
  <c r="F40" i="41"/>
  <c r="F39" i="41"/>
  <c r="F60" i="48"/>
  <c r="C29" i="48"/>
  <c r="C32" i="48"/>
  <c r="D43" i="48"/>
  <c r="F39" i="48"/>
  <c r="C61" i="48"/>
  <c r="C67" i="48" s="1"/>
  <c r="C62" i="48"/>
  <c r="D61" i="48"/>
  <c r="D66" i="48" s="1"/>
  <c r="D62" i="48"/>
  <c r="C61" i="41"/>
  <c r="C67" i="41" s="1"/>
  <c r="C62" i="41"/>
  <c r="E61" i="48"/>
  <c r="E67" i="48" s="1"/>
  <c r="E62" i="48"/>
  <c r="C43" i="48"/>
  <c r="F60" i="41"/>
  <c r="F38" i="41"/>
  <c r="B43" i="41"/>
  <c r="F36" i="41"/>
  <c r="F59" i="41"/>
  <c r="F36" i="48"/>
  <c r="B43" i="48"/>
  <c r="F40" i="48"/>
  <c r="C31" i="48"/>
  <c r="Z2" i="45"/>
  <c r="Z14" i="44"/>
  <c r="F6" i="48" l="1"/>
  <c r="F11" i="48" s="1"/>
  <c r="G6" i="48"/>
  <c r="G12" i="48" s="1"/>
  <c r="H6" i="48"/>
  <c r="H11" i="48" s="1"/>
  <c r="I6" i="48"/>
  <c r="D67" i="41"/>
  <c r="E68" i="41"/>
  <c r="B67" i="41"/>
  <c r="B69" i="41" s="1"/>
  <c r="E66" i="41"/>
  <c r="E69" i="41" s="1"/>
  <c r="D67" i="48"/>
  <c r="D69" i="48" s="1"/>
  <c r="F43" i="48"/>
  <c r="F62" i="48"/>
  <c r="F61" i="48"/>
  <c r="F67" i="48" s="1"/>
  <c r="C66" i="41"/>
  <c r="C69" i="41" s="1"/>
  <c r="B68" i="41"/>
  <c r="C68" i="48"/>
  <c r="D66" i="41"/>
  <c r="E68" i="48"/>
  <c r="C68" i="41"/>
  <c r="F43" i="41"/>
  <c r="D68" i="48"/>
  <c r="E66" i="48"/>
  <c r="E69" i="48" s="1"/>
  <c r="C66" i="48"/>
  <c r="C69" i="48" s="1"/>
  <c r="F61" i="41"/>
  <c r="F67" i="41" s="1"/>
  <c r="F62" i="41"/>
  <c r="D8" i="14"/>
  <c r="E8" i="14"/>
  <c r="F8" i="14"/>
  <c r="G8" i="14"/>
  <c r="P8" i="14"/>
  <c r="P6" i="14"/>
  <c r="P12" i="14"/>
  <c r="P14" i="14"/>
  <c r="P15" i="14"/>
  <c r="P16" i="14"/>
  <c r="P19" i="14"/>
  <c r="P21" i="14"/>
  <c r="P23" i="14"/>
  <c r="P25" i="14"/>
  <c r="P27" i="14"/>
  <c r="P29" i="14"/>
  <c r="P31" i="14"/>
  <c r="P33" i="14"/>
  <c r="P35" i="14"/>
  <c r="P37" i="14"/>
  <c r="P39" i="14"/>
  <c r="P41" i="14"/>
  <c r="P43" i="14"/>
  <c r="P45" i="14"/>
  <c r="P47" i="14"/>
  <c r="P49" i="14"/>
  <c r="P51" i="14"/>
  <c r="P53" i="14"/>
  <c r="P55" i="14"/>
  <c r="P57" i="14"/>
  <c r="P59" i="14"/>
  <c r="P61" i="14"/>
  <c r="P63" i="14"/>
  <c r="P65" i="14"/>
  <c r="P67" i="14"/>
  <c r="P69" i="14"/>
  <c r="G13" i="14"/>
  <c r="G18" i="14"/>
  <c r="G26" i="14"/>
  <c r="G34" i="14"/>
  <c r="G42" i="14"/>
  <c r="F14" i="14"/>
  <c r="F19" i="14"/>
  <c r="F27" i="14"/>
  <c r="F35" i="14"/>
  <c r="F43" i="14"/>
  <c r="E9" i="14"/>
  <c r="E7" i="14"/>
  <c r="E20" i="14"/>
  <c r="E28" i="14"/>
  <c r="E36" i="14"/>
  <c r="E44" i="14"/>
  <c r="P9" i="14"/>
  <c r="P18" i="14"/>
  <c r="P32" i="14"/>
  <c r="P48" i="14"/>
  <c r="P62" i="14"/>
  <c r="E5" i="14"/>
  <c r="M31" i="14"/>
  <c r="M57" i="14"/>
  <c r="M5" i="14"/>
  <c r="M9" i="14"/>
  <c r="M10" i="14"/>
  <c r="M11" i="14"/>
  <c r="M13" i="14"/>
  <c r="M7" i="14"/>
  <c r="M17" i="14"/>
  <c r="M18" i="14"/>
  <c r="M20" i="14"/>
  <c r="M22" i="14"/>
  <c r="M24" i="14"/>
  <c r="M26" i="14"/>
  <c r="M28" i="14"/>
  <c r="M30" i="14"/>
  <c r="M32" i="14"/>
  <c r="M34" i="14"/>
  <c r="M36" i="14"/>
  <c r="M38" i="14"/>
  <c r="M40" i="14"/>
  <c r="M42" i="14"/>
  <c r="M44" i="14"/>
  <c r="M46" i="14"/>
  <c r="M48" i="14"/>
  <c r="M50" i="14"/>
  <c r="M52" i="14"/>
  <c r="M54" i="14"/>
  <c r="M56" i="14"/>
  <c r="M58" i="14"/>
  <c r="M60" i="14"/>
  <c r="M62" i="14"/>
  <c r="M64" i="14"/>
  <c r="M66" i="14"/>
  <c r="M68" i="14"/>
  <c r="M70" i="14"/>
  <c r="G14" i="14"/>
  <c r="G19" i="14"/>
  <c r="G27" i="14"/>
  <c r="G35" i="14"/>
  <c r="G43" i="14"/>
  <c r="F9" i="14"/>
  <c r="F7" i="14"/>
  <c r="F20" i="14"/>
  <c r="F28" i="14"/>
  <c r="F36" i="14"/>
  <c r="F44" i="14"/>
  <c r="E6" i="14"/>
  <c r="E15" i="14"/>
  <c r="E21" i="14"/>
  <c r="E29" i="14"/>
  <c r="E37" i="14"/>
  <c r="E45" i="14"/>
  <c r="P17" i="14"/>
  <c r="P30" i="14"/>
  <c r="P42" i="14"/>
  <c r="P56" i="14"/>
  <c r="P68" i="14"/>
  <c r="G30" i="14"/>
  <c r="F31" i="14"/>
  <c r="E17" i="14"/>
  <c r="M25" i="14"/>
  <c r="M51" i="14"/>
  <c r="M69" i="14"/>
  <c r="G39" i="14"/>
  <c r="N5" i="14"/>
  <c r="N9" i="14"/>
  <c r="N10" i="14"/>
  <c r="N11" i="14"/>
  <c r="N13" i="14"/>
  <c r="N7" i="14"/>
  <c r="N17" i="14"/>
  <c r="N18" i="14"/>
  <c r="N20" i="14"/>
  <c r="N22" i="14"/>
  <c r="N24" i="14"/>
  <c r="N26" i="14"/>
  <c r="N28" i="14"/>
  <c r="N30" i="14"/>
  <c r="N32" i="14"/>
  <c r="N34" i="14"/>
  <c r="N36" i="14"/>
  <c r="N38" i="14"/>
  <c r="N40" i="14"/>
  <c r="N42" i="14"/>
  <c r="N44" i="14"/>
  <c r="N46" i="14"/>
  <c r="N48" i="14"/>
  <c r="N50" i="14"/>
  <c r="N52" i="14"/>
  <c r="N54" i="14"/>
  <c r="N56" i="14"/>
  <c r="N58" i="14"/>
  <c r="N60" i="14"/>
  <c r="N62" i="14"/>
  <c r="N64" i="14"/>
  <c r="N66" i="14"/>
  <c r="N68" i="14"/>
  <c r="N70" i="14"/>
  <c r="G9" i="14"/>
  <c r="G7" i="14"/>
  <c r="G20" i="14"/>
  <c r="G28" i="14"/>
  <c r="G36" i="14"/>
  <c r="G44" i="14"/>
  <c r="F6" i="14"/>
  <c r="F15" i="14"/>
  <c r="F21" i="14"/>
  <c r="F29" i="14"/>
  <c r="F37" i="14"/>
  <c r="F45" i="14"/>
  <c r="E10" i="14"/>
  <c r="E22" i="14"/>
  <c r="E30" i="14"/>
  <c r="E38" i="14"/>
  <c r="P10" i="14"/>
  <c r="P20" i="14"/>
  <c r="P36" i="14"/>
  <c r="P50" i="14"/>
  <c r="P60" i="14"/>
  <c r="E40" i="14"/>
  <c r="M39" i="14"/>
  <c r="M63" i="14"/>
  <c r="G23" i="14"/>
  <c r="F17" i="14"/>
  <c r="O5" i="14"/>
  <c r="O9" i="14"/>
  <c r="O10" i="14"/>
  <c r="O11" i="14"/>
  <c r="O13" i="14"/>
  <c r="O7" i="14"/>
  <c r="O17" i="14"/>
  <c r="O18" i="14"/>
  <c r="O20" i="14"/>
  <c r="O22" i="14"/>
  <c r="O24" i="14"/>
  <c r="O26" i="14"/>
  <c r="O28" i="14"/>
  <c r="O30" i="14"/>
  <c r="O32" i="14"/>
  <c r="O34" i="14"/>
  <c r="O36" i="14"/>
  <c r="O38" i="14"/>
  <c r="O40" i="14"/>
  <c r="O42" i="14"/>
  <c r="O44" i="14"/>
  <c r="O46" i="14"/>
  <c r="O48" i="14"/>
  <c r="O50" i="14"/>
  <c r="O52" i="14"/>
  <c r="O54" i="14"/>
  <c r="O56" i="14"/>
  <c r="O58" i="14"/>
  <c r="O60" i="14"/>
  <c r="O62" i="14"/>
  <c r="O64" i="14"/>
  <c r="O66" i="14"/>
  <c r="O68" i="14"/>
  <c r="O70" i="14"/>
  <c r="G6" i="14"/>
  <c r="G15" i="14"/>
  <c r="G21" i="14"/>
  <c r="G29" i="14"/>
  <c r="G37" i="14"/>
  <c r="G45" i="14"/>
  <c r="F10" i="14"/>
  <c r="F22" i="14"/>
  <c r="F30" i="14"/>
  <c r="F38" i="14"/>
  <c r="E16" i="14"/>
  <c r="E23" i="14"/>
  <c r="E31" i="14"/>
  <c r="E39" i="14"/>
  <c r="P11" i="14"/>
  <c r="P22" i="14"/>
  <c r="P38" i="14"/>
  <c r="P52" i="14"/>
  <c r="P64" i="14"/>
  <c r="G10" i="14"/>
  <c r="M37" i="14"/>
  <c r="M65" i="14"/>
  <c r="G16" i="14"/>
  <c r="F24" i="14"/>
  <c r="P13" i="14"/>
  <c r="P24" i="14"/>
  <c r="P34" i="14"/>
  <c r="P46" i="14"/>
  <c r="P66" i="14"/>
  <c r="G22" i="14"/>
  <c r="F16" i="14"/>
  <c r="E11" i="14"/>
  <c r="M33" i="14"/>
  <c r="M53" i="14"/>
  <c r="M8" i="14"/>
  <c r="M6" i="14"/>
  <c r="M12" i="14"/>
  <c r="M14" i="14"/>
  <c r="M15" i="14"/>
  <c r="M16" i="14"/>
  <c r="M19" i="14"/>
  <c r="M21" i="14"/>
  <c r="M23" i="14"/>
  <c r="M35" i="14"/>
  <c r="M41" i="14"/>
  <c r="M43" i="14"/>
  <c r="M45" i="14"/>
  <c r="M47" i="14"/>
  <c r="M49" i="14"/>
  <c r="M61" i="14"/>
  <c r="M67" i="14"/>
  <c r="G31" i="14"/>
  <c r="N8" i="14"/>
  <c r="N6" i="14"/>
  <c r="N12" i="14"/>
  <c r="N14" i="14"/>
  <c r="N15" i="14"/>
  <c r="N16" i="14"/>
  <c r="N19" i="14"/>
  <c r="N21" i="14"/>
  <c r="N23" i="14"/>
  <c r="N25" i="14"/>
  <c r="N27" i="14"/>
  <c r="N29" i="14"/>
  <c r="N31" i="14"/>
  <c r="N33" i="14"/>
  <c r="N35" i="14"/>
  <c r="N37" i="14"/>
  <c r="N39" i="14"/>
  <c r="N41" i="14"/>
  <c r="N43" i="14"/>
  <c r="N45" i="14"/>
  <c r="N47" i="14"/>
  <c r="N49" i="14"/>
  <c r="N51" i="14"/>
  <c r="N53" i="14"/>
  <c r="N55" i="14"/>
  <c r="N57" i="14"/>
  <c r="N59" i="14"/>
  <c r="N61" i="14"/>
  <c r="N63" i="14"/>
  <c r="N65" i="14"/>
  <c r="N67" i="14"/>
  <c r="N69" i="14"/>
  <c r="G5" i="14"/>
  <c r="G11" i="14"/>
  <c r="G17" i="14"/>
  <c r="G24" i="14"/>
  <c r="G32" i="14"/>
  <c r="G40" i="14"/>
  <c r="F12" i="14"/>
  <c r="F25" i="14"/>
  <c r="F33" i="14"/>
  <c r="F41" i="14"/>
  <c r="E13" i="14"/>
  <c r="E18" i="14"/>
  <c r="E26" i="14"/>
  <c r="E34" i="14"/>
  <c r="E42" i="14"/>
  <c r="P28" i="14"/>
  <c r="P44" i="14"/>
  <c r="P58" i="14"/>
  <c r="F39" i="14"/>
  <c r="E32" i="14"/>
  <c r="M27" i="14"/>
  <c r="M55" i="14"/>
  <c r="F11" i="14"/>
  <c r="O8" i="14"/>
  <c r="O6" i="14"/>
  <c r="O12" i="14"/>
  <c r="O14" i="14"/>
  <c r="O15" i="14"/>
  <c r="O16" i="14"/>
  <c r="O19" i="14"/>
  <c r="O21" i="14"/>
  <c r="O23" i="14"/>
  <c r="O25" i="14"/>
  <c r="O27" i="14"/>
  <c r="O29" i="14"/>
  <c r="O31" i="14"/>
  <c r="O33" i="14"/>
  <c r="O35" i="14"/>
  <c r="O37" i="14"/>
  <c r="O39" i="14"/>
  <c r="O41" i="14"/>
  <c r="O43" i="14"/>
  <c r="O45" i="14"/>
  <c r="O47" i="14"/>
  <c r="O49" i="14"/>
  <c r="O51" i="14"/>
  <c r="O53" i="14"/>
  <c r="O55" i="14"/>
  <c r="O57" i="14"/>
  <c r="O59" i="14"/>
  <c r="O61" i="14"/>
  <c r="O63" i="14"/>
  <c r="O65" i="14"/>
  <c r="O67" i="14"/>
  <c r="O69" i="14"/>
  <c r="G12" i="14"/>
  <c r="G25" i="14"/>
  <c r="G33" i="14"/>
  <c r="G41" i="14"/>
  <c r="F13" i="14"/>
  <c r="F18" i="14"/>
  <c r="F26" i="14"/>
  <c r="F34" i="14"/>
  <c r="F42" i="14"/>
  <c r="E14" i="14"/>
  <c r="E19" i="14"/>
  <c r="E27" i="14"/>
  <c r="E35" i="14"/>
  <c r="E43" i="14"/>
  <c r="P5" i="14"/>
  <c r="P7" i="14"/>
  <c r="P26" i="14"/>
  <c r="P40" i="14"/>
  <c r="P54" i="14"/>
  <c r="P70" i="14"/>
  <c r="G38" i="14"/>
  <c r="F23" i="14"/>
  <c r="E24" i="14"/>
  <c r="M29" i="14"/>
  <c r="M59" i="14"/>
  <c r="F5" i="14"/>
  <c r="F32" i="14"/>
  <c r="F40" i="14"/>
  <c r="E41" i="14"/>
  <c r="E12" i="14"/>
  <c r="E25" i="14"/>
  <c r="E33" i="14"/>
  <c r="F12" i="48" l="1"/>
  <c r="G11" i="48"/>
  <c r="H12" i="48"/>
  <c r="I12" i="48"/>
  <c r="I11" i="48"/>
  <c r="D69" i="41"/>
  <c r="F68" i="48"/>
  <c r="F66" i="48"/>
  <c r="F69" i="48" s="1"/>
  <c r="F66" i="41"/>
  <c r="F69" i="41" s="1"/>
  <c r="F68" i="41"/>
  <c r="D4" i="14"/>
  <c r="N4" i="14"/>
  <c r="G4" i="14"/>
  <c r="F4" i="14"/>
  <c r="E4" i="14"/>
  <c r="P4" i="14"/>
  <c r="M4" i="14"/>
  <c r="O4" i="14"/>
  <c r="L67" i="34" l="1"/>
  <c r="X14" i="34" s="1"/>
  <c r="L33" i="34"/>
  <c r="X2" i="34" s="1"/>
  <c r="K33" i="34"/>
  <c r="W2" i="34" s="1"/>
  <c r="K67" i="34"/>
  <c r="W14" i="34" s="1"/>
  <c r="M33" i="34"/>
  <c r="Y2" i="34" s="1"/>
  <c r="J33" i="34"/>
  <c r="V2" i="34" s="1"/>
  <c r="M67" i="34"/>
  <c r="Y14" i="34" s="1"/>
  <c r="J67" i="34"/>
  <c r="V14" i="34" s="1"/>
  <c r="Z14" i="34" l="1"/>
  <c r="Z2" i="34"/>
  <c r="G12" i="17" l="1"/>
  <c r="C41" i="17"/>
  <c r="E42" i="17"/>
  <c r="D42" i="17"/>
  <c r="C42" i="17"/>
  <c r="E41" i="17"/>
  <c r="D41" i="17"/>
  <c r="D40" i="17"/>
  <c r="D43" i="17"/>
  <c r="F42" i="17"/>
  <c r="F40" i="17"/>
  <c r="F43" i="17"/>
  <c r="C43" i="17"/>
  <c r="E43" i="17"/>
  <c r="E40" i="17"/>
  <c r="S40" i="34" l="1"/>
  <c r="S39" i="34"/>
  <c r="R44" i="34"/>
  <c r="K1" i="14" l="1"/>
  <c r="L1" i="14"/>
  <c r="J1" i="14"/>
  <c r="L36" i="19" l="1"/>
  <c r="A36" i="19"/>
  <c r="L35" i="19"/>
  <c r="A35" i="19"/>
  <c r="L34" i="19"/>
  <c r="A34" i="19"/>
  <c r="L33" i="19"/>
  <c r="A33" i="19"/>
  <c r="L32" i="19"/>
  <c r="A32" i="19"/>
  <c r="L31" i="19"/>
  <c r="A31" i="19"/>
  <c r="L30" i="19"/>
  <c r="A30" i="19"/>
  <c r="L29" i="19"/>
  <c r="A29" i="19"/>
  <c r="L28" i="19"/>
  <c r="A28" i="19"/>
  <c r="L27" i="19"/>
  <c r="A27" i="19"/>
  <c r="L26" i="19"/>
  <c r="A26" i="19"/>
  <c r="L25" i="19"/>
  <c r="A25" i="19"/>
  <c r="L24" i="19"/>
  <c r="A24" i="19"/>
  <c r="L23" i="19"/>
  <c r="A23" i="19"/>
  <c r="L22" i="19"/>
  <c r="A22" i="19"/>
  <c r="L21" i="19"/>
  <c r="A21" i="19"/>
  <c r="L20" i="19"/>
  <c r="A20" i="19"/>
  <c r="L19" i="19"/>
  <c r="A19" i="19"/>
  <c r="L18" i="19"/>
  <c r="A18" i="19"/>
  <c r="L17" i="19"/>
  <c r="A17" i="19"/>
  <c r="L16" i="19"/>
  <c r="A16" i="19"/>
  <c r="L15" i="19"/>
  <c r="A15" i="19"/>
  <c r="L14" i="19"/>
  <c r="A14" i="19"/>
  <c r="L13" i="19"/>
  <c r="A13" i="19"/>
  <c r="L12" i="19"/>
  <c r="A12" i="19"/>
  <c r="L11" i="19"/>
  <c r="A11" i="19"/>
  <c r="L10" i="19"/>
  <c r="A10" i="19"/>
  <c r="L9" i="19"/>
  <c r="A9" i="19"/>
  <c r="L8" i="19"/>
  <c r="A8" i="19"/>
  <c r="L7" i="19"/>
  <c r="A7" i="19"/>
  <c r="L6" i="19"/>
  <c r="A6" i="19"/>
  <c r="Q3" i="19"/>
  <c r="F3" i="19"/>
  <c r="E12" i="17" l="1"/>
  <c r="C48" i="17"/>
  <c r="D48" i="17"/>
  <c r="E48" i="17"/>
  <c r="F48" i="17"/>
  <c r="E51" i="17"/>
  <c r="D51" i="17"/>
  <c r="F50" i="17"/>
  <c r="C49" i="17"/>
  <c r="E50" i="17"/>
  <c r="D49" i="17"/>
  <c r="E49" i="17"/>
  <c r="E13" i="17"/>
  <c r="F51" i="17"/>
  <c r="C50" i="17"/>
  <c r="D50" i="17"/>
  <c r="C51" i="17"/>
  <c r="D9" i="14"/>
  <c r="D33" i="14"/>
  <c r="D45" i="14"/>
  <c r="D35" i="14"/>
  <c r="D20" i="14"/>
  <c r="D22" i="14"/>
  <c r="D16" i="14"/>
  <c r="D29" i="14"/>
  <c r="D10" i="14"/>
  <c r="D23" i="14"/>
  <c r="D40" i="14"/>
  <c r="D38" i="14"/>
  <c r="D30" i="14"/>
  <c r="D18" i="14"/>
  <c r="D42" i="14"/>
  <c r="D14" i="14"/>
  <c r="D28" i="14"/>
  <c r="D43" i="14"/>
  <c r="D21" i="14"/>
  <c r="D31" i="14"/>
  <c r="D24" i="14"/>
  <c r="D44" i="14"/>
  <c r="D11" i="14"/>
  <c r="D32" i="14"/>
  <c r="D36" i="14"/>
  <c r="D19" i="14"/>
  <c r="D6" i="14"/>
  <c r="D41" i="14"/>
  <c r="D37" i="14"/>
  <c r="D27" i="14"/>
  <c r="D26" i="14"/>
  <c r="D25" i="14"/>
  <c r="D17" i="14"/>
  <c r="D5" i="14"/>
  <c r="D34" i="14"/>
  <c r="D15" i="14"/>
  <c r="D39" i="14"/>
  <c r="D7" i="14"/>
  <c r="D13" i="14"/>
  <c r="D12" i="14"/>
  <c r="H13" i="17"/>
  <c r="G13" i="17"/>
  <c r="H12" i="17"/>
  <c r="L279" i="20"/>
  <c r="K278" i="20"/>
  <c r="J277" i="20"/>
  <c r="K279" i="20"/>
  <c r="J278" i="20"/>
  <c r="J279" i="20"/>
  <c r="M267" i="20"/>
  <c r="L266" i="20"/>
  <c r="K265" i="20"/>
  <c r="J264" i="20"/>
  <c r="M251" i="20"/>
  <c r="L250" i="20"/>
  <c r="K249" i="20"/>
  <c r="J248" i="20"/>
  <c r="M279" i="20"/>
  <c r="L275" i="20"/>
  <c r="J274" i="20"/>
  <c r="M268" i="20"/>
  <c r="K267" i="20"/>
  <c r="L259" i="20"/>
  <c r="K258" i="20"/>
  <c r="J257" i="20"/>
  <c r="L249" i="20"/>
  <c r="M237" i="20"/>
  <c r="L236" i="20"/>
  <c r="K235" i="20"/>
  <c r="J234" i="20"/>
  <c r="M220" i="20"/>
  <c r="L219" i="20"/>
  <c r="K218" i="20"/>
  <c r="J217" i="20"/>
  <c r="M204" i="20"/>
  <c r="L203" i="20"/>
  <c r="K202" i="20"/>
  <c r="K275" i="20"/>
  <c r="L268" i="20"/>
  <c r="J267" i="20"/>
  <c r="M260" i="20"/>
  <c r="K259" i="20"/>
  <c r="J258" i="20"/>
  <c r="M250" i="20"/>
  <c r="J249" i="20"/>
  <c r="M238" i="20"/>
  <c r="L237" i="20"/>
  <c r="K236" i="20"/>
  <c r="J235" i="20"/>
  <c r="M221" i="20"/>
  <c r="L220" i="20"/>
  <c r="K219" i="20"/>
  <c r="J218" i="20"/>
  <c r="M276" i="20"/>
  <c r="J275" i="20"/>
  <c r="K268" i="20"/>
  <c r="L260" i="20"/>
  <c r="J259" i="20"/>
  <c r="K250" i="20"/>
  <c r="M239" i="20"/>
  <c r="L238" i="20"/>
  <c r="K237" i="20"/>
  <c r="J236" i="20"/>
  <c r="M222" i="20"/>
  <c r="L221" i="20"/>
  <c r="K220" i="20"/>
  <c r="J219" i="20"/>
  <c r="M206" i="20"/>
  <c r="L205" i="20"/>
  <c r="K204" i="20"/>
  <c r="L276" i="20"/>
  <c r="M269" i="20"/>
  <c r="J268" i="20"/>
  <c r="M261" i="20"/>
  <c r="K260" i="20"/>
  <c r="L251" i="20"/>
  <c r="J250" i="20"/>
  <c r="M240" i="20"/>
  <c r="L239" i="20"/>
  <c r="K238" i="20"/>
  <c r="J237" i="20"/>
  <c r="M223" i="20"/>
  <c r="L222" i="20"/>
  <c r="K221" i="20"/>
  <c r="J220" i="20"/>
  <c r="M207" i="20"/>
  <c r="L206" i="20"/>
  <c r="K205" i="20"/>
  <c r="J204" i="20"/>
  <c r="K276" i="20"/>
  <c r="L269" i="20"/>
  <c r="L261" i="20"/>
  <c r="J260" i="20"/>
  <c r="M252" i="20"/>
  <c r="K251" i="20"/>
  <c r="M241" i="20"/>
  <c r="L240" i="20"/>
  <c r="K239" i="20"/>
  <c r="J238" i="20"/>
  <c r="M224" i="20"/>
  <c r="L223" i="20"/>
  <c r="K222" i="20"/>
  <c r="J221" i="20"/>
  <c r="J276" i="20"/>
  <c r="K269" i="20"/>
  <c r="M262" i="20"/>
  <c r="K261" i="20"/>
  <c r="L252" i="20"/>
  <c r="J251" i="20"/>
  <c r="M242" i="20"/>
  <c r="L241" i="20"/>
  <c r="K240" i="20"/>
  <c r="J239" i="20"/>
  <c r="M225" i="20"/>
  <c r="L224" i="20"/>
  <c r="M277" i="20"/>
  <c r="M270" i="20"/>
  <c r="J269" i="20"/>
  <c r="L262" i="20"/>
  <c r="J261" i="20"/>
  <c r="M253" i="20"/>
  <c r="K252" i="20"/>
  <c r="L277" i="20"/>
  <c r="L270" i="20"/>
  <c r="M263" i="20"/>
  <c r="K262" i="20"/>
  <c r="L253" i="20"/>
  <c r="J252" i="20"/>
  <c r="K277" i="20"/>
  <c r="K270" i="20"/>
  <c r="L263" i="20"/>
  <c r="J262" i="20"/>
  <c r="M254" i="20"/>
  <c r="K253" i="20"/>
  <c r="M271" i="20"/>
  <c r="J270" i="20"/>
  <c r="M264" i="20"/>
  <c r="K263" i="20"/>
  <c r="L278" i="20"/>
  <c r="M273" i="20"/>
  <c r="L272" i="20"/>
  <c r="J271" i="20"/>
  <c r="L265" i="20"/>
  <c r="M256" i="20"/>
  <c r="K255" i="20"/>
  <c r="L274" i="20"/>
  <c r="J272" i="20"/>
  <c r="M255" i="20"/>
  <c r="K247" i="20"/>
  <c r="L244" i="20"/>
  <c r="J241" i="20"/>
  <c r="M236" i="20"/>
  <c r="M230" i="20"/>
  <c r="L226" i="20"/>
  <c r="K214" i="20"/>
  <c r="J206" i="20"/>
  <c r="K201" i="20"/>
  <c r="J200" i="20"/>
  <c r="M187" i="20"/>
  <c r="L186" i="20"/>
  <c r="K185" i="20"/>
  <c r="J184" i="20"/>
  <c r="M169" i="20"/>
  <c r="L168" i="20"/>
  <c r="L167" i="20"/>
  <c r="K166" i="20"/>
  <c r="J165" i="20"/>
  <c r="K274" i="20"/>
  <c r="M257" i="20"/>
  <c r="L255" i="20"/>
  <c r="J253" i="20"/>
  <c r="J247" i="20"/>
  <c r="K244" i="20"/>
  <c r="L230" i="20"/>
  <c r="K226" i="20"/>
  <c r="J214" i="20"/>
  <c r="L257" i="20"/>
  <c r="J255" i="20"/>
  <c r="J244" i="20"/>
  <c r="M234" i="20"/>
  <c r="K230" i="20"/>
  <c r="J226" i="20"/>
  <c r="M215" i="20"/>
  <c r="L210" i="20"/>
  <c r="L202" i="20"/>
  <c r="M189" i="20"/>
  <c r="L188" i="20"/>
  <c r="K187" i="20"/>
  <c r="J186" i="20"/>
  <c r="M172" i="20"/>
  <c r="L171" i="20"/>
  <c r="L170" i="20"/>
  <c r="K169" i="20"/>
  <c r="J168" i="20"/>
  <c r="J167" i="20"/>
  <c r="M154" i="20"/>
  <c r="L153" i="20"/>
  <c r="K152" i="20"/>
  <c r="J151" i="20"/>
  <c r="L264" i="20"/>
  <c r="M259" i="20"/>
  <c r="K257" i="20"/>
  <c r="M245" i="20"/>
  <c r="L234" i="20"/>
  <c r="M231" i="20"/>
  <c r="J230" i="20"/>
  <c r="M218" i="20"/>
  <c r="L215" i="20"/>
  <c r="K210" i="20"/>
  <c r="L207" i="20"/>
  <c r="J202" i="20"/>
  <c r="M190" i="20"/>
  <c r="L189" i="20"/>
  <c r="K188" i="20"/>
  <c r="J187" i="20"/>
  <c r="M173" i="20"/>
  <c r="L172" i="20"/>
  <c r="K171" i="20"/>
  <c r="K170" i="20"/>
  <c r="J169" i="20"/>
  <c r="M155" i="20"/>
  <c r="L154" i="20"/>
  <c r="K153" i="20"/>
  <c r="J152" i="20"/>
  <c r="M139" i="20"/>
  <c r="L138" i="20"/>
  <c r="K137" i="20"/>
  <c r="J136" i="20"/>
  <c r="M123" i="20"/>
  <c r="L122" i="20"/>
  <c r="K121" i="20"/>
  <c r="J120" i="20"/>
  <c r="M107" i="20"/>
  <c r="L106" i="20"/>
  <c r="K105" i="20"/>
  <c r="J104" i="20"/>
  <c r="M91" i="20"/>
  <c r="L90" i="20"/>
  <c r="K89" i="20"/>
  <c r="J88" i="20"/>
  <c r="M75" i="20"/>
  <c r="L74" i="20"/>
  <c r="K73" i="20"/>
  <c r="J72" i="20"/>
  <c r="M59" i="20"/>
  <c r="L58" i="20"/>
  <c r="J57" i="20"/>
  <c r="K264" i="20"/>
  <c r="L245" i="20"/>
  <c r="K234" i="20"/>
  <c r="L231" i="20"/>
  <c r="M227" i="20"/>
  <c r="K224" i="20"/>
  <c r="L218" i="20"/>
  <c r="K215" i="20"/>
  <c r="J210" i="20"/>
  <c r="K207" i="20"/>
  <c r="M203" i="20"/>
  <c r="M191" i="20"/>
  <c r="L190" i="20"/>
  <c r="K189" i="20"/>
  <c r="J188" i="20"/>
  <c r="M174" i="20"/>
  <c r="L173" i="20"/>
  <c r="K172" i="20"/>
  <c r="J171" i="20"/>
  <c r="J170" i="20"/>
  <c r="M156" i="20"/>
  <c r="L271" i="20"/>
  <c r="M266" i="20"/>
  <c r="K245" i="20"/>
  <c r="L242" i="20"/>
  <c r="K231" i="20"/>
  <c r="L227" i="20"/>
  <c r="J224" i="20"/>
  <c r="J215" i="20"/>
  <c r="M211" i="20"/>
  <c r="J207" i="20"/>
  <c r="K203" i="20"/>
  <c r="M192" i="20"/>
  <c r="L191" i="20"/>
  <c r="K190" i="20"/>
  <c r="J189" i="20"/>
  <c r="M175" i="20"/>
  <c r="L174" i="20"/>
  <c r="K173" i="20"/>
  <c r="J172" i="20"/>
  <c r="M157" i="20"/>
  <c r="L156" i="20"/>
  <c r="K155" i="20"/>
  <c r="J154" i="20"/>
  <c r="M141" i="20"/>
  <c r="L140" i="20"/>
  <c r="K139" i="20"/>
  <c r="J138" i="20"/>
  <c r="M275" i="20"/>
  <c r="J273" i="20"/>
  <c r="L256" i="20"/>
  <c r="K254" i="20"/>
  <c r="K246" i="20"/>
  <c r="J240" i="20"/>
  <c r="M235" i="20"/>
  <c r="K232" i="20"/>
  <c r="L228" i="20"/>
  <c r="J222" i="20"/>
  <c r="M219" i="20"/>
  <c r="K216" i="20"/>
  <c r="L212" i="20"/>
  <c r="K208" i="20"/>
  <c r="M196" i="20"/>
  <c r="L195" i="20"/>
  <c r="K194" i="20"/>
  <c r="J193" i="20"/>
  <c r="M179" i="20"/>
  <c r="L178" i="20"/>
  <c r="K177" i="20"/>
  <c r="J176" i="20"/>
  <c r="M161" i="20"/>
  <c r="L160" i="20"/>
  <c r="K159" i="20"/>
  <c r="J158" i="20"/>
  <c r="M145" i="20"/>
  <c r="M265" i="20"/>
  <c r="K243" i="20"/>
  <c r="M233" i="20"/>
  <c r="M229" i="20"/>
  <c r="J225" i="20"/>
  <c r="L213" i="20"/>
  <c r="M209" i="20"/>
  <c r="J205" i="20"/>
  <c r="M199" i="20"/>
  <c r="L198" i="20"/>
  <c r="K197" i="20"/>
  <c r="J196" i="20"/>
  <c r="M183" i="20"/>
  <c r="M182" i="20"/>
  <c r="L181" i="20"/>
  <c r="K180" i="20"/>
  <c r="J179" i="20"/>
  <c r="M164" i="20"/>
  <c r="L163" i="20"/>
  <c r="K162" i="20"/>
  <c r="J161" i="20"/>
  <c r="M274" i="20"/>
  <c r="K272" i="20"/>
  <c r="L267" i="20"/>
  <c r="L247" i="20"/>
  <c r="M244" i="20"/>
  <c r="M272" i="20"/>
  <c r="L229" i="20"/>
  <c r="M198" i="20"/>
  <c r="J192" i="20"/>
  <c r="M185" i="20"/>
  <c r="K161" i="20"/>
  <c r="L152" i="20"/>
  <c r="M148" i="20"/>
  <c r="J147" i="20"/>
  <c r="M142" i="20"/>
  <c r="J141" i="20"/>
  <c r="M136" i="20"/>
  <c r="K135" i="20"/>
  <c r="L126" i="20"/>
  <c r="J125" i="20"/>
  <c r="M248" i="20"/>
  <c r="M243" i="20"/>
  <c r="K241" i="20"/>
  <c r="K229" i="20"/>
  <c r="K227" i="20"/>
  <c r="K198" i="20"/>
  <c r="M195" i="20"/>
  <c r="J190" i="20"/>
  <c r="L185" i="20"/>
  <c r="M180" i="20"/>
  <c r="M177" i="20"/>
  <c r="J265" i="20"/>
  <c r="M258" i="20"/>
  <c r="L248" i="20"/>
  <c r="L243" i="20"/>
  <c r="J231" i="20"/>
  <c r="J229" i="20"/>
  <c r="J227" i="20"/>
  <c r="M213" i="20"/>
  <c r="J198" i="20"/>
  <c r="K195" i="20"/>
  <c r="J185" i="20"/>
  <c r="L183" i="20"/>
  <c r="L180" i="20"/>
  <c r="L177" i="20"/>
  <c r="K167" i="20"/>
  <c r="M165" i="20"/>
  <c r="M162" i="20"/>
  <c r="J156" i="20"/>
  <c r="K148" i="20"/>
  <c r="K142" i="20"/>
  <c r="K136" i="20"/>
  <c r="L127" i="20"/>
  <c r="J126" i="20"/>
  <c r="M119" i="20"/>
  <c r="K118" i="20"/>
  <c r="L109" i="20"/>
  <c r="J108" i="20"/>
  <c r="M101" i="20"/>
  <c r="K100" i="20"/>
  <c r="L91" i="20"/>
  <c r="J90" i="20"/>
  <c r="M83" i="20"/>
  <c r="L82" i="20"/>
  <c r="K81" i="20"/>
  <c r="J80" i="20"/>
  <c r="L258" i="20"/>
  <c r="K248" i="20"/>
  <c r="J243" i="20"/>
  <c r="L233" i="20"/>
  <c r="K213" i="20"/>
  <c r="M205" i="20"/>
  <c r="J203" i="20"/>
  <c r="J195" i="20"/>
  <c r="K183" i="20"/>
  <c r="J180" i="20"/>
  <c r="J177" i="20"/>
  <c r="L165" i="20"/>
  <c r="L162" i="20"/>
  <c r="M153" i="20"/>
  <c r="M149" i="20"/>
  <c r="J148" i="20"/>
  <c r="M143" i="20"/>
  <c r="J142" i="20"/>
  <c r="M137" i="20"/>
  <c r="M128" i="20"/>
  <c r="K127" i="20"/>
  <c r="L119" i="20"/>
  <c r="J118" i="20"/>
  <c r="M110" i="20"/>
  <c r="K109" i="20"/>
  <c r="L101" i="20"/>
  <c r="J100" i="20"/>
  <c r="M92" i="20"/>
  <c r="K91" i="20"/>
  <c r="L83" i="20"/>
  <c r="K82" i="20"/>
  <c r="J81" i="20"/>
  <c r="L73" i="20"/>
  <c r="M64" i="20"/>
  <c r="K63" i="20"/>
  <c r="L56" i="20"/>
  <c r="J55" i="20"/>
  <c r="M278" i="20"/>
  <c r="K271" i="20"/>
  <c r="L254" i="20"/>
  <c r="K233" i="20"/>
  <c r="M217" i="20"/>
  <c r="J213" i="20"/>
  <c r="L209" i="20"/>
  <c r="M201" i="20"/>
  <c r="M193" i="20"/>
  <c r="M188" i="20"/>
  <c r="J183" i="20"/>
  <c r="L175" i="20"/>
  <c r="M170" i="20"/>
  <c r="K165" i="20"/>
  <c r="J162" i="20"/>
  <c r="M159" i="20"/>
  <c r="J153" i="20"/>
  <c r="L149" i="20"/>
  <c r="L143" i="20"/>
  <c r="L137" i="20"/>
  <c r="M129" i="20"/>
  <c r="L128" i="20"/>
  <c r="J127" i="20"/>
  <c r="M120" i="20"/>
  <c r="K119" i="20"/>
  <c r="L110" i="20"/>
  <c r="J109" i="20"/>
  <c r="M102" i="20"/>
  <c r="K101" i="20"/>
  <c r="L92" i="20"/>
  <c r="J254" i="20"/>
  <c r="J245" i="20"/>
  <c r="J233" i="20"/>
  <c r="L217" i="20"/>
  <c r="L211" i="20"/>
  <c r="K209" i="20"/>
  <c r="L201" i="20"/>
  <c r="L193" i="20"/>
  <c r="K175" i="20"/>
  <c r="L159" i="20"/>
  <c r="K149" i="20"/>
  <c r="K143" i="20"/>
  <c r="J137" i="20"/>
  <c r="M130" i="20"/>
  <c r="L129" i="20"/>
  <c r="K128" i="20"/>
  <c r="L120" i="20"/>
  <c r="J119" i="20"/>
  <c r="M111" i="20"/>
  <c r="K110" i="20"/>
  <c r="L102" i="20"/>
  <c r="K217" i="20"/>
  <c r="K211" i="20"/>
  <c r="J209" i="20"/>
  <c r="J201" i="20"/>
  <c r="L199" i="20"/>
  <c r="K193" i="20"/>
  <c r="M181" i="20"/>
  <c r="J175" i="20"/>
  <c r="M163" i="20"/>
  <c r="J159" i="20"/>
  <c r="J149" i="20"/>
  <c r="M144" i="20"/>
  <c r="J143" i="20"/>
  <c r="M138" i="20"/>
  <c r="M131" i="20"/>
  <c r="L130" i="20"/>
  <c r="K129" i="20"/>
  <c r="L235" i="20"/>
  <c r="J211" i="20"/>
  <c r="K199" i="20"/>
  <c r="L196" i="20"/>
  <c r="K191" i="20"/>
  <c r="M186" i="20"/>
  <c r="K181" i="20"/>
  <c r="M178" i="20"/>
  <c r="J173" i="20"/>
  <c r="M247" i="20"/>
  <c r="M228" i="20"/>
  <c r="J199" i="20"/>
  <c r="K196" i="20"/>
  <c r="J191" i="20"/>
  <c r="K186" i="20"/>
  <c r="M184" i="20"/>
  <c r="J181" i="20"/>
  <c r="K178" i="20"/>
  <c r="K168" i="20"/>
  <c r="J163" i="20"/>
  <c r="K157" i="20"/>
  <c r="K154" i="20"/>
  <c r="L150" i="20"/>
  <c r="K144" i="20"/>
  <c r="K266" i="20"/>
  <c r="J263" i="20"/>
  <c r="K256" i="20"/>
  <c r="J232" i="20"/>
  <c r="L216" i="20"/>
  <c r="M212" i="20"/>
  <c r="L208" i="20"/>
  <c r="K206" i="20"/>
  <c r="L204" i="20"/>
  <c r="M202" i="20"/>
  <c r="M200" i="20"/>
  <c r="L197" i="20"/>
  <c r="L194" i="20"/>
  <c r="L182" i="20"/>
  <c r="K176" i="20"/>
  <c r="J166" i="20"/>
  <c r="L164" i="20"/>
  <c r="J160" i="20"/>
  <c r="L155" i="20"/>
  <c r="J266" i="20"/>
  <c r="J256" i="20"/>
  <c r="M249" i="20"/>
  <c r="M246" i="20"/>
  <c r="K223" i="20"/>
  <c r="J216" i="20"/>
  <c r="K212" i="20"/>
  <c r="M210" i="20"/>
  <c r="J208" i="20"/>
  <c r="M214" i="20"/>
  <c r="M160" i="20"/>
  <c r="L142" i="20"/>
  <c r="M140" i="20"/>
  <c r="J135" i="20"/>
  <c r="J132" i="20"/>
  <c r="M127" i="20"/>
  <c r="J124" i="20"/>
  <c r="M121" i="20"/>
  <c r="L113" i="20"/>
  <c r="M103" i="20"/>
  <c r="K99" i="20"/>
  <c r="M95" i="20"/>
  <c r="J94" i="20"/>
  <c r="J85" i="20"/>
  <c r="K80" i="20"/>
  <c r="J74" i="20"/>
  <c r="L68" i="20"/>
  <c r="K61" i="20"/>
  <c r="M56" i="20"/>
  <c r="L51" i="20"/>
  <c r="K50" i="20"/>
  <c r="J49" i="20"/>
  <c r="L38" i="20"/>
  <c r="K37" i="20"/>
  <c r="J36" i="20"/>
  <c r="M25" i="20"/>
  <c r="L24" i="20"/>
  <c r="K23" i="20"/>
  <c r="M15" i="20"/>
  <c r="L14" i="20"/>
  <c r="L273" i="20"/>
  <c r="L214" i="20"/>
  <c r="K160" i="20"/>
  <c r="M151" i="20"/>
  <c r="M147" i="20"/>
  <c r="K140" i="20"/>
  <c r="L121" i="20"/>
  <c r="K113" i="20"/>
  <c r="L103" i="20"/>
  <c r="J99" i="20"/>
  <c r="L95" i="20"/>
  <c r="M86" i="20"/>
  <c r="M81" i="20"/>
  <c r="L75" i="20"/>
  <c r="M69" i="20"/>
  <c r="K68" i="20"/>
  <c r="M62" i="20"/>
  <c r="J61" i="20"/>
  <c r="K56" i="20"/>
  <c r="M8" i="20"/>
  <c r="K51" i="20"/>
  <c r="J50" i="20"/>
  <c r="M39" i="20"/>
  <c r="K38" i="20"/>
  <c r="J37" i="20"/>
  <c r="K273" i="20"/>
  <c r="L151" i="20"/>
  <c r="L147" i="20"/>
  <c r="J140" i="20"/>
  <c r="K130" i="20"/>
  <c r="J121" i="20"/>
  <c r="M118" i="20"/>
  <c r="M114" i="20"/>
  <c r="J113" i="20"/>
  <c r="J110" i="20"/>
  <c r="L107" i="20"/>
  <c r="K103" i="20"/>
  <c r="K95" i="20"/>
  <c r="J91" i="20"/>
  <c r="L86" i="20"/>
  <c r="L81" i="20"/>
  <c r="K75" i="20"/>
  <c r="L69" i="20"/>
  <c r="J68" i="20"/>
  <c r="L62" i="20"/>
  <c r="M57" i="20"/>
  <c r="J56" i="20"/>
  <c r="M232" i="20"/>
  <c r="L225" i="20"/>
  <c r="J178" i="20"/>
  <c r="M167" i="20"/>
  <c r="J155" i="20"/>
  <c r="K151" i="20"/>
  <c r="K147" i="20"/>
  <c r="K138" i="20"/>
  <c r="M133" i="20"/>
  <c r="J130" i="20"/>
  <c r="M125" i="20"/>
  <c r="L118" i="20"/>
  <c r="L114" i="20"/>
  <c r="K107" i="20"/>
  <c r="J103" i="20"/>
  <c r="M100" i="20"/>
  <c r="M96" i="20"/>
  <c r="J95" i="20"/>
  <c r="M87" i="20"/>
  <c r="K86" i="20"/>
  <c r="M76" i="20"/>
  <c r="J75" i="20"/>
  <c r="M70" i="20"/>
  <c r="K69" i="20"/>
  <c r="K62" i="20"/>
  <c r="L57" i="20"/>
  <c r="L52" i="20"/>
  <c r="K8" i="20"/>
  <c r="M41" i="20"/>
  <c r="L40" i="20"/>
  <c r="K39" i="20"/>
  <c r="L232" i="20"/>
  <c r="K225" i="20"/>
  <c r="L200" i="20"/>
  <c r="L192" i="20"/>
  <c r="L157" i="20"/>
  <c r="L145" i="20"/>
  <c r="L133" i="20"/>
  <c r="L125" i="20"/>
  <c r="M115" i="20"/>
  <c r="K114" i="20"/>
  <c r="J107" i="20"/>
  <c r="L100" i="20"/>
  <c r="L96" i="20"/>
  <c r="L87" i="20"/>
  <c r="J86" i="20"/>
  <c r="M82" i="20"/>
  <c r="L76" i="20"/>
  <c r="L70" i="20"/>
  <c r="J69" i="20"/>
  <c r="M63" i="20"/>
  <c r="J62" i="20"/>
  <c r="K228" i="20"/>
  <c r="K200" i="20"/>
  <c r="K192" i="20"/>
  <c r="K164" i="20"/>
  <c r="J157" i="20"/>
  <c r="K145" i="20"/>
  <c r="K133" i="20"/>
  <c r="K125" i="20"/>
  <c r="L115" i="20"/>
  <c r="J114" i="20"/>
  <c r="K96" i="20"/>
  <c r="K92" i="20"/>
  <c r="K87" i="20"/>
  <c r="J82" i="20"/>
  <c r="M77" i="20"/>
  <c r="K76" i="20"/>
  <c r="K70" i="20"/>
  <c r="J228" i="20"/>
  <c r="M197" i="20"/>
  <c r="L169" i="20"/>
  <c r="J164" i="20"/>
  <c r="J145" i="20"/>
  <c r="L136" i="20"/>
  <c r="J133" i="20"/>
  <c r="J128" i="20"/>
  <c r="M122" i="20"/>
  <c r="K115" i="20"/>
  <c r="L111" i="20"/>
  <c r="M104" i="20"/>
  <c r="M97" i="20"/>
  <c r="J96" i="20"/>
  <c r="J92" i="20"/>
  <c r="M88" i="20"/>
  <c r="J87" i="20"/>
  <c r="L77" i="20"/>
  <c r="J76" i="20"/>
  <c r="M71" i="20"/>
  <c r="J70" i="20"/>
  <c r="J63" i="20"/>
  <c r="J197" i="20"/>
  <c r="K174" i="20"/>
  <c r="L131" i="20"/>
  <c r="K122" i="20"/>
  <c r="M116" i="20"/>
  <c r="J115" i="20"/>
  <c r="K111" i="20"/>
  <c r="M108" i="20"/>
  <c r="L104" i="20"/>
  <c r="L97" i="20"/>
  <c r="L88" i="20"/>
  <c r="K83" i="20"/>
  <c r="M78" i="20"/>
  <c r="K77" i="20"/>
  <c r="L71" i="20"/>
  <c r="L64" i="20"/>
  <c r="M53" i="20"/>
  <c r="M216" i="20"/>
  <c r="M194" i="20"/>
  <c r="J174" i="20"/>
  <c r="L141" i="20"/>
  <c r="M134" i="20"/>
  <c r="K131" i="20"/>
  <c r="J122" i="20"/>
  <c r="L116" i="20"/>
  <c r="J111" i="20"/>
  <c r="L108" i="20"/>
  <c r="K104" i="20"/>
  <c r="J101" i="20"/>
  <c r="K97" i="20"/>
  <c r="M93" i="20"/>
  <c r="K88" i="20"/>
  <c r="J83" i="20"/>
  <c r="L78" i="20"/>
  <c r="J77" i="20"/>
  <c r="J194" i="20"/>
  <c r="M171" i="20"/>
  <c r="M166" i="20"/>
  <c r="M152" i="20"/>
  <c r="M150" i="20"/>
  <c r="K141" i="20"/>
  <c r="L134" i="20"/>
  <c r="J131" i="20"/>
  <c r="K116" i="20"/>
  <c r="K108" i="20"/>
  <c r="J97" i="20"/>
  <c r="L93" i="20"/>
  <c r="M84" i="20"/>
  <c r="K78" i="20"/>
  <c r="M72" i="20"/>
  <c r="J71" i="20"/>
  <c r="L65" i="20"/>
  <c r="J64" i="20"/>
  <c r="K58" i="20"/>
  <c r="K53" i="20"/>
  <c r="K242" i="20"/>
  <c r="M208" i="20"/>
  <c r="J182" i="20"/>
  <c r="M176" i="20"/>
  <c r="K156" i="20"/>
  <c r="K146" i="20"/>
  <c r="J129" i="20"/>
  <c r="J123" i="20"/>
  <c r="K120" i="20"/>
  <c r="M117" i="20"/>
  <c r="L112" i="20"/>
  <c r="J105" i="20"/>
  <c r="K102" i="20"/>
  <c r="K98" i="20"/>
  <c r="J89" i="20"/>
  <c r="J84" i="20"/>
  <c r="K79" i="20"/>
  <c r="M73" i="20"/>
  <c r="M67" i="20"/>
  <c r="K66" i="20"/>
  <c r="L60" i="20"/>
  <c r="J59" i="20"/>
  <c r="K54" i="20"/>
  <c r="L48" i="20"/>
  <c r="K47" i="20"/>
  <c r="J46" i="20"/>
  <c r="J223" i="20"/>
  <c r="L184" i="20"/>
  <c r="K112" i="20"/>
  <c r="M109" i="20"/>
  <c r="M98" i="20"/>
  <c r="M74" i="20"/>
  <c r="K72" i="20"/>
  <c r="M61" i="20"/>
  <c r="K59" i="20"/>
  <c r="K49" i="20"/>
  <c r="L47" i="20"/>
  <c r="K43" i="20"/>
  <c r="J39" i="20"/>
  <c r="L36" i="20"/>
  <c r="L31" i="20"/>
  <c r="J30" i="20"/>
  <c r="M23" i="20"/>
  <c r="L17" i="20"/>
  <c r="J7" i="20"/>
  <c r="M10" i="20"/>
  <c r="J9" i="20"/>
  <c r="L246" i="20"/>
  <c r="K184" i="20"/>
  <c r="L176" i="20"/>
  <c r="M168" i="20"/>
  <c r="M126" i="20"/>
  <c r="L123" i="20"/>
  <c r="J112" i="20"/>
  <c r="M106" i="20"/>
  <c r="L98" i="20"/>
  <c r="M90" i="20"/>
  <c r="M79" i="20"/>
  <c r="K74" i="20"/>
  <c r="L67" i="20"/>
  <c r="M65" i="20"/>
  <c r="L61" i="20"/>
  <c r="M54" i="20"/>
  <c r="J47" i="20"/>
  <c r="J43" i="20"/>
  <c r="K36" i="20"/>
  <c r="M32" i="20"/>
  <c r="K31" i="20"/>
  <c r="L23" i="20"/>
  <c r="M18" i="20"/>
  <c r="K17" i="20"/>
  <c r="G7" i="20"/>
  <c r="M12" i="20"/>
  <c r="M11" i="20"/>
  <c r="L10" i="20"/>
  <c r="J246" i="20"/>
  <c r="L148" i="20"/>
  <c r="M132" i="20"/>
  <c r="K126" i="20"/>
  <c r="K123" i="20"/>
  <c r="K106" i="20"/>
  <c r="J98" i="20"/>
  <c r="K90" i="20"/>
  <c r="L79" i="20"/>
  <c r="K67" i="20"/>
  <c r="K65" i="20"/>
  <c r="L63" i="20"/>
  <c r="L54" i="20"/>
  <c r="M44" i="20"/>
  <c r="M40" i="20"/>
  <c r="M37" i="20"/>
  <c r="L32" i="20"/>
  <c r="J31" i="20"/>
  <c r="M24" i="20"/>
  <c r="J23" i="20"/>
  <c r="M19" i="20"/>
  <c r="L18" i="20"/>
  <c r="J17" i="20"/>
  <c r="F7" i="20"/>
  <c r="L12" i="20"/>
  <c r="L11" i="20"/>
  <c r="K10" i="20"/>
  <c r="K163" i="20"/>
  <c r="L132" i="20"/>
  <c r="J106" i="20"/>
  <c r="L84" i="20"/>
  <c r="J79" i="20"/>
  <c r="J67" i="20"/>
  <c r="J65" i="20"/>
  <c r="J54" i="20"/>
  <c r="M50" i="20"/>
  <c r="L44" i="20"/>
  <c r="K40" i="20"/>
  <c r="L37" i="20"/>
  <c r="M33" i="20"/>
  <c r="K32" i="20"/>
  <c r="K24" i="20"/>
  <c r="M20" i="20"/>
  <c r="L19" i="20"/>
  <c r="K18" i="20"/>
  <c r="E7" i="20"/>
  <c r="M13" i="20"/>
  <c r="K12" i="20"/>
  <c r="K11" i="20"/>
  <c r="J10" i="20"/>
  <c r="K132" i="20"/>
  <c r="L117" i="20"/>
  <c r="K84" i="20"/>
  <c r="L50" i="20"/>
  <c r="M48" i="20"/>
  <c r="K44" i="20"/>
  <c r="J40" i="20"/>
  <c r="L33" i="20"/>
  <c r="J32" i="20"/>
  <c r="L25" i="20"/>
  <c r="J24" i="20"/>
  <c r="L20" i="20"/>
  <c r="K19" i="20"/>
  <c r="J18" i="20"/>
  <c r="D7" i="20"/>
  <c r="L13" i="20"/>
  <c r="J12" i="20"/>
  <c r="J11" i="20"/>
  <c r="M226" i="20"/>
  <c r="J212" i="20"/>
  <c r="L187" i="20"/>
  <c r="L179" i="20"/>
  <c r="M135" i="20"/>
  <c r="K117" i="20"/>
  <c r="K48" i="20"/>
  <c r="M45" i="20"/>
  <c r="J44" i="20"/>
  <c r="K33" i="20"/>
  <c r="M26" i="20"/>
  <c r="K25" i="20"/>
  <c r="K20" i="20"/>
  <c r="J19" i="20"/>
  <c r="K13" i="20"/>
  <c r="K179" i="20"/>
  <c r="L135" i="20"/>
  <c r="J117" i="20"/>
  <c r="M89" i="20"/>
  <c r="K71" i="20"/>
  <c r="L8" i="20"/>
  <c r="J48" i="20"/>
  <c r="L45" i="20"/>
  <c r="L41" i="20"/>
  <c r="M38" i="20"/>
  <c r="M34" i="20"/>
  <c r="J33" i="20"/>
  <c r="L26" i="20"/>
  <c r="J25" i="20"/>
  <c r="J20" i="20"/>
  <c r="M14" i="20"/>
  <c r="L144" i="20"/>
  <c r="M105" i="20"/>
  <c r="M94" i="20"/>
  <c r="L89" i="20"/>
  <c r="M60" i="20"/>
  <c r="J8" i="20"/>
  <c r="K45" i="20"/>
  <c r="K41" i="20"/>
  <c r="J38" i="20"/>
  <c r="L34" i="20"/>
  <c r="M27" i="20"/>
  <c r="K26" i="20"/>
  <c r="K14" i="20"/>
  <c r="L166" i="20"/>
  <c r="M158" i="20"/>
  <c r="J144" i="20"/>
  <c r="L105" i="20"/>
  <c r="L94" i="20"/>
  <c r="J73" i="20"/>
  <c r="M66" i="20"/>
  <c r="K60" i="20"/>
  <c r="M58" i="20"/>
  <c r="L161" i="20"/>
  <c r="L146" i="20"/>
  <c r="L124" i="20"/>
  <c r="L99" i="20"/>
  <c r="M80" i="20"/>
  <c r="J53" i="20"/>
  <c r="K52" i="20"/>
  <c r="L46" i="20"/>
  <c r="J42" i="20"/>
  <c r="M35" i="20"/>
  <c r="L29" i="20"/>
  <c r="J28" i="20"/>
  <c r="M22" i="20"/>
  <c r="L16" i="20"/>
  <c r="J146" i="20"/>
  <c r="K124" i="20"/>
  <c r="K93" i="20"/>
  <c r="M85" i="20"/>
  <c r="L80" i="20"/>
  <c r="J52" i="20"/>
  <c r="K46" i="20"/>
  <c r="L35" i="20"/>
  <c r="M30" i="20"/>
  <c r="K29" i="20"/>
  <c r="L22" i="20"/>
  <c r="M7" i="20"/>
  <c r="K16" i="20"/>
  <c r="M9" i="20"/>
  <c r="L139" i="20"/>
  <c r="J93" i="20"/>
  <c r="L85" i="20"/>
  <c r="M49" i="20"/>
  <c r="M43" i="20"/>
  <c r="K35" i="20"/>
  <c r="L30" i="20"/>
  <c r="J29" i="20"/>
  <c r="K22" i="20"/>
  <c r="L7" i="20"/>
  <c r="J16" i="20"/>
  <c r="L9" i="20"/>
  <c r="K134" i="20"/>
  <c r="J116" i="20"/>
  <c r="K28" i="20"/>
  <c r="J14" i="20"/>
  <c r="J134" i="20"/>
  <c r="M112" i="20"/>
  <c r="M36" i="20"/>
  <c r="K30" i="20"/>
  <c r="J78" i="20"/>
  <c r="L59" i="20"/>
  <c r="L43" i="20"/>
  <c r="L66" i="20"/>
  <c r="M47" i="20"/>
  <c r="M146" i="20"/>
  <c r="M124" i="20"/>
  <c r="J66" i="20"/>
  <c r="L53" i="20"/>
  <c r="L49" i="20"/>
  <c r="K34" i="20"/>
  <c r="J242" i="20"/>
  <c r="K150" i="20"/>
  <c r="J34" i="20"/>
  <c r="L27" i="20"/>
  <c r="K7" i="20"/>
  <c r="J150" i="20"/>
  <c r="J58" i="20"/>
  <c r="J45" i="20"/>
  <c r="K27" i="20"/>
  <c r="M99" i="20"/>
  <c r="K94" i="20"/>
  <c r="M42" i="20"/>
  <c r="J27" i="20"/>
  <c r="J102" i="20"/>
  <c r="K85" i="20"/>
  <c r="L42" i="20"/>
  <c r="M29" i="20"/>
  <c r="M21" i="20"/>
  <c r="M55" i="20"/>
  <c r="K42" i="20"/>
  <c r="L39" i="20"/>
  <c r="J35" i="20"/>
  <c r="L21" i="20"/>
  <c r="L15" i="20"/>
  <c r="L158" i="20"/>
  <c r="M68" i="20"/>
  <c r="L55" i="20"/>
  <c r="M51" i="20"/>
  <c r="M46" i="20"/>
  <c r="K21" i="20"/>
  <c r="K15" i="20"/>
  <c r="L72" i="20"/>
  <c r="J26" i="20"/>
  <c r="J22" i="20"/>
  <c r="M16" i="20"/>
  <c r="J139" i="20"/>
  <c r="M113" i="20"/>
  <c r="K64" i="20"/>
  <c r="J60" i="20"/>
  <c r="M52" i="20"/>
  <c r="M28" i="20"/>
  <c r="L28" i="20"/>
  <c r="J21" i="20"/>
  <c r="J13" i="20"/>
  <c r="K158" i="20"/>
  <c r="K57" i="20"/>
  <c r="M31" i="20"/>
  <c r="J15" i="20"/>
  <c r="J41" i="20"/>
  <c r="M17" i="20"/>
  <c r="K55" i="20"/>
  <c r="K9" i="20"/>
  <c r="J51" i="20"/>
  <c r="K182" i="20"/>
  <c r="H7" i="20" l="1"/>
  <c r="N8" i="20"/>
  <c r="N9" i="20"/>
  <c r="N7" i="20"/>
  <c r="H227" i="20"/>
  <c r="H169" i="20"/>
  <c r="H138" i="20"/>
  <c r="H194" i="20"/>
  <c r="H45" i="20"/>
  <c r="H77" i="20"/>
  <c r="H278" i="20"/>
  <c r="H72" i="20"/>
  <c r="H144" i="20"/>
  <c r="H54" i="20"/>
  <c r="H59" i="20"/>
  <c r="H33" i="20"/>
  <c r="H42" i="20"/>
  <c r="H46" i="20"/>
  <c r="H39" i="20"/>
  <c r="H116" i="20"/>
  <c r="H243" i="20"/>
  <c r="H25" i="20"/>
  <c r="H174" i="20"/>
  <c r="H64" i="20"/>
  <c r="H265" i="20"/>
  <c r="H127" i="20"/>
  <c r="H152" i="20"/>
  <c r="H238" i="20"/>
  <c r="H70" i="20"/>
  <c r="H203" i="20"/>
  <c r="H246" i="20"/>
  <c r="H108" i="20"/>
  <c r="H184" i="20"/>
  <c r="H264" i="20"/>
  <c r="H142" i="20"/>
  <c r="H241" i="20"/>
  <c r="H129" i="20"/>
  <c r="H160" i="20"/>
  <c r="H217" i="20"/>
  <c r="H234" i="20"/>
  <c r="H249" i="20"/>
  <c r="H73" i="20"/>
  <c r="H55" i="20"/>
  <c r="H31" i="20"/>
  <c r="H87" i="20"/>
  <c r="H187" i="20"/>
  <c r="H61" i="20"/>
  <c r="H239" i="20"/>
  <c r="H236" i="20"/>
  <c r="H250" i="20"/>
  <c r="H136" i="20"/>
  <c r="H40" i="20"/>
  <c r="H51" i="20"/>
  <c r="H122" i="20"/>
  <c r="H68" i="20"/>
  <c r="H179" i="20"/>
  <c r="H209" i="20"/>
  <c r="H90" i="20"/>
  <c r="H132" i="20"/>
  <c r="H41" i="20"/>
  <c r="H28" i="20"/>
  <c r="H56" i="20"/>
  <c r="H38" i="20"/>
  <c r="H109" i="20"/>
  <c r="H37" i="20"/>
  <c r="H146" i="20"/>
  <c r="H29" i="20"/>
  <c r="H43" i="20"/>
  <c r="H84" i="20"/>
  <c r="H112" i="20"/>
  <c r="H88" i="20"/>
  <c r="H104" i="20"/>
  <c r="H141" i="20"/>
  <c r="H161" i="20"/>
  <c r="H86" i="20"/>
  <c r="H128" i="20"/>
  <c r="H150" i="20"/>
  <c r="H113" i="20"/>
  <c r="H47" i="20"/>
  <c r="H103" i="20"/>
  <c r="H229" i="20"/>
  <c r="H178" i="20"/>
  <c r="H157" i="20"/>
  <c r="H135" i="20"/>
  <c r="H134" i="20"/>
  <c r="H211" i="20"/>
  <c r="H219" i="20"/>
  <c r="H166" i="20"/>
  <c r="H69" i="20"/>
  <c r="H85" i="20"/>
  <c r="H101" i="20"/>
  <c r="H117" i="20"/>
  <c r="H133" i="20"/>
  <c r="H149" i="20"/>
  <c r="H165" i="20"/>
  <c r="H237" i="20"/>
  <c r="H251" i="20"/>
  <c r="H269" i="20"/>
  <c r="H259" i="20"/>
  <c r="H273" i="20"/>
  <c r="H23" i="20"/>
  <c r="H50" i="20"/>
  <c r="H34" i="20"/>
  <c r="H60" i="20"/>
  <c r="H80" i="20"/>
  <c r="H124" i="20"/>
  <c r="H163" i="20"/>
  <c r="H181" i="20"/>
  <c r="H155" i="20"/>
  <c r="H173" i="20"/>
  <c r="H190" i="20"/>
  <c r="H204" i="20"/>
  <c r="H279" i="20"/>
  <c r="H186" i="20"/>
  <c r="H202" i="20"/>
  <c r="H210" i="20"/>
  <c r="H164" i="20"/>
  <c r="H263" i="20"/>
  <c r="H180" i="20"/>
  <c r="H197" i="20"/>
  <c r="H260" i="20"/>
  <c r="H267" i="20"/>
  <c r="H266" i="20"/>
  <c r="H44" i="20"/>
  <c r="H115" i="20"/>
  <c r="H131" i="20"/>
  <c r="H92" i="20"/>
  <c r="H111" i="20"/>
  <c r="H75" i="20"/>
  <c r="H95" i="20"/>
  <c r="H48" i="20"/>
  <c r="H74" i="20"/>
  <c r="H106" i="20"/>
  <c r="H189" i="20"/>
  <c r="H137" i="20"/>
  <c r="H126" i="20"/>
  <c r="H168" i="20"/>
  <c r="H89" i="20"/>
  <c r="H159" i="20"/>
  <c r="H188" i="20"/>
  <c r="H271" i="20"/>
  <c r="H212" i="20"/>
  <c r="H225" i="20"/>
  <c r="H183" i="20"/>
  <c r="H244" i="20"/>
  <c r="H218" i="20"/>
  <c r="H235" i="20"/>
  <c r="H276" i="20"/>
  <c r="H24" i="20"/>
  <c r="H27" i="20"/>
  <c r="H100" i="20"/>
  <c r="H35" i="20"/>
  <c r="H245" i="20"/>
  <c r="H162" i="20"/>
  <c r="H98" i="20"/>
  <c r="H156" i="20"/>
  <c r="H208" i="20"/>
  <c r="H254" i="20"/>
  <c r="H185" i="20"/>
  <c r="H201" i="20"/>
  <c r="H200" i="20"/>
  <c r="H182" i="20"/>
  <c r="H221" i="20"/>
  <c r="H257" i="20"/>
  <c r="H256" i="20"/>
  <c r="H272" i="20"/>
  <c r="H26" i="20"/>
  <c r="H21" i="20"/>
  <c r="H66" i="20"/>
  <c r="H36" i="20"/>
  <c r="H114" i="20"/>
  <c r="H119" i="20"/>
  <c r="H130" i="20"/>
  <c r="H191" i="20"/>
  <c r="H153" i="20"/>
  <c r="H107" i="20"/>
  <c r="H125" i="20"/>
  <c r="H175" i="20"/>
  <c r="H195" i="20"/>
  <c r="H242" i="20"/>
  <c r="H270" i="20"/>
  <c r="H199" i="20"/>
  <c r="H22" i="20"/>
  <c r="H79" i="20"/>
  <c r="H172" i="20"/>
  <c r="H93" i="20"/>
  <c r="H62" i="20"/>
  <c r="H110" i="20"/>
  <c r="H171" i="20"/>
  <c r="H53" i="20"/>
  <c r="H120" i="20"/>
  <c r="H65" i="20"/>
  <c r="H30" i="20"/>
  <c r="H140" i="20"/>
  <c r="H78" i="20"/>
  <c r="H123" i="20"/>
  <c r="H83" i="20"/>
  <c r="H76" i="20"/>
  <c r="H139" i="20"/>
  <c r="H82" i="20"/>
  <c r="H177" i="20"/>
  <c r="H240" i="20"/>
  <c r="H255" i="20"/>
  <c r="H196" i="20"/>
  <c r="H228" i="20"/>
  <c r="H99" i="20"/>
  <c r="H148" i="20"/>
  <c r="H147" i="20"/>
  <c r="H213" i="20"/>
  <c r="H198" i="20"/>
  <c r="H158" i="20"/>
  <c r="H176" i="20"/>
  <c r="H268" i="20"/>
  <c r="H274" i="20"/>
  <c r="H216" i="20"/>
  <c r="H233" i="20"/>
  <c r="H214" i="20"/>
  <c r="H230" i="20"/>
  <c r="H58" i="20"/>
  <c r="H57" i="20"/>
  <c r="H49" i="20"/>
  <c r="H32" i="20"/>
  <c r="H192" i="20"/>
  <c r="H94" i="20"/>
  <c r="H102" i="20"/>
  <c r="H105" i="20"/>
  <c r="H220" i="20"/>
  <c r="H253" i="20"/>
  <c r="H52" i="20"/>
  <c r="H81" i="20"/>
  <c r="H145" i="20"/>
  <c r="H222" i="20"/>
  <c r="H154" i="20"/>
  <c r="H67" i="20"/>
  <c r="H143" i="20"/>
  <c r="H223" i="20"/>
  <c r="H118" i="20"/>
  <c r="H97" i="20"/>
  <c r="H170" i="20"/>
  <c r="H193" i="20"/>
  <c r="H205" i="20"/>
  <c r="H224" i="20"/>
  <c r="H226" i="20"/>
  <c r="H262" i="20"/>
  <c r="H258" i="20"/>
  <c r="H275" i="20"/>
  <c r="H215" i="20"/>
  <c r="H231" i="20"/>
  <c r="H247" i="20"/>
  <c r="H261" i="20"/>
  <c r="H277" i="20"/>
  <c r="H71" i="20"/>
  <c r="H63" i="20"/>
  <c r="H96" i="20"/>
  <c r="H91" i="20"/>
  <c r="H121" i="20"/>
  <c r="H151" i="20"/>
  <c r="H167" i="20"/>
  <c r="H207" i="20"/>
  <c r="H206" i="20"/>
  <c r="H252" i="20"/>
  <c r="H232" i="20"/>
  <c r="H248" i="20"/>
  <c r="X4" i="34"/>
  <c r="W3" i="34"/>
  <c r="W4" i="34" s="1"/>
  <c r="N67" i="34"/>
  <c r="V15" i="34" s="1"/>
  <c r="Q67" i="34"/>
  <c r="Y15" i="34" s="1"/>
  <c r="Y16" i="34" s="1"/>
  <c r="V3" i="34"/>
  <c r="Y3" i="34"/>
  <c r="Y4" i="34" s="1"/>
  <c r="P67" i="34"/>
  <c r="X15" i="34" s="1"/>
  <c r="O67" i="34"/>
  <c r="W15" i="34" s="1"/>
  <c r="R43" i="34"/>
  <c r="B3" i="41"/>
  <c r="D3" i="41"/>
  <c r="C19" i="41"/>
  <c r="B4" i="41"/>
  <c r="D4" i="41"/>
  <c r="D21" i="41"/>
  <c r="C18" i="41"/>
  <c r="B19" i="41"/>
  <c r="D22" i="41"/>
  <c r="B21" i="41"/>
  <c r="B22" i="41"/>
  <c r="E20" i="41"/>
  <c r="E22" i="41"/>
  <c r="C22" i="41"/>
  <c r="C3" i="41"/>
  <c r="E3" i="41"/>
  <c r="E18" i="41"/>
  <c r="C4" i="41"/>
  <c r="D18" i="41"/>
  <c r="C20" i="41"/>
  <c r="E19" i="41"/>
  <c r="E4" i="41"/>
  <c r="E21" i="41"/>
  <c r="R42" i="34"/>
  <c r="N162" i="20"/>
  <c r="N259" i="20"/>
  <c r="N115" i="20"/>
  <c r="N13" i="20"/>
  <c r="N34" i="20"/>
  <c r="N53" i="20"/>
  <c r="N48" i="20"/>
  <c r="N11" i="20"/>
  <c r="N79" i="20"/>
  <c r="N76" i="20"/>
  <c r="N177" i="20"/>
  <c r="N270" i="20"/>
  <c r="N261" i="20"/>
  <c r="N204" i="20"/>
  <c r="N237" i="20"/>
  <c r="N268" i="20"/>
  <c r="N218" i="20"/>
  <c r="N234" i="20"/>
  <c r="N278" i="20"/>
  <c r="N51" i="20"/>
  <c r="N21" i="20"/>
  <c r="N130" i="20"/>
  <c r="N213" i="20"/>
  <c r="N106" i="20"/>
  <c r="N228" i="20"/>
  <c r="N205" i="20"/>
  <c r="N168" i="20"/>
  <c r="N251" i="20"/>
  <c r="N45" i="20"/>
  <c r="N146" i="20"/>
  <c r="N87" i="20"/>
  <c r="N210" i="20"/>
  <c r="N58" i="20"/>
  <c r="N114" i="20"/>
  <c r="N124" i="20"/>
  <c r="N160" i="20"/>
  <c r="N163" i="20"/>
  <c r="N31" i="20"/>
  <c r="N89" i="20"/>
  <c r="N154" i="20"/>
  <c r="N252" i="20"/>
  <c r="N122" i="20"/>
  <c r="N56" i="20"/>
  <c r="N199" i="20"/>
  <c r="N180" i="20"/>
  <c r="N176" i="20"/>
  <c r="N189" i="20"/>
  <c r="N104" i="20"/>
  <c r="N136" i="20"/>
  <c r="N91" i="20"/>
  <c r="N25" i="20"/>
  <c r="N269" i="20"/>
  <c r="N127" i="20"/>
  <c r="N27" i="20"/>
  <c r="N93" i="20"/>
  <c r="N95" i="20"/>
  <c r="N149" i="20"/>
  <c r="N156" i="20"/>
  <c r="N190" i="20"/>
  <c r="N179" i="20"/>
  <c r="N222" i="20"/>
  <c r="N17" i="20"/>
  <c r="N116" i="20"/>
  <c r="N19" i="20"/>
  <c r="N128" i="20"/>
  <c r="N68" i="20"/>
  <c r="N50" i="20"/>
  <c r="N271" i="20"/>
  <c r="N119" i="20"/>
  <c r="N183" i="20"/>
  <c r="N250" i="20"/>
  <c r="N236" i="20"/>
  <c r="N166" i="20"/>
  <c r="N212" i="20"/>
  <c r="N145" i="20"/>
  <c r="N263" i="20"/>
  <c r="N153" i="20"/>
  <c r="N226" i="20"/>
  <c r="N33" i="20"/>
  <c r="N43" i="20"/>
  <c r="N182" i="20"/>
  <c r="N92" i="20"/>
  <c r="N103" i="20"/>
  <c r="N232" i="20"/>
  <c r="N109" i="20"/>
  <c r="N81" i="20"/>
  <c r="N90" i="20"/>
  <c r="N229" i="20"/>
  <c r="N207" i="20"/>
  <c r="N241" i="20"/>
  <c r="N262" i="20"/>
  <c r="N220" i="20"/>
  <c r="N275" i="20"/>
  <c r="N150" i="20"/>
  <c r="N78" i="20"/>
  <c r="N54" i="20"/>
  <c r="N47" i="20"/>
  <c r="N46" i="20"/>
  <c r="N101" i="20"/>
  <c r="N133" i="20"/>
  <c r="N113" i="20"/>
  <c r="N94" i="20"/>
  <c r="N132" i="20"/>
  <c r="N173" i="20"/>
  <c r="N118" i="20"/>
  <c r="N231" i="20"/>
  <c r="N141" i="20"/>
  <c r="N158" i="20"/>
  <c r="N193" i="20"/>
  <c r="N172" i="20"/>
  <c r="N57" i="20"/>
  <c r="N88" i="20"/>
  <c r="N120" i="20"/>
  <c r="N152" i="20"/>
  <c r="N165" i="20"/>
  <c r="N235" i="20"/>
  <c r="N267" i="20"/>
  <c r="E18" i="17"/>
  <c r="N60" i="20"/>
  <c r="N242" i="20"/>
  <c r="N134" i="20"/>
  <c r="N42" i="20"/>
  <c r="N117" i="20"/>
  <c r="N39" i="20"/>
  <c r="N174" i="20"/>
  <c r="N96" i="20"/>
  <c r="N82" i="20"/>
  <c r="N62" i="20"/>
  <c r="N155" i="20"/>
  <c r="N135" i="20"/>
  <c r="N216" i="20"/>
  <c r="N233" i="20"/>
  <c r="N126" i="20"/>
  <c r="N225" i="20"/>
  <c r="N151" i="20"/>
  <c r="N200" i="20"/>
  <c r="N257" i="20"/>
  <c r="F19" i="17"/>
  <c r="N35" i="20"/>
  <c r="N144" i="20"/>
  <c r="N23" i="20"/>
  <c r="N123" i="20"/>
  <c r="N194" i="20"/>
  <c r="N63" i="20"/>
  <c r="N181" i="20"/>
  <c r="N175" i="20"/>
  <c r="N240" i="20"/>
  <c r="N215" i="20"/>
  <c r="N188" i="20"/>
  <c r="N238" i="20"/>
  <c r="N248" i="20"/>
  <c r="D18" i="17"/>
  <c r="N52" i="20"/>
  <c r="N111" i="20"/>
  <c r="N107" i="20"/>
  <c r="N75" i="20"/>
  <c r="N121" i="20"/>
  <c r="N245" i="20"/>
  <c r="N147" i="20"/>
  <c r="N187" i="20"/>
  <c r="N24" i="20"/>
  <c r="N112" i="20"/>
  <c r="N129" i="20"/>
  <c r="N197" i="20"/>
  <c r="N70" i="20"/>
  <c r="N69" i="20"/>
  <c r="N178" i="20"/>
  <c r="N254" i="20"/>
  <c r="N55" i="20"/>
  <c r="N161" i="20"/>
  <c r="N230" i="20"/>
  <c r="N186" i="20"/>
  <c r="N206" i="20"/>
  <c r="N239" i="20"/>
  <c r="N139" i="20"/>
  <c r="N14" i="20"/>
  <c r="N16" i="20"/>
  <c r="N20" i="20"/>
  <c r="N10" i="20"/>
  <c r="N65" i="20"/>
  <c r="N84" i="20"/>
  <c r="N164" i="20"/>
  <c r="N61" i="20"/>
  <c r="N99" i="20"/>
  <c r="N191" i="20"/>
  <c r="N137" i="20"/>
  <c r="N243" i="20"/>
  <c r="N265" i="20"/>
  <c r="N196" i="20"/>
  <c r="N224" i="20"/>
  <c r="N272" i="20"/>
  <c r="N276" i="20"/>
  <c r="N219" i="20"/>
  <c r="N41" i="20"/>
  <c r="N102" i="20"/>
  <c r="N67" i="20"/>
  <c r="N131" i="20"/>
  <c r="N77" i="20"/>
  <c r="N37" i="20"/>
  <c r="N36" i="20"/>
  <c r="N185" i="20"/>
  <c r="N249" i="20"/>
  <c r="N279" i="20"/>
  <c r="C19" i="17"/>
  <c r="N22" i="20"/>
  <c r="N12" i="20"/>
  <c r="N157" i="20"/>
  <c r="N140" i="20"/>
  <c r="N170" i="20"/>
  <c r="N72" i="20"/>
  <c r="N244" i="20"/>
  <c r="N247" i="20"/>
  <c r="D19" i="17"/>
  <c r="N15" i="20"/>
  <c r="N26" i="20"/>
  <c r="N66" i="20"/>
  <c r="N32" i="20"/>
  <c r="N246" i="20"/>
  <c r="N223" i="20"/>
  <c r="N59" i="20"/>
  <c r="N83" i="20"/>
  <c r="N256" i="20"/>
  <c r="N143" i="20"/>
  <c r="N100" i="20"/>
  <c r="N80" i="20"/>
  <c r="N108" i="20"/>
  <c r="N125" i="20"/>
  <c r="N171" i="20"/>
  <c r="N169" i="20"/>
  <c r="N167" i="20"/>
  <c r="N253" i="20"/>
  <c r="N184" i="20"/>
  <c r="N277" i="20"/>
  <c r="N201" i="20"/>
  <c r="N142" i="20"/>
  <c r="N198" i="20"/>
  <c r="N273" i="20"/>
  <c r="N202" i="20"/>
  <c r="N221" i="20"/>
  <c r="N264" i="20"/>
  <c r="N28" i="20"/>
  <c r="N73" i="20"/>
  <c r="N44" i="20"/>
  <c r="N105" i="20"/>
  <c r="N64" i="20"/>
  <c r="N97" i="20"/>
  <c r="N86" i="20"/>
  <c r="N74" i="20"/>
  <c r="N266" i="20"/>
  <c r="N211" i="20"/>
  <c r="N195" i="20"/>
  <c r="N255" i="20"/>
  <c r="N258" i="20"/>
  <c r="N274" i="20"/>
  <c r="N38" i="20"/>
  <c r="N30" i="20"/>
  <c r="E19" i="17"/>
  <c r="C18" i="17"/>
  <c r="N29" i="20"/>
  <c r="N98" i="20"/>
  <c r="N209" i="20"/>
  <c r="N148" i="20"/>
  <c r="N203" i="20"/>
  <c r="N260" i="20"/>
  <c r="N18" i="20"/>
  <c r="N40" i="20"/>
  <c r="N71" i="20"/>
  <c r="N110" i="20"/>
  <c r="N49" i="20"/>
  <c r="N85" i="20"/>
  <c r="N208" i="20"/>
  <c r="N159" i="20"/>
  <c r="N227" i="20"/>
  <c r="N192" i="20"/>
  <c r="N138" i="20"/>
  <c r="N214" i="20"/>
  <c r="N217" i="20"/>
  <c r="S20" i="19"/>
  <c r="R20" i="19"/>
  <c r="I10" i="20" l="1"/>
  <c r="I12" i="20"/>
  <c r="I13" i="20"/>
  <c r="I17" i="20"/>
  <c r="I16" i="20"/>
  <c r="I15" i="20"/>
  <c r="I18" i="20"/>
  <c r="I20" i="20"/>
  <c r="I14" i="20"/>
  <c r="I19" i="20"/>
  <c r="I11" i="20"/>
  <c r="Z15" i="34"/>
  <c r="Z3" i="34"/>
  <c r="Z4" i="34" s="1"/>
  <c r="V4" i="34"/>
  <c r="W16" i="34"/>
  <c r="C6" i="41"/>
  <c r="F21" i="41"/>
  <c r="D23" i="41"/>
  <c r="F20" i="41"/>
  <c r="F19" i="41"/>
  <c r="C23" i="41"/>
  <c r="C29" i="41" s="1"/>
  <c r="F22" i="41"/>
  <c r="E23" i="41"/>
  <c r="D6" i="41"/>
  <c r="F18" i="41"/>
  <c r="B23" i="41"/>
  <c r="E6" i="41"/>
  <c r="B6" i="41"/>
  <c r="I248" i="20"/>
  <c r="O49" i="20"/>
  <c r="I69" i="20"/>
  <c r="I265" i="20"/>
  <c r="I262" i="20"/>
  <c r="I228" i="20"/>
  <c r="I188" i="20"/>
  <c r="I259" i="20"/>
  <c r="I238" i="20"/>
  <c r="I66" i="20"/>
  <c r="I56" i="20"/>
  <c r="I200" i="20"/>
  <c r="I201" i="20"/>
  <c r="I140" i="20"/>
  <c r="O217" i="20"/>
  <c r="O18" i="20"/>
  <c r="O86" i="20"/>
  <c r="O221" i="20"/>
  <c r="O184" i="20"/>
  <c r="O66" i="20"/>
  <c r="O157" i="20"/>
  <c r="O196" i="20"/>
  <c r="O129" i="20"/>
  <c r="O121" i="20"/>
  <c r="O175" i="20"/>
  <c r="O200" i="20"/>
  <c r="O134" i="20"/>
  <c r="O193" i="20"/>
  <c r="O78" i="20"/>
  <c r="O229" i="20"/>
  <c r="O226" i="20"/>
  <c r="I185" i="20"/>
  <c r="O136" i="20"/>
  <c r="O163" i="20"/>
  <c r="O106" i="20"/>
  <c r="O79" i="20"/>
  <c r="I186" i="20"/>
  <c r="I172" i="20"/>
  <c r="I224" i="20"/>
  <c r="I123" i="20"/>
  <c r="I255" i="20"/>
  <c r="I159" i="20"/>
  <c r="I269" i="20"/>
  <c r="I36" i="20"/>
  <c r="I38" i="20"/>
  <c r="I175" i="20"/>
  <c r="I208" i="20"/>
  <c r="I21" i="20"/>
  <c r="I93" i="20"/>
  <c r="O214" i="20"/>
  <c r="I120" i="20"/>
  <c r="O202" i="20"/>
  <c r="O253" i="20"/>
  <c r="O26" i="20"/>
  <c r="O12" i="20"/>
  <c r="O265" i="20"/>
  <c r="O7" i="20"/>
  <c r="O75" i="20"/>
  <c r="O181" i="20"/>
  <c r="O151" i="20"/>
  <c r="O242" i="20"/>
  <c r="O158" i="20"/>
  <c r="O150" i="20"/>
  <c r="I125" i="20"/>
  <c r="O153" i="20"/>
  <c r="O27" i="20"/>
  <c r="O104" i="20"/>
  <c r="O160" i="20"/>
  <c r="O213" i="20"/>
  <c r="O11" i="20"/>
  <c r="I204" i="20"/>
  <c r="I215" i="20"/>
  <c r="I151" i="20"/>
  <c r="I78" i="20"/>
  <c r="I240" i="20"/>
  <c r="I89" i="20"/>
  <c r="I149" i="20"/>
  <c r="I28" i="20"/>
  <c r="I107" i="20"/>
  <c r="I156" i="20"/>
  <c r="I227" i="20"/>
  <c r="I254" i="20"/>
  <c r="O97" i="20"/>
  <c r="O273" i="20"/>
  <c r="O167" i="20"/>
  <c r="O15" i="20"/>
  <c r="O22" i="20"/>
  <c r="O67" i="20"/>
  <c r="O243" i="20"/>
  <c r="O112" i="20"/>
  <c r="O107" i="20"/>
  <c r="O63" i="20"/>
  <c r="O225" i="20"/>
  <c r="O60" i="20"/>
  <c r="O141" i="20"/>
  <c r="O90" i="20"/>
  <c r="O263" i="20"/>
  <c r="O50" i="20"/>
  <c r="O127" i="20"/>
  <c r="O189" i="20"/>
  <c r="O124" i="20"/>
  <c r="O130" i="20"/>
  <c r="O48" i="20"/>
  <c r="I173" i="20"/>
  <c r="I234" i="20"/>
  <c r="I209" i="20"/>
  <c r="I115" i="20"/>
  <c r="I62" i="20"/>
  <c r="I142" i="20"/>
  <c r="I117" i="20"/>
  <c r="I32" i="20"/>
  <c r="I214" i="20"/>
  <c r="I109" i="20"/>
  <c r="I171" i="20"/>
  <c r="I98" i="20"/>
  <c r="I182" i="20"/>
  <c r="O138" i="20"/>
  <c r="O64" i="20"/>
  <c r="O198" i="20"/>
  <c r="O169" i="20"/>
  <c r="O137" i="20"/>
  <c r="O111" i="20"/>
  <c r="O194" i="20"/>
  <c r="O126" i="20"/>
  <c r="O231" i="20"/>
  <c r="O81" i="20"/>
  <c r="O145" i="20"/>
  <c r="O68" i="20"/>
  <c r="O269" i="20"/>
  <c r="O176" i="20"/>
  <c r="O114" i="20"/>
  <c r="O21" i="20"/>
  <c r="O53" i="20"/>
  <c r="I181" i="20"/>
  <c r="I252" i="20"/>
  <c r="I25" i="20"/>
  <c r="I179" i="20"/>
  <c r="I55" i="20"/>
  <c r="I94" i="20"/>
  <c r="I108" i="20"/>
  <c r="I85" i="20"/>
  <c r="I79" i="20"/>
  <c r="I207" i="20"/>
  <c r="I138" i="20"/>
  <c r="I110" i="20"/>
  <c r="I162" i="20"/>
  <c r="I267" i="20"/>
  <c r="I26" i="20"/>
  <c r="O192" i="20"/>
  <c r="O105" i="20"/>
  <c r="O142" i="20"/>
  <c r="O171" i="20"/>
  <c r="O102" i="20"/>
  <c r="O191" i="20"/>
  <c r="O24" i="20"/>
  <c r="O8" i="20"/>
  <c r="O123" i="20"/>
  <c r="O233" i="20"/>
  <c r="O118" i="20"/>
  <c r="O109" i="20"/>
  <c r="I68" i="20"/>
  <c r="I226" i="20"/>
  <c r="O180" i="20"/>
  <c r="O58" i="20"/>
  <c r="O51" i="20"/>
  <c r="I60" i="20"/>
  <c r="I206" i="20"/>
  <c r="I57" i="20"/>
  <c r="I34" i="20"/>
  <c r="I39" i="20"/>
  <c r="I246" i="20"/>
  <c r="I202" i="20"/>
  <c r="I7" i="20"/>
  <c r="I47" i="20"/>
  <c r="I92" i="20"/>
  <c r="I67" i="20"/>
  <c r="I245" i="20"/>
  <c r="I260" i="20"/>
  <c r="I46" i="20"/>
  <c r="O227" i="20"/>
  <c r="O201" i="20"/>
  <c r="O125" i="20"/>
  <c r="O41" i="20"/>
  <c r="O99" i="20"/>
  <c r="O239" i="20"/>
  <c r="O23" i="20"/>
  <c r="O216" i="20"/>
  <c r="I148" i="20"/>
  <c r="O232" i="20"/>
  <c r="O212" i="20"/>
  <c r="I95" i="20"/>
  <c r="I167" i="20"/>
  <c r="O199" i="20"/>
  <c r="O278" i="20"/>
  <c r="O34" i="20"/>
  <c r="I161" i="20"/>
  <c r="I166" i="20"/>
  <c r="I35" i="20"/>
  <c r="I216" i="20"/>
  <c r="I146" i="20"/>
  <c r="I154" i="20"/>
  <c r="I279" i="20"/>
  <c r="I233" i="20"/>
  <c r="I272" i="20"/>
  <c r="I128" i="20"/>
  <c r="I91" i="20"/>
  <c r="I180" i="20"/>
  <c r="I49" i="20"/>
  <c r="I239" i="20"/>
  <c r="O44" i="20"/>
  <c r="I121" i="20"/>
  <c r="O108" i="20"/>
  <c r="O61" i="20"/>
  <c r="O206" i="20"/>
  <c r="O52" i="20"/>
  <c r="O144" i="20"/>
  <c r="O135" i="20"/>
  <c r="O173" i="20"/>
  <c r="I143" i="20"/>
  <c r="O166" i="20"/>
  <c r="O128" i="20"/>
  <c r="I136" i="20"/>
  <c r="O56" i="20"/>
  <c r="O210" i="20"/>
  <c r="O234" i="20"/>
  <c r="O13" i="20"/>
  <c r="I141" i="20"/>
  <c r="I219" i="20"/>
  <c r="I96" i="20"/>
  <c r="I268" i="20"/>
  <c r="I145" i="20"/>
  <c r="I190" i="20"/>
  <c r="I105" i="20"/>
  <c r="I274" i="20"/>
  <c r="I256" i="20"/>
  <c r="I86" i="20"/>
  <c r="I75" i="20"/>
  <c r="I164" i="20"/>
  <c r="I63" i="20"/>
  <c r="O159" i="20"/>
  <c r="O274" i="20"/>
  <c r="O73" i="20"/>
  <c r="O80" i="20"/>
  <c r="O164" i="20"/>
  <c r="O186" i="20"/>
  <c r="O35" i="20"/>
  <c r="O155" i="20"/>
  <c r="O267" i="20"/>
  <c r="O132" i="20"/>
  <c r="I113" i="20"/>
  <c r="O236" i="20"/>
  <c r="O9" i="20"/>
  <c r="I264" i="20"/>
  <c r="O122" i="20"/>
  <c r="O87" i="20"/>
  <c r="O218" i="20"/>
  <c r="I104" i="20"/>
  <c r="I211" i="20"/>
  <c r="I42" i="20"/>
  <c r="I220" i="20"/>
  <c r="I193" i="20"/>
  <c r="I278" i="20"/>
  <c r="I155" i="20"/>
  <c r="I247" i="20"/>
  <c r="I205" i="20"/>
  <c r="I199" i="20"/>
  <c r="I187" i="20"/>
  <c r="I152" i="20"/>
  <c r="I168" i="20"/>
  <c r="I102" i="20"/>
  <c r="O208" i="20"/>
  <c r="O258" i="20"/>
  <c r="O28" i="20"/>
  <c r="I48" i="20"/>
  <c r="O100" i="20"/>
  <c r="O279" i="20"/>
  <c r="O84" i="20"/>
  <c r="O230" i="20"/>
  <c r="I203" i="20"/>
  <c r="O62" i="20"/>
  <c r="O235" i="20"/>
  <c r="O94" i="20"/>
  <c r="O103" i="20"/>
  <c r="O250" i="20"/>
  <c r="O19" i="20"/>
  <c r="I100" i="20"/>
  <c r="O146" i="20"/>
  <c r="O268" i="20"/>
  <c r="I253" i="20"/>
  <c r="I135" i="20"/>
  <c r="I257" i="20"/>
  <c r="I43" i="20"/>
  <c r="I97" i="20"/>
  <c r="I197" i="20"/>
  <c r="I160" i="20"/>
  <c r="I241" i="20"/>
  <c r="I231" i="20"/>
  <c r="I170" i="20"/>
  <c r="I176" i="20"/>
  <c r="I52" i="20"/>
  <c r="I111" i="20"/>
  <c r="I126" i="20"/>
  <c r="I23" i="20"/>
  <c r="O85" i="20"/>
  <c r="O260" i="20"/>
  <c r="I249" i="20"/>
  <c r="I61" i="20"/>
  <c r="O143" i="20"/>
  <c r="O249" i="20"/>
  <c r="O65" i="20"/>
  <c r="O161" i="20"/>
  <c r="O82" i="20"/>
  <c r="O165" i="20"/>
  <c r="O113" i="20"/>
  <c r="O275" i="20"/>
  <c r="O92" i="20"/>
  <c r="O183" i="20"/>
  <c r="O116" i="20"/>
  <c r="O222" i="20"/>
  <c r="I73" i="20"/>
  <c r="I24" i="20"/>
  <c r="O45" i="20"/>
  <c r="O237" i="20"/>
  <c r="O115" i="20"/>
  <c r="I84" i="20"/>
  <c r="I178" i="20"/>
  <c r="I191" i="20"/>
  <c r="I118" i="20"/>
  <c r="I263" i="20"/>
  <c r="I71" i="20"/>
  <c r="I163" i="20"/>
  <c r="I134" i="20"/>
  <c r="I82" i="20"/>
  <c r="I147" i="20"/>
  <c r="I76" i="20"/>
  <c r="I137" i="20"/>
  <c r="I129" i="20"/>
  <c r="O203" i="20"/>
  <c r="I217" i="20"/>
  <c r="O256" i="20"/>
  <c r="I250" i="20"/>
  <c r="O185" i="20"/>
  <c r="O10" i="20"/>
  <c r="O55" i="20"/>
  <c r="O96" i="20"/>
  <c r="I270" i="20"/>
  <c r="O133" i="20"/>
  <c r="O220" i="20"/>
  <c r="O182" i="20"/>
  <c r="O119" i="20"/>
  <c r="I90" i="20"/>
  <c r="O179" i="20"/>
  <c r="O204" i="20"/>
  <c r="I251" i="20"/>
  <c r="I229" i="20"/>
  <c r="I130" i="20"/>
  <c r="I223" i="20"/>
  <c r="I210" i="20"/>
  <c r="I40" i="20"/>
  <c r="I124" i="20"/>
  <c r="I157" i="20"/>
  <c r="I59" i="20"/>
  <c r="I99" i="20"/>
  <c r="I45" i="20"/>
  <c r="I8" i="20"/>
  <c r="I189" i="20"/>
  <c r="I153" i="20"/>
  <c r="O110" i="20"/>
  <c r="O148" i="20"/>
  <c r="O30" i="20"/>
  <c r="O255" i="20"/>
  <c r="I29" i="20"/>
  <c r="O83" i="20"/>
  <c r="O247" i="20"/>
  <c r="O36" i="20"/>
  <c r="O20" i="20"/>
  <c r="O254" i="20"/>
  <c r="O248" i="20"/>
  <c r="O174" i="20"/>
  <c r="O152" i="20"/>
  <c r="O101" i="20"/>
  <c r="O262" i="20"/>
  <c r="O43" i="20"/>
  <c r="I277" i="20"/>
  <c r="O17" i="20"/>
  <c r="O190" i="20"/>
  <c r="O25" i="20"/>
  <c r="O252" i="20"/>
  <c r="O261" i="20"/>
  <c r="I237" i="20"/>
  <c r="I116" i="20"/>
  <c r="I103" i="20"/>
  <c r="I150" i="20"/>
  <c r="I77" i="20"/>
  <c r="I236" i="20"/>
  <c r="I184" i="20"/>
  <c r="I58" i="20"/>
  <c r="I80" i="20"/>
  <c r="I74" i="20"/>
  <c r="I27" i="20"/>
  <c r="I196" i="20"/>
  <c r="I174" i="20"/>
  <c r="I88" i="20"/>
  <c r="I243" i="20"/>
  <c r="I192" i="20"/>
  <c r="O209" i="20"/>
  <c r="O38" i="20"/>
  <c r="O195" i="20"/>
  <c r="I72" i="20"/>
  <c r="O59" i="20"/>
  <c r="O244" i="20"/>
  <c r="O37" i="20"/>
  <c r="O219" i="20"/>
  <c r="O16" i="20"/>
  <c r="O178" i="20"/>
  <c r="O238" i="20"/>
  <c r="O39" i="20"/>
  <c r="O120" i="20"/>
  <c r="O46" i="20"/>
  <c r="O241" i="20"/>
  <c r="O33" i="20"/>
  <c r="I266" i="20"/>
  <c r="O156" i="20"/>
  <c r="I54" i="20"/>
  <c r="O154" i="20"/>
  <c r="O251" i="20"/>
  <c r="O270" i="20"/>
  <c r="O259" i="20"/>
  <c r="I165" i="20"/>
  <c r="I30" i="20"/>
  <c r="I70" i="20"/>
  <c r="I276" i="20"/>
  <c r="I158" i="20"/>
  <c r="I225" i="20"/>
  <c r="I87" i="20"/>
  <c r="I122" i="20"/>
  <c r="I65" i="20"/>
  <c r="I177" i="20"/>
  <c r="I261" i="20"/>
  <c r="I106" i="20"/>
  <c r="I33" i="20"/>
  <c r="I139" i="20"/>
  <c r="I169" i="20"/>
  <c r="O211" i="20"/>
  <c r="O223" i="20"/>
  <c r="O72" i="20"/>
  <c r="O276" i="20"/>
  <c r="O14" i="20"/>
  <c r="O69" i="20"/>
  <c r="O187" i="20"/>
  <c r="O188" i="20"/>
  <c r="O117" i="20"/>
  <c r="O88" i="20"/>
  <c r="O47" i="20"/>
  <c r="I221" i="20"/>
  <c r="I194" i="20"/>
  <c r="I235" i="20"/>
  <c r="I22" i="20"/>
  <c r="O149" i="20"/>
  <c r="O91" i="20"/>
  <c r="O89" i="20"/>
  <c r="O168" i="20"/>
  <c r="I242" i="20"/>
  <c r="O162" i="20"/>
  <c r="I133" i="20"/>
  <c r="I83" i="20"/>
  <c r="I230" i="20"/>
  <c r="I51" i="20"/>
  <c r="I198" i="20"/>
  <c r="I212" i="20"/>
  <c r="I232" i="20"/>
  <c r="I112" i="20"/>
  <c r="I131" i="20"/>
  <c r="I119" i="20"/>
  <c r="I218" i="20"/>
  <c r="I64" i="20"/>
  <c r="I222" i="20"/>
  <c r="O71" i="20"/>
  <c r="O98" i="20"/>
  <c r="O266" i="20"/>
  <c r="O264" i="20"/>
  <c r="O246" i="20"/>
  <c r="O170" i="20"/>
  <c r="O77" i="20"/>
  <c r="O272" i="20"/>
  <c r="O139" i="20"/>
  <c r="O70" i="20"/>
  <c r="O147" i="20"/>
  <c r="O215" i="20"/>
  <c r="I144" i="20"/>
  <c r="O57" i="20"/>
  <c r="I50" i="20"/>
  <c r="O207" i="20"/>
  <c r="I132" i="20"/>
  <c r="O271" i="20"/>
  <c r="O95" i="20"/>
  <c r="O31" i="20"/>
  <c r="O205" i="20"/>
  <c r="O177" i="20"/>
  <c r="I101" i="20"/>
  <c r="I53" i="20"/>
  <c r="I127" i="20"/>
  <c r="I275" i="20"/>
  <c r="I213" i="20"/>
  <c r="I271" i="20"/>
  <c r="I273" i="20"/>
  <c r="I44" i="20"/>
  <c r="I37" i="20"/>
  <c r="I41" i="20"/>
  <c r="I114" i="20"/>
  <c r="I244" i="20"/>
  <c r="I31" i="20"/>
  <c r="I81" i="20"/>
  <c r="O40" i="20"/>
  <c r="O29" i="20"/>
  <c r="O74" i="20"/>
  <c r="I258" i="20"/>
  <c r="O277" i="20"/>
  <c r="O32" i="20"/>
  <c r="O140" i="20"/>
  <c r="O131" i="20"/>
  <c r="O224" i="20"/>
  <c r="O197" i="20"/>
  <c r="O245" i="20"/>
  <c r="O240" i="20"/>
  <c r="O257" i="20"/>
  <c r="O42" i="20"/>
  <c r="O172" i="20"/>
  <c r="O54" i="20"/>
  <c r="I195" i="20"/>
  <c r="I183" i="20"/>
  <c r="O93" i="20"/>
  <c r="I9" i="20"/>
  <c r="O228" i="20"/>
  <c r="O76" i="20"/>
  <c r="V16" i="34"/>
  <c r="T20" i="19"/>
  <c r="X16" i="34" l="1"/>
  <c r="C32" i="41"/>
  <c r="C28" i="41"/>
  <c r="C30" i="41"/>
  <c r="C31" i="41"/>
  <c r="Z16" i="34"/>
  <c r="F23" i="41"/>
  <c r="I3" i="41"/>
  <c r="E11" i="41"/>
  <c r="H4" i="41"/>
  <c r="D11" i="41"/>
  <c r="D12" i="41"/>
  <c r="C12" i="41"/>
  <c r="G4" i="41"/>
  <c r="G3" i="41"/>
  <c r="H3" i="41"/>
  <c r="F3" i="41"/>
  <c r="E12" i="41"/>
  <c r="B12" i="41"/>
  <c r="I4" i="41"/>
  <c r="F4" i="41"/>
  <c r="C11" i="41"/>
  <c r="B11" i="41"/>
  <c r="G6" i="41" l="1"/>
  <c r="G12" i="41" s="1"/>
  <c r="H6" i="41"/>
  <c r="I6" i="41"/>
  <c r="I11" i="41" s="1"/>
  <c r="F6" i="41"/>
  <c r="F11" i="41" s="1"/>
  <c r="G11" i="41" l="1"/>
  <c r="H11" i="41"/>
  <c r="H12" i="41"/>
  <c r="F12" i="41"/>
  <c r="I12" i="41"/>
  <c r="R6" i="45" l="1"/>
  <c r="R6" i="44"/>
  <c r="R7" i="45"/>
  <c r="R9" i="55"/>
  <c r="R7" i="44"/>
  <c r="R8" i="44"/>
  <c r="R8" i="45"/>
  <c r="Q40" i="55"/>
  <c r="R25" i="55"/>
  <c r="R4" i="56"/>
  <c r="S7" i="55"/>
  <c r="S46" i="55"/>
  <c r="H26" i="19"/>
  <c r="G26" i="19"/>
  <c r="G22" i="19"/>
  <c r="H22" i="19"/>
  <c r="H28" i="19"/>
  <c r="G28" i="19"/>
  <c r="H32" i="19"/>
  <c r="G32" i="19"/>
  <c r="H35" i="19"/>
  <c r="G35" i="19"/>
  <c r="G36" i="19"/>
  <c r="H36" i="19"/>
  <c r="G38" i="19"/>
  <c r="H38" i="19"/>
  <c r="H16" i="19"/>
  <c r="G16" i="19"/>
  <c r="H23" i="19"/>
  <c r="G23" i="19"/>
  <c r="G29" i="19"/>
  <c r="H29" i="19"/>
  <c r="H18" i="19"/>
  <c r="G18" i="19"/>
  <c r="G33" i="19"/>
  <c r="H33" i="19"/>
  <c r="G17" i="19"/>
  <c r="H17" i="19"/>
  <c r="G15" i="19"/>
  <c r="H15" i="19"/>
  <c r="G31" i="19"/>
  <c r="H31" i="19"/>
  <c r="H27" i="19"/>
  <c r="G27" i="19"/>
  <c r="G30" i="19"/>
  <c r="H30" i="19"/>
  <c r="G24" i="19"/>
  <c r="H24" i="19"/>
  <c r="G34" i="19"/>
  <c r="H34" i="19"/>
  <c r="H25" i="19"/>
  <c r="G25" i="19"/>
  <c r="S18" i="19"/>
  <c r="R18" i="19"/>
  <c r="S37" i="19"/>
  <c r="R37" i="19"/>
  <c r="S38" i="19"/>
  <c r="R38" i="19"/>
  <c r="S19" i="19"/>
  <c r="R19" i="19"/>
  <c r="S30" i="19"/>
  <c r="S15" i="19"/>
  <c r="R15" i="19"/>
  <c r="R21" i="19"/>
  <c r="S21" i="19"/>
  <c r="R17" i="19"/>
  <c r="S17" i="19"/>
  <c r="S16" i="19"/>
  <c r="R16" i="19"/>
  <c r="R24" i="19"/>
  <c r="S24" i="19"/>
  <c r="S27" i="19"/>
  <c r="R27" i="19"/>
  <c r="S33" i="19"/>
  <c r="R33" i="19"/>
  <c r="R35" i="19"/>
  <c r="S35" i="19"/>
  <c r="R34" i="19"/>
  <c r="S34" i="19"/>
  <c r="S22" i="19"/>
  <c r="R22" i="19"/>
  <c r="R31" i="19"/>
  <c r="E76" i="17"/>
  <c r="C6" i="19"/>
  <c r="O25" i="19"/>
  <c r="D6" i="19"/>
  <c r="N6" i="19"/>
  <c r="H76" i="17"/>
  <c r="R25" i="19"/>
  <c r="R36" i="19"/>
  <c r="R29" i="19"/>
  <c r="N7" i="19"/>
  <c r="O8" i="19"/>
  <c r="S36" i="19"/>
  <c r="D36" i="19"/>
  <c r="D29" i="19"/>
  <c r="C34" i="19"/>
  <c r="O32" i="19"/>
  <c r="D33" i="19"/>
  <c r="D34" i="19"/>
  <c r="D28" i="19"/>
  <c r="O19" i="19"/>
  <c r="C14" i="19"/>
  <c r="N28" i="19"/>
  <c r="N17" i="19"/>
  <c r="G76" i="17"/>
  <c r="C9" i="19"/>
  <c r="C12" i="19"/>
  <c r="D7" i="19"/>
  <c r="R26" i="19"/>
  <c r="R28" i="19"/>
  <c r="S23" i="19"/>
  <c r="O11" i="19"/>
  <c r="S31" i="19"/>
  <c r="O18" i="19"/>
  <c r="O16" i="19"/>
  <c r="O24" i="19"/>
  <c r="O15" i="19"/>
  <c r="N21" i="19"/>
  <c r="G77" i="17"/>
  <c r="D24" i="19"/>
  <c r="D15" i="19"/>
  <c r="D22" i="19"/>
  <c r="C18" i="19"/>
  <c r="N15" i="19"/>
  <c r="D30" i="19"/>
  <c r="O10" i="19"/>
  <c r="C76" i="17"/>
  <c r="C28" i="19"/>
  <c r="D26" i="19"/>
  <c r="N31" i="19"/>
  <c r="C32" i="19"/>
  <c r="C19" i="19"/>
  <c r="O26" i="19"/>
  <c r="N20" i="19"/>
  <c r="O31" i="19"/>
  <c r="S28" i="19"/>
  <c r="N14" i="19"/>
  <c r="D32" i="19"/>
  <c r="C13" i="19"/>
  <c r="O21" i="19"/>
  <c r="C77" i="17"/>
  <c r="D11" i="19"/>
  <c r="C11" i="19"/>
  <c r="R23" i="19"/>
  <c r="D10" i="19"/>
  <c r="R32" i="19"/>
  <c r="S37" i="44"/>
  <c r="S25" i="19"/>
  <c r="O7" i="19"/>
  <c r="S26" i="19"/>
  <c r="O14" i="19"/>
  <c r="C16" i="19"/>
  <c r="C29" i="19"/>
  <c r="O27" i="19"/>
  <c r="N27" i="19"/>
  <c r="C15" i="19"/>
  <c r="C25" i="19"/>
  <c r="O22" i="19"/>
  <c r="N23" i="19"/>
  <c r="B77" i="17"/>
  <c r="D17" i="19"/>
  <c r="N36" i="19"/>
  <c r="N25" i="19"/>
  <c r="C8" i="19"/>
  <c r="O12" i="19"/>
  <c r="O9" i="19"/>
  <c r="C10" i="19"/>
  <c r="O6" i="19"/>
  <c r="S29" i="19"/>
  <c r="O29" i="19"/>
  <c r="N18" i="19"/>
  <c r="C17" i="19"/>
  <c r="C36" i="19"/>
  <c r="D16" i="19"/>
  <c r="C30" i="19"/>
  <c r="D31" i="19"/>
  <c r="D23" i="19"/>
  <c r="C31" i="19"/>
  <c r="N19" i="19"/>
  <c r="O20" i="19"/>
  <c r="O17" i="19"/>
  <c r="C33" i="19"/>
  <c r="N11" i="19"/>
  <c r="N8" i="19"/>
  <c r="N12" i="19"/>
  <c r="C35" i="19"/>
  <c r="N33" i="19"/>
  <c r="N22" i="19"/>
  <c r="N13" i="19"/>
  <c r="N34" i="19"/>
  <c r="C26" i="19"/>
  <c r="D19" i="19"/>
  <c r="O13" i="19"/>
  <c r="O36" i="19"/>
  <c r="C24" i="19"/>
  <c r="D20" i="19"/>
  <c r="C22" i="19"/>
  <c r="C27" i="19"/>
  <c r="N9" i="19"/>
  <c r="C7" i="19"/>
  <c r="D9" i="19"/>
  <c r="R30" i="19"/>
  <c r="E77" i="17"/>
  <c r="J77" i="17"/>
  <c r="S32" i="19"/>
  <c r="C21" i="19"/>
  <c r="D14" i="19"/>
  <c r="D13" i="19"/>
  <c r="O35" i="19"/>
  <c r="N30" i="19"/>
  <c r="C20" i="19"/>
  <c r="N29" i="19"/>
  <c r="O30" i="19"/>
  <c r="N35" i="19"/>
  <c r="N26" i="19"/>
  <c r="N16" i="19"/>
  <c r="D18" i="19"/>
  <c r="D21" i="19"/>
  <c r="N10" i="19"/>
  <c r="D12" i="19"/>
  <c r="D8" i="19"/>
  <c r="H77" i="17"/>
  <c r="O33" i="19"/>
  <c r="D27" i="19"/>
  <c r="N32" i="19"/>
  <c r="N24" i="19"/>
  <c r="D35" i="19"/>
  <c r="D25" i="19"/>
  <c r="O34" i="19"/>
  <c r="C23" i="19"/>
  <c r="B76" i="17"/>
  <c r="O23" i="19"/>
  <c r="O28" i="19"/>
  <c r="T30" i="19" l="1"/>
  <c r="Y19" i="55"/>
  <c r="Y20" i="55" s="1"/>
  <c r="R25" i="56"/>
  <c r="S47" i="55"/>
  <c r="S11" i="55"/>
  <c r="S49" i="55"/>
  <c r="P40" i="55"/>
  <c r="S48" i="55"/>
  <c r="O40" i="55"/>
  <c r="R6" i="56"/>
  <c r="O37" i="56"/>
  <c r="W20" i="56" s="1"/>
  <c r="W21" i="56" s="1"/>
  <c r="R5" i="56"/>
  <c r="S6" i="55"/>
  <c r="S44" i="55"/>
  <c r="V3" i="55"/>
  <c r="N37" i="56"/>
  <c r="N16" i="56"/>
  <c r="O16" i="56"/>
  <c r="W3" i="56" s="1"/>
  <c r="W4" i="56" s="1"/>
  <c r="R27" i="56"/>
  <c r="R26" i="56"/>
  <c r="S4" i="55"/>
  <c r="S43" i="55"/>
  <c r="N40" i="55"/>
  <c r="V19" i="55" s="1"/>
  <c r="O93" i="45"/>
  <c r="I18" i="19"/>
  <c r="I32" i="19"/>
  <c r="I29" i="19"/>
  <c r="I15" i="19"/>
  <c r="I17" i="19"/>
  <c r="I28" i="19"/>
  <c r="I25" i="19"/>
  <c r="I30" i="19"/>
  <c r="I23" i="19"/>
  <c r="I36" i="19"/>
  <c r="I33" i="19"/>
  <c r="I26" i="19"/>
  <c r="I31" i="19"/>
  <c r="I24" i="19"/>
  <c r="I38" i="19"/>
  <c r="I27" i="19"/>
  <c r="I22" i="19"/>
  <c r="I16" i="19"/>
  <c r="I35" i="19"/>
  <c r="I34" i="19"/>
  <c r="S14" i="44"/>
  <c r="K77" i="17"/>
  <c r="R5" i="45"/>
  <c r="R56" i="45"/>
  <c r="T18" i="19"/>
  <c r="I77" i="17"/>
  <c r="F76" i="17"/>
  <c r="T37" i="19"/>
  <c r="Y3" i="44"/>
  <c r="Y4" i="44" s="1"/>
  <c r="O31" i="44"/>
  <c r="P31" i="44"/>
  <c r="X3" i="44" s="1"/>
  <c r="V3" i="44"/>
  <c r="V4" i="44" s="1"/>
  <c r="T19" i="19"/>
  <c r="S6" i="44"/>
  <c r="Q68" i="44"/>
  <c r="Y15" i="44" s="1"/>
  <c r="Y16" i="44" s="1"/>
  <c r="Q93" i="45"/>
  <c r="N68" i="44"/>
  <c r="V15" i="44" s="1"/>
  <c r="T38" i="19"/>
  <c r="N93" i="45"/>
  <c r="V14" i="45" s="1"/>
  <c r="S8" i="44"/>
  <c r="T31" i="19"/>
  <c r="K76" i="17"/>
  <c r="T23" i="19"/>
  <c r="V4" i="45"/>
  <c r="S13" i="44"/>
  <c r="S3" i="44"/>
  <c r="F77" i="17"/>
  <c r="T24" i="19"/>
  <c r="T16" i="19"/>
  <c r="P93" i="45"/>
  <c r="S12" i="44"/>
  <c r="S4" i="44"/>
  <c r="R41" i="44"/>
  <c r="S38" i="44"/>
  <c r="T21" i="19"/>
  <c r="T15" i="19"/>
  <c r="S34" i="44"/>
  <c r="S45" i="44"/>
  <c r="S32" i="44"/>
  <c r="P68" i="44"/>
  <c r="R40" i="44"/>
  <c r="S44" i="44"/>
  <c r="R50" i="45"/>
  <c r="R55" i="45"/>
  <c r="R45" i="44"/>
  <c r="S43" i="44"/>
  <c r="T17" i="19"/>
  <c r="H10" i="19"/>
  <c r="R5" i="44"/>
  <c r="T27" i="19"/>
  <c r="S10" i="44"/>
  <c r="R4" i="45"/>
  <c r="T33" i="19"/>
  <c r="S5" i="44"/>
  <c r="R4" i="44"/>
  <c r="T22" i="19"/>
  <c r="T35" i="19"/>
  <c r="R54" i="45"/>
  <c r="H7" i="19"/>
  <c r="S33" i="44"/>
  <c r="R44" i="44"/>
  <c r="S42" i="44"/>
  <c r="R53" i="45"/>
  <c r="R43" i="44"/>
  <c r="S35" i="44"/>
  <c r="S36" i="44"/>
  <c r="R51" i="45"/>
  <c r="H11" i="19"/>
  <c r="S40" i="44"/>
  <c r="R42" i="44"/>
  <c r="R52" i="45"/>
  <c r="T34" i="19"/>
  <c r="S9" i="44"/>
  <c r="S11" i="44"/>
  <c r="S41" i="44"/>
  <c r="S7" i="44"/>
  <c r="S39" i="44"/>
  <c r="H8" i="19"/>
  <c r="G8" i="19"/>
  <c r="T36" i="19"/>
  <c r="G9" i="19"/>
  <c r="R6" i="19"/>
  <c r="S8" i="19"/>
  <c r="D77" i="17"/>
  <c r="S12" i="19"/>
  <c r="S10" i="19"/>
  <c r="R11" i="19"/>
  <c r="G12" i="19"/>
  <c r="O68" i="44"/>
  <c r="W15" i="44" s="1"/>
  <c r="T28" i="19"/>
  <c r="R9" i="19"/>
  <c r="W4" i="45"/>
  <c r="T32" i="19"/>
  <c r="T29" i="19"/>
  <c r="R12" i="19"/>
  <c r="T26" i="19"/>
  <c r="S11" i="19"/>
  <c r="H12" i="19"/>
  <c r="T25" i="19"/>
  <c r="S7" i="19"/>
  <c r="S9" i="19"/>
  <c r="H9" i="19"/>
  <c r="I76" i="17"/>
  <c r="R7" i="19"/>
  <c r="G10" i="19"/>
  <c r="G6" i="19"/>
  <c r="G7" i="19"/>
  <c r="R8" i="19"/>
  <c r="R10" i="19"/>
  <c r="H6" i="19"/>
  <c r="D76" i="17"/>
  <c r="S6" i="19"/>
  <c r="G11" i="19"/>
  <c r="X14" i="45" l="1"/>
  <c r="X15" i="45" s="1"/>
  <c r="Y14" i="45"/>
  <c r="Y15" i="45" s="1"/>
  <c r="W14" i="45"/>
  <c r="W15" i="45" s="1"/>
  <c r="V15" i="45"/>
  <c r="S38" i="56"/>
  <c r="S16" i="56"/>
  <c r="V20" i="56"/>
  <c r="Z20" i="56" s="1"/>
  <c r="Z21" i="56" s="1"/>
  <c r="V16" i="44"/>
  <c r="Y4" i="45"/>
  <c r="X4" i="45"/>
  <c r="W3" i="55"/>
  <c r="Z3" i="55" s="1"/>
  <c r="Z4" i="55" s="1"/>
  <c r="X19" i="55"/>
  <c r="X20" i="55" s="1"/>
  <c r="W19" i="55"/>
  <c r="W20" i="55" s="1"/>
  <c r="V4" i="55"/>
  <c r="V20" i="55"/>
  <c r="V3" i="56"/>
  <c r="X15" i="44"/>
  <c r="X16" i="44" s="1"/>
  <c r="X4" i="44"/>
  <c r="M77" i="17"/>
  <c r="L77" i="17"/>
  <c r="M76" i="17"/>
  <c r="I10" i="19"/>
  <c r="S18" i="44"/>
  <c r="T10" i="19"/>
  <c r="I7" i="19"/>
  <c r="T8" i="19"/>
  <c r="I11" i="19"/>
  <c r="T12" i="19"/>
  <c r="J30" i="19"/>
  <c r="W3" i="44"/>
  <c r="W4" i="44" s="1"/>
  <c r="I8" i="19"/>
  <c r="U18" i="19"/>
  <c r="U23" i="19"/>
  <c r="U17" i="19"/>
  <c r="U34" i="19"/>
  <c r="U30" i="19"/>
  <c r="U38" i="19"/>
  <c r="U27" i="19"/>
  <c r="U26" i="19"/>
  <c r="T11" i="19"/>
  <c r="U19" i="19"/>
  <c r="J26" i="19"/>
  <c r="U35" i="19"/>
  <c r="U21" i="19"/>
  <c r="J32" i="19"/>
  <c r="U37" i="19"/>
  <c r="U15" i="19"/>
  <c r="U24" i="19"/>
  <c r="J24" i="19"/>
  <c r="J25" i="19"/>
  <c r="T9" i="19"/>
  <c r="J15" i="19"/>
  <c r="J27" i="19"/>
  <c r="J38" i="19"/>
  <c r="J19" i="19"/>
  <c r="J21" i="19"/>
  <c r="J35" i="19"/>
  <c r="J16" i="19"/>
  <c r="J22" i="19"/>
  <c r="J34" i="19"/>
  <c r="J23" i="19"/>
  <c r="J18" i="19"/>
  <c r="J33" i="19"/>
  <c r="J20" i="19"/>
  <c r="J37" i="19"/>
  <c r="J17" i="19"/>
  <c r="I6" i="19"/>
  <c r="U20" i="19"/>
  <c r="U16" i="19"/>
  <c r="U29" i="19"/>
  <c r="U28" i="19"/>
  <c r="J29" i="19"/>
  <c r="U22" i="19"/>
  <c r="U33" i="19"/>
  <c r="U25" i="19"/>
  <c r="U36" i="19"/>
  <c r="U32" i="19"/>
  <c r="W16" i="44"/>
  <c r="T6" i="19"/>
  <c r="J31" i="19"/>
  <c r="T7" i="19"/>
  <c r="I9" i="19"/>
  <c r="U31" i="19"/>
  <c r="L76" i="17"/>
  <c r="J28" i="19"/>
  <c r="I12" i="19"/>
  <c r="J36" i="19"/>
  <c r="Z14" i="45" l="1"/>
  <c r="Z15" i="45" s="1"/>
  <c r="Z3" i="56"/>
  <c r="Z4" i="56" s="1"/>
  <c r="V4" i="56"/>
  <c r="V21" i="56"/>
  <c r="W4" i="55"/>
  <c r="Z19" i="55"/>
  <c r="Z20" i="55" s="1"/>
  <c r="Z15" i="44"/>
  <c r="Z16" i="44" s="1"/>
  <c r="Z3" i="45"/>
  <c r="Z4" i="45" s="1"/>
  <c r="Z3" i="44"/>
  <c r="Z4" i="44" s="1"/>
  <c r="J9" i="19"/>
  <c r="U7" i="19"/>
  <c r="U8" i="19"/>
  <c r="J7" i="19"/>
  <c r="U6" i="19"/>
  <c r="J10" i="19"/>
  <c r="J6" i="19"/>
  <c r="U12" i="19"/>
  <c r="J11" i="19"/>
  <c r="J8" i="19"/>
  <c r="U11" i="19"/>
  <c r="J12" i="19"/>
  <c r="U9" i="19"/>
  <c r="U1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Naguib</author>
  </authors>
  <commentList>
    <comment ref="D2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Silvia Naguib:</t>
        </r>
        <r>
          <rPr>
            <sz val="9"/>
            <color indexed="81"/>
            <rFont val="Tahoma"/>
            <family val="2"/>
          </rPr>
          <t xml:space="preserve">
Overnight shift agents don't receive calls for Tatweer Q</t>
        </r>
      </text>
    </comment>
  </commentList>
</comments>
</file>

<file path=xl/sharedStrings.xml><?xml version="1.0" encoding="utf-8"?>
<sst xmlns="http://schemas.openxmlformats.org/spreadsheetml/2006/main" count="76023" uniqueCount="470">
  <si>
    <t>TL</t>
  </si>
  <si>
    <t>Login</t>
  </si>
  <si>
    <t xml:space="preserve">Agent Name </t>
  </si>
  <si>
    <t>Status</t>
  </si>
  <si>
    <t>Target</t>
  </si>
  <si>
    <t>Old</t>
  </si>
  <si>
    <t>Total</t>
  </si>
  <si>
    <t>New</t>
  </si>
  <si>
    <t>TargeType</t>
  </si>
  <si>
    <t>Egypt Banks Company (EBC)</t>
  </si>
  <si>
    <t>Manual Agent Level</t>
  </si>
  <si>
    <t>Egypt Banks Company (EBC) Whatsapp</t>
  </si>
  <si>
    <t>Call Id</t>
  </si>
  <si>
    <t>Call day</t>
  </si>
  <si>
    <t>Queue</t>
  </si>
  <si>
    <t>Agent ID</t>
  </si>
  <si>
    <t>Evaluator Name</t>
  </si>
  <si>
    <t>Evaluation day</t>
  </si>
  <si>
    <t>EvaluationDate-CallDate</t>
  </si>
  <si>
    <t>Call Date</t>
  </si>
  <si>
    <t>Call Month</t>
  </si>
  <si>
    <t>Call Year</t>
  </si>
  <si>
    <t>Time</t>
  </si>
  <si>
    <t>Duration</t>
  </si>
  <si>
    <t>Caller ID</t>
  </si>
  <si>
    <t>Called ID</t>
  </si>
  <si>
    <t>Agent Name</t>
  </si>
  <si>
    <t>Agent Status</t>
  </si>
  <si>
    <t>TeamLeader</t>
  </si>
  <si>
    <t>Evaluation Score</t>
  </si>
  <si>
    <t>Evaluation Date</t>
  </si>
  <si>
    <t>Evaluation Month</t>
  </si>
  <si>
    <t>Evaluation Year</t>
  </si>
  <si>
    <t>Result</t>
  </si>
  <si>
    <t>AgentStatus</t>
  </si>
  <si>
    <t>Busniss Critical</t>
  </si>
  <si>
    <t>Busniss Critical_Percentage</t>
  </si>
  <si>
    <t>Compliance Critical</t>
  </si>
  <si>
    <t>Compliance Critical_Percentage</t>
  </si>
  <si>
    <t>End-User Crirical</t>
  </si>
  <si>
    <t>End-User Crirical_Percentage</t>
  </si>
  <si>
    <t>Non Critical</t>
  </si>
  <si>
    <t>Non Critical_Percentage</t>
  </si>
  <si>
    <t>DEP</t>
  </si>
  <si>
    <t>Evaluator Department</t>
  </si>
  <si>
    <t>Evaluation Week</t>
  </si>
  <si>
    <t>Operation</t>
  </si>
  <si>
    <t>Quality</t>
  </si>
  <si>
    <t>CC</t>
  </si>
  <si>
    <t>EC</t>
  </si>
  <si>
    <t>BC</t>
  </si>
  <si>
    <t>NC</t>
  </si>
  <si>
    <t>Manual Program Level</t>
  </si>
  <si>
    <t>EUC</t>
  </si>
  <si>
    <t>CC%</t>
  </si>
  <si>
    <t>EUC%</t>
  </si>
  <si>
    <t>BC%</t>
  </si>
  <si>
    <t>NC%</t>
  </si>
  <si>
    <t>TL Figures</t>
  </si>
  <si>
    <t>Weekly View</t>
  </si>
  <si>
    <t>Certification date</t>
  </si>
  <si>
    <t>Critical counter</t>
  </si>
  <si>
    <t>Shift</t>
  </si>
  <si>
    <t>Call date</t>
  </si>
  <si>
    <t>Weekday</t>
  </si>
  <si>
    <t>Bucket</t>
  </si>
  <si>
    <t>CallHour</t>
  </si>
  <si>
    <t>Fail</t>
  </si>
  <si>
    <t>Year</t>
  </si>
  <si>
    <t>Month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</si>
  <si>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</si>
  <si>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</si>
  <si>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</si>
  <si>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</si>
  <si>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</si>
  <si>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</si>
  <si>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</si>
  <si>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</si>
  <si>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Hour</t>
  </si>
  <si>
    <t>Total Critical</t>
  </si>
  <si>
    <t xml:space="preserve">% from Total </t>
  </si>
  <si>
    <t>% from total errors</t>
  </si>
  <si>
    <t>CC %</t>
  </si>
  <si>
    <t>EUC %</t>
  </si>
  <si>
    <t>BC %</t>
  </si>
  <si>
    <t>NC %</t>
  </si>
  <si>
    <t>Total critical</t>
  </si>
  <si>
    <t>Overnight</t>
  </si>
  <si>
    <t>Mornning</t>
  </si>
  <si>
    <t>Between</t>
  </si>
  <si>
    <t>Half Night</t>
  </si>
  <si>
    <t>Night</t>
  </si>
  <si>
    <t xml:space="preserve">CC % </t>
  </si>
  <si>
    <t>Total critical %</t>
  </si>
  <si>
    <t>Week Day</t>
  </si>
  <si>
    <t>% from total</t>
  </si>
  <si>
    <t>Bucket 1</t>
  </si>
  <si>
    <t>Bucket 2</t>
  </si>
  <si>
    <t>Bucket 1 &amp; 2</t>
  </si>
  <si>
    <t>WFS</t>
  </si>
  <si>
    <t>Resigned</t>
  </si>
  <si>
    <t>IB</t>
  </si>
  <si>
    <t>Name</t>
  </si>
  <si>
    <t>Qinfo</t>
  </si>
  <si>
    <t>Accuracy</t>
  </si>
  <si>
    <t>Attribute</t>
  </si>
  <si>
    <t>Error Reasons</t>
  </si>
  <si>
    <t>AL Target</t>
  </si>
  <si>
    <t>AL Achieved</t>
  </si>
  <si>
    <t>Adherence</t>
  </si>
  <si>
    <t>Login ID</t>
  </si>
  <si>
    <t>Skill</t>
  </si>
  <si>
    <t>WFH/WFS</t>
  </si>
  <si>
    <t>W1</t>
  </si>
  <si>
    <t>W2</t>
  </si>
  <si>
    <t>W3</t>
  </si>
  <si>
    <t>W4</t>
  </si>
  <si>
    <t>Total Adherence</t>
  </si>
  <si>
    <t>AL</t>
  </si>
  <si>
    <t>Program Level</t>
  </si>
  <si>
    <t>Agent Level</t>
  </si>
  <si>
    <t>Agent-Program</t>
  </si>
  <si>
    <t>Skipped Agent/program Level</t>
  </si>
  <si>
    <t>New-WFH</t>
  </si>
  <si>
    <t>Skipped Agent Level</t>
  </si>
  <si>
    <t>Old-WFH</t>
  </si>
  <si>
    <t>Agent/program Level</t>
  </si>
  <si>
    <t>Dismissed</t>
  </si>
  <si>
    <t>Skipped Program Level</t>
  </si>
  <si>
    <t>OB</t>
  </si>
  <si>
    <t>Sick</t>
  </si>
  <si>
    <t>Tr-Support</t>
  </si>
  <si>
    <t>Number of Mointored Calls by QAE</t>
  </si>
  <si>
    <t>Number of Critical done by QA</t>
  </si>
  <si>
    <t>% Critical by QA</t>
  </si>
  <si>
    <t>Number of Non Critical done by QA</t>
  </si>
  <si>
    <t>% Non Critical by QA</t>
  </si>
  <si>
    <t>Number of Mointored Calls by TL</t>
  </si>
  <si>
    <t>Number Critical done by TL</t>
  </si>
  <si>
    <t>% Critical by TL</t>
  </si>
  <si>
    <t>Number of Non Critical done by TL</t>
  </si>
  <si>
    <t>% Non Critical by TL</t>
  </si>
  <si>
    <t>% Variance in the project in C</t>
  </si>
  <si>
    <t>% Variance in the project in NC</t>
  </si>
  <si>
    <t>%</t>
  </si>
  <si>
    <t>Grand Total</t>
  </si>
  <si>
    <t>ACH</t>
  </si>
  <si>
    <t>Call Week</t>
  </si>
  <si>
    <t>Target Type Group</t>
  </si>
  <si>
    <t>QMS Que Name</t>
  </si>
  <si>
    <t>TargeTtype</t>
  </si>
  <si>
    <t>Score Sheet Name</t>
  </si>
  <si>
    <t>Achieved Score</t>
  </si>
  <si>
    <t>Comments</t>
  </si>
  <si>
    <t>Count of Error Reasons</t>
  </si>
  <si>
    <t>(All)</t>
  </si>
  <si>
    <t>All</t>
  </si>
  <si>
    <t>Customer Name</t>
  </si>
  <si>
    <t>Customer Contact/Phone</t>
  </si>
  <si>
    <t>FCR</t>
  </si>
  <si>
    <t>Noise background</t>
  </si>
  <si>
    <t>SBS Findings</t>
  </si>
  <si>
    <t>SBS Comment</t>
  </si>
  <si>
    <t>FCR Reason</t>
  </si>
  <si>
    <t>End User Feedback</t>
  </si>
  <si>
    <t>Negative Feedback Source</t>
  </si>
  <si>
    <t>Reason FCR (NO)</t>
  </si>
  <si>
    <t>Customer Feedback</t>
  </si>
  <si>
    <t>Customer Feedback Comment</t>
  </si>
  <si>
    <t>FCR Text</t>
  </si>
  <si>
    <t>Escalation</t>
  </si>
  <si>
    <t>Coaching Reference</t>
  </si>
  <si>
    <t>Reason of Negative Feedback</t>
  </si>
  <si>
    <t>WOW Call</t>
  </si>
  <si>
    <t>Call Type</t>
  </si>
  <si>
    <t>Ops</t>
  </si>
  <si>
    <t>HR</t>
  </si>
  <si>
    <t>IT</t>
  </si>
  <si>
    <t>WF</t>
  </si>
  <si>
    <t>Training</t>
  </si>
  <si>
    <t>Silvia_ANaguib</t>
  </si>
  <si>
    <t xml:space="preserve">  </t>
  </si>
  <si>
    <t xml:space="preserve">Dina Mohammed Abd El-Fatah </t>
  </si>
  <si>
    <t>Ahmed Ramadan Metwally Ali</t>
  </si>
  <si>
    <t>Marina Moheb Michel Farag</t>
  </si>
  <si>
    <t>Proper T</t>
  </si>
  <si>
    <t>Tatweer Misr</t>
  </si>
  <si>
    <t>Mahmoud_hhamed</t>
  </si>
  <si>
    <t>Omnia_Ahelmy</t>
  </si>
  <si>
    <t>Shadowing</t>
  </si>
  <si>
    <t>Nesting</t>
  </si>
  <si>
    <t>Pass</t>
  </si>
  <si>
    <t>Mahmoud_H Hamed</t>
  </si>
  <si>
    <t>Data &amp; System Accuracy - BC</t>
  </si>
  <si>
    <t>Call Control - NC</t>
  </si>
  <si>
    <t>Greeting &amp; Closing - NC</t>
  </si>
  <si>
    <t>Tone Of Voice</t>
  </si>
  <si>
    <t>Empathic Listening</t>
  </si>
  <si>
    <t>Not Certified</t>
  </si>
  <si>
    <t>Client Relation</t>
  </si>
  <si>
    <t xml:space="preserve">Nourhan Mohsen Esmail Hedaib </t>
  </si>
  <si>
    <t>Technical client Relation</t>
  </si>
  <si>
    <t>Kareem Magdy</t>
  </si>
  <si>
    <t>Kerolos Adel</t>
  </si>
  <si>
    <t>Mohamed Samir</t>
  </si>
  <si>
    <t>Eman Hussien</t>
  </si>
  <si>
    <t>General Inquiry</t>
  </si>
  <si>
    <t>Mahmoud_HHamed</t>
  </si>
  <si>
    <t>Omnia_AHelmy</t>
  </si>
  <si>
    <t>Old/(OP-QA)</t>
  </si>
  <si>
    <t>New/(OP-QA)</t>
  </si>
  <si>
    <t>Project</t>
  </si>
  <si>
    <t xml:space="preserve">No. Failed Critical </t>
  </si>
  <si>
    <t>No. Of Coaching Within Time Frame</t>
  </si>
  <si>
    <t>No. Of Coaching Exceed Time Frame</t>
  </si>
  <si>
    <t>Done %</t>
  </si>
  <si>
    <t>Not Done %</t>
  </si>
  <si>
    <t>On-Time%</t>
  </si>
  <si>
    <t>Not Done</t>
  </si>
  <si>
    <t>Pending</t>
  </si>
  <si>
    <t>RF #4</t>
  </si>
  <si>
    <t>Resigned\Dismissed\Other</t>
  </si>
  <si>
    <t>Ahmed Sayed Farouk Mohamed</t>
  </si>
  <si>
    <t>(Multiple Items)</t>
  </si>
  <si>
    <t>Omnia_A Helmy</t>
  </si>
  <si>
    <t>Not focused/Let customer repeat the information</t>
  </si>
  <si>
    <t>New - All</t>
  </si>
  <si>
    <t>Old - All</t>
  </si>
  <si>
    <t>Mariam Wael Farouk?</t>
  </si>
  <si>
    <t>Julie Hany Soliman Zaky</t>
  </si>
  <si>
    <t>TL- Support</t>
  </si>
  <si>
    <t>Ehab_SIbrahim</t>
  </si>
  <si>
    <t>Task</t>
  </si>
  <si>
    <t>Ehab Salah Ibrahim Mohamed</t>
  </si>
  <si>
    <t>Agent Level Manual</t>
  </si>
  <si>
    <t>Tatweer Misr QA Adherence</t>
  </si>
  <si>
    <t xml:space="preserve"> Proper T QA Adherence</t>
  </si>
  <si>
    <t>Tatweer Misr Ops Adherence</t>
  </si>
  <si>
    <t xml:space="preserve"> Proper T Ops Adherence</t>
  </si>
  <si>
    <t>Proper T only</t>
  </si>
  <si>
    <t>Manual evaluation</t>
  </si>
  <si>
    <t>Housekeeping Service</t>
  </si>
  <si>
    <t xml:space="preserve"> </t>
  </si>
  <si>
    <t>Dina Mohammed Abd El-Fatah</t>
  </si>
  <si>
    <t>AGENT NAME</t>
  </si>
  <si>
    <t>Last Overall Phase Status</t>
  </si>
  <si>
    <t>Clear</t>
  </si>
  <si>
    <t xml:space="preserve">Total count of EU &amp; BC </t>
  </si>
  <si>
    <t>Mariam Wael Farouk</t>
  </si>
  <si>
    <t>Ziad Mohamed sayd ahmed</t>
  </si>
  <si>
    <t>Seif Eldeen Mohamed Mostafa Bakry</t>
  </si>
  <si>
    <t>TL / QA</t>
  </si>
  <si>
    <t>SBS</t>
  </si>
  <si>
    <t>Silvia_Anaguib</t>
  </si>
  <si>
    <t xml:space="preserve">    </t>
  </si>
  <si>
    <t>Tatweer Misr Adherence Ops &amp; QA</t>
  </si>
  <si>
    <t xml:space="preserve"> Proper T Adherence Ops &amp; QA</t>
  </si>
  <si>
    <t>13/06/2025</t>
  </si>
  <si>
    <t>14/06/2025</t>
  </si>
  <si>
    <t>Rank</t>
  </si>
  <si>
    <t xml:space="preserve">AyaTullah Abdelkhalek ElSayed </t>
  </si>
  <si>
    <t>Moustafa Abdelgawad Mohamed Soliman</t>
  </si>
  <si>
    <t>Youssif Momen Soliman Altweal</t>
  </si>
  <si>
    <t>16/06/2025</t>
  </si>
  <si>
    <t>17/06/2025</t>
  </si>
  <si>
    <t>18/06/2025</t>
  </si>
  <si>
    <t>Aya Tullah Abdelkha</t>
  </si>
  <si>
    <t>omnia_ahelmy</t>
  </si>
  <si>
    <t>mahmoud_hhamed</t>
  </si>
  <si>
    <t>Aya Tullah Abdelkhalek El Said </t>
  </si>
  <si>
    <t>22/06/2025</t>
  </si>
  <si>
    <t>Extra Trget</t>
  </si>
  <si>
    <t>Manual Extra Trget</t>
  </si>
  <si>
    <t>28/06/2025</t>
  </si>
  <si>
    <t>Tatweer-Mariam Wael Farouk?</t>
  </si>
  <si>
    <t>Tatweer-Julie Hany Soliman Zaky?</t>
  </si>
  <si>
    <t>Tatweer-Mohamed Samir Ibrah</t>
  </si>
  <si>
    <t>Tatweer-Ahmed Sayed Farouk Mohamed </t>
  </si>
  <si>
    <t>Tatweer-Ahmed Sayed Farouk Mohamed?</t>
  </si>
  <si>
    <t>Tatweer-Karim Magdy Hassan</t>
  </si>
  <si>
    <t>Tatweer-Aya Tullah Abdelkha</t>
  </si>
  <si>
    <t>Tatweer-Eman Hussien Abdelmoniem Ali</t>
  </si>
  <si>
    <t>Tatweer-Seif Eldeen Mohamed Mostafa Bakry?</t>
  </si>
  <si>
    <t>Tatweer-Moustafa Abdelgawad</t>
  </si>
  <si>
    <t>Tatweer-Julie Hany Soliman Zaky </t>
  </si>
  <si>
    <t>Tatweer-Seif Eldeen Mohamed</t>
  </si>
  <si>
    <t>Tatweer-Ziad Mohamed sayd ahmed?</t>
  </si>
  <si>
    <t>Company Image</t>
  </si>
  <si>
    <t>Data &amp; System Accuracy - EC</t>
  </si>
  <si>
    <t>Old/1 Call</t>
  </si>
  <si>
    <t>Tatweer Misr- Omnia Adherence</t>
  </si>
  <si>
    <t xml:space="preserve"> Proper T- Omnia Adherence</t>
  </si>
  <si>
    <t>Tatweer Misr- Hamed Adherence</t>
  </si>
  <si>
    <t xml:space="preserve"> Proper T- Hamed Adherence</t>
  </si>
  <si>
    <t>Wafaa Ali Elorabi M</t>
  </si>
  <si>
    <t>Total NC</t>
  </si>
  <si>
    <t xml:space="preserve">Proper T &amp; Tatweer </t>
  </si>
  <si>
    <t>Total Calls</t>
  </si>
  <si>
    <t xml:space="preserve">Shahd Ashraf Muhamed Saber </t>
  </si>
  <si>
    <t xml:space="preserve">Yasmeen Mohammed Marhros </t>
  </si>
  <si>
    <t>Mina Mahrous Samuel Salib</t>
  </si>
  <si>
    <t xml:space="preserve">Nancy Sameh Ramzy Azir </t>
  </si>
  <si>
    <t>Hussien Ahmed Mohamed Salah El Deen</t>
  </si>
  <si>
    <t>Yasmeen Mohammed MarhrosÂ </t>
  </si>
  <si>
    <t xml:space="preserve">Dismissed </t>
  </si>
  <si>
    <t>Removed/ Dismissed</t>
  </si>
  <si>
    <t>Valid</t>
  </si>
  <si>
    <t>NA</t>
  </si>
  <si>
    <t xml:space="preserve"> Misr</t>
  </si>
  <si>
    <t xml:space="preserve"> Misr Total</t>
  </si>
  <si>
    <t>Nayera Mohamed Mostafa Amaar</t>
  </si>
  <si>
    <t>Clair Maher Nageh</t>
  </si>
  <si>
    <t>New/1 Call</t>
  </si>
  <si>
    <t>Tatweer Misr OB Survey</t>
  </si>
  <si>
    <t>Tatweer Misr OB Survey-  Hamed Adherence</t>
  </si>
  <si>
    <t>Tatweer Misr OB Survey -Adherence Ops &amp; QA</t>
  </si>
  <si>
    <t>Old all/ 2 Calls</t>
  </si>
  <si>
    <t>Abdelrahman Sayed M</t>
  </si>
  <si>
    <t>Rawan Hussien Mostafa Mohamed</t>
  </si>
  <si>
    <t xml:space="preserve">No Calls Handled </t>
  </si>
  <si>
    <t>Old all/ 1 Call</t>
  </si>
  <si>
    <t>Tatweer Misr OB Survey-  Omnia Adherence</t>
  </si>
  <si>
    <t>ahmed_hosney</t>
  </si>
  <si>
    <t>SDM</t>
  </si>
  <si>
    <t>No</t>
  </si>
  <si>
    <t>Process</t>
  </si>
  <si>
    <t>Yes</t>
  </si>
  <si>
    <t>Plumbing Work</t>
  </si>
  <si>
    <t>Play Call</t>
  </si>
  <si>
    <t>Avoiding &amp; Disconnecting call - BC</t>
  </si>
  <si>
    <t>Professionalism &amp; courtesy - NC</t>
  </si>
  <si>
    <t>Shahd Ashraf Muhamed SaberÂ </t>
  </si>
  <si>
    <t>Team Leader</t>
  </si>
  <si>
    <t>RCC</t>
  </si>
  <si>
    <t>ProjectName</t>
  </si>
  <si>
    <t>AgentID</t>
  </si>
  <si>
    <t>MonitoringID</t>
  </si>
  <si>
    <t>Created By</t>
  </si>
  <si>
    <t>Creation Date</t>
  </si>
  <si>
    <t>Section</t>
  </si>
  <si>
    <t>Attribute Weight</t>
  </si>
  <si>
    <t>Proprt T Inbound' 2025</t>
  </si>
  <si>
    <t>\N</t>
  </si>
  <si>
    <t>Data &amp; System Accuracy</t>
  </si>
  <si>
    <t>Product Knowledge &amp; Process</t>
  </si>
  <si>
    <t>Checking System - EC</t>
  </si>
  <si>
    <t>Information Given To The Customer</t>
  </si>
  <si>
    <t>Professionalism &amp; Etiquette</t>
  </si>
  <si>
    <t>Addressing Customer</t>
  </si>
  <si>
    <t>Avoiding &amp; Disconnecting call - EC</t>
  </si>
  <si>
    <t>Call Control - EC</t>
  </si>
  <si>
    <t>Greeting &amp; Closing - BC</t>
  </si>
  <si>
    <t>S.B.S Security Process</t>
  </si>
  <si>
    <t>Soft Skills &amp; Behavior</t>
  </si>
  <si>
    <t>Rude/Unacceptable Behavior</t>
  </si>
  <si>
    <t>SPV Escalation Process - BC</t>
  </si>
  <si>
    <t>SPV Escalation Process - EC</t>
  </si>
  <si>
    <t>Professionalism &amp; courtesy - EC</t>
  </si>
  <si>
    <t>Standard Verification</t>
  </si>
  <si>
    <t>Standard Verification - EC</t>
  </si>
  <si>
    <t>Standard Verification - BC</t>
  </si>
  <si>
    <t>Standard Verification - NC</t>
  </si>
  <si>
    <t>Violation of Privacy&amp; Policies</t>
  </si>
  <si>
    <t>Privacy violation</t>
  </si>
  <si>
    <t>Business Requirement &amp; process</t>
  </si>
  <si>
    <t>Script compliance - BC</t>
  </si>
  <si>
    <t>Checking System - BC</t>
  </si>
  <si>
    <t>Script compliance - NC</t>
  </si>
  <si>
    <t>Tatweer Misr Inbound' 2025</t>
  </si>
  <si>
    <t>Electric Work</t>
  </si>
  <si>
    <t>Exceeding hold time (NC)</t>
  </si>
  <si>
    <t>Mina Mahrous Samuel</t>
  </si>
  <si>
    <t>Yasmeen Mohammed Ma</t>
  </si>
  <si>
    <t>Nada Nashaat Mohamed</t>
  </si>
  <si>
    <t>Phase 1</t>
  </si>
  <si>
    <t>Rawan Mohamed Hesham</t>
  </si>
  <si>
    <t>Mazen Mohamed Fathi Khattab</t>
  </si>
  <si>
    <t xml:space="preserve">Salma mohamed aly </t>
  </si>
  <si>
    <t>Manual Coaching</t>
  </si>
  <si>
    <t>AyaTullah Abdelkhalek ElSayedÂ </t>
  </si>
  <si>
    <t xml:space="preserve">	39024</t>
  </si>
  <si>
    <t xml:space="preserve">      </t>
  </si>
  <si>
    <t>Didn't follow Transfer/Mute/ Dead Air / Hold protocol</t>
  </si>
  <si>
    <t>Delay in responding (NC)</t>
  </si>
  <si>
    <t>Salma mohamed alyÂ </t>
  </si>
  <si>
    <t xml:space="preserve">Not focused </t>
  </si>
  <si>
    <t>Proper T Total</t>
  </si>
  <si>
    <t>phase 1</t>
  </si>
  <si>
    <t>Shahd Ashraf Muhamed Saber </t>
  </si>
  <si>
    <t>Salma mohamed aly </t>
  </si>
  <si>
    <t>Wrong greeting/closing structure</t>
  </si>
  <si>
    <t>Using Wrong company name</t>
  </si>
  <si>
    <t>Didn't provide ProperT Hotline</t>
  </si>
  <si>
    <t>Didn't log or Update Request (EC)</t>
  </si>
  <si>
    <t>Didn't log or Update Request (EC) Total</t>
  </si>
  <si>
    <t>Using Wrong company name Total</t>
  </si>
  <si>
    <t>Nayera Mohamed Most</t>
  </si>
  <si>
    <t>Hussien Ahmed Moham</t>
  </si>
  <si>
    <t>Salma mohamed aly m</t>
  </si>
  <si>
    <t>Yasmeen Mohammed Marhros </t>
  </si>
  <si>
    <t>Karim Magdy Hassan</t>
  </si>
  <si>
    <t>Mazen Mohamed Fathi</t>
  </si>
  <si>
    <t xml:space="preserve">   Agent is not focused during the call  </t>
  </si>
  <si>
    <t>Wrong Information</t>
  </si>
  <si>
    <t xml:space="preserve"> The advisor informed the client with the old price for the HK.</t>
  </si>
  <si>
    <t>Exceeding hold</t>
  </si>
  <si>
    <t>Didn't Ask about required data</t>
  </si>
  <si>
    <t xml:space="preserve"> Late Verification </t>
  </si>
  <si>
    <t xml:space="preserve">  Deadair </t>
  </si>
  <si>
    <t xml:space="preserve"> Not focused when the client was informing her the unit number   </t>
  </si>
  <si>
    <t xml:space="preserve"> Not focused  </t>
  </si>
  <si>
    <t>Didn't send the compensation email as per the client request</t>
  </si>
  <si>
    <t xml:space="preserve"> Didn't create Client request  </t>
  </si>
  <si>
    <t>Missing/Wrong request assign (EC)</t>
  </si>
  <si>
    <t>Didn't call the FM for the info provided to the client</t>
  </si>
  <si>
    <t>Didn't avoid the deadair</t>
  </si>
  <si>
    <t>Wrong call activity tree/type</t>
  </si>
  <si>
    <t xml:space="preserve">Duplicate request </t>
  </si>
  <si>
    <t>Wrong Information Total</t>
  </si>
  <si>
    <t>Wrong call activity tree/type Total</t>
  </si>
  <si>
    <t>Missing/Wrong request assign (EC) Total</t>
  </si>
  <si>
    <t>Exceeding hold time (NC) Total</t>
  </si>
  <si>
    <t>Delay in responding (NC) Total</t>
  </si>
  <si>
    <t>Didn't Ask about required data Total</t>
  </si>
  <si>
    <t>Wrong greeting/closing structure Total</t>
  </si>
  <si>
    <t>Didn't follow Transfer/Mute/ Dead Air / Hold protocol Total</t>
  </si>
  <si>
    <t>Resale</t>
  </si>
  <si>
    <t xml:space="preserve">Clear </t>
  </si>
  <si>
    <t>Phase 4</t>
  </si>
  <si>
    <t>within</t>
  </si>
  <si>
    <t xml:space="preserve">Exceeded </t>
  </si>
  <si>
    <t>Collection and Credit Control</t>
  </si>
  <si>
    <t>z</t>
  </si>
  <si>
    <t>Not confident/hesitant</t>
  </si>
  <si>
    <t xml:space="preserve">Speedy tone </t>
  </si>
  <si>
    <t xml:space="preserve"> Wrong closure  </t>
  </si>
  <si>
    <t xml:space="preserve">Not focused during the call </t>
  </si>
  <si>
    <t>Improper greeting /closing tone</t>
  </si>
  <si>
    <t xml:space="preserve"> Not focused when informing the client the SLA </t>
  </si>
  <si>
    <t xml:space="preserve">  Closing tone wasn't clear </t>
  </si>
  <si>
    <t>Interrupting the customer</t>
  </si>
  <si>
    <t>Used unprofessional/negative expressions</t>
  </si>
  <si>
    <t xml:space="preserve">   Very unprofessional to inform the client they are always have the delay regarding such a request  </t>
  </si>
  <si>
    <t xml:space="preserve">   Not focused at the end of the call </t>
  </si>
  <si>
    <t xml:space="preserve">    Exceeded hold </t>
  </si>
  <si>
    <t xml:space="preserve">  Focus Issue </t>
  </si>
  <si>
    <t xml:space="preserve">closure tone wasn't clear </t>
  </si>
  <si>
    <t xml:space="preserve"> Slang </t>
  </si>
  <si>
    <t xml:space="preserve"> The advisor didn't submit the request on the system </t>
  </si>
  <si>
    <t xml:space="preserve">Greeting wasn't clear </t>
  </si>
  <si>
    <t>Interrupting the customer&amp;Not focused/Let customer repeat the information</t>
  </si>
  <si>
    <t xml:space="preserve">   Focus issue when informing the client the SLA </t>
  </si>
  <si>
    <t>Not confident/hesitant Total</t>
  </si>
  <si>
    <t>Improper greeting /closing tone Total</t>
  </si>
  <si>
    <t>Used unprofessional/negative expressions Total</t>
  </si>
  <si>
    <t xml:space="preserve">Aya Ossama Sayed El Tourk </t>
  </si>
  <si>
    <t>Yusuf Mustafa Ahmed Ahmed</t>
  </si>
  <si>
    <t>Hatem Shadi Farouk Ismai</t>
  </si>
  <si>
    <t>Marwan walid reda Abdelai</t>
  </si>
  <si>
    <t>Mona Mamdouh Mohamed Asho</t>
  </si>
  <si>
    <t>Shahd Hossam Ali</t>
  </si>
  <si>
    <t>14/06/2026</t>
  </si>
  <si>
    <t>17/06/2026</t>
  </si>
  <si>
    <t>Client refused to give the unit number</t>
  </si>
  <si>
    <t>Shahd Ashraf Muhame</t>
  </si>
  <si>
    <t>Rawan Hussien Mosta</t>
  </si>
  <si>
    <t>Hatem Shady Farouk</t>
  </si>
  <si>
    <t>Marwan Walid Reda</t>
  </si>
  <si>
    <t>Ahmed Reda Ahmed A</t>
  </si>
  <si>
    <t>Aya Osama Sayed 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</si>
</sst>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_-* #,##0.00\-;_-* &quot;-&quot;??_-;_-@_-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 Light"/>
      <family val="1"/>
      <scheme val="major"/>
    </font>
    <font>
      <b/>
      <sz val="10"/>
      <color theme="0"/>
      <name val="Calibri Light"/>
      <family val="2"/>
      <scheme val="major"/>
    </font>
    <font>
      <b/>
      <sz val="10"/>
      <color rgb="FFFFFFFF"/>
      <name val="Calibri"/>
      <family val="2"/>
    </font>
    <font>
      <sz val="12"/>
      <color rgb="FF2962FF"/>
      <name val="Arial"/>
      <family val="2"/>
    </font>
    <font>
      <sz val="11"/>
      <color rgb="FF35A89A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0"/>
      <name val="Calibri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8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109">
    <xf numFmtId="0" fontId="0" fillId="0" borderId="0"/>
    <xf numFmtId="9" fontId="6" fillId="0" borderId="0" applyFont="0" applyFill="0" applyBorder="0" applyAlignment="0" applyProtection="0"/>
    <xf numFmtId="0" fontId="1" fillId="3" borderId="0" applyNumberFormat="0" applyBorder="0" applyAlignment="0" applyProtection="0"/>
    <xf numFmtId="0" fontId="6" fillId="0" borderId="0"/>
    <xf numFmtId="0" fontId="19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29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3" borderId="0" applyNumberFormat="0" applyBorder="0" applyAlignment="0" applyProtection="0"/>
    <xf numFmtId="0" fontId="26" fillId="33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8" fillId="44" borderId="22" applyNumberFormat="0" applyAlignment="0" applyProtection="0"/>
    <xf numFmtId="0" fontId="28" fillId="44" borderId="22" applyNumberFormat="0" applyAlignment="0" applyProtection="0"/>
    <xf numFmtId="0" fontId="28" fillId="44" borderId="22" applyNumberFormat="0" applyAlignment="0" applyProtection="0"/>
    <xf numFmtId="0" fontId="29" fillId="45" borderId="23" applyNumberFormat="0" applyAlignment="0" applyProtection="0"/>
    <xf numFmtId="0" fontId="29" fillId="45" borderId="23" applyNumberFormat="0" applyAlignment="0" applyProtection="0"/>
    <xf numFmtId="0" fontId="29" fillId="45" borderId="23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2" fillId="0" borderId="24" applyNumberFormat="0" applyFill="0" applyAlignment="0" applyProtection="0"/>
    <xf numFmtId="0" fontId="33" fillId="0" borderId="25" applyNumberFormat="0" applyFill="0" applyAlignment="0" applyProtection="0"/>
    <xf numFmtId="0" fontId="33" fillId="0" borderId="25" applyNumberFormat="0" applyFill="0" applyAlignment="0" applyProtection="0"/>
    <xf numFmtId="0" fontId="33" fillId="0" borderId="25" applyNumberFormat="0" applyFill="0" applyAlignment="0" applyProtection="0"/>
    <xf numFmtId="0" fontId="34" fillId="0" borderId="26" applyNumberFormat="0" applyFill="0" applyAlignment="0" applyProtection="0"/>
    <xf numFmtId="0" fontId="34" fillId="0" borderId="26" applyNumberFormat="0" applyFill="0" applyAlignment="0" applyProtection="0"/>
    <xf numFmtId="0" fontId="34" fillId="0" borderId="26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1" borderId="22" applyNumberFormat="0" applyAlignment="0" applyProtection="0"/>
    <xf numFmtId="0" fontId="35" fillId="31" borderId="22" applyNumberFormat="0" applyAlignment="0" applyProtection="0"/>
    <xf numFmtId="0" fontId="35" fillId="31" borderId="22" applyNumberFormat="0" applyAlignment="0" applyProtection="0"/>
    <xf numFmtId="0" fontId="36" fillId="0" borderId="27" applyNumberFormat="0" applyFill="0" applyAlignment="0" applyProtection="0"/>
    <xf numFmtId="0" fontId="36" fillId="0" borderId="27" applyNumberFormat="0" applyFill="0" applyAlignment="0" applyProtection="0"/>
    <xf numFmtId="0" fontId="36" fillId="0" borderId="27" applyNumberFormat="0" applyFill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6" fillId="0" borderId="0"/>
    <xf numFmtId="0" fontId="4" fillId="0" borderId="0">
      <alignment vertical="top"/>
    </xf>
    <xf numFmtId="0" fontId="4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>
      <alignment vertical="top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" fillId="0" borderId="0"/>
    <xf numFmtId="0" fontId="42" fillId="25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5" fillId="0" borderId="0"/>
    <xf numFmtId="0" fontId="4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top"/>
    </xf>
    <xf numFmtId="0" fontId="24" fillId="0" borderId="0">
      <alignment vertical="top"/>
    </xf>
    <xf numFmtId="0" fontId="44" fillId="0" borderId="0"/>
    <xf numFmtId="0" fontId="44" fillId="0" borderId="0"/>
    <xf numFmtId="0" fontId="44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25" fillId="47" borderId="28" applyNumberFormat="0" applyFon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38" fillId="44" borderId="29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0" fillId="0" borderId="3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47" fillId="24" borderId="0" applyNumberFormat="0" applyBorder="0" applyAlignment="0" applyProtection="0"/>
    <xf numFmtId="0" fontId="50" fillId="0" borderId="0" applyNumberFormat="0" applyFill="0" applyBorder="0" applyAlignment="0" applyProtection="0"/>
    <xf numFmtId="0" fontId="51" fillId="0" borderId="31" applyNumberFormat="0" applyFill="0" applyAlignment="0" applyProtection="0"/>
    <xf numFmtId="0" fontId="52" fillId="0" borderId="32" applyNumberFormat="0" applyFill="0" applyAlignment="0" applyProtection="0"/>
    <xf numFmtId="0" fontId="53" fillId="0" borderId="33" applyNumberFormat="0" applyFill="0" applyAlignment="0" applyProtection="0"/>
    <xf numFmtId="0" fontId="53" fillId="0" borderId="0" applyNumberFormat="0" applyFill="0" applyBorder="0" applyAlignment="0" applyProtection="0"/>
    <xf numFmtId="0" fontId="54" fillId="48" borderId="0" applyNumberFormat="0" applyBorder="0" applyAlignment="0" applyProtection="0"/>
    <xf numFmtId="0" fontId="55" fillId="49" borderId="0" applyNumberFormat="0" applyBorder="0" applyAlignment="0" applyProtection="0"/>
    <xf numFmtId="0" fontId="56" fillId="24" borderId="0" applyNumberFormat="0" applyBorder="0" applyAlignment="0" applyProtection="0"/>
    <xf numFmtId="0" fontId="57" fillId="50" borderId="34" applyNumberFormat="0" applyAlignment="0" applyProtection="0"/>
    <xf numFmtId="0" fontId="58" fillId="51" borderId="35" applyNumberFormat="0" applyAlignment="0" applyProtection="0"/>
    <xf numFmtId="0" fontId="59" fillId="51" borderId="34" applyNumberFormat="0" applyAlignment="0" applyProtection="0"/>
    <xf numFmtId="0" fontId="60" fillId="0" borderId="36" applyNumberFormat="0" applyFill="0" applyAlignment="0" applyProtection="0"/>
    <xf numFmtId="0" fontId="8" fillId="52" borderId="37" applyNumberFormat="0" applyAlignment="0" applyProtection="0"/>
    <xf numFmtId="0" fontId="61" fillId="0" borderId="0" applyNumberFormat="0" applyFill="0" applyBorder="0" applyAlignment="0" applyProtection="0"/>
    <xf numFmtId="0" fontId="6" fillId="53" borderId="38" applyNumberFormat="0" applyFont="0" applyAlignment="0" applyProtection="0"/>
    <xf numFmtId="0" fontId="62" fillId="0" borderId="0" applyNumberFormat="0" applyFill="0" applyBorder="0" applyAlignment="0" applyProtection="0"/>
    <xf numFmtId="0" fontId="7" fillId="0" borderId="39" applyNumberFormat="0" applyFill="0" applyAlignment="0" applyProtection="0"/>
    <xf numFmtId="0" fontId="15" fillId="54" borderId="0" applyNumberFormat="0" applyBorder="0" applyAlignment="0" applyProtection="0"/>
    <xf numFmtId="0" fontId="6" fillId="55" borderId="0" applyNumberFormat="0" applyBorder="0" applyAlignment="0" applyProtection="0"/>
    <xf numFmtId="0" fontId="6" fillId="56" borderId="0" applyNumberFormat="0" applyBorder="0" applyAlignment="0" applyProtection="0"/>
    <xf numFmtId="0" fontId="6" fillId="57" borderId="0" applyNumberFormat="0" applyBorder="0" applyAlignment="0" applyProtection="0"/>
    <xf numFmtId="0" fontId="15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15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15" fillId="25" borderId="0" applyNumberFormat="0" applyBorder="0" applyAlignment="0" applyProtection="0"/>
    <xf numFmtId="0" fontId="6" fillId="66" borderId="0" applyNumberFormat="0" applyBorder="0" applyAlignment="0" applyProtection="0"/>
    <xf numFmtId="0" fontId="6" fillId="67" borderId="0" applyNumberFormat="0" applyBorder="0" applyAlignment="0" applyProtection="0"/>
    <xf numFmtId="0" fontId="6" fillId="68" borderId="0" applyNumberFormat="0" applyBorder="0" applyAlignment="0" applyProtection="0"/>
    <xf numFmtId="0" fontId="15" fillId="69" borderId="0" applyNumberFormat="0" applyBorder="0" applyAlignment="0" applyProtection="0"/>
    <xf numFmtId="0" fontId="6" fillId="70" borderId="0" applyNumberFormat="0" applyBorder="0" applyAlignment="0" applyProtection="0"/>
    <xf numFmtId="0" fontId="6" fillId="71" borderId="0" applyNumberFormat="0" applyBorder="0" applyAlignment="0" applyProtection="0"/>
    <xf numFmtId="0" fontId="15" fillId="72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5" borderId="0" applyNumberFormat="0" applyBorder="0" applyAlignment="0" applyProtection="0"/>
    <xf numFmtId="0" fontId="6" fillId="3" borderId="0" applyNumberFormat="0" applyBorder="0" applyAlignment="0" applyProtection="0"/>
  </cellStyleXfs>
  <cellXfs count="26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0" xfId="0" applyFill="1"/>
    <xf numFmtId="10" fontId="0" fillId="0" borderId="1" xfId="1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10" fontId="6" fillId="0" borderId="1" xfId="1" applyNumberFormat="1" applyFont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22" fontId="0" fillId="0" borderId="0" xfId="0" applyNumberFormat="1"/>
    <xf numFmtId="10" fontId="0" fillId="0" borderId="0" xfId="0" applyNumberFormat="1"/>
    <xf numFmtId="0" fontId="8" fillId="13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8" fillId="13" borderId="1" xfId="0" applyFont="1" applyFill="1" applyBorder="1" applyAlignment="1"/>
    <xf numFmtId="0" fontId="0" fillId="0" borderId="1" xfId="0" applyBorder="1"/>
    <xf numFmtId="1" fontId="6" fillId="0" borderId="1" xfId="1" applyNumberFormat="1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" fontId="6" fillId="15" borderId="1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6" fillId="0" borderId="0" xfId="1" applyNumberFormat="1" applyFont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6" fillId="5" borderId="1" xfId="1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Fill="1"/>
    <xf numFmtId="0" fontId="14" fillId="0" borderId="0" xfId="0" applyFont="1"/>
    <xf numFmtId="0" fontId="10" fillId="8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/>
    </xf>
    <xf numFmtId="0" fontId="0" fillId="17" borderId="1" xfId="0" applyFill="1" applyBorder="1"/>
    <xf numFmtId="0" fontId="8" fillId="16" borderId="7" xfId="0" applyFont="1" applyFill="1" applyBorder="1" applyAlignment="1">
      <alignment horizontal="centerContinuous"/>
    </xf>
    <xf numFmtId="0" fontId="8" fillId="16" borderId="8" xfId="0" applyFont="1" applyFill="1" applyBorder="1" applyAlignment="1">
      <alignment horizontal="centerContinuous"/>
    </xf>
    <xf numFmtId="0" fontId="8" fillId="16" borderId="2" xfId="0" applyFont="1" applyFill="1" applyBorder="1" applyAlignment="1">
      <alignment horizontal="centerContinuous"/>
    </xf>
    <xf numFmtId="0" fontId="15" fillId="4" borderId="1" xfId="0" applyFont="1" applyFill="1" applyBorder="1" applyAlignment="1">
      <alignment horizontal="center" vertical="center"/>
    </xf>
    <xf numFmtId="0" fontId="0" fillId="20" borderId="0" xfId="0" applyFill="1"/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0" fontId="17" fillId="0" borderId="1" xfId="1" applyNumberFormat="1" applyFont="1" applyBorder="1" applyAlignment="1">
      <alignment horizontal="center" vertical="center"/>
    </xf>
    <xf numFmtId="0" fontId="8" fillId="13" borderId="0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1" fillId="8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11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1" fontId="0" fillId="0" borderId="0" xfId="0" applyNumberFormat="1"/>
    <xf numFmtId="9" fontId="0" fillId="0" borderId="0" xfId="0" applyNumberFormat="1"/>
    <xf numFmtId="0" fontId="0" fillId="0" borderId="12" xfId="0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5" fillId="0" borderId="16" xfId="4" applyFont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4" applyFont="1" applyBorder="1" applyAlignment="1">
      <alignment horizontal="center"/>
    </xf>
    <xf numFmtId="9" fontId="0" fillId="17" borderId="1" xfId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10" fontId="21" fillId="19" borderId="1" xfId="1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9" fontId="6" fillId="15" borderId="1" xfId="1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8" fillId="12" borderId="0" xfId="2" applyFont="1" applyFill="1" applyBorder="1" applyAlignment="1">
      <alignment horizontal="center" vertical="center"/>
    </xf>
    <xf numFmtId="0" fontId="8" fillId="12" borderId="0" xfId="2" applyFont="1" applyFill="1" applyAlignment="1">
      <alignment horizontal="center" vertical="center"/>
    </xf>
    <xf numFmtId="0" fontId="0" fillId="10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8" fillId="22" borderId="17" xfId="0" applyFont="1" applyFill="1" applyBorder="1" applyAlignment="1">
      <alignment horizontal="center" vertical="center"/>
    </xf>
    <xf numFmtId="0" fontId="8" fillId="22" borderId="18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20" borderId="1" xfId="0" applyFill="1" applyBorder="1"/>
    <xf numFmtId="0" fontId="20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" fillId="0" borderId="16" xfId="4" applyFon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pivotButton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48" fillId="10" borderId="13" xfId="0" applyFont="1" applyFill="1" applyBorder="1" applyAlignment="1">
      <alignment horizontal="center" vertical="center"/>
    </xf>
    <xf numFmtId="21" fontId="48" fillId="10" borderId="13" xfId="0" applyNumberFormat="1" applyFont="1" applyFill="1" applyBorder="1" applyAlignment="1">
      <alignment horizontal="center" vertical="center"/>
    </xf>
    <xf numFmtId="1" fontId="48" fillId="10" borderId="13" xfId="0" applyNumberFormat="1" applyFont="1" applyFill="1" applyBorder="1" applyAlignment="1">
      <alignment horizontal="center" vertical="center"/>
    </xf>
    <xf numFmtId="10" fontId="48" fillId="10" borderId="13" xfId="0" applyNumberFormat="1" applyFont="1" applyFill="1" applyBorder="1" applyAlignment="1">
      <alignment horizontal="center" vertical="center"/>
    </xf>
    <xf numFmtId="0" fontId="48" fillId="10" borderId="13" xfId="2" applyFont="1" applyFill="1" applyBorder="1" applyAlignment="1">
      <alignment horizontal="center" vertical="center"/>
    </xf>
    <xf numFmtId="0" fontId="48" fillId="10" borderId="13" xfId="2" applyNumberFormat="1" applyFont="1" applyFill="1" applyBorder="1" applyAlignment="1">
      <alignment horizontal="center" vertical="center"/>
    </xf>
    <xf numFmtId="0" fontId="1" fillId="10" borderId="13" xfId="2" applyNumberFormat="1" applyFill="1" applyBorder="1" applyAlignment="1">
      <alignment horizontal="center" vertical="center"/>
    </xf>
    <xf numFmtId="0" fontId="1" fillId="10" borderId="13" xfId="2" applyFill="1" applyBorder="1" applyAlignment="1">
      <alignment horizontal="center" vertical="center"/>
    </xf>
    <xf numFmtId="14" fontId="1" fillId="10" borderId="13" xfId="2" applyNumberFormat="1" applyFill="1" applyBorder="1" applyAlignment="1">
      <alignment horizontal="center" vertical="center"/>
    </xf>
    <xf numFmtId="0" fontId="1" fillId="10" borderId="0" xfId="2" applyNumberFormat="1" applyFill="1" applyAlignment="1">
      <alignment horizontal="center" vertical="center"/>
    </xf>
    <xf numFmtId="0" fontId="0" fillId="0" borderId="0" xfId="0" pivotButton="1" applyBorder="1" applyAlignment="1">
      <alignment horizontal="center" vertical="center" wrapText="1"/>
    </xf>
    <xf numFmtId="9" fontId="0" fillId="0" borderId="0" xfId="1" applyFont="1"/>
    <xf numFmtId="0" fontId="49" fillId="19" borderId="1" xfId="0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quotePrefix="1"/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0" fontId="0" fillId="18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0" fillId="17" borderId="5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8" fillId="16" borderId="8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4" applyFont="1" applyBorder="1" applyAlignment="1">
      <alignment horizontal="center"/>
    </xf>
    <xf numFmtId="0" fontId="18" fillId="0" borderId="3" xfId="4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8" fillId="16" borderId="7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9" fontId="0" fillId="17" borderId="1" xfId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17" borderId="1" xfId="1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vertical="center" wrapText="1"/>
    </xf>
    <xf numFmtId="0" fontId="8" fillId="16" borderId="8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10" fontId="6" fillId="0" borderId="1" xfId="1" applyNumberFormat="1" applyFont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9" fontId="0" fillId="17" borderId="0" xfId="1" applyFont="1" applyFill="1" applyBorder="1" applyAlignment="1">
      <alignment horizontal="center"/>
    </xf>
    <xf numFmtId="21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/>
    <xf numFmtId="0" fontId="11" fillId="8" borderId="7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0" fillId="17" borderId="8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8" borderId="7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8" fillId="16" borderId="8" xfId="0" applyFont="1" applyFill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8" fillId="21" borderId="7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7" borderId="2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  <xf numFmtId="0" fontId="8" fillId="16" borderId="8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21" borderId="7" xfId="0" applyFont="1" applyFill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8" fillId="21" borderId="8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13" borderId="6" xfId="0" applyFont="1" applyFill="1" applyBorder="1" applyAlignment="1">
      <alignment horizontal="center"/>
    </xf>
    <xf numFmtId="0" fontId="8" fillId="13" borderId="14" xfId="0" applyFont="1" applyFill="1" applyBorder="1" applyAlignment="1">
      <alignment horizontal="center"/>
    </xf>
    <xf numFmtId="0" fontId="8" fillId="13" borderId="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/>
    </xf>
    <xf numFmtId="0" fontId="15" fillId="8" borderId="0" xfId="0" applyFont="1" applyFill="1" applyBorder="1" applyAlignment="1">
      <alignment horizontal="center"/>
    </xf>
  </cellXfs>
  <cellStyles count="12109">
    <cellStyle name="%" xfId="7" xr:uid="{00000000-0005-0000-0000-000000000000}"/>
    <cellStyle name="% 10" xfId="8" xr:uid="{00000000-0005-0000-0000-000001000000}"/>
    <cellStyle name="% 10 2" xfId="9" xr:uid="{00000000-0005-0000-0000-000002000000}"/>
    <cellStyle name="% 10 2 2" xfId="10" xr:uid="{00000000-0005-0000-0000-000003000000}"/>
    <cellStyle name="% 10 3" xfId="11" xr:uid="{00000000-0005-0000-0000-000004000000}"/>
    <cellStyle name="% 10 3 2" xfId="12" xr:uid="{00000000-0005-0000-0000-000005000000}"/>
    <cellStyle name="% 10 4" xfId="13" xr:uid="{00000000-0005-0000-0000-000006000000}"/>
    <cellStyle name="% 11" xfId="14" xr:uid="{00000000-0005-0000-0000-000007000000}"/>
    <cellStyle name="% 11 2" xfId="15" xr:uid="{00000000-0005-0000-0000-000008000000}"/>
    <cellStyle name="% 11 2 2" xfId="16" xr:uid="{00000000-0005-0000-0000-000009000000}"/>
    <cellStyle name="% 11 3" xfId="17" xr:uid="{00000000-0005-0000-0000-00000A000000}"/>
    <cellStyle name="% 11 3 2" xfId="18" xr:uid="{00000000-0005-0000-0000-00000B000000}"/>
    <cellStyle name="% 11 4" xfId="19" xr:uid="{00000000-0005-0000-0000-00000C000000}"/>
    <cellStyle name="% 12" xfId="20" xr:uid="{00000000-0005-0000-0000-00000D000000}"/>
    <cellStyle name="% 12 2" xfId="21" xr:uid="{00000000-0005-0000-0000-00000E000000}"/>
    <cellStyle name="% 12 2 2" xfId="22" xr:uid="{00000000-0005-0000-0000-00000F000000}"/>
    <cellStyle name="% 12 3" xfId="23" xr:uid="{00000000-0005-0000-0000-000010000000}"/>
    <cellStyle name="% 12 3 2" xfId="24" xr:uid="{00000000-0005-0000-0000-000011000000}"/>
    <cellStyle name="% 12 4" xfId="25" xr:uid="{00000000-0005-0000-0000-000012000000}"/>
    <cellStyle name="% 13" xfId="26" xr:uid="{00000000-0005-0000-0000-000013000000}"/>
    <cellStyle name="% 13 2" xfId="27" xr:uid="{00000000-0005-0000-0000-000014000000}"/>
    <cellStyle name="% 13 2 2" xfId="28" xr:uid="{00000000-0005-0000-0000-000015000000}"/>
    <cellStyle name="% 13 3" xfId="29" xr:uid="{00000000-0005-0000-0000-000016000000}"/>
    <cellStyle name="% 13 3 2" xfId="30" xr:uid="{00000000-0005-0000-0000-000017000000}"/>
    <cellStyle name="% 13 4" xfId="31" xr:uid="{00000000-0005-0000-0000-000018000000}"/>
    <cellStyle name="% 14" xfId="32" xr:uid="{00000000-0005-0000-0000-000019000000}"/>
    <cellStyle name="% 15" xfId="33" xr:uid="{00000000-0005-0000-0000-00001A000000}"/>
    <cellStyle name="% 15 2" xfId="34" xr:uid="{00000000-0005-0000-0000-00001B000000}"/>
    <cellStyle name="% 15 2 2" xfId="35" xr:uid="{00000000-0005-0000-0000-00001C000000}"/>
    <cellStyle name="% 15 3" xfId="36" xr:uid="{00000000-0005-0000-0000-00001D000000}"/>
    <cellStyle name="% 16" xfId="37" xr:uid="{00000000-0005-0000-0000-00001E000000}"/>
    <cellStyle name="% 16 2" xfId="38" xr:uid="{00000000-0005-0000-0000-00001F000000}"/>
    <cellStyle name="% 16 2 2" xfId="39" xr:uid="{00000000-0005-0000-0000-000020000000}"/>
    <cellStyle name="% 16 3" xfId="40" xr:uid="{00000000-0005-0000-0000-000021000000}"/>
    <cellStyle name="% 17" xfId="41" xr:uid="{00000000-0005-0000-0000-000022000000}"/>
    <cellStyle name="% 17 2" xfId="42" xr:uid="{00000000-0005-0000-0000-000023000000}"/>
    <cellStyle name="% 17 2 2" xfId="43" xr:uid="{00000000-0005-0000-0000-000024000000}"/>
    <cellStyle name="% 17 3" xfId="44" xr:uid="{00000000-0005-0000-0000-000025000000}"/>
    <cellStyle name="% 18" xfId="45" xr:uid="{00000000-0005-0000-0000-000026000000}"/>
    <cellStyle name="% 18 2" xfId="46" xr:uid="{00000000-0005-0000-0000-000027000000}"/>
    <cellStyle name="% 18 2 2" xfId="5" xr:uid="{00000000-0005-0000-0000-000028000000}"/>
    <cellStyle name="% 18 3" xfId="47" xr:uid="{00000000-0005-0000-0000-000029000000}"/>
    <cellStyle name="% 19" xfId="48" xr:uid="{00000000-0005-0000-0000-00002A000000}"/>
    <cellStyle name="% 2" xfId="49" xr:uid="{00000000-0005-0000-0000-00002B000000}"/>
    <cellStyle name="% 2 2" xfId="50" xr:uid="{00000000-0005-0000-0000-00002C000000}"/>
    <cellStyle name="% 2 2 2" xfId="51" xr:uid="{00000000-0005-0000-0000-00002D000000}"/>
    <cellStyle name="% 2 3" xfId="52" xr:uid="{00000000-0005-0000-0000-00002E000000}"/>
    <cellStyle name="% 2 3 2" xfId="53" xr:uid="{00000000-0005-0000-0000-00002F000000}"/>
    <cellStyle name="% 2 4" xfId="54" xr:uid="{00000000-0005-0000-0000-000030000000}"/>
    <cellStyle name="% 3" xfId="55" xr:uid="{00000000-0005-0000-0000-000031000000}"/>
    <cellStyle name="% 3 2" xfId="56" xr:uid="{00000000-0005-0000-0000-000032000000}"/>
    <cellStyle name="% 3 2 2" xfId="57" xr:uid="{00000000-0005-0000-0000-000033000000}"/>
    <cellStyle name="% 3 3" xfId="58" xr:uid="{00000000-0005-0000-0000-000034000000}"/>
    <cellStyle name="% 3 3 2" xfId="59" xr:uid="{00000000-0005-0000-0000-000035000000}"/>
    <cellStyle name="% 3 4" xfId="60" xr:uid="{00000000-0005-0000-0000-000036000000}"/>
    <cellStyle name="% 4" xfId="61" xr:uid="{00000000-0005-0000-0000-000037000000}"/>
    <cellStyle name="% 4 2" xfId="62" xr:uid="{00000000-0005-0000-0000-000038000000}"/>
    <cellStyle name="% 4 2 2" xfId="63" xr:uid="{00000000-0005-0000-0000-000039000000}"/>
    <cellStyle name="% 4 3" xfId="64" xr:uid="{00000000-0005-0000-0000-00003A000000}"/>
    <cellStyle name="% 4 3 2" xfId="65" xr:uid="{00000000-0005-0000-0000-00003B000000}"/>
    <cellStyle name="% 4 4" xfId="66" xr:uid="{00000000-0005-0000-0000-00003C000000}"/>
    <cellStyle name="% 5" xfId="67" xr:uid="{00000000-0005-0000-0000-00003D000000}"/>
    <cellStyle name="% 5 2" xfId="68" xr:uid="{00000000-0005-0000-0000-00003E000000}"/>
    <cellStyle name="% 5 2 2" xfId="69" xr:uid="{00000000-0005-0000-0000-00003F000000}"/>
    <cellStyle name="% 5 3" xfId="70" xr:uid="{00000000-0005-0000-0000-000040000000}"/>
    <cellStyle name="% 5 3 2" xfId="71" xr:uid="{00000000-0005-0000-0000-000041000000}"/>
    <cellStyle name="% 5 4" xfId="72" xr:uid="{00000000-0005-0000-0000-000042000000}"/>
    <cellStyle name="% 6" xfId="73" xr:uid="{00000000-0005-0000-0000-000043000000}"/>
    <cellStyle name="% 6 2" xfId="74" xr:uid="{00000000-0005-0000-0000-000044000000}"/>
    <cellStyle name="% 6 2 2" xfId="75" xr:uid="{00000000-0005-0000-0000-000045000000}"/>
    <cellStyle name="% 6 3" xfId="76" xr:uid="{00000000-0005-0000-0000-000046000000}"/>
    <cellStyle name="% 6 3 2" xfId="77" xr:uid="{00000000-0005-0000-0000-000047000000}"/>
    <cellStyle name="% 6 4" xfId="78" xr:uid="{00000000-0005-0000-0000-000048000000}"/>
    <cellStyle name="% 7" xfId="79" xr:uid="{00000000-0005-0000-0000-000049000000}"/>
    <cellStyle name="% 7 2" xfId="80" xr:uid="{00000000-0005-0000-0000-00004A000000}"/>
    <cellStyle name="% 7 2 2" xfId="81" xr:uid="{00000000-0005-0000-0000-00004B000000}"/>
    <cellStyle name="% 7 3" xfId="82" xr:uid="{00000000-0005-0000-0000-00004C000000}"/>
    <cellStyle name="% 7 3 2" xfId="83" xr:uid="{00000000-0005-0000-0000-00004D000000}"/>
    <cellStyle name="% 7 4" xfId="84" xr:uid="{00000000-0005-0000-0000-00004E000000}"/>
    <cellStyle name="% 8" xfId="85" xr:uid="{00000000-0005-0000-0000-00004F000000}"/>
    <cellStyle name="% 8 2" xfId="86" xr:uid="{00000000-0005-0000-0000-000050000000}"/>
    <cellStyle name="% 8 2 2" xfId="87" xr:uid="{00000000-0005-0000-0000-000051000000}"/>
    <cellStyle name="% 8 3" xfId="88" xr:uid="{00000000-0005-0000-0000-000052000000}"/>
    <cellStyle name="% 8 3 2" xfId="89" xr:uid="{00000000-0005-0000-0000-000053000000}"/>
    <cellStyle name="% 8 4" xfId="90" xr:uid="{00000000-0005-0000-0000-000054000000}"/>
    <cellStyle name="% 9" xfId="91" xr:uid="{00000000-0005-0000-0000-000055000000}"/>
    <cellStyle name="% 9 2" xfId="92" xr:uid="{00000000-0005-0000-0000-000056000000}"/>
    <cellStyle name="% 9 2 2" xfId="93" xr:uid="{00000000-0005-0000-0000-000057000000}"/>
    <cellStyle name="% 9 3" xfId="94" xr:uid="{00000000-0005-0000-0000-000058000000}"/>
    <cellStyle name="% 9 3 2" xfId="95" xr:uid="{00000000-0005-0000-0000-000059000000}"/>
    <cellStyle name="% 9 4" xfId="96" xr:uid="{00000000-0005-0000-0000-00005A000000}"/>
    <cellStyle name="20% - Accent1" xfId="12086" builtinId="30" customBuiltin="1"/>
    <cellStyle name="20% - Accent1 2" xfId="97" xr:uid="{00000000-0005-0000-0000-00005B000000}"/>
    <cellStyle name="20% - Accent1 3" xfId="98" xr:uid="{00000000-0005-0000-0000-00005C000000}"/>
    <cellStyle name="20% - Accent1 4" xfId="99" xr:uid="{00000000-0005-0000-0000-00005D000000}"/>
    <cellStyle name="20% - Accent2" xfId="12090" builtinId="34" customBuiltin="1"/>
    <cellStyle name="20% - Accent2 2" xfId="100" xr:uid="{00000000-0005-0000-0000-00005E000000}"/>
    <cellStyle name="20% - Accent2 3" xfId="101" xr:uid="{00000000-0005-0000-0000-00005F000000}"/>
    <cellStyle name="20% - Accent2 4" xfId="102" xr:uid="{00000000-0005-0000-0000-000060000000}"/>
    <cellStyle name="20% - Accent3" xfId="12094" builtinId="38" customBuiltin="1"/>
    <cellStyle name="20% - Accent3 2" xfId="103" xr:uid="{00000000-0005-0000-0000-000061000000}"/>
    <cellStyle name="20% - Accent3 3" xfId="104" xr:uid="{00000000-0005-0000-0000-000062000000}"/>
    <cellStyle name="20% - Accent3 4" xfId="105" xr:uid="{00000000-0005-0000-0000-000063000000}"/>
    <cellStyle name="20% - Accent4" xfId="12098" builtinId="42" customBuiltin="1"/>
    <cellStyle name="20% - Accent4 2" xfId="106" xr:uid="{00000000-0005-0000-0000-000064000000}"/>
    <cellStyle name="20% - Accent4 3" xfId="107" xr:uid="{00000000-0005-0000-0000-000065000000}"/>
    <cellStyle name="20% - Accent4 4" xfId="108" xr:uid="{00000000-0005-0000-0000-000066000000}"/>
    <cellStyle name="20% - Accent5" xfId="12102" builtinId="46" customBuiltin="1"/>
    <cellStyle name="20% - Accent5 2" xfId="109" xr:uid="{00000000-0005-0000-0000-000067000000}"/>
    <cellStyle name="20% - Accent5 3" xfId="110" xr:uid="{00000000-0005-0000-0000-000068000000}"/>
    <cellStyle name="20% - Accent5 4" xfId="111" xr:uid="{00000000-0005-0000-0000-000069000000}"/>
    <cellStyle name="20% - Accent6" xfId="12105" builtinId="50" customBuiltin="1"/>
    <cellStyle name="20% - Accent6 2" xfId="112" xr:uid="{00000000-0005-0000-0000-00006A000000}"/>
    <cellStyle name="20% - Accent6 3" xfId="113" xr:uid="{00000000-0005-0000-0000-00006B000000}"/>
    <cellStyle name="20% - Accent6 4" xfId="114" xr:uid="{00000000-0005-0000-0000-00006C000000}"/>
    <cellStyle name="40% - Accent1" xfId="12087" builtinId="31" customBuiltin="1"/>
    <cellStyle name="40% - Accent1 2" xfId="115" xr:uid="{00000000-0005-0000-0000-00006D000000}"/>
    <cellStyle name="40% - Accent1 3" xfId="116" xr:uid="{00000000-0005-0000-0000-00006E000000}"/>
    <cellStyle name="40% - Accent1 4" xfId="117" xr:uid="{00000000-0005-0000-0000-00006F000000}"/>
    <cellStyle name="40% - Accent2" xfId="12091" builtinId="35" customBuiltin="1"/>
    <cellStyle name="40% - Accent2 2" xfId="118" xr:uid="{00000000-0005-0000-0000-000070000000}"/>
    <cellStyle name="40% - Accent2 3" xfId="119" xr:uid="{00000000-0005-0000-0000-000071000000}"/>
    <cellStyle name="40% - Accent2 4" xfId="120" xr:uid="{00000000-0005-0000-0000-000072000000}"/>
    <cellStyle name="40% - Accent3" xfId="12095" builtinId="39" customBuiltin="1"/>
    <cellStyle name="40% - Accent3 2" xfId="121" xr:uid="{00000000-0005-0000-0000-000073000000}"/>
    <cellStyle name="40% - Accent3 3" xfId="122" xr:uid="{00000000-0005-0000-0000-000074000000}"/>
    <cellStyle name="40% - Accent3 4" xfId="123" xr:uid="{00000000-0005-0000-0000-000075000000}"/>
    <cellStyle name="40% - Accent4" xfId="12099" builtinId="43" customBuiltin="1"/>
    <cellStyle name="40% - Accent4 2" xfId="124" xr:uid="{00000000-0005-0000-0000-000076000000}"/>
    <cellStyle name="40% - Accent4 3" xfId="125" xr:uid="{00000000-0005-0000-0000-000077000000}"/>
    <cellStyle name="40% - Accent4 4" xfId="126" xr:uid="{00000000-0005-0000-0000-000078000000}"/>
    <cellStyle name="40% - Accent5" xfId="2" builtinId="47"/>
    <cellStyle name="40% - Accent5 2" xfId="127" xr:uid="{00000000-0005-0000-0000-000079000000}"/>
    <cellStyle name="40% - Accent5 3" xfId="128" xr:uid="{00000000-0005-0000-0000-00007A000000}"/>
    <cellStyle name="40% - Accent5 4" xfId="129" xr:uid="{00000000-0005-0000-0000-00007B000000}"/>
    <cellStyle name="40% - Accent5 5" xfId="12108" xr:uid="{00000000-0005-0000-0000-0000502F0000}"/>
    <cellStyle name="40% - Accent6" xfId="12106" builtinId="51" customBuiltin="1"/>
    <cellStyle name="40% - Accent6 2" xfId="130" xr:uid="{00000000-0005-0000-0000-00007C000000}"/>
    <cellStyle name="40% - Accent6 3" xfId="131" xr:uid="{00000000-0005-0000-0000-00007D000000}"/>
    <cellStyle name="40% - Accent6 4" xfId="132" xr:uid="{00000000-0005-0000-0000-00007E000000}"/>
    <cellStyle name="60% - Accent1" xfId="12088" builtinId="32" customBuiltin="1"/>
    <cellStyle name="60% - Accent1 2" xfId="133" xr:uid="{00000000-0005-0000-0000-00007F000000}"/>
    <cellStyle name="60% - Accent1 3" xfId="134" xr:uid="{00000000-0005-0000-0000-000080000000}"/>
    <cellStyle name="60% - Accent1 4" xfId="135" xr:uid="{00000000-0005-0000-0000-000081000000}"/>
    <cellStyle name="60% - Accent2" xfId="12092" builtinId="36" customBuiltin="1"/>
    <cellStyle name="60% - Accent2 2" xfId="136" xr:uid="{00000000-0005-0000-0000-000082000000}"/>
    <cellStyle name="60% - Accent2 3" xfId="137" xr:uid="{00000000-0005-0000-0000-000083000000}"/>
    <cellStyle name="60% - Accent2 4" xfId="138" xr:uid="{00000000-0005-0000-0000-000084000000}"/>
    <cellStyle name="60% - Accent3" xfId="12096" builtinId="40" customBuiltin="1"/>
    <cellStyle name="60% - Accent3 2" xfId="139" xr:uid="{00000000-0005-0000-0000-000085000000}"/>
    <cellStyle name="60% - Accent3 3" xfId="140" xr:uid="{00000000-0005-0000-0000-000086000000}"/>
    <cellStyle name="60% - Accent3 4" xfId="141" xr:uid="{00000000-0005-0000-0000-000087000000}"/>
    <cellStyle name="60% - Accent4" xfId="12100" builtinId="44" customBuiltin="1"/>
    <cellStyle name="60% - Accent4 2" xfId="142" xr:uid="{00000000-0005-0000-0000-000088000000}"/>
    <cellStyle name="60% - Accent4 3" xfId="143" xr:uid="{00000000-0005-0000-0000-000089000000}"/>
    <cellStyle name="60% - Accent4 4" xfId="144" xr:uid="{00000000-0005-0000-0000-00008A000000}"/>
    <cellStyle name="60% - Accent5" xfId="12103" builtinId="48" customBuiltin="1"/>
    <cellStyle name="60% - Accent5 2" xfId="145" xr:uid="{00000000-0005-0000-0000-00008B000000}"/>
    <cellStyle name="60% - Accent5 3" xfId="146" xr:uid="{00000000-0005-0000-0000-00008C000000}"/>
    <cellStyle name="60% - Accent5 4" xfId="147" xr:uid="{00000000-0005-0000-0000-00008D000000}"/>
    <cellStyle name="60% - Accent6" xfId="12107" builtinId="52" customBuiltin="1"/>
    <cellStyle name="60% - Accent6 2" xfId="148" xr:uid="{00000000-0005-0000-0000-00008E000000}"/>
    <cellStyle name="60% - Accent6 3" xfId="149" xr:uid="{00000000-0005-0000-0000-00008F000000}"/>
    <cellStyle name="60% - Accent6 4" xfId="150" xr:uid="{00000000-0005-0000-0000-000090000000}"/>
    <cellStyle name="Accent1" xfId="12085" builtinId="29" customBuiltin="1"/>
    <cellStyle name="Accent1 2" xfId="151" xr:uid="{00000000-0005-0000-0000-000091000000}"/>
    <cellStyle name="Accent1 3" xfId="152" xr:uid="{00000000-0005-0000-0000-000092000000}"/>
    <cellStyle name="Accent1 4" xfId="153" xr:uid="{00000000-0005-0000-0000-000093000000}"/>
    <cellStyle name="Accent2" xfId="12089" builtinId="33" customBuiltin="1"/>
    <cellStyle name="Accent2 2" xfId="154" xr:uid="{00000000-0005-0000-0000-000094000000}"/>
    <cellStyle name="Accent2 3" xfId="155" xr:uid="{00000000-0005-0000-0000-000095000000}"/>
    <cellStyle name="Accent2 4" xfId="156" xr:uid="{00000000-0005-0000-0000-000096000000}"/>
    <cellStyle name="Accent3" xfId="12093" builtinId="37" customBuiltin="1"/>
    <cellStyle name="Accent3 2" xfId="157" xr:uid="{00000000-0005-0000-0000-000097000000}"/>
    <cellStyle name="Accent3 3" xfId="158" xr:uid="{00000000-0005-0000-0000-000098000000}"/>
    <cellStyle name="Accent3 4" xfId="159" xr:uid="{00000000-0005-0000-0000-000099000000}"/>
    <cellStyle name="Accent4" xfId="12097" builtinId="41" customBuiltin="1"/>
    <cellStyle name="Accent4 2" xfId="160" xr:uid="{00000000-0005-0000-0000-00009A000000}"/>
    <cellStyle name="Accent4 2 2" xfId="463" xr:uid="{00000000-0005-0000-0000-00009B000000}"/>
    <cellStyle name="Accent4 3" xfId="161" xr:uid="{00000000-0005-0000-0000-00009C000000}"/>
    <cellStyle name="Accent4 4" xfId="162" xr:uid="{00000000-0005-0000-0000-00009D000000}"/>
    <cellStyle name="Accent5" xfId="12101" builtinId="45" customBuiltin="1"/>
    <cellStyle name="Accent5 2" xfId="163" xr:uid="{00000000-0005-0000-0000-00009E000000}"/>
    <cellStyle name="Accent5 3" xfId="164" xr:uid="{00000000-0005-0000-0000-00009F000000}"/>
    <cellStyle name="Accent5 4" xfId="165" xr:uid="{00000000-0005-0000-0000-0000A0000000}"/>
    <cellStyle name="Accent6" xfId="12104" builtinId="49" customBuiltin="1"/>
    <cellStyle name="Accent6 2" xfId="166" xr:uid="{00000000-0005-0000-0000-0000A1000000}"/>
    <cellStyle name="Accent6 3" xfId="167" xr:uid="{00000000-0005-0000-0000-0000A2000000}"/>
    <cellStyle name="Accent6 4" xfId="168" xr:uid="{00000000-0005-0000-0000-0000A3000000}"/>
    <cellStyle name="Bad" xfId="12074" builtinId="27" customBuiltin="1"/>
    <cellStyle name="Bad 2" xfId="169" xr:uid="{00000000-0005-0000-0000-0000A5000000}"/>
    <cellStyle name="Bad 3" xfId="170" xr:uid="{00000000-0005-0000-0000-0000A6000000}"/>
    <cellStyle name="Bad 4" xfId="171" xr:uid="{00000000-0005-0000-0000-0000A7000000}"/>
    <cellStyle name="Calculation" xfId="12078" builtinId="22" customBuiltin="1"/>
    <cellStyle name="Calculation 2" xfId="172" xr:uid="{00000000-0005-0000-0000-0000A8000000}"/>
    <cellStyle name="Calculation 3" xfId="173" xr:uid="{00000000-0005-0000-0000-0000A9000000}"/>
    <cellStyle name="Calculation 4" xfId="174" xr:uid="{00000000-0005-0000-0000-0000AA000000}"/>
    <cellStyle name="Check Cell" xfId="12080" builtinId="23" customBuiltin="1"/>
    <cellStyle name="Check Cell 2" xfId="175" xr:uid="{00000000-0005-0000-0000-0000AB000000}"/>
    <cellStyle name="Check Cell 3" xfId="176" xr:uid="{00000000-0005-0000-0000-0000AC000000}"/>
    <cellStyle name="Check Cell 4" xfId="177" xr:uid="{00000000-0005-0000-0000-0000AD000000}"/>
    <cellStyle name="Comma 2" xfId="464" xr:uid="{00000000-0005-0000-0000-0000AE000000}"/>
    <cellStyle name="Comma 2 2" xfId="465" xr:uid="{00000000-0005-0000-0000-0000AF000000}"/>
    <cellStyle name="Comma 2 3" xfId="466" xr:uid="{00000000-0005-0000-0000-0000B0000000}"/>
    <cellStyle name="Comma 2 4" xfId="467" xr:uid="{00000000-0005-0000-0000-0000B1000000}"/>
    <cellStyle name="Comma 3" xfId="468" xr:uid="{00000000-0005-0000-0000-0000B2000000}"/>
    <cellStyle name="Comma 3 10" xfId="469" xr:uid="{00000000-0005-0000-0000-0000B3000000}"/>
    <cellStyle name="Comma 3 11" xfId="470" xr:uid="{00000000-0005-0000-0000-0000B4000000}"/>
    <cellStyle name="Comma 3 12" xfId="471" xr:uid="{00000000-0005-0000-0000-0000B5000000}"/>
    <cellStyle name="Comma 3 2" xfId="472" xr:uid="{00000000-0005-0000-0000-0000B6000000}"/>
    <cellStyle name="Comma 3 3" xfId="473" xr:uid="{00000000-0005-0000-0000-0000B7000000}"/>
    <cellStyle name="Comma 3 4" xfId="474" xr:uid="{00000000-0005-0000-0000-0000B8000000}"/>
    <cellStyle name="Comma 3 5" xfId="475" xr:uid="{00000000-0005-0000-0000-0000B9000000}"/>
    <cellStyle name="Comma 3 6" xfId="476" xr:uid="{00000000-0005-0000-0000-0000BA000000}"/>
    <cellStyle name="Comma 3 7" xfId="477" xr:uid="{00000000-0005-0000-0000-0000BB000000}"/>
    <cellStyle name="Comma 3 8" xfId="478" xr:uid="{00000000-0005-0000-0000-0000BC000000}"/>
    <cellStyle name="Comma 3 9" xfId="479" xr:uid="{00000000-0005-0000-0000-0000BD000000}"/>
    <cellStyle name="Explanatory Text" xfId="12083" builtinId="53" customBuiltin="1"/>
    <cellStyle name="Explanatory Text 2" xfId="178" xr:uid="{00000000-0005-0000-0000-0000BE000000}"/>
    <cellStyle name="Explanatory Text 3" xfId="179" xr:uid="{00000000-0005-0000-0000-0000BF000000}"/>
    <cellStyle name="Explanatory Text 4" xfId="180" xr:uid="{00000000-0005-0000-0000-0000C0000000}"/>
    <cellStyle name="Good" xfId="12073" builtinId="26" customBuiltin="1"/>
    <cellStyle name="Good 2" xfId="181" xr:uid="{00000000-0005-0000-0000-0000C1000000}"/>
    <cellStyle name="Good 3" xfId="182" xr:uid="{00000000-0005-0000-0000-0000C2000000}"/>
    <cellStyle name="Good 4" xfId="183" xr:uid="{00000000-0005-0000-0000-0000C3000000}"/>
    <cellStyle name="Heading 1" xfId="12069" builtinId="16" customBuiltin="1"/>
    <cellStyle name="Heading 1 2" xfId="184" xr:uid="{00000000-0005-0000-0000-0000C4000000}"/>
    <cellStyle name="Heading 1 3" xfId="185" xr:uid="{00000000-0005-0000-0000-0000C5000000}"/>
    <cellStyle name="Heading 1 4" xfId="186" xr:uid="{00000000-0005-0000-0000-0000C6000000}"/>
    <cellStyle name="Heading 2" xfId="12070" builtinId="17" customBuiltin="1"/>
    <cellStyle name="Heading 2 2" xfId="187" xr:uid="{00000000-0005-0000-0000-0000C7000000}"/>
    <cellStyle name="Heading 2 3" xfId="188" xr:uid="{00000000-0005-0000-0000-0000C8000000}"/>
    <cellStyle name="Heading 2 4" xfId="189" xr:uid="{00000000-0005-0000-0000-0000C9000000}"/>
    <cellStyle name="Heading 3" xfId="12071" builtinId="18" customBuiltin="1"/>
    <cellStyle name="Heading 3 2" xfId="190" xr:uid="{00000000-0005-0000-0000-0000CA000000}"/>
    <cellStyle name="Heading 3 3" xfId="191" xr:uid="{00000000-0005-0000-0000-0000CB000000}"/>
    <cellStyle name="Heading 3 4" xfId="192" xr:uid="{00000000-0005-0000-0000-0000CC000000}"/>
    <cellStyle name="Heading 4" xfId="12072" builtinId="19" customBuiltin="1"/>
    <cellStyle name="Heading 4 2" xfId="193" xr:uid="{00000000-0005-0000-0000-0000CD000000}"/>
    <cellStyle name="Heading 4 3" xfId="194" xr:uid="{00000000-0005-0000-0000-0000CE000000}"/>
    <cellStyle name="Heading 4 4" xfId="195" xr:uid="{00000000-0005-0000-0000-0000CF000000}"/>
    <cellStyle name="Input" xfId="12076" builtinId="20" customBuiltin="1"/>
    <cellStyle name="Input 2" xfId="196" xr:uid="{00000000-0005-0000-0000-0000D1000000}"/>
    <cellStyle name="Input 3" xfId="197" xr:uid="{00000000-0005-0000-0000-0000D2000000}"/>
    <cellStyle name="Input 4" xfId="198" xr:uid="{00000000-0005-0000-0000-0000D3000000}"/>
    <cellStyle name="Linked Cell" xfId="12079" builtinId="24" customBuiltin="1"/>
    <cellStyle name="Linked Cell 2" xfId="199" xr:uid="{00000000-0005-0000-0000-0000D4000000}"/>
    <cellStyle name="Linked Cell 3" xfId="200" xr:uid="{00000000-0005-0000-0000-0000D5000000}"/>
    <cellStyle name="Linked Cell 4" xfId="201" xr:uid="{00000000-0005-0000-0000-0000D6000000}"/>
    <cellStyle name="Neutral" xfId="12075" builtinId="28" customBuiltin="1"/>
    <cellStyle name="Neutral 2" xfId="202" xr:uid="{00000000-0005-0000-0000-0000D8000000}"/>
    <cellStyle name="Neutral 3" xfId="203" xr:uid="{00000000-0005-0000-0000-0000D9000000}"/>
    <cellStyle name="Neutral 4" xfId="204" xr:uid="{00000000-0005-0000-0000-0000DA000000}"/>
    <cellStyle name="Neutral 5" xfId="12067" xr:uid="{00000000-0005-0000-0000-000008010000}"/>
    <cellStyle name="Normal" xfId="0" builtinId="0"/>
    <cellStyle name="Normal 10" xfId="205" xr:uid="{00000000-0005-0000-0000-0000DC000000}"/>
    <cellStyle name="Normal 10 10" xfId="480" xr:uid="{00000000-0005-0000-0000-0000DD000000}"/>
    <cellStyle name="Normal 10 10 2" xfId="481" xr:uid="{00000000-0005-0000-0000-0000DE000000}"/>
    <cellStyle name="Normal 10 10 3" xfId="482" xr:uid="{00000000-0005-0000-0000-0000DF000000}"/>
    <cellStyle name="Normal 10 10 4" xfId="483" xr:uid="{00000000-0005-0000-0000-0000E0000000}"/>
    <cellStyle name="Normal 10 10 5" xfId="484" xr:uid="{00000000-0005-0000-0000-0000E1000000}"/>
    <cellStyle name="Normal 10 11" xfId="485" xr:uid="{00000000-0005-0000-0000-0000E2000000}"/>
    <cellStyle name="Normal 10 11 2" xfId="486" xr:uid="{00000000-0005-0000-0000-0000E3000000}"/>
    <cellStyle name="Normal 10 11 3" xfId="487" xr:uid="{00000000-0005-0000-0000-0000E4000000}"/>
    <cellStyle name="Normal 10 11 4" xfId="488" xr:uid="{00000000-0005-0000-0000-0000E5000000}"/>
    <cellStyle name="Normal 10 11 5" xfId="489" xr:uid="{00000000-0005-0000-0000-0000E6000000}"/>
    <cellStyle name="Normal 10 12" xfId="490" xr:uid="{00000000-0005-0000-0000-0000E7000000}"/>
    <cellStyle name="Normal 10 12 2" xfId="491" xr:uid="{00000000-0005-0000-0000-0000E8000000}"/>
    <cellStyle name="Normal 10 12 3" xfId="492" xr:uid="{00000000-0005-0000-0000-0000E9000000}"/>
    <cellStyle name="Normal 10 12 4" xfId="493" xr:uid="{00000000-0005-0000-0000-0000EA000000}"/>
    <cellStyle name="Normal 10 12 5" xfId="494" xr:uid="{00000000-0005-0000-0000-0000EB000000}"/>
    <cellStyle name="Normal 10 13" xfId="495" xr:uid="{00000000-0005-0000-0000-0000EC000000}"/>
    <cellStyle name="Normal 10 13 2" xfId="496" xr:uid="{00000000-0005-0000-0000-0000ED000000}"/>
    <cellStyle name="Normal 10 13 3" xfId="497" xr:uid="{00000000-0005-0000-0000-0000EE000000}"/>
    <cellStyle name="Normal 10 13 4" xfId="498" xr:uid="{00000000-0005-0000-0000-0000EF000000}"/>
    <cellStyle name="Normal 10 13 5" xfId="499" xr:uid="{00000000-0005-0000-0000-0000F0000000}"/>
    <cellStyle name="Normal 10 14" xfId="500" xr:uid="{00000000-0005-0000-0000-0000F1000000}"/>
    <cellStyle name="Normal 10 14 2" xfId="501" xr:uid="{00000000-0005-0000-0000-0000F2000000}"/>
    <cellStyle name="Normal 10 14 3" xfId="502" xr:uid="{00000000-0005-0000-0000-0000F3000000}"/>
    <cellStyle name="Normal 10 14 4" xfId="503" xr:uid="{00000000-0005-0000-0000-0000F4000000}"/>
    <cellStyle name="Normal 10 14 5" xfId="504" xr:uid="{00000000-0005-0000-0000-0000F5000000}"/>
    <cellStyle name="Normal 10 15" xfId="505" xr:uid="{00000000-0005-0000-0000-0000F6000000}"/>
    <cellStyle name="Normal 10 15 2" xfId="506" xr:uid="{00000000-0005-0000-0000-0000F7000000}"/>
    <cellStyle name="Normal 10 15 3" xfId="507" xr:uid="{00000000-0005-0000-0000-0000F8000000}"/>
    <cellStyle name="Normal 10 15 4" xfId="508" xr:uid="{00000000-0005-0000-0000-0000F9000000}"/>
    <cellStyle name="Normal 10 15 5" xfId="509" xr:uid="{00000000-0005-0000-0000-0000FA000000}"/>
    <cellStyle name="Normal 10 16" xfId="510" xr:uid="{00000000-0005-0000-0000-0000FB000000}"/>
    <cellStyle name="Normal 10 16 2" xfId="511" xr:uid="{00000000-0005-0000-0000-0000FC000000}"/>
    <cellStyle name="Normal 10 16 3" xfId="512" xr:uid="{00000000-0005-0000-0000-0000FD000000}"/>
    <cellStyle name="Normal 10 16 4" xfId="513" xr:uid="{00000000-0005-0000-0000-0000FE000000}"/>
    <cellStyle name="Normal 10 16 5" xfId="514" xr:uid="{00000000-0005-0000-0000-0000FF000000}"/>
    <cellStyle name="Normal 10 17" xfId="515" xr:uid="{00000000-0005-0000-0000-000000010000}"/>
    <cellStyle name="Normal 10 17 2" xfId="516" xr:uid="{00000000-0005-0000-0000-000001010000}"/>
    <cellStyle name="Normal 10 17 3" xfId="517" xr:uid="{00000000-0005-0000-0000-000002010000}"/>
    <cellStyle name="Normal 10 17 4" xfId="518" xr:uid="{00000000-0005-0000-0000-000003010000}"/>
    <cellStyle name="Normal 10 17 5" xfId="519" xr:uid="{00000000-0005-0000-0000-000004010000}"/>
    <cellStyle name="Normal 10 18" xfId="520" xr:uid="{00000000-0005-0000-0000-000005010000}"/>
    <cellStyle name="Normal 10 18 2" xfId="521" xr:uid="{00000000-0005-0000-0000-000006010000}"/>
    <cellStyle name="Normal 10 18 3" xfId="522" xr:uid="{00000000-0005-0000-0000-000007010000}"/>
    <cellStyle name="Normal 10 18 4" xfId="523" xr:uid="{00000000-0005-0000-0000-000008010000}"/>
    <cellStyle name="Normal 10 18 5" xfId="524" xr:uid="{00000000-0005-0000-0000-000009010000}"/>
    <cellStyle name="Normal 10 19" xfId="525" xr:uid="{00000000-0005-0000-0000-00000A010000}"/>
    <cellStyle name="Normal 10 19 2" xfId="526" xr:uid="{00000000-0005-0000-0000-00000B010000}"/>
    <cellStyle name="Normal 10 19 3" xfId="527" xr:uid="{00000000-0005-0000-0000-00000C010000}"/>
    <cellStyle name="Normal 10 19 4" xfId="528" xr:uid="{00000000-0005-0000-0000-00000D010000}"/>
    <cellStyle name="Normal 10 19 5" xfId="529" xr:uid="{00000000-0005-0000-0000-00000E010000}"/>
    <cellStyle name="Normal 10 2" xfId="206" xr:uid="{00000000-0005-0000-0000-00000F010000}"/>
    <cellStyle name="Normal 10 2 2" xfId="207" xr:uid="{00000000-0005-0000-0000-000010010000}"/>
    <cellStyle name="Normal 10 2 2 10" xfId="530" xr:uid="{00000000-0005-0000-0000-000011010000}"/>
    <cellStyle name="Normal 10 2 2 11" xfId="531" xr:uid="{00000000-0005-0000-0000-000012010000}"/>
    <cellStyle name="Normal 10 2 2 12" xfId="532" xr:uid="{00000000-0005-0000-0000-000013010000}"/>
    <cellStyle name="Normal 10 2 2 13" xfId="533" xr:uid="{00000000-0005-0000-0000-000014010000}"/>
    <cellStyle name="Normal 10 2 2 2" xfId="534" xr:uid="{00000000-0005-0000-0000-000015010000}"/>
    <cellStyle name="Normal 10 2 2 3" xfId="535" xr:uid="{00000000-0005-0000-0000-000016010000}"/>
    <cellStyle name="Normal 10 2 2 4" xfId="536" xr:uid="{00000000-0005-0000-0000-000017010000}"/>
    <cellStyle name="Normal 10 2 2 5" xfId="537" xr:uid="{00000000-0005-0000-0000-000018010000}"/>
    <cellStyle name="Normal 10 2 2 6" xfId="538" xr:uid="{00000000-0005-0000-0000-000019010000}"/>
    <cellStyle name="Normal 10 2 2 7" xfId="539" xr:uid="{00000000-0005-0000-0000-00001A010000}"/>
    <cellStyle name="Normal 10 2 2 8" xfId="540" xr:uid="{00000000-0005-0000-0000-00001B010000}"/>
    <cellStyle name="Normal 10 2 2 9" xfId="541" xr:uid="{00000000-0005-0000-0000-00001C010000}"/>
    <cellStyle name="Normal 10 2 3" xfId="542" xr:uid="{00000000-0005-0000-0000-00001D010000}"/>
    <cellStyle name="Normal 10 2 3 10" xfId="543" xr:uid="{00000000-0005-0000-0000-00001E010000}"/>
    <cellStyle name="Normal 10 2 3 11" xfId="544" xr:uid="{00000000-0005-0000-0000-00001F010000}"/>
    <cellStyle name="Normal 10 2 3 12" xfId="545" xr:uid="{00000000-0005-0000-0000-000020010000}"/>
    <cellStyle name="Normal 10 2 3 2" xfId="546" xr:uid="{00000000-0005-0000-0000-000021010000}"/>
    <cellStyle name="Normal 10 2 3 3" xfId="547" xr:uid="{00000000-0005-0000-0000-000022010000}"/>
    <cellStyle name="Normal 10 2 3 4" xfId="548" xr:uid="{00000000-0005-0000-0000-000023010000}"/>
    <cellStyle name="Normal 10 2 3 5" xfId="549" xr:uid="{00000000-0005-0000-0000-000024010000}"/>
    <cellStyle name="Normal 10 2 3 6" xfId="550" xr:uid="{00000000-0005-0000-0000-000025010000}"/>
    <cellStyle name="Normal 10 2 3 7" xfId="551" xr:uid="{00000000-0005-0000-0000-000026010000}"/>
    <cellStyle name="Normal 10 2 3 8" xfId="552" xr:uid="{00000000-0005-0000-0000-000027010000}"/>
    <cellStyle name="Normal 10 2 3 9" xfId="553" xr:uid="{00000000-0005-0000-0000-000028010000}"/>
    <cellStyle name="Normal 10 2 4" xfId="554" xr:uid="{00000000-0005-0000-0000-000029010000}"/>
    <cellStyle name="Normal 10 2 5" xfId="555" xr:uid="{00000000-0005-0000-0000-00002A010000}"/>
    <cellStyle name="Normal 10 2 5 2" xfId="556" xr:uid="{00000000-0005-0000-0000-00002B010000}"/>
    <cellStyle name="Normal 10 2 5 3" xfId="557" xr:uid="{00000000-0005-0000-0000-00002C010000}"/>
    <cellStyle name="Normal 10 2 5 4" xfId="558" xr:uid="{00000000-0005-0000-0000-00002D010000}"/>
    <cellStyle name="Normal 10 2 6" xfId="559" xr:uid="{00000000-0005-0000-0000-00002E010000}"/>
    <cellStyle name="Normal 10 2 7" xfId="560" xr:uid="{00000000-0005-0000-0000-00002F010000}"/>
    <cellStyle name="Normal 10 20" xfId="561" xr:uid="{00000000-0005-0000-0000-000030010000}"/>
    <cellStyle name="Normal 10 20 2" xfId="562" xr:uid="{00000000-0005-0000-0000-000031010000}"/>
    <cellStyle name="Normal 10 20 3" xfId="563" xr:uid="{00000000-0005-0000-0000-000032010000}"/>
    <cellStyle name="Normal 10 20 4" xfId="564" xr:uid="{00000000-0005-0000-0000-000033010000}"/>
    <cellStyle name="Normal 10 20 5" xfId="565" xr:uid="{00000000-0005-0000-0000-000034010000}"/>
    <cellStyle name="Normal 10 21" xfId="566" xr:uid="{00000000-0005-0000-0000-000035010000}"/>
    <cellStyle name="Normal 10 21 2" xfId="567" xr:uid="{00000000-0005-0000-0000-000036010000}"/>
    <cellStyle name="Normal 10 21 3" xfId="568" xr:uid="{00000000-0005-0000-0000-000037010000}"/>
    <cellStyle name="Normal 10 21 4" xfId="569" xr:uid="{00000000-0005-0000-0000-000038010000}"/>
    <cellStyle name="Normal 10 21 5" xfId="570" xr:uid="{00000000-0005-0000-0000-000039010000}"/>
    <cellStyle name="Normal 10 22" xfId="571" xr:uid="{00000000-0005-0000-0000-00003A010000}"/>
    <cellStyle name="Normal 10 22 2" xfId="572" xr:uid="{00000000-0005-0000-0000-00003B010000}"/>
    <cellStyle name="Normal 10 22 3" xfId="573" xr:uid="{00000000-0005-0000-0000-00003C010000}"/>
    <cellStyle name="Normal 10 22 4" xfId="574" xr:uid="{00000000-0005-0000-0000-00003D010000}"/>
    <cellStyle name="Normal 10 22 5" xfId="575" xr:uid="{00000000-0005-0000-0000-00003E010000}"/>
    <cellStyle name="Normal 10 23" xfId="576" xr:uid="{00000000-0005-0000-0000-00003F010000}"/>
    <cellStyle name="Normal 10 23 2" xfId="577" xr:uid="{00000000-0005-0000-0000-000040010000}"/>
    <cellStyle name="Normal 10 23 3" xfId="578" xr:uid="{00000000-0005-0000-0000-000041010000}"/>
    <cellStyle name="Normal 10 23 4" xfId="579" xr:uid="{00000000-0005-0000-0000-000042010000}"/>
    <cellStyle name="Normal 10 23 5" xfId="580" xr:uid="{00000000-0005-0000-0000-000043010000}"/>
    <cellStyle name="Normal 10 24" xfId="581" xr:uid="{00000000-0005-0000-0000-000044010000}"/>
    <cellStyle name="Normal 10 24 2" xfId="582" xr:uid="{00000000-0005-0000-0000-000045010000}"/>
    <cellStyle name="Normal 10 24 3" xfId="583" xr:uid="{00000000-0005-0000-0000-000046010000}"/>
    <cellStyle name="Normal 10 24 4" xfId="584" xr:uid="{00000000-0005-0000-0000-000047010000}"/>
    <cellStyle name="Normal 10 24 5" xfId="585" xr:uid="{00000000-0005-0000-0000-000048010000}"/>
    <cellStyle name="Normal 10 25" xfId="586" xr:uid="{00000000-0005-0000-0000-000049010000}"/>
    <cellStyle name="Normal 10 25 2" xfId="587" xr:uid="{00000000-0005-0000-0000-00004A010000}"/>
    <cellStyle name="Normal 10 25 3" xfId="588" xr:uid="{00000000-0005-0000-0000-00004B010000}"/>
    <cellStyle name="Normal 10 25 4" xfId="589" xr:uid="{00000000-0005-0000-0000-00004C010000}"/>
    <cellStyle name="Normal 10 25 5" xfId="590" xr:uid="{00000000-0005-0000-0000-00004D010000}"/>
    <cellStyle name="Normal 10 26" xfId="591" xr:uid="{00000000-0005-0000-0000-00004E010000}"/>
    <cellStyle name="Normal 10 26 2" xfId="592" xr:uid="{00000000-0005-0000-0000-00004F010000}"/>
    <cellStyle name="Normal 10 26 3" xfId="593" xr:uid="{00000000-0005-0000-0000-000050010000}"/>
    <cellStyle name="Normal 10 26 4" xfId="594" xr:uid="{00000000-0005-0000-0000-000051010000}"/>
    <cellStyle name="Normal 10 26 5" xfId="595" xr:uid="{00000000-0005-0000-0000-000052010000}"/>
    <cellStyle name="Normal 10 27" xfId="596" xr:uid="{00000000-0005-0000-0000-000053010000}"/>
    <cellStyle name="Normal 10 27 2" xfId="597" xr:uid="{00000000-0005-0000-0000-000054010000}"/>
    <cellStyle name="Normal 10 27 3" xfId="598" xr:uid="{00000000-0005-0000-0000-000055010000}"/>
    <cellStyle name="Normal 10 27 4" xfId="599" xr:uid="{00000000-0005-0000-0000-000056010000}"/>
    <cellStyle name="Normal 10 27 5" xfId="600" xr:uid="{00000000-0005-0000-0000-000057010000}"/>
    <cellStyle name="Normal 10 28" xfId="601" xr:uid="{00000000-0005-0000-0000-000058010000}"/>
    <cellStyle name="Normal 10 28 2" xfId="602" xr:uid="{00000000-0005-0000-0000-000059010000}"/>
    <cellStyle name="Normal 10 28 3" xfId="603" xr:uid="{00000000-0005-0000-0000-00005A010000}"/>
    <cellStyle name="Normal 10 28 4" xfId="604" xr:uid="{00000000-0005-0000-0000-00005B010000}"/>
    <cellStyle name="Normal 10 28 5" xfId="605" xr:uid="{00000000-0005-0000-0000-00005C010000}"/>
    <cellStyle name="Normal 10 29" xfId="606" xr:uid="{00000000-0005-0000-0000-00005D010000}"/>
    <cellStyle name="Normal 10 29 2" xfId="607" xr:uid="{00000000-0005-0000-0000-00005E010000}"/>
    <cellStyle name="Normal 10 29 3" xfId="608" xr:uid="{00000000-0005-0000-0000-00005F010000}"/>
    <cellStyle name="Normal 10 29 4" xfId="609" xr:uid="{00000000-0005-0000-0000-000060010000}"/>
    <cellStyle name="Normal 10 29 5" xfId="610" xr:uid="{00000000-0005-0000-0000-000061010000}"/>
    <cellStyle name="Normal 10 3" xfId="208" xr:uid="{00000000-0005-0000-0000-000062010000}"/>
    <cellStyle name="Normal 10 3 2" xfId="209" xr:uid="{00000000-0005-0000-0000-000063010000}"/>
    <cellStyle name="Normal 10 3 2 10" xfId="611" xr:uid="{00000000-0005-0000-0000-000064010000}"/>
    <cellStyle name="Normal 10 3 2 11" xfId="612" xr:uid="{00000000-0005-0000-0000-000065010000}"/>
    <cellStyle name="Normal 10 3 2 12" xfId="613" xr:uid="{00000000-0005-0000-0000-000066010000}"/>
    <cellStyle name="Normal 10 3 2 13" xfId="614" xr:uid="{00000000-0005-0000-0000-000067010000}"/>
    <cellStyle name="Normal 10 3 2 2" xfId="615" xr:uid="{00000000-0005-0000-0000-000068010000}"/>
    <cellStyle name="Normal 10 3 2 3" xfId="616" xr:uid="{00000000-0005-0000-0000-000069010000}"/>
    <cellStyle name="Normal 10 3 2 4" xfId="617" xr:uid="{00000000-0005-0000-0000-00006A010000}"/>
    <cellStyle name="Normal 10 3 2 5" xfId="618" xr:uid="{00000000-0005-0000-0000-00006B010000}"/>
    <cellStyle name="Normal 10 3 2 6" xfId="619" xr:uid="{00000000-0005-0000-0000-00006C010000}"/>
    <cellStyle name="Normal 10 3 2 7" xfId="620" xr:uid="{00000000-0005-0000-0000-00006D010000}"/>
    <cellStyle name="Normal 10 3 2 8" xfId="621" xr:uid="{00000000-0005-0000-0000-00006E010000}"/>
    <cellStyle name="Normal 10 3 2 9" xfId="622" xr:uid="{00000000-0005-0000-0000-00006F010000}"/>
    <cellStyle name="Normal 10 3 3" xfId="623" xr:uid="{00000000-0005-0000-0000-000070010000}"/>
    <cellStyle name="Normal 10 3 3 10" xfId="624" xr:uid="{00000000-0005-0000-0000-000071010000}"/>
    <cellStyle name="Normal 10 3 3 11" xfId="625" xr:uid="{00000000-0005-0000-0000-000072010000}"/>
    <cellStyle name="Normal 10 3 3 12" xfId="626" xr:uid="{00000000-0005-0000-0000-000073010000}"/>
    <cellStyle name="Normal 10 3 3 2" xfId="627" xr:uid="{00000000-0005-0000-0000-000074010000}"/>
    <cellStyle name="Normal 10 3 3 3" xfId="628" xr:uid="{00000000-0005-0000-0000-000075010000}"/>
    <cellStyle name="Normal 10 3 3 4" xfId="629" xr:uid="{00000000-0005-0000-0000-000076010000}"/>
    <cellStyle name="Normal 10 3 3 5" xfId="630" xr:uid="{00000000-0005-0000-0000-000077010000}"/>
    <cellStyle name="Normal 10 3 3 6" xfId="631" xr:uid="{00000000-0005-0000-0000-000078010000}"/>
    <cellStyle name="Normal 10 3 3 7" xfId="632" xr:uid="{00000000-0005-0000-0000-000079010000}"/>
    <cellStyle name="Normal 10 3 3 8" xfId="633" xr:uid="{00000000-0005-0000-0000-00007A010000}"/>
    <cellStyle name="Normal 10 3 3 9" xfId="634" xr:uid="{00000000-0005-0000-0000-00007B010000}"/>
    <cellStyle name="Normal 10 3 4" xfId="635" xr:uid="{00000000-0005-0000-0000-00007C010000}"/>
    <cellStyle name="Normal 10 3 5" xfId="636" xr:uid="{00000000-0005-0000-0000-00007D010000}"/>
    <cellStyle name="Normal 10 3 5 2" xfId="637" xr:uid="{00000000-0005-0000-0000-00007E010000}"/>
    <cellStyle name="Normal 10 3 5 3" xfId="638" xr:uid="{00000000-0005-0000-0000-00007F010000}"/>
    <cellStyle name="Normal 10 3 5 4" xfId="639" xr:uid="{00000000-0005-0000-0000-000080010000}"/>
    <cellStyle name="Normal 10 3 6" xfId="640" xr:uid="{00000000-0005-0000-0000-000081010000}"/>
    <cellStyle name="Normal 10 3 7" xfId="641" xr:uid="{00000000-0005-0000-0000-000082010000}"/>
    <cellStyle name="Normal 10 30" xfId="642" xr:uid="{00000000-0005-0000-0000-000083010000}"/>
    <cellStyle name="Normal 10 30 2" xfId="643" xr:uid="{00000000-0005-0000-0000-000084010000}"/>
    <cellStyle name="Normal 10 30 3" xfId="644" xr:uid="{00000000-0005-0000-0000-000085010000}"/>
    <cellStyle name="Normal 10 30 4" xfId="645" xr:uid="{00000000-0005-0000-0000-000086010000}"/>
    <cellStyle name="Normal 10 30 5" xfId="646" xr:uid="{00000000-0005-0000-0000-000087010000}"/>
    <cellStyle name="Normal 10 31" xfId="647" xr:uid="{00000000-0005-0000-0000-000088010000}"/>
    <cellStyle name="Normal 10 31 2" xfId="648" xr:uid="{00000000-0005-0000-0000-000089010000}"/>
    <cellStyle name="Normal 10 31 3" xfId="649" xr:uid="{00000000-0005-0000-0000-00008A010000}"/>
    <cellStyle name="Normal 10 31 4" xfId="650" xr:uid="{00000000-0005-0000-0000-00008B010000}"/>
    <cellStyle name="Normal 10 31 5" xfId="651" xr:uid="{00000000-0005-0000-0000-00008C010000}"/>
    <cellStyle name="Normal 10 32" xfId="652" xr:uid="{00000000-0005-0000-0000-00008D010000}"/>
    <cellStyle name="Normal 10 32 2" xfId="653" xr:uid="{00000000-0005-0000-0000-00008E010000}"/>
    <cellStyle name="Normal 10 32 3" xfId="654" xr:uid="{00000000-0005-0000-0000-00008F010000}"/>
    <cellStyle name="Normal 10 32 4" xfId="655" xr:uid="{00000000-0005-0000-0000-000090010000}"/>
    <cellStyle name="Normal 10 32 5" xfId="656" xr:uid="{00000000-0005-0000-0000-000091010000}"/>
    <cellStyle name="Normal 10 33" xfId="657" xr:uid="{00000000-0005-0000-0000-000092010000}"/>
    <cellStyle name="Normal 10 33 2" xfId="658" xr:uid="{00000000-0005-0000-0000-000093010000}"/>
    <cellStyle name="Normal 10 33 3" xfId="659" xr:uid="{00000000-0005-0000-0000-000094010000}"/>
    <cellStyle name="Normal 10 33 4" xfId="660" xr:uid="{00000000-0005-0000-0000-000095010000}"/>
    <cellStyle name="Normal 10 33 5" xfId="661" xr:uid="{00000000-0005-0000-0000-000096010000}"/>
    <cellStyle name="Normal 10 34" xfId="662" xr:uid="{00000000-0005-0000-0000-000097010000}"/>
    <cellStyle name="Normal 10 34 2" xfId="663" xr:uid="{00000000-0005-0000-0000-000098010000}"/>
    <cellStyle name="Normal 10 34 3" xfId="664" xr:uid="{00000000-0005-0000-0000-000099010000}"/>
    <cellStyle name="Normal 10 34 4" xfId="665" xr:uid="{00000000-0005-0000-0000-00009A010000}"/>
    <cellStyle name="Normal 10 34 5" xfId="666" xr:uid="{00000000-0005-0000-0000-00009B010000}"/>
    <cellStyle name="Normal 10 35" xfId="667" xr:uid="{00000000-0005-0000-0000-00009C010000}"/>
    <cellStyle name="Normal 10 35 2" xfId="668" xr:uid="{00000000-0005-0000-0000-00009D010000}"/>
    <cellStyle name="Normal 10 35 3" xfId="669" xr:uid="{00000000-0005-0000-0000-00009E010000}"/>
    <cellStyle name="Normal 10 35 4" xfId="670" xr:uid="{00000000-0005-0000-0000-00009F010000}"/>
    <cellStyle name="Normal 10 35 5" xfId="671" xr:uid="{00000000-0005-0000-0000-0000A0010000}"/>
    <cellStyle name="Normal 10 36" xfId="672" xr:uid="{00000000-0005-0000-0000-0000A1010000}"/>
    <cellStyle name="Normal 10 36 2" xfId="673" xr:uid="{00000000-0005-0000-0000-0000A2010000}"/>
    <cellStyle name="Normal 10 36 3" xfId="674" xr:uid="{00000000-0005-0000-0000-0000A3010000}"/>
    <cellStyle name="Normal 10 36 4" xfId="675" xr:uid="{00000000-0005-0000-0000-0000A4010000}"/>
    <cellStyle name="Normal 10 36 5" xfId="676" xr:uid="{00000000-0005-0000-0000-0000A5010000}"/>
    <cellStyle name="Normal 10 37" xfId="677" xr:uid="{00000000-0005-0000-0000-0000A6010000}"/>
    <cellStyle name="Normal 10 37 2" xfId="678" xr:uid="{00000000-0005-0000-0000-0000A7010000}"/>
    <cellStyle name="Normal 10 37 3" xfId="679" xr:uid="{00000000-0005-0000-0000-0000A8010000}"/>
    <cellStyle name="Normal 10 37 4" xfId="680" xr:uid="{00000000-0005-0000-0000-0000A9010000}"/>
    <cellStyle name="Normal 10 37 5" xfId="681" xr:uid="{00000000-0005-0000-0000-0000AA010000}"/>
    <cellStyle name="Normal 10 38" xfId="682" xr:uid="{00000000-0005-0000-0000-0000AB010000}"/>
    <cellStyle name="Normal 10 38 2" xfId="683" xr:uid="{00000000-0005-0000-0000-0000AC010000}"/>
    <cellStyle name="Normal 10 38 3" xfId="684" xr:uid="{00000000-0005-0000-0000-0000AD010000}"/>
    <cellStyle name="Normal 10 38 4" xfId="685" xr:uid="{00000000-0005-0000-0000-0000AE010000}"/>
    <cellStyle name="Normal 10 38 5" xfId="686" xr:uid="{00000000-0005-0000-0000-0000AF010000}"/>
    <cellStyle name="Normal 10 39" xfId="687" xr:uid="{00000000-0005-0000-0000-0000B0010000}"/>
    <cellStyle name="Normal 10 39 2" xfId="688" xr:uid="{00000000-0005-0000-0000-0000B1010000}"/>
    <cellStyle name="Normal 10 39 3" xfId="689" xr:uid="{00000000-0005-0000-0000-0000B2010000}"/>
    <cellStyle name="Normal 10 39 4" xfId="690" xr:uid="{00000000-0005-0000-0000-0000B3010000}"/>
    <cellStyle name="Normal 10 39 5" xfId="691" xr:uid="{00000000-0005-0000-0000-0000B4010000}"/>
    <cellStyle name="Normal 10 4" xfId="210" xr:uid="{00000000-0005-0000-0000-0000B5010000}"/>
    <cellStyle name="Normal 10 4 2" xfId="692" xr:uid="{00000000-0005-0000-0000-0000B6010000}"/>
    <cellStyle name="Normal 10 4 2 10" xfId="693" xr:uid="{00000000-0005-0000-0000-0000B7010000}"/>
    <cellStyle name="Normal 10 4 2 11" xfId="694" xr:uid="{00000000-0005-0000-0000-0000B8010000}"/>
    <cellStyle name="Normal 10 4 2 12" xfId="695" xr:uid="{00000000-0005-0000-0000-0000B9010000}"/>
    <cellStyle name="Normal 10 4 2 13" xfId="696" xr:uid="{00000000-0005-0000-0000-0000BA010000}"/>
    <cellStyle name="Normal 10 4 2 2" xfId="697" xr:uid="{00000000-0005-0000-0000-0000BB010000}"/>
    <cellStyle name="Normal 10 4 2 3" xfId="698" xr:uid="{00000000-0005-0000-0000-0000BC010000}"/>
    <cellStyle name="Normal 10 4 2 4" xfId="699" xr:uid="{00000000-0005-0000-0000-0000BD010000}"/>
    <cellStyle name="Normal 10 4 2 5" xfId="700" xr:uid="{00000000-0005-0000-0000-0000BE010000}"/>
    <cellStyle name="Normal 10 4 2 6" xfId="701" xr:uid="{00000000-0005-0000-0000-0000BF010000}"/>
    <cellStyle name="Normal 10 4 2 7" xfId="702" xr:uid="{00000000-0005-0000-0000-0000C0010000}"/>
    <cellStyle name="Normal 10 4 2 8" xfId="703" xr:uid="{00000000-0005-0000-0000-0000C1010000}"/>
    <cellStyle name="Normal 10 4 2 9" xfId="704" xr:uid="{00000000-0005-0000-0000-0000C2010000}"/>
    <cellStyle name="Normal 10 4 3" xfId="705" xr:uid="{00000000-0005-0000-0000-0000C3010000}"/>
    <cellStyle name="Normal 10 4 3 10" xfId="706" xr:uid="{00000000-0005-0000-0000-0000C4010000}"/>
    <cellStyle name="Normal 10 4 3 11" xfId="707" xr:uid="{00000000-0005-0000-0000-0000C5010000}"/>
    <cellStyle name="Normal 10 4 3 12" xfId="708" xr:uid="{00000000-0005-0000-0000-0000C6010000}"/>
    <cellStyle name="Normal 10 4 3 2" xfId="709" xr:uid="{00000000-0005-0000-0000-0000C7010000}"/>
    <cellStyle name="Normal 10 4 3 3" xfId="710" xr:uid="{00000000-0005-0000-0000-0000C8010000}"/>
    <cellStyle name="Normal 10 4 3 4" xfId="711" xr:uid="{00000000-0005-0000-0000-0000C9010000}"/>
    <cellStyle name="Normal 10 4 3 5" xfId="712" xr:uid="{00000000-0005-0000-0000-0000CA010000}"/>
    <cellStyle name="Normal 10 4 3 6" xfId="713" xr:uid="{00000000-0005-0000-0000-0000CB010000}"/>
    <cellStyle name="Normal 10 4 3 7" xfId="714" xr:uid="{00000000-0005-0000-0000-0000CC010000}"/>
    <cellStyle name="Normal 10 4 3 8" xfId="715" xr:uid="{00000000-0005-0000-0000-0000CD010000}"/>
    <cellStyle name="Normal 10 4 3 9" xfId="716" xr:uid="{00000000-0005-0000-0000-0000CE010000}"/>
    <cellStyle name="Normal 10 4 4" xfId="717" xr:uid="{00000000-0005-0000-0000-0000CF010000}"/>
    <cellStyle name="Normal 10 4 5" xfId="718" xr:uid="{00000000-0005-0000-0000-0000D0010000}"/>
    <cellStyle name="Normal 10 4 5 2" xfId="719" xr:uid="{00000000-0005-0000-0000-0000D1010000}"/>
    <cellStyle name="Normal 10 4 5 3" xfId="720" xr:uid="{00000000-0005-0000-0000-0000D2010000}"/>
    <cellStyle name="Normal 10 4 5 4" xfId="721" xr:uid="{00000000-0005-0000-0000-0000D3010000}"/>
    <cellStyle name="Normal 10 4 6" xfId="722" xr:uid="{00000000-0005-0000-0000-0000D4010000}"/>
    <cellStyle name="Normal 10 4 7" xfId="723" xr:uid="{00000000-0005-0000-0000-0000D5010000}"/>
    <cellStyle name="Normal 10 40" xfId="724" xr:uid="{00000000-0005-0000-0000-0000D6010000}"/>
    <cellStyle name="Normal 10 40 2" xfId="725" xr:uid="{00000000-0005-0000-0000-0000D7010000}"/>
    <cellStyle name="Normal 10 40 3" xfId="726" xr:uid="{00000000-0005-0000-0000-0000D8010000}"/>
    <cellStyle name="Normal 10 40 4" xfId="727" xr:uid="{00000000-0005-0000-0000-0000D9010000}"/>
    <cellStyle name="Normal 10 40 5" xfId="728" xr:uid="{00000000-0005-0000-0000-0000DA010000}"/>
    <cellStyle name="Normal 10 41" xfId="729" xr:uid="{00000000-0005-0000-0000-0000DB010000}"/>
    <cellStyle name="Normal 10 41 2" xfId="730" xr:uid="{00000000-0005-0000-0000-0000DC010000}"/>
    <cellStyle name="Normal 10 41 3" xfId="731" xr:uid="{00000000-0005-0000-0000-0000DD010000}"/>
    <cellStyle name="Normal 10 41 4" xfId="732" xr:uid="{00000000-0005-0000-0000-0000DE010000}"/>
    <cellStyle name="Normal 10 41 5" xfId="733" xr:uid="{00000000-0005-0000-0000-0000DF010000}"/>
    <cellStyle name="Normal 10 42" xfId="734" xr:uid="{00000000-0005-0000-0000-0000E0010000}"/>
    <cellStyle name="Normal 10 42 2" xfId="735" xr:uid="{00000000-0005-0000-0000-0000E1010000}"/>
    <cellStyle name="Normal 10 42 3" xfId="736" xr:uid="{00000000-0005-0000-0000-0000E2010000}"/>
    <cellStyle name="Normal 10 42 4" xfId="737" xr:uid="{00000000-0005-0000-0000-0000E3010000}"/>
    <cellStyle name="Normal 10 42 5" xfId="738" xr:uid="{00000000-0005-0000-0000-0000E4010000}"/>
    <cellStyle name="Normal 10 43" xfId="739" xr:uid="{00000000-0005-0000-0000-0000E5010000}"/>
    <cellStyle name="Normal 10 43 2" xfId="740" xr:uid="{00000000-0005-0000-0000-0000E6010000}"/>
    <cellStyle name="Normal 10 43 3" xfId="741" xr:uid="{00000000-0005-0000-0000-0000E7010000}"/>
    <cellStyle name="Normal 10 43 4" xfId="742" xr:uid="{00000000-0005-0000-0000-0000E8010000}"/>
    <cellStyle name="Normal 10 43 5" xfId="743" xr:uid="{00000000-0005-0000-0000-0000E9010000}"/>
    <cellStyle name="Normal 10 44" xfId="744" xr:uid="{00000000-0005-0000-0000-0000EA010000}"/>
    <cellStyle name="Normal 10 44 2" xfId="745" xr:uid="{00000000-0005-0000-0000-0000EB010000}"/>
    <cellStyle name="Normal 10 44 3" xfId="746" xr:uid="{00000000-0005-0000-0000-0000EC010000}"/>
    <cellStyle name="Normal 10 44 4" xfId="747" xr:uid="{00000000-0005-0000-0000-0000ED010000}"/>
    <cellStyle name="Normal 10 44 5" xfId="748" xr:uid="{00000000-0005-0000-0000-0000EE010000}"/>
    <cellStyle name="Normal 10 45" xfId="749" xr:uid="{00000000-0005-0000-0000-0000EF010000}"/>
    <cellStyle name="Normal 10 45 2" xfId="750" xr:uid="{00000000-0005-0000-0000-0000F0010000}"/>
    <cellStyle name="Normal 10 45 3" xfId="751" xr:uid="{00000000-0005-0000-0000-0000F1010000}"/>
    <cellStyle name="Normal 10 45 4" xfId="752" xr:uid="{00000000-0005-0000-0000-0000F2010000}"/>
    <cellStyle name="Normal 10 45 5" xfId="753" xr:uid="{00000000-0005-0000-0000-0000F3010000}"/>
    <cellStyle name="Normal 10 46" xfId="754" xr:uid="{00000000-0005-0000-0000-0000F4010000}"/>
    <cellStyle name="Normal 10 46 2" xfId="755" xr:uid="{00000000-0005-0000-0000-0000F5010000}"/>
    <cellStyle name="Normal 10 46 3" xfId="756" xr:uid="{00000000-0005-0000-0000-0000F6010000}"/>
    <cellStyle name="Normal 10 46 4" xfId="757" xr:uid="{00000000-0005-0000-0000-0000F7010000}"/>
    <cellStyle name="Normal 10 46 5" xfId="758" xr:uid="{00000000-0005-0000-0000-0000F8010000}"/>
    <cellStyle name="Normal 10 47" xfId="759" xr:uid="{00000000-0005-0000-0000-0000F9010000}"/>
    <cellStyle name="Normal 10 47 2" xfId="760" xr:uid="{00000000-0005-0000-0000-0000FA010000}"/>
    <cellStyle name="Normal 10 47 3" xfId="761" xr:uid="{00000000-0005-0000-0000-0000FB010000}"/>
    <cellStyle name="Normal 10 47 4" xfId="762" xr:uid="{00000000-0005-0000-0000-0000FC010000}"/>
    <cellStyle name="Normal 10 47 5" xfId="763" xr:uid="{00000000-0005-0000-0000-0000FD010000}"/>
    <cellStyle name="Normal 10 48" xfId="764" xr:uid="{00000000-0005-0000-0000-0000FE010000}"/>
    <cellStyle name="Normal 10 48 2" xfId="765" xr:uid="{00000000-0005-0000-0000-0000FF010000}"/>
    <cellStyle name="Normal 10 48 3" xfId="766" xr:uid="{00000000-0005-0000-0000-000000020000}"/>
    <cellStyle name="Normal 10 48 4" xfId="767" xr:uid="{00000000-0005-0000-0000-000001020000}"/>
    <cellStyle name="Normal 10 48 5" xfId="768" xr:uid="{00000000-0005-0000-0000-000002020000}"/>
    <cellStyle name="Normal 10 49" xfId="769" xr:uid="{00000000-0005-0000-0000-000003020000}"/>
    <cellStyle name="Normal 10 49 2" xfId="770" xr:uid="{00000000-0005-0000-0000-000004020000}"/>
    <cellStyle name="Normal 10 49 3" xfId="771" xr:uid="{00000000-0005-0000-0000-000005020000}"/>
    <cellStyle name="Normal 10 49 4" xfId="772" xr:uid="{00000000-0005-0000-0000-000006020000}"/>
    <cellStyle name="Normal 10 49 5" xfId="773" xr:uid="{00000000-0005-0000-0000-000007020000}"/>
    <cellStyle name="Normal 10 5" xfId="774" xr:uid="{00000000-0005-0000-0000-000008020000}"/>
    <cellStyle name="Normal 10 5 2" xfId="775" xr:uid="{00000000-0005-0000-0000-000009020000}"/>
    <cellStyle name="Normal 10 5 3" xfId="776" xr:uid="{00000000-0005-0000-0000-00000A020000}"/>
    <cellStyle name="Normal 10 5 4" xfId="777" xr:uid="{00000000-0005-0000-0000-00000B020000}"/>
    <cellStyle name="Normal 10 5 5" xfId="778" xr:uid="{00000000-0005-0000-0000-00000C020000}"/>
    <cellStyle name="Normal 10 50" xfId="779" xr:uid="{00000000-0005-0000-0000-00000D020000}"/>
    <cellStyle name="Normal 10 50 2" xfId="780" xr:uid="{00000000-0005-0000-0000-00000E020000}"/>
    <cellStyle name="Normal 10 50 3" xfId="781" xr:uid="{00000000-0005-0000-0000-00000F020000}"/>
    <cellStyle name="Normal 10 50 4" xfId="782" xr:uid="{00000000-0005-0000-0000-000010020000}"/>
    <cellStyle name="Normal 10 50 5" xfId="783" xr:uid="{00000000-0005-0000-0000-000011020000}"/>
    <cellStyle name="Normal 10 51" xfId="784" xr:uid="{00000000-0005-0000-0000-000012020000}"/>
    <cellStyle name="Normal 10 51 2" xfId="785" xr:uid="{00000000-0005-0000-0000-000013020000}"/>
    <cellStyle name="Normal 10 51 3" xfId="786" xr:uid="{00000000-0005-0000-0000-000014020000}"/>
    <cellStyle name="Normal 10 51 4" xfId="787" xr:uid="{00000000-0005-0000-0000-000015020000}"/>
    <cellStyle name="Normal 10 51 5" xfId="788" xr:uid="{00000000-0005-0000-0000-000016020000}"/>
    <cellStyle name="Normal 10 52" xfId="789" xr:uid="{00000000-0005-0000-0000-000017020000}"/>
    <cellStyle name="Normal 10 52 2" xfId="790" xr:uid="{00000000-0005-0000-0000-000018020000}"/>
    <cellStyle name="Normal 10 52 3" xfId="791" xr:uid="{00000000-0005-0000-0000-000019020000}"/>
    <cellStyle name="Normal 10 52 4" xfId="792" xr:uid="{00000000-0005-0000-0000-00001A020000}"/>
    <cellStyle name="Normal 10 52 5" xfId="793" xr:uid="{00000000-0005-0000-0000-00001B020000}"/>
    <cellStyle name="Normal 10 53" xfId="794" xr:uid="{00000000-0005-0000-0000-00001C020000}"/>
    <cellStyle name="Normal 10 53 2" xfId="795" xr:uid="{00000000-0005-0000-0000-00001D020000}"/>
    <cellStyle name="Normal 10 53 3" xfId="796" xr:uid="{00000000-0005-0000-0000-00001E020000}"/>
    <cellStyle name="Normal 10 53 4" xfId="797" xr:uid="{00000000-0005-0000-0000-00001F020000}"/>
    <cellStyle name="Normal 10 53 5" xfId="798" xr:uid="{00000000-0005-0000-0000-000020020000}"/>
    <cellStyle name="Normal 10 54" xfId="799" xr:uid="{00000000-0005-0000-0000-000021020000}"/>
    <cellStyle name="Normal 10 54 2" xfId="800" xr:uid="{00000000-0005-0000-0000-000022020000}"/>
    <cellStyle name="Normal 10 54 3" xfId="801" xr:uid="{00000000-0005-0000-0000-000023020000}"/>
    <cellStyle name="Normal 10 54 4" xfId="802" xr:uid="{00000000-0005-0000-0000-000024020000}"/>
    <cellStyle name="Normal 10 54 5" xfId="803" xr:uid="{00000000-0005-0000-0000-000025020000}"/>
    <cellStyle name="Normal 10 55" xfId="804" xr:uid="{00000000-0005-0000-0000-000026020000}"/>
    <cellStyle name="Normal 10 55 2" xfId="805" xr:uid="{00000000-0005-0000-0000-000027020000}"/>
    <cellStyle name="Normal 10 55 3" xfId="806" xr:uid="{00000000-0005-0000-0000-000028020000}"/>
    <cellStyle name="Normal 10 55 4" xfId="807" xr:uid="{00000000-0005-0000-0000-000029020000}"/>
    <cellStyle name="Normal 10 55 5" xfId="808" xr:uid="{00000000-0005-0000-0000-00002A020000}"/>
    <cellStyle name="Normal 10 56" xfId="809" xr:uid="{00000000-0005-0000-0000-00002B020000}"/>
    <cellStyle name="Normal 10 56 2" xfId="810" xr:uid="{00000000-0005-0000-0000-00002C020000}"/>
    <cellStyle name="Normal 10 56 3" xfId="811" xr:uid="{00000000-0005-0000-0000-00002D020000}"/>
    <cellStyle name="Normal 10 56 4" xfId="812" xr:uid="{00000000-0005-0000-0000-00002E020000}"/>
    <cellStyle name="Normal 10 56 5" xfId="813" xr:uid="{00000000-0005-0000-0000-00002F020000}"/>
    <cellStyle name="Normal 10 57" xfId="814" xr:uid="{00000000-0005-0000-0000-000030020000}"/>
    <cellStyle name="Normal 10 57 2" xfId="815" xr:uid="{00000000-0005-0000-0000-000031020000}"/>
    <cellStyle name="Normal 10 57 3" xfId="816" xr:uid="{00000000-0005-0000-0000-000032020000}"/>
    <cellStyle name="Normal 10 57 4" xfId="817" xr:uid="{00000000-0005-0000-0000-000033020000}"/>
    <cellStyle name="Normal 10 57 5" xfId="818" xr:uid="{00000000-0005-0000-0000-000034020000}"/>
    <cellStyle name="Normal 10 58" xfId="819" xr:uid="{00000000-0005-0000-0000-000035020000}"/>
    <cellStyle name="Normal 10 59" xfId="820" xr:uid="{00000000-0005-0000-0000-000036020000}"/>
    <cellStyle name="Normal 10 6" xfId="821" xr:uid="{00000000-0005-0000-0000-000037020000}"/>
    <cellStyle name="Normal 10 6 2" xfId="822" xr:uid="{00000000-0005-0000-0000-000038020000}"/>
    <cellStyle name="Normal 10 6 3" xfId="823" xr:uid="{00000000-0005-0000-0000-000039020000}"/>
    <cellStyle name="Normal 10 6 4" xfId="824" xr:uid="{00000000-0005-0000-0000-00003A020000}"/>
    <cellStyle name="Normal 10 6 5" xfId="825" xr:uid="{00000000-0005-0000-0000-00003B020000}"/>
    <cellStyle name="Normal 10 60" xfId="826" xr:uid="{00000000-0005-0000-0000-00003C020000}"/>
    <cellStyle name="Normal 10 60 10" xfId="827" xr:uid="{00000000-0005-0000-0000-00003D020000}"/>
    <cellStyle name="Normal 10 60 11" xfId="828" xr:uid="{00000000-0005-0000-0000-00003E020000}"/>
    <cellStyle name="Normal 10 60 12" xfId="829" xr:uid="{00000000-0005-0000-0000-00003F020000}"/>
    <cellStyle name="Normal 10 60 2" xfId="830" xr:uid="{00000000-0005-0000-0000-000040020000}"/>
    <cellStyle name="Normal 10 60 3" xfId="831" xr:uid="{00000000-0005-0000-0000-000041020000}"/>
    <cellStyle name="Normal 10 60 4" xfId="832" xr:uid="{00000000-0005-0000-0000-000042020000}"/>
    <cellStyle name="Normal 10 60 5" xfId="833" xr:uid="{00000000-0005-0000-0000-000043020000}"/>
    <cellStyle name="Normal 10 60 6" xfId="834" xr:uid="{00000000-0005-0000-0000-000044020000}"/>
    <cellStyle name="Normal 10 60 7" xfId="835" xr:uid="{00000000-0005-0000-0000-000045020000}"/>
    <cellStyle name="Normal 10 60 8" xfId="836" xr:uid="{00000000-0005-0000-0000-000046020000}"/>
    <cellStyle name="Normal 10 60 9" xfId="837" xr:uid="{00000000-0005-0000-0000-000047020000}"/>
    <cellStyle name="Normal 10 61" xfId="838" xr:uid="{00000000-0005-0000-0000-000048020000}"/>
    <cellStyle name="Normal 10 61 10" xfId="839" xr:uid="{00000000-0005-0000-0000-000049020000}"/>
    <cellStyle name="Normal 10 61 11" xfId="840" xr:uid="{00000000-0005-0000-0000-00004A020000}"/>
    <cellStyle name="Normal 10 61 12" xfId="841" xr:uid="{00000000-0005-0000-0000-00004B020000}"/>
    <cellStyle name="Normal 10 61 2" xfId="842" xr:uid="{00000000-0005-0000-0000-00004C020000}"/>
    <cellStyle name="Normal 10 61 3" xfId="843" xr:uid="{00000000-0005-0000-0000-00004D020000}"/>
    <cellStyle name="Normal 10 61 4" xfId="844" xr:uid="{00000000-0005-0000-0000-00004E020000}"/>
    <cellStyle name="Normal 10 61 5" xfId="845" xr:uid="{00000000-0005-0000-0000-00004F020000}"/>
    <cellStyle name="Normal 10 61 6" xfId="846" xr:uid="{00000000-0005-0000-0000-000050020000}"/>
    <cellStyle name="Normal 10 61 7" xfId="847" xr:uid="{00000000-0005-0000-0000-000051020000}"/>
    <cellStyle name="Normal 10 61 8" xfId="848" xr:uid="{00000000-0005-0000-0000-000052020000}"/>
    <cellStyle name="Normal 10 61 9" xfId="849" xr:uid="{00000000-0005-0000-0000-000053020000}"/>
    <cellStyle name="Normal 10 62" xfId="850" xr:uid="{00000000-0005-0000-0000-000054020000}"/>
    <cellStyle name="Normal 10 63" xfId="851" xr:uid="{00000000-0005-0000-0000-000055020000}"/>
    <cellStyle name="Normal 10 64" xfId="852" xr:uid="{00000000-0005-0000-0000-000056020000}"/>
    <cellStyle name="Normal 10 7" xfId="853" xr:uid="{00000000-0005-0000-0000-000057020000}"/>
    <cellStyle name="Normal 10 7 2" xfId="854" xr:uid="{00000000-0005-0000-0000-000058020000}"/>
    <cellStyle name="Normal 10 7 3" xfId="855" xr:uid="{00000000-0005-0000-0000-000059020000}"/>
    <cellStyle name="Normal 10 7 4" xfId="856" xr:uid="{00000000-0005-0000-0000-00005A020000}"/>
    <cellStyle name="Normal 10 7 5" xfId="857" xr:uid="{00000000-0005-0000-0000-00005B020000}"/>
    <cellStyle name="Normal 10 8" xfId="858" xr:uid="{00000000-0005-0000-0000-00005C020000}"/>
    <cellStyle name="Normal 10 8 2" xfId="859" xr:uid="{00000000-0005-0000-0000-00005D020000}"/>
    <cellStyle name="Normal 10 8 3" xfId="860" xr:uid="{00000000-0005-0000-0000-00005E020000}"/>
    <cellStyle name="Normal 10 8 4" xfId="861" xr:uid="{00000000-0005-0000-0000-00005F020000}"/>
    <cellStyle name="Normal 10 8 5" xfId="862" xr:uid="{00000000-0005-0000-0000-000060020000}"/>
    <cellStyle name="Normal 10 9" xfId="863" xr:uid="{00000000-0005-0000-0000-000061020000}"/>
    <cellStyle name="Normal 10 9 2" xfId="864" xr:uid="{00000000-0005-0000-0000-000062020000}"/>
    <cellStyle name="Normal 10 9 3" xfId="865" xr:uid="{00000000-0005-0000-0000-000063020000}"/>
    <cellStyle name="Normal 10 9 4" xfId="866" xr:uid="{00000000-0005-0000-0000-000064020000}"/>
    <cellStyle name="Normal 10 9 5" xfId="867" xr:uid="{00000000-0005-0000-0000-000065020000}"/>
    <cellStyle name="Normal 11" xfId="211" xr:uid="{00000000-0005-0000-0000-000066020000}"/>
    <cellStyle name="Normal 11 10" xfId="868" xr:uid="{00000000-0005-0000-0000-000067020000}"/>
    <cellStyle name="Normal 11 10 2" xfId="869" xr:uid="{00000000-0005-0000-0000-000068020000}"/>
    <cellStyle name="Normal 11 10 3" xfId="870" xr:uid="{00000000-0005-0000-0000-000069020000}"/>
    <cellStyle name="Normal 11 10 4" xfId="871" xr:uid="{00000000-0005-0000-0000-00006A020000}"/>
    <cellStyle name="Normal 11 10 5" xfId="872" xr:uid="{00000000-0005-0000-0000-00006B020000}"/>
    <cellStyle name="Normal 11 11" xfId="873" xr:uid="{00000000-0005-0000-0000-00006C020000}"/>
    <cellStyle name="Normal 11 11 2" xfId="874" xr:uid="{00000000-0005-0000-0000-00006D020000}"/>
    <cellStyle name="Normal 11 11 3" xfId="875" xr:uid="{00000000-0005-0000-0000-00006E020000}"/>
    <cellStyle name="Normal 11 11 4" xfId="876" xr:uid="{00000000-0005-0000-0000-00006F020000}"/>
    <cellStyle name="Normal 11 11 5" xfId="877" xr:uid="{00000000-0005-0000-0000-000070020000}"/>
    <cellStyle name="Normal 11 12" xfId="878" xr:uid="{00000000-0005-0000-0000-000071020000}"/>
    <cellStyle name="Normal 11 12 2" xfId="879" xr:uid="{00000000-0005-0000-0000-000072020000}"/>
    <cellStyle name="Normal 11 12 3" xfId="880" xr:uid="{00000000-0005-0000-0000-000073020000}"/>
    <cellStyle name="Normal 11 12 4" xfId="881" xr:uid="{00000000-0005-0000-0000-000074020000}"/>
    <cellStyle name="Normal 11 12 5" xfId="882" xr:uid="{00000000-0005-0000-0000-000075020000}"/>
    <cellStyle name="Normal 11 13" xfId="883" xr:uid="{00000000-0005-0000-0000-000076020000}"/>
    <cellStyle name="Normal 11 13 2" xfId="884" xr:uid="{00000000-0005-0000-0000-000077020000}"/>
    <cellStyle name="Normal 11 13 3" xfId="885" xr:uid="{00000000-0005-0000-0000-000078020000}"/>
    <cellStyle name="Normal 11 13 4" xfId="886" xr:uid="{00000000-0005-0000-0000-000079020000}"/>
    <cellStyle name="Normal 11 13 5" xfId="887" xr:uid="{00000000-0005-0000-0000-00007A020000}"/>
    <cellStyle name="Normal 11 14" xfId="888" xr:uid="{00000000-0005-0000-0000-00007B020000}"/>
    <cellStyle name="Normal 11 14 2" xfId="889" xr:uid="{00000000-0005-0000-0000-00007C020000}"/>
    <cellStyle name="Normal 11 14 3" xfId="890" xr:uid="{00000000-0005-0000-0000-00007D020000}"/>
    <cellStyle name="Normal 11 14 4" xfId="891" xr:uid="{00000000-0005-0000-0000-00007E020000}"/>
    <cellStyle name="Normal 11 14 5" xfId="892" xr:uid="{00000000-0005-0000-0000-00007F020000}"/>
    <cellStyle name="Normal 11 15" xfId="893" xr:uid="{00000000-0005-0000-0000-000080020000}"/>
    <cellStyle name="Normal 11 15 2" xfId="894" xr:uid="{00000000-0005-0000-0000-000081020000}"/>
    <cellStyle name="Normal 11 15 3" xfId="895" xr:uid="{00000000-0005-0000-0000-000082020000}"/>
    <cellStyle name="Normal 11 15 4" xfId="896" xr:uid="{00000000-0005-0000-0000-000083020000}"/>
    <cellStyle name="Normal 11 15 5" xfId="897" xr:uid="{00000000-0005-0000-0000-000084020000}"/>
    <cellStyle name="Normal 11 16" xfId="898" xr:uid="{00000000-0005-0000-0000-000085020000}"/>
    <cellStyle name="Normal 11 16 2" xfId="899" xr:uid="{00000000-0005-0000-0000-000086020000}"/>
    <cellStyle name="Normal 11 16 3" xfId="900" xr:uid="{00000000-0005-0000-0000-000087020000}"/>
    <cellStyle name="Normal 11 16 4" xfId="901" xr:uid="{00000000-0005-0000-0000-000088020000}"/>
    <cellStyle name="Normal 11 16 5" xfId="902" xr:uid="{00000000-0005-0000-0000-000089020000}"/>
    <cellStyle name="Normal 11 17" xfId="903" xr:uid="{00000000-0005-0000-0000-00008A020000}"/>
    <cellStyle name="Normal 11 17 2" xfId="904" xr:uid="{00000000-0005-0000-0000-00008B020000}"/>
    <cellStyle name="Normal 11 17 3" xfId="905" xr:uid="{00000000-0005-0000-0000-00008C020000}"/>
    <cellStyle name="Normal 11 17 4" xfId="906" xr:uid="{00000000-0005-0000-0000-00008D020000}"/>
    <cellStyle name="Normal 11 17 5" xfId="907" xr:uid="{00000000-0005-0000-0000-00008E020000}"/>
    <cellStyle name="Normal 11 18" xfId="908" xr:uid="{00000000-0005-0000-0000-00008F020000}"/>
    <cellStyle name="Normal 11 18 2" xfId="909" xr:uid="{00000000-0005-0000-0000-000090020000}"/>
    <cellStyle name="Normal 11 18 3" xfId="910" xr:uid="{00000000-0005-0000-0000-000091020000}"/>
    <cellStyle name="Normal 11 18 4" xfId="911" xr:uid="{00000000-0005-0000-0000-000092020000}"/>
    <cellStyle name="Normal 11 18 5" xfId="912" xr:uid="{00000000-0005-0000-0000-000093020000}"/>
    <cellStyle name="Normal 11 19" xfId="913" xr:uid="{00000000-0005-0000-0000-000094020000}"/>
    <cellStyle name="Normal 11 19 2" xfId="914" xr:uid="{00000000-0005-0000-0000-000095020000}"/>
    <cellStyle name="Normal 11 19 3" xfId="915" xr:uid="{00000000-0005-0000-0000-000096020000}"/>
    <cellStyle name="Normal 11 19 4" xfId="916" xr:uid="{00000000-0005-0000-0000-000097020000}"/>
    <cellStyle name="Normal 11 19 5" xfId="917" xr:uid="{00000000-0005-0000-0000-000098020000}"/>
    <cellStyle name="Normal 11 2" xfId="212" xr:uid="{00000000-0005-0000-0000-000099020000}"/>
    <cellStyle name="Normal 11 2 2" xfId="213" xr:uid="{00000000-0005-0000-0000-00009A020000}"/>
    <cellStyle name="Normal 11 2 2 10" xfId="918" xr:uid="{00000000-0005-0000-0000-00009B020000}"/>
    <cellStyle name="Normal 11 2 2 11" xfId="919" xr:uid="{00000000-0005-0000-0000-00009C020000}"/>
    <cellStyle name="Normal 11 2 2 12" xfId="920" xr:uid="{00000000-0005-0000-0000-00009D020000}"/>
    <cellStyle name="Normal 11 2 2 13" xfId="921" xr:uid="{00000000-0005-0000-0000-00009E020000}"/>
    <cellStyle name="Normal 11 2 2 2" xfId="922" xr:uid="{00000000-0005-0000-0000-00009F020000}"/>
    <cellStyle name="Normal 11 2 2 3" xfId="923" xr:uid="{00000000-0005-0000-0000-0000A0020000}"/>
    <cellStyle name="Normal 11 2 2 4" xfId="924" xr:uid="{00000000-0005-0000-0000-0000A1020000}"/>
    <cellStyle name="Normal 11 2 2 5" xfId="925" xr:uid="{00000000-0005-0000-0000-0000A2020000}"/>
    <cellStyle name="Normal 11 2 2 6" xfId="926" xr:uid="{00000000-0005-0000-0000-0000A3020000}"/>
    <cellStyle name="Normal 11 2 2 7" xfId="927" xr:uid="{00000000-0005-0000-0000-0000A4020000}"/>
    <cellStyle name="Normal 11 2 2 8" xfId="928" xr:uid="{00000000-0005-0000-0000-0000A5020000}"/>
    <cellStyle name="Normal 11 2 2 9" xfId="929" xr:uid="{00000000-0005-0000-0000-0000A6020000}"/>
    <cellStyle name="Normal 11 2 3" xfId="930" xr:uid="{00000000-0005-0000-0000-0000A7020000}"/>
    <cellStyle name="Normal 11 2 3 10" xfId="931" xr:uid="{00000000-0005-0000-0000-0000A8020000}"/>
    <cellStyle name="Normal 11 2 3 11" xfId="932" xr:uid="{00000000-0005-0000-0000-0000A9020000}"/>
    <cellStyle name="Normal 11 2 3 12" xfId="933" xr:uid="{00000000-0005-0000-0000-0000AA020000}"/>
    <cellStyle name="Normal 11 2 3 2" xfId="934" xr:uid="{00000000-0005-0000-0000-0000AB020000}"/>
    <cellStyle name="Normal 11 2 3 3" xfId="935" xr:uid="{00000000-0005-0000-0000-0000AC020000}"/>
    <cellStyle name="Normal 11 2 3 4" xfId="936" xr:uid="{00000000-0005-0000-0000-0000AD020000}"/>
    <cellStyle name="Normal 11 2 3 5" xfId="937" xr:uid="{00000000-0005-0000-0000-0000AE020000}"/>
    <cellStyle name="Normal 11 2 3 6" xfId="938" xr:uid="{00000000-0005-0000-0000-0000AF020000}"/>
    <cellStyle name="Normal 11 2 3 7" xfId="939" xr:uid="{00000000-0005-0000-0000-0000B0020000}"/>
    <cellStyle name="Normal 11 2 3 8" xfId="940" xr:uid="{00000000-0005-0000-0000-0000B1020000}"/>
    <cellStyle name="Normal 11 2 3 9" xfId="941" xr:uid="{00000000-0005-0000-0000-0000B2020000}"/>
    <cellStyle name="Normal 11 2 4" xfId="942" xr:uid="{00000000-0005-0000-0000-0000B3020000}"/>
    <cellStyle name="Normal 11 2 5" xfId="943" xr:uid="{00000000-0005-0000-0000-0000B4020000}"/>
    <cellStyle name="Normal 11 2 5 2" xfId="944" xr:uid="{00000000-0005-0000-0000-0000B5020000}"/>
    <cellStyle name="Normal 11 2 5 3" xfId="945" xr:uid="{00000000-0005-0000-0000-0000B6020000}"/>
    <cellStyle name="Normal 11 2 5 4" xfId="946" xr:uid="{00000000-0005-0000-0000-0000B7020000}"/>
    <cellStyle name="Normal 11 2 6" xfId="947" xr:uid="{00000000-0005-0000-0000-0000B8020000}"/>
    <cellStyle name="Normal 11 2 7" xfId="948" xr:uid="{00000000-0005-0000-0000-0000B9020000}"/>
    <cellStyle name="Normal 11 20" xfId="949" xr:uid="{00000000-0005-0000-0000-0000BA020000}"/>
    <cellStyle name="Normal 11 20 2" xfId="950" xr:uid="{00000000-0005-0000-0000-0000BB020000}"/>
    <cellStyle name="Normal 11 20 3" xfId="951" xr:uid="{00000000-0005-0000-0000-0000BC020000}"/>
    <cellStyle name="Normal 11 20 4" xfId="952" xr:uid="{00000000-0005-0000-0000-0000BD020000}"/>
    <cellStyle name="Normal 11 20 5" xfId="953" xr:uid="{00000000-0005-0000-0000-0000BE020000}"/>
    <cellStyle name="Normal 11 21" xfId="954" xr:uid="{00000000-0005-0000-0000-0000BF020000}"/>
    <cellStyle name="Normal 11 21 2" xfId="955" xr:uid="{00000000-0005-0000-0000-0000C0020000}"/>
    <cellStyle name="Normal 11 21 3" xfId="956" xr:uid="{00000000-0005-0000-0000-0000C1020000}"/>
    <cellStyle name="Normal 11 21 4" xfId="957" xr:uid="{00000000-0005-0000-0000-0000C2020000}"/>
    <cellStyle name="Normal 11 21 5" xfId="958" xr:uid="{00000000-0005-0000-0000-0000C3020000}"/>
    <cellStyle name="Normal 11 22" xfId="959" xr:uid="{00000000-0005-0000-0000-0000C4020000}"/>
    <cellStyle name="Normal 11 22 2" xfId="960" xr:uid="{00000000-0005-0000-0000-0000C5020000}"/>
    <cellStyle name="Normal 11 22 3" xfId="961" xr:uid="{00000000-0005-0000-0000-0000C6020000}"/>
    <cellStyle name="Normal 11 22 4" xfId="962" xr:uid="{00000000-0005-0000-0000-0000C7020000}"/>
    <cellStyle name="Normal 11 22 5" xfId="963" xr:uid="{00000000-0005-0000-0000-0000C8020000}"/>
    <cellStyle name="Normal 11 23" xfId="964" xr:uid="{00000000-0005-0000-0000-0000C9020000}"/>
    <cellStyle name="Normal 11 23 2" xfId="965" xr:uid="{00000000-0005-0000-0000-0000CA020000}"/>
    <cellStyle name="Normal 11 23 3" xfId="966" xr:uid="{00000000-0005-0000-0000-0000CB020000}"/>
    <cellStyle name="Normal 11 23 4" xfId="967" xr:uid="{00000000-0005-0000-0000-0000CC020000}"/>
    <cellStyle name="Normal 11 23 5" xfId="968" xr:uid="{00000000-0005-0000-0000-0000CD020000}"/>
    <cellStyle name="Normal 11 24" xfId="969" xr:uid="{00000000-0005-0000-0000-0000CE020000}"/>
    <cellStyle name="Normal 11 24 2" xfId="970" xr:uid="{00000000-0005-0000-0000-0000CF020000}"/>
    <cellStyle name="Normal 11 24 3" xfId="971" xr:uid="{00000000-0005-0000-0000-0000D0020000}"/>
    <cellStyle name="Normal 11 24 4" xfId="972" xr:uid="{00000000-0005-0000-0000-0000D1020000}"/>
    <cellStyle name="Normal 11 24 5" xfId="973" xr:uid="{00000000-0005-0000-0000-0000D2020000}"/>
    <cellStyle name="Normal 11 25" xfId="974" xr:uid="{00000000-0005-0000-0000-0000D3020000}"/>
    <cellStyle name="Normal 11 25 2" xfId="975" xr:uid="{00000000-0005-0000-0000-0000D4020000}"/>
    <cellStyle name="Normal 11 25 3" xfId="976" xr:uid="{00000000-0005-0000-0000-0000D5020000}"/>
    <cellStyle name="Normal 11 25 4" xfId="977" xr:uid="{00000000-0005-0000-0000-0000D6020000}"/>
    <cellStyle name="Normal 11 25 5" xfId="978" xr:uid="{00000000-0005-0000-0000-0000D7020000}"/>
    <cellStyle name="Normal 11 26" xfId="979" xr:uid="{00000000-0005-0000-0000-0000D8020000}"/>
    <cellStyle name="Normal 11 26 2" xfId="980" xr:uid="{00000000-0005-0000-0000-0000D9020000}"/>
    <cellStyle name="Normal 11 26 3" xfId="981" xr:uid="{00000000-0005-0000-0000-0000DA020000}"/>
    <cellStyle name="Normal 11 26 4" xfId="982" xr:uid="{00000000-0005-0000-0000-0000DB020000}"/>
    <cellStyle name="Normal 11 26 5" xfId="983" xr:uid="{00000000-0005-0000-0000-0000DC020000}"/>
    <cellStyle name="Normal 11 27" xfId="984" xr:uid="{00000000-0005-0000-0000-0000DD020000}"/>
    <cellStyle name="Normal 11 27 2" xfId="985" xr:uid="{00000000-0005-0000-0000-0000DE020000}"/>
    <cellStyle name="Normal 11 27 3" xfId="986" xr:uid="{00000000-0005-0000-0000-0000DF020000}"/>
    <cellStyle name="Normal 11 27 4" xfId="987" xr:uid="{00000000-0005-0000-0000-0000E0020000}"/>
    <cellStyle name="Normal 11 27 5" xfId="988" xr:uid="{00000000-0005-0000-0000-0000E1020000}"/>
    <cellStyle name="Normal 11 28" xfId="989" xr:uid="{00000000-0005-0000-0000-0000E2020000}"/>
    <cellStyle name="Normal 11 28 2" xfId="990" xr:uid="{00000000-0005-0000-0000-0000E3020000}"/>
    <cellStyle name="Normal 11 28 3" xfId="991" xr:uid="{00000000-0005-0000-0000-0000E4020000}"/>
    <cellStyle name="Normal 11 28 4" xfId="992" xr:uid="{00000000-0005-0000-0000-0000E5020000}"/>
    <cellStyle name="Normal 11 28 5" xfId="993" xr:uid="{00000000-0005-0000-0000-0000E6020000}"/>
    <cellStyle name="Normal 11 29" xfId="994" xr:uid="{00000000-0005-0000-0000-0000E7020000}"/>
    <cellStyle name="Normal 11 29 2" xfId="995" xr:uid="{00000000-0005-0000-0000-0000E8020000}"/>
    <cellStyle name="Normal 11 29 3" xfId="996" xr:uid="{00000000-0005-0000-0000-0000E9020000}"/>
    <cellStyle name="Normal 11 29 4" xfId="997" xr:uid="{00000000-0005-0000-0000-0000EA020000}"/>
    <cellStyle name="Normal 11 29 5" xfId="998" xr:uid="{00000000-0005-0000-0000-0000EB020000}"/>
    <cellStyle name="Normal 11 3" xfId="214" xr:uid="{00000000-0005-0000-0000-0000EC020000}"/>
    <cellStyle name="Normal 11 3 2" xfId="215" xr:uid="{00000000-0005-0000-0000-0000ED020000}"/>
    <cellStyle name="Normal 11 3 2 10" xfId="999" xr:uid="{00000000-0005-0000-0000-0000EE020000}"/>
    <cellStyle name="Normal 11 3 2 11" xfId="1000" xr:uid="{00000000-0005-0000-0000-0000EF020000}"/>
    <cellStyle name="Normal 11 3 2 12" xfId="1001" xr:uid="{00000000-0005-0000-0000-0000F0020000}"/>
    <cellStyle name="Normal 11 3 2 13" xfId="1002" xr:uid="{00000000-0005-0000-0000-0000F1020000}"/>
    <cellStyle name="Normal 11 3 2 2" xfId="1003" xr:uid="{00000000-0005-0000-0000-0000F2020000}"/>
    <cellStyle name="Normal 11 3 2 3" xfId="1004" xr:uid="{00000000-0005-0000-0000-0000F3020000}"/>
    <cellStyle name="Normal 11 3 2 4" xfId="1005" xr:uid="{00000000-0005-0000-0000-0000F4020000}"/>
    <cellStyle name="Normal 11 3 2 5" xfId="1006" xr:uid="{00000000-0005-0000-0000-0000F5020000}"/>
    <cellStyle name="Normal 11 3 2 6" xfId="1007" xr:uid="{00000000-0005-0000-0000-0000F6020000}"/>
    <cellStyle name="Normal 11 3 2 7" xfId="1008" xr:uid="{00000000-0005-0000-0000-0000F7020000}"/>
    <cellStyle name="Normal 11 3 2 8" xfId="1009" xr:uid="{00000000-0005-0000-0000-0000F8020000}"/>
    <cellStyle name="Normal 11 3 2 9" xfId="1010" xr:uid="{00000000-0005-0000-0000-0000F9020000}"/>
    <cellStyle name="Normal 11 3 3" xfId="1011" xr:uid="{00000000-0005-0000-0000-0000FA020000}"/>
    <cellStyle name="Normal 11 3 3 10" xfId="1012" xr:uid="{00000000-0005-0000-0000-0000FB020000}"/>
    <cellStyle name="Normal 11 3 3 11" xfId="1013" xr:uid="{00000000-0005-0000-0000-0000FC020000}"/>
    <cellStyle name="Normal 11 3 3 12" xfId="1014" xr:uid="{00000000-0005-0000-0000-0000FD020000}"/>
    <cellStyle name="Normal 11 3 3 2" xfId="1015" xr:uid="{00000000-0005-0000-0000-0000FE020000}"/>
    <cellStyle name="Normal 11 3 3 3" xfId="1016" xr:uid="{00000000-0005-0000-0000-0000FF020000}"/>
    <cellStyle name="Normal 11 3 3 4" xfId="1017" xr:uid="{00000000-0005-0000-0000-000000030000}"/>
    <cellStyle name="Normal 11 3 3 5" xfId="1018" xr:uid="{00000000-0005-0000-0000-000001030000}"/>
    <cellStyle name="Normal 11 3 3 6" xfId="1019" xr:uid="{00000000-0005-0000-0000-000002030000}"/>
    <cellStyle name="Normal 11 3 3 7" xfId="1020" xr:uid="{00000000-0005-0000-0000-000003030000}"/>
    <cellStyle name="Normal 11 3 3 8" xfId="1021" xr:uid="{00000000-0005-0000-0000-000004030000}"/>
    <cellStyle name="Normal 11 3 3 9" xfId="1022" xr:uid="{00000000-0005-0000-0000-000005030000}"/>
    <cellStyle name="Normal 11 3 4" xfId="1023" xr:uid="{00000000-0005-0000-0000-000006030000}"/>
    <cellStyle name="Normal 11 3 5" xfId="1024" xr:uid="{00000000-0005-0000-0000-000007030000}"/>
    <cellStyle name="Normal 11 3 5 2" xfId="1025" xr:uid="{00000000-0005-0000-0000-000008030000}"/>
    <cellStyle name="Normal 11 3 5 3" xfId="1026" xr:uid="{00000000-0005-0000-0000-000009030000}"/>
    <cellStyle name="Normal 11 3 5 4" xfId="1027" xr:uid="{00000000-0005-0000-0000-00000A030000}"/>
    <cellStyle name="Normal 11 3 6" xfId="1028" xr:uid="{00000000-0005-0000-0000-00000B030000}"/>
    <cellStyle name="Normal 11 3 7" xfId="1029" xr:uid="{00000000-0005-0000-0000-00000C030000}"/>
    <cellStyle name="Normal 11 30" xfId="1030" xr:uid="{00000000-0005-0000-0000-00000D030000}"/>
    <cellStyle name="Normal 11 30 2" xfId="1031" xr:uid="{00000000-0005-0000-0000-00000E030000}"/>
    <cellStyle name="Normal 11 30 3" xfId="1032" xr:uid="{00000000-0005-0000-0000-00000F030000}"/>
    <cellStyle name="Normal 11 30 4" xfId="1033" xr:uid="{00000000-0005-0000-0000-000010030000}"/>
    <cellStyle name="Normal 11 30 5" xfId="1034" xr:uid="{00000000-0005-0000-0000-000011030000}"/>
    <cellStyle name="Normal 11 31" xfId="1035" xr:uid="{00000000-0005-0000-0000-000012030000}"/>
    <cellStyle name="Normal 11 31 2" xfId="1036" xr:uid="{00000000-0005-0000-0000-000013030000}"/>
    <cellStyle name="Normal 11 31 3" xfId="1037" xr:uid="{00000000-0005-0000-0000-000014030000}"/>
    <cellStyle name="Normal 11 31 4" xfId="1038" xr:uid="{00000000-0005-0000-0000-000015030000}"/>
    <cellStyle name="Normal 11 31 5" xfId="1039" xr:uid="{00000000-0005-0000-0000-000016030000}"/>
    <cellStyle name="Normal 11 32" xfId="1040" xr:uid="{00000000-0005-0000-0000-000017030000}"/>
    <cellStyle name="Normal 11 32 2" xfId="1041" xr:uid="{00000000-0005-0000-0000-000018030000}"/>
    <cellStyle name="Normal 11 32 3" xfId="1042" xr:uid="{00000000-0005-0000-0000-000019030000}"/>
    <cellStyle name="Normal 11 32 4" xfId="1043" xr:uid="{00000000-0005-0000-0000-00001A030000}"/>
    <cellStyle name="Normal 11 32 5" xfId="1044" xr:uid="{00000000-0005-0000-0000-00001B030000}"/>
    <cellStyle name="Normal 11 33" xfId="1045" xr:uid="{00000000-0005-0000-0000-00001C030000}"/>
    <cellStyle name="Normal 11 33 2" xfId="1046" xr:uid="{00000000-0005-0000-0000-00001D030000}"/>
    <cellStyle name="Normal 11 33 3" xfId="1047" xr:uid="{00000000-0005-0000-0000-00001E030000}"/>
    <cellStyle name="Normal 11 33 4" xfId="1048" xr:uid="{00000000-0005-0000-0000-00001F030000}"/>
    <cellStyle name="Normal 11 33 5" xfId="1049" xr:uid="{00000000-0005-0000-0000-000020030000}"/>
    <cellStyle name="Normal 11 34" xfId="1050" xr:uid="{00000000-0005-0000-0000-000021030000}"/>
    <cellStyle name="Normal 11 34 2" xfId="1051" xr:uid="{00000000-0005-0000-0000-000022030000}"/>
    <cellStyle name="Normal 11 34 3" xfId="1052" xr:uid="{00000000-0005-0000-0000-000023030000}"/>
    <cellStyle name="Normal 11 34 4" xfId="1053" xr:uid="{00000000-0005-0000-0000-000024030000}"/>
    <cellStyle name="Normal 11 34 5" xfId="1054" xr:uid="{00000000-0005-0000-0000-000025030000}"/>
    <cellStyle name="Normal 11 35" xfId="1055" xr:uid="{00000000-0005-0000-0000-000026030000}"/>
    <cellStyle name="Normal 11 35 2" xfId="1056" xr:uid="{00000000-0005-0000-0000-000027030000}"/>
    <cellStyle name="Normal 11 35 3" xfId="1057" xr:uid="{00000000-0005-0000-0000-000028030000}"/>
    <cellStyle name="Normal 11 35 4" xfId="1058" xr:uid="{00000000-0005-0000-0000-000029030000}"/>
    <cellStyle name="Normal 11 35 5" xfId="1059" xr:uid="{00000000-0005-0000-0000-00002A030000}"/>
    <cellStyle name="Normal 11 36" xfId="1060" xr:uid="{00000000-0005-0000-0000-00002B030000}"/>
    <cellStyle name="Normal 11 36 2" xfId="1061" xr:uid="{00000000-0005-0000-0000-00002C030000}"/>
    <cellStyle name="Normal 11 36 3" xfId="1062" xr:uid="{00000000-0005-0000-0000-00002D030000}"/>
    <cellStyle name="Normal 11 36 4" xfId="1063" xr:uid="{00000000-0005-0000-0000-00002E030000}"/>
    <cellStyle name="Normal 11 36 5" xfId="1064" xr:uid="{00000000-0005-0000-0000-00002F030000}"/>
    <cellStyle name="Normal 11 37" xfId="1065" xr:uid="{00000000-0005-0000-0000-000030030000}"/>
    <cellStyle name="Normal 11 37 2" xfId="1066" xr:uid="{00000000-0005-0000-0000-000031030000}"/>
    <cellStyle name="Normal 11 37 3" xfId="1067" xr:uid="{00000000-0005-0000-0000-000032030000}"/>
    <cellStyle name="Normal 11 37 4" xfId="1068" xr:uid="{00000000-0005-0000-0000-000033030000}"/>
    <cellStyle name="Normal 11 37 5" xfId="1069" xr:uid="{00000000-0005-0000-0000-000034030000}"/>
    <cellStyle name="Normal 11 38" xfId="1070" xr:uid="{00000000-0005-0000-0000-000035030000}"/>
    <cellStyle name="Normal 11 38 2" xfId="1071" xr:uid="{00000000-0005-0000-0000-000036030000}"/>
    <cellStyle name="Normal 11 38 3" xfId="1072" xr:uid="{00000000-0005-0000-0000-000037030000}"/>
    <cellStyle name="Normal 11 38 4" xfId="1073" xr:uid="{00000000-0005-0000-0000-000038030000}"/>
    <cellStyle name="Normal 11 38 5" xfId="1074" xr:uid="{00000000-0005-0000-0000-000039030000}"/>
    <cellStyle name="Normal 11 39" xfId="1075" xr:uid="{00000000-0005-0000-0000-00003A030000}"/>
    <cellStyle name="Normal 11 39 2" xfId="1076" xr:uid="{00000000-0005-0000-0000-00003B030000}"/>
    <cellStyle name="Normal 11 39 3" xfId="1077" xr:uid="{00000000-0005-0000-0000-00003C030000}"/>
    <cellStyle name="Normal 11 39 4" xfId="1078" xr:uid="{00000000-0005-0000-0000-00003D030000}"/>
    <cellStyle name="Normal 11 39 5" xfId="1079" xr:uid="{00000000-0005-0000-0000-00003E030000}"/>
    <cellStyle name="Normal 11 4" xfId="216" xr:uid="{00000000-0005-0000-0000-00003F030000}"/>
    <cellStyle name="Normal 11 4 2" xfId="1080" xr:uid="{00000000-0005-0000-0000-000040030000}"/>
    <cellStyle name="Normal 11 4 2 10" xfId="1081" xr:uid="{00000000-0005-0000-0000-000041030000}"/>
    <cellStyle name="Normal 11 4 2 11" xfId="1082" xr:uid="{00000000-0005-0000-0000-000042030000}"/>
    <cellStyle name="Normal 11 4 2 12" xfId="1083" xr:uid="{00000000-0005-0000-0000-000043030000}"/>
    <cellStyle name="Normal 11 4 2 13" xfId="1084" xr:uid="{00000000-0005-0000-0000-000044030000}"/>
    <cellStyle name="Normal 11 4 2 2" xfId="1085" xr:uid="{00000000-0005-0000-0000-000045030000}"/>
    <cellStyle name="Normal 11 4 2 3" xfId="1086" xr:uid="{00000000-0005-0000-0000-000046030000}"/>
    <cellStyle name="Normal 11 4 2 4" xfId="1087" xr:uid="{00000000-0005-0000-0000-000047030000}"/>
    <cellStyle name="Normal 11 4 2 5" xfId="1088" xr:uid="{00000000-0005-0000-0000-000048030000}"/>
    <cellStyle name="Normal 11 4 2 6" xfId="1089" xr:uid="{00000000-0005-0000-0000-000049030000}"/>
    <cellStyle name="Normal 11 4 2 7" xfId="1090" xr:uid="{00000000-0005-0000-0000-00004A030000}"/>
    <cellStyle name="Normal 11 4 2 8" xfId="1091" xr:uid="{00000000-0005-0000-0000-00004B030000}"/>
    <cellStyle name="Normal 11 4 2 9" xfId="1092" xr:uid="{00000000-0005-0000-0000-00004C030000}"/>
    <cellStyle name="Normal 11 4 3" xfId="1093" xr:uid="{00000000-0005-0000-0000-00004D030000}"/>
    <cellStyle name="Normal 11 4 3 10" xfId="1094" xr:uid="{00000000-0005-0000-0000-00004E030000}"/>
    <cellStyle name="Normal 11 4 3 11" xfId="1095" xr:uid="{00000000-0005-0000-0000-00004F030000}"/>
    <cellStyle name="Normal 11 4 3 12" xfId="1096" xr:uid="{00000000-0005-0000-0000-000050030000}"/>
    <cellStyle name="Normal 11 4 3 2" xfId="1097" xr:uid="{00000000-0005-0000-0000-000051030000}"/>
    <cellStyle name="Normal 11 4 3 3" xfId="1098" xr:uid="{00000000-0005-0000-0000-000052030000}"/>
    <cellStyle name="Normal 11 4 3 4" xfId="1099" xr:uid="{00000000-0005-0000-0000-000053030000}"/>
    <cellStyle name="Normal 11 4 3 5" xfId="1100" xr:uid="{00000000-0005-0000-0000-000054030000}"/>
    <cellStyle name="Normal 11 4 3 6" xfId="1101" xr:uid="{00000000-0005-0000-0000-000055030000}"/>
    <cellStyle name="Normal 11 4 3 7" xfId="1102" xr:uid="{00000000-0005-0000-0000-000056030000}"/>
    <cellStyle name="Normal 11 4 3 8" xfId="1103" xr:uid="{00000000-0005-0000-0000-000057030000}"/>
    <cellStyle name="Normal 11 4 3 9" xfId="1104" xr:uid="{00000000-0005-0000-0000-000058030000}"/>
    <cellStyle name="Normal 11 4 4" xfId="1105" xr:uid="{00000000-0005-0000-0000-000059030000}"/>
    <cellStyle name="Normal 11 4 5" xfId="1106" xr:uid="{00000000-0005-0000-0000-00005A030000}"/>
    <cellStyle name="Normal 11 4 5 2" xfId="1107" xr:uid="{00000000-0005-0000-0000-00005B030000}"/>
    <cellStyle name="Normal 11 4 5 3" xfId="1108" xr:uid="{00000000-0005-0000-0000-00005C030000}"/>
    <cellStyle name="Normal 11 4 5 4" xfId="1109" xr:uid="{00000000-0005-0000-0000-00005D030000}"/>
    <cellStyle name="Normal 11 4 6" xfId="1110" xr:uid="{00000000-0005-0000-0000-00005E030000}"/>
    <cellStyle name="Normal 11 4 7" xfId="1111" xr:uid="{00000000-0005-0000-0000-00005F030000}"/>
    <cellStyle name="Normal 11 40" xfId="1112" xr:uid="{00000000-0005-0000-0000-000060030000}"/>
    <cellStyle name="Normal 11 40 2" xfId="1113" xr:uid="{00000000-0005-0000-0000-000061030000}"/>
    <cellStyle name="Normal 11 40 3" xfId="1114" xr:uid="{00000000-0005-0000-0000-000062030000}"/>
    <cellStyle name="Normal 11 40 4" xfId="1115" xr:uid="{00000000-0005-0000-0000-000063030000}"/>
    <cellStyle name="Normal 11 40 5" xfId="1116" xr:uid="{00000000-0005-0000-0000-000064030000}"/>
    <cellStyle name="Normal 11 41" xfId="1117" xr:uid="{00000000-0005-0000-0000-000065030000}"/>
    <cellStyle name="Normal 11 41 2" xfId="1118" xr:uid="{00000000-0005-0000-0000-000066030000}"/>
    <cellStyle name="Normal 11 41 3" xfId="1119" xr:uid="{00000000-0005-0000-0000-000067030000}"/>
    <cellStyle name="Normal 11 41 4" xfId="1120" xr:uid="{00000000-0005-0000-0000-000068030000}"/>
    <cellStyle name="Normal 11 41 5" xfId="1121" xr:uid="{00000000-0005-0000-0000-000069030000}"/>
    <cellStyle name="Normal 11 42" xfId="1122" xr:uid="{00000000-0005-0000-0000-00006A030000}"/>
    <cellStyle name="Normal 11 42 2" xfId="1123" xr:uid="{00000000-0005-0000-0000-00006B030000}"/>
    <cellStyle name="Normal 11 42 3" xfId="1124" xr:uid="{00000000-0005-0000-0000-00006C030000}"/>
    <cellStyle name="Normal 11 42 4" xfId="1125" xr:uid="{00000000-0005-0000-0000-00006D030000}"/>
    <cellStyle name="Normal 11 42 5" xfId="1126" xr:uid="{00000000-0005-0000-0000-00006E030000}"/>
    <cellStyle name="Normal 11 43" xfId="1127" xr:uid="{00000000-0005-0000-0000-00006F030000}"/>
    <cellStyle name="Normal 11 43 2" xfId="1128" xr:uid="{00000000-0005-0000-0000-000070030000}"/>
    <cellStyle name="Normal 11 43 3" xfId="1129" xr:uid="{00000000-0005-0000-0000-000071030000}"/>
    <cellStyle name="Normal 11 43 4" xfId="1130" xr:uid="{00000000-0005-0000-0000-000072030000}"/>
    <cellStyle name="Normal 11 43 5" xfId="1131" xr:uid="{00000000-0005-0000-0000-000073030000}"/>
    <cellStyle name="Normal 11 44" xfId="1132" xr:uid="{00000000-0005-0000-0000-000074030000}"/>
    <cellStyle name="Normal 11 44 2" xfId="1133" xr:uid="{00000000-0005-0000-0000-000075030000}"/>
    <cellStyle name="Normal 11 44 3" xfId="1134" xr:uid="{00000000-0005-0000-0000-000076030000}"/>
    <cellStyle name="Normal 11 44 4" xfId="1135" xr:uid="{00000000-0005-0000-0000-000077030000}"/>
    <cellStyle name="Normal 11 44 5" xfId="1136" xr:uid="{00000000-0005-0000-0000-000078030000}"/>
    <cellStyle name="Normal 11 45" xfId="1137" xr:uid="{00000000-0005-0000-0000-000079030000}"/>
    <cellStyle name="Normal 11 45 2" xfId="1138" xr:uid="{00000000-0005-0000-0000-00007A030000}"/>
    <cellStyle name="Normal 11 45 3" xfId="1139" xr:uid="{00000000-0005-0000-0000-00007B030000}"/>
    <cellStyle name="Normal 11 45 4" xfId="1140" xr:uid="{00000000-0005-0000-0000-00007C030000}"/>
    <cellStyle name="Normal 11 45 5" xfId="1141" xr:uid="{00000000-0005-0000-0000-00007D030000}"/>
    <cellStyle name="Normal 11 46" xfId="1142" xr:uid="{00000000-0005-0000-0000-00007E030000}"/>
    <cellStyle name="Normal 11 46 2" xfId="1143" xr:uid="{00000000-0005-0000-0000-00007F030000}"/>
    <cellStyle name="Normal 11 46 3" xfId="1144" xr:uid="{00000000-0005-0000-0000-000080030000}"/>
    <cellStyle name="Normal 11 46 4" xfId="1145" xr:uid="{00000000-0005-0000-0000-000081030000}"/>
    <cellStyle name="Normal 11 46 5" xfId="1146" xr:uid="{00000000-0005-0000-0000-000082030000}"/>
    <cellStyle name="Normal 11 47" xfId="1147" xr:uid="{00000000-0005-0000-0000-000083030000}"/>
    <cellStyle name="Normal 11 47 2" xfId="1148" xr:uid="{00000000-0005-0000-0000-000084030000}"/>
    <cellStyle name="Normal 11 47 3" xfId="1149" xr:uid="{00000000-0005-0000-0000-000085030000}"/>
    <cellStyle name="Normal 11 47 4" xfId="1150" xr:uid="{00000000-0005-0000-0000-000086030000}"/>
    <cellStyle name="Normal 11 47 5" xfId="1151" xr:uid="{00000000-0005-0000-0000-000087030000}"/>
    <cellStyle name="Normal 11 48" xfId="1152" xr:uid="{00000000-0005-0000-0000-000088030000}"/>
    <cellStyle name="Normal 11 48 2" xfId="1153" xr:uid="{00000000-0005-0000-0000-000089030000}"/>
    <cellStyle name="Normal 11 48 3" xfId="1154" xr:uid="{00000000-0005-0000-0000-00008A030000}"/>
    <cellStyle name="Normal 11 48 4" xfId="1155" xr:uid="{00000000-0005-0000-0000-00008B030000}"/>
    <cellStyle name="Normal 11 48 5" xfId="1156" xr:uid="{00000000-0005-0000-0000-00008C030000}"/>
    <cellStyle name="Normal 11 49" xfId="1157" xr:uid="{00000000-0005-0000-0000-00008D030000}"/>
    <cellStyle name="Normal 11 49 2" xfId="1158" xr:uid="{00000000-0005-0000-0000-00008E030000}"/>
    <cellStyle name="Normal 11 49 3" xfId="1159" xr:uid="{00000000-0005-0000-0000-00008F030000}"/>
    <cellStyle name="Normal 11 49 4" xfId="1160" xr:uid="{00000000-0005-0000-0000-000090030000}"/>
    <cellStyle name="Normal 11 49 5" xfId="1161" xr:uid="{00000000-0005-0000-0000-000091030000}"/>
    <cellStyle name="Normal 11 5" xfId="1162" xr:uid="{00000000-0005-0000-0000-000092030000}"/>
    <cellStyle name="Normal 11 5 2" xfId="1163" xr:uid="{00000000-0005-0000-0000-000093030000}"/>
    <cellStyle name="Normal 11 5 3" xfId="1164" xr:uid="{00000000-0005-0000-0000-000094030000}"/>
    <cellStyle name="Normal 11 5 4" xfId="1165" xr:uid="{00000000-0005-0000-0000-000095030000}"/>
    <cellStyle name="Normal 11 5 5" xfId="1166" xr:uid="{00000000-0005-0000-0000-000096030000}"/>
    <cellStyle name="Normal 11 50" xfId="1167" xr:uid="{00000000-0005-0000-0000-000097030000}"/>
    <cellStyle name="Normal 11 50 2" xfId="1168" xr:uid="{00000000-0005-0000-0000-000098030000}"/>
    <cellStyle name="Normal 11 50 3" xfId="1169" xr:uid="{00000000-0005-0000-0000-000099030000}"/>
    <cellStyle name="Normal 11 50 4" xfId="1170" xr:uid="{00000000-0005-0000-0000-00009A030000}"/>
    <cellStyle name="Normal 11 50 5" xfId="1171" xr:uid="{00000000-0005-0000-0000-00009B030000}"/>
    <cellStyle name="Normal 11 51" xfId="1172" xr:uid="{00000000-0005-0000-0000-00009C030000}"/>
    <cellStyle name="Normal 11 51 2" xfId="1173" xr:uid="{00000000-0005-0000-0000-00009D030000}"/>
    <cellStyle name="Normal 11 51 3" xfId="1174" xr:uid="{00000000-0005-0000-0000-00009E030000}"/>
    <cellStyle name="Normal 11 51 4" xfId="1175" xr:uid="{00000000-0005-0000-0000-00009F030000}"/>
    <cellStyle name="Normal 11 51 5" xfId="1176" xr:uid="{00000000-0005-0000-0000-0000A0030000}"/>
    <cellStyle name="Normal 11 52" xfId="1177" xr:uid="{00000000-0005-0000-0000-0000A1030000}"/>
    <cellStyle name="Normal 11 52 2" xfId="1178" xr:uid="{00000000-0005-0000-0000-0000A2030000}"/>
    <cellStyle name="Normal 11 52 3" xfId="1179" xr:uid="{00000000-0005-0000-0000-0000A3030000}"/>
    <cellStyle name="Normal 11 52 4" xfId="1180" xr:uid="{00000000-0005-0000-0000-0000A4030000}"/>
    <cellStyle name="Normal 11 52 5" xfId="1181" xr:uid="{00000000-0005-0000-0000-0000A5030000}"/>
    <cellStyle name="Normal 11 53" xfId="1182" xr:uid="{00000000-0005-0000-0000-0000A6030000}"/>
    <cellStyle name="Normal 11 53 2" xfId="1183" xr:uid="{00000000-0005-0000-0000-0000A7030000}"/>
    <cellStyle name="Normal 11 53 3" xfId="1184" xr:uid="{00000000-0005-0000-0000-0000A8030000}"/>
    <cellStyle name="Normal 11 53 4" xfId="1185" xr:uid="{00000000-0005-0000-0000-0000A9030000}"/>
    <cellStyle name="Normal 11 53 5" xfId="1186" xr:uid="{00000000-0005-0000-0000-0000AA030000}"/>
    <cellStyle name="Normal 11 54" xfId="1187" xr:uid="{00000000-0005-0000-0000-0000AB030000}"/>
    <cellStyle name="Normal 11 54 2" xfId="1188" xr:uid="{00000000-0005-0000-0000-0000AC030000}"/>
    <cellStyle name="Normal 11 54 3" xfId="1189" xr:uid="{00000000-0005-0000-0000-0000AD030000}"/>
    <cellStyle name="Normal 11 54 4" xfId="1190" xr:uid="{00000000-0005-0000-0000-0000AE030000}"/>
    <cellStyle name="Normal 11 54 5" xfId="1191" xr:uid="{00000000-0005-0000-0000-0000AF030000}"/>
    <cellStyle name="Normal 11 55" xfId="1192" xr:uid="{00000000-0005-0000-0000-0000B0030000}"/>
    <cellStyle name="Normal 11 55 2" xfId="1193" xr:uid="{00000000-0005-0000-0000-0000B1030000}"/>
    <cellStyle name="Normal 11 55 3" xfId="1194" xr:uid="{00000000-0005-0000-0000-0000B2030000}"/>
    <cellStyle name="Normal 11 55 4" xfId="1195" xr:uid="{00000000-0005-0000-0000-0000B3030000}"/>
    <cellStyle name="Normal 11 55 5" xfId="1196" xr:uid="{00000000-0005-0000-0000-0000B4030000}"/>
    <cellStyle name="Normal 11 56" xfId="1197" xr:uid="{00000000-0005-0000-0000-0000B5030000}"/>
    <cellStyle name="Normal 11 56 2" xfId="1198" xr:uid="{00000000-0005-0000-0000-0000B6030000}"/>
    <cellStyle name="Normal 11 56 3" xfId="1199" xr:uid="{00000000-0005-0000-0000-0000B7030000}"/>
    <cellStyle name="Normal 11 56 4" xfId="1200" xr:uid="{00000000-0005-0000-0000-0000B8030000}"/>
    <cellStyle name="Normal 11 56 5" xfId="1201" xr:uid="{00000000-0005-0000-0000-0000B9030000}"/>
    <cellStyle name="Normal 11 57" xfId="1202" xr:uid="{00000000-0005-0000-0000-0000BA030000}"/>
    <cellStyle name="Normal 11 57 2" xfId="1203" xr:uid="{00000000-0005-0000-0000-0000BB030000}"/>
    <cellStyle name="Normal 11 57 3" xfId="1204" xr:uid="{00000000-0005-0000-0000-0000BC030000}"/>
    <cellStyle name="Normal 11 57 4" xfId="1205" xr:uid="{00000000-0005-0000-0000-0000BD030000}"/>
    <cellStyle name="Normal 11 57 5" xfId="1206" xr:uid="{00000000-0005-0000-0000-0000BE030000}"/>
    <cellStyle name="Normal 11 58" xfId="1207" xr:uid="{00000000-0005-0000-0000-0000BF030000}"/>
    <cellStyle name="Normal 11 59" xfId="1208" xr:uid="{00000000-0005-0000-0000-0000C0030000}"/>
    <cellStyle name="Normal 11 6" xfId="1209" xr:uid="{00000000-0005-0000-0000-0000C1030000}"/>
    <cellStyle name="Normal 11 6 2" xfId="1210" xr:uid="{00000000-0005-0000-0000-0000C2030000}"/>
    <cellStyle name="Normal 11 6 3" xfId="1211" xr:uid="{00000000-0005-0000-0000-0000C3030000}"/>
    <cellStyle name="Normal 11 6 4" xfId="1212" xr:uid="{00000000-0005-0000-0000-0000C4030000}"/>
    <cellStyle name="Normal 11 6 5" xfId="1213" xr:uid="{00000000-0005-0000-0000-0000C5030000}"/>
    <cellStyle name="Normal 11 60" xfId="1214" xr:uid="{00000000-0005-0000-0000-0000C6030000}"/>
    <cellStyle name="Normal 11 60 10" xfId="1215" xr:uid="{00000000-0005-0000-0000-0000C7030000}"/>
    <cellStyle name="Normal 11 60 11" xfId="1216" xr:uid="{00000000-0005-0000-0000-0000C8030000}"/>
    <cellStyle name="Normal 11 60 12" xfId="1217" xr:uid="{00000000-0005-0000-0000-0000C9030000}"/>
    <cellStyle name="Normal 11 60 2" xfId="1218" xr:uid="{00000000-0005-0000-0000-0000CA030000}"/>
    <cellStyle name="Normal 11 60 3" xfId="1219" xr:uid="{00000000-0005-0000-0000-0000CB030000}"/>
    <cellStyle name="Normal 11 60 4" xfId="1220" xr:uid="{00000000-0005-0000-0000-0000CC030000}"/>
    <cellStyle name="Normal 11 60 5" xfId="1221" xr:uid="{00000000-0005-0000-0000-0000CD030000}"/>
    <cellStyle name="Normal 11 60 6" xfId="1222" xr:uid="{00000000-0005-0000-0000-0000CE030000}"/>
    <cellStyle name="Normal 11 60 7" xfId="1223" xr:uid="{00000000-0005-0000-0000-0000CF030000}"/>
    <cellStyle name="Normal 11 60 8" xfId="1224" xr:uid="{00000000-0005-0000-0000-0000D0030000}"/>
    <cellStyle name="Normal 11 60 9" xfId="1225" xr:uid="{00000000-0005-0000-0000-0000D1030000}"/>
    <cellStyle name="Normal 11 61" xfId="1226" xr:uid="{00000000-0005-0000-0000-0000D2030000}"/>
    <cellStyle name="Normal 11 61 10" xfId="1227" xr:uid="{00000000-0005-0000-0000-0000D3030000}"/>
    <cellStyle name="Normal 11 61 11" xfId="1228" xr:uid="{00000000-0005-0000-0000-0000D4030000}"/>
    <cellStyle name="Normal 11 61 12" xfId="1229" xr:uid="{00000000-0005-0000-0000-0000D5030000}"/>
    <cellStyle name="Normal 11 61 2" xfId="1230" xr:uid="{00000000-0005-0000-0000-0000D6030000}"/>
    <cellStyle name="Normal 11 61 3" xfId="1231" xr:uid="{00000000-0005-0000-0000-0000D7030000}"/>
    <cellStyle name="Normal 11 61 4" xfId="1232" xr:uid="{00000000-0005-0000-0000-0000D8030000}"/>
    <cellStyle name="Normal 11 61 5" xfId="1233" xr:uid="{00000000-0005-0000-0000-0000D9030000}"/>
    <cellStyle name="Normal 11 61 6" xfId="1234" xr:uid="{00000000-0005-0000-0000-0000DA030000}"/>
    <cellStyle name="Normal 11 61 7" xfId="1235" xr:uid="{00000000-0005-0000-0000-0000DB030000}"/>
    <cellStyle name="Normal 11 61 8" xfId="1236" xr:uid="{00000000-0005-0000-0000-0000DC030000}"/>
    <cellStyle name="Normal 11 61 9" xfId="1237" xr:uid="{00000000-0005-0000-0000-0000DD030000}"/>
    <cellStyle name="Normal 11 62" xfId="1238" xr:uid="{00000000-0005-0000-0000-0000DE030000}"/>
    <cellStyle name="Normal 11 63" xfId="1239" xr:uid="{00000000-0005-0000-0000-0000DF030000}"/>
    <cellStyle name="Normal 11 64" xfId="1240" xr:uid="{00000000-0005-0000-0000-0000E0030000}"/>
    <cellStyle name="Normal 11 7" xfId="1241" xr:uid="{00000000-0005-0000-0000-0000E1030000}"/>
    <cellStyle name="Normal 11 7 2" xfId="1242" xr:uid="{00000000-0005-0000-0000-0000E2030000}"/>
    <cellStyle name="Normal 11 7 3" xfId="1243" xr:uid="{00000000-0005-0000-0000-0000E3030000}"/>
    <cellStyle name="Normal 11 7 4" xfId="1244" xr:uid="{00000000-0005-0000-0000-0000E4030000}"/>
    <cellStyle name="Normal 11 7 5" xfId="1245" xr:uid="{00000000-0005-0000-0000-0000E5030000}"/>
    <cellStyle name="Normal 11 8" xfId="1246" xr:uid="{00000000-0005-0000-0000-0000E6030000}"/>
    <cellStyle name="Normal 11 8 2" xfId="1247" xr:uid="{00000000-0005-0000-0000-0000E7030000}"/>
    <cellStyle name="Normal 11 8 3" xfId="1248" xr:uid="{00000000-0005-0000-0000-0000E8030000}"/>
    <cellStyle name="Normal 11 8 4" xfId="1249" xr:uid="{00000000-0005-0000-0000-0000E9030000}"/>
    <cellStyle name="Normal 11 8 5" xfId="1250" xr:uid="{00000000-0005-0000-0000-0000EA030000}"/>
    <cellStyle name="Normal 11 9" xfId="1251" xr:uid="{00000000-0005-0000-0000-0000EB030000}"/>
    <cellStyle name="Normal 11 9 2" xfId="1252" xr:uid="{00000000-0005-0000-0000-0000EC030000}"/>
    <cellStyle name="Normal 11 9 3" xfId="1253" xr:uid="{00000000-0005-0000-0000-0000ED030000}"/>
    <cellStyle name="Normal 11 9 4" xfId="1254" xr:uid="{00000000-0005-0000-0000-0000EE030000}"/>
    <cellStyle name="Normal 11 9 5" xfId="1255" xr:uid="{00000000-0005-0000-0000-0000EF030000}"/>
    <cellStyle name="Normal 116 2" xfId="1256" xr:uid="{00000000-0005-0000-0000-0000F0030000}"/>
    <cellStyle name="Normal 12" xfId="217" xr:uid="{00000000-0005-0000-0000-0000F1030000}"/>
    <cellStyle name="Normal 12 10" xfId="1257" xr:uid="{00000000-0005-0000-0000-0000F2030000}"/>
    <cellStyle name="Normal 12 10 2" xfId="1258" xr:uid="{00000000-0005-0000-0000-0000F3030000}"/>
    <cellStyle name="Normal 12 10 3" xfId="1259" xr:uid="{00000000-0005-0000-0000-0000F4030000}"/>
    <cellStyle name="Normal 12 10 4" xfId="1260" xr:uid="{00000000-0005-0000-0000-0000F5030000}"/>
    <cellStyle name="Normal 12 10 5" xfId="1261" xr:uid="{00000000-0005-0000-0000-0000F6030000}"/>
    <cellStyle name="Normal 12 11" xfId="1262" xr:uid="{00000000-0005-0000-0000-0000F7030000}"/>
    <cellStyle name="Normal 12 11 2" xfId="1263" xr:uid="{00000000-0005-0000-0000-0000F8030000}"/>
    <cellStyle name="Normal 12 11 3" xfId="1264" xr:uid="{00000000-0005-0000-0000-0000F9030000}"/>
    <cellStyle name="Normal 12 11 4" xfId="1265" xr:uid="{00000000-0005-0000-0000-0000FA030000}"/>
    <cellStyle name="Normal 12 11 5" xfId="1266" xr:uid="{00000000-0005-0000-0000-0000FB030000}"/>
    <cellStyle name="Normal 12 12" xfId="1267" xr:uid="{00000000-0005-0000-0000-0000FC030000}"/>
    <cellStyle name="Normal 12 12 2" xfId="1268" xr:uid="{00000000-0005-0000-0000-0000FD030000}"/>
    <cellStyle name="Normal 12 12 3" xfId="1269" xr:uid="{00000000-0005-0000-0000-0000FE030000}"/>
    <cellStyle name="Normal 12 12 4" xfId="1270" xr:uid="{00000000-0005-0000-0000-0000FF030000}"/>
    <cellStyle name="Normal 12 12 5" xfId="1271" xr:uid="{00000000-0005-0000-0000-000000040000}"/>
    <cellStyle name="Normal 12 13" xfId="1272" xr:uid="{00000000-0005-0000-0000-000001040000}"/>
    <cellStyle name="Normal 12 13 2" xfId="1273" xr:uid="{00000000-0005-0000-0000-000002040000}"/>
    <cellStyle name="Normal 12 13 3" xfId="1274" xr:uid="{00000000-0005-0000-0000-000003040000}"/>
    <cellStyle name="Normal 12 13 4" xfId="1275" xr:uid="{00000000-0005-0000-0000-000004040000}"/>
    <cellStyle name="Normal 12 13 5" xfId="1276" xr:uid="{00000000-0005-0000-0000-000005040000}"/>
    <cellStyle name="Normal 12 14" xfId="1277" xr:uid="{00000000-0005-0000-0000-000006040000}"/>
    <cellStyle name="Normal 12 14 2" xfId="1278" xr:uid="{00000000-0005-0000-0000-000007040000}"/>
    <cellStyle name="Normal 12 14 3" xfId="1279" xr:uid="{00000000-0005-0000-0000-000008040000}"/>
    <cellStyle name="Normal 12 14 4" xfId="1280" xr:uid="{00000000-0005-0000-0000-000009040000}"/>
    <cellStyle name="Normal 12 14 5" xfId="1281" xr:uid="{00000000-0005-0000-0000-00000A040000}"/>
    <cellStyle name="Normal 12 15" xfId="1282" xr:uid="{00000000-0005-0000-0000-00000B040000}"/>
    <cellStyle name="Normal 12 15 2" xfId="1283" xr:uid="{00000000-0005-0000-0000-00000C040000}"/>
    <cellStyle name="Normal 12 15 3" xfId="1284" xr:uid="{00000000-0005-0000-0000-00000D040000}"/>
    <cellStyle name="Normal 12 15 4" xfId="1285" xr:uid="{00000000-0005-0000-0000-00000E040000}"/>
    <cellStyle name="Normal 12 15 5" xfId="1286" xr:uid="{00000000-0005-0000-0000-00000F040000}"/>
    <cellStyle name="Normal 12 16" xfId="1287" xr:uid="{00000000-0005-0000-0000-000010040000}"/>
    <cellStyle name="Normal 12 16 2" xfId="1288" xr:uid="{00000000-0005-0000-0000-000011040000}"/>
    <cellStyle name="Normal 12 16 3" xfId="1289" xr:uid="{00000000-0005-0000-0000-000012040000}"/>
    <cellStyle name="Normal 12 16 4" xfId="1290" xr:uid="{00000000-0005-0000-0000-000013040000}"/>
    <cellStyle name="Normal 12 16 5" xfId="1291" xr:uid="{00000000-0005-0000-0000-000014040000}"/>
    <cellStyle name="Normal 12 17" xfId="1292" xr:uid="{00000000-0005-0000-0000-000015040000}"/>
    <cellStyle name="Normal 12 17 2" xfId="1293" xr:uid="{00000000-0005-0000-0000-000016040000}"/>
    <cellStyle name="Normal 12 17 3" xfId="1294" xr:uid="{00000000-0005-0000-0000-000017040000}"/>
    <cellStyle name="Normal 12 17 4" xfId="1295" xr:uid="{00000000-0005-0000-0000-000018040000}"/>
    <cellStyle name="Normal 12 17 5" xfId="1296" xr:uid="{00000000-0005-0000-0000-000019040000}"/>
    <cellStyle name="Normal 12 18" xfId="1297" xr:uid="{00000000-0005-0000-0000-00001A040000}"/>
    <cellStyle name="Normal 12 18 2" xfId="1298" xr:uid="{00000000-0005-0000-0000-00001B040000}"/>
    <cellStyle name="Normal 12 18 3" xfId="1299" xr:uid="{00000000-0005-0000-0000-00001C040000}"/>
    <cellStyle name="Normal 12 18 4" xfId="1300" xr:uid="{00000000-0005-0000-0000-00001D040000}"/>
    <cellStyle name="Normal 12 18 5" xfId="1301" xr:uid="{00000000-0005-0000-0000-00001E040000}"/>
    <cellStyle name="Normal 12 19" xfId="1302" xr:uid="{00000000-0005-0000-0000-00001F040000}"/>
    <cellStyle name="Normal 12 19 2" xfId="1303" xr:uid="{00000000-0005-0000-0000-000020040000}"/>
    <cellStyle name="Normal 12 19 3" xfId="1304" xr:uid="{00000000-0005-0000-0000-000021040000}"/>
    <cellStyle name="Normal 12 19 4" xfId="1305" xr:uid="{00000000-0005-0000-0000-000022040000}"/>
    <cellStyle name="Normal 12 19 5" xfId="1306" xr:uid="{00000000-0005-0000-0000-000023040000}"/>
    <cellStyle name="Normal 12 2" xfId="218" xr:uid="{00000000-0005-0000-0000-000024040000}"/>
    <cellStyle name="Normal 12 2 2" xfId="219" xr:uid="{00000000-0005-0000-0000-000025040000}"/>
    <cellStyle name="Normal 12 2 2 10" xfId="1307" xr:uid="{00000000-0005-0000-0000-000026040000}"/>
    <cellStyle name="Normal 12 2 2 11" xfId="1308" xr:uid="{00000000-0005-0000-0000-000027040000}"/>
    <cellStyle name="Normal 12 2 2 12" xfId="1309" xr:uid="{00000000-0005-0000-0000-000028040000}"/>
    <cellStyle name="Normal 12 2 2 13" xfId="1310" xr:uid="{00000000-0005-0000-0000-000029040000}"/>
    <cellStyle name="Normal 12 2 2 2" xfId="1311" xr:uid="{00000000-0005-0000-0000-00002A040000}"/>
    <cellStyle name="Normal 12 2 2 3" xfId="1312" xr:uid="{00000000-0005-0000-0000-00002B040000}"/>
    <cellStyle name="Normal 12 2 2 4" xfId="1313" xr:uid="{00000000-0005-0000-0000-00002C040000}"/>
    <cellStyle name="Normal 12 2 2 5" xfId="1314" xr:uid="{00000000-0005-0000-0000-00002D040000}"/>
    <cellStyle name="Normal 12 2 2 6" xfId="1315" xr:uid="{00000000-0005-0000-0000-00002E040000}"/>
    <cellStyle name="Normal 12 2 2 7" xfId="1316" xr:uid="{00000000-0005-0000-0000-00002F040000}"/>
    <cellStyle name="Normal 12 2 2 8" xfId="1317" xr:uid="{00000000-0005-0000-0000-000030040000}"/>
    <cellStyle name="Normal 12 2 2 9" xfId="1318" xr:uid="{00000000-0005-0000-0000-000031040000}"/>
    <cellStyle name="Normal 12 2 3" xfId="1319" xr:uid="{00000000-0005-0000-0000-000032040000}"/>
    <cellStyle name="Normal 12 2 3 10" xfId="1320" xr:uid="{00000000-0005-0000-0000-000033040000}"/>
    <cellStyle name="Normal 12 2 3 11" xfId="1321" xr:uid="{00000000-0005-0000-0000-000034040000}"/>
    <cellStyle name="Normal 12 2 3 12" xfId="1322" xr:uid="{00000000-0005-0000-0000-000035040000}"/>
    <cellStyle name="Normal 12 2 3 2" xfId="1323" xr:uid="{00000000-0005-0000-0000-000036040000}"/>
    <cellStyle name="Normal 12 2 3 3" xfId="1324" xr:uid="{00000000-0005-0000-0000-000037040000}"/>
    <cellStyle name="Normal 12 2 3 4" xfId="1325" xr:uid="{00000000-0005-0000-0000-000038040000}"/>
    <cellStyle name="Normal 12 2 3 5" xfId="1326" xr:uid="{00000000-0005-0000-0000-000039040000}"/>
    <cellStyle name="Normal 12 2 3 6" xfId="1327" xr:uid="{00000000-0005-0000-0000-00003A040000}"/>
    <cellStyle name="Normal 12 2 3 7" xfId="1328" xr:uid="{00000000-0005-0000-0000-00003B040000}"/>
    <cellStyle name="Normal 12 2 3 8" xfId="1329" xr:uid="{00000000-0005-0000-0000-00003C040000}"/>
    <cellStyle name="Normal 12 2 3 9" xfId="1330" xr:uid="{00000000-0005-0000-0000-00003D040000}"/>
    <cellStyle name="Normal 12 2 4" xfId="1331" xr:uid="{00000000-0005-0000-0000-00003E040000}"/>
    <cellStyle name="Normal 12 2 5" xfId="1332" xr:uid="{00000000-0005-0000-0000-00003F040000}"/>
    <cellStyle name="Normal 12 2 5 2" xfId="1333" xr:uid="{00000000-0005-0000-0000-000040040000}"/>
    <cellStyle name="Normal 12 2 5 3" xfId="1334" xr:uid="{00000000-0005-0000-0000-000041040000}"/>
    <cellStyle name="Normal 12 2 5 4" xfId="1335" xr:uid="{00000000-0005-0000-0000-000042040000}"/>
    <cellStyle name="Normal 12 2 6" xfId="1336" xr:uid="{00000000-0005-0000-0000-000043040000}"/>
    <cellStyle name="Normal 12 2 7" xfId="1337" xr:uid="{00000000-0005-0000-0000-000044040000}"/>
    <cellStyle name="Normal 12 20" xfId="1338" xr:uid="{00000000-0005-0000-0000-000045040000}"/>
    <cellStyle name="Normal 12 20 2" xfId="1339" xr:uid="{00000000-0005-0000-0000-000046040000}"/>
    <cellStyle name="Normal 12 20 3" xfId="1340" xr:uid="{00000000-0005-0000-0000-000047040000}"/>
    <cellStyle name="Normal 12 20 4" xfId="1341" xr:uid="{00000000-0005-0000-0000-000048040000}"/>
    <cellStyle name="Normal 12 20 5" xfId="1342" xr:uid="{00000000-0005-0000-0000-000049040000}"/>
    <cellStyle name="Normal 12 21" xfId="1343" xr:uid="{00000000-0005-0000-0000-00004A040000}"/>
    <cellStyle name="Normal 12 21 2" xfId="1344" xr:uid="{00000000-0005-0000-0000-00004B040000}"/>
    <cellStyle name="Normal 12 21 3" xfId="1345" xr:uid="{00000000-0005-0000-0000-00004C040000}"/>
    <cellStyle name="Normal 12 21 4" xfId="1346" xr:uid="{00000000-0005-0000-0000-00004D040000}"/>
    <cellStyle name="Normal 12 21 5" xfId="1347" xr:uid="{00000000-0005-0000-0000-00004E040000}"/>
    <cellStyle name="Normal 12 22" xfId="1348" xr:uid="{00000000-0005-0000-0000-00004F040000}"/>
    <cellStyle name="Normal 12 22 2" xfId="1349" xr:uid="{00000000-0005-0000-0000-000050040000}"/>
    <cellStyle name="Normal 12 22 3" xfId="1350" xr:uid="{00000000-0005-0000-0000-000051040000}"/>
    <cellStyle name="Normal 12 22 4" xfId="1351" xr:uid="{00000000-0005-0000-0000-000052040000}"/>
    <cellStyle name="Normal 12 22 5" xfId="1352" xr:uid="{00000000-0005-0000-0000-000053040000}"/>
    <cellStyle name="Normal 12 23" xfId="1353" xr:uid="{00000000-0005-0000-0000-000054040000}"/>
    <cellStyle name="Normal 12 23 2" xfId="1354" xr:uid="{00000000-0005-0000-0000-000055040000}"/>
    <cellStyle name="Normal 12 23 3" xfId="1355" xr:uid="{00000000-0005-0000-0000-000056040000}"/>
    <cellStyle name="Normal 12 23 4" xfId="1356" xr:uid="{00000000-0005-0000-0000-000057040000}"/>
    <cellStyle name="Normal 12 23 5" xfId="1357" xr:uid="{00000000-0005-0000-0000-000058040000}"/>
    <cellStyle name="Normal 12 24" xfId="1358" xr:uid="{00000000-0005-0000-0000-000059040000}"/>
    <cellStyle name="Normal 12 24 2" xfId="1359" xr:uid="{00000000-0005-0000-0000-00005A040000}"/>
    <cellStyle name="Normal 12 24 3" xfId="1360" xr:uid="{00000000-0005-0000-0000-00005B040000}"/>
    <cellStyle name="Normal 12 24 4" xfId="1361" xr:uid="{00000000-0005-0000-0000-00005C040000}"/>
    <cellStyle name="Normal 12 24 5" xfId="1362" xr:uid="{00000000-0005-0000-0000-00005D040000}"/>
    <cellStyle name="Normal 12 25" xfId="1363" xr:uid="{00000000-0005-0000-0000-00005E040000}"/>
    <cellStyle name="Normal 12 25 2" xfId="1364" xr:uid="{00000000-0005-0000-0000-00005F040000}"/>
    <cellStyle name="Normal 12 25 3" xfId="1365" xr:uid="{00000000-0005-0000-0000-000060040000}"/>
    <cellStyle name="Normal 12 25 4" xfId="1366" xr:uid="{00000000-0005-0000-0000-000061040000}"/>
    <cellStyle name="Normal 12 25 5" xfId="1367" xr:uid="{00000000-0005-0000-0000-000062040000}"/>
    <cellStyle name="Normal 12 26" xfId="1368" xr:uid="{00000000-0005-0000-0000-000063040000}"/>
    <cellStyle name="Normal 12 26 2" xfId="1369" xr:uid="{00000000-0005-0000-0000-000064040000}"/>
    <cellStyle name="Normal 12 26 3" xfId="1370" xr:uid="{00000000-0005-0000-0000-000065040000}"/>
    <cellStyle name="Normal 12 26 4" xfId="1371" xr:uid="{00000000-0005-0000-0000-000066040000}"/>
    <cellStyle name="Normal 12 26 5" xfId="1372" xr:uid="{00000000-0005-0000-0000-000067040000}"/>
    <cellStyle name="Normal 12 27" xfId="1373" xr:uid="{00000000-0005-0000-0000-000068040000}"/>
    <cellStyle name="Normal 12 27 2" xfId="1374" xr:uid="{00000000-0005-0000-0000-000069040000}"/>
    <cellStyle name="Normal 12 27 3" xfId="1375" xr:uid="{00000000-0005-0000-0000-00006A040000}"/>
    <cellStyle name="Normal 12 27 4" xfId="1376" xr:uid="{00000000-0005-0000-0000-00006B040000}"/>
    <cellStyle name="Normal 12 27 5" xfId="1377" xr:uid="{00000000-0005-0000-0000-00006C040000}"/>
    <cellStyle name="Normal 12 28" xfId="1378" xr:uid="{00000000-0005-0000-0000-00006D040000}"/>
    <cellStyle name="Normal 12 28 2" xfId="1379" xr:uid="{00000000-0005-0000-0000-00006E040000}"/>
    <cellStyle name="Normal 12 28 3" xfId="1380" xr:uid="{00000000-0005-0000-0000-00006F040000}"/>
    <cellStyle name="Normal 12 28 4" xfId="1381" xr:uid="{00000000-0005-0000-0000-000070040000}"/>
    <cellStyle name="Normal 12 28 5" xfId="1382" xr:uid="{00000000-0005-0000-0000-000071040000}"/>
    <cellStyle name="Normal 12 29" xfId="1383" xr:uid="{00000000-0005-0000-0000-000072040000}"/>
    <cellStyle name="Normal 12 29 2" xfId="1384" xr:uid="{00000000-0005-0000-0000-000073040000}"/>
    <cellStyle name="Normal 12 29 3" xfId="1385" xr:uid="{00000000-0005-0000-0000-000074040000}"/>
    <cellStyle name="Normal 12 29 4" xfId="1386" xr:uid="{00000000-0005-0000-0000-000075040000}"/>
    <cellStyle name="Normal 12 29 5" xfId="1387" xr:uid="{00000000-0005-0000-0000-000076040000}"/>
    <cellStyle name="Normal 12 3" xfId="220" xr:uid="{00000000-0005-0000-0000-000077040000}"/>
    <cellStyle name="Normal 12 3 2" xfId="221" xr:uid="{00000000-0005-0000-0000-000078040000}"/>
    <cellStyle name="Normal 12 3 2 10" xfId="1388" xr:uid="{00000000-0005-0000-0000-000079040000}"/>
    <cellStyle name="Normal 12 3 2 11" xfId="1389" xr:uid="{00000000-0005-0000-0000-00007A040000}"/>
    <cellStyle name="Normal 12 3 2 12" xfId="1390" xr:uid="{00000000-0005-0000-0000-00007B040000}"/>
    <cellStyle name="Normal 12 3 2 13" xfId="1391" xr:uid="{00000000-0005-0000-0000-00007C040000}"/>
    <cellStyle name="Normal 12 3 2 2" xfId="1392" xr:uid="{00000000-0005-0000-0000-00007D040000}"/>
    <cellStyle name="Normal 12 3 2 3" xfId="1393" xr:uid="{00000000-0005-0000-0000-00007E040000}"/>
    <cellStyle name="Normal 12 3 2 4" xfId="1394" xr:uid="{00000000-0005-0000-0000-00007F040000}"/>
    <cellStyle name="Normal 12 3 2 5" xfId="1395" xr:uid="{00000000-0005-0000-0000-000080040000}"/>
    <cellStyle name="Normal 12 3 2 6" xfId="1396" xr:uid="{00000000-0005-0000-0000-000081040000}"/>
    <cellStyle name="Normal 12 3 2 7" xfId="1397" xr:uid="{00000000-0005-0000-0000-000082040000}"/>
    <cellStyle name="Normal 12 3 2 8" xfId="1398" xr:uid="{00000000-0005-0000-0000-000083040000}"/>
    <cellStyle name="Normal 12 3 2 9" xfId="1399" xr:uid="{00000000-0005-0000-0000-000084040000}"/>
    <cellStyle name="Normal 12 3 3" xfId="1400" xr:uid="{00000000-0005-0000-0000-000085040000}"/>
    <cellStyle name="Normal 12 3 3 10" xfId="1401" xr:uid="{00000000-0005-0000-0000-000086040000}"/>
    <cellStyle name="Normal 12 3 3 11" xfId="1402" xr:uid="{00000000-0005-0000-0000-000087040000}"/>
    <cellStyle name="Normal 12 3 3 12" xfId="1403" xr:uid="{00000000-0005-0000-0000-000088040000}"/>
    <cellStyle name="Normal 12 3 3 2" xfId="1404" xr:uid="{00000000-0005-0000-0000-000089040000}"/>
    <cellStyle name="Normal 12 3 3 3" xfId="1405" xr:uid="{00000000-0005-0000-0000-00008A040000}"/>
    <cellStyle name="Normal 12 3 3 4" xfId="1406" xr:uid="{00000000-0005-0000-0000-00008B040000}"/>
    <cellStyle name="Normal 12 3 3 5" xfId="1407" xr:uid="{00000000-0005-0000-0000-00008C040000}"/>
    <cellStyle name="Normal 12 3 3 6" xfId="1408" xr:uid="{00000000-0005-0000-0000-00008D040000}"/>
    <cellStyle name="Normal 12 3 3 7" xfId="1409" xr:uid="{00000000-0005-0000-0000-00008E040000}"/>
    <cellStyle name="Normal 12 3 3 8" xfId="1410" xr:uid="{00000000-0005-0000-0000-00008F040000}"/>
    <cellStyle name="Normal 12 3 3 9" xfId="1411" xr:uid="{00000000-0005-0000-0000-000090040000}"/>
    <cellStyle name="Normal 12 3 4" xfId="1412" xr:uid="{00000000-0005-0000-0000-000091040000}"/>
    <cellStyle name="Normal 12 3 5" xfId="1413" xr:uid="{00000000-0005-0000-0000-000092040000}"/>
    <cellStyle name="Normal 12 3 5 2" xfId="1414" xr:uid="{00000000-0005-0000-0000-000093040000}"/>
    <cellStyle name="Normal 12 3 5 3" xfId="1415" xr:uid="{00000000-0005-0000-0000-000094040000}"/>
    <cellStyle name="Normal 12 3 5 4" xfId="1416" xr:uid="{00000000-0005-0000-0000-000095040000}"/>
    <cellStyle name="Normal 12 3 6" xfId="1417" xr:uid="{00000000-0005-0000-0000-000096040000}"/>
    <cellStyle name="Normal 12 3 7" xfId="1418" xr:uid="{00000000-0005-0000-0000-000097040000}"/>
    <cellStyle name="Normal 12 30" xfId="1419" xr:uid="{00000000-0005-0000-0000-000098040000}"/>
    <cellStyle name="Normal 12 30 2" xfId="1420" xr:uid="{00000000-0005-0000-0000-000099040000}"/>
    <cellStyle name="Normal 12 30 3" xfId="1421" xr:uid="{00000000-0005-0000-0000-00009A040000}"/>
    <cellStyle name="Normal 12 30 4" xfId="1422" xr:uid="{00000000-0005-0000-0000-00009B040000}"/>
    <cellStyle name="Normal 12 30 5" xfId="1423" xr:uid="{00000000-0005-0000-0000-00009C040000}"/>
    <cellStyle name="Normal 12 31" xfId="1424" xr:uid="{00000000-0005-0000-0000-00009D040000}"/>
    <cellStyle name="Normal 12 31 2" xfId="1425" xr:uid="{00000000-0005-0000-0000-00009E040000}"/>
    <cellStyle name="Normal 12 31 3" xfId="1426" xr:uid="{00000000-0005-0000-0000-00009F040000}"/>
    <cellStyle name="Normal 12 31 4" xfId="1427" xr:uid="{00000000-0005-0000-0000-0000A0040000}"/>
    <cellStyle name="Normal 12 31 5" xfId="1428" xr:uid="{00000000-0005-0000-0000-0000A1040000}"/>
    <cellStyle name="Normal 12 32" xfId="1429" xr:uid="{00000000-0005-0000-0000-0000A2040000}"/>
    <cellStyle name="Normal 12 32 2" xfId="1430" xr:uid="{00000000-0005-0000-0000-0000A3040000}"/>
    <cellStyle name="Normal 12 32 3" xfId="1431" xr:uid="{00000000-0005-0000-0000-0000A4040000}"/>
    <cellStyle name="Normal 12 32 4" xfId="1432" xr:uid="{00000000-0005-0000-0000-0000A5040000}"/>
    <cellStyle name="Normal 12 32 5" xfId="1433" xr:uid="{00000000-0005-0000-0000-0000A6040000}"/>
    <cellStyle name="Normal 12 33" xfId="1434" xr:uid="{00000000-0005-0000-0000-0000A7040000}"/>
    <cellStyle name="Normal 12 33 2" xfId="1435" xr:uid="{00000000-0005-0000-0000-0000A8040000}"/>
    <cellStyle name="Normal 12 33 3" xfId="1436" xr:uid="{00000000-0005-0000-0000-0000A9040000}"/>
    <cellStyle name="Normal 12 33 4" xfId="1437" xr:uid="{00000000-0005-0000-0000-0000AA040000}"/>
    <cellStyle name="Normal 12 33 5" xfId="1438" xr:uid="{00000000-0005-0000-0000-0000AB040000}"/>
    <cellStyle name="Normal 12 34" xfId="1439" xr:uid="{00000000-0005-0000-0000-0000AC040000}"/>
    <cellStyle name="Normal 12 34 2" xfId="1440" xr:uid="{00000000-0005-0000-0000-0000AD040000}"/>
    <cellStyle name="Normal 12 34 3" xfId="1441" xr:uid="{00000000-0005-0000-0000-0000AE040000}"/>
    <cellStyle name="Normal 12 34 4" xfId="1442" xr:uid="{00000000-0005-0000-0000-0000AF040000}"/>
    <cellStyle name="Normal 12 34 5" xfId="1443" xr:uid="{00000000-0005-0000-0000-0000B0040000}"/>
    <cellStyle name="Normal 12 35" xfId="1444" xr:uid="{00000000-0005-0000-0000-0000B1040000}"/>
    <cellStyle name="Normal 12 35 2" xfId="1445" xr:uid="{00000000-0005-0000-0000-0000B2040000}"/>
    <cellStyle name="Normal 12 35 3" xfId="1446" xr:uid="{00000000-0005-0000-0000-0000B3040000}"/>
    <cellStyle name="Normal 12 35 4" xfId="1447" xr:uid="{00000000-0005-0000-0000-0000B4040000}"/>
    <cellStyle name="Normal 12 35 5" xfId="1448" xr:uid="{00000000-0005-0000-0000-0000B5040000}"/>
    <cellStyle name="Normal 12 36" xfId="1449" xr:uid="{00000000-0005-0000-0000-0000B6040000}"/>
    <cellStyle name="Normal 12 36 2" xfId="1450" xr:uid="{00000000-0005-0000-0000-0000B7040000}"/>
    <cellStyle name="Normal 12 36 3" xfId="1451" xr:uid="{00000000-0005-0000-0000-0000B8040000}"/>
    <cellStyle name="Normal 12 36 4" xfId="1452" xr:uid="{00000000-0005-0000-0000-0000B9040000}"/>
    <cellStyle name="Normal 12 36 5" xfId="1453" xr:uid="{00000000-0005-0000-0000-0000BA040000}"/>
    <cellStyle name="Normal 12 37" xfId="1454" xr:uid="{00000000-0005-0000-0000-0000BB040000}"/>
    <cellStyle name="Normal 12 37 2" xfId="1455" xr:uid="{00000000-0005-0000-0000-0000BC040000}"/>
    <cellStyle name="Normal 12 37 3" xfId="1456" xr:uid="{00000000-0005-0000-0000-0000BD040000}"/>
    <cellStyle name="Normal 12 37 4" xfId="1457" xr:uid="{00000000-0005-0000-0000-0000BE040000}"/>
    <cellStyle name="Normal 12 37 5" xfId="1458" xr:uid="{00000000-0005-0000-0000-0000BF040000}"/>
    <cellStyle name="Normal 12 38" xfId="1459" xr:uid="{00000000-0005-0000-0000-0000C0040000}"/>
    <cellStyle name="Normal 12 38 2" xfId="1460" xr:uid="{00000000-0005-0000-0000-0000C1040000}"/>
    <cellStyle name="Normal 12 38 3" xfId="1461" xr:uid="{00000000-0005-0000-0000-0000C2040000}"/>
    <cellStyle name="Normal 12 38 4" xfId="1462" xr:uid="{00000000-0005-0000-0000-0000C3040000}"/>
    <cellStyle name="Normal 12 38 5" xfId="1463" xr:uid="{00000000-0005-0000-0000-0000C4040000}"/>
    <cellStyle name="Normal 12 39" xfId="1464" xr:uid="{00000000-0005-0000-0000-0000C5040000}"/>
    <cellStyle name="Normal 12 39 2" xfId="1465" xr:uid="{00000000-0005-0000-0000-0000C6040000}"/>
    <cellStyle name="Normal 12 39 3" xfId="1466" xr:uid="{00000000-0005-0000-0000-0000C7040000}"/>
    <cellStyle name="Normal 12 39 4" xfId="1467" xr:uid="{00000000-0005-0000-0000-0000C8040000}"/>
    <cellStyle name="Normal 12 39 5" xfId="1468" xr:uid="{00000000-0005-0000-0000-0000C9040000}"/>
    <cellStyle name="Normal 12 4" xfId="222" xr:uid="{00000000-0005-0000-0000-0000CA040000}"/>
    <cellStyle name="Normal 12 4 2" xfId="1469" xr:uid="{00000000-0005-0000-0000-0000CB040000}"/>
    <cellStyle name="Normal 12 4 2 10" xfId="1470" xr:uid="{00000000-0005-0000-0000-0000CC040000}"/>
    <cellStyle name="Normal 12 4 2 11" xfId="1471" xr:uid="{00000000-0005-0000-0000-0000CD040000}"/>
    <cellStyle name="Normal 12 4 2 12" xfId="1472" xr:uid="{00000000-0005-0000-0000-0000CE040000}"/>
    <cellStyle name="Normal 12 4 2 13" xfId="1473" xr:uid="{00000000-0005-0000-0000-0000CF040000}"/>
    <cellStyle name="Normal 12 4 2 2" xfId="1474" xr:uid="{00000000-0005-0000-0000-0000D0040000}"/>
    <cellStyle name="Normal 12 4 2 3" xfId="1475" xr:uid="{00000000-0005-0000-0000-0000D1040000}"/>
    <cellStyle name="Normal 12 4 2 4" xfId="1476" xr:uid="{00000000-0005-0000-0000-0000D2040000}"/>
    <cellStyle name="Normal 12 4 2 5" xfId="1477" xr:uid="{00000000-0005-0000-0000-0000D3040000}"/>
    <cellStyle name="Normal 12 4 2 6" xfId="1478" xr:uid="{00000000-0005-0000-0000-0000D4040000}"/>
    <cellStyle name="Normal 12 4 2 7" xfId="1479" xr:uid="{00000000-0005-0000-0000-0000D5040000}"/>
    <cellStyle name="Normal 12 4 2 8" xfId="1480" xr:uid="{00000000-0005-0000-0000-0000D6040000}"/>
    <cellStyle name="Normal 12 4 2 9" xfId="1481" xr:uid="{00000000-0005-0000-0000-0000D7040000}"/>
    <cellStyle name="Normal 12 4 3" xfId="1482" xr:uid="{00000000-0005-0000-0000-0000D8040000}"/>
    <cellStyle name="Normal 12 4 3 10" xfId="1483" xr:uid="{00000000-0005-0000-0000-0000D9040000}"/>
    <cellStyle name="Normal 12 4 3 11" xfId="1484" xr:uid="{00000000-0005-0000-0000-0000DA040000}"/>
    <cellStyle name="Normal 12 4 3 12" xfId="1485" xr:uid="{00000000-0005-0000-0000-0000DB040000}"/>
    <cellStyle name="Normal 12 4 3 2" xfId="1486" xr:uid="{00000000-0005-0000-0000-0000DC040000}"/>
    <cellStyle name="Normal 12 4 3 3" xfId="1487" xr:uid="{00000000-0005-0000-0000-0000DD040000}"/>
    <cellStyle name="Normal 12 4 3 4" xfId="1488" xr:uid="{00000000-0005-0000-0000-0000DE040000}"/>
    <cellStyle name="Normal 12 4 3 5" xfId="1489" xr:uid="{00000000-0005-0000-0000-0000DF040000}"/>
    <cellStyle name="Normal 12 4 3 6" xfId="1490" xr:uid="{00000000-0005-0000-0000-0000E0040000}"/>
    <cellStyle name="Normal 12 4 3 7" xfId="1491" xr:uid="{00000000-0005-0000-0000-0000E1040000}"/>
    <cellStyle name="Normal 12 4 3 8" xfId="1492" xr:uid="{00000000-0005-0000-0000-0000E2040000}"/>
    <cellStyle name="Normal 12 4 3 9" xfId="1493" xr:uid="{00000000-0005-0000-0000-0000E3040000}"/>
    <cellStyle name="Normal 12 4 4" xfId="1494" xr:uid="{00000000-0005-0000-0000-0000E4040000}"/>
    <cellStyle name="Normal 12 4 5" xfId="1495" xr:uid="{00000000-0005-0000-0000-0000E5040000}"/>
    <cellStyle name="Normal 12 4 5 2" xfId="1496" xr:uid="{00000000-0005-0000-0000-0000E6040000}"/>
    <cellStyle name="Normal 12 4 5 3" xfId="1497" xr:uid="{00000000-0005-0000-0000-0000E7040000}"/>
    <cellStyle name="Normal 12 4 5 4" xfId="1498" xr:uid="{00000000-0005-0000-0000-0000E8040000}"/>
    <cellStyle name="Normal 12 4 6" xfId="1499" xr:uid="{00000000-0005-0000-0000-0000E9040000}"/>
    <cellStyle name="Normal 12 4 7" xfId="1500" xr:uid="{00000000-0005-0000-0000-0000EA040000}"/>
    <cellStyle name="Normal 12 40" xfId="1501" xr:uid="{00000000-0005-0000-0000-0000EB040000}"/>
    <cellStyle name="Normal 12 40 2" xfId="1502" xr:uid="{00000000-0005-0000-0000-0000EC040000}"/>
    <cellStyle name="Normal 12 40 3" xfId="1503" xr:uid="{00000000-0005-0000-0000-0000ED040000}"/>
    <cellStyle name="Normal 12 40 4" xfId="1504" xr:uid="{00000000-0005-0000-0000-0000EE040000}"/>
    <cellStyle name="Normal 12 40 5" xfId="1505" xr:uid="{00000000-0005-0000-0000-0000EF040000}"/>
    <cellStyle name="Normal 12 41" xfId="1506" xr:uid="{00000000-0005-0000-0000-0000F0040000}"/>
    <cellStyle name="Normal 12 41 2" xfId="1507" xr:uid="{00000000-0005-0000-0000-0000F1040000}"/>
    <cellStyle name="Normal 12 41 3" xfId="1508" xr:uid="{00000000-0005-0000-0000-0000F2040000}"/>
    <cellStyle name="Normal 12 41 4" xfId="1509" xr:uid="{00000000-0005-0000-0000-0000F3040000}"/>
    <cellStyle name="Normal 12 41 5" xfId="1510" xr:uid="{00000000-0005-0000-0000-0000F4040000}"/>
    <cellStyle name="Normal 12 42" xfId="1511" xr:uid="{00000000-0005-0000-0000-0000F5040000}"/>
    <cellStyle name="Normal 12 42 2" xfId="1512" xr:uid="{00000000-0005-0000-0000-0000F6040000}"/>
    <cellStyle name="Normal 12 42 3" xfId="1513" xr:uid="{00000000-0005-0000-0000-0000F7040000}"/>
    <cellStyle name="Normal 12 42 4" xfId="1514" xr:uid="{00000000-0005-0000-0000-0000F8040000}"/>
    <cellStyle name="Normal 12 42 5" xfId="1515" xr:uid="{00000000-0005-0000-0000-0000F9040000}"/>
    <cellStyle name="Normal 12 43" xfId="1516" xr:uid="{00000000-0005-0000-0000-0000FA040000}"/>
    <cellStyle name="Normal 12 43 2" xfId="1517" xr:uid="{00000000-0005-0000-0000-0000FB040000}"/>
    <cellStyle name="Normal 12 43 3" xfId="1518" xr:uid="{00000000-0005-0000-0000-0000FC040000}"/>
    <cellStyle name="Normal 12 43 4" xfId="1519" xr:uid="{00000000-0005-0000-0000-0000FD040000}"/>
    <cellStyle name="Normal 12 43 5" xfId="1520" xr:uid="{00000000-0005-0000-0000-0000FE040000}"/>
    <cellStyle name="Normal 12 44" xfId="1521" xr:uid="{00000000-0005-0000-0000-0000FF040000}"/>
    <cellStyle name="Normal 12 44 2" xfId="1522" xr:uid="{00000000-0005-0000-0000-000000050000}"/>
    <cellStyle name="Normal 12 44 3" xfId="1523" xr:uid="{00000000-0005-0000-0000-000001050000}"/>
    <cellStyle name="Normal 12 44 4" xfId="1524" xr:uid="{00000000-0005-0000-0000-000002050000}"/>
    <cellStyle name="Normal 12 44 5" xfId="1525" xr:uid="{00000000-0005-0000-0000-000003050000}"/>
    <cellStyle name="Normal 12 45" xfId="1526" xr:uid="{00000000-0005-0000-0000-000004050000}"/>
    <cellStyle name="Normal 12 45 2" xfId="1527" xr:uid="{00000000-0005-0000-0000-000005050000}"/>
    <cellStyle name="Normal 12 45 3" xfId="1528" xr:uid="{00000000-0005-0000-0000-000006050000}"/>
    <cellStyle name="Normal 12 45 4" xfId="1529" xr:uid="{00000000-0005-0000-0000-000007050000}"/>
    <cellStyle name="Normal 12 45 5" xfId="1530" xr:uid="{00000000-0005-0000-0000-000008050000}"/>
    <cellStyle name="Normal 12 46" xfId="1531" xr:uid="{00000000-0005-0000-0000-000009050000}"/>
    <cellStyle name="Normal 12 46 2" xfId="1532" xr:uid="{00000000-0005-0000-0000-00000A050000}"/>
    <cellStyle name="Normal 12 46 3" xfId="1533" xr:uid="{00000000-0005-0000-0000-00000B050000}"/>
    <cellStyle name="Normal 12 46 4" xfId="1534" xr:uid="{00000000-0005-0000-0000-00000C050000}"/>
    <cellStyle name="Normal 12 46 5" xfId="1535" xr:uid="{00000000-0005-0000-0000-00000D050000}"/>
    <cellStyle name="Normal 12 47" xfId="1536" xr:uid="{00000000-0005-0000-0000-00000E050000}"/>
    <cellStyle name="Normal 12 47 2" xfId="1537" xr:uid="{00000000-0005-0000-0000-00000F050000}"/>
    <cellStyle name="Normal 12 47 3" xfId="1538" xr:uid="{00000000-0005-0000-0000-000010050000}"/>
    <cellStyle name="Normal 12 47 4" xfId="1539" xr:uid="{00000000-0005-0000-0000-000011050000}"/>
    <cellStyle name="Normal 12 47 5" xfId="1540" xr:uid="{00000000-0005-0000-0000-000012050000}"/>
    <cellStyle name="Normal 12 48" xfId="1541" xr:uid="{00000000-0005-0000-0000-000013050000}"/>
    <cellStyle name="Normal 12 48 2" xfId="1542" xr:uid="{00000000-0005-0000-0000-000014050000}"/>
    <cellStyle name="Normal 12 48 3" xfId="1543" xr:uid="{00000000-0005-0000-0000-000015050000}"/>
    <cellStyle name="Normal 12 48 4" xfId="1544" xr:uid="{00000000-0005-0000-0000-000016050000}"/>
    <cellStyle name="Normal 12 48 5" xfId="1545" xr:uid="{00000000-0005-0000-0000-000017050000}"/>
    <cellStyle name="Normal 12 49" xfId="1546" xr:uid="{00000000-0005-0000-0000-000018050000}"/>
    <cellStyle name="Normal 12 49 2" xfId="1547" xr:uid="{00000000-0005-0000-0000-000019050000}"/>
    <cellStyle name="Normal 12 49 3" xfId="1548" xr:uid="{00000000-0005-0000-0000-00001A050000}"/>
    <cellStyle name="Normal 12 49 4" xfId="1549" xr:uid="{00000000-0005-0000-0000-00001B050000}"/>
    <cellStyle name="Normal 12 49 5" xfId="1550" xr:uid="{00000000-0005-0000-0000-00001C050000}"/>
    <cellStyle name="Normal 12 5" xfId="1551" xr:uid="{00000000-0005-0000-0000-00001D050000}"/>
    <cellStyle name="Normal 12 5 2" xfId="1552" xr:uid="{00000000-0005-0000-0000-00001E050000}"/>
    <cellStyle name="Normal 12 5 3" xfId="1553" xr:uid="{00000000-0005-0000-0000-00001F050000}"/>
    <cellStyle name="Normal 12 5 4" xfId="1554" xr:uid="{00000000-0005-0000-0000-000020050000}"/>
    <cellStyle name="Normal 12 5 5" xfId="1555" xr:uid="{00000000-0005-0000-0000-000021050000}"/>
    <cellStyle name="Normal 12 50" xfId="1556" xr:uid="{00000000-0005-0000-0000-000022050000}"/>
    <cellStyle name="Normal 12 50 2" xfId="1557" xr:uid="{00000000-0005-0000-0000-000023050000}"/>
    <cellStyle name="Normal 12 50 3" xfId="1558" xr:uid="{00000000-0005-0000-0000-000024050000}"/>
    <cellStyle name="Normal 12 50 4" xfId="1559" xr:uid="{00000000-0005-0000-0000-000025050000}"/>
    <cellStyle name="Normal 12 50 5" xfId="1560" xr:uid="{00000000-0005-0000-0000-000026050000}"/>
    <cellStyle name="Normal 12 51" xfId="1561" xr:uid="{00000000-0005-0000-0000-000027050000}"/>
    <cellStyle name="Normal 12 51 2" xfId="1562" xr:uid="{00000000-0005-0000-0000-000028050000}"/>
    <cellStyle name="Normal 12 51 3" xfId="1563" xr:uid="{00000000-0005-0000-0000-000029050000}"/>
    <cellStyle name="Normal 12 51 4" xfId="1564" xr:uid="{00000000-0005-0000-0000-00002A050000}"/>
    <cellStyle name="Normal 12 51 5" xfId="1565" xr:uid="{00000000-0005-0000-0000-00002B050000}"/>
    <cellStyle name="Normal 12 52" xfId="1566" xr:uid="{00000000-0005-0000-0000-00002C050000}"/>
    <cellStyle name="Normal 12 52 2" xfId="1567" xr:uid="{00000000-0005-0000-0000-00002D050000}"/>
    <cellStyle name="Normal 12 52 3" xfId="1568" xr:uid="{00000000-0005-0000-0000-00002E050000}"/>
    <cellStyle name="Normal 12 52 4" xfId="1569" xr:uid="{00000000-0005-0000-0000-00002F050000}"/>
    <cellStyle name="Normal 12 52 5" xfId="1570" xr:uid="{00000000-0005-0000-0000-000030050000}"/>
    <cellStyle name="Normal 12 53" xfId="1571" xr:uid="{00000000-0005-0000-0000-000031050000}"/>
    <cellStyle name="Normal 12 53 2" xfId="1572" xr:uid="{00000000-0005-0000-0000-000032050000}"/>
    <cellStyle name="Normal 12 53 3" xfId="1573" xr:uid="{00000000-0005-0000-0000-000033050000}"/>
    <cellStyle name="Normal 12 53 4" xfId="1574" xr:uid="{00000000-0005-0000-0000-000034050000}"/>
    <cellStyle name="Normal 12 53 5" xfId="1575" xr:uid="{00000000-0005-0000-0000-000035050000}"/>
    <cellStyle name="Normal 12 54" xfId="1576" xr:uid="{00000000-0005-0000-0000-000036050000}"/>
    <cellStyle name="Normal 12 54 2" xfId="1577" xr:uid="{00000000-0005-0000-0000-000037050000}"/>
    <cellStyle name="Normal 12 54 3" xfId="1578" xr:uid="{00000000-0005-0000-0000-000038050000}"/>
    <cellStyle name="Normal 12 54 4" xfId="1579" xr:uid="{00000000-0005-0000-0000-000039050000}"/>
    <cellStyle name="Normal 12 54 5" xfId="1580" xr:uid="{00000000-0005-0000-0000-00003A050000}"/>
    <cellStyle name="Normal 12 55" xfId="1581" xr:uid="{00000000-0005-0000-0000-00003B050000}"/>
    <cellStyle name="Normal 12 55 2" xfId="1582" xr:uid="{00000000-0005-0000-0000-00003C050000}"/>
    <cellStyle name="Normal 12 55 3" xfId="1583" xr:uid="{00000000-0005-0000-0000-00003D050000}"/>
    <cellStyle name="Normal 12 55 4" xfId="1584" xr:uid="{00000000-0005-0000-0000-00003E050000}"/>
    <cellStyle name="Normal 12 55 5" xfId="1585" xr:uid="{00000000-0005-0000-0000-00003F050000}"/>
    <cellStyle name="Normal 12 56" xfId="1586" xr:uid="{00000000-0005-0000-0000-000040050000}"/>
    <cellStyle name="Normal 12 56 2" xfId="1587" xr:uid="{00000000-0005-0000-0000-000041050000}"/>
    <cellStyle name="Normal 12 56 3" xfId="1588" xr:uid="{00000000-0005-0000-0000-000042050000}"/>
    <cellStyle name="Normal 12 56 4" xfId="1589" xr:uid="{00000000-0005-0000-0000-000043050000}"/>
    <cellStyle name="Normal 12 56 5" xfId="1590" xr:uid="{00000000-0005-0000-0000-000044050000}"/>
    <cellStyle name="Normal 12 57" xfId="1591" xr:uid="{00000000-0005-0000-0000-000045050000}"/>
    <cellStyle name="Normal 12 57 2" xfId="1592" xr:uid="{00000000-0005-0000-0000-000046050000}"/>
    <cellStyle name="Normal 12 57 3" xfId="1593" xr:uid="{00000000-0005-0000-0000-000047050000}"/>
    <cellStyle name="Normal 12 57 4" xfId="1594" xr:uid="{00000000-0005-0000-0000-000048050000}"/>
    <cellStyle name="Normal 12 57 5" xfId="1595" xr:uid="{00000000-0005-0000-0000-000049050000}"/>
    <cellStyle name="Normal 12 58" xfId="1596" xr:uid="{00000000-0005-0000-0000-00004A050000}"/>
    <cellStyle name="Normal 12 59" xfId="1597" xr:uid="{00000000-0005-0000-0000-00004B050000}"/>
    <cellStyle name="Normal 12 6" xfId="1598" xr:uid="{00000000-0005-0000-0000-00004C050000}"/>
    <cellStyle name="Normal 12 6 2" xfId="1599" xr:uid="{00000000-0005-0000-0000-00004D050000}"/>
    <cellStyle name="Normal 12 6 3" xfId="1600" xr:uid="{00000000-0005-0000-0000-00004E050000}"/>
    <cellStyle name="Normal 12 6 4" xfId="1601" xr:uid="{00000000-0005-0000-0000-00004F050000}"/>
    <cellStyle name="Normal 12 6 5" xfId="1602" xr:uid="{00000000-0005-0000-0000-000050050000}"/>
    <cellStyle name="Normal 12 60" xfId="1603" xr:uid="{00000000-0005-0000-0000-000051050000}"/>
    <cellStyle name="Normal 12 60 10" xfId="1604" xr:uid="{00000000-0005-0000-0000-000052050000}"/>
    <cellStyle name="Normal 12 60 11" xfId="1605" xr:uid="{00000000-0005-0000-0000-000053050000}"/>
    <cellStyle name="Normal 12 60 12" xfId="1606" xr:uid="{00000000-0005-0000-0000-000054050000}"/>
    <cellStyle name="Normal 12 60 2" xfId="1607" xr:uid="{00000000-0005-0000-0000-000055050000}"/>
    <cellStyle name="Normal 12 60 3" xfId="1608" xr:uid="{00000000-0005-0000-0000-000056050000}"/>
    <cellStyle name="Normal 12 60 4" xfId="1609" xr:uid="{00000000-0005-0000-0000-000057050000}"/>
    <cellStyle name="Normal 12 60 5" xfId="1610" xr:uid="{00000000-0005-0000-0000-000058050000}"/>
    <cellStyle name="Normal 12 60 6" xfId="1611" xr:uid="{00000000-0005-0000-0000-000059050000}"/>
    <cellStyle name="Normal 12 60 7" xfId="1612" xr:uid="{00000000-0005-0000-0000-00005A050000}"/>
    <cellStyle name="Normal 12 60 8" xfId="1613" xr:uid="{00000000-0005-0000-0000-00005B050000}"/>
    <cellStyle name="Normal 12 60 9" xfId="1614" xr:uid="{00000000-0005-0000-0000-00005C050000}"/>
    <cellStyle name="Normal 12 61" xfId="1615" xr:uid="{00000000-0005-0000-0000-00005D050000}"/>
    <cellStyle name="Normal 12 61 10" xfId="1616" xr:uid="{00000000-0005-0000-0000-00005E050000}"/>
    <cellStyle name="Normal 12 61 11" xfId="1617" xr:uid="{00000000-0005-0000-0000-00005F050000}"/>
    <cellStyle name="Normal 12 61 12" xfId="1618" xr:uid="{00000000-0005-0000-0000-000060050000}"/>
    <cellStyle name="Normal 12 61 2" xfId="1619" xr:uid="{00000000-0005-0000-0000-000061050000}"/>
    <cellStyle name="Normal 12 61 3" xfId="1620" xr:uid="{00000000-0005-0000-0000-000062050000}"/>
    <cellStyle name="Normal 12 61 4" xfId="1621" xr:uid="{00000000-0005-0000-0000-000063050000}"/>
    <cellStyle name="Normal 12 61 5" xfId="1622" xr:uid="{00000000-0005-0000-0000-000064050000}"/>
    <cellStyle name="Normal 12 61 6" xfId="1623" xr:uid="{00000000-0005-0000-0000-000065050000}"/>
    <cellStyle name="Normal 12 61 7" xfId="1624" xr:uid="{00000000-0005-0000-0000-000066050000}"/>
    <cellStyle name="Normal 12 61 8" xfId="1625" xr:uid="{00000000-0005-0000-0000-000067050000}"/>
    <cellStyle name="Normal 12 61 9" xfId="1626" xr:uid="{00000000-0005-0000-0000-000068050000}"/>
    <cellStyle name="Normal 12 62" xfId="1627" xr:uid="{00000000-0005-0000-0000-000069050000}"/>
    <cellStyle name="Normal 12 63" xfId="1628" xr:uid="{00000000-0005-0000-0000-00006A050000}"/>
    <cellStyle name="Normal 12 64" xfId="1629" xr:uid="{00000000-0005-0000-0000-00006B050000}"/>
    <cellStyle name="Normal 12 7" xfId="1630" xr:uid="{00000000-0005-0000-0000-00006C050000}"/>
    <cellStyle name="Normal 12 7 2" xfId="1631" xr:uid="{00000000-0005-0000-0000-00006D050000}"/>
    <cellStyle name="Normal 12 7 3" xfId="1632" xr:uid="{00000000-0005-0000-0000-00006E050000}"/>
    <cellStyle name="Normal 12 7 4" xfId="1633" xr:uid="{00000000-0005-0000-0000-00006F050000}"/>
    <cellStyle name="Normal 12 7 5" xfId="1634" xr:uid="{00000000-0005-0000-0000-000070050000}"/>
    <cellStyle name="Normal 12 8" xfId="1635" xr:uid="{00000000-0005-0000-0000-000071050000}"/>
    <cellStyle name="Normal 12 8 2" xfId="1636" xr:uid="{00000000-0005-0000-0000-000072050000}"/>
    <cellStyle name="Normal 12 8 3" xfId="1637" xr:uid="{00000000-0005-0000-0000-000073050000}"/>
    <cellStyle name="Normal 12 8 4" xfId="1638" xr:uid="{00000000-0005-0000-0000-000074050000}"/>
    <cellStyle name="Normal 12 8 5" xfId="1639" xr:uid="{00000000-0005-0000-0000-000075050000}"/>
    <cellStyle name="Normal 12 9" xfId="1640" xr:uid="{00000000-0005-0000-0000-000076050000}"/>
    <cellStyle name="Normal 12 9 2" xfId="1641" xr:uid="{00000000-0005-0000-0000-000077050000}"/>
    <cellStyle name="Normal 12 9 3" xfId="1642" xr:uid="{00000000-0005-0000-0000-000078050000}"/>
    <cellStyle name="Normal 12 9 4" xfId="1643" xr:uid="{00000000-0005-0000-0000-000079050000}"/>
    <cellStyle name="Normal 12 9 5" xfId="1644" xr:uid="{00000000-0005-0000-0000-00007A050000}"/>
    <cellStyle name="Normal 124 2" xfId="1645" xr:uid="{00000000-0005-0000-0000-00007B050000}"/>
    <cellStyle name="Normal 13" xfId="223" xr:uid="{00000000-0005-0000-0000-00007C050000}"/>
    <cellStyle name="Normal 13 2" xfId="224" xr:uid="{00000000-0005-0000-0000-00007D050000}"/>
    <cellStyle name="Normal 13 2 2" xfId="225" xr:uid="{00000000-0005-0000-0000-00007E050000}"/>
    <cellStyle name="Normal 13 2 2 10" xfId="1646" xr:uid="{00000000-0005-0000-0000-00007F050000}"/>
    <cellStyle name="Normal 13 2 2 11" xfId="1647" xr:uid="{00000000-0005-0000-0000-000080050000}"/>
    <cellStyle name="Normal 13 2 2 12" xfId="1648" xr:uid="{00000000-0005-0000-0000-000081050000}"/>
    <cellStyle name="Normal 13 2 2 2" xfId="1649" xr:uid="{00000000-0005-0000-0000-000082050000}"/>
    <cellStyle name="Normal 13 2 2 3" xfId="1650" xr:uid="{00000000-0005-0000-0000-000083050000}"/>
    <cellStyle name="Normal 13 2 2 4" xfId="1651" xr:uid="{00000000-0005-0000-0000-000084050000}"/>
    <cellStyle name="Normal 13 2 2 5" xfId="1652" xr:uid="{00000000-0005-0000-0000-000085050000}"/>
    <cellStyle name="Normal 13 2 2 6" xfId="1653" xr:uid="{00000000-0005-0000-0000-000086050000}"/>
    <cellStyle name="Normal 13 2 2 7" xfId="1654" xr:uid="{00000000-0005-0000-0000-000087050000}"/>
    <cellStyle name="Normal 13 2 2 8" xfId="1655" xr:uid="{00000000-0005-0000-0000-000088050000}"/>
    <cellStyle name="Normal 13 2 2 9" xfId="1656" xr:uid="{00000000-0005-0000-0000-000089050000}"/>
    <cellStyle name="Normal 13 2 3" xfId="1657" xr:uid="{00000000-0005-0000-0000-00008A050000}"/>
    <cellStyle name="Normal 13 2 3 10" xfId="1658" xr:uid="{00000000-0005-0000-0000-00008B050000}"/>
    <cellStyle name="Normal 13 2 3 11" xfId="1659" xr:uid="{00000000-0005-0000-0000-00008C050000}"/>
    <cellStyle name="Normal 13 2 3 12" xfId="1660" xr:uid="{00000000-0005-0000-0000-00008D050000}"/>
    <cellStyle name="Normal 13 2 3 2" xfId="1661" xr:uid="{00000000-0005-0000-0000-00008E050000}"/>
    <cellStyle name="Normal 13 2 3 3" xfId="1662" xr:uid="{00000000-0005-0000-0000-00008F050000}"/>
    <cellStyle name="Normal 13 2 3 4" xfId="1663" xr:uid="{00000000-0005-0000-0000-000090050000}"/>
    <cellStyle name="Normal 13 2 3 5" xfId="1664" xr:uid="{00000000-0005-0000-0000-000091050000}"/>
    <cellStyle name="Normal 13 2 3 6" xfId="1665" xr:uid="{00000000-0005-0000-0000-000092050000}"/>
    <cellStyle name="Normal 13 2 3 7" xfId="1666" xr:uid="{00000000-0005-0000-0000-000093050000}"/>
    <cellStyle name="Normal 13 2 3 8" xfId="1667" xr:uid="{00000000-0005-0000-0000-000094050000}"/>
    <cellStyle name="Normal 13 2 3 9" xfId="1668" xr:uid="{00000000-0005-0000-0000-000095050000}"/>
    <cellStyle name="Normal 13 2 4" xfId="1669" xr:uid="{00000000-0005-0000-0000-000096050000}"/>
    <cellStyle name="Normal 13 3" xfId="226" xr:uid="{00000000-0005-0000-0000-000097050000}"/>
    <cellStyle name="Normal 13 3 2" xfId="1670" xr:uid="{00000000-0005-0000-0000-000098050000}"/>
    <cellStyle name="Normal 13 3 2 10" xfId="1671" xr:uid="{00000000-0005-0000-0000-000099050000}"/>
    <cellStyle name="Normal 13 3 2 11" xfId="1672" xr:uid="{00000000-0005-0000-0000-00009A050000}"/>
    <cellStyle name="Normal 13 3 2 12" xfId="1673" xr:uid="{00000000-0005-0000-0000-00009B050000}"/>
    <cellStyle name="Normal 13 3 2 2" xfId="1674" xr:uid="{00000000-0005-0000-0000-00009C050000}"/>
    <cellStyle name="Normal 13 3 2 3" xfId="1675" xr:uid="{00000000-0005-0000-0000-00009D050000}"/>
    <cellStyle name="Normal 13 3 2 4" xfId="1676" xr:uid="{00000000-0005-0000-0000-00009E050000}"/>
    <cellStyle name="Normal 13 3 2 5" xfId="1677" xr:uid="{00000000-0005-0000-0000-00009F050000}"/>
    <cellStyle name="Normal 13 3 2 6" xfId="1678" xr:uid="{00000000-0005-0000-0000-0000A0050000}"/>
    <cellStyle name="Normal 13 3 2 7" xfId="1679" xr:uid="{00000000-0005-0000-0000-0000A1050000}"/>
    <cellStyle name="Normal 13 3 2 8" xfId="1680" xr:uid="{00000000-0005-0000-0000-0000A2050000}"/>
    <cellStyle name="Normal 13 3 2 9" xfId="1681" xr:uid="{00000000-0005-0000-0000-0000A3050000}"/>
    <cellStyle name="Normal 13 3 3" xfId="1682" xr:uid="{00000000-0005-0000-0000-0000A4050000}"/>
    <cellStyle name="Normal 13 3 3 10" xfId="1683" xr:uid="{00000000-0005-0000-0000-0000A5050000}"/>
    <cellStyle name="Normal 13 3 3 11" xfId="1684" xr:uid="{00000000-0005-0000-0000-0000A6050000}"/>
    <cellStyle name="Normal 13 3 3 12" xfId="1685" xr:uid="{00000000-0005-0000-0000-0000A7050000}"/>
    <cellStyle name="Normal 13 3 3 2" xfId="1686" xr:uid="{00000000-0005-0000-0000-0000A8050000}"/>
    <cellStyle name="Normal 13 3 3 3" xfId="1687" xr:uid="{00000000-0005-0000-0000-0000A9050000}"/>
    <cellStyle name="Normal 13 3 3 4" xfId="1688" xr:uid="{00000000-0005-0000-0000-0000AA050000}"/>
    <cellStyle name="Normal 13 3 3 5" xfId="1689" xr:uid="{00000000-0005-0000-0000-0000AB050000}"/>
    <cellStyle name="Normal 13 3 3 6" xfId="1690" xr:uid="{00000000-0005-0000-0000-0000AC050000}"/>
    <cellStyle name="Normal 13 3 3 7" xfId="1691" xr:uid="{00000000-0005-0000-0000-0000AD050000}"/>
    <cellStyle name="Normal 13 3 3 8" xfId="1692" xr:uid="{00000000-0005-0000-0000-0000AE050000}"/>
    <cellStyle name="Normal 13 3 3 9" xfId="1693" xr:uid="{00000000-0005-0000-0000-0000AF050000}"/>
    <cellStyle name="Normal 13 3 4" xfId="1694" xr:uid="{00000000-0005-0000-0000-0000B0050000}"/>
    <cellStyle name="Normal 13 4" xfId="1695" xr:uid="{00000000-0005-0000-0000-0000B1050000}"/>
    <cellStyle name="Normal 13 4 10" xfId="1696" xr:uid="{00000000-0005-0000-0000-0000B2050000}"/>
    <cellStyle name="Normal 13 4 11" xfId="1697" xr:uid="{00000000-0005-0000-0000-0000B3050000}"/>
    <cellStyle name="Normal 13 4 12" xfId="1698" xr:uid="{00000000-0005-0000-0000-0000B4050000}"/>
    <cellStyle name="Normal 13 4 13" xfId="1699" xr:uid="{00000000-0005-0000-0000-0000B5050000}"/>
    <cellStyle name="Normal 13 4 2" xfId="1700" xr:uid="{00000000-0005-0000-0000-0000B6050000}"/>
    <cellStyle name="Normal 13 4 3" xfId="1701" xr:uid="{00000000-0005-0000-0000-0000B7050000}"/>
    <cellStyle name="Normal 13 4 4" xfId="1702" xr:uid="{00000000-0005-0000-0000-0000B8050000}"/>
    <cellStyle name="Normal 13 4 5" xfId="1703" xr:uid="{00000000-0005-0000-0000-0000B9050000}"/>
    <cellStyle name="Normal 13 4 6" xfId="1704" xr:uid="{00000000-0005-0000-0000-0000BA050000}"/>
    <cellStyle name="Normal 13 4 7" xfId="1705" xr:uid="{00000000-0005-0000-0000-0000BB050000}"/>
    <cellStyle name="Normal 13 4 8" xfId="1706" xr:uid="{00000000-0005-0000-0000-0000BC050000}"/>
    <cellStyle name="Normal 13 4 9" xfId="1707" xr:uid="{00000000-0005-0000-0000-0000BD050000}"/>
    <cellStyle name="Normal 13 5" xfId="1708" xr:uid="{00000000-0005-0000-0000-0000BE050000}"/>
    <cellStyle name="Normal 13 5 10" xfId="1709" xr:uid="{00000000-0005-0000-0000-0000BF050000}"/>
    <cellStyle name="Normal 13 5 11" xfId="1710" xr:uid="{00000000-0005-0000-0000-0000C0050000}"/>
    <cellStyle name="Normal 13 5 12" xfId="1711" xr:uid="{00000000-0005-0000-0000-0000C1050000}"/>
    <cellStyle name="Normal 13 5 2" xfId="1712" xr:uid="{00000000-0005-0000-0000-0000C2050000}"/>
    <cellStyle name="Normal 13 5 3" xfId="1713" xr:uid="{00000000-0005-0000-0000-0000C3050000}"/>
    <cellStyle name="Normal 13 5 4" xfId="1714" xr:uid="{00000000-0005-0000-0000-0000C4050000}"/>
    <cellStyle name="Normal 13 5 5" xfId="1715" xr:uid="{00000000-0005-0000-0000-0000C5050000}"/>
    <cellStyle name="Normal 13 5 6" xfId="1716" xr:uid="{00000000-0005-0000-0000-0000C6050000}"/>
    <cellStyle name="Normal 13 5 7" xfId="1717" xr:uid="{00000000-0005-0000-0000-0000C7050000}"/>
    <cellStyle name="Normal 13 5 8" xfId="1718" xr:uid="{00000000-0005-0000-0000-0000C8050000}"/>
    <cellStyle name="Normal 13 5 9" xfId="1719" xr:uid="{00000000-0005-0000-0000-0000C9050000}"/>
    <cellStyle name="Normal 13 6" xfId="1720" xr:uid="{00000000-0005-0000-0000-0000CA050000}"/>
    <cellStyle name="Normal 13 7" xfId="1721" xr:uid="{00000000-0005-0000-0000-0000CB050000}"/>
    <cellStyle name="Normal 13 7 2" xfId="1722" xr:uid="{00000000-0005-0000-0000-0000CC050000}"/>
    <cellStyle name="Normal 13 7 3" xfId="1723" xr:uid="{00000000-0005-0000-0000-0000CD050000}"/>
    <cellStyle name="Normal 13 7 4" xfId="1724" xr:uid="{00000000-0005-0000-0000-0000CE050000}"/>
    <cellStyle name="Normal 13 8" xfId="1725" xr:uid="{00000000-0005-0000-0000-0000CF050000}"/>
    <cellStyle name="Normal 13 9" xfId="1726" xr:uid="{00000000-0005-0000-0000-0000D0050000}"/>
    <cellStyle name="Normal 14" xfId="227" xr:uid="{00000000-0005-0000-0000-0000D1050000}"/>
    <cellStyle name="Normal 14 2" xfId="228" xr:uid="{00000000-0005-0000-0000-0000D2050000}"/>
    <cellStyle name="Normal 14 2 2" xfId="229" xr:uid="{00000000-0005-0000-0000-0000D3050000}"/>
    <cellStyle name="Normal 14 2 2 10" xfId="1727" xr:uid="{00000000-0005-0000-0000-0000D4050000}"/>
    <cellStyle name="Normal 14 2 2 11" xfId="1728" xr:uid="{00000000-0005-0000-0000-0000D5050000}"/>
    <cellStyle name="Normal 14 2 2 12" xfId="1729" xr:uid="{00000000-0005-0000-0000-0000D6050000}"/>
    <cellStyle name="Normal 14 2 2 2" xfId="1730" xr:uid="{00000000-0005-0000-0000-0000D7050000}"/>
    <cellStyle name="Normal 14 2 2 3" xfId="1731" xr:uid="{00000000-0005-0000-0000-0000D8050000}"/>
    <cellStyle name="Normal 14 2 2 4" xfId="1732" xr:uid="{00000000-0005-0000-0000-0000D9050000}"/>
    <cellStyle name="Normal 14 2 2 5" xfId="1733" xr:uid="{00000000-0005-0000-0000-0000DA050000}"/>
    <cellStyle name="Normal 14 2 2 6" xfId="1734" xr:uid="{00000000-0005-0000-0000-0000DB050000}"/>
    <cellStyle name="Normal 14 2 2 7" xfId="1735" xr:uid="{00000000-0005-0000-0000-0000DC050000}"/>
    <cellStyle name="Normal 14 2 2 8" xfId="1736" xr:uid="{00000000-0005-0000-0000-0000DD050000}"/>
    <cellStyle name="Normal 14 2 2 9" xfId="1737" xr:uid="{00000000-0005-0000-0000-0000DE050000}"/>
    <cellStyle name="Normal 14 2 3" xfId="1738" xr:uid="{00000000-0005-0000-0000-0000DF050000}"/>
    <cellStyle name="Normal 14 2 3 10" xfId="1739" xr:uid="{00000000-0005-0000-0000-0000E0050000}"/>
    <cellStyle name="Normal 14 2 3 11" xfId="1740" xr:uid="{00000000-0005-0000-0000-0000E1050000}"/>
    <cellStyle name="Normal 14 2 3 12" xfId="1741" xr:uid="{00000000-0005-0000-0000-0000E2050000}"/>
    <cellStyle name="Normal 14 2 3 2" xfId="1742" xr:uid="{00000000-0005-0000-0000-0000E3050000}"/>
    <cellStyle name="Normal 14 2 3 3" xfId="1743" xr:uid="{00000000-0005-0000-0000-0000E4050000}"/>
    <cellStyle name="Normal 14 2 3 4" xfId="1744" xr:uid="{00000000-0005-0000-0000-0000E5050000}"/>
    <cellStyle name="Normal 14 2 3 5" xfId="1745" xr:uid="{00000000-0005-0000-0000-0000E6050000}"/>
    <cellStyle name="Normal 14 2 3 6" xfId="1746" xr:uid="{00000000-0005-0000-0000-0000E7050000}"/>
    <cellStyle name="Normal 14 2 3 7" xfId="1747" xr:uid="{00000000-0005-0000-0000-0000E8050000}"/>
    <cellStyle name="Normal 14 2 3 8" xfId="1748" xr:uid="{00000000-0005-0000-0000-0000E9050000}"/>
    <cellStyle name="Normal 14 2 3 9" xfId="1749" xr:uid="{00000000-0005-0000-0000-0000EA050000}"/>
    <cellStyle name="Normal 14 2 4" xfId="1750" xr:uid="{00000000-0005-0000-0000-0000EB050000}"/>
    <cellStyle name="Normal 14 3" xfId="230" xr:uid="{00000000-0005-0000-0000-0000EC050000}"/>
    <cellStyle name="Normal 14 3 2" xfId="1751" xr:uid="{00000000-0005-0000-0000-0000ED050000}"/>
    <cellStyle name="Normal 14 3 2 10" xfId="1752" xr:uid="{00000000-0005-0000-0000-0000EE050000}"/>
    <cellStyle name="Normal 14 3 2 11" xfId="1753" xr:uid="{00000000-0005-0000-0000-0000EF050000}"/>
    <cellStyle name="Normal 14 3 2 12" xfId="1754" xr:uid="{00000000-0005-0000-0000-0000F0050000}"/>
    <cellStyle name="Normal 14 3 2 2" xfId="1755" xr:uid="{00000000-0005-0000-0000-0000F1050000}"/>
    <cellStyle name="Normal 14 3 2 3" xfId="1756" xr:uid="{00000000-0005-0000-0000-0000F2050000}"/>
    <cellStyle name="Normal 14 3 2 4" xfId="1757" xr:uid="{00000000-0005-0000-0000-0000F3050000}"/>
    <cellStyle name="Normal 14 3 2 5" xfId="1758" xr:uid="{00000000-0005-0000-0000-0000F4050000}"/>
    <cellStyle name="Normal 14 3 2 6" xfId="1759" xr:uid="{00000000-0005-0000-0000-0000F5050000}"/>
    <cellStyle name="Normal 14 3 2 7" xfId="1760" xr:uid="{00000000-0005-0000-0000-0000F6050000}"/>
    <cellStyle name="Normal 14 3 2 8" xfId="1761" xr:uid="{00000000-0005-0000-0000-0000F7050000}"/>
    <cellStyle name="Normal 14 3 2 9" xfId="1762" xr:uid="{00000000-0005-0000-0000-0000F8050000}"/>
    <cellStyle name="Normal 14 3 3" xfId="1763" xr:uid="{00000000-0005-0000-0000-0000F9050000}"/>
    <cellStyle name="Normal 14 3 3 10" xfId="1764" xr:uid="{00000000-0005-0000-0000-0000FA050000}"/>
    <cellStyle name="Normal 14 3 3 11" xfId="1765" xr:uid="{00000000-0005-0000-0000-0000FB050000}"/>
    <cellStyle name="Normal 14 3 3 12" xfId="1766" xr:uid="{00000000-0005-0000-0000-0000FC050000}"/>
    <cellStyle name="Normal 14 3 3 2" xfId="1767" xr:uid="{00000000-0005-0000-0000-0000FD050000}"/>
    <cellStyle name="Normal 14 3 3 3" xfId="1768" xr:uid="{00000000-0005-0000-0000-0000FE050000}"/>
    <cellStyle name="Normal 14 3 3 4" xfId="1769" xr:uid="{00000000-0005-0000-0000-0000FF050000}"/>
    <cellStyle name="Normal 14 3 3 5" xfId="1770" xr:uid="{00000000-0005-0000-0000-000000060000}"/>
    <cellStyle name="Normal 14 3 3 6" xfId="1771" xr:uid="{00000000-0005-0000-0000-000001060000}"/>
    <cellStyle name="Normal 14 3 3 7" xfId="1772" xr:uid="{00000000-0005-0000-0000-000002060000}"/>
    <cellStyle name="Normal 14 3 3 8" xfId="1773" xr:uid="{00000000-0005-0000-0000-000003060000}"/>
    <cellStyle name="Normal 14 3 3 9" xfId="1774" xr:uid="{00000000-0005-0000-0000-000004060000}"/>
    <cellStyle name="Normal 14 3 4" xfId="1775" xr:uid="{00000000-0005-0000-0000-000005060000}"/>
    <cellStyle name="Normal 14 4" xfId="1776" xr:uid="{00000000-0005-0000-0000-000006060000}"/>
    <cellStyle name="Normal 14 4 10" xfId="1777" xr:uid="{00000000-0005-0000-0000-000007060000}"/>
    <cellStyle name="Normal 14 4 11" xfId="1778" xr:uid="{00000000-0005-0000-0000-000008060000}"/>
    <cellStyle name="Normal 14 4 12" xfId="1779" xr:uid="{00000000-0005-0000-0000-000009060000}"/>
    <cellStyle name="Normal 14 4 13" xfId="1780" xr:uid="{00000000-0005-0000-0000-00000A060000}"/>
    <cellStyle name="Normal 14 4 2" xfId="1781" xr:uid="{00000000-0005-0000-0000-00000B060000}"/>
    <cellStyle name="Normal 14 4 3" xfId="1782" xr:uid="{00000000-0005-0000-0000-00000C060000}"/>
    <cellStyle name="Normal 14 4 4" xfId="1783" xr:uid="{00000000-0005-0000-0000-00000D060000}"/>
    <cellStyle name="Normal 14 4 5" xfId="1784" xr:uid="{00000000-0005-0000-0000-00000E060000}"/>
    <cellStyle name="Normal 14 4 6" xfId="1785" xr:uid="{00000000-0005-0000-0000-00000F060000}"/>
    <cellStyle name="Normal 14 4 7" xfId="1786" xr:uid="{00000000-0005-0000-0000-000010060000}"/>
    <cellStyle name="Normal 14 4 8" xfId="1787" xr:uid="{00000000-0005-0000-0000-000011060000}"/>
    <cellStyle name="Normal 14 4 9" xfId="1788" xr:uid="{00000000-0005-0000-0000-000012060000}"/>
    <cellStyle name="Normal 14 5" xfId="1789" xr:uid="{00000000-0005-0000-0000-000013060000}"/>
    <cellStyle name="Normal 14 5 10" xfId="1790" xr:uid="{00000000-0005-0000-0000-000014060000}"/>
    <cellStyle name="Normal 14 5 11" xfId="1791" xr:uid="{00000000-0005-0000-0000-000015060000}"/>
    <cellStyle name="Normal 14 5 12" xfId="1792" xr:uid="{00000000-0005-0000-0000-000016060000}"/>
    <cellStyle name="Normal 14 5 2" xfId="1793" xr:uid="{00000000-0005-0000-0000-000017060000}"/>
    <cellStyle name="Normal 14 5 3" xfId="1794" xr:uid="{00000000-0005-0000-0000-000018060000}"/>
    <cellStyle name="Normal 14 5 4" xfId="1795" xr:uid="{00000000-0005-0000-0000-000019060000}"/>
    <cellStyle name="Normal 14 5 5" xfId="1796" xr:uid="{00000000-0005-0000-0000-00001A060000}"/>
    <cellStyle name="Normal 14 5 6" xfId="1797" xr:uid="{00000000-0005-0000-0000-00001B060000}"/>
    <cellStyle name="Normal 14 5 7" xfId="1798" xr:uid="{00000000-0005-0000-0000-00001C060000}"/>
    <cellStyle name="Normal 14 5 8" xfId="1799" xr:uid="{00000000-0005-0000-0000-00001D060000}"/>
    <cellStyle name="Normal 14 5 9" xfId="1800" xr:uid="{00000000-0005-0000-0000-00001E060000}"/>
    <cellStyle name="Normal 14 6" xfId="1801" xr:uid="{00000000-0005-0000-0000-00001F060000}"/>
    <cellStyle name="Normal 14 7" xfId="1802" xr:uid="{00000000-0005-0000-0000-000020060000}"/>
    <cellStyle name="Normal 14 7 2" xfId="1803" xr:uid="{00000000-0005-0000-0000-000021060000}"/>
    <cellStyle name="Normal 14 7 3" xfId="1804" xr:uid="{00000000-0005-0000-0000-000022060000}"/>
    <cellStyle name="Normal 14 7 4" xfId="1805" xr:uid="{00000000-0005-0000-0000-000023060000}"/>
    <cellStyle name="Normal 14 8" xfId="1806" xr:uid="{00000000-0005-0000-0000-000024060000}"/>
    <cellStyle name="Normal 14 9" xfId="1807" xr:uid="{00000000-0005-0000-0000-000025060000}"/>
    <cellStyle name="Normal 15" xfId="231" xr:uid="{00000000-0005-0000-0000-000026060000}"/>
    <cellStyle name="Normal 15 2" xfId="232" xr:uid="{00000000-0005-0000-0000-000027060000}"/>
    <cellStyle name="Normal 15 2 2" xfId="233" xr:uid="{00000000-0005-0000-0000-000028060000}"/>
    <cellStyle name="Normal 15 2 2 10" xfId="1808" xr:uid="{00000000-0005-0000-0000-000029060000}"/>
    <cellStyle name="Normal 15 2 2 11" xfId="1809" xr:uid="{00000000-0005-0000-0000-00002A060000}"/>
    <cellStyle name="Normal 15 2 2 12" xfId="1810" xr:uid="{00000000-0005-0000-0000-00002B060000}"/>
    <cellStyle name="Normal 15 2 2 2" xfId="1811" xr:uid="{00000000-0005-0000-0000-00002C060000}"/>
    <cellStyle name="Normal 15 2 2 3" xfId="1812" xr:uid="{00000000-0005-0000-0000-00002D060000}"/>
    <cellStyle name="Normal 15 2 2 4" xfId="1813" xr:uid="{00000000-0005-0000-0000-00002E060000}"/>
    <cellStyle name="Normal 15 2 2 5" xfId="1814" xr:uid="{00000000-0005-0000-0000-00002F060000}"/>
    <cellStyle name="Normal 15 2 2 6" xfId="1815" xr:uid="{00000000-0005-0000-0000-000030060000}"/>
    <cellStyle name="Normal 15 2 2 7" xfId="1816" xr:uid="{00000000-0005-0000-0000-000031060000}"/>
    <cellStyle name="Normal 15 2 2 8" xfId="1817" xr:uid="{00000000-0005-0000-0000-000032060000}"/>
    <cellStyle name="Normal 15 2 2 9" xfId="1818" xr:uid="{00000000-0005-0000-0000-000033060000}"/>
    <cellStyle name="Normal 15 2 3" xfId="1819" xr:uid="{00000000-0005-0000-0000-000034060000}"/>
    <cellStyle name="Normal 15 2 3 10" xfId="1820" xr:uid="{00000000-0005-0000-0000-000035060000}"/>
    <cellStyle name="Normal 15 2 3 11" xfId="1821" xr:uid="{00000000-0005-0000-0000-000036060000}"/>
    <cellStyle name="Normal 15 2 3 12" xfId="1822" xr:uid="{00000000-0005-0000-0000-000037060000}"/>
    <cellStyle name="Normal 15 2 3 2" xfId="1823" xr:uid="{00000000-0005-0000-0000-000038060000}"/>
    <cellStyle name="Normal 15 2 3 3" xfId="1824" xr:uid="{00000000-0005-0000-0000-000039060000}"/>
    <cellStyle name="Normal 15 2 3 4" xfId="1825" xr:uid="{00000000-0005-0000-0000-00003A060000}"/>
    <cellStyle name="Normal 15 2 3 5" xfId="1826" xr:uid="{00000000-0005-0000-0000-00003B060000}"/>
    <cellStyle name="Normal 15 2 3 6" xfId="1827" xr:uid="{00000000-0005-0000-0000-00003C060000}"/>
    <cellStyle name="Normal 15 2 3 7" xfId="1828" xr:uid="{00000000-0005-0000-0000-00003D060000}"/>
    <cellStyle name="Normal 15 2 3 8" xfId="1829" xr:uid="{00000000-0005-0000-0000-00003E060000}"/>
    <cellStyle name="Normal 15 2 3 9" xfId="1830" xr:uid="{00000000-0005-0000-0000-00003F060000}"/>
    <cellStyle name="Normal 15 2 4" xfId="1831" xr:uid="{00000000-0005-0000-0000-000040060000}"/>
    <cellStyle name="Normal 15 3" xfId="234" xr:uid="{00000000-0005-0000-0000-000041060000}"/>
    <cellStyle name="Normal 15 3 2" xfId="1832" xr:uid="{00000000-0005-0000-0000-000042060000}"/>
    <cellStyle name="Normal 15 3 2 10" xfId="1833" xr:uid="{00000000-0005-0000-0000-000043060000}"/>
    <cellStyle name="Normal 15 3 2 11" xfId="1834" xr:uid="{00000000-0005-0000-0000-000044060000}"/>
    <cellStyle name="Normal 15 3 2 12" xfId="1835" xr:uid="{00000000-0005-0000-0000-000045060000}"/>
    <cellStyle name="Normal 15 3 2 2" xfId="1836" xr:uid="{00000000-0005-0000-0000-000046060000}"/>
    <cellStyle name="Normal 15 3 2 3" xfId="1837" xr:uid="{00000000-0005-0000-0000-000047060000}"/>
    <cellStyle name="Normal 15 3 2 4" xfId="1838" xr:uid="{00000000-0005-0000-0000-000048060000}"/>
    <cellStyle name="Normal 15 3 2 5" xfId="1839" xr:uid="{00000000-0005-0000-0000-000049060000}"/>
    <cellStyle name="Normal 15 3 2 6" xfId="1840" xr:uid="{00000000-0005-0000-0000-00004A060000}"/>
    <cellStyle name="Normal 15 3 2 7" xfId="1841" xr:uid="{00000000-0005-0000-0000-00004B060000}"/>
    <cellStyle name="Normal 15 3 2 8" xfId="1842" xr:uid="{00000000-0005-0000-0000-00004C060000}"/>
    <cellStyle name="Normal 15 3 2 9" xfId="1843" xr:uid="{00000000-0005-0000-0000-00004D060000}"/>
    <cellStyle name="Normal 15 3 3" xfId="1844" xr:uid="{00000000-0005-0000-0000-00004E060000}"/>
    <cellStyle name="Normal 15 3 3 10" xfId="1845" xr:uid="{00000000-0005-0000-0000-00004F060000}"/>
    <cellStyle name="Normal 15 3 3 11" xfId="1846" xr:uid="{00000000-0005-0000-0000-000050060000}"/>
    <cellStyle name="Normal 15 3 3 12" xfId="1847" xr:uid="{00000000-0005-0000-0000-000051060000}"/>
    <cellStyle name="Normal 15 3 3 2" xfId="1848" xr:uid="{00000000-0005-0000-0000-000052060000}"/>
    <cellStyle name="Normal 15 3 3 3" xfId="1849" xr:uid="{00000000-0005-0000-0000-000053060000}"/>
    <cellStyle name="Normal 15 3 3 4" xfId="1850" xr:uid="{00000000-0005-0000-0000-000054060000}"/>
    <cellStyle name="Normal 15 3 3 5" xfId="1851" xr:uid="{00000000-0005-0000-0000-000055060000}"/>
    <cellStyle name="Normal 15 3 3 6" xfId="1852" xr:uid="{00000000-0005-0000-0000-000056060000}"/>
    <cellStyle name="Normal 15 3 3 7" xfId="1853" xr:uid="{00000000-0005-0000-0000-000057060000}"/>
    <cellStyle name="Normal 15 3 3 8" xfId="1854" xr:uid="{00000000-0005-0000-0000-000058060000}"/>
    <cellStyle name="Normal 15 3 3 9" xfId="1855" xr:uid="{00000000-0005-0000-0000-000059060000}"/>
    <cellStyle name="Normal 15 3 4" xfId="1856" xr:uid="{00000000-0005-0000-0000-00005A060000}"/>
    <cellStyle name="Normal 15 4" xfId="1857" xr:uid="{00000000-0005-0000-0000-00005B060000}"/>
    <cellStyle name="Normal 15 4 10" xfId="1858" xr:uid="{00000000-0005-0000-0000-00005C060000}"/>
    <cellStyle name="Normal 15 4 11" xfId="1859" xr:uid="{00000000-0005-0000-0000-00005D060000}"/>
    <cellStyle name="Normal 15 4 12" xfId="1860" xr:uid="{00000000-0005-0000-0000-00005E060000}"/>
    <cellStyle name="Normal 15 4 13" xfId="1861" xr:uid="{00000000-0005-0000-0000-00005F060000}"/>
    <cellStyle name="Normal 15 4 2" xfId="1862" xr:uid="{00000000-0005-0000-0000-000060060000}"/>
    <cellStyle name="Normal 15 4 3" xfId="1863" xr:uid="{00000000-0005-0000-0000-000061060000}"/>
    <cellStyle name="Normal 15 4 4" xfId="1864" xr:uid="{00000000-0005-0000-0000-000062060000}"/>
    <cellStyle name="Normal 15 4 5" xfId="1865" xr:uid="{00000000-0005-0000-0000-000063060000}"/>
    <cellStyle name="Normal 15 4 6" xfId="1866" xr:uid="{00000000-0005-0000-0000-000064060000}"/>
    <cellStyle name="Normal 15 4 7" xfId="1867" xr:uid="{00000000-0005-0000-0000-000065060000}"/>
    <cellStyle name="Normal 15 4 8" xfId="1868" xr:uid="{00000000-0005-0000-0000-000066060000}"/>
    <cellStyle name="Normal 15 4 9" xfId="1869" xr:uid="{00000000-0005-0000-0000-000067060000}"/>
    <cellStyle name="Normal 15 5" xfId="1870" xr:uid="{00000000-0005-0000-0000-000068060000}"/>
    <cellStyle name="Normal 15 5 10" xfId="1871" xr:uid="{00000000-0005-0000-0000-000069060000}"/>
    <cellStyle name="Normal 15 5 11" xfId="1872" xr:uid="{00000000-0005-0000-0000-00006A060000}"/>
    <cellStyle name="Normal 15 5 12" xfId="1873" xr:uid="{00000000-0005-0000-0000-00006B060000}"/>
    <cellStyle name="Normal 15 5 2" xfId="1874" xr:uid="{00000000-0005-0000-0000-00006C060000}"/>
    <cellStyle name="Normal 15 5 3" xfId="1875" xr:uid="{00000000-0005-0000-0000-00006D060000}"/>
    <cellStyle name="Normal 15 5 4" xfId="1876" xr:uid="{00000000-0005-0000-0000-00006E060000}"/>
    <cellStyle name="Normal 15 5 5" xfId="1877" xr:uid="{00000000-0005-0000-0000-00006F060000}"/>
    <cellStyle name="Normal 15 5 6" xfId="1878" xr:uid="{00000000-0005-0000-0000-000070060000}"/>
    <cellStyle name="Normal 15 5 7" xfId="1879" xr:uid="{00000000-0005-0000-0000-000071060000}"/>
    <cellStyle name="Normal 15 5 8" xfId="1880" xr:uid="{00000000-0005-0000-0000-000072060000}"/>
    <cellStyle name="Normal 15 5 9" xfId="1881" xr:uid="{00000000-0005-0000-0000-000073060000}"/>
    <cellStyle name="Normal 15 6" xfId="1882" xr:uid="{00000000-0005-0000-0000-000074060000}"/>
    <cellStyle name="Normal 15 7" xfId="1883" xr:uid="{00000000-0005-0000-0000-000075060000}"/>
    <cellStyle name="Normal 15 7 2" xfId="1884" xr:uid="{00000000-0005-0000-0000-000076060000}"/>
    <cellStyle name="Normal 15 7 3" xfId="1885" xr:uid="{00000000-0005-0000-0000-000077060000}"/>
    <cellStyle name="Normal 15 7 4" xfId="1886" xr:uid="{00000000-0005-0000-0000-000078060000}"/>
    <cellStyle name="Normal 15 8" xfId="1887" xr:uid="{00000000-0005-0000-0000-000079060000}"/>
    <cellStyle name="Normal 15 9" xfId="1888" xr:uid="{00000000-0005-0000-0000-00007A060000}"/>
    <cellStyle name="Normal 16" xfId="235" xr:uid="{00000000-0005-0000-0000-00007B060000}"/>
    <cellStyle name="Normal 16 2" xfId="236" xr:uid="{00000000-0005-0000-0000-00007C060000}"/>
    <cellStyle name="Normal 16 2 2" xfId="237" xr:uid="{00000000-0005-0000-0000-00007D060000}"/>
    <cellStyle name="Normal 16 2 2 10" xfId="1889" xr:uid="{00000000-0005-0000-0000-00007E060000}"/>
    <cellStyle name="Normal 16 2 2 11" xfId="1890" xr:uid="{00000000-0005-0000-0000-00007F060000}"/>
    <cellStyle name="Normal 16 2 2 12" xfId="1891" xr:uid="{00000000-0005-0000-0000-000080060000}"/>
    <cellStyle name="Normal 16 2 2 2" xfId="1892" xr:uid="{00000000-0005-0000-0000-000081060000}"/>
    <cellStyle name="Normal 16 2 2 3" xfId="1893" xr:uid="{00000000-0005-0000-0000-000082060000}"/>
    <cellStyle name="Normal 16 2 2 4" xfId="1894" xr:uid="{00000000-0005-0000-0000-000083060000}"/>
    <cellStyle name="Normal 16 2 2 5" xfId="1895" xr:uid="{00000000-0005-0000-0000-000084060000}"/>
    <cellStyle name="Normal 16 2 2 6" xfId="1896" xr:uid="{00000000-0005-0000-0000-000085060000}"/>
    <cellStyle name="Normal 16 2 2 7" xfId="1897" xr:uid="{00000000-0005-0000-0000-000086060000}"/>
    <cellStyle name="Normal 16 2 2 8" xfId="1898" xr:uid="{00000000-0005-0000-0000-000087060000}"/>
    <cellStyle name="Normal 16 2 2 9" xfId="1899" xr:uid="{00000000-0005-0000-0000-000088060000}"/>
    <cellStyle name="Normal 16 2 3" xfId="1900" xr:uid="{00000000-0005-0000-0000-000089060000}"/>
    <cellStyle name="Normal 16 2 3 10" xfId="1901" xr:uid="{00000000-0005-0000-0000-00008A060000}"/>
    <cellStyle name="Normal 16 2 3 11" xfId="1902" xr:uid="{00000000-0005-0000-0000-00008B060000}"/>
    <cellStyle name="Normal 16 2 3 12" xfId="1903" xr:uid="{00000000-0005-0000-0000-00008C060000}"/>
    <cellStyle name="Normal 16 2 3 2" xfId="1904" xr:uid="{00000000-0005-0000-0000-00008D060000}"/>
    <cellStyle name="Normal 16 2 3 3" xfId="1905" xr:uid="{00000000-0005-0000-0000-00008E060000}"/>
    <cellStyle name="Normal 16 2 3 4" xfId="1906" xr:uid="{00000000-0005-0000-0000-00008F060000}"/>
    <cellStyle name="Normal 16 2 3 5" xfId="1907" xr:uid="{00000000-0005-0000-0000-000090060000}"/>
    <cellStyle name="Normal 16 2 3 6" xfId="1908" xr:uid="{00000000-0005-0000-0000-000091060000}"/>
    <cellStyle name="Normal 16 2 3 7" xfId="1909" xr:uid="{00000000-0005-0000-0000-000092060000}"/>
    <cellStyle name="Normal 16 2 3 8" xfId="1910" xr:uid="{00000000-0005-0000-0000-000093060000}"/>
    <cellStyle name="Normal 16 2 3 9" xfId="1911" xr:uid="{00000000-0005-0000-0000-000094060000}"/>
    <cellStyle name="Normal 16 2 4" xfId="1912" xr:uid="{00000000-0005-0000-0000-000095060000}"/>
    <cellStyle name="Normal 16 3" xfId="238" xr:uid="{00000000-0005-0000-0000-000096060000}"/>
    <cellStyle name="Normal 16 3 2" xfId="1913" xr:uid="{00000000-0005-0000-0000-000097060000}"/>
    <cellStyle name="Normal 16 3 2 10" xfId="1914" xr:uid="{00000000-0005-0000-0000-000098060000}"/>
    <cellStyle name="Normal 16 3 2 11" xfId="1915" xr:uid="{00000000-0005-0000-0000-000099060000}"/>
    <cellStyle name="Normal 16 3 2 12" xfId="1916" xr:uid="{00000000-0005-0000-0000-00009A060000}"/>
    <cellStyle name="Normal 16 3 2 2" xfId="1917" xr:uid="{00000000-0005-0000-0000-00009B060000}"/>
    <cellStyle name="Normal 16 3 2 3" xfId="1918" xr:uid="{00000000-0005-0000-0000-00009C060000}"/>
    <cellStyle name="Normal 16 3 2 4" xfId="1919" xr:uid="{00000000-0005-0000-0000-00009D060000}"/>
    <cellStyle name="Normal 16 3 2 5" xfId="1920" xr:uid="{00000000-0005-0000-0000-00009E060000}"/>
    <cellStyle name="Normal 16 3 2 6" xfId="1921" xr:uid="{00000000-0005-0000-0000-00009F060000}"/>
    <cellStyle name="Normal 16 3 2 7" xfId="1922" xr:uid="{00000000-0005-0000-0000-0000A0060000}"/>
    <cellStyle name="Normal 16 3 2 8" xfId="1923" xr:uid="{00000000-0005-0000-0000-0000A1060000}"/>
    <cellStyle name="Normal 16 3 2 9" xfId="1924" xr:uid="{00000000-0005-0000-0000-0000A2060000}"/>
    <cellStyle name="Normal 16 3 3" xfId="1925" xr:uid="{00000000-0005-0000-0000-0000A3060000}"/>
    <cellStyle name="Normal 16 3 3 10" xfId="1926" xr:uid="{00000000-0005-0000-0000-0000A4060000}"/>
    <cellStyle name="Normal 16 3 3 11" xfId="1927" xr:uid="{00000000-0005-0000-0000-0000A5060000}"/>
    <cellStyle name="Normal 16 3 3 12" xfId="1928" xr:uid="{00000000-0005-0000-0000-0000A6060000}"/>
    <cellStyle name="Normal 16 3 3 2" xfId="1929" xr:uid="{00000000-0005-0000-0000-0000A7060000}"/>
    <cellStyle name="Normal 16 3 3 3" xfId="1930" xr:uid="{00000000-0005-0000-0000-0000A8060000}"/>
    <cellStyle name="Normal 16 3 3 4" xfId="1931" xr:uid="{00000000-0005-0000-0000-0000A9060000}"/>
    <cellStyle name="Normal 16 3 3 5" xfId="1932" xr:uid="{00000000-0005-0000-0000-0000AA060000}"/>
    <cellStyle name="Normal 16 3 3 6" xfId="1933" xr:uid="{00000000-0005-0000-0000-0000AB060000}"/>
    <cellStyle name="Normal 16 3 3 7" xfId="1934" xr:uid="{00000000-0005-0000-0000-0000AC060000}"/>
    <cellStyle name="Normal 16 3 3 8" xfId="1935" xr:uid="{00000000-0005-0000-0000-0000AD060000}"/>
    <cellStyle name="Normal 16 3 3 9" xfId="1936" xr:uid="{00000000-0005-0000-0000-0000AE060000}"/>
    <cellStyle name="Normal 16 3 4" xfId="1937" xr:uid="{00000000-0005-0000-0000-0000AF060000}"/>
    <cellStyle name="Normal 16 4" xfId="1938" xr:uid="{00000000-0005-0000-0000-0000B0060000}"/>
    <cellStyle name="Normal 16 4 10" xfId="1939" xr:uid="{00000000-0005-0000-0000-0000B1060000}"/>
    <cellStyle name="Normal 16 4 11" xfId="1940" xr:uid="{00000000-0005-0000-0000-0000B2060000}"/>
    <cellStyle name="Normal 16 4 12" xfId="1941" xr:uid="{00000000-0005-0000-0000-0000B3060000}"/>
    <cellStyle name="Normal 16 4 13" xfId="1942" xr:uid="{00000000-0005-0000-0000-0000B4060000}"/>
    <cellStyle name="Normal 16 4 2" xfId="1943" xr:uid="{00000000-0005-0000-0000-0000B5060000}"/>
    <cellStyle name="Normal 16 4 3" xfId="1944" xr:uid="{00000000-0005-0000-0000-0000B6060000}"/>
    <cellStyle name="Normal 16 4 4" xfId="1945" xr:uid="{00000000-0005-0000-0000-0000B7060000}"/>
    <cellStyle name="Normal 16 4 5" xfId="1946" xr:uid="{00000000-0005-0000-0000-0000B8060000}"/>
    <cellStyle name="Normal 16 4 6" xfId="1947" xr:uid="{00000000-0005-0000-0000-0000B9060000}"/>
    <cellStyle name="Normal 16 4 7" xfId="1948" xr:uid="{00000000-0005-0000-0000-0000BA060000}"/>
    <cellStyle name="Normal 16 4 8" xfId="1949" xr:uid="{00000000-0005-0000-0000-0000BB060000}"/>
    <cellStyle name="Normal 16 4 9" xfId="1950" xr:uid="{00000000-0005-0000-0000-0000BC060000}"/>
    <cellStyle name="Normal 16 5" xfId="1951" xr:uid="{00000000-0005-0000-0000-0000BD060000}"/>
    <cellStyle name="Normal 16 5 10" xfId="1952" xr:uid="{00000000-0005-0000-0000-0000BE060000}"/>
    <cellStyle name="Normal 16 5 11" xfId="1953" xr:uid="{00000000-0005-0000-0000-0000BF060000}"/>
    <cellStyle name="Normal 16 5 12" xfId="1954" xr:uid="{00000000-0005-0000-0000-0000C0060000}"/>
    <cellStyle name="Normal 16 5 2" xfId="1955" xr:uid="{00000000-0005-0000-0000-0000C1060000}"/>
    <cellStyle name="Normal 16 5 3" xfId="1956" xr:uid="{00000000-0005-0000-0000-0000C2060000}"/>
    <cellStyle name="Normal 16 5 4" xfId="1957" xr:uid="{00000000-0005-0000-0000-0000C3060000}"/>
    <cellStyle name="Normal 16 5 5" xfId="1958" xr:uid="{00000000-0005-0000-0000-0000C4060000}"/>
    <cellStyle name="Normal 16 5 6" xfId="1959" xr:uid="{00000000-0005-0000-0000-0000C5060000}"/>
    <cellStyle name="Normal 16 5 7" xfId="1960" xr:uid="{00000000-0005-0000-0000-0000C6060000}"/>
    <cellStyle name="Normal 16 5 8" xfId="1961" xr:uid="{00000000-0005-0000-0000-0000C7060000}"/>
    <cellStyle name="Normal 16 5 9" xfId="1962" xr:uid="{00000000-0005-0000-0000-0000C8060000}"/>
    <cellStyle name="Normal 16 6" xfId="1963" xr:uid="{00000000-0005-0000-0000-0000C9060000}"/>
    <cellStyle name="Normal 16 7" xfId="1964" xr:uid="{00000000-0005-0000-0000-0000CA060000}"/>
    <cellStyle name="Normal 16 7 2" xfId="1965" xr:uid="{00000000-0005-0000-0000-0000CB060000}"/>
    <cellStyle name="Normal 16 7 3" xfId="1966" xr:uid="{00000000-0005-0000-0000-0000CC060000}"/>
    <cellStyle name="Normal 16 7 4" xfId="1967" xr:uid="{00000000-0005-0000-0000-0000CD060000}"/>
    <cellStyle name="Normal 16 8" xfId="1968" xr:uid="{00000000-0005-0000-0000-0000CE060000}"/>
    <cellStyle name="Normal 16 9" xfId="1969" xr:uid="{00000000-0005-0000-0000-0000CF060000}"/>
    <cellStyle name="Normal 17" xfId="239" xr:uid="{00000000-0005-0000-0000-0000D0060000}"/>
    <cellStyle name="Normal 17 2" xfId="240" xr:uid="{00000000-0005-0000-0000-0000D1060000}"/>
    <cellStyle name="Normal 17 2 2" xfId="241" xr:uid="{00000000-0005-0000-0000-0000D2060000}"/>
    <cellStyle name="Normal 17 2 2 10" xfId="1970" xr:uid="{00000000-0005-0000-0000-0000D3060000}"/>
    <cellStyle name="Normal 17 2 2 11" xfId="1971" xr:uid="{00000000-0005-0000-0000-0000D4060000}"/>
    <cellStyle name="Normal 17 2 2 12" xfId="1972" xr:uid="{00000000-0005-0000-0000-0000D5060000}"/>
    <cellStyle name="Normal 17 2 2 2" xfId="1973" xr:uid="{00000000-0005-0000-0000-0000D6060000}"/>
    <cellStyle name="Normal 17 2 2 3" xfId="1974" xr:uid="{00000000-0005-0000-0000-0000D7060000}"/>
    <cellStyle name="Normal 17 2 2 4" xfId="1975" xr:uid="{00000000-0005-0000-0000-0000D8060000}"/>
    <cellStyle name="Normal 17 2 2 5" xfId="1976" xr:uid="{00000000-0005-0000-0000-0000D9060000}"/>
    <cellStyle name="Normal 17 2 2 6" xfId="1977" xr:uid="{00000000-0005-0000-0000-0000DA060000}"/>
    <cellStyle name="Normal 17 2 2 7" xfId="1978" xr:uid="{00000000-0005-0000-0000-0000DB060000}"/>
    <cellStyle name="Normal 17 2 2 8" xfId="1979" xr:uid="{00000000-0005-0000-0000-0000DC060000}"/>
    <cellStyle name="Normal 17 2 2 9" xfId="1980" xr:uid="{00000000-0005-0000-0000-0000DD060000}"/>
    <cellStyle name="Normal 17 2 3" xfId="1981" xr:uid="{00000000-0005-0000-0000-0000DE060000}"/>
    <cellStyle name="Normal 17 2 3 10" xfId="1982" xr:uid="{00000000-0005-0000-0000-0000DF060000}"/>
    <cellStyle name="Normal 17 2 3 11" xfId="1983" xr:uid="{00000000-0005-0000-0000-0000E0060000}"/>
    <cellStyle name="Normal 17 2 3 12" xfId="1984" xr:uid="{00000000-0005-0000-0000-0000E1060000}"/>
    <cellStyle name="Normal 17 2 3 2" xfId="1985" xr:uid="{00000000-0005-0000-0000-0000E2060000}"/>
    <cellStyle name="Normal 17 2 3 3" xfId="1986" xr:uid="{00000000-0005-0000-0000-0000E3060000}"/>
    <cellStyle name="Normal 17 2 3 4" xfId="1987" xr:uid="{00000000-0005-0000-0000-0000E4060000}"/>
    <cellStyle name="Normal 17 2 3 5" xfId="1988" xr:uid="{00000000-0005-0000-0000-0000E5060000}"/>
    <cellStyle name="Normal 17 2 3 6" xfId="1989" xr:uid="{00000000-0005-0000-0000-0000E6060000}"/>
    <cellStyle name="Normal 17 2 3 7" xfId="1990" xr:uid="{00000000-0005-0000-0000-0000E7060000}"/>
    <cellStyle name="Normal 17 2 3 8" xfId="1991" xr:uid="{00000000-0005-0000-0000-0000E8060000}"/>
    <cellStyle name="Normal 17 2 3 9" xfId="1992" xr:uid="{00000000-0005-0000-0000-0000E9060000}"/>
    <cellStyle name="Normal 17 2 4" xfId="1993" xr:uid="{00000000-0005-0000-0000-0000EA060000}"/>
    <cellStyle name="Normal 17 3" xfId="242" xr:uid="{00000000-0005-0000-0000-0000EB060000}"/>
    <cellStyle name="Normal 17 3 2" xfId="1994" xr:uid="{00000000-0005-0000-0000-0000EC060000}"/>
    <cellStyle name="Normal 17 3 2 10" xfId="1995" xr:uid="{00000000-0005-0000-0000-0000ED060000}"/>
    <cellStyle name="Normal 17 3 2 11" xfId="1996" xr:uid="{00000000-0005-0000-0000-0000EE060000}"/>
    <cellStyle name="Normal 17 3 2 12" xfId="1997" xr:uid="{00000000-0005-0000-0000-0000EF060000}"/>
    <cellStyle name="Normal 17 3 2 2" xfId="1998" xr:uid="{00000000-0005-0000-0000-0000F0060000}"/>
    <cellStyle name="Normal 17 3 2 3" xfId="1999" xr:uid="{00000000-0005-0000-0000-0000F1060000}"/>
    <cellStyle name="Normal 17 3 2 4" xfId="2000" xr:uid="{00000000-0005-0000-0000-0000F2060000}"/>
    <cellStyle name="Normal 17 3 2 5" xfId="2001" xr:uid="{00000000-0005-0000-0000-0000F3060000}"/>
    <cellStyle name="Normal 17 3 2 6" xfId="2002" xr:uid="{00000000-0005-0000-0000-0000F4060000}"/>
    <cellStyle name="Normal 17 3 2 7" xfId="2003" xr:uid="{00000000-0005-0000-0000-0000F5060000}"/>
    <cellStyle name="Normal 17 3 2 8" xfId="2004" xr:uid="{00000000-0005-0000-0000-0000F6060000}"/>
    <cellStyle name="Normal 17 3 2 9" xfId="2005" xr:uid="{00000000-0005-0000-0000-0000F7060000}"/>
    <cellStyle name="Normal 17 3 3" xfId="2006" xr:uid="{00000000-0005-0000-0000-0000F8060000}"/>
    <cellStyle name="Normal 17 3 3 10" xfId="2007" xr:uid="{00000000-0005-0000-0000-0000F9060000}"/>
    <cellStyle name="Normal 17 3 3 11" xfId="2008" xr:uid="{00000000-0005-0000-0000-0000FA060000}"/>
    <cellStyle name="Normal 17 3 3 12" xfId="2009" xr:uid="{00000000-0005-0000-0000-0000FB060000}"/>
    <cellStyle name="Normal 17 3 3 2" xfId="2010" xr:uid="{00000000-0005-0000-0000-0000FC060000}"/>
    <cellStyle name="Normal 17 3 3 3" xfId="2011" xr:uid="{00000000-0005-0000-0000-0000FD060000}"/>
    <cellStyle name="Normal 17 3 3 4" xfId="2012" xr:uid="{00000000-0005-0000-0000-0000FE060000}"/>
    <cellStyle name="Normal 17 3 3 5" xfId="2013" xr:uid="{00000000-0005-0000-0000-0000FF060000}"/>
    <cellStyle name="Normal 17 3 3 6" xfId="2014" xr:uid="{00000000-0005-0000-0000-000000070000}"/>
    <cellStyle name="Normal 17 3 3 7" xfId="2015" xr:uid="{00000000-0005-0000-0000-000001070000}"/>
    <cellStyle name="Normal 17 3 3 8" xfId="2016" xr:uid="{00000000-0005-0000-0000-000002070000}"/>
    <cellStyle name="Normal 17 3 3 9" xfId="2017" xr:uid="{00000000-0005-0000-0000-000003070000}"/>
    <cellStyle name="Normal 17 3 4" xfId="2018" xr:uid="{00000000-0005-0000-0000-000004070000}"/>
    <cellStyle name="Normal 17 4" xfId="2019" xr:uid="{00000000-0005-0000-0000-000005070000}"/>
    <cellStyle name="Normal 17 4 10" xfId="2020" xr:uid="{00000000-0005-0000-0000-000006070000}"/>
    <cellStyle name="Normal 17 4 11" xfId="2021" xr:uid="{00000000-0005-0000-0000-000007070000}"/>
    <cellStyle name="Normal 17 4 12" xfId="2022" xr:uid="{00000000-0005-0000-0000-000008070000}"/>
    <cellStyle name="Normal 17 4 13" xfId="2023" xr:uid="{00000000-0005-0000-0000-000009070000}"/>
    <cellStyle name="Normal 17 4 2" xfId="2024" xr:uid="{00000000-0005-0000-0000-00000A070000}"/>
    <cellStyle name="Normal 17 4 3" xfId="2025" xr:uid="{00000000-0005-0000-0000-00000B070000}"/>
    <cellStyle name="Normal 17 4 4" xfId="2026" xr:uid="{00000000-0005-0000-0000-00000C070000}"/>
    <cellStyle name="Normal 17 4 5" xfId="2027" xr:uid="{00000000-0005-0000-0000-00000D070000}"/>
    <cellStyle name="Normal 17 4 6" xfId="2028" xr:uid="{00000000-0005-0000-0000-00000E070000}"/>
    <cellStyle name="Normal 17 4 7" xfId="2029" xr:uid="{00000000-0005-0000-0000-00000F070000}"/>
    <cellStyle name="Normal 17 4 8" xfId="2030" xr:uid="{00000000-0005-0000-0000-000010070000}"/>
    <cellStyle name="Normal 17 4 9" xfId="2031" xr:uid="{00000000-0005-0000-0000-000011070000}"/>
    <cellStyle name="Normal 17 5" xfId="2032" xr:uid="{00000000-0005-0000-0000-000012070000}"/>
    <cellStyle name="Normal 17 5 10" xfId="2033" xr:uid="{00000000-0005-0000-0000-000013070000}"/>
    <cellStyle name="Normal 17 5 11" xfId="2034" xr:uid="{00000000-0005-0000-0000-000014070000}"/>
    <cellStyle name="Normal 17 5 12" xfId="2035" xr:uid="{00000000-0005-0000-0000-000015070000}"/>
    <cellStyle name="Normal 17 5 2" xfId="2036" xr:uid="{00000000-0005-0000-0000-000016070000}"/>
    <cellStyle name="Normal 17 5 3" xfId="2037" xr:uid="{00000000-0005-0000-0000-000017070000}"/>
    <cellStyle name="Normal 17 5 4" xfId="2038" xr:uid="{00000000-0005-0000-0000-000018070000}"/>
    <cellStyle name="Normal 17 5 5" xfId="2039" xr:uid="{00000000-0005-0000-0000-000019070000}"/>
    <cellStyle name="Normal 17 5 6" xfId="2040" xr:uid="{00000000-0005-0000-0000-00001A070000}"/>
    <cellStyle name="Normal 17 5 7" xfId="2041" xr:uid="{00000000-0005-0000-0000-00001B070000}"/>
    <cellStyle name="Normal 17 5 8" xfId="2042" xr:uid="{00000000-0005-0000-0000-00001C070000}"/>
    <cellStyle name="Normal 17 5 9" xfId="2043" xr:uid="{00000000-0005-0000-0000-00001D070000}"/>
    <cellStyle name="Normal 17 6" xfId="2044" xr:uid="{00000000-0005-0000-0000-00001E070000}"/>
    <cellStyle name="Normal 17 7" xfId="2045" xr:uid="{00000000-0005-0000-0000-00001F070000}"/>
    <cellStyle name="Normal 17 7 2" xfId="2046" xr:uid="{00000000-0005-0000-0000-000020070000}"/>
    <cellStyle name="Normal 17 7 3" xfId="2047" xr:uid="{00000000-0005-0000-0000-000021070000}"/>
    <cellStyle name="Normal 17 7 4" xfId="2048" xr:uid="{00000000-0005-0000-0000-000022070000}"/>
    <cellStyle name="Normal 17 8" xfId="2049" xr:uid="{00000000-0005-0000-0000-000023070000}"/>
    <cellStyle name="Normal 17 9" xfId="2050" xr:uid="{00000000-0005-0000-0000-000024070000}"/>
    <cellStyle name="Normal 18" xfId="6" xr:uid="{00000000-0005-0000-0000-000025070000}"/>
    <cellStyle name="Normal 18 10" xfId="2051" xr:uid="{00000000-0005-0000-0000-000026070000}"/>
    <cellStyle name="Normal 18 10 2" xfId="2052" xr:uid="{00000000-0005-0000-0000-000027070000}"/>
    <cellStyle name="Normal 18 10 3" xfId="2053" xr:uid="{00000000-0005-0000-0000-000028070000}"/>
    <cellStyle name="Normal 18 10 4" xfId="2054" xr:uid="{00000000-0005-0000-0000-000029070000}"/>
    <cellStyle name="Normal 18 10 5" xfId="2055" xr:uid="{00000000-0005-0000-0000-00002A070000}"/>
    <cellStyle name="Normal 18 10 6" xfId="12064" xr:uid="{00000000-0005-0000-0000-00002B070000}"/>
    <cellStyle name="Normal 18 11" xfId="2056" xr:uid="{00000000-0005-0000-0000-00002C070000}"/>
    <cellStyle name="Normal 18 11 2" xfId="2057" xr:uid="{00000000-0005-0000-0000-00002D070000}"/>
    <cellStyle name="Normal 18 11 3" xfId="2058" xr:uid="{00000000-0005-0000-0000-00002E070000}"/>
    <cellStyle name="Normal 18 11 4" xfId="2059" xr:uid="{00000000-0005-0000-0000-00002F070000}"/>
    <cellStyle name="Normal 18 11 5" xfId="2060" xr:uid="{00000000-0005-0000-0000-000030070000}"/>
    <cellStyle name="Normal 18 12" xfId="2061" xr:uid="{00000000-0005-0000-0000-000031070000}"/>
    <cellStyle name="Normal 18 12 2" xfId="2062" xr:uid="{00000000-0005-0000-0000-000032070000}"/>
    <cellStyle name="Normal 18 12 3" xfId="2063" xr:uid="{00000000-0005-0000-0000-000033070000}"/>
    <cellStyle name="Normal 18 12 4" xfId="2064" xr:uid="{00000000-0005-0000-0000-000034070000}"/>
    <cellStyle name="Normal 18 12 5" xfId="2065" xr:uid="{00000000-0005-0000-0000-000035070000}"/>
    <cellStyle name="Normal 18 13" xfId="2066" xr:uid="{00000000-0005-0000-0000-000036070000}"/>
    <cellStyle name="Normal 18 13 2" xfId="2067" xr:uid="{00000000-0005-0000-0000-000037070000}"/>
    <cellStyle name="Normal 18 13 3" xfId="2068" xr:uid="{00000000-0005-0000-0000-000038070000}"/>
    <cellStyle name="Normal 18 13 4" xfId="2069" xr:uid="{00000000-0005-0000-0000-000039070000}"/>
    <cellStyle name="Normal 18 13 5" xfId="2070" xr:uid="{00000000-0005-0000-0000-00003A070000}"/>
    <cellStyle name="Normal 18 14" xfId="2071" xr:uid="{00000000-0005-0000-0000-00003B070000}"/>
    <cellStyle name="Normal 18 14 2" xfId="2072" xr:uid="{00000000-0005-0000-0000-00003C070000}"/>
    <cellStyle name="Normal 18 14 3" xfId="2073" xr:uid="{00000000-0005-0000-0000-00003D070000}"/>
    <cellStyle name="Normal 18 14 4" xfId="2074" xr:uid="{00000000-0005-0000-0000-00003E070000}"/>
    <cellStyle name="Normal 18 14 5" xfId="2075" xr:uid="{00000000-0005-0000-0000-00003F070000}"/>
    <cellStyle name="Normal 18 15" xfId="2076" xr:uid="{00000000-0005-0000-0000-000040070000}"/>
    <cellStyle name="Normal 18 15 2" xfId="2077" xr:uid="{00000000-0005-0000-0000-000041070000}"/>
    <cellStyle name="Normal 18 15 3" xfId="2078" xr:uid="{00000000-0005-0000-0000-000042070000}"/>
    <cellStyle name="Normal 18 15 4" xfId="2079" xr:uid="{00000000-0005-0000-0000-000043070000}"/>
    <cellStyle name="Normal 18 15 5" xfId="2080" xr:uid="{00000000-0005-0000-0000-000044070000}"/>
    <cellStyle name="Normal 18 16" xfId="2081" xr:uid="{00000000-0005-0000-0000-000045070000}"/>
    <cellStyle name="Normal 18 16 2" xfId="2082" xr:uid="{00000000-0005-0000-0000-000046070000}"/>
    <cellStyle name="Normal 18 16 3" xfId="2083" xr:uid="{00000000-0005-0000-0000-000047070000}"/>
    <cellStyle name="Normal 18 16 4" xfId="2084" xr:uid="{00000000-0005-0000-0000-000048070000}"/>
    <cellStyle name="Normal 18 16 5" xfId="2085" xr:uid="{00000000-0005-0000-0000-000049070000}"/>
    <cellStyle name="Normal 18 17" xfId="2086" xr:uid="{00000000-0005-0000-0000-00004A070000}"/>
    <cellStyle name="Normal 18 17 2" xfId="2087" xr:uid="{00000000-0005-0000-0000-00004B070000}"/>
    <cellStyle name="Normal 18 17 3" xfId="2088" xr:uid="{00000000-0005-0000-0000-00004C070000}"/>
    <cellStyle name="Normal 18 17 4" xfId="2089" xr:uid="{00000000-0005-0000-0000-00004D070000}"/>
    <cellStyle name="Normal 18 17 5" xfId="2090" xr:uid="{00000000-0005-0000-0000-00004E070000}"/>
    <cellStyle name="Normal 18 18" xfId="2091" xr:uid="{00000000-0005-0000-0000-00004F070000}"/>
    <cellStyle name="Normal 18 18 2" xfId="2092" xr:uid="{00000000-0005-0000-0000-000050070000}"/>
    <cellStyle name="Normal 18 18 3" xfId="2093" xr:uid="{00000000-0005-0000-0000-000051070000}"/>
    <cellStyle name="Normal 18 18 4" xfId="2094" xr:uid="{00000000-0005-0000-0000-000052070000}"/>
    <cellStyle name="Normal 18 18 5" xfId="2095" xr:uid="{00000000-0005-0000-0000-000053070000}"/>
    <cellStyle name="Normal 18 19" xfId="2096" xr:uid="{00000000-0005-0000-0000-000054070000}"/>
    <cellStyle name="Normal 18 19 2" xfId="2097" xr:uid="{00000000-0005-0000-0000-000055070000}"/>
    <cellStyle name="Normal 18 19 3" xfId="2098" xr:uid="{00000000-0005-0000-0000-000056070000}"/>
    <cellStyle name="Normal 18 19 4" xfId="2099" xr:uid="{00000000-0005-0000-0000-000057070000}"/>
    <cellStyle name="Normal 18 19 5" xfId="2100" xr:uid="{00000000-0005-0000-0000-000058070000}"/>
    <cellStyle name="Normal 18 2" xfId="243" xr:uid="{00000000-0005-0000-0000-000059070000}"/>
    <cellStyle name="Normal 18 2 2" xfId="244" xr:uid="{00000000-0005-0000-0000-00005A070000}"/>
    <cellStyle name="Normal 18 2 2 2" xfId="2101" xr:uid="{00000000-0005-0000-0000-00005B070000}"/>
    <cellStyle name="Normal 18 2 3" xfId="2102" xr:uid="{00000000-0005-0000-0000-00005C070000}"/>
    <cellStyle name="Normal 18 2 4" xfId="2103" xr:uid="{00000000-0005-0000-0000-00005D070000}"/>
    <cellStyle name="Normal 18 2 5" xfId="2104" xr:uid="{00000000-0005-0000-0000-00005E070000}"/>
    <cellStyle name="Normal 18 2 5 2" xfId="2105" xr:uid="{00000000-0005-0000-0000-00005F070000}"/>
    <cellStyle name="Normal 18 2 5 3" xfId="2106" xr:uid="{00000000-0005-0000-0000-000060070000}"/>
    <cellStyle name="Normal 18 2 5 4" xfId="2107" xr:uid="{00000000-0005-0000-0000-000061070000}"/>
    <cellStyle name="Normal 18 2 6" xfId="2108" xr:uid="{00000000-0005-0000-0000-000062070000}"/>
    <cellStyle name="Normal 18 2 7" xfId="2109" xr:uid="{00000000-0005-0000-0000-000063070000}"/>
    <cellStyle name="Normal 18 20" xfId="2110" xr:uid="{00000000-0005-0000-0000-000064070000}"/>
    <cellStyle name="Normal 18 20 2" xfId="2111" xr:uid="{00000000-0005-0000-0000-000065070000}"/>
    <cellStyle name="Normal 18 20 3" xfId="2112" xr:uid="{00000000-0005-0000-0000-000066070000}"/>
    <cellStyle name="Normal 18 20 4" xfId="2113" xr:uid="{00000000-0005-0000-0000-000067070000}"/>
    <cellStyle name="Normal 18 20 5" xfId="2114" xr:uid="{00000000-0005-0000-0000-000068070000}"/>
    <cellStyle name="Normal 18 21" xfId="2115" xr:uid="{00000000-0005-0000-0000-000069070000}"/>
    <cellStyle name="Normal 18 21 2" xfId="2116" xr:uid="{00000000-0005-0000-0000-00006A070000}"/>
    <cellStyle name="Normal 18 21 3" xfId="2117" xr:uid="{00000000-0005-0000-0000-00006B070000}"/>
    <cellStyle name="Normal 18 21 4" xfId="2118" xr:uid="{00000000-0005-0000-0000-00006C070000}"/>
    <cellStyle name="Normal 18 21 5" xfId="2119" xr:uid="{00000000-0005-0000-0000-00006D070000}"/>
    <cellStyle name="Normal 18 22" xfId="2120" xr:uid="{00000000-0005-0000-0000-00006E070000}"/>
    <cellStyle name="Normal 18 22 2" xfId="2121" xr:uid="{00000000-0005-0000-0000-00006F070000}"/>
    <cellStyle name="Normal 18 22 3" xfId="2122" xr:uid="{00000000-0005-0000-0000-000070070000}"/>
    <cellStyle name="Normal 18 22 4" xfId="2123" xr:uid="{00000000-0005-0000-0000-000071070000}"/>
    <cellStyle name="Normal 18 22 5" xfId="2124" xr:uid="{00000000-0005-0000-0000-000072070000}"/>
    <cellStyle name="Normal 18 23" xfId="2125" xr:uid="{00000000-0005-0000-0000-000073070000}"/>
    <cellStyle name="Normal 18 23 2" xfId="2126" xr:uid="{00000000-0005-0000-0000-000074070000}"/>
    <cellStyle name="Normal 18 23 3" xfId="2127" xr:uid="{00000000-0005-0000-0000-000075070000}"/>
    <cellStyle name="Normal 18 23 4" xfId="2128" xr:uid="{00000000-0005-0000-0000-000076070000}"/>
    <cellStyle name="Normal 18 23 5" xfId="2129" xr:uid="{00000000-0005-0000-0000-000077070000}"/>
    <cellStyle name="Normal 18 24" xfId="2130" xr:uid="{00000000-0005-0000-0000-000078070000}"/>
    <cellStyle name="Normal 18 24 2" xfId="2131" xr:uid="{00000000-0005-0000-0000-000079070000}"/>
    <cellStyle name="Normal 18 24 3" xfId="2132" xr:uid="{00000000-0005-0000-0000-00007A070000}"/>
    <cellStyle name="Normal 18 24 4" xfId="2133" xr:uid="{00000000-0005-0000-0000-00007B070000}"/>
    <cellStyle name="Normal 18 24 5" xfId="2134" xr:uid="{00000000-0005-0000-0000-00007C070000}"/>
    <cellStyle name="Normal 18 25" xfId="2135" xr:uid="{00000000-0005-0000-0000-00007D070000}"/>
    <cellStyle name="Normal 18 25 2" xfId="2136" xr:uid="{00000000-0005-0000-0000-00007E070000}"/>
    <cellStyle name="Normal 18 25 3" xfId="2137" xr:uid="{00000000-0005-0000-0000-00007F070000}"/>
    <cellStyle name="Normal 18 25 4" xfId="2138" xr:uid="{00000000-0005-0000-0000-000080070000}"/>
    <cellStyle name="Normal 18 25 5" xfId="2139" xr:uid="{00000000-0005-0000-0000-000081070000}"/>
    <cellStyle name="Normal 18 26" xfId="2140" xr:uid="{00000000-0005-0000-0000-000082070000}"/>
    <cellStyle name="Normal 18 26 2" xfId="2141" xr:uid="{00000000-0005-0000-0000-000083070000}"/>
    <cellStyle name="Normal 18 26 3" xfId="2142" xr:uid="{00000000-0005-0000-0000-000084070000}"/>
    <cellStyle name="Normal 18 26 4" xfId="2143" xr:uid="{00000000-0005-0000-0000-000085070000}"/>
    <cellStyle name="Normal 18 26 5" xfId="2144" xr:uid="{00000000-0005-0000-0000-000086070000}"/>
    <cellStyle name="Normal 18 27" xfId="2145" xr:uid="{00000000-0005-0000-0000-000087070000}"/>
    <cellStyle name="Normal 18 27 2" xfId="2146" xr:uid="{00000000-0005-0000-0000-000088070000}"/>
    <cellStyle name="Normal 18 27 3" xfId="2147" xr:uid="{00000000-0005-0000-0000-000089070000}"/>
    <cellStyle name="Normal 18 27 4" xfId="2148" xr:uid="{00000000-0005-0000-0000-00008A070000}"/>
    <cellStyle name="Normal 18 27 5" xfId="2149" xr:uid="{00000000-0005-0000-0000-00008B070000}"/>
    <cellStyle name="Normal 18 28" xfId="2150" xr:uid="{00000000-0005-0000-0000-00008C070000}"/>
    <cellStyle name="Normal 18 28 2" xfId="2151" xr:uid="{00000000-0005-0000-0000-00008D070000}"/>
    <cellStyle name="Normal 18 28 3" xfId="2152" xr:uid="{00000000-0005-0000-0000-00008E070000}"/>
    <cellStyle name="Normal 18 28 4" xfId="2153" xr:uid="{00000000-0005-0000-0000-00008F070000}"/>
    <cellStyle name="Normal 18 28 5" xfId="2154" xr:uid="{00000000-0005-0000-0000-000090070000}"/>
    <cellStyle name="Normal 18 29" xfId="2155" xr:uid="{00000000-0005-0000-0000-000091070000}"/>
    <cellStyle name="Normal 18 29 2" xfId="2156" xr:uid="{00000000-0005-0000-0000-000092070000}"/>
    <cellStyle name="Normal 18 29 3" xfId="2157" xr:uid="{00000000-0005-0000-0000-000093070000}"/>
    <cellStyle name="Normal 18 29 4" xfId="2158" xr:uid="{00000000-0005-0000-0000-000094070000}"/>
    <cellStyle name="Normal 18 29 5" xfId="2159" xr:uid="{00000000-0005-0000-0000-000095070000}"/>
    <cellStyle name="Normal 18 3" xfId="245" xr:uid="{00000000-0005-0000-0000-000096070000}"/>
    <cellStyle name="Normal 18 3 2" xfId="246" xr:uid="{00000000-0005-0000-0000-000097070000}"/>
    <cellStyle name="Normal 18 3 2 2" xfId="2160" xr:uid="{00000000-0005-0000-0000-000098070000}"/>
    <cellStyle name="Normal 18 3 3" xfId="2161" xr:uid="{00000000-0005-0000-0000-000099070000}"/>
    <cellStyle name="Normal 18 3 4" xfId="2162" xr:uid="{00000000-0005-0000-0000-00009A070000}"/>
    <cellStyle name="Normal 18 3 5" xfId="2163" xr:uid="{00000000-0005-0000-0000-00009B070000}"/>
    <cellStyle name="Normal 18 3 5 2" xfId="2164" xr:uid="{00000000-0005-0000-0000-00009C070000}"/>
    <cellStyle name="Normal 18 3 5 3" xfId="2165" xr:uid="{00000000-0005-0000-0000-00009D070000}"/>
    <cellStyle name="Normal 18 3 5 4" xfId="2166" xr:uid="{00000000-0005-0000-0000-00009E070000}"/>
    <cellStyle name="Normal 18 3 6" xfId="2167" xr:uid="{00000000-0005-0000-0000-00009F070000}"/>
    <cellStyle name="Normal 18 3 7" xfId="2168" xr:uid="{00000000-0005-0000-0000-0000A0070000}"/>
    <cellStyle name="Normal 18 30" xfId="2169" xr:uid="{00000000-0005-0000-0000-0000A1070000}"/>
    <cellStyle name="Normal 18 30 2" xfId="2170" xr:uid="{00000000-0005-0000-0000-0000A2070000}"/>
    <cellStyle name="Normal 18 30 3" xfId="2171" xr:uid="{00000000-0005-0000-0000-0000A3070000}"/>
    <cellStyle name="Normal 18 30 4" xfId="2172" xr:uid="{00000000-0005-0000-0000-0000A4070000}"/>
    <cellStyle name="Normal 18 30 5" xfId="2173" xr:uid="{00000000-0005-0000-0000-0000A5070000}"/>
    <cellStyle name="Normal 18 31" xfId="2174" xr:uid="{00000000-0005-0000-0000-0000A6070000}"/>
    <cellStyle name="Normal 18 31 2" xfId="2175" xr:uid="{00000000-0005-0000-0000-0000A7070000}"/>
    <cellStyle name="Normal 18 31 3" xfId="2176" xr:uid="{00000000-0005-0000-0000-0000A8070000}"/>
    <cellStyle name="Normal 18 31 4" xfId="2177" xr:uid="{00000000-0005-0000-0000-0000A9070000}"/>
    <cellStyle name="Normal 18 31 5" xfId="2178" xr:uid="{00000000-0005-0000-0000-0000AA070000}"/>
    <cellStyle name="Normal 18 32" xfId="2179" xr:uid="{00000000-0005-0000-0000-0000AB070000}"/>
    <cellStyle name="Normal 18 32 2" xfId="2180" xr:uid="{00000000-0005-0000-0000-0000AC070000}"/>
    <cellStyle name="Normal 18 32 3" xfId="2181" xr:uid="{00000000-0005-0000-0000-0000AD070000}"/>
    <cellStyle name="Normal 18 32 4" xfId="2182" xr:uid="{00000000-0005-0000-0000-0000AE070000}"/>
    <cellStyle name="Normal 18 32 5" xfId="2183" xr:uid="{00000000-0005-0000-0000-0000AF070000}"/>
    <cellStyle name="Normal 18 33" xfId="2184" xr:uid="{00000000-0005-0000-0000-0000B0070000}"/>
    <cellStyle name="Normal 18 33 2" xfId="2185" xr:uid="{00000000-0005-0000-0000-0000B1070000}"/>
    <cellStyle name="Normal 18 33 3" xfId="2186" xr:uid="{00000000-0005-0000-0000-0000B2070000}"/>
    <cellStyle name="Normal 18 33 4" xfId="2187" xr:uid="{00000000-0005-0000-0000-0000B3070000}"/>
    <cellStyle name="Normal 18 33 5" xfId="2188" xr:uid="{00000000-0005-0000-0000-0000B4070000}"/>
    <cellStyle name="Normal 18 34" xfId="2189" xr:uid="{00000000-0005-0000-0000-0000B5070000}"/>
    <cellStyle name="Normal 18 34 2" xfId="2190" xr:uid="{00000000-0005-0000-0000-0000B6070000}"/>
    <cellStyle name="Normal 18 34 3" xfId="2191" xr:uid="{00000000-0005-0000-0000-0000B7070000}"/>
    <cellStyle name="Normal 18 34 4" xfId="2192" xr:uid="{00000000-0005-0000-0000-0000B8070000}"/>
    <cellStyle name="Normal 18 34 5" xfId="2193" xr:uid="{00000000-0005-0000-0000-0000B9070000}"/>
    <cellStyle name="Normal 18 35" xfId="2194" xr:uid="{00000000-0005-0000-0000-0000BA070000}"/>
    <cellStyle name="Normal 18 35 2" xfId="2195" xr:uid="{00000000-0005-0000-0000-0000BB070000}"/>
    <cellStyle name="Normal 18 35 3" xfId="2196" xr:uid="{00000000-0005-0000-0000-0000BC070000}"/>
    <cellStyle name="Normal 18 35 4" xfId="2197" xr:uid="{00000000-0005-0000-0000-0000BD070000}"/>
    <cellStyle name="Normal 18 35 5" xfId="2198" xr:uid="{00000000-0005-0000-0000-0000BE070000}"/>
    <cellStyle name="Normal 18 36" xfId="2199" xr:uid="{00000000-0005-0000-0000-0000BF070000}"/>
    <cellStyle name="Normal 18 36 2" xfId="2200" xr:uid="{00000000-0005-0000-0000-0000C0070000}"/>
    <cellStyle name="Normal 18 36 3" xfId="2201" xr:uid="{00000000-0005-0000-0000-0000C1070000}"/>
    <cellStyle name="Normal 18 36 4" xfId="2202" xr:uid="{00000000-0005-0000-0000-0000C2070000}"/>
    <cellStyle name="Normal 18 36 5" xfId="2203" xr:uid="{00000000-0005-0000-0000-0000C3070000}"/>
    <cellStyle name="Normal 18 37" xfId="2204" xr:uid="{00000000-0005-0000-0000-0000C4070000}"/>
    <cellStyle name="Normal 18 37 2" xfId="2205" xr:uid="{00000000-0005-0000-0000-0000C5070000}"/>
    <cellStyle name="Normal 18 37 3" xfId="2206" xr:uid="{00000000-0005-0000-0000-0000C6070000}"/>
    <cellStyle name="Normal 18 37 4" xfId="2207" xr:uid="{00000000-0005-0000-0000-0000C7070000}"/>
    <cellStyle name="Normal 18 37 5" xfId="2208" xr:uid="{00000000-0005-0000-0000-0000C8070000}"/>
    <cellStyle name="Normal 18 38" xfId="2209" xr:uid="{00000000-0005-0000-0000-0000C9070000}"/>
    <cellStyle name="Normal 18 38 2" xfId="2210" xr:uid="{00000000-0005-0000-0000-0000CA070000}"/>
    <cellStyle name="Normal 18 38 3" xfId="2211" xr:uid="{00000000-0005-0000-0000-0000CB070000}"/>
    <cellStyle name="Normal 18 38 4" xfId="2212" xr:uid="{00000000-0005-0000-0000-0000CC070000}"/>
    <cellStyle name="Normal 18 38 5" xfId="2213" xr:uid="{00000000-0005-0000-0000-0000CD070000}"/>
    <cellStyle name="Normal 18 39" xfId="2214" xr:uid="{00000000-0005-0000-0000-0000CE070000}"/>
    <cellStyle name="Normal 18 39 2" xfId="2215" xr:uid="{00000000-0005-0000-0000-0000CF070000}"/>
    <cellStyle name="Normal 18 39 3" xfId="2216" xr:uid="{00000000-0005-0000-0000-0000D0070000}"/>
    <cellStyle name="Normal 18 39 4" xfId="2217" xr:uid="{00000000-0005-0000-0000-0000D1070000}"/>
    <cellStyle name="Normal 18 39 5" xfId="2218" xr:uid="{00000000-0005-0000-0000-0000D2070000}"/>
    <cellStyle name="Normal 18 4" xfId="247" xr:uid="{00000000-0005-0000-0000-0000D3070000}"/>
    <cellStyle name="Normal 18 4 2" xfId="248" xr:uid="{00000000-0005-0000-0000-0000D4070000}"/>
    <cellStyle name="Normal 18 4 2 10" xfId="2219" xr:uid="{00000000-0005-0000-0000-0000D5070000}"/>
    <cellStyle name="Normal 18 4 2 11" xfId="2220" xr:uid="{00000000-0005-0000-0000-0000D6070000}"/>
    <cellStyle name="Normal 18 4 2 12" xfId="2221" xr:uid="{00000000-0005-0000-0000-0000D7070000}"/>
    <cellStyle name="Normal 18 4 2 13" xfId="2222" xr:uid="{00000000-0005-0000-0000-0000D8070000}"/>
    <cellStyle name="Normal 18 4 2 2" xfId="2223" xr:uid="{00000000-0005-0000-0000-0000D9070000}"/>
    <cellStyle name="Normal 18 4 2 3" xfId="2224" xr:uid="{00000000-0005-0000-0000-0000DA070000}"/>
    <cellStyle name="Normal 18 4 2 4" xfId="2225" xr:uid="{00000000-0005-0000-0000-0000DB070000}"/>
    <cellStyle name="Normal 18 4 2 5" xfId="2226" xr:uid="{00000000-0005-0000-0000-0000DC070000}"/>
    <cellStyle name="Normal 18 4 2 6" xfId="2227" xr:uid="{00000000-0005-0000-0000-0000DD070000}"/>
    <cellStyle name="Normal 18 4 2 7" xfId="2228" xr:uid="{00000000-0005-0000-0000-0000DE070000}"/>
    <cellStyle name="Normal 18 4 2 8" xfId="2229" xr:uid="{00000000-0005-0000-0000-0000DF070000}"/>
    <cellStyle name="Normal 18 4 2 9" xfId="2230" xr:uid="{00000000-0005-0000-0000-0000E0070000}"/>
    <cellStyle name="Normal 18 4 3" xfId="2231" xr:uid="{00000000-0005-0000-0000-0000E1070000}"/>
    <cellStyle name="Normal 18 4 3 10" xfId="2232" xr:uid="{00000000-0005-0000-0000-0000E2070000}"/>
    <cellStyle name="Normal 18 4 3 11" xfId="2233" xr:uid="{00000000-0005-0000-0000-0000E3070000}"/>
    <cellStyle name="Normal 18 4 3 12" xfId="2234" xr:uid="{00000000-0005-0000-0000-0000E4070000}"/>
    <cellStyle name="Normal 18 4 3 2" xfId="2235" xr:uid="{00000000-0005-0000-0000-0000E5070000}"/>
    <cellStyle name="Normal 18 4 3 3" xfId="2236" xr:uid="{00000000-0005-0000-0000-0000E6070000}"/>
    <cellStyle name="Normal 18 4 3 4" xfId="2237" xr:uid="{00000000-0005-0000-0000-0000E7070000}"/>
    <cellStyle name="Normal 18 4 3 5" xfId="2238" xr:uid="{00000000-0005-0000-0000-0000E8070000}"/>
    <cellStyle name="Normal 18 4 3 6" xfId="2239" xr:uid="{00000000-0005-0000-0000-0000E9070000}"/>
    <cellStyle name="Normal 18 4 3 7" xfId="2240" xr:uid="{00000000-0005-0000-0000-0000EA070000}"/>
    <cellStyle name="Normal 18 4 3 8" xfId="2241" xr:uid="{00000000-0005-0000-0000-0000EB070000}"/>
    <cellStyle name="Normal 18 4 3 9" xfId="2242" xr:uid="{00000000-0005-0000-0000-0000EC070000}"/>
    <cellStyle name="Normal 18 4 4" xfId="2243" xr:uid="{00000000-0005-0000-0000-0000ED070000}"/>
    <cellStyle name="Normal 18 4 5" xfId="2244" xr:uid="{00000000-0005-0000-0000-0000EE070000}"/>
    <cellStyle name="Normal 18 4 5 2" xfId="2245" xr:uid="{00000000-0005-0000-0000-0000EF070000}"/>
    <cellStyle name="Normal 18 4 5 3" xfId="2246" xr:uid="{00000000-0005-0000-0000-0000F0070000}"/>
    <cellStyle name="Normal 18 4 5 4" xfId="2247" xr:uid="{00000000-0005-0000-0000-0000F1070000}"/>
    <cellStyle name="Normal 18 4 6" xfId="2248" xr:uid="{00000000-0005-0000-0000-0000F2070000}"/>
    <cellStyle name="Normal 18 4 7" xfId="2249" xr:uid="{00000000-0005-0000-0000-0000F3070000}"/>
    <cellStyle name="Normal 18 40" xfId="2250" xr:uid="{00000000-0005-0000-0000-0000F4070000}"/>
    <cellStyle name="Normal 18 40 2" xfId="2251" xr:uid="{00000000-0005-0000-0000-0000F5070000}"/>
    <cellStyle name="Normal 18 40 3" xfId="2252" xr:uid="{00000000-0005-0000-0000-0000F6070000}"/>
    <cellStyle name="Normal 18 40 4" xfId="2253" xr:uid="{00000000-0005-0000-0000-0000F7070000}"/>
    <cellStyle name="Normal 18 40 5" xfId="2254" xr:uid="{00000000-0005-0000-0000-0000F8070000}"/>
    <cellStyle name="Normal 18 41" xfId="2255" xr:uid="{00000000-0005-0000-0000-0000F9070000}"/>
    <cellStyle name="Normal 18 41 2" xfId="2256" xr:uid="{00000000-0005-0000-0000-0000FA070000}"/>
    <cellStyle name="Normal 18 41 3" xfId="2257" xr:uid="{00000000-0005-0000-0000-0000FB070000}"/>
    <cellStyle name="Normal 18 41 4" xfId="2258" xr:uid="{00000000-0005-0000-0000-0000FC070000}"/>
    <cellStyle name="Normal 18 41 5" xfId="2259" xr:uid="{00000000-0005-0000-0000-0000FD070000}"/>
    <cellStyle name="Normal 18 42" xfId="2260" xr:uid="{00000000-0005-0000-0000-0000FE070000}"/>
    <cellStyle name="Normal 18 42 2" xfId="2261" xr:uid="{00000000-0005-0000-0000-0000FF070000}"/>
    <cellStyle name="Normal 18 42 3" xfId="2262" xr:uid="{00000000-0005-0000-0000-000000080000}"/>
    <cellStyle name="Normal 18 42 4" xfId="2263" xr:uid="{00000000-0005-0000-0000-000001080000}"/>
    <cellStyle name="Normal 18 42 5" xfId="2264" xr:uid="{00000000-0005-0000-0000-000002080000}"/>
    <cellStyle name="Normal 18 43" xfId="2265" xr:uid="{00000000-0005-0000-0000-000003080000}"/>
    <cellStyle name="Normal 18 43 2" xfId="2266" xr:uid="{00000000-0005-0000-0000-000004080000}"/>
    <cellStyle name="Normal 18 43 3" xfId="2267" xr:uid="{00000000-0005-0000-0000-000005080000}"/>
    <cellStyle name="Normal 18 43 4" xfId="2268" xr:uid="{00000000-0005-0000-0000-000006080000}"/>
    <cellStyle name="Normal 18 43 5" xfId="2269" xr:uid="{00000000-0005-0000-0000-000007080000}"/>
    <cellStyle name="Normal 18 44" xfId="2270" xr:uid="{00000000-0005-0000-0000-000008080000}"/>
    <cellStyle name="Normal 18 44 2" xfId="2271" xr:uid="{00000000-0005-0000-0000-000009080000}"/>
    <cellStyle name="Normal 18 44 3" xfId="2272" xr:uid="{00000000-0005-0000-0000-00000A080000}"/>
    <cellStyle name="Normal 18 44 4" xfId="2273" xr:uid="{00000000-0005-0000-0000-00000B080000}"/>
    <cellStyle name="Normal 18 44 5" xfId="2274" xr:uid="{00000000-0005-0000-0000-00000C080000}"/>
    <cellStyle name="Normal 18 45" xfId="2275" xr:uid="{00000000-0005-0000-0000-00000D080000}"/>
    <cellStyle name="Normal 18 45 2" xfId="2276" xr:uid="{00000000-0005-0000-0000-00000E080000}"/>
    <cellStyle name="Normal 18 45 3" xfId="2277" xr:uid="{00000000-0005-0000-0000-00000F080000}"/>
    <cellStyle name="Normal 18 45 4" xfId="2278" xr:uid="{00000000-0005-0000-0000-000010080000}"/>
    <cellStyle name="Normal 18 45 5" xfId="2279" xr:uid="{00000000-0005-0000-0000-000011080000}"/>
    <cellStyle name="Normal 18 46" xfId="2280" xr:uid="{00000000-0005-0000-0000-000012080000}"/>
    <cellStyle name="Normal 18 46 2" xfId="2281" xr:uid="{00000000-0005-0000-0000-000013080000}"/>
    <cellStyle name="Normal 18 46 3" xfId="2282" xr:uid="{00000000-0005-0000-0000-000014080000}"/>
    <cellStyle name="Normal 18 46 4" xfId="2283" xr:uid="{00000000-0005-0000-0000-000015080000}"/>
    <cellStyle name="Normal 18 46 5" xfId="2284" xr:uid="{00000000-0005-0000-0000-000016080000}"/>
    <cellStyle name="Normal 18 47" xfId="2285" xr:uid="{00000000-0005-0000-0000-000017080000}"/>
    <cellStyle name="Normal 18 47 2" xfId="2286" xr:uid="{00000000-0005-0000-0000-000018080000}"/>
    <cellStyle name="Normal 18 47 3" xfId="2287" xr:uid="{00000000-0005-0000-0000-000019080000}"/>
    <cellStyle name="Normal 18 47 4" xfId="2288" xr:uid="{00000000-0005-0000-0000-00001A080000}"/>
    <cellStyle name="Normal 18 47 5" xfId="2289" xr:uid="{00000000-0005-0000-0000-00001B080000}"/>
    <cellStyle name="Normal 18 48" xfId="2290" xr:uid="{00000000-0005-0000-0000-00001C080000}"/>
    <cellStyle name="Normal 18 48 2" xfId="2291" xr:uid="{00000000-0005-0000-0000-00001D080000}"/>
    <cellStyle name="Normal 18 48 3" xfId="2292" xr:uid="{00000000-0005-0000-0000-00001E080000}"/>
    <cellStyle name="Normal 18 48 4" xfId="2293" xr:uid="{00000000-0005-0000-0000-00001F080000}"/>
    <cellStyle name="Normal 18 48 5" xfId="2294" xr:uid="{00000000-0005-0000-0000-000020080000}"/>
    <cellStyle name="Normal 18 49" xfId="2295" xr:uid="{00000000-0005-0000-0000-000021080000}"/>
    <cellStyle name="Normal 18 49 2" xfId="2296" xr:uid="{00000000-0005-0000-0000-000022080000}"/>
    <cellStyle name="Normal 18 49 3" xfId="2297" xr:uid="{00000000-0005-0000-0000-000023080000}"/>
    <cellStyle name="Normal 18 49 4" xfId="2298" xr:uid="{00000000-0005-0000-0000-000024080000}"/>
    <cellStyle name="Normal 18 49 5" xfId="2299" xr:uid="{00000000-0005-0000-0000-000025080000}"/>
    <cellStyle name="Normal 18 5" xfId="249" xr:uid="{00000000-0005-0000-0000-000026080000}"/>
    <cellStyle name="Normal 18 5 2" xfId="2300" xr:uid="{00000000-0005-0000-0000-000027080000}"/>
    <cellStyle name="Normal 18 5 2 10" xfId="2301" xr:uid="{00000000-0005-0000-0000-000028080000}"/>
    <cellStyle name="Normal 18 5 2 11" xfId="2302" xr:uid="{00000000-0005-0000-0000-000029080000}"/>
    <cellStyle name="Normal 18 5 2 12" xfId="2303" xr:uid="{00000000-0005-0000-0000-00002A080000}"/>
    <cellStyle name="Normal 18 5 2 13" xfId="2304" xr:uid="{00000000-0005-0000-0000-00002B080000}"/>
    <cellStyle name="Normal 18 5 2 2" xfId="2305" xr:uid="{00000000-0005-0000-0000-00002C080000}"/>
    <cellStyle name="Normal 18 5 2 3" xfId="2306" xr:uid="{00000000-0005-0000-0000-00002D080000}"/>
    <cellStyle name="Normal 18 5 2 4" xfId="2307" xr:uid="{00000000-0005-0000-0000-00002E080000}"/>
    <cellStyle name="Normal 18 5 2 5" xfId="2308" xr:uid="{00000000-0005-0000-0000-00002F080000}"/>
    <cellStyle name="Normal 18 5 2 6" xfId="2309" xr:uid="{00000000-0005-0000-0000-000030080000}"/>
    <cellStyle name="Normal 18 5 2 7" xfId="2310" xr:uid="{00000000-0005-0000-0000-000031080000}"/>
    <cellStyle name="Normal 18 5 2 8" xfId="2311" xr:uid="{00000000-0005-0000-0000-000032080000}"/>
    <cellStyle name="Normal 18 5 2 9" xfId="2312" xr:uid="{00000000-0005-0000-0000-000033080000}"/>
    <cellStyle name="Normal 18 5 3" xfId="2313" xr:uid="{00000000-0005-0000-0000-000034080000}"/>
    <cellStyle name="Normal 18 5 3 10" xfId="2314" xr:uid="{00000000-0005-0000-0000-000035080000}"/>
    <cellStyle name="Normal 18 5 3 11" xfId="2315" xr:uid="{00000000-0005-0000-0000-000036080000}"/>
    <cellStyle name="Normal 18 5 3 12" xfId="2316" xr:uid="{00000000-0005-0000-0000-000037080000}"/>
    <cellStyle name="Normal 18 5 3 2" xfId="2317" xr:uid="{00000000-0005-0000-0000-000038080000}"/>
    <cellStyle name="Normal 18 5 3 3" xfId="2318" xr:uid="{00000000-0005-0000-0000-000039080000}"/>
    <cellStyle name="Normal 18 5 3 4" xfId="2319" xr:uid="{00000000-0005-0000-0000-00003A080000}"/>
    <cellStyle name="Normal 18 5 3 5" xfId="2320" xr:uid="{00000000-0005-0000-0000-00003B080000}"/>
    <cellStyle name="Normal 18 5 3 6" xfId="2321" xr:uid="{00000000-0005-0000-0000-00003C080000}"/>
    <cellStyle name="Normal 18 5 3 7" xfId="2322" xr:uid="{00000000-0005-0000-0000-00003D080000}"/>
    <cellStyle name="Normal 18 5 3 8" xfId="2323" xr:uid="{00000000-0005-0000-0000-00003E080000}"/>
    <cellStyle name="Normal 18 5 3 9" xfId="2324" xr:uid="{00000000-0005-0000-0000-00003F080000}"/>
    <cellStyle name="Normal 18 5 4" xfId="2325" xr:uid="{00000000-0005-0000-0000-000040080000}"/>
    <cellStyle name="Normal 18 5 5" xfId="2326" xr:uid="{00000000-0005-0000-0000-000041080000}"/>
    <cellStyle name="Normal 18 5 5 2" xfId="2327" xr:uid="{00000000-0005-0000-0000-000042080000}"/>
    <cellStyle name="Normal 18 5 5 3" xfId="2328" xr:uid="{00000000-0005-0000-0000-000043080000}"/>
    <cellStyle name="Normal 18 5 5 4" xfId="2329" xr:uid="{00000000-0005-0000-0000-000044080000}"/>
    <cellStyle name="Normal 18 5 6" xfId="2330" xr:uid="{00000000-0005-0000-0000-000045080000}"/>
    <cellStyle name="Normal 18 5 7" xfId="2331" xr:uid="{00000000-0005-0000-0000-000046080000}"/>
    <cellStyle name="Normal 18 50" xfId="2332" xr:uid="{00000000-0005-0000-0000-000047080000}"/>
    <cellStyle name="Normal 18 50 2" xfId="2333" xr:uid="{00000000-0005-0000-0000-000048080000}"/>
    <cellStyle name="Normal 18 50 3" xfId="2334" xr:uid="{00000000-0005-0000-0000-000049080000}"/>
    <cellStyle name="Normal 18 50 4" xfId="2335" xr:uid="{00000000-0005-0000-0000-00004A080000}"/>
    <cellStyle name="Normal 18 50 5" xfId="2336" xr:uid="{00000000-0005-0000-0000-00004B080000}"/>
    <cellStyle name="Normal 18 51" xfId="2337" xr:uid="{00000000-0005-0000-0000-00004C080000}"/>
    <cellStyle name="Normal 18 51 2" xfId="2338" xr:uid="{00000000-0005-0000-0000-00004D080000}"/>
    <cellStyle name="Normal 18 51 3" xfId="2339" xr:uid="{00000000-0005-0000-0000-00004E080000}"/>
    <cellStyle name="Normal 18 51 4" xfId="2340" xr:uid="{00000000-0005-0000-0000-00004F080000}"/>
    <cellStyle name="Normal 18 51 5" xfId="2341" xr:uid="{00000000-0005-0000-0000-000050080000}"/>
    <cellStyle name="Normal 18 52" xfId="2342" xr:uid="{00000000-0005-0000-0000-000051080000}"/>
    <cellStyle name="Normal 18 52 2" xfId="2343" xr:uid="{00000000-0005-0000-0000-000052080000}"/>
    <cellStyle name="Normal 18 52 3" xfId="2344" xr:uid="{00000000-0005-0000-0000-000053080000}"/>
    <cellStyle name="Normal 18 52 4" xfId="2345" xr:uid="{00000000-0005-0000-0000-000054080000}"/>
    <cellStyle name="Normal 18 52 5" xfId="2346" xr:uid="{00000000-0005-0000-0000-000055080000}"/>
    <cellStyle name="Normal 18 53" xfId="2347" xr:uid="{00000000-0005-0000-0000-000056080000}"/>
    <cellStyle name="Normal 18 53 2" xfId="2348" xr:uid="{00000000-0005-0000-0000-000057080000}"/>
    <cellStyle name="Normal 18 53 3" xfId="2349" xr:uid="{00000000-0005-0000-0000-000058080000}"/>
    <cellStyle name="Normal 18 53 4" xfId="2350" xr:uid="{00000000-0005-0000-0000-000059080000}"/>
    <cellStyle name="Normal 18 53 5" xfId="2351" xr:uid="{00000000-0005-0000-0000-00005A080000}"/>
    <cellStyle name="Normal 18 54" xfId="2352" xr:uid="{00000000-0005-0000-0000-00005B080000}"/>
    <cellStyle name="Normal 18 54 2" xfId="2353" xr:uid="{00000000-0005-0000-0000-00005C080000}"/>
    <cellStyle name="Normal 18 54 3" xfId="2354" xr:uid="{00000000-0005-0000-0000-00005D080000}"/>
    <cellStyle name="Normal 18 54 4" xfId="2355" xr:uid="{00000000-0005-0000-0000-00005E080000}"/>
    <cellStyle name="Normal 18 54 5" xfId="2356" xr:uid="{00000000-0005-0000-0000-00005F080000}"/>
    <cellStyle name="Normal 18 55" xfId="2357" xr:uid="{00000000-0005-0000-0000-000060080000}"/>
    <cellStyle name="Normal 18 55 2" xfId="2358" xr:uid="{00000000-0005-0000-0000-000061080000}"/>
    <cellStyle name="Normal 18 55 3" xfId="2359" xr:uid="{00000000-0005-0000-0000-000062080000}"/>
    <cellStyle name="Normal 18 55 4" xfId="2360" xr:uid="{00000000-0005-0000-0000-000063080000}"/>
    <cellStyle name="Normal 18 55 5" xfId="2361" xr:uid="{00000000-0005-0000-0000-000064080000}"/>
    <cellStyle name="Normal 18 56" xfId="2362" xr:uid="{00000000-0005-0000-0000-000065080000}"/>
    <cellStyle name="Normal 18 56 2" xfId="2363" xr:uid="{00000000-0005-0000-0000-000066080000}"/>
    <cellStyle name="Normal 18 56 3" xfId="2364" xr:uid="{00000000-0005-0000-0000-000067080000}"/>
    <cellStyle name="Normal 18 56 4" xfId="2365" xr:uid="{00000000-0005-0000-0000-000068080000}"/>
    <cellStyle name="Normal 18 56 5" xfId="2366" xr:uid="{00000000-0005-0000-0000-000069080000}"/>
    <cellStyle name="Normal 18 57" xfId="2367" xr:uid="{00000000-0005-0000-0000-00006A080000}"/>
    <cellStyle name="Normal 18 57 2" xfId="2368" xr:uid="{00000000-0005-0000-0000-00006B080000}"/>
    <cellStyle name="Normal 18 57 3" xfId="2369" xr:uid="{00000000-0005-0000-0000-00006C080000}"/>
    <cellStyle name="Normal 18 57 4" xfId="2370" xr:uid="{00000000-0005-0000-0000-00006D080000}"/>
    <cellStyle name="Normal 18 57 5" xfId="2371" xr:uid="{00000000-0005-0000-0000-00006E080000}"/>
    <cellStyle name="Normal 18 58" xfId="2372" xr:uid="{00000000-0005-0000-0000-00006F080000}"/>
    <cellStyle name="Normal 18 59" xfId="2373" xr:uid="{00000000-0005-0000-0000-000070080000}"/>
    <cellStyle name="Normal 18 6" xfId="2374" xr:uid="{00000000-0005-0000-0000-000071080000}"/>
    <cellStyle name="Normal 18 6 2" xfId="2375" xr:uid="{00000000-0005-0000-0000-000072080000}"/>
    <cellStyle name="Normal 18 6 3" xfId="2376" xr:uid="{00000000-0005-0000-0000-000073080000}"/>
    <cellStyle name="Normal 18 6 4" xfId="2377" xr:uid="{00000000-0005-0000-0000-000074080000}"/>
    <cellStyle name="Normal 18 6 5" xfId="2378" xr:uid="{00000000-0005-0000-0000-000075080000}"/>
    <cellStyle name="Normal 18 60" xfId="2379" xr:uid="{00000000-0005-0000-0000-000076080000}"/>
    <cellStyle name="Normal 18 61" xfId="2380" xr:uid="{00000000-0005-0000-0000-000077080000}"/>
    <cellStyle name="Normal 18 62" xfId="2381" xr:uid="{00000000-0005-0000-0000-000078080000}"/>
    <cellStyle name="Normal 18 63" xfId="2382" xr:uid="{00000000-0005-0000-0000-000079080000}"/>
    <cellStyle name="Normal 18 64" xfId="2383" xr:uid="{00000000-0005-0000-0000-00007A080000}"/>
    <cellStyle name="Normal 18 65" xfId="2384" xr:uid="{00000000-0005-0000-0000-00007B080000}"/>
    <cellStyle name="Normal 18 66" xfId="2385" xr:uid="{00000000-0005-0000-0000-00007C080000}"/>
    <cellStyle name="Normal 18 67" xfId="2386" xr:uid="{00000000-0005-0000-0000-00007D080000}"/>
    <cellStyle name="Normal 18 68" xfId="2387" xr:uid="{00000000-0005-0000-0000-00007E080000}"/>
    <cellStyle name="Normal 18 69" xfId="2388" xr:uid="{00000000-0005-0000-0000-00007F080000}"/>
    <cellStyle name="Normal 18 7" xfId="2389" xr:uid="{00000000-0005-0000-0000-000080080000}"/>
    <cellStyle name="Normal 18 7 2" xfId="2390" xr:uid="{00000000-0005-0000-0000-000081080000}"/>
    <cellStyle name="Normal 18 7 3" xfId="2391" xr:uid="{00000000-0005-0000-0000-000082080000}"/>
    <cellStyle name="Normal 18 7 4" xfId="2392" xr:uid="{00000000-0005-0000-0000-000083080000}"/>
    <cellStyle name="Normal 18 7 5" xfId="2393" xr:uid="{00000000-0005-0000-0000-000084080000}"/>
    <cellStyle name="Normal 18 70" xfId="2394" xr:uid="{00000000-0005-0000-0000-000085080000}"/>
    <cellStyle name="Normal 18 8" xfId="2395" xr:uid="{00000000-0005-0000-0000-000086080000}"/>
    <cellStyle name="Normal 18 8 2" xfId="2396" xr:uid="{00000000-0005-0000-0000-000087080000}"/>
    <cellStyle name="Normal 18 8 3" xfId="2397" xr:uid="{00000000-0005-0000-0000-000088080000}"/>
    <cellStyle name="Normal 18 8 4" xfId="2398" xr:uid="{00000000-0005-0000-0000-000089080000}"/>
    <cellStyle name="Normal 18 8 5" xfId="2399" xr:uid="{00000000-0005-0000-0000-00008A080000}"/>
    <cellStyle name="Normal 18 9" xfId="2400" xr:uid="{00000000-0005-0000-0000-00008B080000}"/>
    <cellStyle name="Normal 18 9 2" xfId="2401" xr:uid="{00000000-0005-0000-0000-00008C080000}"/>
    <cellStyle name="Normal 18 9 3" xfId="2402" xr:uid="{00000000-0005-0000-0000-00008D080000}"/>
    <cellStyle name="Normal 18 9 4" xfId="2403" xr:uid="{00000000-0005-0000-0000-00008E080000}"/>
    <cellStyle name="Normal 18 9 5" xfId="2404" xr:uid="{00000000-0005-0000-0000-00008F080000}"/>
    <cellStyle name="Normal 19" xfId="250" xr:uid="{00000000-0005-0000-0000-000090080000}"/>
    <cellStyle name="Normal 19 2" xfId="251" xr:uid="{00000000-0005-0000-0000-000091080000}"/>
    <cellStyle name="Normal 19 2 2" xfId="2405" xr:uid="{00000000-0005-0000-0000-000092080000}"/>
    <cellStyle name="Normal 19 2 2 10" xfId="2406" xr:uid="{00000000-0005-0000-0000-000093080000}"/>
    <cellStyle name="Normal 19 2 2 11" xfId="2407" xr:uid="{00000000-0005-0000-0000-000094080000}"/>
    <cellStyle name="Normal 19 2 2 12" xfId="2408" xr:uid="{00000000-0005-0000-0000-000095080000}"/>
    <cellStyle name="Normal 19 2 2 2" xfId="2409" xr:uid="{00000000-0005-0000-0000-000096080000}"/>
    <cellStyle name="Normal 19 2 2 3" xfId="2410" xr:uid="{00000000-0005-0000-0000-000097080000}"/>
    <cellStyle name="Normal 19 2 2 4" xfId="2411" xr:uid="{00000000-0005-0000-0000-000098080000}"/>
    <cellStyle name="Normal 19 2 2 5" xfId="2412" xr:uid="{00000000-0005-0000-0000-000099080000}"/>
    <cellStyle name="Normal 19 2 2 6" xfId="2413" xr:uid="{00000000-0005-0000-0000-00009A080000}"/>
    <cellStyle name="Normal 19 2 2 7" xfId="2414" xr:uid="{00000000-0005-0000-0000-00009B080000}"/>
    <cellStyle name="Normal 19 2 2 8" xfId="2415" xr:uid="{00000000-0005-0000-0000-00009C080000}"/>
    <cellStyle name="Normal 19 2 2 9" xfId="2416" xr:uid="{00000000-0005-0000-0000-00009D080000}"/>
    <cellStyle name="Normal 19 2 3" xfId="2417" xr:uid="{00000000-0005-0000-0000-00009E080000}"/>
    <cellStyle name="Normal 19 2 3 10" xfId="2418" xr:uid="{00000000-0005-0000-0000-00009F080000}"/>
    <cellStyle name="Normal 19 2 3 11" xfId="2419" xr:uid="{00000000-0005-0000-0000-0000A0080000}"/>
    <cellStyle name="Normal 19 2 3 12" xfId="2420" xr:uid="{00000000-0005-0000-0000-0000A1080000}"/>
    <cellStyle name="Normal 19 2 3 2" xfId="2421" xr:uid="{00000000-0005-0000-0000-0000A2080000}"/>
    <cellStyle name="Normal 19 2 3 3" xfId="2422" xr:uid="{00000000-0005-0000-0000-0000A3080000}"/>
    <cellStyle name="Normal 19 2 3 4" xfId="2423" xr:uid="{00000000-0005-0000-0000-0000A4080000}"/>
    <cellStyle name="Normal 19 2 3 5" xfId="2424" xr:uid="{00000000-0005-0000-0000-0000A5080000}"/>
    <cellStyle name="Normal 19 2 3 6" xfId="2425" xr:uid="{00000000-0005-0000-0000-0000A6080000}"/>
    <cellStyle name="Normal 19 2 3 7" xfId="2426" xr:uid="{00000000-0005-0000-0000-0000A7080000}"/>
    <cellStyle name="Normal 19 2 3 8" xfId="2427" xr:uid="{00000000-0005-0000-0000-0000A8080000}"/>
    <cellStyle name="Normal 19 2 3 9" xfId="2428" xr:uid="{00000000-0005-0000-0000-0000A9080000}"/>
    <cellStyle name="Normal 19 2 4" xfId="2429" xr:uid="{00000000-0005-0000-0000-0000AA080000}"/>
    <cellStyle name="Normal 19 3" xfId="2430" xr:uid="{00000000-0005-0000-0000-0000AB080000}"/>
    <cellStyle name="Normal 19 4" xfId="2431" xr:uid="{00000000-0005-0000-0000-0000AC080000}"/>
    <cellStyle name="Normal 19 4 10" xfId="2432" xr:uid="{00000000-0005-0000-0000-0000AD080000}"/>
    <cellStyle name="Normal 19 4 11" xfId="2433" xr:uid="{00000000-0005-0000-0000-0000AE080000}"/>
    <cellStyle name="Normal 19 4 12" xfId="2434" xr:uid="{00000000-0005-0000-0000-0000AF080000}"/>
    <cellStyle name="Normal 19 4 13" xfId="2435" xr:uid="{00000000-0005-0000-0000-0000B0080000}"/>
    <cellStyle name="Normal 19 4 2" xfId="2436" xr:uid="{00000000-0005-0000-0000-0000B1080000}"/>
    <cellStyle name="Normal 19 4 3" xfId="2437" xr:uid="{00000000-0005-0000-0000-0000B2080000}"/>
    <cellStyle name="Normal 19 4 4" xfId="2438" xr:uid="{00000000-0005-0000-0000-0000B3080000}"/>
    <cellStyle name="Normal 19 4 5" xfId="2439" xr:uid="{00000000-0005-0000-0000-0000B4080000}"/>
    <cellStyle name="Normal 19 4 6" xfId="2440" xr:uid="{00000000-0005-0000-0000-0000B5080000}"/>
    <cellStyle name="Normal 19 4 7" xfId="2441" xr:uid="{00000000-0005-0000-0000-0000B6080000}"/>
    <cellStyle name="Normal 19 4 8" xfId="2442" xr:uid="{00000000-0005-0000-0000-0000B7080000}"/>
    <cellStyle name="Normal 19 4 9" xfId="2443" xr:uid="{00000000-0005-0000-0000-0000B8080000}"/>
    <cellStyle name="Normal 19 5" xfId="2444" xr:uid="{00000000-0005-0000-0000-0000B9080000}"/>
    <cellStyle name="Normal 19 5 10" xfId="2445" xr:uid="{00000000-0005-0000-0000-0000BA080000}"/>
    <cellStyle name="Normal 19 5 11" xfId="2446" xr:uid="{00000000-0005-0000-0000-0000BB080000}"/>
    <cellStyle name="Normal 19 5 12" xfId="2447" xr:uid="{00000000-0005-0000-0000-0000BC080000}"/>
    <cellStyle name="Normal 19 5 2" xfId="2448" xr:uid="{00000000-0005-0000-0000-0000BD080000}"/>
    <cellStyle name="Normal 19 5 3" xfId="2449" xr:uid="{00000000-0005-0000-0000-0000BE080000}"/>
    <cellStyle name="Normal 19 5 4" xfId="2450" xr:uid="{00000000-0005-0000-0000-0000BF080000}"/>
    <cellStyle name="Normal 19 5 5" xfId="2451" xr:uid="{00000000-0005-0000-0000-0000C0080000}"/>
    <cellStyle name="Normal 19 5 6" xfId="2452" xr:uid="{00000000-0005-0000-0000-0000C1080000}"/>
    <cellStyle name="Normal 19 5 7" xfId="2453" xr:uid="{00000000-0005-0000-0000-0000C2080000}"/>
    <cellStyle name="Normal 19 5 8" xfId="2454" xr:uid="{00000000-0005-0000-0000-0000C3080000}"/>
    <cellStyle name="Normal 19 5 9" xfId="2455" xr:uid="{00000000-0005-0000-0000-0000C4080000}"/>
    <cellStyle name="Normal 19 6" xfId="2456" xr:uid="{00000000-0005-0000-0000-0000C5080000}"/>
    <cellStyle name="Normal 19 7" xfId="2457" xr:uid="{00000000-0005-0000-0000-0000C6080000}"/>
    <cellStyle name="Normal 19 7 2" xfId="2458" xr:uid="{00000000-0005-0000-0000-0000C7080000}"/>
    <cellStyle name="Normal 19 7 3" xfId="2459" xr:uid="{00000000-0005-0000-0000-0000C8080000}"/>
    <cellStyle name="Normal 19 7 4" xfId="2460" xr:uid="{00000000-0005-0000-0000-0000C9080000}"/>
    <cellStyle name="Normal 19 8" xfId="2461" xr:uid="{00000000-0005-0000-0000-0000CA080000}"/>
    <cellStyle name="Normal 19 9" xfId="2462" xr:uid="{00000000-0005-0000-0000-0000CB080000}"/>
    <cellStyle name="Normal 2" xfId="3" xr:uid="{00000000-0005-0000-0000-000002000000}"/>
    <cellStyle name="Normal 2 10" xfId="253" xr:uid="{00000000-0005-0000-0000-0000CD080000}"/>
    <cellStyle name="Normal 2 10 2" xfId="254" xr:uid="{00000000-0005-0000-0000-0000CE080000}"/>
    <cellStyle name="Normal 2 10 2 10" xfId="2463" xr:uid="{00000000-0005-0000-0000-0000CF080000}"/>
    <cellStyle name="Normal 2 10 2 11" xfId="2464" xr:uid="{00000000-0005-0000-0000-0000D0080000}"/>
    <cellStyle name="Normal 2 10 2 12" xfId="2465" xr:uid="{00000000-0005-0000-0000-0000D1080000}"/>
    <cellStyle name="Normal 2 10 2 13" xfId="2466" xr:uid="{00000000-0005-0000-0000-0000D2080000}"/>
    <cellStyle name="Normal 2 10 2 14" xfId="2467" xr:uid="{00000000-0005-0000-0000-0000D3080000}"/>
    <cellStyle name="Normal 2 10 2 2" xfId="255" xr:uid="{00000000-0005-0000-0000-0000D4080000}"/>
    <cellStyle name="Normal 2 10 2 2 10" xfId="2468" xr:uid="{00000000-0005-0000-0000-0000D5080000}"/>
    <cellStyle name="Normal 2 10 2 2 11" xfId="2469" xr:uid="{00000000-0005-0000-0000-0000D6080000}"/>
    <cellStyle name="Normal 2 10 2 2 12" xfId="2470" xr:uid="{00000000-0005-0000-0000-0000D7080000}"/>
    <cellStyle name="Normal 2 10 2 2 2" xfId="2471" xr:uid="{00000000-0005-0000-0000-0000D8080000}"/>
    <cellStyle name="Normal 2 10 2 2 3" xfId="2472" xr:uid="{00000000-0005-0000-0000-0000D9080000}"/>
    <cellStyle name="Normal 2 10 2 2 4" xfId="2473" xr:uid="{00000000-0005-0000-0000-0000DA080000}"/>
    <cellStyle name="Normal 2 10 2 2 5" xfId="2474" xr:uid="{00000000-0005-0000-0000-0000DB080000}"/>
    <cellStyle name="Normal 2 10 2 2 6" xfId="2475" xr:uid="{00000000-0005-0000-0000-0000DC080000}"/>
    <cellStyle name="Normal 2 10 2 2 7" xfId="2476" xr:uid="{00000000-0005-0000-0000-0000DD080000}"/>
    <cellStyle name="Normal 2 10 2 2 8" xfId="2477" xr:uid="{00000000-0005-0000-0000-0000DE080000}"/>
    <cellStyle name="Normal 2 10 2 2 9" xfId="2478" xr:uid="{00000000-0005-0000-0000-0000DF080000}"/>
    <cellStyle name="Normal 2 10 2 3" xfId="2479" xr:uid="{00000000-0005-0000-0000-0000E0080000}"/>
    <cellStyle name="Normal 2 10 2 4" xfId="2480" xr:uid="{00000000-0005-0000-0000-0000E1080000}"/>
    <cellStyle name="Normal 2 10 2 5" xfId="2481" xr:uid="{00000000-0005-0000-0000-0000E2080000}"/>
    <cellStyle name="Normal 2 10 2 6" xfId="2482" xr:uid="{00000000-0005-0000-0000-0000E3080000}"/>
    <cellStyle name="Normal 2 10 2 7" xfId="2483" xr:uid="{00000000-0005-0000-0000-0000E4080000}"/>
    <cellStyle name="Normal 2 10 2 8" xfId="2484" xr:uid="{00000000-0005-0000-0000-0000E5080000}"/>
    <cellStyle name="Normal 2 10 2 9" xfId="2485" xr:uid="{00000000-0005-0000-0000-0000E6080000}"/>
    <cellStyle name="Normal 2 10 3" xfId="256" xr:uid="{00000000-0005-0000-0000-0000E7080000}"/>
    <cellStyle name="Normal 2 10 3 10" xfId="2486" xr:uid="{00000000-0005-0000-0000-0000E8080000}"/>
    <cellStyle name="Normal 2 10 3 11" xfId="2487" xr:uid="{00000000-0005-0000-0000-0000E9080000}"/>
    <cellStyle name="Normal 2 10 3 12" xfId="2488" xr:uid="{00000000-0005-0000-0000-0000EA080000}"/>
    <cellStyle name="Normal 2 10 3 13" xfId="2489" xr:uid="{00000000-0005-0000-0000-0000EB080000}"/>
    <cellStyle name="Normal 2 10 3 2" xfId="257" xr:uid="{00000000-0005-0000-0000-0000EC080000}"/>
    <cellStyle name="Normal 2 10 3 2 10" xfId="2490" xr:uid="{00000000-0005-0000-0000-0000ED080000}"/>
    <cellStyle name="Normal 2 10 3 2 11" xfId="2491" xr:uid="{00000000-0005-0000-0000-0000EE080000}"/>
    <cellStyle name="Normal 2 10 3 2 12" xfId="2492" xr:uid="{00000000-0005-0000-0000-0000EF080000}"/>
    <cellStyle name="Normal 2 10 3 2 2" xfId="2493" xr:uid="{00000000-0005-0000-0000-0000F0080000}"/>
    <cellStyle name="Normal 2 10 3 2 3" xfId="2494" xr:uid="{00000000-0005-0000-0000-0000F1080000}"/>
    <cellStyle name="Normal 2 10 3 2 4" xfId="2495" xr:uid="{00000000-0005-0000-0000-0000F2080000}"/>
    <cellStyle name="Normal 2 10 3 2 5" xfId="2496" xr:uid="{00000000-0005-0000-0000-0000F3080000}"/>
    <cellStyle name="Normal 2 10 3 2 6" xfId="2497" xr:uid="{00000000-0005-0000-0000-0000F4080000}"/>
    <cellStyle name="Normal 2 10 3 2 7" xfId="2498" xr:uid="{00000000-0005-0000-0000-0000F5080000}"/>
    <cellStyle name="Normal 2 10 3 2 8" xfId="2499" xr:uid="{00000000-0005-0000-0000-0000F6080000}"/>
    <cellStyle name="Normal 2 10 3 2 9" xfId="2500" xr:uid="{00000000-0005-0000-0000-0000F7080000}"/>
    <cellStyle name="Normal 2 10 3 3" xfId="2501" xr:uid="{00000000-0005-0000-0000-0000F8080000}"/>
    <cellStyle name="Normal 2 10 3 4" xfId="2502" xr:uid="{00000000-0005-0000-0000-0000F9080000}"/>
    <cellStyle name="Normal 2 10 3 5" xfId="2503" xr:uid="{00000000-0005-0000-0000-0000FA080000}"/>
    <cellStyle name="Normal 2 10 3 6" xfId="2504" xr:uid="{00000000-0005-0000-0000-0000FB080000}"/>
    <cellStyle name="Normal 2 10 3 7" xfId="2505" xr:uid="{00000000-0005-0000-0000-0000FC080000}"/>
    <cellStyle name="Normal 2 10 3 8" xfId="2506" xr:uid="{00000000-0005-0000-0000-0000FD080000}"/>
    <cellStyle name="Normal 2 10 3 9" xfId="2507" xr:uid="{00000000-0005-0000-0000-0000FE080000}"/>
    <cellStyle name="Normal 2 10 4" xfId="258" xr:uid="{00000000-0005-0000-0000-0000FF080000}"/>
    <cellStyle name="Normal 2 10 4 10" xfId="2508" xr:uid="{00000000-0005-0000-0000-000000090000}"/>
    <cellStyle name="Normal 2 10 4 11" xfId="2509" xr:uid="{00000000-0005-0000-0000-000001090000}"/>
    <cellStyle name="Normal 2 10 4 12" xfId="2510" xr:uid="{00000000-0005-0000-0000-000002090000}"/>
    <cellStyle name="Normal 2 10 4 2" xfId="2511" xr:uid="{00000000-0005-0000-0000-000003090000}"/>
    <cellStyle name="Normal 2 10 4 3" xfId="2512" xr:uid="{00000000-0005-0000-0000-000004090000}"/>
    <cellStyle name="Normal 2 10 4 4" xfId="2513" xr:uid="{00000000-0005-0000-0000-000005090000}"/>
    <cellStyle name="Normal 2 10 4 5" xfId="2514" xr:uid="{00000000-0005-0000-0000-000006090000}"/>
    <cellStyle name="Normal 2 10 4 6" xfId="2515" xr:uid="{00000000-0005-0000-0000-000007090000}"/>
    <cellStyle name="Normal 2 10 4 7" xfId="2516" xr:uid="{00000000-0005-0000-0000-000008090000}"/>
    <cellStyle name="Normal 2 10 4 8" xfId="2517" xr:uid="{00000000-0005-0000-0000-000009090000}"/>
    <cellStyle name="Normal 2 10 4 9" xfId="2518" xr:uid="{00000000-0005-0000-0000-00000A090000}"/>
    <cellStyle name="Normal 2 10 5" xfId="2519" xr:uid="{00000000-0005-0000-0000-00000B090000}"/>
    <cellStyle name="Normal 2 10 5 10" xfId="2520" xr:uid="{00000000-0005-0000-0000-00000C090000}"/>
    <cellStyle name="Normal 2 10 5 11" xfId="2521" xr:uid="{00000000-0005-0000-0000-00000D090000}"/>
    <cellStyle name="Normal 2 10 5 12" xfId="2522" xr:uid="{00000000-0005-0000-0000-00000E090000}"/>
    <cellStyle name="Normal 2 10 5 2" xfId="2523" xr:uid="{00000000-0005-0000-0000-00000F090000}"/>
    <cellStyle name="Normal 2 10 5 3" xfId="2524" xr:uid="{00000000-0005-0000-0000-000010090000}"/>
    <cellStyle name="Normal 2 10 5 4" xfId="2525" xr:uid="{00000000-0005-0000-0000-000011090000}"/>
    <cellStyle name="Normal 2 10 5 5" xfId="2526" xr:uid="{00000000-0005-0000-0000-000012090000}"/>
    <cellStyle name="Normal 2 10 5 6" xfId="2527" xr:uid="{00000000-0005-0000-0000-000013090000}"/>
    <cellStyle name="Normal 2 10 5 7" xfId="2528" xr:uid="{00000000-0005-0000-0000-000014090000}"/>
    <cellStyle name="Normal 2 10 5 8" xfId="2529" xr:uid="{00000000-0005-0000-0000-000015090000}"/>
    <cellStyle name="Normal 2 10 5 9" xfId="2530" xr:uid="{00000000-0005-0000-0000-000016090000}"/>
    <cellStyle name="Normal 2 10 6" xfId="2531" xr:uid="{00000000-0005-0000-0000-000017090000}"/>
    <cellStyle name="Normal 2 10 7" xfId="2532" xr:uid="{00000000-0005-0000-0000-000018090000}"/>
    <cellStyle name="Normal 2 10 7 2" xfId="2533" xr:uid="{00000000-0005-0000-0000-000019090000}"/>
    <cellStyle name="Normal 2 10 7 3" xfId="2534" xr:uid="{00000000-0005-0000-0000-00001A090000}"/>
    <cellStyle name="Normal 2 10 7 4" xfId="2535" xr:uid="{00000000-0005-0000-0000-00001B090000}"/>
    <cellStyle name="Normal 2 10 8" xfId="2536" xr:uid="{00000000-0005-0000-0000-00001C090000}"/>
    <cellStyle name="Normal 2 10 9" xfId="2537" xr:uid="{00000000-0005-0000-0000-00001D090000}"/>
    <cellStyle name="Normal 2 100" xfId="2538" xr:uid="{00000000-0005-0000-0000-00001E090000}"/>
    <cellStyle name="Normal 2 100 2" xfId="2539" xr:uid="{00000000-0005-0000-0000-00001F090000}"/>
    <cellStyle name="Normal 2 100 3" xfId="2540" xr:uid="{00000000-0005-0000-0000-000020090000}"/>
    <cellStyle name="Normal 2 100 4" xfId="2541" xr:uid="{00000000-0005-0000-0000-000021090000}"/>
    <cellStyle name="Normal 2 101" xfId="2542" xr:uid="{00000000-0005-0000-0000-000022090000}"/>
    <cellStyle name="Normal 2 101 2" xfId="2543" xr:uid="{00000000-0005-0000-0000-000023090000}"/>
    <cellStyle name="Normal 2 101 3" xfId="2544" xr:uid="{00000000-0005-0000-0000-000024090000}"/>
    <cellStyle name="Normal 2 101 4" xfId="2545" xr:uid="{00000000-0005-0000-0000-000025090000}"/>
    <cellStyle name="Normal 2 102" xfId="2546" xr:uid="{00000000-0005-0000-0000-000026090000}"/>
    <cellStyle name="Normal 2 102 2" xfId="2547" xr:uid="{00000000-0005-0000-0000-000027090000}"/>
    <cellStyle name="Normal 2 102 3" xfId="2548" xr:uid="{00000000-0005-0000-0000-000028090000}"/>
    <cellStyle name="Normal 2 102 4" xfId="2549" xr:uid="{00000000-0005-0000-0000-000029090000}"/>
    <cellStyle name="Normal 2 103" xfId="2550" xr:uid="{00000000-0005-0000-0000-00002A090000}"/>
    <cellStyle name="Normal 2 103 2" xfId="2551" xr:uid="{00000000-0005-0000-0000-00002B090000}"/>
    <cellStyle name="Normal 2 103 3" xfId="2552" xr:uid="{00000000-0005-0000-0000-00002C090000}"/>
    <cellStyle name="Normal 2 103 4" xfId="2553" xr:uid="{00000000-0005-0000-0000-00002D090000}"/>
    <cellStyle name="Normal 2 104" xfId="2554" xr:uid="{00000000-0005-0000-0000-00002E090000}"/>
    <cellStyle name="Normal 2 104 2" xfId="2555" xr:uid="{00000000-0005-0000-0000-00002F090000}"/>
    <cellStyle name="Normal 2 104 3" xfId="2556" xr:uid="{00000000-0005-0000-0000-000030090000}"/>
    <cellStyle name="Normal 2 104 4" xfId="2557" xr:uid="{00000000-0005-0000-0000-000031090000}"/>
    <cellStyle name="Normal 2 105" xfId="2558" xr:uid="{00000000-0005-0000-0000-000032090000}"/>
    <cellStyle name="Normal 2 105 2" xfId="2559" xr:uid="{00000000-0005-0000-0000-000033090000}"/>
    <cellStyle name="Normal 2 105 3" xfId="2560" xr:uid="{00000000-0005-0000-0000-000034090000}"/>
    <cellStyle name="Normal 2 105 4" xfId="2561" xr:uid="{00000000-0005-0000-0000-000035090000}"/>
    <cellStyle name="Normal 2 106" xfId="2562" xr:uid="{00000000-0005-0000-0000-000036090000}"/>
    <cellStyle name="Normal 2 106 2" xfId="2563" xr:uid="{00000000-0005-0000-0000-000037090000}"/>
    <cellStyle name="Normal 2 106 3" xfId="2564" xr:uid="{00000000-0005-0000-0000-000038090000}"/>
    <cellStyle name="Normal 2 106 4" xfId="2565" xr:uid="{00000000-0005-0000-0000-000039090000}"/>
    <cellStyle name="Normal 2 107" xfId="2566" xr:uid="{00000000-0005-0000-0000-00003A090000}"/>
    <cellStyle name="Normal 2 108" xfId="2567" xr:uid="{00000000-0005-0000-0000-00003B090000}"/>
    <cellStyle name="Normal 2 109" xfId="2568" xr:uid="{00000000-0005-0000-0000-00003C090000}"/>
    <cellStyle name="Normal 2 109 2" xfId="2569" xr:uid="{00000000-0005-0000-0000-00003D090000}"/>
    <cellStyle name="Normal 2 109 3" xfId="2570" xr:uid="{00000000-0005-0000-0000-00003E090000}"/>
    <cellStyle name="Normal 2 109 4" xfId="2571" xr:uid="{00000000-0005-0000-0000-00003F090000}"/>
    <cellStyle name="Normal 2 11" xfId="259" xr:uid="{00000000-0005-0000-0000-000040090000}"/>
    <cellStyle name="Normal 2 11 2" xfId="260" xr:uid="{00000000-0005-0000-0000-000041090000}"/>
    <cellStyle name="Normal 2 11 2 2" xfId="261" xr:uid="{00000000-0005-0000-0000-000042090000}"/>
    <cellStyle name="Normal 2 11 2 3" xfId="2572" xr:uid="{00000000-0005-0000-0000-000043090000}"/>
    <cellStyle name="Normal 2 11 3" xfId="262" xr:uid="{00000000-0005-0000-0000-000044090000}"/>
    <cellStyle name="Normal 2 11 4" xfId="2573" xr:uid="{00000000-0005-0000-0000-000045090000}"/>
    <cellStyle name="Normal 2 11 5" xfId="2574" xr:uid="{00000000-0005-0000-0000-000046090000}"/>
    <cellStyle name="Normal 2 11 6" xfId="2575" xr:uid="{00000000-0005-0000-0000-000047090000}"/>
    <cellStyle name="Normal 2 11 6 2" xfId="2576" xr:uid="{00000000-0005-0000-0000-000048090000}"/>
    <cellStyle name="Normal 2 11 6 3" xfId="2577" xr:uid="{00000000-0005-0000-0000-000049090000}"/>
    <cellStyle name="Normal 2 11 6 4" xfId="2578" xr:uid="{00000000-0005-0000-0000-00004A090000}"/>
    <cellStyle name="Normal 2 11 7" xfId="2579" xr:uid="{00000000-0005-0000-0000-00004B090000}"/>
    <cellStyle name="Normal 2 11 8" xfId="2580" xr:uid="{00000000-0005-0000-0000-00004C090000}"/>
    <cellStyle name="Normal 2 110" xfId="2581" xr:uid="{00000000-0005-0000-0000-00004D090000}"/>
    <cellStyle name="Normal 2 111" xfId="2582" xr:uid="{00000000-0005-0000-0000-00004E090000}"/>
    <cellStyle name="Normal 2 112" xfId="2583" xr:uid="{00000000-0005-0000-0000-00004F090000}"/>
    <cellStyle name="Normal 2 113" xfId="2584" xr:uid="{00000000-0005-0000-0000-000050090000}"/>
    <cellStyle name="Normal 2 114" xfId="2585" xr:uid="{00000000-0005-0000-0000-000051090000}"/>
    <cellStyle name="Normal 2 115" xfId="2586" xr:uid="{00000000-0005-0000-0000-000052090000}"/>
    <cellStyle name="Normal 2 116" xfId="2587" xr:uid="{00000000-0005-0000-0000-000053090000}"/>
    <cellStyle name="Normal 2 117" xfId="2588" xr:uid="{00000000-0005-0000-0000-000054090000}"/>
    <cellStyle name="Normal 2 118" xfId="2589" xr:uid="{00000000-0005-0000-0000-000055090000}"/>
    <cellStyle name="Normal 2 119" xfId="2590" xr:uid="{00000000-0005-0000-0000-000056090000}"/>
    <cellStyle name="Normal 2 12" xfId="263" xr:uid="{00000000-0005-0000-0000-000057090000}"/>
    <cellStyle name="Normal 2 12 2" xfId="264" xr:uid="{00000000-0005-0000-0000-000058090000}"/>
    <cellStyle name="Normal 2 12 2 2" xfId="265" xr:uid="{00000000-0005-0000-0000-000059090000}"/>
    <cellStyle name="Normal 2 12 2 3" xfId="2591" xr:uid="{00000000-0005-0000-0000-00005A090000}"/>
    <cellStyle name="Normal 2 12 3" xfId="266" xr:uid="{00000000-0005-0000-0000-00005B090000}"/>
    <cellStyle name="Normal 2 12 4" xfId="2592" xr:uid="{00000000-0005-0000-0000-00005C090000}"/>
    <cellStyle name="Normal 2 12 5" xfId="2593" xr:uid="{00000000-0005-0000-0000-00005D090000}"/>
    <cellStyle name="Normal 2 12 6" xfId="2594" xr:uid="{00000000-0005-0000-0000-00005E090000}"/>
    <cellStyle name="Normal 2 12 6 2" xfId="2595" xr:uid="{00000000-0005-0000-0000-00005F090000}"/>
    <cellStyle name="Normal 2 12 6 3" xfId="2596" xr:uid="{00000000-0005-0000-0000-000060090000}"/>
    <cellStyle name="Normal 2 12 6 4" xfId="2597" xr:uid="{00000000-0005-0000-0000-000061090000}"/>
    <cellStyle name="Normal 2 12 7" xfId="2598" xr:uid="{00000000-0005-0000-0000-000062090000}"/>
    <cellStyle name="Normal 2 12 8" xfId="2599" xr:uid="{00000000-0005-0000-0000-000063090000}"/>
    <cellStyle name="Normal 2 120" xfId="2600" xr:uid="{00000000-0005-0000-0000-000064090000}"/>
    <cellStyle name="Normal 2 121" xfId="2601" xr:uid="{00000000-0005-0000-0000-000065090000}"/>
    <cellStyle name="Normal 2 122" xfId="2602" xr:uid="{00000000-0005-0000-0000-000066090000}"/>
    <cellStyle name="Normal 2 123" xfId="2603" xr:uid="{00000000-0005-0000-0000-000067090000}"/>
    <cellStyle name="Normal 2 124" xfId="2604" xr:uid="{00000000-0005-0000-0000-000068090000}"/>
    <cellStyle name="Normal 2 125" xfId="2605" xr:uid="{00000000-0005-0000-0000-000069090000}"/>
    <cellStyle name="Normal 2 126" xfId="2606" xr:uid="{00000000-0005-0000-0000-00006A090000}"/>
    <cellStyle name="Normal 2 127" xfId="2607" xr:uid="{00000000-0005-0000-0000-00006B090000}"/>
    <cellStyle name="Normal 2 128" xfId="2608" xr:uid="{00000000-0005-0000-0000-00006C090000}"/>
    <cellStyle name="Normal 2 128 10" xfId="2609" xr:uid="{00000000-0005-0000-0000-00006D090000}"/>
    <cellStyle name="Normal 2 128 11" xfId="2610" xr:uid="{00000000-0005-0000-0000-00006E090000}"/>
    <cellStyle name="Normal 2 128 12" xfId="2611" xr:uid="{00000000-0005-0000-0000-00006F090000}"/>
    <cellStyle name="Normal 2 128 2" xfId="2612" xr:uid="{00000000-0005-0000-0000-000070090000}"/>
    <cellStyle name="Normal 2 128 3" xfId="2613" xr:uid="{00000000-0005-0000-0000-000071090000}"/>
    <cellStyle name="Normal 2 128 4" xfId="2614" xr:uid="{00000000-0005-0000-0000-000072090000}"/>
    <cellStyle name="Normal 2 128 5" xfId="2615" xr:uid="{00000000-0005-0000-0000-000073090000}"/>
    <cellStyle name="Normal 2 128 6" xfId="2616" xr:uid="{00000000-0005-0000-0000-000074090000}"/>
    <cellStyle name="Normal 2 128 7" xfId="2617" xr:uid="{00000000-0005-0000-0000-000075090000}"/>
    <cellStyle name="Normal 2 128 8" xfId="2618" xr:uid="{00000000-0005-0000-0000-000076090000}"/>
    <cellStyle name="Normal 2 128 9" xfId="2619" xr:uid="{00000000-0005-0000-0000-000077090000}"/>
    <cellStyle name="Normal 2 129" xfId="2620" xr:uid="{00000000-0005-0000-0000-000078090000}"/>
    <cellStyle name="Normal 2 13" xfId="267" xr:uid="{00000000-0005-0000-0000-000079090000}"/>
    <cellStyle name="Normal 2 13 2" xfId="2621" xr:uid="{00000000-0005-0000-0000-00007A090000}"/>
    <cellStyle name="Normal 2 13 3" xfId="2622" xr:uid="{00000000-0005-0000-0000-00007B090000}"/>
    <cellStyle name="Normal 2 13 4" xfId="2623" xr:uid="{00000000-0005-0000-0000-00007C090000}"/>
    <cellStyle name="Normal 2 13 5" xfId="2624" xr:uid="{00000000-0005-0000-0000-00007D090000}"/>
    <cellStyle name="Normal 2 13 6" xfId="2625" xr:uid="{00000000-0005-0000-0000-00007E090000}"/>
    <cellStyle name="Normal 2 13 7" xfId="2626" xr:uid="{00000000-0005-0000-0000-00007F090000}"/>
    <cellStyle name="Normal 2 130" xfId="2627" xr:uid="{00000000-0005-0000-0000-000080090000}"/>
    <cellStyle name="Normal 2 131" xfId="2628" xr:uid="{00000000-0005-0000-0000-000081090000}"/>
    <cellStyle name="Normal 2 132" xfId="2629" xr:uid="{00000000-0005-0000-0000-000082090000}"/>
    <cellStyle name="Normal 2 133" xfId="2630" xr:uid="{00000000-0005-0000-0000-000083090000}"/>
    <cellStyle name="Normal 2 134" xfId="2631" xr:uid="{00000000-0005-0000-0000-000084090000}"/>
    <cellStyle name="Normal 2 135" xfId="2632" xr:uid="{00000000-0005-0000-0000-000085090000}"/>
    <cellStyle name="Normal 2 136" xfId="2633" xr:uid="{00000000-0005-0000-0000-000086090000}"/>
    <cellStyle name="Normal 2 137" xfId="2634" xr:uid="{00000000-0005-0000-0000-000087090000}"/>
    <cellStyle name="Normal 2 138" xfId="2635" xr:uid="{00000000-0005-0000-0000-000088090000}"/>
    <cellStyle name="Normal 2 139" xfId="2636" xr:uid="{00000000-0005-0000-0000-000089090000}"/>
    <cellStyle name="Normal 2 14" xfId="268" xr:uid="{00000000-0005-0000-0000-00008A090000}"/>
    <cellStyle name="Normal 2 14 2" xfId="269" xr:uid="{00000000-0005-0000-0000-00008B090000}"/>
    <cellStyle name="Normal 2 14 3" xfId="2637" xr:uid="{00000000-0005-0000-0000-00008C090000}"/>
    <cellStyle name="Normal 2 14 4" xfId="2638" xr:uid="{00000000-0005-0000-0000-00008D090000}"/>
    <cellStyle name="Normal 2 14 5" xfId="2639" xr:uid="{00000000-0005-0000-0000-00008E090000}"/>
    <cellStyle name="Normal 2 14 6" xfId="2640" xr:uid="{00000000-0005-0000-0000-00008F090000}"/>
    <cellStyle name="Normal 2 14 7" xfId="2641" xr:uid="{00000000-0005-0000-0000-000090090000}"/>
    <cellStyle name="Normal 2 140" xfId="2642" xr:uid="{00000000-0005-0000-0000-000091090000}"/>
    <cellStyle name="Normal 2 141" xfId="2643" xr:uid="{00000000-0005-0000-0000-000092090000}"/>
    <cellStyle name="Normal 2 142" xfId="2644" xr:uid="{00000000-0005-0000-0000-000093090000}"/>
    <cellStyle name="Normal 2 143" xfId="2645" xr:uid="{00000000-0005-0000-0000-000094090000}"/>
    <cellStyle name="Normal 2 144" xfId="2646" xr:uid="{00000000-0005-0000-0000-000095090000}"/>
    <cellStyle name="Normal 2 145" xfId="2647" xr:uid="{00000000-0005-0000-0000-000096090000}"/>
    <cellStyle name="Normal 2 146" xfId="2648" xr:uid="{00000000-0005-0000-0000-000097090000}"/>
    <cellStyle name="Normal 2 147" xfId="2649" xr:uid="{00000000-0005-0000-0000-000098090000}"/>
    <cellStyle name="Normal 2 148" xfId="2650" xr:uid="{00000000-0005-0000-0000-000099090000}"/>
    <cellStyle name="Normal 2 149" xfId="2651" xr:uid="{00000000-0005-0000-0000-00009A090000}"/>
    <cellStyle name="Normal 2 15" xfId="270" xr:uid="{00000000-0005-0000-0000-00009B090000}"/>
    <cellStyle name="Normal 2 15 2" xfId="2652" xr:uid="{00000000-0005-0000-0000-00009C090000}"/>
    <cellStyle name="Normal 2 15 3" xfId="2653" xr:uid="{00000000-0005-0000-0000-00009D090000}"/>
    <cellStyle name="Normal 2 15 4" xfId="2654" xr:uid="{00000000-0005-0000-0000-00009E090000}"/>
    <cellStyle name="Normal 2 15 5" xfId="2655" xr:uid="{00000000-0005-0000-0000-00009F090000}"/>
    <cellStyle name="Normal 2 15 6" xfId="2656" xr:uid="{00000000-0005-0000-0000-0000A0090000}"/>
    <cellStyle name="Normal 2 15 7" xfId="2657" xr:uid="{00000000-0005-0000-0000-0000A1090000}"/>
    <cellStyle name="Normal 2 150" xfId="2658" xr:uid="{00000000-0005-0000-0000-0000A2090000}"/>
    <cellStyle name="Normal 2 151" xfId="2659" xr:uid="{00000000-0005-0000-0000-0000A3090000}"/>
    <cellStyle name="Normal 2 152" xfId="2660" xr:uid="{00000000-0005-0000-0000-0000A4090000}"/>
    <cellStyle name="Normal 2 153" xfId="2661" xr:uid="{00000000-0005-0000-0000-0000A5090000}"/>
    <cellStyle name="Normal 2 154" xfId="2662" xr:uid="{00000000-0005-0000-0000-0000A6090000}"/>
    <cellStyle name="Normal 2 155" xfId="2663" xr:uid="{00000000-0005-0000-0000-0000A7090000}"/>
    <cellStyle name="Normal 2 156" xfId="2664" xr:uid="{00000000-0005-0000-0000-0000A8090000}"/>
    <cellStyle name="Normal 2 157" xfId="2665" xr:uid="{00000000-0005-0000-0000-0000A9090000}"/>
    <cellStyle name="Normal 2 158" xfId="2666" xr:uid="{00000000-0005-0000-0000-0000AA090000}"/>
    <cellStyle name="Normal 2 159" xfId="2667" xr:uid="{00000000-0005-0000-0000-0000AB090000}"/>
    <cellStyle name="Normal 2 16" xfId="2668" xr:uid="{00000000-0005-0000-0000-0000AC090000}"/>
    <cellStyle name="Normal 2 16 2" xfId="2669" xr:uid="{00000000-0005-0000-0000-0000AD090000}"/>
    <cellStyle name="Normal 2 16 3" xfId="2670" xr:uid="{00000000-0005-0000-0000-0000AE090000}"/>
    <cellStyle name="Normal 2 16 4" xfId="2671" xr:uid="{00000000-0005-0000-0000-0000AF090000}"/>
    <cellStyle name="Normal 2 16 5" xfId="2672" xr:uid="{00000000-0005-0000-0000-0000B0090000}"/>
    <cellStyle name="Normal 2 160" xfId="2673" xr:uid="{00000000-0005-0000-0000-0000B1090000}"/>
    <cellStyle name="Normal 2 161" xfId="2674" xr:uid="{00000000-0005-0000-0000-0000B2090000}"/>
    <cellStyle name="Normal 2 162" xfId="2675" xr:uid="{00000000-0005-0000-0000-0000B3090000}"/>
    <cellStyle name="Normal 2 163" xfId="252" xr:uid="{00000000-0005-0000-0000-0000CC080000}"/>
    <cellStyle name="Normal 2 17" xfId="2676" xr:uid="{00000000-0005-0000-0000-0000B4090000}"/>
    <cellStyle name="Normal 2 17 2" xfId="2677" xr:uid="{00000000-0005-0000-0000-0000B5090000}"/>
    <cellStyle name="Normal 2 17 3" xfId="2678" xr:uid="{00000000-0005-0000-0000-0000B6090000}"/>
    <cellStyle name="Normal 2 17 4" xfId="2679" xr:uid="{00000000-0005-0000-0000-0000B7090000}"/>
    <cellStyle name="Normal 2 17 5" xfId="2680" xr:uid="{00000000-0005-0000-0000-0000B8090000}"/>
    <cellStyle name="Normal 2 18" xfId="2681" xr:uid="{00000000-0005-0000-0000-0000B9090000}"/>
    <cellStyle name="Normal 2 18 2" xfId="2682" xr:uid="{00000000-0005-0000-0000-0000BA090000}"/>
    <cellStyle name="Normal 2 18 3" xfId="2683" xr:uid="{00000000-0005-0000-0000-0000BB090000}"/>
    <cellStyle name="Normal 2 18 4" xfId="2684" xr:uid="{00000000-0005-0000-0000-0000BC090000}"/>
    <cellStyle name="Normal 2 18 5" xfId="2685" xr:uid="{00000000-0005-0000-0000-0000BD090000}"/>
    <cellStyle name="Normal 2 19" xfId="2686" xr:uid="{00000000-0005-0000-0000-0000BE090000}"/>
    <cellStyle name="Normal 2 19 2" xfId="2687" xr:uid="{00000000-0005-0000-0000-0000BF090000}"/>
    <cellStyle name="Normal 2 19 3" xfId="2688" xr:uid="{00000000-0005-0000-0000-0000C0090000}"/>
    <cellStyle name="Normal 2 19 4" xfId="2689" xr:uid="{00000000-0005-0000-0000-0000C1090000}"/>
    <cellStyle name="Normal 2 19 5" xfId="2690" xr:uid="{00000000-0005-0000-0000-0000C2090000}"/>
    <cellStyle name="Normal 2 2" xfId="271" xr:uid="{00000000-0005-0000-0000-0000C3090000}"/>
    <cellStyle name="Normal 2 2 10" xfId="2691" xr:uid="{00000000-0005-0000-0000-0000C4090000}"/>
    <cellStyle name="Normal 2 2 10 10" xfId="2692" xr:uid="{00000000-0005-0000-0000-0000C5090000}"/>
    <cellStyle name="Normal 2 2 10 11" xfId="2693" xr:uid="{00000000-0005-0000-0000-0000C6090000}"/>
    <cellStyle name="Normal 2 2 10 12" xfId="2694" xr:uid="{00000000-0005-0000-0000-0000C7090000}"/>
    <cellStyle name="Normal 2 2 10 2" xfId="2695" xr:uid="{00000000-0005-0000-0000-0000C8090000}"/>
    <cellStyle name="Normal 2 2 10 3" xfId="2696" xr:uid="{00000000-0005-0000-0000-0000C9090000}"/>
    <cellStyle name="Normal 2 2 10 4" xfId="2697" xr:uid="{00000000-0005-0000-0000-0000CA090000}"/>
    <cellStyle name="Normal 2 2 10 5" xfId="2698" xr:uid="{00000000-0005-0000-0000-0000CB090000}"/>
    <cellStyle name="Normal 2 2 10 6" xfId="2699" xr:uid="{00000000-0005-0000-0000-0000CC090000}"/>
    <cellStyle name="Normal 2 2 10 7" xfId="2700" xr:uid="{00000000-0005-0000-0000-0000CD090000}"/>
    <cellStyle name="Normal 2 2 10 8" xfId="2701" xr:uid="{00000000-0005-0000-0000-0000CE090000}"/>
    <cellStyle name="Normal 2 2 10 9" xfId="2702" xr:uid="{00000000-0005-0000-0000-0000CF090000}"/>
    <cellStyle name="Normal 2 2 11" xfId="2703" xr:uid="{00000000-0005-0000-0000-0000D0090000}"/>
    <cellStyle name="Normal 2 2 12" xfId="2704" xr:uid="{00000000-0005-0000-0000-0000D1090000}"/>
    <cellStyle name="Normal 2 2 13" xfId="2705" xr:uid="{00000000-0005-0000-0000-0000D2090000}"/>
    <cellStyle name="Normal 2 2 14" xfId="2706" xr:uid="{00000000-0005-0000-0000-0000D3090000}"/>
    <cellStyle name="Normal 2 2 15" xfId="2707" xr:uid="{00000000-0005-0000-0000-0000D4090000}"/>
    <cellStyle name="Normal 2 2 16" xfId="2708" xr:uid="{00000000-0005-0000-0000-0000D5090000}"/>
    <cellStyle name="Normal 2 2 17" xfId="2709" xr:uid="{00000000-0005-0000-0000-0000D6090000}"/>
    <cellStyle name="Normal 2 2 18" xfId="2710" xr:uid="{00000000-0005-0000-0000-0000D7090000}"/>
    <cellStyle name="Normal 2 2 19" xfId="2711" xr:uid="{00000000-0005-0000-0000-0000D8090000}"/>
    <cellStyle name="Normal 2 2 2" xfId="272" xr:uid="{00000000-0005-0000-0000-0000D9090000}"/>
    <cellStyle name="Normal 2 2 2 10" xfId="2712" xr:uid="{00000000-0005-0000-0000-0000DA090000}"/>
    <cellStyle name="Normal 2 2 2 11" xfId="2713" xr:uid="{00000000-0005-0000-0000-0000DB090000}"/>
    <cellStyle name="Normal 2 2 2 12" xfId="2714" xr:uid="{00000000-0005-0000-0000-0000DC090000}"/>
    <cellStyle name="Normal 2 2 2 13" xfId="2715" xr:uid="{00000000-0005-0000-0000-0000DD090000}"/>
    <cellStyle name="Normal 2 2 2 14" xfId="2716" xr:uid="{00000000-0005-0000-0000-0000DE090000}"/>
    <cellStyle name="Normal 2 2 2 15" xfId="2717" xr:uid="{00000000-0005-0000-0000-0000DF090000}"/>
    <cellStyle name="Normal 2 2 2 16" xfId="2718" xr:uid="{00000000-0005-0000-0000-0000E0090000}"/>
    <cellStyle name="Normal 2 2 2 17" xfId="2719" xr:uid="{00000000-0005-0000-0000-0000E1090000}"/>
    <cellStyle name="Normal 2 2 2 18" xfId="2720" xr:uid="{00000000-0005-0000-0000-0000E2090000}"/>
    <cellStyle name="Normal 2 2 2 19" xfId="2721" xr:uid="{00000000-0005-0000-0000-0000E3090000}"/>
    <cellStyle name="Normal 2 2 2 2" xfId="273" xr:uid="{00000000-0005-0000-0000-0000E4090000}"/>
    <cellStyle name="Normal 2 2 2 2 10" xfId="2722" xr:uid="{00000000-0005-0000-0000-0000E5090000}"/>
    <cellStyle name="Normal 2 2 2 2 11" xfId="2723" xr:uid="{00000000-0005-0000-0000-0000E6090000}"/>
    <cellStyle name="Normal 2 2 2 2 12" xfId="2724" xr:uid="{00000000-0005-0000-0000-0000E7090000}"/>
    <cellStyle name="Normal 2 2 2 2 13" xfId="2725" xr:uid="{00000000-0005-0000-0000-0000E8090000}"/>
    <cellStyle name="Normal 2 2 2 2 14" xfId="2726" xr:uid="{00000000-0005-0000-0000-0000E9090000}"/>
    <cellStyle name="Normal 2 2 2 2 15" xfId="2727" xr:uid="{00000000-0005-0000-0000-0000EA090000}"/>
    <cellStyle name="Normal 2 2 2 2 16" xfId="2728" xr:uid="{00000000-0005-0000-0000-0000EB090000}"/>
    <cellStyle name="Normal 2 2 2 2 17" xfId="2729" xr:uid="{00000000-0005-0000-0000-0000EC090000}"/>
    <cellStyle name="Normal 2 2 2 2 18" xfId="2730" xr:uid="{00000000-0005-0000-0000-0000ED090000}"/>
    <cellStyle name="Normal 2 2 2 2 19" xfId="2731" xr:uid="{00000000-0005-0000-0000-0000EE090000}"/>
    <cellStyle name="Normal 2 2 2 2 2" xfId="2732" xr:uid="{00000000-0005-0000-0000-0000EF090000}"/>
    <cellStyle name="Normal 2 2 2 2 2 10" xfId="2733" xr:uid="{00000000-0005-0000-0000-0000F0090000}"/>
    <cellStyle name="Normal 2 2 2 2 2 11" xfId="2734" xr:uid="{00000000-0005-0000-0000-0000F1090000}"/>
    <cellStyle name="Normal 2 2 2 2 2 12" xfId="2735" xr:uid="{00000000-0005-0000-0000-0000F2090000}"/>
    <cellStyle name="Normal 2 2 2 2 2 13" xfId="2736" xr:uid="{00000000-0005-0000-0000-0000F3090000}"/>
    <cellStyle name="Normal 2 2 2 2 2 14" xfId="2737" xr:uid="{00000000-0005-0000-0000-0000F4090000}"/>
    <cellStyle name="Normal 2 2 2 2 2 15" xfId="2738" xr:uid="{00000000-0005-0000-0000-0000F5090000}"/>
    <cellStyle name="Normal 2 2 2 2 2 16" xfId="2739" xr:uid="{00000000-0005-0000-0000-0000F6090000}"/>
    <cellStyle name="Normal 2 2 2 2 2 17" xfId="2740" xr:uid="{00000000-0005-0000-0000-0000F7090000}"/>
    <cellStyle name="Normal 2 2 2 2 2 18" xfId="2741" xr:uid="{00000000-0005-0000-0000-0000F8090000}"/>
    <cellStyle name="Normal 2 2 2 2 2 19" xfId="2742" xr:uid="{00000000-0005-0000-0000-0000F9090000}"/>
    <cellStyle name="Normal 2 2 2 2 2 2" xfId="2743" xr:uid="{00000000-0005-0000-0000-0000FA090000}"/>
    <cellStyle name="Normal 2 2 2 2 2 2 10" xfId="2744" xr:uid="{00000000-0005-0000-0000-0000FB090000}"/>
    <cellStyle name="Normal 2 2 2 2 2 2 11" xfId="2745" xr:uid="{00000000-0005-0000-0000-0000FC090000}"/>
    <cellStyle name="Normal 2 2 2 2 2 2 12" xfId="2746" xr:uid="{00000000-0005-0000-0000-0000FD090000}"/>
    <cellStyle name="Normal 2 2 2 2 2 2 13" xfId="2747" xr:uid="{00000000-0005-0000-0000-0000FE090000}"/>
    <cellStyle name="Normal 2 2 2 2 2 2 14" xfId="2748" xr:uid="{00000000-0005-0000-0000-0000FF090000}"/>
    <cellStyle name="Normal 2 2 2 2 2 2 15" xfId="2749" xr:uid="{00000000-0005-0000-0000-0000000A0000}"/>
    <cellStyle name="Normal 2 2 2 2 2 2 16" xfId="2750" xr:uid="{00000000-0005-0000-0000-0000010A0000}"/>
    <cellStyle name="Normal 2 2 2 2 2 2 17" xfId="2751" xr:uid="{00000000-0005-0000-0000-0000020A0000}"/>
    <cellStyle name="Normal 2 2 2 2 2 2 18" xfId="2752" xr:uid="{00000000-0005-0000-0000-0000030A0000}"/>
    <cellStyle name="Normal 2 2 2 2 2 2 19" xfId="2753" xr:uid="{00000000-0005-0000-0000-0000040A0000}"/>
    <cellStyle name="Normal 2 2 2 2 2 2 2" xfId="2754" xr:uid="{00000000-0005-0000-0000-0000050A0000}"/>
    <cellStyle name="Normal 2 2 2 2 2 2 2 10" xfId="2755" xr:uid="{00000000-0005-0000-0000-0000060A0000}"/>
    <cellStyle name="Normal 2 2 2 2 2 2 2 11" xfId="2756" xr:uid="{00000000-0005-0000-0000-0000070A0000}"/>
    <cellStyle name="Normal 2 2 2 2 2 2 2 12" xfId="2757" xr:uid="{00000000-0005-0000-0000-0000080A0000}"/>
    <cellStyle name="Normal 2 2 2 2 2 2 2 13" xfId="2758" xr:uid="{00000000-0005-0000-0000-0000090A0000}"/>
    <cellStyle name="Normal 2 2 2 2 2 2 2 14" xfId="2759" xr:uid="{00000000-0005-0000-0000-00000A0A0000}"/>
    <cellStyle name="Normal 2 2 2 2 2 2 2 15" xfId="2760" xr:uid="{00000000-0005-0000-0000-00000B0A0000}"/>
    <cellStyle name="Normal 2 2 2 2 2 2 2 16" xfId="2761" xr:uid="{00000000-0005-0000-0000-00000C0A0000}"/>
    <cellStyle name="Normal 2 2 2 2 2 2 2 17" xfId="2762" xr:uid="{00000000-0005-0000-0000-00000D0A0000}"/>
    <cellStyle name="Normal 2 2 2 2 2 2 2 18" xfId="2763" xr:uid="{00000000-0005-0000-0000-00000E0A0000}"/>
    <cellStyle name="Normal 2 2 2 2 2 2 2 19" xfId="2764" xr:uid="{00000000-0005-0000-0000-00000F0A0000}"/>
    <cellStyle name="Normal 2 2 2 2 2 2 2 2" xfId="2765" xr:uid="{00000000-0005-0000-0000-0000100A0000}"/>
    <cellStyle name="Normal 2 2 2 2 2 2 2 2 10" xfId="2766" xr:uid="{00000000-0005-0000-0000-0000110A0000}"/>
    <cellStyle name="Normal 2 2 2 2 2 2 2 2 11" xfId="2767" xr:uid="{00000000-0005-0000-0000-0000120A0000}"/>
    <cellStyle name="Normal 2 2 2 2 2 2 2 2 12" xfId="2768" xr:uid="{00000000-0005-0000-0000-0000130A0000}"/>
    <cellStyle name="Normal 2 2 2 2 2 2 2 2 13" xfId="2769" xr:uid="{00000000-0005-0000-0000-0000140A0000}"/>
    <cellStyle name="Normal 2 2 2 2 2 2 2 2 14" xfId="2770" xr:uid="{00000000-0005-0000-0000-0000150A0000}"/>
    <cellStyle name="Normal 2 2 2 2 2 2 2 2 15" xfId="2771" xr:uid="{00000000-0005-0000-0000-0000160A0000}"/>
    <cellStyle name="Normal 2 2 2 2 2 2 2 2 16" xfId="2772" xr:uid="{00000000-0005-0000-0000-0000170A0000}"/>
    <cellStyle name="Normal 2 2 2 2 2 2 2 2 17" xfId="2773" xr:uid="{00000000-0005-0000-0000-0000180A0000}"/>
    <cellStyle name="Normal 2 2 2 2 2 2 2 2 18" xfId="2774" xr:uid="{00000000-0005-0000-0000-0000190A0000}"/>
    <cellStyle name="Normal 2 2 2 2 2 2 2 2 19" xfId="2775" xr:uid="{00000000-0005-0000-0000-00001A0A0000}"/>
    <cellStyle name="Normal 2 2 2 2 2 2 2 2 2" xfId="2776" xr:uid="{00000000-0005-0000-0000-00001B0A0000}"/>
    <cellStyle name="Normal 2 2 2 2 2 2 2 2 2 10" xfId="2777" xr:uid="{00000000-0005-0000-0000-00001C0A0000}"/>
    <cellStyle name="Normal 2 2 2 2 2 2 2 2 2 11" xfId="2778" xr:uid="{00000000-0005-0000-0000-00001D0A0000}"/>
    <cellStyle name="Normal 2 2 2 2 2 2 2 2 2 12" xfId="2779" xr:uid="{00000000-0005-0000-0000-00001E0A0000}"/>
    <cellStyle name="Normal 2 2 2 2 2 2 2 2 2 13" xfId="2780" xr:uid="{00000000-0005-0000-0000-00001F0A0000}"/>
    <cellStyle name="Normal 2 2 2 2 2 2 2 2 2 14" xfId="2781" xr:uid="{00000000-0005-0000-0000-0000200A0000}"/>
    <cellStyle name="Normal 2 2 2 2 2 2 2 2 2 15" xfId="2782" xr:uid="{00000000-0005-0000-0000-0000210A0000}"/>
    <cellStyle name="Normal 2 2 2 2 2 2 2 2 2 16" xfId="2783" xr:uid="{00000000-0005-0000-0000-0000220A0000}"/>
    <cellStyle name="Normal 2 2 2 2 2 2 2 2 2 17" xfId="2784" xr:uid="{00000000-0005-0000-0000-0000230A0000}"/>
    <cellStyle name="Normal 2 2 2 2 2 2 2 2 2 18" xfId="2785" xr:uid="{00000000-0005-0000-0000-0000240A0000}"/>
    <cellStyle name="Normal 2 2 2 2 2 2 2 2 2 19" xfId="2786" xr:uid="{00000000-0005-0000-0000-0000250A0000}"/>
    <cellStyle name="Normal 2 2 2 2 2 2 2 2 2 2" xfId="2787" xr:uid="{00000000-0005-0000-0000-0000260A0000}"/>
    <cellStyle name="Normal 2 2 2 2 2 2 2 2 2 2 2" xfId="2788" xr:uid="{00000000-0005-0000-0000-0000270A0000}"/>
    <cellStyle name="Normal 2 2 2 2 2 2 2 2 2 20" xfId="2789" xr:uid="{00000000-0005-0000-0000-0000280A0000}"/>
    <cellStyle name="Normal 2 2 2 2 2 2 2 2 2 21" xfId="2790" xr:uid="{00000000-0005-0000-0000-0000290A0000}"/>
    <cellStyle name="Normal 2 2 2 2 2 2 2 2 2 3" xfId="2791" xr:uid="{00000000-0005-0000-0000-00002A0A0000}"/>
    <cellStyle name="Normal 2 2 2 2 2 2 2 2 2 4" xfId="2792" xr:uid="{00000000-0005-0000-0000-00002B0A0000}"/>
    <cellStyle name="Normal 2 2 2 2 2 2 2 2 2 5" xfId="2793" xr:uid="{00000000-0005-0000-0000-00002C0A0000}"/>
    <cellStyle name="Normal 2 2 2 2 2 2 2 2 2 6" xfId="2794" xr:uid="{00000000-0005-0000-0000-00002D0A0000}"/>
    <cellStyle name="Normal 2 2 2 2 2 2 2 2 2 7" xfId="2795" xr:uid="{00000000-0005-0000-0000-00002E0A0000}"/>
    <cellStyle name="Normal 2 2 2 2 2 2 2 2 2 8" xfId="2796" xr:uid="{00000000-0005-0000-0000-00002F0A0000}"/>
    <cellStyle name="Normal 2 2 2 2 2 2 2 2 2 9" xfId="2797" xr:uid="{00000000-0005-0000-0000-0000300A0000}"/>
    <cellStyle name="Normal 2 2 2 2 2 2 2 2 20" xfId="2798" xr:uid="{00000000-0005-0000-0000-0000310A0000}"/>
    <cellStyle name="Normal 2 2 2 2 2 2 2 2 21" xfId="2799" xr:uid="{00000000-0005-0000-0000-0000320A0000}"/>
    <cellStyle name="Normal 2 2 2 2 2 2 2 2 22" xfId="2800" xr:uid="{00000000-0005-0000-0000-0000330A0000}"/>
    <cellStyle name="Normal 2 2 2 2 2 2 2 2 23" xfId="2801" xr:uid="{00000000-0005-0000-0000-0000340A0000}"/>
    <cellStyle name="Normal 2 2 2 2 2 2 2 2 3" xfId="2802" xr:uid="{00000000-0005-0000-0000-0000350A0000}"/>
    <cellStyle name="Normal 2 2 2 2 2 2 2 2 4" xfId="2803" xr:uid="{00000000-0005-0000-0000-0000360A0000}"/>
    <cellStyle name="Normal 2 2 2 2 2 2 2 2 5" xfId="2804" xr:uid="{00000000-0005-0000-0000-0000370A0000}"/>
    <cellStyle name="Normal 2 2 2 2 2 2 2 2 6" xfId="2805" xr:uid="{00000000-0005-0000-0000-0000380A0000}"/>
    <cellStyle name="Normal 2 2 2 2 2 2 2 2 7" xfId="2806" xr:uid="{00000000-0005-0000-0000-0000390A0000}"/>
    <cellStyle name="Normal 2 2 2 2 2 2 2 2 8" xfId="2807" xr:uid="{00000000-0005-0000-0000-00003A0A0000}"/>
    <cellStyle name="Normal 2 2 2 2 2 2 2 2 9" xfId="2808" xr:uid="{00000000-0005-0000-0000-00003B0A0000}"/>
    <cellStyle name="Normal 2 2 2 2 2 2 2 20" xfId="2809" xr:uid="{00000000-0005-0000-0000-00003C0A0000}"/>
    <cellStyle name="Normal 2 2 2 2 2 2 2 21" xfId="2810" xr:uid="{00000000-0005-0000-0000-00003D0A0000}"/>
    <cellStyle name="Normal 2 2 2 2 2 2 2 22" xfId="2811" xr:uid="{00000000-0005-0000-0000-00003E0A0000}"/>
    <cellStyle name="Normal 2 2 2 2 2 2 2 23" xfId="2812" xr:uid="{00000000-0005-0000-0000-00003F0A0000}"/>
    <cellStyle name="Normal 2 2 2 2 2 2 2 24" xfId="2813" xr:uid="{00000000-0005-0000-0000-0000400A0000}"/>
    <cellStyle name="Normal 2 2 2 2 2 2 2 25" xfId="2814" xr:uid="{00000000-0005-0000-0000-0000410A0000}"/>
    <cellStyle name="Normal 2 2 2 2 2 2 2 26" xfId="2815" xr:uid="{00000000-0005-0000-0000-0000420A0000}"/>
    <cellStyle name="Normal 2 2 2 2 2 2 2 27" xfId="2816" xr:uid="{00000000-0005-0000-0000-0000430A0000}"/>
    <cellStyle name="Normal 2 2 2 2 2 2 2 28" xfId="2817" xr:uid="{00000000-0005-0000-0000-0000440A0000}"/>
    <cellStyle name="Normal 2 2 2 2 2 2 2 29" xfId="2818" xr:uid="{00000000-0005-0000-0000-0000450A0000}"/>
    <cellStyle name="Normal 2 2 2 2 2 2 2 3" xfId="2819" xr:uid="{00000000-0005-0000-0000-0000460A0000}"/>
    <cellStyle name="Normal 2 2 2 2 2 2 2 3 10" xfId="2820" xr:uid="{00000000-0005-0000-0000-0000470A0000}"/>
    <cellStyle name="Normal 2 2 2 2 2 2 2 3 11" xfId="2821" xr:uid="{00000000-0005-0000-0000-0000480A0000}"/>
    <cellStyle name="Normal 2 2 2 2 2 2 2 3 12" xfId="2822" xr:uid="{00000000-0005-0000-0000-0000490A0000}"/>
    <cellStyle name="Normal 2 2 2 2 2 2 2 3 2" xfId="2823" xr:uid="{00000000-0005-0000-0000-00004A0A0000}"/>
    <cellStyle name="Normal 2 2 2 2 2 2 2 3 3" xfId="2824" xr:uid="{00000000-0005-0000-0000-00004B0A0000}"/>
    <cellStyle name="Normal 2 2 2 2 2 2 2 3 4" xfId="2825" xr:uid="{00000000-0005-0000-0000-00004C0A0000}"/>
    <cellStyle name="Normal 2 2 2 2 2 2 2 3 5" xfId="2826" xr:uid="{00000000-0005-0000-0000-00004D0A0000}"/>
    <cellStyle name="Normal 2 2 2 2 2 2 2 3 6" xfId="2827" xr:uid="{00000000-0005-0000-0000-00004E0A0000}"/>
    <cellStyle name="Normal 2 2 2 2 2 2 2 3 7" xfId="2828" xr:uid="{00000000-0005-0000-0000-00004F0A0000}"/>
    <cellStyle name="Normal 2 2 2 2 2 2 2 3 8" xfId="2829" xr:uid="{00000000-0005-0000-0000-0000500A0000}"/>
    <cellStyle name="Normal 2 2 2 2 2 2 2 3 9" xfId="2830" xr:uid="{00000000-0005-0000-0000-0000510A0000}"/>
    <cellStyle name="Normal 2 2 2 2 2 2 2 30" xfId="2831" xr:uid="{00000000-0005-0000-0000-0000520A0000}"/>
    <cellStyle name="Normal 2 2 2 2 2 2 2 31" xfId="2832" xr:uid="{00000000-0005-0000-0000-0000530A0000}"/>
    <cellStyle name="Normal 2 2 2 2 2 2 2 32" xfId="2833" xr:uid="{00000000-0005-0000-0000-0000540A0000}"/>
    <cellStyle name="Normal 2 2 2 2 2 2 2 33" xfId="2834" xr:uid="{00000000-0005-0000-0000-0000550A0000}"/>
    <cellStyle name="Normal 2 2 2 2 2 2 2 34" xfId="2835" xr:uid="{00000000-0005-0000-0000-0000560A0000}"/>
    <cellStyle name="Normal 2 2 2 2 2 2 2 4" xfId="2836" xr:uid="{00000000-0005-0000-0000-0000570A0000}"/>
    <cellStyle name="Normal 2 2 2 2 2 2 2 4 10" xfId="2837" xr:uid="{00000000-0005-0000-0000-0000580A0000}"/>
    <cellStyle name="Normal 2 2 2 2 2 2 2 4 11" xfId="2838" xr:uid="{00000000-0005-0000-0000-0000590A0000}"/>
    <cellStyle name="Normal 2 2 2 2 2 2 2 4 12" xfId="2839" xr:uid="{00000000-0005-0000-0000-00005A0A0000}"/>
    <cellStyle name="Normal 2 2 2 2 2 2 2 4 2" xfId="2840" xr:uid="{00000000-0005-0000-0000-00005B0A0000}"/>
    <cellStyle name="Normal 2 2 2 2 2 2 2 4 3" xfId="2841" xr:uid="{00000000-0005-0000-0000-00005C0A0000}"/>
    <cellStyle name="Normal 2 2 2 2 2 2 2 4 4" xfId="2842" xr:uid="{00000000-0005-0000-0000-00005D0A0000}"/>
    <cellStyle name="Normal 2 2 2 2 2 2 2 4 5" xfId="2843" xr:uid="{00000000-0005-0000-0000-00005E0A0000}"/>
    <cellStyle name="Normal 2 2 2 2 2 2 2 4 6" xfId="2844" xr:uid="{00000000-0005-0000-0000-00005F0A0000}"/>
    <cellStyle name="Normal 2 2 2 2 2 2 2 4 7" xfId="2845" xr:uid="{00000000-0005-0000-0000-0000600A0000}"/>
    <cellStyle name="Normal 2 2 2 2 2 2 2 4 8" xfId="2846" xr:uid="{00000000-0005-0000-0000-0000610A0000}"/>
    <cellStyle name="Normal 2 2 2 2 2 2 2 4 9" xfId="2847" xr:uid="{00000000-0005-0000-0000-0000620A0000}"/>
    <cellStyle name="Normal 2 2 2 2 2 2 2 5" xfId="2848" xr:uid="{00000000-0005-0000-0000-0000630A0000}"/>
    <cellStyle name="Normal 2 2 2 2 2 2 2 6" xfId="2849" xr:uid="{00000000-0005-0000-0000-0000640A0000}"/>
    <cellStyle name="Normal 2 2 2 2 2 2 2 7" xfId="2850" xr:uid="{00000000-0005-0000-0000-0000650A0000}"/>
    <cellStyle name="Normal 2 2 2 2 2 2 2 8" xfId="2851" xr:uid="{00000000-0005-0000-0000-0000660A0000}"/>
    <cellStyle name="Normal 2 2 2 2 2 2 2 9" xfId="2852" xr:uid="{00000000-0005-0000-0000-0000670A0000}"/>
    <cellStyle name="Normal 2 2 2 2 2 2 20" xfId="2853" xr:uid="{00000000-0005-0000-0000-0000680A0000}"/>
    <cellStyle name="Normal 2 2 2 2 2 2 21" xfId="2854" xr:uid="{00000000-0005-0000-0000-0000690A0000}"/>
    <cellStyle name="Normal 2 2 2 2 2 2 22" xfId="2855" xr:uid="{00000000-0005-0000-0000-00006A0A0000}"/>
    <cellStyle name="Normal 2 2 2 2 2 2 23" xfId="2856" xr:uid="{00000000-0005-0000-0000-00006B0A0000}"/>
    <cellStyle name="Normal 2 2 2 2 2 2 24" xfId="2857" xr:uid="{00000000-0005-0000-0000-00006C0A0000}"/>
    <cellStyle name="Normal 2 2 2 2 2 2 3" xfId="2858" xr:uid="{00000000-0005-0000-0000-00006D0A0000}"/>
    <cellStyle name="Normal 2 2 2 2 2 2 3 10" xfId="2859" xr:uid="{00000000-0005-0000-0000-00006E0A0000}"/>
    <cellStyle name="Normal 2 2 2 2 2 2 3 11" xfId="2860" xr:uid="{00000000-0005-0000-0000-00006F0A0000}"/>
    <cellStyle name="Normal 2 2 2 2 2 2 3 12" xfId="2861" xr:uid="{00000000-0005-0000-0000-0000700A0000}"/>
    <cellStyle name="Normal 2 2 2 2 2 2 3 2" xfId="2862" xr:uid="{00000000-0005-0000-0000-0000710A0000}"/>
    <cellStyle name="Normal 2 2 2 2 2 2 3 3" xfId="2863" xr:uid="{00000000-0005-0000-0000-0000720A0000}"/>
    <cellStyle name="Normal 2 2 2 2 2 2 3 4" xfId="2864" xr:uid="{00000000-0005-0000-0000-0000730A0000}"/>
    <cellStyle name="Normal 2 2 2 2 2 2 3 5" xfId="2865" xr:uid="{00000000-0005-0000-0000-0000740A0000}"/>
    <cellStyle name="Normal 2 2 2 2 2 2 3 6" xfId="2866" xr:uid="{00000000-0005-0000-0000-0000750A0000}"/>
    <cellStyle name="Normal 2 2 2 2 2 2 3 7" xfId="2867" xr:uid="{00000000-0005-0000-0000-0000760A0000}"/>
    <cellStyle name="Normal 2 2 2 2 2 2 3 8" xfId="2868" xr:uid="{00000000-0005-0000-0000-0000770A0000}"/>
    <cellStyle name="Normal 2 2 2 2 2 2 3 9" xfId="2869" xr:uid="{00000000-0005-0000-0000-0000780A0000}"/>
    <cellStyle name="Normal 2 2 2 2 2 2 4" xfId="2870" xr:uid="{00000000-0005-0000-0000-0000790A0000}"/>
    <cellStyle name="Normal 2 2 2 2 2 2 4 10" xfId="2871" xr:uid="{00000000-0005-0000-0000-00007A0A0000}"/>
    <cellStyle name="Normal 2 2 2 2 2 2 4 11" xfId="2872" xr:uid="{00000000-0005-0000-0000-00007B0A0000}"/>
    <cellStyle name="Normal 2 2 2 2 2 2 4 12" xfId="2873" xr:uid="{00000000-0005-0000-0000-00007C0A0000}"/>
    <cellStyle name="Normal 2 2 2 2 2 2 4 2" xfId="2874" xr:uid="{00000000-0005-0000-0000-00007D0A0000}"/>
    <cellStyle name="Normal 2 2 2 2 2 2 4 3" xfId="2875" xr:uid="{00000000-0005-0000-0000-00007E0A0000}"/>
    <cellStyle name="Normal 2 2 2 2 2 2 4 4" xfId="2876" xr:uid="{00000000-0005-0000-0000-00007F0A0000}"/>
    <cellStyle name="Normal 2 2 2 2 2 2 4 5" xfId="2877" xr:uid="{00000000-0005-0000-0000-0000800A0000}"/>
    <cellStyle name="Normal 2 2 2 2 2 2 4 6" xfId="2878" xr:uid="{00000000-0005-0000-0000-0000810A0000}"/>
    <cellStyle name="Normal 2 2 2 2 2 2 4 7" xfId="2879" xr:uid="{00000000-0005-0000-0000-0000820A0000}"/>
    <cellStyle name="Normal 2 2 2 2 2 2 4 8" xfId="2880" xr:uid="{00000000-0005-0000-0000-0000830A0000}"/>
    <cellStyle name="Normal 2 2 2 2 2 2 4 9" xfId="2881" xr:uid="{00000000-0005-0000-0000-0000840A0000}"/>
    <cellStyle name="Normal 2 2 2 2 2 2 5" xfId="2882" xr:uid="{00000000-0005-0000-0000-0000850A0000}"/>
    <cellStyle name="Normal 2 2 2 2 2 2 6" xfId="2883" xr:uid="{00000000-0005-0000-0000-0000860A0000}"/>
    <cellStyle name="Normal 2 2 2 2 2 2 7" xfId="2884" xr:uid="{00000000-0005-0000-0000-0000870A0000}"/>
    <cellStyle name="Normal 2 2 2 2 2 2 8" xfId="2885" xr:uid="{00000000-0005-0000-0000-0000880A0000}"/>
    <cellStyle name="Normal 2 2 2 2 2 2 9" xfId="2886" xr:uid="{00000000-0005-0000-0000-0000890A0000}"/>
    <cellStyle name="Normal 2 2 2 2 2 20" xfId="2887" xr:uid="{00000000-0005-0000-0000-00008A0A0000}"/>
    <cellStyle name="Normal 2 2 2 2 2 21" xfId="2888" xr:uid="{00000000-0005-0000-0000-00008B0A0000}"/>
    <cellStyle name="Normal 2 2 2 2 2 22" xfId="2889" xr:uid="{00000000-0005-0000-0000-00008C0A0000}"/>
    <cellStyle name="Normal 2 2 2 2 2 23" xfId="2890" xr:uid="{00000000-0005-0000-0000-00008D0A0000}"/>
    <cellStyle name="Normal 2 2 2 2 2 24" xfId="2891" xr:uid="{00000000-0005-0000-0000-00008E0A0000}"/>
    <cellStyle name="Normal 2 2 2 2 2 25" xfId="2892" xr:uid="{00000000-0005-0000-0000-00008F0A0000}"/>
    <cellStyle name="Normal 2 2 2 2 2 26" xfId="2893" xr:uid="{00000000-0005-0000-0000-0000900A0000}"/>
    <cellStyle name="Normal 2 2 2 2 2 27" xfId="2894" xr:uid="{00000000-0005-0000-0000-0000910A0000}"/>
    <cellStyle name="Normal 2 2 2 2 2 28" xfId="2895" xr:uid="{00000000-0005-0000-0000-0000920A0000}"/>
    <cellStyle name="Normal 2 2 2 2 2 29" xfId="2896" xr:uid="{00000000-0005-0000-0000-0000930A0000}"/>
    <cellStyle name="Normal 2 2 2 2 2 3" xfId="2897" xr:uid="{00000000-0005-0000-0000-0000940A0000}"/>
    <cellStyle name="Normal 2 2 2 2 2 3 10" xfId="2898" xr:uid="{00000000-0005-0000-0000-0000950A0000}"/>
    <cellStyle name="Normal 2 2 2 2 2 3 11" xfId="2899" xr:uid="{00000000-0005-0000-0000-0000960A0000}"/>
    <cellStyle name="Normal 2 2 2 2 2 3 12" xfId="2900" xr:uid="{00000000-0005-0000-0000-0000970A0000}"/>
    <cellStyle name="Normal 2 2 2 2 2 3 2" xfId="2901" xr:uid="{00000000-0005-0000-0000-0000980A0000}"/>
    <cellStyle name="Normal 2 2 2 2 2 3 3" xfId="2902" xr:uid="{00000000-0005-0000-0000-0000990A0000}"/>
    <cellStyle name="Normal 2 2 2 2 2 3 4" xfId="2903" xr:uid="{00000000-0005-0000-0000-00009A0A0000}"/>
    <cellStyle name="Normal 2 2 2 2 2 3 5" xfId="2904" xr:uid="{00000000-0005-0000-0000-00009B0A0000}"/>
    <cellStyle name="Normal 2 2 2 2 2 3 6" xfId="2905" xr:uid="{00000000-0005-0000-0000-00009C0A0000}"/>
    <cellStyle name="Normal 2 2 2 2 2 3 7" xfId="2906" xr:uid="{00000000-0005-0000-0000-00009D0A0000}"/>
    <cellStyle name="Normal 2 2 2 2 2 3 8" xfId="2907" xr:uid="{00000000-0005-0000-0000-00009E0A0000}"/>
    <cellStyle name="Normal 2 2 2 2 2 3 9" xfId="2908" xr:uid="{00000000-0005-0000-0000-00009F0A0000}"/>
    <cellStyle name="Normal 2 2 2 2 2 30" xfId="2909" xr:uid="{00000000-0005-0000-0000-0000A00A0000}"/>
    <cellStyle name="Normal 2 2 2 2 2 31" xfId="2910" xr:uid="{00000000-0005-0000-0000-0000A10A0000}"/>
    <cellStyle name="Normal 2 2 2 2 2 32" xfId="2911" xr:uid="{00000000-0005-0000-0000-0000A20A0000}"/>
    <cellStyle name="Normal 2 2 2 2 2 33" xfId="2912" xr:uid="{00000000-0005-0000-0000-0000A30A0000}"/>
    <cellStyle name="Normal 2 2 2 2 2 34" xfId="2913" xr:uid="{00000000-0005-0000-0000-0000A40A0000}"/>
    <cellStyle name="Normal 2 2 2 2 2 35" xfId="2914" xr:uid="{00000000-0005-0000-0000-0000A50A0000}"/>
    <cellStyle name="Normal 2 2 2 2 2 4" xfId="2915" xr:uid="{00000000-0005-0000-0000-0000A60A0000}"/>
    <cellStyle name="Normal 2 2 2 2 2 4 10" xfId="2916" xr:uid="{00000000-0005-0000-0000-0000A70A0000}"/>
    <cellStyle name="Normal 2 2 2 2 2 4 11" xfId="2917" xr:uid="{00000000-0005-0000-0000-0000A80A0000}"/>
    <cellStyle name="Normal 2 2 2 2 2 4 12" xfId="2918" xr:uid="{00000000-0005-0000-0000-0000A90A0000}"/>
    <cellStyle name="Normal 2 2 2 2 2 4 2" xfId="2919" xr:uid="{00000000-0005-0000-0000-0000AA0A0000}"/>
    <cellStyle name="Normal 2 2 2 2 2 4 3" xfId="2920" xr:uid="{00000000-0005-0000-0000-0000AB0A0000}"/>
    <cellStyle name="Normal 2 2 2 2 2 4 4" xfId="2921" xr:uid="{00000000-0005-0000-0000-0000AC0A0000}"/>
    <cellStyle name="Normal 2 2 2 2 2 4 5" xfId="2922" xr:uid="{00000000-0005-0000-0000-0000AD0A0000}"/>
    <cellStyle name="Normal 2 2 2 2 2 4 6" xfId="2923" xr:uid="{00000000-0005-0000-0000-0000AE0A0000}"/>
    <cellStyle name="Normal 2 2 2 2 2 4 7" xfId="2924" xr:uid="{00000000-0005-0000-0000-0000AF0A0000}"/>
    <cellStyle name="Normal 2 2 2 2 2 4 8" xfId="2925" xr:uid="{00000000-0005-0000-0000-0000B00A0000}"/>
    <cellStyle name="Normal 2 2 2 2 2 4 9" xfId="2926" xr:uid="{00000000-0005-0000-0000-0000B10A0000}"/>
    <cellStyle name="Normal 2 2 2 2 2 5" xfId="2927" xr:uid="{00000000-0005-0000-0000-0000B20A0000}"/>
    <cellStyle name="Normal 2 2 2 2 2 6" xfId="2928" xr:uid="{00000000-0005-0000-0000-0000B30A0000}"/>
    <cellStyle name="Normal 2 2 2 2 2 7" xfId="2929" xr:uid="{00000000-0005-0000-0000-0000B40A0000}"/>
    <cellStyle name="Normal 2 2 2 2 2 8" xfId="2930" xr:uid="{00000000-0005-0000-0000-0000B50A0000}"/>
    <cellStyle name="Normal 2 2 2 2 2 9" xfId="2931" xr:uid="{00000000-0005-0000-0000-0000B60A0000}"/>
    <cellStyle name="Normal 2 2 2 2 20" xfId="2932" xr:uid="{00000000-0005-0000-0000-0000B70A0000}"/>
    <cellStyle name="Normal 2 2 2 2 21" xfId="2933" xr:uid="{00000000-0005-0000-0000-0000B80A0000}"/>
    <cellStyle name="Normal 2 2 2 2 22" xfId="2934" xr:uid="{00000000-0005-0000-0000-0000B90A0000}"/>
    <cellStyle name="Normal 2 2 2 2 23" xfId="2935" xr:uid="{00000000-0005-0000-0000-0000BA0A0000}"/>
    <cellStyle name="Normal 2 2 2 2 24" xfId="2936" xr:uid="{00000000-0005-0000-0000-0000BB0A0000}"/>
    <cellStyle name="Normal 2 2 2 2 3" xfId="2937" xr:uid="{00000000-0005-0000-0000-0000BC0A0000}"/>
    <cellStyle name="Normal 2 2 2 2 3 10" xfId="2938" xr:uid="{00000000-0005-0000-0000-0000BD0A0000}"/>
    <cellStyle name="Normal 2 2 2 2 3 11" xfId="2939" xr:uid="{00000000-0005-0000-0000-0000BE0A0000}"/>
    <cellStyle name="Normal 2 2 2 2 3 12" xfId="2940" xr:uid="{00000000-0005-0000-0000-0000BF0A0000}"/>
    <cellStyle name="Normal 2 2 2 2 3 13" xfId="2941" xr:uid="{00000000-0005-0000-0000-0000C00A0000}"/>
    <cellStyle name="Normal 2 2 2 2 3 14" xfId="2942" xr:uid="{00000000-0005-0000-0000-0000C10A0000}"/>
    <cellStyle name="Normal 2 2 2 2 3 15" xfId="2943" xr:uid="{00000000-0005-0000-0000-0000C20A0000}"/>
    <cellStyle name="Normal 2 2 2 2 3 2" xfId="2944" xr:uid="{00000000-0005-0000-0000-0000C30A0000}"/>
    <cellStyle name="Normal 2 2 2 2 3 3" xfId="2945" xr:uid="{00000000-0005-0000-0000-0000C40A0000}"/>
    <cellStyle name="Normal 2 2 2 2 3 4" xfId="2946" xr:uid="{00000000-0005-0000-0000-0000C50A0000}"/>
    <cellStyle name="Normal 2 2 2 2 3 5" xfId="2947" xr:uid="{00000000-0005-0000-0000-0000C60A0000}"/>
    <cellStyle name="Normal 2 2 2 2 3 6" xfId="2948" xr:uid="{00000000-0005-0000-0000-0000C70A0000}"/>
    <cellStyle name="Normal 2 2 2 2 3 7" xfId="2949" xr:uid="{00000000-0005-0000-0000-0000C80A0000}"/>
    <cellStyle name="Normal 2 2 2 2 3 8" xfId="2950" xr:uid="{00000000-0005-0000-0000-0000C90A0000}"/>
    <cellStyle name="Normal 2 2 2 2 3 9" xfId="2951" xr:uid="{00000000-0005-0000-0000-0000CA0A0000}"/>
    <cellStyle name="Normal 2 2 2 2 4" xfId="2952" xr:uid="{00000000-0005-0000-0000-0000CB0A0000}"/>
    <cellStyle name="Normal 2 2 2 2 4 10" xfId="2953" xr:uid="{00000000-0005-0000-0000-0000CC0A0000}"/>
    <cellStyle name="Normal 2 2 2 2 4 11" xfId="2954" xr:uid="{00000000-0005-0000-0000-0000CD0A0000}"/>
    <cellStyle name="Normal 2 2 2 2 4 12" xfId="2955" xr:uid="{00000000-0005-0000-0000-0000CE0A0000}"/>
    <cellStyle name="Normal 2 2 2 2 4 2" xfId="2956" xr:uid="{00000000-0005-0000-0000-0000CF0A0000}"/>
    <cellStyle name="Normal 2 2 2 2 4 3" xfId="2957" xr:uid="{00000000-0005-0000-0000-0000D00A0000}"/>
    <cellStyle name="Normal 2 2 2 2 4 4" xfId="2958" xr:uid="{00000000-0005-0000-0000-0000D10A0000}"/>
    <cellStyle name="Normal 2 2 2 2 4 5" xfId="2959" xr:uid="{00000000-0005-0000-0000-0000D20A0000}"/>
    <cellStyle name="Normal 2 2 2 2 4 6" xfId="2960" xr:uid="{00000000-0005-0000-0000-0000D30A0000}"/>
    <cellStyle name="Normal 2 2 2 2 4 7" xfId="2961" xr:uid="{00000000-0005-0000-0000-0000D40A0000}"/>
    <cellStyle name="Normal 2 2 2 2 4 8" xfId="2962" xr:uid="{00000000-0005-0000-0000-0000D50A0000}"/>
    <cellStyle name="Normal 2 2 2 2 4 9" xfId="2963" xr:uid="{00000000-0005-0000-0000-0000D60A0000}"/>
    <cellStyle name="Normal 2 2 2 2 5" xfId="2964" xr:uid="{00000000-0005-0000-0000-0000D70A0000}"/>
    <cellStyle name="Normal 2 2 2 2 6" xfId="2965" xr:uid="{00000000-0005-0000-0000-0000D80A0000}"/>
    <cellStyle name="Normal 2 2 2 2 7" xfId="2966" xr:uid="{00000000-0005-0000-0000-0000D90A0000}"/>
    <cellStyle name="Normal 2 2 2 2 8" xfId="2967" xr:uid="{00000000-0005-0000-0000-0000DA0A0000}"/>
    <cellStyle name="Normal 2 2 2 2 9" xfId="2968" xr:uid="{00000000-0005-0000-0000-0000DB0A0000}"/>
    <cellStyle name="Normal 2 2 2 20" xfId="2969" xr:uid="{00000000-0005-0000-0000-0000DC0A0000}"/>
    <cellStyle name="Normal 2 2 2 21" xfId="2970" xr:uid="{00000000-0005-0000-0000-0000DD0A0000}"/>
    <cellStyle name="Normal 2 2 2 22" xfId="2971" xr:uid="{00000000-0005-0000-0000-0000DE0A0000}"/>
    <cellStyle name="Normal 2 2 2 23" xfId="2972" xr:uid="{00000000-0005-0000-0000-0000DF0A0000}"/>
    <cellStyle name="Normal 2 2 2 24" xfId="2973" xr:uid="{00000000-0005-0000-0000-0000E00A0000}"/>
    <cellStyle name="Normal 2 2 2 25" xfId="2974" xr:uid="{00000000-0005-0000-0000-0000E10A0000}"/>
    <cellStyle name="Normal 2 2 2 26" xfId="2975" xr:uid="{00000000-0005-0000-0000-0000E20A0000}"/>
    <cellStyle name="Normal 2 2 2 27" xfId="2976" xr:uid="{00000000-0005-0000-0000-0000E30A0000}"/>
    <cellStyle name="Normal 2 2 2 28" xfId="2977" xr:uid="{00000000-0005-0000-0000-0000E40A0000}"/>
    <cellStyle name="Normal 2 2 2 29" xfId="2978" xr:uid="{00000000-0005-0000-0000-0000E50A0000}"/>
    <cellStyle name="Normal 2 2 2 3" xfId="2979" xr:uid="{00000000-0005-0000-0000-0000E60A0000}"/>
    <cellStyle name="Normal 2 2 2 3 10" xfId="2980" xr:uid="{00000000-0005-0000-0000-0000E70A0000}"/>
    <cellStyle name="Normal 2 2 2 3 11" xfId="2981" xr:uid="{00000000-0005-0000-0000-0000E80A0000}"/>
    <cellStyle name="Normal 2 2 2 3 12" xfId="2982" xr:uid="{00000000-0005-0000-0000-0000E90A0000}"/>
    <cellStyle name="Normal 2 2 2 3 2" xfId="2983" xr:uid="{00000000-0005-0000-0000-0000EA0A0000}"/>
    <cellStyle name="Normal 2 2 2 3 3" xfId="2984" xr:uid="{00000000-0005-0000-0000-0000EB0A0000}"/>
    <cellStyle name="Normal 2 2 2 3 4" xfId="2985" xr:uid="{00000000-0005-0000-0000-0000EC0A0000}"/>
    <cellStyle name="Normal 2 2 2 3 5" xfId="2986" xr:uid="{00000000-0005-0000-0000-0000ED0A0000}"/>
    <cellStyle name="Normal 2 2 2 3 6" xfId="2987" xr:uid="{00000000-0005-0000-0000-0000EE0A0000}"/>
    <cellStyle name="Normal 2 2 2 3 7" xfId="2988" xr:uid="{00000000-0005-0000-0000-0000EF0A0000}"/>
    <cellStyle name="Normal 2 2 2 3 8" xfId="2989" xr:uid="{00000000-0005-0000-0000-0000F00A0000}"/>
    <cellStyle name="Normal 2 2 2 3 9" xfId="2990" xr:uid="{00000000-0005-0000-0000-0000F10A0000}"/>
    <cellStyle name="Normal 2 2 2 30" xfId="2991" xr:uid="{00000000-0005-0000-0000-0000F20A0000}"/>
    <cellStyle name="Normal 2 2 2 31" xfId="2992" xr:uid="{00000000-0005-0000-0000-0000F30A0000}"/>
    <cellStyle name="Normal 2 2 2 32" xfId="2993" xr:uid="{00000000-0005-0000-0000-0000F40A0000}"/>
    <cellStyle name="Normal 2 2 2 33" xfId="2994" xr:uid="{00000000-0005-0000-0000-0000F50A0000}"/>
    <cellStyle name="Normal 2 2 2 34" xfId="2995" xr:uid="{00000000-0005-0000-0000-0000F60A0000}"/>
    <cellStyle name="Normal 2 2 2 35" xfId="2996" xr:uid="{00000000-0005-0000-0000-0000F70A0000}"/>
    <cellStyle name="Normal 2 2 2 36" xfId="2997" xr:uid="{00000000-0005-0000-0000-0000F80A0000}"/>
    <cellStyle name="Normal 2 2 2 37" xfId="2998" xr:uid="{00000000-0005-0000-0000-0000F90A0000}"/>
    <cellStyle name="Normal 2 2 2 4" xfId="2999" xr:uid="{00000000-0005-0000-0000-0000FA0A0000}"/>
    <cellStyle name="Normal 2 2 2 4 10" xfId="3000" xr:uid="{00000000-0005-0000-0000-0000FB0A0000}"/>
    <cellStyle name="Normal 2 2 2 4 11" xfId="3001" xr:uid="{00000000-0005-0000-0000-0000FC0A0000}"/>
    <cellStyle name="Normal 2 2 2 4 12" xfId="3002" xr:uid="{00000000-0005-0000-0000-0000FD0A0000}"/>
    <cellStyle name="Normal 2 2 2 4 2" xfId="3003" xr:uid="{00000000-0005-0000-0000-0000FE0A0000}"/>
    <cellStyle name="Normal 2 2 2 4 3" xfId="3004" xr:uid="{00000000-0005-0000-0000-0000FF0A0000}"/>
    <cellStyle name="Normal 2 2 2 4 4" xfId="3005" xr:uid="{00000000-0005-0000-0000-0000000B0000}"/>
    <cellStyle name="Normal 2 2 2 4 5" xfId="3006" xr:uid="{00000000-0005-0000-0000-0000010B0000}"/>
    <cellStyle name="Normal 2 2 2 4 6" xfId="3007" xr:uid="{00000000-0005-0000-0000-0000020B0000}"/>
    <cellStyle name="Normal 2 2 2 4 7" xfId="3008" xr:uid="{00000000-0005-0000-0000-0000030B0000}"/>
    <cellStyle name="Normal 2 2 2 4 8" xfId="3009" xr:uid="{00000000-0005-0000-0000-0000040B0000}"/>
    <cellStyle name="Normal 2 2 2 4 9" xfId="3010" xr:uid="{00000000-0005-0000-0000-0000050B0000}"/>
    <cellStyle name="Normal 2 2 2 5" xfId="3011" xr:uid="{00000000-0005-0000-0000-0000060B0000}"/>
    <cellStyle name="Normal 2 2 2 5 10" xfId="3012" xr:uid="{00000000-0005-0000-0000-0000070B0000}"/>
    <cellStyle name="Normal 2 2 2 5 11" xfId="3013" xr:uid="{00000000-0005-0000-0000-0000080B0000}"/>
    <cellStyle name="Normal 2 2 2 5 12" xfId="3014" xr:uid="{00000000-0005-0000-0000-0000090B0000}"/>
    <cellStyle name="Normal 2 2 2 5 13" xfId="3015" xr:uid="{00000000-0005-0000-0000-00000A0B0000}"/>
    <cellStyle name="Normal 2 2 2 5 14" xfId="3016" xr:uid="{00000000-0005-0000-0000-00000B0B0000}"/>
    <cellStyle name="Normal 2 2 2 5 15" xfId="3017" xr:uid="{00000000-0005-0000-0000-00000C0B0000}"/>
    <cellStyle name="Normal 2 2 2 5 2" xfId="3018" xr:uid="{00000000-0005-0000-0000-00000D0B0000}"/>
    <cellStyle name="Normal 2 2 2 5 3" xfId="3019" xr:uid="{00000000-0005-0000-0000-00000E0B0000}"/>
    <cellStyle name="Normal 2 2 2 5 4" xfId="3020" xr:uid="{00000000-0005-0000-0000-00000F0B0000}"/>
    <cellStyle name="Normal 2 2 2 5 5" xfId="3021" xr:uid="{00000000-0005-0000-0000-0000100B0000}"/>
    <cellStyle name="Normal 2 2 2 5 6" xfId="3022" xr:uid="{00000000-0005-0000-0000-0000110B0000}"/>
    <cellStyle name="Normal 2 2 2 5 7" xfId="3023" xr:uid="{00000000-0005-0000-0000-0000120B0000}"/>
    <cellStyle name="Normal 2 2 2 5 8" xfId="3024" xr:uid="{00000000-0005-0000-0000-0000130B0000}"/>
    <cellStyle name="Normal 2 2 2 5 9" xfId="3025" xr:uid="{00000000-0005-0000-0000-0000140B0000}"/>
    <cellStyle name="Normal 2 2 2 6" xfId="3026" xr:uid="{00000000-0005-0000-0000-0000150B0000}"/>
    <cellStyle name="Normal 2 2 2 6 10" xfId="3027" xr:uid="{00000000-0005-0000-0000-0000160B0000}"/>
    <cellStyle name="Normal 2 2 2 6 11" xfId="3028" xr:uid="{00000000-0005-0000-0000-0000170B0000}"/>
    <cellStyle name="Normal 2 2 2 6 12" xfId="3029" xr:uid="{00000000-0005-0000-0000-0000180B0000}"/>
    <cellStyle name="Normal 2 2 2 6 2" xfId="3030" xr:uid="{00000000-0005-0000-0000-0000190B0000}"/>
    <cellStyle name="Normal 2 2 2 6 3" xfId="3031" xr:uid="{00000000-0005-0000-0000-00001A0B0000}"/>
    <cellStyle name="Normal 2 2 2 6 4" xfId="3032" xr:uid="{00000000-0005-0000-0000-00001B0B0000}"/>
    <cellStyle name="Normal 2 2 2 6 5" xfId="3033" xr:uid="{00000000-0005-0000-0000-00001C0B0000}"/>
    <cellStyle name="Normal 2 2 2 6 6" xfId="3034" xr:uid="{00000000-0005-0000-0000-00001D0B0000}"/>
    <cellStyle name="Normal 2 2 2 6 7" xfId="3035" xr:uid="{00000000-0005-0000-0000-00001E0B0000}"/>
    <cellStyle name="Normal 2 2 2 6 8" xfId="3036" xr:uid="{00000000-0005-0000-0000-00001F0B0000}"/>
    <cellStyle name="Normal 2 2 2 6 9" xfId="3037" xr:uid="{00000000-0005-0000-0000-0000200B0000}"/>
    <cellStyle name="Normal 2 2 2 7" xfId="3038" xr:uid="{00000000-0005-0000-0000-0000210B0000}"/>
    <cellStyle name="Normal 2 2 2 8" xfId="3039" xr:uid="{00000000-0005-0000-0000-0000220B0000}"/>
    <cellStyle name="Normal 2 2 2 9" xfId="3040" xr:uid="{00000000-0005-0000-0000-0000230B0000}"/>
    <cellStyle name="Normal 2 2 20" xfId="3041" xr:uid="{00000000-0005-0000-0000-0000240B0000}"/>
    <cellStyle name="Normal 2 2 21" xfId="3042" xr:uid="{00000000-0005-0000-0000-0000250B0000}"/>
    <cellStyle name="Normal 2 2 22" xfId="3043" xr:uid="{00000000-0005-0000-0000-0000260B0000}"/>
    <cellStyle name="Normal 2 2 23" xfId="3044" xr:uid="{00000000-0005-0000-0000-0000270B0000}"/>
    <cellStyle name="Normal 2 2 24" xfId="3045" xr:uid="{00000000-0005-0000-0000-0000280B0000}"/>
    <cellStyle name="Normal 2 2 25" xfId="3046" xr:uid="{00000000-0005-0000-0000-0000290B0000}"/>
    <cellStyle name="Normal 2 2 26" xfId="3047" xr:uid="{00000000-0005-0000-0000-00002A0B0000}"/>
    <cellStyle name="Normal 2 2 27" xfId="3048" xr:uid="{00000000-0005-0000-0000-00002B0B0000}"/>
    <cellStyle name="Normal 2 2 28" xfId="3049" xr:uid="{00000000-0005-0000-0000-00002C0B0000}"/>
    <cellStyle name="Normal 2 2 29" xfId="3050" xr:uid="{00000000-0005-0000-0000-00002D0B0000}"/>
    <cellStyle name="Normal 2 2 3" xfId="274" xr:uid="{00000000-0005-0000-0000-00002E0B0000}"/>
    <cellStyle name="Normal 2 2 3 2" xfId="275" xr:uid="{00000000-0005-0000-0000-00002F0B0000}"/>
    <cellStyle name="Normal 2 2 3 2 10" xfId="3051" xr:uid="{00000000-0005-0000-0000-0000300B0000}"/>
    <cellStyle name="Normal 2 2 3 2 11" xfId="3052" xr:uid="{00000000-0005-0000-0000-0000310B0000}"/>
    <cellStyle name="Normal 2 2 3 2 12" xfId="3053" xr:uid="{00000000-0005-0000-0000-0000320B0000}"/>
    <cellStyle name="Normal 2 2 3 2 2" xfId="3054" xr:uid="{00000000-0005-0000-0000-0000330B0000}"/>
    <cellStyle name="Normal 2 2 3 2 3" xfId="3055" xr:uid="{00000000-0005-0000-0000-0000340B0000}"/>
    <cellStyle name="Normal 2 2 3 2 4" xfId="3056" xr:uid="{00000000-0005-0000-0000-0000350B0000}"/>
    <cellStyle name="Normal 2 2 3 2 5" xfId="3057" xr:uid="{00000000-0005-0000-0000-0000360B0000}"/>
    <cellStyle name="Normal 2 2 3 2 6" xfId="3058" xr:uid="{00000000-0005-0000-0000-0000370B0000}"/>
    <cellStyle name="Normal 2 2 3 2 7" xfId="3059" xr:uid="{00000000-0005-0000-0000-0000380B0000}"/>
    <cellStyle name="Normal 2 2 3 2 8" xfId="3060" xr:uid="{00000000-0005-0000-0000-0000390B0000}"/>
    <cellStyle name="Normal 2 2 3 2 9" xfId="3061" xr:uid="{00000000-0005-0000-0000-00003A0B0000}"/>
    <cellStyle name="Normal 2 2 3 3" xfId="3062" xr:uid="{00000000-0005-0000-0000-00003B0B0000}"/>
    <cellStyle name="Normal 2 2 3 3 10" xfId="3063" xr:uid="{00000000-0005-0000-0000-00003C0B0000}"/>
    <cellStyle name="Normal 2 2 3 3 11" xfId="3064" xr:uid="{00000000-0005-0000-0000-00003D0B0000}"/>
    <cellStyle name="Normal 2 2 3 3 12" xfId="3065" xr:uid="{00000000-0005-0000-0000-00003E0B0000}"/>
    <cellStyle name="Normal 2 2 3 3 2" xfId="3066" xr:uid="{00000000-0005-0000-0000-00003F0B0000}"/>
    <cellStyle name="Normal 2 2 3 3 3" xfId="3067" xr:uid="{00000000-0005-0000-0000-0000400B0000}"/>
    <cellStyle name="Normal 2 2 3 3 4" xfId="3068" xr:uid="{00000000-0005-0000-0000-0000410B0000}"/>
    <cellStyle name="Normal 2 2 3 3 5" xfId="3069" xr:uid="{00000000-0005-0000-0000-0000420B0000}"/>
    <cellStyle name="Normal 2 2 3 3 6" xfId="3070" xr:uid="{00000000-0005-0000-0000-0000430B0000}"/>
    <cellStyle name="Normal 2 2 3 3 7" xfId="3071" xr:uid="{00000000-0005-0000-0000-0000440B0000}"/>
    <cellStyle name="Normal 2 2 3 3 8" xfId="3072" xr:uid="{00000000-0005-0000-0000-0000450B0000}"/>
    <cellStyle name="Normal 2 2 3 3 9" xfId="3073" xr:uid="{00000000-0005-0000-0000-0000460B0000}"/>
    <cellStyle name="Normal 2 2 3 4" xfId="3074" xr:uid="{00000000-0005-0000-0000-0000470B0000}"/>
    <cellStyle name="Normal 2 2 30" xfId="3075" xr:uid="{00000000-0005-0000-0000-0000480B0000}"/>
    <cellStyle name="Normal 2 2 4" xfId="276" xr:uid="{00000000-0005-0000-0000-0000490B0000}"/>
    <cellStyle name="Normal 2 2 4 2" xfId="277" xr:uid="{00000000-0005-0000-0000-00004A0B0000}"/>
    <cellStyle name="Normal 2 2 4 2 10" xfId="3076" xr:uid="{00000000-0005-0000-0000-00004B0B0000}"/>
    <cellStyle name="Normal 2 2 4 2 11" xfId="3077" xr:uid="{00000000-0005-0000-0000-00004C0B0000}"/>
    <cellStyle name="Normal 2 2 4 2 12" xfId="3078" xr:uid="{00000000-0005-0000-0000-00004D0B0000}"/>
    <cellStyle name="Normal 2 2 4 2 2" xfId="3079" xr:uid="{00000000-0005-0000-0000-00004E0B0000}"/>
    <cellStyle name="Normal 2 2 4 2 3" xfId="3080" xr:uid="{00000000-0005-0000-0000-00004F0B0000}"/>
    <cellStyle name="Normal 2 2 4 2 4" xfId="3081" xr:uid="{00000000-0005-0000-0000-0000500B0000}"/>
    <cellStyle name="Normal 2 2 4 2 5" xfId="3082" xr:uid="{00000000-0005-0000-0000-0000510B0000}"/>
    <cellStyle name="Normal 2 2 4 2 6" xfId="3083" xr:uid="{00000000-0005-0000-0000-0000520B0000}"/>
    <cellStyle name="Normal 2 2 4 2 7" xfId="3084" xr:uid="{00000000-0005-0000-0000-0000530B0000}"/>
    <cellStyle name="Normal 2 2 4 2 8" xfId="3085" xr:uid="{00000000-0005-0000-0000-0000540B0000}"/>
    <cellStyle name="Normal 2 2 4 2 9" xfId="3086" xr:uid="{00000000-0005-0000-0000-0000550B0000}"/>
    <cellStyle name="Normal 2 2 4 3" xfId="3087" xr:uid="{00000000-0005-0000-0000-0000560B0000}"/>
    <cellStyle name="Normal 2 2 4 3 10" xfId="3088" xr:uid="{00000000-0005-0000-0000-0000570B0000}"/>
    <cellStyle name="Normal 2 2 4 3 11" xfId="3089" xr:uid="{00000000-0005-0000-0000-0000580B0000}"/>
    <cellStyle name="Normal 2 2 4 3 12" xfId="3090" xr:uid="{00000000-0005-0000-0000-0000590B0000}"/>
    <cellStyle name="Normal 2 2 4 3 2" xfId="3091" xr:uid="{00000000-0005-0000-0000-00005A0B0000}"/>
    <cellStyle name="Normal 2 2 4 3 3" xfId="3092" xr:uid="{00000000-0005-0000-0000-00005B0B0000}"/>
    <cellStyle name="Normal 2 2 4 3 4" xfId="3093" xr:uid="{00000000-0005-0000-0000-00005C0B0000}"/>
    <cellStyle name="Normal 2 2 4 3 5" xfId="3094" xr:uid="{00000000-0005-0000-0000-00005D0B0000}"/>
    <cellStyle name="Normal 2 2 4 3 6" xfId="3095" xr:uid="{00000000-0005-0000-0000-00005E0B0000}"/>
    <cellStyle name="Normal 2 2 4 3 7" xfId="3096" xr:uid="{00000000-0005-0000-0000-00005F0B0000}"/>
    <cellStyle name="Normal 2 2 4 3 8" xfId="3097" xr:uid="{00000000-0005-0000-0000-0000600B0000}"/>
    <cellStyle name="Normal 2 2 4 3 9" xfId="3098" xr:uid="{00000000-0005-0000-0000-0000610B0000}"/>
    <cellStyle name="Normal 2 2 4 4" xfId="3099" xr:uid="{00000000-0005-0000-0000-0000620B0000}"/>
    <cellStyle name="Normal 2 2 5" xfId="278" xr:uid="{00000000-0005-0000-0000-0000630B0000}"/>
    <cellStyle name="Normal 2 2 5 10" xfId="3100" xr:uid="{00000000-0005-0000-0000-0000640B0000}"/>
    <cellStyle name="Normal 2 2 5 11" xfId="3101" xr:uid="{00000000-0005-0000-0000-0000650B0000}"/>
    <cellStyle name="Normal 2 2 5 12" xfId="3102" xr:uid="{00000000-0005-0000-0000-0000660B0000}"/>
    <cellStyle name="Normal 2 2 5 13" xfId="3103" xr:uid="{00000000-0005-0000-0000-0000670B0000}"/>
    <cellStyle name="Normal 2 2 5 14" xfId="3104" xr:uid="{00000000-0005-0000-0000-0000680B0000}"/>
    <cellStyle name="Normal 2 2 5 15" xfId="3105" xr:uid="{00000000-0005-0000-0000-0000690B0000}"/>
    <cellStyle name="Normal 2 2 5 16" xfId="3106" xr:uid="{00000000-0005-0000-0000-00006A0B0000}"/>
    <cellStyle name="Normal 2 2 5 2" xfId="3107" xr:uid="{00000000-0005-0000-0000-00006B0B0000}"/>
    <cellStyle name="Normal 2 2 5 3" xfId="3108" xr:uid="{00000000-0005-0000-0000-00006C0B0000}"/>
    <cellStyle name="Normal 2 2 5 4" xfId="3109" xr:uid="{00000000-0005-0000-0000-00006D0B0000}"/>
    <cellStyle name="Normal 2 2 5 5" xfId="3110" xr:uid="{00000000-0005-0000-0000-00006E0B0000}"/>
    <cellStyle name="Normal 2 2 5 6" xfId="3111" xr:uid="{00000000-0005-0000-0000-00006F0B0000}"/>
    <cellStyle name="Normal 2 2 5 7" xfId="3112" xr:uid="{00000000-0005-0000-0000-0000700B0000}"/>
    <cellStyle name="Normal 2 2 5 8" xfId="3113" xr:uid="{00000000-0005-0000-0000-0000710B0000}"/>
    <cellStyle name="Normal 2 2 5 9" xfId="3114" xr:uid="{00000000-0005-0000-0000-0000720B0000}"/>
    <cellStyle name="Normal 2 2 6" xfId="279" xr:uid="{00000000-0005-0000-0000-0000730B0000}"/>
    <cellStyle name="Normal 2 2 6 10" xfId="3115" xr:uid="{00000000-0005-0000-0000-0000740B0000}"/>
    <cellStyle name="Normal 2 2 6 11" xfId="3116" xr:uid="{00000000-0005-0000-0000-0000750B0000}"/>
    <cellStyle name="Normal 2 2 6 12" xfId="3117" xr:uid="{00000000-0005-0000-0000-0000760B0000}"/>
    <cellStyle name="Normal 2 2 6 2" xfId="3118" xr:uid="{00000000-0005-0000-0000-0000770B0000}"/>
    <cellStyle name="Normal 2 2 6 3" xfId="3119" xr:uid="{00000000-0005-0000-0000-0000780B0000}"/>
    <cellStyle name="Normal 2 2 6 4" xfId="3120" xr:uid="{00000000-0005-0000-0000-0000790B0000}"/>
    <cellStyle name="Normal 2 2 6 5" xfId="3121" xr:uid="{00000000-0005-0000-0000-00007A0B0000}"/>
    <cellStyle name="Normal 2 2 6 6" xfId="3122" xr:uid="{00000000-0005-0000-0000-00007B0B0000}"/>
    <cellStyle name="Normal 2 2 6 7" xfId="3123" xr:uid="{00000000-0005-0000-0000-00007C0B0000}"/>
    <cellStyle name="Normal 2 2 6 8" xfId="3124" xr:uid="{00000000-0005-0000-0000-00007D0B0000}"/>
    <cellStyle name="Normal 2 2 6 9" xfId="3125" xr:uid="{00000000-0005-0000-0000-00007E0B0000}"/>
    <cellStyle name="Normal 2 2 7" xfId="462" xr:uid="{00000000-0005-0000-0000-00007F0B0000}"/>
    <cellStyle name="Normal 2 2 7 10" xfId="3126" xr:uid="{00000000-0005-0000-0000-0000800B0000}"/>
    <cellStyle name="Normal 2 2 7 11" xfId="3127" xr:uid="{00000000-0005-0000-0000-0000810B0000}"/>
    <cellStyle name="Normal 2 2 7 12" xfId="3128" xr:uid="{00000000-0005-0000-0000-0000820B0000}"/>
    <cellStyle name="Normal 2 2 7 2" xfId="3129" xr:uid="{00000000-0005-0000-0000-0000830B0000}"/>
    <cellStyle name="Normal 2 2 7 3" xfId="3130" xr:uid="{00000000-0005-0000-0000-0000840B0000}"/>
    <cellStyle name="Normal 2 2 7 4" xfId="3131" xr:uid="{00000000-0005-0000-0000-0000850B0000}"/>
    <cellStyle name="Normal 2 2 7 5" xfId="3132" xr:uid="{00000000-0005-0000-0000-0000860B0000}"/>
    <cellStyle name="Normal 2 2 7 6" xfId="3133" xr:uid="{00000000-0005-0000-0000-0000870B0000}"/>
    <cellStyle name="Normal 2 2 7 7" xfId="3134" xr:uid="{00000000-0005-0000-0000-0000880B0000}"/>
    <cellStyle name="Normal 2 2 7 8" xfId="3135" xr:uid="{00000000-0005-0000-0000-0000890B0000}"/>
    <cellStyle name="Normal 2 2 7 9" xfId="3136" xr:uid="{00000000-0005-0000-0000-00008A0B0000}"/>
    <cellStyle name="Normal 2 2 8" xfId="3137" xr:uid="{00000000-0005-0000-0000-00008B0B0000}"/>
    <cellStyle name="Normal 2 2 9" xfId="3138" xr:uid="{00000000-0005-0000-0000-00008C0B0000}"/>
    <cellStyle name="Normal 2 2 9 10" xfId="3139" xr:uid="{00000000-0005-0000-0000-00008D0B0000}"/>
    <cellStyle name="Normal 2 2 9 11" xfId="3140" xr:uid="{00000000-0005-0000-0000-00008E0B0000}"/>
    <cellStyle name="Normal 2 2 9 12" xfId="3141" xr:uid="{00000000-0005-0000-0000-00008F0B0000}"/>
    <cellStyle name="Normal 2 2 9 13" xfId="3142" xr:uid="{00000000-0005-0000-0000-0000900B0000}"/>
    <cellStyle name="Normal 2 2 9 14" xfId="3143" xr:uid="{00000000-0005-0000-0000-0000910B0000}"/>
    <cellStyle name="Normal 2 2 9 15" xfId="3144" xr:uid="{00000000-0005-0000-0000-0000920B0000}"/>
    <cellStyle name="Normal 2 2 9 2" xfId="3145" xr:uid="{00000000-0005-0000-0000-0000930B0000}"/>
    <cellStyle name="Normal 2 2 9 3" xfId="3146" xr:uid="{00000000-0005-0000-0000-0000940B0000}"/>
    <cellStyle name="Normal 2 2 9 4" xfId="3147" xr:uid="{00000000-0005-0000-0000-0000950B0000}"/>
    <cellStyle name="Normal 2 2 9 5" xfId="3148" xr:uid="{00000000-0005-0000-0000-0000960B0000}"/>
    <cellStyle name="Normal 2 2 9 6" xfId="3149" xr:uid="{00000000-0005-0000-0000-0000970B0000}"/>
    <cellStyle name="Normal 2 2 9 7" xfId="3150" xr:uid="{00000000-0005-0000-0000-0000980B0000}"/>
    <cellStyle name="Normal 2 2 9 8" xfId="3151" xr:uid="{00000000-0005-0000-0000-0000990B0000}"/>
    <cellStyle name="Normal 2 2 9 9" xfId="3152" xr:uid="{00000000-0005-0000-0000-00009A0B0000}"/>
    <cellStyle name="Normal 2 20" xfId="3153" xr:uid="{00000000-0005-0000-0000-00009B0B0000}"/>
    <cellStyle name="Normal 2 20 2" xfId="3154" xr:uid="{00000000-0005-0000-0000-00009C0B0000}"/>
    <cellStyle name="Normal 2 20 3" xfId="3155" xr:uid="{00000000-0005-0000-0000-00009D0B0000}"/>
    <cellStyle name="Normal 2 20 4" xfId="3156" xr:uid="{00000000-0005-0000-0000-00009E0B0000}"/>
    <cellStyle name="Normal 2 20 5" xfId="3157" xr:uid="{00000000-0005-0000-0000-00009F0B0000}"/>
    <cellStyle name="Normal 2 21" xfId="3158" xr:uid="{00000000-0005-0000-0000-0000A00B0000}"/>
    <cellStyle name="Normal 2 21 2" xfId="3159" xr:uid="{00000000-0005-0000-0000-0000A10B0000}"/>
    <cellStyle name="Normal 2 21 3" xfId="3160" xr:uid="{00000000-0005-0000-0000-0000A20B0000}"/>
    <cellStyle name="Normal 2 21 4" xfId="3161" xr:uid="{00000000-0005-0000-0000-0000A30B0000}"/>
    <cellStyle name="Normal 2 21 5" xfId="3162" xr:uid="{00000000-0005-0000-0000-0000A40B0000}"/>
    <cellStyle name="Normal 2 22" xfId="3163" xr:uid="{00000000-0005-0000-0000-0000A50B0000}"/>
    <cellStyle name="Normal 2 22 2" xfId="3164" xr:uid="{00000000-0005-0000-0000-0000A60B0000}"/>
    <cellStyle name="Normal 2 22 3" xfId="3165" xr:uid="{00000000-0005-0000-0000-0000A70B0000}"/>
    <cellStyle name="Normal 2 22 4" xfId="3166" xr:uid="{00000000-0005-0000-0000-0000A80B0000}"/>
    <cellStyle name="Normal 2 22 5" xfId="3167" xr:uid="{00000000-0005-0000-0000-0000A90B0000}"/>
    <cellStyle name="Normal 2 23" xfId="3168" xr:uid="{00000000-0005-0000-0000-0000AA0B0000}"/>
    <cellStyle name="Normal 2 23 2" xfId="3169" xr:uid="{00000000-0005-0000-0000-0000AB0B0000}"/>
    <cellStyle name="Normal 2 23 3" xfId="3170" xr:uid="{00000000-0005-0000-0000-0000AC0B0000}"/>
    <cellStyle name="Normal 2 23 4" xfId="3171" xr:uid="{00000000-0005-0000-0000-0000AD0B0000}"/>
    <cellStyle name="Normal 2 23 5" xfId="3172" xr:uid="{00000000-0005-0000-0000-0000AE0B0000}"/>
    <cellStyle name="Normal 2 24" xfId="3173" xr:uid="{00000000-0005-0000-0000-0000AF0B0000}"/>
    <cellStyle name="Normal 2 24 2" xfId="3174" xr:uid="{00000000-0005-0000-0000-0000B00B0000}"/>
    <cellStyle name="Normal 2 24 3" xfId="3175" xr:uid="{00000000-0005-0000-0000-0000B10B0000}"/>
    <cellStyle name="Normal 2 24 4" xfId="3176" xr:uid="{00000000-0005-0000-0000-0000B20B0000}"/>
    <cellStyle name="Normal 2 24 5" xfId="3177" xr:uid="{00000000-0005-0000-0000-0000B30B0000}"/>
    <cellStyle name="Normal 2 25" xfId="3178" xr:uid="{00000000-0005-0000-0000-0000B40B0000}"/>
    <cellStyle name="Normal 2 25 2" xfId="3179" xr:uid="{00000000-0005-0000-0000-0000B50B0000}"/>
    <cellStyle name="Normal 2 25 3" xfId="3180" xr:uid="{00000000-0005-0000-0000-0000B60B0000}"/>
    <cellStyle name="Normal 2 25 4" xfId="3181" xr:uid="{00000000-0005-0000-0000-0000B70B0000}"/>
    <cellStyle name="Normal 2 25 5" xfId="3182" xr:uid="{00000000-0005-0000-0000-0000B80B0000}"/>
    <cellStyle name="Normal 2 26" xfId="3183" xr:uid="{00000000-0005-0000-0000-0000B90B0000}"/>
    <cellStyle name="Normal 2 26 2" xfId="3184" xr:uid="{00000000-0005-0000-0000-0000BA0B0000}"/>
    <cellStyle name="Normal 2 26 3" xfId="3185" xr:uid="{00000000-0005-0000-0000-0000BB0B0000}"/>
    <cellStyle name="Normal 2 26 4" xfId="3186" xr:uid="{00000000-0005-0000-0000-0000BC0B0000}"/>
    <cellStyle name="Normal 2 26 5" xfId="3187" xr:uid="{00000000-0005-0000-0000-0000BD0B0000}"/>
    <cellStyle name="Normal 2 27" xfId="3188" xr:uid="{00000000-0005-0000-0000-0000BE0B0000}"/>
    <cellStyle name="Normal 2 27 2" xfId="3189" xr:uid="{00000000-0005-0000-0000-0000BF0B0000}"/>
    <cellStyle name="Normal 2 27 3" xfId="3190" xr:uid="{00000000-0005-0000-0000-0000C00B0000}"/>
    <cellStyle name="Normal 2 27 4" xfId="3191" xr:uid="{00000000-0005-0000-0000-0000C10B0000}"/>
    <cellStyle name="Normal 2 27 5" xfId="3192" xr:uid="{00000000-0005-0000-0000-0000C20B0000}"/>
    <cellStyle name="Normal 2 28" xfId="3193" xr:uid="{00000000-0005-0000-0000-0000C30B0000}"/>
    <cellStyle name="Normal 2 28 2" xfId="3194" xr:uid="{00000000-0005-0000-0000-0000C40B0000}"/>
    <cellStyle name="Normal 2 28 3" xfId="3195" xr:uid="{00000000-0005-0000-0000-0000C50B0000}"/>
    <cellStyle name="Normal 2 28 4" xfId="3196" xr:uid="{00000000-0005-0000-0000-0000C60B0000}"/>
    <cellStyle name="Normal 2 28 5" xfId="3197" xr:uid="{00000000-0005-0000-0000-0000C70B0000}"/>
    <cellStyle name="Normal 2 29" xfId="3198" xr:uid="{00000000-0005-0000-0000-0000C80B0000}"/>
    <cellStyle name="Normal 2 29 2" xfId="3199" xr:uid="{00000000-0005-0000-0000-0000C90B0000}"/>
    <cellStyle name="Normal 2 29 3" xfId="3200" xr:uid="{00000000-0005-0000-0000-0000CA0B0000}"/>
    <cellStyle name="Normal 2 29 4" xfId="3201" xr:uid="{00000000-0005-0000-0000-0000CB0B0000}"/>
    <cellStyle name="Normal 2 29 5" xfId="3202" xr:uid="{00000000-0005-0000-0000-0000CC0B0000}"/>
    <cellStyle name="Normal 2 3" xfId="280" xr:uid="{00000000-0005-0000-0000-0000CD0B0000}"/>
    <cellStyle name="Normal 2 3 10" xfId="3203" xr:uid="{00000000-0005-0000-0000-0000CE0B0000}"/>
    <cellStyle name="Normal 2 3 11" xfId="3204" xr:uid="{00000000-0005-0000-0000-0000CF0B0000}"/>
    <cellStyle name="Normal 2 3 12" xfId="3205" xr:uid="{00000000-0005-0000-0000-0000D00B0000}"/>
    <cellStyle name="Normal 2 3 13" xfId="3206" xr:uid="{00000000-0005-0000-0000-0000D10B0000}"/>
    <cellStyle name="Normal 2 3 14" xfId="3207" xr:uid="{00000000-0005-0000-0000-0000D20B0000}"/>
    <cellStyle name="Normal 2 3 15" xfId="3208" xr:uid="{00000000-0005-0000-0000-0000D30B0000}"/>
    <cellStyle name="Normal 2 3 16" xfId="3209" xr:uid="{00000000-0005-0000-0000-0000D40B0000}"/>
    <cellStyle name="Normal 2 3 17" xfId="3210" xr:uid="{00000000-0005-0000-0000-0000D50B0000}"/>
    <cellStyle name="Normal 2 3 2" xfId="281" xr:uid="{00000000-0005-0000-0000-0000D60B0000}"/>
    <cellStyle name="Normal 2 3 2 10" xfId="3211" xr:uid="{00000000-0005-0000-0000-0000D70B0000}"/>
    <cellStyle name="Normal 2 3 2 11" xfId="3212" xr:uid="{00000000-0005-0000-0000-0000D80B0000}"/>
    <cellStyle name="Normal 2 3 2 12" xfId="3213" xr:uid="{00000000-0005-0000-0000-0000D90B0000}"/>
    <cellStyle name="Normal 2 3 2 13" xfId="3214" xr:uid="{00000000-0005-0000-0000-0000DA0B0000}"/>
    <cellStyle name="Normal 2 3 2 2" xfId="282" xr:uid="{00000000-0005-0000-0000-0000DB0B0000}"/>
    <cellStyle name="Normal 2 3 2 2 10" xfId="3215" xr:uid="{00000000-0005-0000-0000-0000DC0B0000}"/>
    <cellStyle name="Normal 2 3 2 2 11" xfId="3216" xr:uid="{00000000-0005-0000-0000-0000DD0B0000}"/>
    <cellStyle name="Normal 2 3 2 2 12" xfId="3217" xr:uid="{00000000-0005-0000-0000-0000DE0B0000}"/>
    <cellStyle name="Normal 2 3 2 2 2" xfId="3218" xr:uid="{00000000-0005-0000-0000-0000DF0B0000}"/>
    <cellStyle name="Normal 2 3 2 2 3" xfId="3219" xr:uid="{00000000-0005-0000-0000-0000E00B0000}"/>
    <cellStyle name="Normal 2 3 2 2 4" xfId="3220" xr:uid="{00000000-0005-0000-0000-0000E10B0000}"/>
    <cellStyle name="Normal 2 3 2 2 5" xfId="3221" xr:uid="{00000000-0005-0000-0000-0000E20B0000}"/>
    <cellStyle name="Normal 2 3 2 2 6" xfId="3222" xr:uid="{00000000-0005-0000-0000-0000E30B0000}"/>
    <cellStyle name="Normal 2 3 2 2 7" xfId="3223" xr:uid="{00000000-0005-0000-0000-0000E40B0000}"/>
    <cellStyle name="Normal 2 3 2 2 8" xfId="3224" xr:uid="{00000000-0005-0000-0000-0000E50B0000}"/>
    <cellStyle name="Normal 2 3 2 2 9" xfId="3225" xr:uid="{00000000-0005-0000-0000-0000E60B0000}"/>
    <cellStyle name="Normal 2 3 2 3" xfId="3226" xr:uid="{00000000-0005-0000-0000-0000E70B0000}"/>
    <cellStyle name="Normal 2 3 2 4" xfId="3227" xr:uid="{00000000-0005-0000-0000-0000E80B0000}"/>
    <cellStyle name="Normal 2 3 2 5" xfId="3228" xr:uid="{00000000-0005-0000-0000-0000E90B0000}"/>
    <cellStyle name="Normal 2 3 2 6" xfId="3229" xr:uid="{00000000-0005-0000-0000-0000EA0B0000}"/>
    <cellStyle name="Normal 2 3 2 7" xfId="3230" xr:uid="{00000000-0005-0000-0000-0000EB0B0000}"/>
    <cellStyle name="Normal 2 3 2 8" xfId="3231" xr:uid="{00000000-0005-0000-0000-0000EC0B0000}"/>
    <cellStyle name="Normal 2 3 2 9" xfId="3232" xr:uid="{00000000-0005-0000-0000-0000ED0B0000}"/>
    <cellStyle name="Normal 2 3 3" xfId="283" xr:uid="{00000000-0005-0000-0000-0000EE0B0000}"/>
    <cellStyle name="Normal 2 3 3 10" xfId="3233" xr:uid="{00000000-0005-0000-0000-0000EF0B0000}"/>
    <cellStyle name="Normal 2 3 3 11" xfId="3234" xr:uid="{00000000-0005-0000-0000-0000F00B0000}"/>
    <cellStyle name="Normal 2 3 3 12" xfId="3235" xr:uid="{00000000-0005-0000-0000-0000F10B0000}"/>
    <cellStyle name="Normal 2 3 3 13" xfId="3236" xr:uid="{00000000-0005-0000-0000-0000F20B0000}"/>
    <cellStyle name="Normal 2 3 3 2" xfId="284" xr:uid="{00000000-0005-0000-0000-0000F30B0000}"/>
    <cellStyle name="Normal 2 3 3 2 10" xfId="3237" xr:uid="{00000000-0005-0000-0000-0000F40B0000}"/>
    <cellStyle name="Normal 2 3 3 2 11" xfId="3238" xr:uid="{00000000-0005-0000-0000-0000F50B0000}"/>
    <cellStyle name="Normal 2 3 3 2 12" xfId="3239" xr:uid="{00000000-0005-0000-0000-0000F60B0000}"/>
    <cellStyle name="Normal 2 3 3 2 2" xfId="3240" xr:uid="{00000000-0005-0000-0000-0000F70B0000}"/>
    <cellStyle name="Normal 2 3 3 2 3" xfId="3241" xr:uid="{00000000-0005-0000-0000-0000F80B0000}"/>
    <cellStyle name="Normal 2 3 3 2 4" xfId="3242" xr:uid="{00000000-0005-0000-0000-0000F90B0000}"/>
    <cellStyle name="Normal 2 3 3 2 5" xfId="3243" xr:uid="{00000000-0005-0000-0000-0000FA0B0000}"/>
    <cellStyle name="Normal 2 3 3 2 6" xfId="3244" xr:uid="{00000000-0005-0000-0000-0000FB0B0000}"/>
    <cellStyle name="Normal 2 3 3 2 7" xfId="3245" xr:uid="{00000000-0005-0000-0000-0000FC0B0000}"/>
    <cellStyle name="Normal 2 3 3 2 8" xfId="3246" xr:uid="{00000000-0005-0000-0000-0000FD0B0000}"/>
    <cellStyle name="Normal 2 3 3 2 9" xfId="3247" xr:uid="{00000000-0005-0000-0000-0000FE0B0000}"/>
    <cellStyle name="Normal 2 3 3 3" xfId="3248" xr:uid="{00000000-0005-0000-0000-0000FF0B0000}"/>
    <cellStyle name="Normal 2 3 3 4" xfId="3249" xr:uid="{00000000-0005-0000-0000-0000000C0000}"/>
    <cellStyle name="Normal 2 3 3 5" xfId="3250" xr:uid="{00000000-0005-0000-0000-0000010C0000}"/>
    <cellStyle name="Normal 2 3 3 6" xfId="3251" xr:uid="{00000000-0005-0000-0000-0000020C0000}"/>
    <cellStyle name="Normal 2 3 3 7" xfId="3252" xr:uid="{00000000-0005-0000-0000-0000030C0000}"/>
    <cellStyle name="Normal 2 3 3 8" xfId="3253" xr:uid="{00000000-0005-0000-0000-0000040C0000}"/>
    <cellStyle name="Normal 2 3 3 9" xfId="3254" xr:uid="{00000000-0005-0000-0000-0000050C0000}"/>
    <cellStyle name="Normal 2 3 4" xfId="285" xr:uid="{00000000-0005-0000-0000-0000060C0000}"/>
    <cellStyle name="Normal 2 3 4 10" xfId="3255" xr:uid="{00000000-0005-0000-0000-0000070C0000}"/>
    <cellStyle name="Normal 2 3 4 11" xfId="3256" xr:uid="{00000000-0005-0000-0000-0000080C0000}"/>
    <cellStyle name="Normal 2 3 4 12" xfId="3257" xr:uid="{00000000-0005-0000-0000-0000090C0000}"/>
    <cellStyle name="Normal 2 3 4 2" xfId="3258" xr:uid="{00000000-0005-0000-0000-00000A0C0000}"/>
    <cellStyle name="Normal 2 3 4 3" xfId="3259" xr:uid="{00000000-0005-0000-0000-00000B0C0000}"/>
    <cellStyle name="Normal 2 3 4 4" xfId="3260" xr:uid="{00000000-0005-0000-0000-00000C0C0000}"/>
    <cellStyle name="Normal 2 3 4 5" xfId="3261" xr:uid="{00000000-0005-0000-0000-00000D0C0000}"/>
    <cellStyle name="Normal 2 3 4 6" xfId="3262" xr:uid="{00000000-0005-0000-0000-00000E0C0000}"/>
    <cellStyle name="Normal 2 3 4 7" xfId="3263" xr:uid="{00000000-0005-0000-0000-00000F0C0000}"/>
    <cellStyle name="Normal 2 3 4 8" xfId="3264" xr:uid="{00000000-0005-0000-0000-0000100C0000}"/>
    <cellStyle name="Normal 2 3 4 9" xfId="3265" xr:uid="{00000000-0005-0000-0000-0000110C0000}"/>
    <cellStyle name="Normal 2 3 5" xfId="3266" xr:uid="{00000000-0005-0000-0000-0000120C0000}"/>
    <cellStyle name="Normal 2 3 5 10" xfId="3267" xr:uid="{00000000-0005-0000-0000-0000130C0000}"/>
    <cellStyle name="Normal 2 3 5 11" xfId="3268" xr:uid="{00000000-0005-0000-0000-0000140C0000}"/>
    <cellStyle name="Normal 2 3 5 12" xfId="3269" xr:uid="{00000000-0005-0000-0000-0000150C0000}"/>
    <cellStyle name="Normal 2 3 5 2" xfId="3270" xr:uid="{00000000-0005-0000-0000-0000160C0000}"/>
    <cellStyle name="Normal 2 3 5 3" xfId="3271" xr:uid="{00000000-0005-0000-0000-0000170C0000}"/>
    <cellStyle name="Normal 2 3 5 4" xfId="3272" xr:uid="{00000000-0005-0000-0000-0000180C0000}"/>
    <cellStyle name="Normal 2 3 5 5" xfId="3273" xr:uid="{00000000-0005-0000-0000-0000190C0000}"/>
    <cellStyle name="Normal 2 3 5 6" xfId="3274" xr:uid="{00000000-0005-0000-0000-00001A0C0000}"/>
    <cellStyle name="Normal 2 3 5 7" xfId="3275" xr:uid="{00000000-0005-0000-0000-00001B0C0000}"/>
    <cellStyle name="Normal 2 3 5 8" xfId="3276" xr:uid="{00000000-0005-0000-0000-00001C0C0000}"/>
    <cellStyle name="Normal 2 3 5 9" xfId="3277" xr:uid="{00000000-0005-0000-0000-00001D0C0000}"/>
    <cellStyle name="Normal 2 3 6" xfId="3278" xr:uid="{00000000-0005-0000-0000-00001E0C0000}"/>
    <cellStyle name="Normal 2 3 7" xfId="3279" xr:uid="{00000000-0005-0000-0000-00001F0C0000}"/>
    <cellStyle name="Normal 2 3 8" xfId="3280" xr:uid="{00000000-0005-0000-0000-0000200C0000}"/>
    <cellStyle name="Normal 2 3 9" xfId="3281" xr:uid="{00000000-0005-0000-0000-0000210C0000}"/>
    <cellStyle name="Normal 2 30" xfId="3282" xr:uid="{00000000-0005-0000-0000-0000220C0000}"/>
    <cellStyle name="Normal 2 30 2" xfId="3283" xr:uid="{00000000-0005-0000-0000-0000230C0000}"/>
    <cellStyle name="Normal 2 30 3" xfId="3284" xr:uid="{00000000-0005-0000-0000-0000240C0000}"/>
    <cellStyle name="Normal 2 30 4" xfId="3285" xr:uid="{00000000-0005-0000-0000-0000250C0000}"/>
    <cellStyle name="Normal 2 30 5" xfId="3286" xr:uid="{00000000-0005-0000-0000-0000260C0000}"/>
    <cellStyle name="Normal 2 31" xfId="3287" xr:uid="{00000000-0005-0000-0000-0000270C0000}"/>
    <cellStyle name="Normal 2 31 2" xfId="3288" xr:uid="{00000000-0005-0000-0000-0000280C0000}"/>
    <cellStyle name="Normal 2 31 3" xfId="3289" xr:uid="{00000000-0005-0000-0000-0000290C0000}"/>
    <cellStyle name="Normal 2 31 4" xfId="3290" xr:uid="{00000000-0005-0000-0000-00002A0C0000}"/>
    <cellStyle name="Normal 2 31 5" xfId="3291" xr:uid="{00000000-0005-0000-0000-00002B0C0000}"/>
    <cellStyle name="Normal 2 32" xfId="3292" xr:uid="{00000000-0005-0000-0000-00002C0C0000}"/>
    <cellStyle name="Normal 2 32 2" xfId="3293" xr:uid="{00000000-0005-0000-0000-00002D0C0000}"/>
    <cellStyle name="Normal 2 32 3" xfId="3294" xr:uid="{00000000-0005-0000-0000-00002E0C0000}"/>
    <cellStyle name="Normal 2 32 4" xfId="3295" xr:uid="{00000000-0005-0000-0000-00002F0C0000}"/>
    <cellStyle name="Normal 2 32 5" xfId="3296" xr:uid="{00000000-0005-0000-0000-0000300C0000}"/>
    <cellStyle name="Normal 2 33" xfId="3297" xr:uid="{00000000-0005-0000-0000-0000310C0000}"/>
    <cellStyle name="Normal 2 33 2" xfId="3298" xr:uid="{00000000-0005-0000-0000-0000320C0000}"/>
    <cellStyle name="Normal 2 33 3" xfId="3299" xr:uid="{00000000-0005-0000-0000-0000330C0000}"/>
    <cellStyle name="Normal 2 33 4" xfId="3300" xr:uid="{00000000-0005-0000-0000-0000340C0000}"/>
    <cellStyle name="Normal 2 33 5" xfId="3301" xr:uid="{00000000-0005-0000-0000-0000350C0000}"/>
    <cellStyle name="Normal 2 34" xfId="3302" xr:uid="{00000000-0005-0000-0000-0000360C0000}"/>
    <cellStyle name="Normal 2 34 2" xfId="3303" xr:uid="{00000000-0005-0000-0000-0000370C0000}"/>
    <cellStyle name="Normal 2 34 3" xfId="3304" xr:uid="{00000000-0005-0000-0000-0000380C0000}"/>
    <cellStyle name="Normal 2 34 4" xfId="3305" xr:uid="{00000000-0005-0000-0000-0000390C0000}"/>
    <cellStyle name="Normal 2 34 5" xfId="3306" xr:uid="{00000000-0005-0000-0000-00003A0C0000}"/>
    <cellStyle name="Normal 2 35" xfId="3307" xr:uid="{00000000-0005-0000-0000-00003B0C0000}"/>
    <cellStyle name="Normal 2 35 2" xfId="3308" xr:uid="{00000000-0005-0000-0000-00003C0C0000}"/>
    <cellStyle name="Normal 2 35 3" xfId="3309" xr:uid="{00000000-0005-0000-0000-00003D0C0000}"/>
    <cellStyle name="Normal 2 35 4" xfId="3310" xr:uid="{00000000-0005-0000-0000-00003E0C0000}"/>
    <cellStyle name="Normal 2 35 5" xfId="3311" xr:uid="{00000000-0005-0000-0000-00003F0C0000}"/>
    <cellStyle name="Normal 2 36" xfId="3312" xr:uid="{00000000-0005-0000-0000-0000400C0000}"/>
    <cellStyle name="Normal 2 36 2" xfId="3313" xr:uid="{00000000-0005-0000-0000-0000410C0000}"/>
    <cellStyle name="Normal 2 36 3" xfId="3314" xr:uid="{00000000-0005-0000-0000-0000420C0000}"/>
    <cellStyle name="Normal 2 36 4" xfId="3315" xr:uid="{00000000-0005-0000-0000-0000430C0000}"/>
    <cellStyle name="Normal 2 36 5" xfId="3316" xr:uid="{00000000-0005-0000-0000-0000440C0000}"/>
    <cellStyle name="Normal 2 37" xfId="3317" xr:uid="{00000000-0005-0000-0000-0000450C0000}"/>
    <cellStyle name="Normal 2 37 2" xfId="3318" xr:uid="{00000000-0005-0000-0000-0000460C0000}"/>
    <cellStyle name="Normal 2 37 3" xfId="3319" xr:uid="{00000000-0005-0000-0000-0000470C0000}"/>
    <cellStyle name="Normal 2 37 4" xfId="3320" xr:uid="{00000000-0005-0000-0000-0000480C0000}"/>
    <cellStyle name="Normal 2 37 5" xfId="3321" xr:uid="{00000000-0005-0000-0000-0000490C0000}"/>
    <cellStyle name="Normal 2 38" xfId="3322" xr:uid="{00000000-0005-0000-0000-00004A0C0000}"/>
    <cellStyle name="Normal 2 38 2" xfId="3323" xr:uid="{00000000-0005-0000-0000-00004B0C0000}"/>
    <cellStyle name="Normal 2 38 3" xfId="3324" xr:uid="{00000000-0005-0000-0000-00004C0C0000}"/>
    <cellStyle name="Normal 2 38 4" xfId="3325" xr:uid="{00000000-0005-0000-0000-00004D0C0000}"/>
    <cellStyle name="Normal 2 38 5" xfId="3326" xr:uid="{00000000-0005-0000-0000-00004E0C0000}"/>
    <cellStyle name="Normal 2 39" xfId="3327" xr:uid="{00000000-0005-0000-0000-00004F0C0000}"/>
    <cellStyle name="Normal 2 39 2" xfId="3328" xr:uid="{00000000-0005-0000-0000-0000500C0000}"/>
    <cellStyle name="Normal 2 39 3" xfId="3329" xr:uid="{00000000-0005-0000-0000-0000510C0000}"/>
    <cellStyle name="Normal 2 39 4" xfId="3330" xr:uid="{00000000-0005-0000-0000-0000520C0000}"/>
    <cellStyle name="Normal 2 39 5" xfId="3331" xr:uid="{00000000-0005-0000-0000-0000530C0000}"/>
    <cellStyle name="Normal 2 4" xfId="286" xr:uid="{00000000-0005-0000-0000-0000540C0000}"/>
    <cellStyle name="Normal 2 4 10" xfId="3332" xr:uid="{00000000-0005-0000-0000-0000550C0000}"/>
    <cellStyle name="Normal 2 4 11" xfId="3333" xr:uid="{00000000-0005-0000-0000-0000560C0000}"/>
    <cellStyle name="Normal 2 4 12" xfId="3334" xr:uid="{00000000-0005-0000-0000-0000570C0000}"/>
    <cellStyle name="Normal 2 4 13" xfId="3335" xr:uid="{00000000-0005-0000-0000-0000580C0000}"/>
    <cellStyle name="Normal 2 4 14" xfId="3336" xr:uid="{00000000-0005-0000-0000-0000590C0000}"/>
    <cellStyle name="Normal 2 4 15" xfId="3337" xr:uid="{00000000-0005-0000-0000-00005A0C0000}"/>
    <cellStyle name="Normal 2 4 16" xfId="3338" xr:uid="{00000000-0005-0000-0000-00005B0C0000}"/>
    <cellStyle name="Normal 2 4 17" xfId="3339" xr:uid="{00000000-0005-0000-0000-00005C0C0000}"/>
    <cellStyle name="Normal 2 4 2" xfId="287" xr:uid="{00000000-0005-0000-0000-00005D0C0000}"/>
    <cellStyle name="Normal 2 4 2 10" xfId="3340" xr:uid="{00000000-0005-0000-0000-00005E0C0000}"/>
    <cellStyle name="Normal 2 4 2 11" xfId="3341" xr:uid="{00000000-0005-0000-0000-00005F0C0000}"/>
    <cellStyle name="Normal 2 4 2 12" xfId="3342" xr:uid="{00000000-0005-0000-0000-0000600C0000}"/>
    <cellStyle name="Normal 2 4 2 13" xfId="3343" xr:uid="{00000000-0005-0000-0000-0000610C0000}"/>
    <cellStyle name="Normal 2 4 2 2" xfId="288" xr:uid="{00000000-0005-0000-0000-0000620C0000}"/>
    <cellStyle name="Normal 2 4 2 2 10" xfId="3344" xr:uid="{00000000-0005-0000-0000-0000630C0000}"/>
    <cellStyle name="Normal 2 4 2 2 11" xfId="3345" xr:uid="{00000000-0005-0000-0000-0000640C0000}"/>
    <cellStyle name="Normal 2 4 2 2 12" xfId="3346" xr:uid="{00000000-0005-0000-0000-0000650C0000}"/>
    <cellStyle name="Normal 2 4 2 2 2" xfId="3347" xr:uid="{00000000-0005-0000-0000-0000660C0000}"/>
    <cellStyle name="Normal 2 4 2 2 3" xfId="3348" xr:uid="{00000000-0005-0000-0000-0000670C0000}"/>
    <cellStyle name="Normal 2 4 2 2 4" xfId="3349" xr:uid="{00000000-0005-0000-0000-0000680C0000}"/>
    <cellStyle name="Normal 2 4 2 2 5" xfId="3350" xr:uid="{00000000-0005-0000-0000-0000690C0000}"/>
    <cellStyle name="Normal 2 4 2 2 6" xfId="3351" xr:uid="{00000000-0005-0000-0000-00006A0C0000}"/>
    <cellStyle name="Normal 2 4 2 2 7" xfId="3352" xr:uid="{00000000-0005-0000-0000-00006B0C0000}"/>
    <cellStyle name="Normal 2 4 2 2 8" xfId="3353" xr:uid="{00000000-0005-0000-0000-00006C0C0000}"/>
    <cellStyle name="Normal 2 4 2 2 9" xfId="3354" xr:uid="{00000000-0005-0000-0000-00006D0C0000}"/>
    <cellStyle name="Normal 2 4 2 3" xfId="3355" xr:uid="{00000000-0005-0000-0000-00006E0C0000}"/>
    <cellStyle name="Normal 2 4 2 4" xfId="3356" xr:uid="{00000000-0005-0000-0000-00006F0C0000}"/>
    <cellStyle name="Normal 2 4 2 5" xfId="3357" xr:uid="{00000000-0005-0000-0000-0000700C0000}"/>
    <cellStyle name="Normal 2 4 2 6" xfId="3358" xr:uid="{00000000-0005-0000-0000-0000710C0000}"/>
    <cellStyle name="Normal 2 4 2 7" xfId="3359" xr:uid="{00000000-0005-0000-0000-0000720C0000}"/>
    <cellStyle name="Normal 2 4 2 8" xfId="3360" xr:uid="{00000000-0005-0000-0000-0000730C0000}"/>
    <cellStyle name="Normal 2 4 2 9" xfId="3361" xr:uid="{00000000-0005-0000-0000-0000740C0000}"/>
    <cellStyle name="Normal 2 4 3" xfId="289" xr:uid="{00000000-0005-0000-0000-0000750C0000}"/>
    <cellStyle name="Normal 2 4 3 10" xfId="3362" xr:uid="{00000000-0005-0000-0000-0000760C0000}"/>
    <cellStyle name="Normal 2 4 3 11" xfId="3363" xr:uid="{00000000-0005-0000-0000-0000770C0000}"/>
    <cellStyle name="Normal 2 4 3 12" xfId="3364" xr:uid="{00000000-0005-0000-0000-0000780C0000}"/>
    <cellStyle name="Normal 2 4 3 13" xfId="3365" xr:uid="{00000000-0005-0000-0000-0000790C0000}"/>
    <cellStyle name="Normal 2 4 3 2" xfId="290" xr:uid="{00000000-0005-0000-0000-00007A0C0000}"/>
    <cellStyle name="Normal 2 4 3 2 10" xfId="3366" xr:uid="{00000000-0005-0000-0000-00007B0C0000}"/>
    <cellStyle name="Normal 2 4 3 2 11" xfId="3367" xr:uid="{00000000-0005-0000-0000-00007C0C0000}"/>
    <cellStyle name="Normal 2 4 3 2 12" xfId="3368" xr:uid="{00000000-0005-0000-0000-00007D0C0000}"/>
    <cellStyle name="Normal 2 4 3 2 2" xfId="3369" xr:uid="{00000000-0005-0000-0000-00007E0C0000}"/>
    <cellStyle name="Normal 2 4 3 2 3" xfId="3370" xr:uid="{00000000-0005-0000-0000-00007F0C0000}"/>
    <cellStyle name="Normal 2 4 3 2 4" xfId="3371" xr:uid="{00000000-0005-0000-0000-0000800C0000}"/>
    <cellStyle name="Normal 2 4 3 2 5" xfId="3372" xr:uid="{00000000-0005-0000-0000-0000810C0000}"/>
    <cellStyle name="Normal 2 4 3 2 6" xfId="3373" xr:uid="{00000000-0005-0000-0000-0000820C0000}"/>
    <cellStyle name="Normal 2 4 3 2 7" xfId="3374" xr:uid="{00000000-0005-0000-0000-0000830C0000}"/>
    <cellStyle name="Normal 2 4 3 2 8" xfId="3375" xr:uid="{00000000-0005-0000-0000-0000840C0000}"/>
    <cellStyle name="Normal 2 4 3 2 9" xfId="3376" xr:uid="{00000000-0005-0000-0000-0000850C0000}"/>
    <cellStyle name="Normal 2 4 3 3" xfId="3377" xr:uid="{00000000-0005-0000-0000-0000860C0000}"/>
    <cellStyle name="Normal 2 4 3 4" xfId="3378" xr:uid="{00000000-0005-0000-0000-0000870C0000}"/>
    <cellStyle name="Normal 2 4 3 5" xfId="3379" xr:uid="{00000000-0005-0000-0000-0000880C0000}"/>
    <cellStyle name="Normal 2 4 3 6" xfId="3380" xr:uid="{00000000-0005-0000-0000-0000890C0000}"/>
    <cellStyle name="Normal 2 4 3 7" xfId="3381" xr:uid="{00000000-0005-0000-0000-00008A0C0000}"/>
    <cellStyle name="Normal 2 4 3 8" xfId="3382" xr:uid="{00000000-0005-0000-0000-00008B0C0000}"/>
    <cellStyle name="Normal 2 4 3 9" xfId="3383" xr:uid="{00000000-0005-0000-0000-00008C0C0000}"/>
    <cellStyle name="Normal 2 4 4" xfId="291" xr:uid="{00000000-0005-0000-0000-00008D0C0000}"/>
    <cellStyle name="Normal 2 4 4 10" xfId="3384" xr:uid="{00000000-0005-0000-0000-00008E0C0000}"/>
    <cellStyle name="Normal 2 4 4 11" xfId="3385" xr:uid="{00000000-0005-0000-0000-00008F0C0000}"/>
    <cellStyle name="Normal 2 4 4 12" xfId="3386" xr:uid="{00000000-0005-0000-0000-0000900C0000}"/>
    <cellStyle name="Normal 2 4 4 2" xfId="3387" xr:uid="{00000000-0005-0000-0000-0000910C0000}"/>
    <cellStyle name="Normal 2 4 4 3" xfId="3388" xr:uid="{00000000-0005-0000-0000-0000920C0000}"/>
    <cellStyle name="Normal 2 4 4 4" xfId="3389" xr:uid="{00000000-0005-0000-0000-0000930C0000}"/>
    <cellStyle name="Normal 2 4 4 5" xfId="3390" xr:uid="{00000000-0005-0000-0000-0000940C0000}"/>
    <cellStyle name="Normal 2 4 4 6" xfId="3391" xr:uid="{00000000-0005-0000-0000-0000950C0000}"/>
    <cellStyle name="Normal 2 4 4 7" xfId="3392" xr:uid="{00000000-0005-0000-0000-0000960C0000}"/>
    <cellStyle name="Normal 2 4 4 8" xfId="3393" xr:uid="{00000000-0005-0000-0000-0000970C0000}"/>
    <cellStyle name="Normal 2 4 4 9" xfId="3394" xr:uid="{00000000-0005-0000-0000-0000980C0000}"/>
    <cellStyle name="Normal 2 4 5" xfId="3395" xr:uid="{00000000-0005-0000-0000-0000990C0000}"/>
    <cellStyle name="Normal 2 4 5 10" xfId="3396" xr:uid="{00000000-0005-0000-0000-00009A0C0000}"/>
    <cellStyle name="Normal 2 4 5 11" xfId="3397" xr:uid="{00000000-0005-0000-0000-00009B0C0000}"/>
    <cellStyle name="Normal 2 4 5 12" xfId="3398" xr:uid="{00000000-0005-0000-0000-00009C0C0000}"/>
    <cellStyle name="Normal 2 4 5 2" xfId="3399" xr:uid="{00000000-0005-0000-0000-00009D0C0000}"/>
    <cellStyle name="Normal 2 4 5 3" xfId="3400" xr:uid="{00000000-0005-0000-0000-00009E0C0000}"/>
    <cellStyle name="Normal 2 4 5 4" xfId="3401" xr:uid="{00000000-0005-0000-0000-00009F0C0000}"/>
    <cellStyle name="Normal 2 4 5 5" xfId="3402" xr:uid="{00000000-0005-0000-0000-0000A00C0000}"/>
    <cellStyle name="Normal 2 4 5 6" xfId="3403" xr:uid="{00000000-0005-0000-0000-0000A10C0000}"/>
    <cellStyle name="Normal 2 4 5 7" xfId="3404" xr:uid="{00000000-0005-0000-0000-0000A20C0000}"/>
    <cellStyle name="Normal 2 4 5 8" xfId="3405" xr:uid="{00000000-0005-0000-0000-0000A30C0000}"/>
    <cellStyle name="Normal 2 4 5 9" xfId="3406" xr:uid="{00000000-0005-0000-0000-0000A40C0000}"/>
    <cellStyle name="Normal 2 4 6" xfId="3407" xr:uid="{00000000-0005-0000-0000-0000A50C0000}"/>
    <cellStyle name="Normal 2 4 7" xfId="3408" xr:uid="{00000000-0005-0000-0000-0000A60C0000}"/>
    <cellStyle name="Normal 2 4 8" xfId="3409" xr:uid="{00000000-0005-0000-0000-0000A70C0000}"/>
    <cellStyle name="Normal 2 4 9" xfId="3410" xr:uid="{00000000-0005-0000-0000-0000A80C0000}"/>
    <cellStyle name="Normal 2 40" xfId="3411" xr:uid="{00000000-0005-0000-0000-0000A90C0000}"/>
    <cellStyle name="Normal 2 40 2" xfId="3412" xr:uid="{00000000-0005-0000-0000-0000AA0C0000}"/>
    <cellStyle name="Normal 2 40 3" xfId="3413" xr:uid="{00000000-0005-0000-0000-0000AB0C0000}"/>
    <cellStyle name="Normal 2 40 4" xfId="3414" xr:uid="{00000000-0005-0000-0000-0000AC0C0000}"/>
    <cellStyle name="Normal 2 40 5" xfId="3415" xr:uid="{00000000-0005-0000-0000-0000AD0C0000}"/>
    <cellStyle name="Normal 2 41" xfId="3416" xr:uid="{00000000-0005-0000-0000-0000AE0C0000}"/>
    <cellStyle name="Normal 2 41 2" xfId="3417" xr:uid="{00000000-0005-0000-0000-0000AF0C0000}"/>
    <cellStyle name="Normal 2 41 3" xfId="3418" xr:uid="{00000000-0005-0000-0000-0000B00C0000}"/>
    <cellStyle name="Normal 2 41 4" xfId="3419" xr:uid="{00000000-0005-0000-0000-0000B10C0000}"/>
    <cellStyle name="Normal 2 41 5" xfId="3420" xr:uid="{00000000-0005-0000-0000-0000B20C0000}"/>
    <cellStyle name="Normal 2 42" xfId="3421" xr:uid="{00000000-0005-0000-0000-0000B30C0000}"/>
    <cellStyle name="Normal 2 42 2" xfId="3422" xr:uid="{00000000-0005-0000-0000-0000B40C0000}"/>
    <cellStyle name="Normal 2 42 3" xfId="3423" xr:uid="{00000000-0005-0000-0000-0000B50C0000}"/>
    <cellStyle name="Normal 2 42 4" xfId="3424" xr:uid="{00000000-0005-0000-0000-0000B60C0000}"/>
    <cellStyle name="Normal 2 42 5" xfId="3425" xr:uid="{00000000-0005-0000-0000-0000B70C0000}"/>
    <cellStyle name="Normal 2 43" xfId="3426" xr:uid="{00000000-0005-0000-0000-0000B80C0000}"/>
    <cellStyle name="Normal 2 43 2" xfId="3427" xr:uid="{00000000-0005-0000-0000-0000B90C0000}"/>
    <cellStyle name="Normal 2 43 3" xfId="3428" xr:uid="{00000000-0005-0000-0000-0000BA0C0000}"/>
    <cellStyle name="Normal 2 43 4" xfId="3429" xr:uid="{00000000-0005-0000-0000-0000BB0C0000}"/>
    <cellStyle name="Normal 2 43 5" xfId="3430" xr:uid="{00000000-0005-0000-0000-0000BC0C0000}"/>
    <cellStyle name="Normal 2 44" xfId="3431" xr:uid="{00000000-0005-0000-0000-0000BD0C0000}"/>
    <cellStyle name="Normal 2 44 2" xfId="3432" xr:uid="{00000000-0005-0000-0000-0000BE0C0000}"/>
    <cellStyle name="Normal 2 44 3" xfId="3433" xr:uid="{00000000-0005-0000-0000-0000BF0C0000}"/>
    <cellStyle name="Normal 2 44 4" xfId="3434" xr:uid="{00000000-0005-0000-0000-0000C00C0000}"/>
    <cellStyle name="Normal 2 44 5" xfId="3435" xr:uid="{00000000-0005-0000-0000-0000C10C0000}"/>
    <cellStyle name="Normal 2 45" xfId="3436" xr:uid="{00000000-0005-0000-0000-0000C20C0000}"/>
    <cellStyle name="Normal 2 45 2" xfId="3437" xr:uid="{00000000-0005-0000-0000-0000C30C0000}"/>
    <cellStyle name="Normal 2 45 3" xfId="3438" xr:uid="{00000000-0005-0000-0000-0000C40C0000}"/>
    <cellStyle name="Normal 2 45 4" xfId="3439" xr:uid="{00000000-0005-0000-0000-0000C50C0000}"/>
    <cellStyle name="Normal 2 45 5" xfId="3440" xr:uid="{00000000-0005-0000-0000-0000C60C0000}"/>
    <cellStyle name="Normal 2 46" xfId="3441" xr:uid="{00000000-0005-0000-0000-0000C70C0000}"/>
    <cellStyle name="Normal 2 46 2" xfId="3442" xr:uid="{00000000-0005-0000-0000-0000C80C0000}"/>
    <cellStyle name="Normal 2 46 3" xfId="3443" xr:uid="{00000000-0005-0000-0000-0000C90C0000}"/>
    <cellStyle name="Normal 2 46 4" xfId="3444" xr:uid="{00000000-0005-0000-0000-0000CA0C0000}"/>
    <cellStyle name="Normal 2 46 5" xfId="3445" xr:uid="{00000000-0005-0000-0000-0000CB0C0000}"/>
    <cellStyle name="Normal 2 47" xfId="3446" xr:uid="{00000000-0005-0000-0000-0000CC0C0000}"/>
    <cellStyle name="Normal 2 47 2" xfId="3447" xr:uid="{00000000-0005-0000-0000-0000CD0C0000}"/>
    <cellStyle name="Normal 2 47 3" xfId="3448" xr:uid="{00000000-0005-0000-0000-0000CE0C0000}"/>
    <cellStyle name="Normal 2 47 4" xfId="3449" xr:uid="{00000000-0005-0000-0000-0000CF0C0000}"/>
    <cellStyle name="Normal 2 47 5" xfId="3450" xr:uid="{00000000-0005-0000-0000-0000D00C0000}"/>
    <cellStyle name="Normal 2 48" xfId="3451" xr:uid="{00000000-0005-0000-0000-0000D10C0000}"/>
    <cellStyle name="Normal 2 48 2" xfId="3452" xr:uid="{00000000-0005-0000-0000-0000D20C0000}"/>
    <cellStyle name="Normal 2 48 3" xfId="3453" xr:uid="{00000000-0005-0000-0000-0000D30C0000}"/>
    <cellStyle name="Normal 2 48 4" xfId="3454" xr:uid="{00000000-0005-0000-0000-0000D40C0000}"/>
    <cellStyle name="Normal 2 48 5" xfId="3455" xr:uid="{00000000-0005-0000-0000-0000D50C0000}"/>
    <cellStyle name="Normal 2 49" xfId="3456" xr:uid="{00000000-0005-0000-0000-0000D60C0000}"/>
    <cellStyle name="Normal 2 49 2" xfId="3457" xr:uid="{00000000-0005-0000-0000-0000D70C0000}"/>
    <cellStyle name="Normal 2 49 3" xfId="3458" xr:uid="{00000000-0005-0000-0000-0000D80C0000}"/>
    <cellStyle name="Normal 2 49 4" xfId="3459" xr:uid="{00000000-0005-0000-0000-0000D90C0000}"/>
    <cellStyle name="Normal 2 49 5" xfId="3460" xr:uid="{00000000-0005-0000-0000-0000DA0C0000}"/>
    <cellStyle name="Normal 2 5" xfId="292" xr:uid="{00000000-0005-0000-0000-0000DB0C0000}"/>
    <cellStyle name="Normal 2 5 2" xfId="293" xr:uid="{00000000-0005-0000-0000-0000DC0C0000}"/>
    <cellStyle name="Normal 2 5 2 10" xfId="3461" xr:uid="{00000000-0005-0000-0000-0000DD0C0000}"/>
    <cellStyle name="Normal 2 5 2 11" xfId="3462" xr:uid="{00000000-0005-0000-0000-0000DE0C0000}"/>
    <cellStyle name="Normal 2 5 2 12" xfId="3463" xr:uid="{00000000-0005-0000-0000-0000DF0C0000}"/>
    <cellStyle name="Normal 2 5 2 13" xfId="3464" xr:uid="{00000000-0005-0000-0000-0000E00C0000}"/>
    <cellStyle name="Normal 2 5 2 14" xfId="3465" xr:uid="{00000000-0005-0000-0000-0000E10C0000}"/>
    <cellStyle name="Normal 2 5 2 2" xfId="294" xr:uid="{00000000-0005-0000-0000-0000E20C0000}"/>
    <cellStyle name="Normal 2 5 2 2 10" xfId="3466" xr:uid="{00000000-0005-0000-0000-0000E30C0000}"/>
    <cellStyle name="Normal 2 5 2 2 11" xfId="3467" xr:uid="{00000000-0005-0000-0000-0000E40C0000}"/>
    <cellStyle name="Normal 2 5 2 2 12" xfId="3468" xr:uid="{00000000-0005-0000-0000-0000E50C0000}"/>
    <cellStyle name="Normal 2 5 2 2 2" xfId="3469" xr:uid="{00000000-0005-0000-0000-0000E60C0000}"/>
    <cellStyle name="Normal 2 5 2 2 3" xfId="3470" xr:uid="{00000000-0005-0000-0000-0000E70C0000}"/>
    <cellStyle name="Normal 2 5 2 2 4" xfId="3471" xr:uid="{00000000-0005-0000-0000-0000E80C0000}"/>
    <cellStyle name="Normal 2 5 2 2 5" xfId="3472" xr:uid="{00000000-0005-0000-0000-0000E90C0000}"/>
    <cellStyle name="Normal 2 5 2 2 6" xfId="3473" xr:uid="{00000000-0005-0000-0000-0000EA0C0000}"/>
    <cellStyle name="Normal 2 5 2 2 7" xfId="3474" xr:uid="{00000000-0005-0000-0000-0000EB0C0000}"/>
    <cellStyle name="Normal 2 5 2 2 8" xfId="3475" xr:uid="{00000000-0005-0000-0000-0000EC0C0000}"/>
    <cellStyle name="Normal 2 5 2 2 9" xfId="3476" xr:uid="{00000000-0005-0000-0000-0000ED0C0000}"/>
    <cellStyle name="Normal 2 5 2 3" xfId="3477" xr:uid="{00000000-0005-0000-0000-0000EE0C0000}"/>
    <cellStyle name="Normal 2 5 2 4" xfId="3478" xr:uid="{00000000-0005-0000-0000-0000EF0C0000}"/>
    <cellStyle name="Normal 2 5 2 5" xfId="3479" xr:uid="{00000000-0005-0000-0000-0000F00C0000}"/>
    <cellStyle name="Normal 2 5 2 6" xfId="3480" xr:uid="{00000000-0005-0000-0000-0000F10C0000}"/>
    <cellStyle name="Normal 2 5 2 7" xfId="3481" xr:uid="{00000000-0005-0000-0000-0000F20C0000}"/>
    <cellStyle name="Normal 2 5 2 8" xfId="3482" xr:uid="{00000000-0005-0000-0000-0000F30C0000}"/>
    <cellStyle name="Normal 2 5 2 9" xfId="3483" xr:uid="{00000000-0005-0000-0000-0000F40C0000}"/>
    <cellStyle name="Normal 2 5 3" xfId="295" xr:uid="{00000000-0005-0000-0000-0000F50C0000}"/>
    <cellStyle name="Normal 2 5 3 10" xfId="3484" xr:uid="{00000000-0005-0000-0000-0000F60C0000}"/>
    <cellStyle name="Normal 2 5 3 11" xfId="3485" xr:uid="{00000000-0005-0000-0000-0000F70C0000}"/>
    <cellStyle name="Normal 2 5 3 12" xfId="3486" xr:uid="{00000000-0005-0000-0000-0000F80C0000}"/>
    <cellStyle name="Normal 2 5 3 13" xfId="3487" xr:uid="{00000000-0005-0000-0000-0000F90C0000}"/>
    <cellStyle name="Normal 2 5 3 2" xfId="296" xr:uid="{00000000-0005-0000-0000-0000FA0C0000}"/>
    <cellStyle name="Normal 2 5 3 2 10" xfId="3488" xr:uid="{00000000-0005-0000-0000-0000FB0C0000}"/>
    <cellStyle name="Normal 2 5 3 2 11" xfId="3489" xr:uid="{00000000-0005-0000-0000-0000FC0C0000}"/>
    <cellStyle name="Normal 2 5 3 2 12" xfId="3490" xr:uid="{00000000-0005-0000-0000-0000FD0C0000}"/>
    <cellStyle name="Normal 2 5 3 2 2" xfId="3491" xr:uid="{00000000-0005-0000-0000-0000FE0C0000}"/>
    <cellStyle name="Normal 2 5 3 2 3" xfId="3492" xr:uid="{00000000-0005-0000-0000-0000FF0C0000}"/>
    <cellStyle name="Normal 2 5 3 2 4" xfId="3493" xr:uid="{00000000-0005-0000-0000-0000000D0000}"/>
    <cellStyle name="Normal 2 5 3 2 5" xfId="3494" xr:uid="{00000000-0005-0000-0000-0000010D0000}"/>
    <cellStyle name="Normal 2 5 3 2 6" xfId="3495" xr:uid="{00000000-0005-0000-0000-0000020D0000}"/>
    <cellStyle name="Normal 2 5 3 2 7" xfId="3496" xr:uid="{00000000-0005-0000-0000-0000030D0000}"/>
    <cellStyle name="Normal 2 5 3 2 8" xfId="3497" xr:uid="{00000000-0005-0000-0000-0000040D0000}"/>
    <cellStyle name="Normal 2 5 3 2 9" xfId="3498" xr:uid="{00000000-0005-0000-0000-0000050D0000}"/>
    <cellStyle name="Normal 2 5 3 3" xfId="3499" xr:uid="{00000000-0005-0000-0000-0000060D0000}"/>
    <cellStyle name="Normal 2 5 3 4" xfId="3500" xr:uid="{00000000-0005-0000-0000-0000070D0000}"/>
    <cellStyle name="Normal 2 5 3 5" xfId="3501" xr:uid="{00000000-0005-0000-0000-0000080D0000}"/>
    <cellStyle name="Normal 2 5 3 6" xfId="3502" xr:uid="{00000000-0005-0000-0000-0000090D0000}"/>
    <cellStyle name="Normal 2 5 3 7" xfId="3503" xr:uid="{00000000-0005-0000-0000-00000A0D0000}"/>
    <cellStyle name="Normal 2 5 3 8" xfId="3504" xr:uid="{00000000-0005-0000-0000-00000B0D0000}"/>
    <cellStyle name="Normal 2 5 3 9" xfId="3505" xr:uid="{00000000-0005-0000-0000-00000C0D0000}"/>
    <cellStyle name="Normal 2 5 4" xfId="297" xr:uid="{00000000-0005-0000-0000-00000D0D0000}"/>
    <cellStyle name="Normal 2 5 4 10" xfId="3506" xr:uid="{00000000-0005-0000-0000-00000E0D0000}"/>
    <cellStyle name="Normal 2 5 4 11" xfId="3507" xr:uid="{00000000-0005-0000-0000-00000F0D0000}"/>
    <cellStyle name="Normal 2 5 4 12" xfId="3508" xr:uid="{00000000-0005-0000-0000-0000100D0000}"/>
    <cellStyle name="Normal 2 5 4 2" xfId="3509" xr:uid="{00000000-0005-0000-0000-0000110D0000}"/>
    <cellStyle name="Normal 2 5 4 3" xfId="3510" xr:uid="{00000000-0005-0000-0000-0000120D0000}"/>
    <cellStyle name="Normal 2 5 4 4" xfId="3511" xr:uid="{00000000-0005-0000-0000-0000130D0000}"/>
    <cellStyle name="Normal 2 5 4 5" xfId="3512" xr:uid="{00000000-0005-0000-0000-0000140D0000}"/>
    <cellStyle name="Normal 2 5 4 6" xfId="3513" xr:uid="{00000000-0005-0000-0000-0000150D0000}"/>
    <cellStyle name="Normal 2 5 4 7" xfId="3514" xr:uid="{00000000-0005-0000-0000-0000160D0000}"/>
    <cellStyle name="Normal 2 5 4 8" xfId="3515" xr:uid="{00000000-0005-0000-0000-0000170D0000}"/>
    <cellStyle name="Normal 2 5 4 9" xfId="3516" xr:uid="{00000000-0005-0000-0000-0000180D0000}"/>
    <cellStyle name="Normal 2 5 5" xfId="3517" xr:uid="{00000000-0005-0000-0000-0000190D0000}"/>
    <cellStyle name="Normal 2 5 5 10" xfId="3518" xr:uid="{00000000-0005-0000-0000-00001A0D0000}"/>
    <cellStyle name="Normal 2 5 5 11" xfId="3519" xr:uid="{00000000-0005-0000-0000-00001B0D0000}"/>
    <cellStyle name="Normal 2 5 5 12" xfId="3520" xr:uid="{00000000-0005-0000-0000-00001C0D0000}"/>
    <cellStyle name="Normal 2 5 5 2" xfId="3521" xr:uid="{00000000-0005-0000-0000-00001D0D0000}"/>
    <cellStyle name="Normal 2 5 5 3" xfId="3522" xr:uid="{00000000-0005-0000-0000-00001E0D0000}"/>
    <cellStyle name="Normal 2 5 5 4" xfId="3523" xr:uid="{00000000-0005-0000-0000-00001F0D0000}"/>
    <cellStyle name="Normal 2 5 5 5" xfId="3524" xr:uid="{00000000-0005-0000-0000-0000200D0000}"/>
    <cellStyle name="Normal 2 5 5 6" xfId="3525" xr:uid="{00000000-0005-0000-0000-0000210D0000}"/>
    <cellStyle name="Normal 2 5 5 7" xfId="3526" xr:uid="{00000000-0005-0000-0000-0000220D0000}"/>
    <cellStyle name="Normal 2 5 5 8" xfId="3527" xr:uid="{00000000-0005-0000-0000-0000230D0000}"/>
    <cellStyle name="Normal 2 5 5 9" xfId="3528" xr:uid="{00000000-0005-0000-0000-0000240D0000}"/>
    <cellStyle name="Normal 2 5 6" xfId="3529" xr:uid="{00000000-0005-0000-0000-0000250D0000}"/>
    <cellStyle name="Normal 2 5 7" xfId="3530" xr:uid="{00000000-0005-0000-0000-0000260D0000}"/>
    <cellStyle name="Normal 2 5 7 2" xfId="3531" xr:uid="{00000000-0005-0000-0000-0000270D0000}"/>
    <cellStyle name="Normal 2 5 7 3" xfId="3532" xr:uid="{00000000-0005-0000-0000-0000280D0000}"/>
    <cellStyle name="Normal 2 5 7 4" xfId="3533" xr:uid="{00000000-0005-0000-0000-0000290D0000}"/>
    <cellStyle name="Normal 2 5 8" xfId="3534" xr:uid="{00000000-0005-0000-0000-00002A0D0000}"/>
    <cellStyle name="Normal 2 5 9" xfId="3535" xr:uid="{00000000-0005-0000-0000-00002B0D0000}"/>
    <cellStyle name="Normal 2 50" xfId="3536" xr:uid="{00000000-0005-0000-0000-00002C0D0000}"/>
    <cellStyle name="Normal 2 50 2" xfId="3537" xr:uid="{00000000-0005-0000-0000-00002D0D0000}"/>
    <cellStyle name="Normal 2 50 3" xfId="3538" xr:uid="{00000000-0005-0000-0000-00002E0D0000}"/>
    <cellStyle name="Normal 2 50 4" xfId="3539" xr:uid="{00000000-0005-0000-0000-00002F0D0000}"/>
    <cellStyle name="Normal 2 50 5" xfId="3540" xr:uid="{00000000-0005-0000-0000-0000300D0000}"/>
    <cellStyle name="Normal 2 51" xfId="3541" xr:uid="{00000000-0005-0000-0000-0000310D0000}"/>
    <cellStyle name="Normal 2 51 2" xfId="3542" xr:uid="{00000000-0005-0000-0000-0000320D0000}"/>
    <cellStyle name="Normal 2 51 3" xfId="3543" xr:uid="{00000000-0005-0000-0000-0000330D0000}"/>
    <cellStyle name="Normal 2 51 4" xfId="3544" xr:uid="{00000000-0005-0000-0000-0000340D0000}"/>
    <cellStyle name="Normal 2 51 5" xfId="3545" xr:uid="{00000000-0005-0000-0000-0000350D0000}"/>
    <cellStyle name="Normal 2 52" xfId="3546" xr:uid="{00000000-0005-0000-0000-0000360D0000}"/>
    <cellStyle name="Normal 2 52 2" xfId="3547" xr:uid="{00000000-0005-0000-0000-0000370D0000}"/>
    <cellStyle name="Normal 2 52 3" xfId="3548" xr:uid="{00000000-0005-0000-0000-0000380D0000}"/>
    <cellStyle name="Normal 2 52 4" xfId="3549" xr:uid="{00000000-0005-0000-0000-0000390D0000}"/>
    <cellStyle name="Normal 2 52 5" xfId="3550" xr:uid="{00000000-0005-0000-0000-00003A0D0000}"/>
    <cellStyle name="Normal 2 53" xfId="3551" xr:uid="{00000000-0005-0000-0000-00003B0D0000}"/>
    <cellStyle name="Normal 2 53 2" xfId="3552" xr:uid="{00000000-0005-0000-0000-00003C0D0000}"/>
    <cellStyle name="Normal 2 53 3" xfId="3553" xr:uid="{00000000-0005-0000-0000-00003D0D0000}"/>
    <cellStyle name="Normal 2 53 4" xfId="3554" xr:uid="{00000000-0005-0000-0000-00003E0D0000}"/>
    <cellStyle name="Normal 2 53 5" xfId="3555" xr:uid="{00000000-0005-0000-0000-00003F0D0000}"/>
    <cellStyle name="Normal 2 54" xfId="3556" xr:uid="{00000000-0005-0000-0000-0000400D0000}"/>
    <cellStyle name="Normal 2 54 2" xfId="3557" xr:uid="{00000000-0005-0000-0000-0000410D0000}"/>
    <cellStyle name="Normal 2 54 3" xfId="3558" xr:uid="{00000000-0005-0000-0000-0000420D0000}"/>
    <cellStyle name="Normal 2 54 4" xfId="3559" xr:uid="{00000000-0005-0000-0000-0000430D0000}"/>
    <cellStyle name="Normal 2 54 5" xfId="3560" xr:uid="{00000000-0005-0000-0000-0000440D0000}"/>
    <cellStyle name="Normal 2 55" xfId="3561" xr:uid="{00000000-0005-0000-0000-0000450D0000}"/>
    <cellStyle name="Normal 2 55 2" xfId="3562" xr:uid="{00000000-0005-0000-0000-0000460D0000}"/>
    <cellStyle name="Normal 2 55 3" xfId="3563" xr:uid="{00000000-0005-0000-0000-0000470D0000}"/>
    <cellStyle name="Normal 2 55 4" xfId="3564" xr:uid="{00000000-0005-0000-0000-0000480D0000}"/>
    <cellStyle name="Normal 2 55 5" xfId="3565" xr:uid="{00000000-0005-0000-0000-0000490D0000}"/>
    <cellStyle name="Normal 2 56" xfId="3566" xr:uid="{00000000-0005-0000-0000-00004A0D0000}"/>
    <cellStyle name="Normal 2 56 2" xfId="3567" xr:uid="{00000000-0005-0000-0000-00004B0D0000}"/>
    <cellStyle name="Normal 2 56 3" xfId="3568" xr:uid="{00000000-0005-0000-0000-00004C0D0000}"/>
    <cellStyle name="Normal 2 56 4" xfId="3569" xr:uid="{00000000-0005-0000-0000-00004D0D0000}"/>
    <cellStyle name="Normal 2 56 5" xfId="3570" xr:uid="{00000000-0005-0000-0000-00004E0D0000}"/>
    <cellStyle name="Normal 2 57" xfId="3571" xr:uid="{00000000-0005-0000-0000-00004F0D0000}"/>
    <cellStyle name="Normal 2 57 2" xfId="3572" xr:uid="{00000000-0005-0000-0000-0000500D0000}"/>
    <cellStyle name="Normal 2 57 3" xfId="3573" xr:uid="{00000000-0005-0000-0000-0000510D0000}"/>
    <cellStyle name="Normal 2 57 4" xfId="3574" xr:uid="{00000000-0005-0000-0000-0000520D0000}"/>
    <cellStyle name="Normal 2 57 5" xfId="3575" xr:uid="{00000000-0005-0000-0000-0000530D0000}"/>
    <cellStyle name="Normal 2 58" xfId="3576" xr:uid="{00000000-0005-0000-0000-0000540D0000}"/>
    <cellStyle name="Normal 2 58 2" xfId="3577" xr:uid="{00000000-0005-0000-0000-0000550D0000}"/>
    <cellStyle name="Normal 2 58 3" xfId="3578" xr:uid="{00000000-0005-0000-0000-0000560D0000}"/>
    <cellStyle name="Normal 2 58 4" xfId="3579" xr:uid="{00000000-0005-0000-0000-0000570D0000}"/>
    <cellStyle name="Normal 2 58 5" xfId="3580" xr:uid="{00000000-0005-0000-0000-0000580D0000}"/>
    <cellStyle name="Normal 2 59" xfId="3581" xr:uid="{00000000-0005-0000-0000-0000590D0000}"/>
    <cellStyle name="Normal 2 59 2" xfId="3582" xr:uid="{00000000-0005-0000-0000-00005A0D0000}"/>
    <cellStyle name="Normal 2 59 3" xfId="3583" xr:uid="{00000000-0005-0000-0000-00005B0D0000}"/>
    <cellStyle name="Normal 2 59 4" xfId="3584" xr:uid="{00000000-0005-0000-0000-00005C0D0000}"/>
    <cellStyle name="Normal 2 59 5" xfId="3585" xr:uid="{00000000-0005-0000-0000-00005D0D0000}"/>
    <cellStyle name="Normal 2 6" xfId="298" xr:uid="{00000000-0005-0000-0000-00005E0D0000}"/>
    <cellStyle name="Normal 2 6 2" xfId="299" xr:uid="{00000000-0005-0000-0000-00005F0D0000}"/>
    <cellStyle name="Normal 2 6 2 10" xfId="3586" xr:uid="{00000000-0005-0000-0000-0000600D0000}"/>
    <cellStyle name="Normal 2 6 2 11" xfId="3587" xr:uid="{00000000-0005-0000-0000-0000610D0000}"/>
    <cellStyle name="Normal 2 6 2 12" xfId="3588" xr:uid="{00000000-0005-0000-0000-0000620D0000}"/>
    <cellStyle name="Normal 2 6 2 13" xfId="3589" xr:uid="{00000000-0005-0000-0000-0000630D0000}"/>
    <cellStyle name="Normal 2 6 2 14" xfId="3590" xr:uid="{00000000-0005-0000-0000-0000640D0000}"/>
    <cellStyle name="Normal 2 6 2 2" xfId="300" xr:uid="{00000000-0005-0000-0000-0000650D0000}"/>
    <cellStyle name="Normal 2 6 2 2 10" xfId="3591" xr:uid="{00000000-0005-0000-0000-0000660D0000}"/>
    <cellStyle name="Normal 2 6 2 2 11" xfId="3592" xr:uid="{00000000-0005-0000-0000-0000670D0000}"/>
    <cellStyle name="Normal 2 6 2 2 12" xfId="3593" xr:uid="{00000000-0005-0000-0000-0000680D0000}"/>
    <cellStyle name="Normal 2 6 2 2 2" xfId="3594" xr:uid="{00000000-0005-0000-0000-0000690D0000}"/>
    <cellStyle name="Normal 2 6 2 2 3" xfId="3595" xr:uid="{00000000-0005-0000-0000-00006A0D0000}"/>
    <cellStyle name="Normal 2 6 2 2 4" xfId="3596" xr:uid="{00000000-0005-0000-0000-00006B0D0000}"/>
    <cellStyle name="Normal 2 6 2 2 5" xfId="3597" xr:uid="{00000000-0005-0000-0000-00006C0D0000}"/>
    <cellStyle name="Normal 2 6 2 2 6" xfId="3598" xr:uid="{00000000-0005-0000-0000-00006D0D0000}"/>
    <cellStyle name="Normal 2 6 2 2 7" xfId="3599" xr:uid="{00000000-0005-0000-0000-00006E0D0000}"/>
    <cellStyle name="Normal 2 6 2 2 8" xfId="3600" xr:uid="{00000000-0005-0000-0000-00006F0D0000}"/>
    <cellStyle name="Normal 2 6 2 2 9" xfId="3601" xr:uid="{00000000-0005-0000-0000-0000700D0000}"/>
    <cellStyle name="Normal 2 6 2 3" xfId="3602" xr:uid="{00000000-0005-0000-0000-0000710D0000}"/>
    <cellStyle name="Normal 2 6 2 4" xfId="3603" xr:uid="{00000000-0005-0000-0000-0000720D0000}"/>
    <cellStyle name="Normal 2 6 2 5" xfId="3604" xr:uid="{00000000-0005-0000-0000-0000730D0000}"/>
    <cellStyle name="Normal 2 6 2 6" xfId="3605" xr:uid="{00000000-0005-0000-0000-0000740D0000}"/>
    <cellStyle name="Normal 2 6 2 7" xfId="3606" xr:uid="{00000000-0005-0000-0000-0000750D0000}"/>
    <cellStyle name="Normal 2 6 2 8" xfId="3607" xr:uid="{00000000-0005-0000-0000-0000760D0000}"/>
    <cellStyle name="Normal 2 6 2 9" xfId="3608" xr:uid="{00000000-0005-0000-0000-0000770D0000}"/>
    <cellStyle name="Normal 2 6 3" xfId="301" xr:uid="{00000000-0005-0000-0000-0000780D0000}"/>
    <cellStyle name="Normal 2 6 3 10" xfId="3609" xr:uid="{00000000-0005-0000-0000-0000790D0000}"/>
    <cellStyle name="Normal 2 6 3 11" xfId="3610" xr:uid="{00000000-0005-0000-0000-00007A0D0000}"/>
    <cellStyle name="Normal 2 6 3 12" xfId="3611" xr:uid="{00000000-0005-0000-0000-00007B0D0000}"/>
    <cellStyle name="Normal 2 6 3 13" xfId="3612" xr:uid="{00000000-0005-0000-0000-00007C0D0000}"/>
    <cellStyle name="Normal 2 6 3 2" xfId="302" xr:uid="{00000000-0005-0000-0000-00007D0D0000}"/>
    <cellStyle name="Normal 2 6 3 2 10" xfId="3613" xr:uid="{00000000-0005-0000-0000-00007E0D0000}"/>
    <cellStyle name="Normal 2 6 3 2 11" xfId="3614" xr:uid="{00000000-0005-0000-0000-00007F0D0000}"/>
    <cellStyle name="Normal 2 6 3 2 12" xfId="3615" xr:uid="{00000000-0005-0000-0000-0000800D0000}"/>
    <cellStyle name="Normal 2 6 3 2 2" xfId="3616" xr:uid="{00000000-0005-0000-0000-0000810D0000}"/>
    <cellStyle name="Normal 2 6 3 2 3" xfId="3617" xr:uid="{00000000-0005-0000-0000-0000820D0000}"/>
    <cellStyle name="Normal 2 6 3 2 4" xfId="3618" xr:uid="{00000000-0005-0000-0000-0000830D0000}"/>
    <cellStyle name="Normal 2 6 3 2 5" xfId="3619" xr:uid="{00000000-0005-0000-0000-0000840D0000}"/>
    <cellStyle name="Normal 2 6 3 2 6" xfId="3620" xr:uid="{00000000-0005-0000-0000-0000850D0000}"/>
    <cellStyle name="Normal 2 6 3 2 7" xfId="3621" xr:uid="{00000000-0005-0000-0000-0000860D0000}"/>
    <cellStyle name="Normal 2 6 3 2 8" xfId="3622" xr:uid="{00000000-0005-0000-0000-0000870D0000}"/>
    <cellStyle name="Normal 2 6 3 2 9" xfId="3623" xr:uid="{00000000-0005-0000-0000-0000880D0000}"/>
    <cellStyle name="Normal 2 6 3 3" xfId="3624" xr:uid="{00000000-0005-0000-0000-0000890D0000}"/>
    <cellStyle name="Normal 2 6 3 4" xfId="3625" xr:uid="{00000000-0005-0000-0000-00008A0D0000}"/>
    <cellStyle name="Normal 2 6 3 5" xfId="3626" xr:uid="{00000000-0005-0000-0000-00008B0D0000}"/>
    <cellStyle name="Normal 2 6 3 6" xfId="3627" xr:uid="{00000000-0005-0000-0000-00008C0D0000}"/>
    <cellStyle name="Normal 2 6 3 7" xfId="3628" xr:uid="{00000000-0005-0000-0000-00008D0D0000}"/>
    <cellStyle name="Normal 2 6 3 8" xfId="3629" xr:uid="{00000000-0005-0000-0000-00008E0D0000}"/>
    <cellStyle name="Normal 2 6 3 9" xfId="3630" xr:uid="{00000000-0005-0000-0000-00008F0D0000}"/>
    <cellStyle name="Normal 2 6 4" xfId="303" xr:uid="{00000000-0005-0000-0000-0000900D0000}"/>
    <cellStyle name="Normal 2 6 4 10" xfId="3631" xr:uid="{00000000-0005-0000-0000-0000910D0000}"/>
    <cellStyle name="Normal 2 6 4 11" xfId="3632" xr:uid="{00000000-0005-0000-0000-0000920D0000}"/>
    <cellStyle name="Normal 2 6 4 12" xfId="3633" xr:uid="{00000000-0005-0000-0000-0000930D0000}"/>
    <cellStyle name="Normal 2 6 4 2" xfId="3634" xr:uid="{00000000-0005-0000-0000-0000940D0000}"/>
    <cellStyle name="Normal 2 6 4 3" xfId="3635" xr:uid="{00000000-0005-0000-0000-0000950D0000}"/>
    <cellStyle name="Normal 2 6 4 4" xfId="3636" xr:uid="{00000000-0005-0000-0000-0000960D0000}"/>
    <cellStyle name="Normal 2 6 4 5" xfId="3637" xr:uid="{00000000-0005-0000-0000-0000970D0000}"/>
    <cellStyle name="Normal 2 6 4 6" xfId="3638" xr:uid="{00000000-0005-0000-0000-0000980D0000}"/>
    <cellStyle name="Normal 2 6 4 7" xfId="3639" xr:uid="{00000000-0005-0000-0000-0000990D0000}"/>
    <cellStyle name="Normal 2 6 4 8" xfId="3640" xr:uid="{00000000-0005-0000-0000-00009A0D0000}"/>
    <cellStyle name="Normal 2 6 4 9" xfId="3641" xr:uid="{00000000-0005-0000-0000-00009B0D0000}"/>
    <cellStyle name="Normal 2 6 5" xfId="3642" xr:uid="{00000000-0005-0000-0000-00009C0D0000}"/>
    <cellStyle name="Normal 2 6 5 10" xfId="3643" xr:uid="{00000000-0005-0000-0000-00009D0D0000}"/>
    <cellStyle name="Normal 2 6 5 11" xfId="3644" xr:uid="{00000000-0005-0000-0000-00009E0D0000}"/>
    <cellStyle name="Normal 2 6 5 12" xfId="3645" xr:uid="{00000000-0005-0000-0000-00009F0D0000}"/>
    <cellStyle name="Normal 2 6 5 2" xfId="3646" xr:uid="{00000000-0005-0000-0000-0000A00D0000}"/>
    <cellStyle name="Normal 2 6 5 3" xfId="3647" xr:uid="{00000000-0005-0000-0000-0000A10D0000}"/>
    <cellStyle name="Normal 2 6 5 4" xfId="3648" xr:uid="{00000000-0005-0000-0000-0000A20D0000}"/>
    <cellStyle name="Normal 2 6 5 5" xfId="3649" xr:uid="{00000000-0005-0000-0000-0000A30D0000}"/>
    <cellStyle name="Normal 2 6 5 6" xfId="3650" xr:uid="{00000000-0005-0000-0000-0000A40D0000}"/>
    <cellStyle name="Normal 2 6 5 7" xfId="3651" xr:uid="{00000000-0005-0000-0000-0000A50D0000}"/>
    <cellStyle name="Normal 2 6 5 8" xfId="3652" xr:uid="{00000000-0005-0000-0000-0000A60D0000}"/>
    <cellStyle name="Normal 2 6 5 9" xfId="3653" xr:uid="{00000000-0005-0000-0000-0000A70D0000}"/>
    <cellStyle name="Normal 2 6 6" xfId="3654" xr:uid="{00000000-0005-0000-0000-0000A80D0000}"/>
    <cellStyle name="Normal 2 6 7" xfId="3655" xr:uid="{00000000-0005-0000-0000-0000A90D0000}"/>
    <cellStyle name="Normal 2 6 7 2" xfId="3656" xr:uid="{00000000-0005-0000-0000-0000AA0D0000}"/>
    <cellStyle name="Normal 2 6 7 3" xfId="3657" xr:uid="{00000000-0005-0000-0000-0000AB0D0000}"/>
    <cellStyle name="Normal 2 6 7 4" xfId="3658" xr:uid="{00000000-0005-0000-0000-0000AC0D0000}"/>
    <cellStyle name="Normal 2 6 8" xfId="3659" xr:uid="{00000000-0005-0000-0000-0000AD0D0000}"/>
    <cellStyle name="Normal 2 6 9" xfId="3660" xr:uid="{00000000-0005-0000-0000-0000AE0D0000}"/>
    <cellStyle name="Normal 2 60" xfId="3661" xr:uid="{00000000-0005-0000-0000-0000AF0D0000}"/>
    <cellStyle name="Normal 2 60 2" xfId="3662" xr:uid="{00000000-0005-0000-0000-0000B00D0000}"/>
    <cellStyle name="Normal 2 60 3" xfId="3663" xr:uid="{00000000-0005-0000-0000-0000B10D0000}"/>
    <cellStyle name="Normal 2 60 4" xfId="3664" xr:uid="{00000000-0005-0000-0000-0000B20D0000}"/>
    <cellStyle name="Normal 2 60 5" xfId="3665" xr:uid="{00000000-0005-0000-0000-0000B30D0000}"/>
    <cellStyle name="Normal 2 61" xfId="3666" xr:uid="{00000000-0005-0000-0000-0000B40D0000}"/>
    <cellStyle name="Normal 2 62" xfId="3667" xr:uid="{00000000-0005-0000-0000-0000B50D0000}"/>
    <cellStyle name="Normal 2 63" xfId="3668" xr:uid="{00000000-0005-0000-0000-0000B60D0000}"/>
    <cellStyle name="Normal 2 64" xfId="3669" xr:uid="{00000000-0005-0000-0000-0000B70D0000}"/>
    <cellStyle name="Normal 2 65" xfId="3670" xr:uid="{00000000-0005-0000-0000-0000B80D0000}"/>
    <cellStyle name="Normal 2 66" xfId="3671" xr:uid="{00000000-0005-0000-0000-0000B90D0000}"/>
    <cellStyle name="Normal 2 66 2" xfId="3672" xr:uid="{00000000-0005-0000-0000-0000BA0D0000}"/>
    <cellStyle name="Normal 2 66 3" xfId="3673" xr:uid="{00000000-0005-0000-0000-0000BB0D0000}"/>
    <cellStyle name="Normal 2 66 4" xfId="3674" xr:uid="{00000000-0005-0000-0000-0000BC0D0000}"/>
    <cellStyle name="Normal 2 66 5" xfId="3675" xr:uid="{00000000-0005-0000-0000-0000BD0D0000}"/>
    <cellStyle name="Normal 2 67" xfId="3676" xr:uid="{00000000-0005-0000-0000-0000BE0D0000}"/>
    <cellStyle name="Normal 2 68" xfId="3677" xr:uid="{00000000-0005-0000-0000-0000BF0D0000}"/>
    <cellStyle name="Normal 2 69" xfId="3678" xr:uid="{00000000-0005-0000-0000-0000C00D0000}"/>
    <cellStyle name="Normal 2 7" xfId="304" xr:uid="{00000000-0005-0000-0000-0000C10D0000}"/>
    <cellStyle name="Normal 2 7 2" xfId="305" xr:uid="{00000000-0005-0000-0000-0000C20D0000}"/>
    <cellStyle name="Normal 2 7 2 10" xfId="3679" xr:uid="{00000000-0005-0000-0000-0000C30D0000}"/>
    <cellStyle name="Normal 2 7 2 11" xfId="3680" xr:uid="{00000000-0005-0000-0000-0000C40D0000}"/>
    <cellStyle name="Normal 2 7 2 12" xfId="3681" xr:uid="{00000000-0005-0000-0000-0000C50D0000}"/>
    <cellStyle name="Normal 2 7 2 13" xfId="3682" xr:uid="{00000000-0005-0000-0000-0000C60D0000}"/>
    <cellStyle name="Normal 2 7 2 14" xfId="3683" xr:uid="{00000000-0005-0000-0000-0000C70D0000}"/>
    <cellStyle name="Normal 2 7 2 2" xfId="306" xr:uid="{00000000-0005-0000-0000-0000C80D0000}"/>
    <cellStyle name="Normal 2 7 2 2 10" xfId="3684" xr:uid="{00000000-0005-0000-0000-0000C90D0000}"/>
    <cellStyle name="Normal 2 7 2 2 11" xfId="3685" xr:uid="{00000000-0005-0000-0000-0000CA0D0000}"/>
    <cellStyle name="Normal 2 7 2 2 12" xfId="3686" xr:uid="{00000000-0005-0000-0000-0000CB0D0000}"/>
    <cellStyle name="Normal 2 7 2 2 2" xfId="3687" xr:uid="{00000000-0005-0000-0000-0000CC0D0000}"/>
    <cellStyle name="Normal 2 7 2 2 3" xfId="3688" xr:uid="{00000000-0005-0000-0000-0000CD0D0000}"/>
    <cellStyle name="Normal 2 7 2 2 4" xfId="3689" xr:uid="{00000000-0005-0000-0000-0000CE0D0000}"/>
    <cellStyle name="Normal 2 7 2 2 5" xfId="3690" xr:uid="{00000000-0005-0000-0000-0000CF0D0000}"/>
    <cellStyle name="Normal 2 7 2 2 6" xfId="3691" xr:uid="{00000000-0005-0000-0000-0000D00D0000}"/>
    <cellStyle name="Normal 2 7 2 2 7" xfId="3692" xr:uid="{00000000-0005-0000-0000-0000D10D0000}"/>
    <cellStyle name="Normal 2 7 2 2 8" xfId="3693" xr:uid="{00000000-0005-0000-0000-0000D20D0000}"/>
    <cellStyle name="Normal 2 7 2 2 9" xfId="3694" xr:uid="{00000000-0005-0000-0000-0000D30D0000}"/>
    <cellStyle name="Normal 2 7 2 3" xfId="3695" xr:uid="{00000000-0005-0000-0000-0000D40D0000}"/>
    <cellStyle name="Normal 2 7 2 4" xfId="3696" xr:uid="{00000000-0005-0000-0000-0000D50D0000}"/>
    <cellStyle name="Normal 2 7 2 5" xfId="3697" xr:uid="{00000000-0005-0000-0000-0000D60D0000}"/>
    <cellStyle name="Normal 2 7 2 6" xfId="3698" xr:uid="{00000000-0005-0000-0000-0000D70D0000}"/>
    <cellStyle name="Normal 2 7 2 7" xfId="3699" xr:uid="{00000000-0005-0000-0000-0000D80D0000}"/>
    <cellStyle name="Normal 2 7 2 8" xfId="3700" xr:uid="{00000000-0005-0000-0000-0000D90D0000}"/>
    <cellStyle name="Normal 2 7 2 9" xfId="3701" xr:uid="{00000000-0005-0000-0000-0000DA0D0000}"/>
    <cellStyle name="Normal 2 7 3" xfId="307" xr:uid="{00000000-0005-0000-0000-0000DB0D0000}"/>
    <cellStyle name="Normal 2 7 3 10" xfId="3702" xr:uid="{00000000-0005-0000-0000-0000DC0D0000}"/>
    <cellStyle name="Normal 2 7 3 11" xfId="3703" xr:uid="{00000000-0005-0000-0000-0000DD0D0000}"/>
    <cellStyle name="Normal 2 7 3 12" xfId="3704" xr:uid="{00000000-0005-0000-0000-0000DE0D0000}"/>
    <cellStyle name="Normal 2 7 3 13" xfId="3705" xr:uid="{00000000-0005-0000-0000-0000DF0D0000}"/>
    <cellStyle name="Normal 2 7 3 2" xfId="308" xr:uid="{00000000-0005-0000-0000-0000E00D0000}"/>
    <cellStyle name="Normal 2 7 3 2 10" xfId="3706" xr:uid="{00000000-0005-0000-0000-0000E10D0000}"/>
    <cellStyle name="Normal 2 7 3 2 11" xfId="3707" xr:uid="{00000000-0005-0000-0000-0000E20D0000}"/>
    <cellStyle name="Normal 2 7 3 2 12" xfId="3708" xr:uid="{00000000-0005-0000-0000-0000E30D0000}"/>
    <cellStyle name="Normal 2 7 3 2 2" xfId="3709" xr:uid="{00000000-0005-0000-0000-0000E40D0000}"/>
    <cellStyle name="Normal 2 7 3 2 3" xfId="3710" xr:uid="{00000000-0005-0000-0000-0000E50D0000}"/>
    <cellStyle name="Normal 2 7 3 2 4" xfId="3711" xr:uid="{00000000-0005-0000-0000-0000E60D0000}"/>
    <cellStyle name="Normal 2 7 3 2 5" xfId="3712" xr:uid="{00000000-0005-0000-0000-0000E70D0000}"/>
    <cellStyle name="Normal 2 7 3 2 6" xfId="3713" xr:uid="{00000000-0005-0000-0000-0000E80D0000}"/>
    <cellStyle name="Normal 2 7 3 2 7" xfId="3714" xr:uid="{00000000-0005-0000-0000-0000E90D0000}"/>
    <cellStyle name="Normal 2 7 3 2 8" xfId="3715" xr:uid="{00000000-0005-0000-0000-0000EA0D0000}"/>
    <cellStyle name="Normal 2 7 3 2 9" xfId="3716" xr:uid="{00000000-0005-0000-0000-0000EB0D0000}"/>
    <cellStyle name="Normal 2 7 3 3" xfId="3717" xr:uid="{00000000-0005-0000-0000-0000EC0D0000}"/>
    <cellStyle name="Normal 2 7 3 4" xfId="3718" xr:uid="{00000000-0005-0000-0000-0000ED0D0000}"/>
    <cellStyle name="Normal 2 7 3 5" xfId="3719" xr:uid="{00000000-0005-0000-0000-0000EE0D0000}"/>
    <cellStyle name="Normal 2 7 3 6" xfId="3720" xr:uid="{00000000-0005-0000-0000-0000EF0D0000}"/>
    <cellStyle name="Normal 2 7 3 7" xfId="3721" xr:uid="{00000000-0005-0000-0000-0000F00D0000}"/>
    <cellStyle name="Normal 2 7 3 8" xfId="3722" xr:uid="{00000000-0005-0000-0000-0000F10D0000}"/>
    <cellStyle name="Normal 2 7 3 9" xfId="3723" xr:uid="{00000000-0005-0000-0000-0000F20D0000}"/>
    <cellStyle name="Normal 2 7 4" xfId="309" xr:uid="{00000000-0005-0000-0000-0000F30D0000}"/>
    <cellStyle name="Normal 2 7 4 10" xfId="3724" xr:uid="{00000000-0005-0000-0000-0000F40D0000}"/>
    <cellStyle name="Normal 2 7 4 11" xfId="3725" xr:uid="{00000000-0005-0000-0000-0000F50D0000}"/>
    <cellStyle name="Normal 2 7 4 12" xfId="3726" xr:uid="{00000000-0005-0000-0000-0000F60D0000}"/>
    <cellStyle name="Normal 2 7 4 2" xfId="3727" xr:uid="{00000000-0005-0000-0000-0000F70D0000}"/>
    <cellStyle name="Normal 2 7 4 3" xfId="3728" xr:uid="{00000000-0005-0000-0000-0000F80D0000}"/>
    <cellStyle name="Normal 2 7 4 4" xfId="3729" xr:uid="{00000000-0005-0000-0000-0000F90D0000}"/>
    <cellStyle name="Normal 2 7 4 5" xfId="3730" xr:uid="{00000000-0005-0000-0000-0000FA0D0000}"/>
    <cellStyle name="Normal 2 7 4 6" xfId="3731" xr:uid="{00000000-0005-0000-0000-0000FB0D0000}"/>
    <cellStyle name="Normal 2 7 4 7" xfId="3732" xr:uid="{00000000-0005-0000-0000-0000FC0D0000}"/>
    <cellStyle name="Normal 2 7 4 8" xfId="3733" xr:uid="{00000000-0005-0000-0000-0000FD0D0000}"/>
    <cellStyle name="Normal 2 7 4 9" xfId="3734" xr:uid="{00000000-0005-0000-0000-0000FE0D0000}"/>
    <cellStyle name="Normal 2 7 5" xfId="3735" xr:uid="{00000000-0005-0000-0000-0000FF0D0000}"/>
    <cellStyle name="Normal 2 7 5 10" xfId="3736" xr:uid="{00000000-0005-0000-0000-0000000E0000}"/>
    <cellStyle name="Normal 2 7 5 11" xfId="3737" xr:uid="{00000000-0005-0000-0000-0000010E0000}"/>
    <cellStyle name="Normal 2 7 5 12" xfId="3738" xr:uid="{00000000-0005-0000-0000-0000020E0000}"/>
    <cellStyle name="Normal 2 7 5 2" xfId="3739" xr:uid="{00000000-0005-0000-0000-0000030E0000}"/>
    <cellStyle name="Normal 2 7 5 3" xfId="3740" xr:uid="{00000000-0005-0000-0000-0000040E0000}"/>
    <cellStyle name="Normal 2 7 5 4" xfId="3741" xr:uid="{00000000-0005-0000-0000-0000050E0000}"/>
    <cellStyle name="Normal 2 7 5 5" xfId="3742" xr:uid="{00000000-0005-0000-0000-0000060E0000}"/>
    <cellStyle name="Normal 2 7 5 6" xfId="3743" xr:uid="{00000000-0005-0000-0000-0000070E0000}"/>
    <cellStyle name="Normal 2 7 5 7" xfId="3744" xr:uid="{00000000-0005-0000-0000-0000080E0000}"/>
    <cellStyle name="Normal 2 7 5 8" xfId="3745" xr:uid="{00000000-0005-0000-0000-0000090E0000}"/>
    <cellStyle name="Normal 2 7 5 9" xfId="3746" xr:uid="{00000000-0005-0000-0000-00000A0E0000}"/>
    <cellStyle name="Normal 2 7 6" xfId="3747" xr:uid="{00000000-0005-0000-0000-00000B0E0000}"/>
    <cellStyle name="Normal 2 7 7" xfId="3748" xr:uid="{00000000-0005-0000-0000-00000C0E0000}"/>
    <cellStyle name="Normal 2 7 7 2" xfId="3749" xr:uid="{00000000-0005-0000-0000-00000D0E0000}"/>
    <cellStyle name="Normal 2 7 7 3" xfId="3750" xr:uid="{00000000-0005-0000-0000-00000E0E0000}"/>
    <cellStyle name="Normal 2 7 7 4" xfId="3751" xr:uid="{00000000-0005-0000-0000-00000F0E0000}"/>
    <cellStyle name="Normal 2 7 8" xfId="3752" xr:uid="{00000000-0005-0000-0000-0000100E0000}"/>
    <cellStyle name="Normal 2 7 9" xfId="3753" xr:uid="{00000000-0005-0000-0000-0000110E0000}"/>
    <cellStyle name="Normal 2 70" xfId="3754" xr:uid="{00000000-0005-0000-0000-0000120E0000}"/>
    <cellStyle name="Normal 2 71" xfId="3755" xr:uid="{00000000-0005-0000-0000-0000130E0000}"/>
    <cellStyle name="Normal 2 72" xfId="3756" xr:uid="{00000000-0005-0000-0000-0000140E0000}"/>
    <cellStyle name="Normal 2 73" xfId="3757" xr:uid="{00000000-0005-0000-0000-0000150E0000}"/>
    <cellStyle name="Normal 2 74" xfId="3758" xr:uid="{00000000-0005-0000-0000-0000160E0000}"/>
    <cellStyle name="Normal 2 75" xfId="3759" xr:uid="{00000000-0005-0000-0000-0000170E0000}"/>
    <cellStyle name="Normal 2 76" xfId="3760" xr:uid="{00000000-0005-0000-0000-0000180E0000}"/>
    <cellStyle name="Normal 2 77" xfId="3761" xr:uid="{00000000-0005-0000-0000-0000190E0000}"/>
    <cellStyle name="Normal 2 78" xfId="3762" xr:uid="{00000000-0005-0000-0000-00001A0E0000}"/>
    <cellStyle name="Normal 2 79" xfId="3763" xr:uid="{00000000-0005-0000-0000-00001B0E0000}"/>
    <cellStyle name="Normal 2 8" xfId="310" xr:uid="{00000000-0005-0000-0000-00001C0E0000}"/>
    <cellStyle name="Normal 2 8 2" xfId="311" xr:uid="{00000000-0005-0000-0000-00001D0E0000}"/>
    <cellStyle name="Normal 2 8 2 10" xfId="3764" xr:uid="{00000000-0005-0000-0000-00001E0E0000}"/>
    <cellStyle name="Normal 2 8 2 11" xfId="3765" xr:uid="{00000000-0005-0000-0000-00001F0E0000}"/>
    <cellStyle name="Normal 2 8 2 12" xfId="3766" xr:uid="{00000000-0005-0000-0000-0000200E0000}"/>
    <cellStyle name="Normal 2 8 2 13" xfId="3767" xr:uid="{00000000-0005-0000-0000-0000210E0000}"/>
    <cellStyle name="Normal 2 8 2 14" xfId="3768" xr:uid="{00000000-0005-0000-0000-0000220E0000}"/>
    <cellStyle name="Normal 2 8 2 2" xfId="312" xr:uid="{00000000-0005-0000-0000-0000230E0000}"/>
    <cellStyle name="Normal 2 8 2 2 10" xfId="3769" xr:uid="{00000000-0005-0000-0000-0000240E0000}"/>
    <cellStyle name="Normal 2 8 2 2 11" xfId="3770" xr:uid="{00000000-0005-0000-0000-0000250E0000}"/>
    <cellStyle name="Normal 2 8 2 2 12" xfId="3771" xr:uid="{00000000-0005-0000-0000-0000260E0000}"/>
    <cellStyle name="Normal 2 8 2 2 2" xfId="3772" xr:uid="{00000000-0005-0000-0000-0000270E0000}"/>
    <cellStyle name="Normal 2 8 2 2 3" xfId="3773" xr:uid="{00000000-0005-0000-0000-0000280E0000}"/>
    <cellStyle name="Normal 2 8 2 2 4" xfId="3774" xr:uid="{00000000-0005-0000-0000-0000290E0000}"/>
    <cellStyle name="Normal 2 8 2 2 5" xfId="3775" xr:uid="{00000000-0005-0000-0000-00002A0E0000}"/>
    <cellStyle name="Normal 2 8 2 2 6" xfId="3776" xr:uid="{00000000-0005-0000-0000-00002B0E0000}"/>
    <cellStyle name="Normal 2 8 2 2 7" xfId="3777" xr:uid="{00000000-0005-0000-0000-00002C0E0000}"/>
    <cellStyle name="Normal 2 8 2 2 8" xfId="3778" xr:uid="{00000000-0005-0000-0000-00002D0E0000}"/>
    <cellStyle name="Normal 2 8 2 2 9" xfId="3779" xr:uid="{00000000-0005-0000-0000-00002E0E0000}"/>
    <cellStyle name="Normal 2 8 2 3" xfId="3780" xr:uid="{00000000-0005-0000-0000-00002F0E0000}"/>
    <cellStyle name="Normal 2 8 2 4" xfId="3781" xr:uid="{00000000-0005-0000-0000-0000300E0000}"/>
    <cellStyle name="Normal 2 8 2 5" xfId="3782" xr:uid="{00000000-0005-0000-0000-0000310E0000}"/>
    <cellStyle name="Normal 2 8 2 6" xfId="3783" xr:uid="{00000000-0005-0000-0000-0000320E0000}"/>
    <cellStyle name="Normal 2 8 2 7" xfId="3784" xr:uid="{00000000-0005-0000-0000-0000330E0000}"/>
    <cellStyle name="Normal 2 8 2 8" xfId="3785" xr:uid="{00000000-0005-0000-0000-0000340E0000}"/>
    <cellStyle name="Normal 2 8 2 9" xfId="3786" xr:uid="{00000000-0005-0000-0000-0000350E0000}"/>
    <cellStyle name="Normal 2 8 3" xfId="313" xr:uid="{00000000-0005-0000-0000-0000360E0000}"/>
    <cellStyle name="Normal 2 8 3 10" xfId="3787" xr:uid="{00000000-0005-0000-0000-0000370E0000}"/>
    <cellStyle name="Normal 2 8 3 11" xfId="3788" xr:uid="{00000000-0005-0000-0000-0000380E0000}"/>
    <cellStyle name="Normal 2 8 3 12" xfId="3789" xr:uid="{00000000-0005-0000-0000-0000390E0000}"/>
    <cellStyle name="Normal 2 8 3 13" xfId="3790" xr:uid="{00000000-0005-0000-0000-00003A0E0000}"/>
    <cellStyle name="Normal 2 8 3 2" xfId="314" xr:uid="{00000000-0005-0000-0000-00003B0E0000}"/>
    <cellStyle name="Normal 2 8 3 2 10" xfId="3791" xr:uid="{00000000-0005-0000-0000-00003C0E0000}"/>
    <cellStyle name="Normal 2 8 3 2 11" xfId="3792" xr:uid="{00000000-0005-0000-0000-00003D0E0000}"/>
    <cellStyle name="Normal 2 8 3 2 12" xfId="3793" xr:uid="{00000000-0005-0000-0000-00003E0E0000}"/>
    <cellStyle name="Normal 2 8 3 2 2" xfId="3794" xr:uid="{00000000-0005-0000-0000-00003F0E0000}"/>
    <cellStyle name="Normal 2 8 3 2 3" xfId="3795" xr:uid="{00000000-0005-0000-0000-0000400E0000}"/>
    <cellStyle name="Normal 2 8 3 2 4" xfId="3796" xr:uid="{00000000-0005-0000-0000-0000410E0000}"/>
    <cellStyle name="Normal 2 8 3 2 5" xfId="3797" xr:uid="{00000000-0005-0000-0000-0000420E0000}"/>
    <cellStyle name="Normal 2 8 3 2 6" xfId="3798" xr:uid="{00000000-0005-0000-0000-0000430E0000}"/>
    <cellStyle name="Normal 2 8 3 2 7" xfId="3799" xr:uid="{00000000-0005-0000-0000-0000440E0000}"/>
    <cellStyle name="Normal 2 8 3 2 8" xfId="3800" xr:uid="{00000000-0005-0000-0000-0000450E0000}"/>
    <cellStyle name="Normal 2 8 3 2 9" xfId="3801" xr:uid="{00000000-0005-0000-0000-0000460E0000}"/>
    <cellStyle name="Normal 2 8 3 3" xfId="3802" xr:uid="{00000000-0005-0000-0000-0000470E0000}"/>
    <cellStyle name="Normal 2 8 3 4" xfId="3803" xr:uid="{00000000-0005-0000-0000-0000480E0000}"/>
    <cellStyle name="Normal 2 8 3 5" xfId="3804" xr:uid="{00000000-0005-0000-0000-0000490E0000}"/>
    <cellStyle name="Normal 2 8 3 6" xfId="3805" xr:uid="{00000000-0005-0000-0000-00004A0E0000}"/>
    <cellStyle name="Normal 2 8 3 7" xfId="3806" xr:uid="{00000000-0005-0000-0000-00004B0E0000}"/>
    <cellStyle name="Normal 2 8 3 8" xfId="3807" xr:uid="{00000000-0005-0000-0000-00004C0E0000}"/>
    <cellStyle name="Normal 2 8 3 9" xfId="3808" xr:uid="{00000000-0005-0000-0000-00004D0E0000}"/>
    <cellStyle name="Normal 2 8 4" xfId="315" xr:uid="{00000000-0005-0000-0000-00004E0E0000}"/>
    <cellStyle name="Normal 2 8 4 10" xfId="3809" xr:uid="{00000000-0005-0000-0000-00004F0E0000}"/>
    <cellStyle name="Normal 2 8 4 11" xfId="3810" xr:uid="{00000000-0005-0000-0000-0000500E0000}"/>
    <cellStyle name="Normal 2 8 4 12" xfId="3811" xr:uid="{00000000-0005-0000-0000-0000510E0000}"/>
    <cellStyle name="Normal 2 8 4 2" xfId="3812" xr:uid="{00000000-0005-0000-0000-0000520E0000}"/>
    <cellStyle name="Normal 2 8 4 3" xfId="3813" xr:uid="{00000000-0005-0000-0000-0000530E0000}"/>
    <cellStyle name="Normal 2 8 4 4" xfId="3814" xr:uid="{00000000-0005-0000-0000-0000540E0000}"/>
    <cellStyle name="Normal 2 8 4 5" xfId="3815" xr:uid="{00000000-0005-0000-0000-0000550E0000}"/>
    <cellStyle name="Normal 2 8 4 6" xfId="3816" xr:uid="{00000000-0005-0000-0000-0000560E0000}"/>
    <cellStyle name="Normal 2 8 4 7" xfId="3817" xr:uid="{00000000-0005-0000-0000-0000570E0000}"/>
    <cellStyle name="Normal 2 8 4 8" xfId="3818" xr:uid="{00000000-0005-0000-0000-0000580E0000}"/>
    <cellStyle name="Normal 2 8 4 9" xfId="3819" xr:uid="{00000000-0005-0000-0000-0000590E0000}"/>
    <cellStyle name="Normal 2 8 5" xfId="3820" xr:uid="{00000000-0005-0000-0000-00005A0E0000}"/>
    <cellStyle name="Normal 2 8 5 10" xfId="3821" xr:uid="{00000000-0005-0000-0000-00005B0E0000}"/>
    <cellStyle name="Normal 2 8 5 11" xfId="3822" xr:uid="{00000000-0005-0000-0000-00005C0E0000}"/>
    <cellStyle name="Normal 2 8 5 12" xfId="3823" xr:uid="{00000000-0005-0000-0000-00005D0E0000}"/>
    <cellStyle name="Normal 2 8 5 2" xfId="3824" xr:uid="{00000000-0005-0000-0000-00005E0E0000}"/>
    <cellStyle name="Normal 2 8 5 3" xfId="3825" xr:uid="{00000000-0005-0000-0000-00005F0E0000}"/>
    <cellStyle name="Normal 2 8 5 4" xfId="3826" xr:uid="{00000000-0005-0000-0000-0000600E0000}"/>
    <cellStyle name="Normal 2 8 5 5" xfId="3827" xr:uid="{00000000-0005-0000-0000-0000610E0000}"/>
    <cellStyle name="Normal 2 8 5 6" xfId="3828" xr:uid="{00000000-0005-0000-0000-0000620E0000}"/>
    <cellStyle name="Normal 2 8 5 7" xfId="3829" xr:uid="{00000000-0005-0000-0000-0000630E0000}"/>
    <cellStyle name="Normal 2 8 5 8" xfId="3830" xr:uid="{00000000-0005-0000-0000-0000640E0000}"/>
    <cellStyle name="Normal 2 8 5 9" xfId="3831" xr:uid="{00000000-0005-0000-0000-0000650E0000}"/>
    <cellStyle name="Normal 2 8 6" xfId="3832" xr:uid="{00000000-0005-0000-0000-0000660E0000}"/>
    <cellStyle name="Normal 2 8 7" xfId="3833" xr:uid="{00000000-0005-0000-0000-0000670E0000}"/>
    <cellStyle name="Normal 2 8 7 2" xfId="3834" xr:uid="{00000000-0005-0000-0000-0000680E0000}"/>
    <cellStyle name="Normal 2 8 7 3" xfId="3835" xr:uid="{00000000-0005-0000-0000-0000690E0000}"/>
    <cellStyle name="Normal 2 8 7 4" xfId="3836" xr:uid="{00000000-0005-0000-0000-00006A0E0000}"/>
    <cellStyle name="Normal 2 8 8" xfId="3837" xr:uid="{00000000-0005-0000-0000-00006B0E0000}"/>
    <cellStyle name="Normal 2 8 9" xfId="3838" xr:uid="{00000000-0005-0000-0000-00006C0E0000}"/>
    <cellStyle name="Normal 2 80" xfId="3839" xr:uid="{00000000-0005-0000-0000-00006D0E0000}"/>
    <cellStyle name="Normal 2 81" xfId="3840" xr:uid="{00000000-0005-0000-0000-00006E0E0000}"/>
    <cellStyle name="Normal 2 81 2" xfId="3841" xr:uid="{00000000-0005-0000-0000-00006F0E0000}"/>
    <cellStyle name="Normal 2 81 3" xfId="3842" xr:uid="{00000000-0005-0000-0000-0000700E0000}"/>
    <cellStyle name="Normal 2 81 4" xfId="3843" xr:uid="{00000000-0005-0000-0000-0000710E0000}"/>
    <cellStyle name="Normal 2 81 5" xfId="3844" xr:uid="{00000000-0005-0000-0000-0000720E0000}"/>
    <cellStyle name="Normal 2 82" xfId="3845" xr:uid="{00000000-0005-0000-0000-0000730E0000}"/>
    <cellStyle name="Normal 2 82 2" xfId="3846" xr:uid="{00000000-0005-0000-0000-0000740E0000}"/>
    <cellStyle name="Normal 2 82 3" xfId="3847" xr:uid="{00000000-0005-0000-0000-0000750E0000}"/>
    <cellStyle name="Normal 2 82 4" xfId="3848" xr:uid="{00000000-0005-0000-0000-0000760E0000}"/>
    <cellStyle name="Normal 2 83" xfId="3849" xr:uid="{00000000-0005-0000-0000-0000770E0000}"/>
    <cellStyle name="Normal 2 83 2" xfId="3850" xr:uid="{00000000-0005-0000-0000-0000780E0000}"/>
    <cellStyle name="Normal 2 83 3" xfId="3851" xr:uid="{00000000-0005-0000-0000-0000790E0000}"/>
    <cellStyle name="Normal 2 83 4" xfId="3852" xr:uid="{00000000-0005-0000-0000-00007A0E0000}"/>
    <cellStyle name="Normal 2 84" xfId="3853" xr:uid="{00000000-0005-0000-0000-00007B0E0000}"/>
    <cellStyle name="Normal 2 84 2" xfId="3854" xr:uid="{00000000-0005-0000-0000-00007C0E0000}"/>
    <cellStyle name="Normal 2 84 3" xfId="3855" xr:uid="{00000000-0005-0000-0000-00007D0E0000}"/>
    <cellStyle name="Normal 2 84 4" xfId="3856" xr:uid="{00000000-0005-0000-0000-00007E0E0000}"/>
    <cellStyle name="Normal 2 85" xfId="3857" xr:uid="{00000000-0005-0000-0000-00007F0E0000}"/>
    <cellStyle name="Normal 2 85 2" xfId="3858" xr:uid="{00000000-0005-0000-0000-0000800E0000}"/>
    <cellStyle name="Normal 2 85 3" xfId="3859" xr:uid="{00000000-0005-0000-0000-0000810E0000}"/>
    <cellStyle name="Normal 2 85 4" xfId="3860" xr:uid="{00000000-0005-0000-0000-0000820E0000}"/>
    <cellStyle name="Normal 2 86" xfId="3861" xr:uid="{00000000-0005-0000-0000-0000830E0000}"/>
    <cellStyle name="Normal 2 86 2" xfId="3862" xr:uid="{00000000-0005-0000-0000-0000840E0000}"/>
    <cellStyle name="Normal 2 86 3" xfId="3863" xr:uid="{00000000-0005-0000-0000-0000850E0000}"/>
    <cellStyle name="Normal 2 86 4" xfId="3864" xr:uid="{00000000-0005-0000-0000-0000860E0000}"/>
    <cellStyle name="Normal 2 87" xfId="3865" xr:uid="{00000000-0005-0000-0000-0000870E0000}"/>
    <cellStyle name="Normal 2 87 2" xfId="3866" xr:uid="{00000000-0005-0000-0000-0000880E0000}"/>
    <cellStyle name="Normal 2 87 3" xfId="3867" xr:uid="{00000000-0005-0000-0000-0000890E0000}"/>
    <cellStyle name="Normal 2 87 4" xfId="3868" xr:uid="{00000000-0005-0000-0000-00008A0E0000}"/>
    <cellStyle name="Normal 2 88" xfId="3869" xr:uid="{00000000-0005-0000-0000-00008B0E0000}"/>
    <cellStyle name="Normal 2 88 2" xfId="3870" xr:uid="{00000000-0005-0000-0000-00008C0E0000}"/>
    <cellStyle name="Normal 2 88 3" xfId="3871" xr:uid="{00000000-0005-0000-0000-00008D0E0000}"/>
    <cellStyle name="Normal 2 88 4" xfId="3872" xr:uid="{00000000-0005-0000-0000-00008E0E0000}"/>
    <cellStyle name="Normal 2 89" xfId="3873" xr:uid="{00000000-0005-0000-0000-00008F0E0000}"/>
    <cellStyle name="Normal 2 89 2" xfId="3874" xr:uid="{00000000-0005-0000-0000-0000900E0000}"/>
    <cellStyle name="Normal 2 89 3" xfId="3875" xr:uid="{00000000-0005-0000-0000-0000910E0000}"/>
    <cellStyle name="Normal 2 89 4" xfId="3876" xr:uid="{00000000-0005-0000-0000-0000920E0000}"/>
    <cellStyle name="Normal 2 9" xfId="316" xr:uid="{00000000-0005-0000-0000-0000930E0000}"/>
    <cellStyle name="Normal 2 9 2" xfId="317" xr:uid="{00000000-0005-0000-0000-0000940E0000}"/>
    <cellStyle name="Normal 2 9 2 10" xfId="3877" xr:uid="{00000000-0005-0000-0000-0000950E0000}"/>
    <cellStyle name="Normal 2 9 2 11" xfId="3878" xr:uid="{00000000-0005-0000-0000-0000960E0000}"/>
    <cellStyle name="Normal 2 9 2 12" xfId="3879" xr:uid="{00000000-0005-0000-0000-0000970E0000}"/>
    <cellStyle name="Normal 2 9 2 13" xfId="3880" xr:uid="{00000000-0005-0000-0000-0000980E0000}"/>
    <cellStyle name="Normal 2 9 2 14" xfId="3881" xr:uid="{00000000-0005-0000-0000-0000990E0000}"/>
    <cellStyle name="Normal 2 9 2 2" xfId="318" xr:uid="{00000000-0005-0000-0000-00009A0E0000}"/>
    <cellStyle name="Normal 2 9 2 2 10" xfId="3882" xr:uid="{00000000-0005-0000-0000-00009B0E0000}"/>
    <cellStyle name="Normal 2 9 2 2 11" xfId="3883" xr:uid="{00000000-0005-0000-0000-00009C0E0000}"/>
    <cellStyle name="Normal 2 9 2 2 12" xfId="3884" xr:uid="{00000000-0005-0000-0000-00009D0E0000}"/>
    <cellStyle name="Normal 2 9 2 2 2" xfId="3885" xr:uid="{00000000-0005-0000-0000-00009E0E0000}"/>
    <cellStyle name="Normal 2 9 2 2 3" xfId="3886" xr:uid="{00000000-0005-0000-0000-00009F0E0000}"/>
    <cellStyle name="Normal 2 9 2 2 4" xfId="3887" xr:uid="{00000000-0005-0000-0000-0000A00E0000}"/>
    <cellStyle name="Normal 2 9 2 2 5" xfId="3888" xr:uid="{00000000-0005-0000-0000-0000A10E0000}"/>
    <cellStyle name="Normal 2 9 2 2 6" xfId="3889" xr:uid="{00000000-0005-0000-0000-0000A20E0000}"/>
    <cellStyle name="Normal 2 9 2 2 7" xfId="3890" xr:uid="{00000000-0005-0000-0000-0000A30E0000}"/>
    <cellStyle name="Normal 2 9 2 2 8" xfId="3891" xr:uid="{00000000-0005-0000-0000-0000A40E0000}"/>
    <cellStyle name="Normal 2 9 2 2 9" xfId="3892" xr:uid="{00000000-0005-0000-0000-0000A50E0000}"/>
    <cellStyle name="Normal 2 9 2 3" xfId="3893" xr:uid="{00000000-0005-0000-0000-0000A60E0000}"/>
    <cellStyle name="Normal 2 9 2 4" xfId="3894" xr:uid="{00000000-0005-0000-0000-0000A70E0000}"/>
    <cellStyle name="Normal 2 9 2 5" xfId="3895" xr:uid="{00000000-0005-0000-0000-0000A80E0000}"/>
    <cellStyle name="Normal 2 9 2 6" xfId="3896" xr:uid="{00000000-0005-0000-0000-0000A90E0000}"/>
    <cellStyle name="Normal 2 9 2 7" xfId="3897" xr:uid="{00000000-0005-0000-0000-0000AA0E0000}"/>
    <cellStyle name="Normal 2 9 2 8" xfId="3898" xr:uid="{00000000-0005-0000-0000-0000AB0E0000}"/>
    <cellStyle name="Normal 2 9 2 9" xfId="3899" xr:uid="{00000000-0005-0000-0000-0000AC0E0000}"/>
    <cellStyle name="Normal 2 9 3" xfId="319" xr:uid="{00000000-0005-0000-0000-0000AD0E0000}"/>
    <cellStyle name="Normal 2 9 3 10" xfId="3900" xr:uid="{00000000-0005-0000-0000-0000AE0E0000}"/>
    <cellStyle name="Normal 2 9 3 11" xfId="3901" xr:uid="{00000000-0005-0000-0000-0000AF0E0000}"/>
    <cellStyle name="Normal 2 9 3 12" xfId="3902" xr:uid="{00000000-0005-0000-0000-0000B00E0000}"/>
    <cellStyle name="Normal 2 9 3 13" xfId="3903" xr:uid="{00000000-0005-0000-0000-0000B10E0000}"/>
    <cellStyle name="Normal 2 9 3 2" xfId="320" xr:uid="{00000000-0005-0000-0000-0000B20E0000}"/>
    <cellStyle name="Normal 2 9 3 2 10" xfId="3904" xr:uid="{00000000-0005-0000-0000-0000B30E0000}"/>
    <cellStyle name="Normal 2 9 3 2 11" xfId="3905" xr:uid="{00000000-0005-0000-0000-0000B40E0000}"/>
    <cellStyle name="Normal 2 9 3 2 12" xfId="3906" xr:uid="{00000000-0005-0000-0000-0000B50E0000}"/>
    <cellStyle name="Normal 2 9 3 2 2" xfId="3907" xr:uid="{00000000-0005-0000-0000-0000B60E0000}"/>
    <cellStyle name="Normal 2 9 3 2 3" xfId="3908" xr:uid="{00000000-0005-0000-0000-0000B70E0000}"/>
    <cellStyle name="Normal 2 9 3 2 4" xfId="3909" xr:uid="{00000000-0005-0000-0000-0000B80E0000}"/>
    <cellStyle name="Normal 2 9 3 2 5" xfId="3910" xr:uid="{00000000-0005-0000-0000-0000B90E0000}"/>
    <cellStyle name="Normal 2 9 3 2 6" xfId="3911" xr:uid="{00000000-0005-0000-0000-0000BA0E0000}"/>
    <cellStyle name="Normal 2 9 3 2 7" xfId="3912" xr:uid="{00000000-0005-0000-0000-0000BB0E0000}"/>
    <cellStyle name="Normal 2 9 3 2 8" xfId="3913" xr:uid="{00000000-0005-0000-0000-0000BC0E0000}"/>
    <cellStyle name="Normal 2 9 3 2 9" xfId="3914" xr:uid="{00000000-0005-0000-0000-0000BD0E0000}"/>
    <cellStyle name="Normal 2 9 3 3" xfId="3915" xr:uid="{00000000-0005-0000-0000-0000BE0E0000}"/>
    <cellStyle name="Normal 2 9 3 4" xfId="3916" xr:uid="{00000000-0005-0000-0000-0000BF0E0000}"/>
    <cellStyle name="Normal 2 9 3 5" xfId="3917" xr:uid="{00000000-0005-0000-0000-0000C00E0000}"/>
    <cellStyle name="Normal 2 9 3 6" xfId="3918" xr:uid="{00000000-0005-0000-0000-0000C10E0000}"/>
    <cellStyle name="Normal 2 9 3 7" xfId="3919" xr:uid="{00000000-0005-0000-0000-0000C20E0000}"/>
    <cellStyle name="Normal 2 9 3 8" xfId="3920" xr:uid="{00000000-0005-0000-0000-0000C30E0000}"/>
    <cellStyle name="Normal 2 9 3 9" xfId="3921" xr:uid="{00000000-0005-0000-0000-0000C40E0000}"/>
    <cellStyle name="Normal 2 9 4" xfId="321" xr:uid="{00000000-0005-0000-0000-0000C50E0000}"/>
    <cellStyle name="Normal 2 9 4 10" xfId="3922" xr:uid="{00000000-0005-0000-0000-0000C60E0000}"/>
    <cellStyle name="Normal 2 9 4 11" xfId="3923" xr:uid="{00000000-0005-0000-0000-0000C70E0000}"/>
    <cellStyle name="Normal 2 9 4 12" xfId="3924" xr:uid="{00000000-0005-0000-0000-0000C80E0000}"/>
    <cellStyle name="Normal 2 9 4 2" xfId="3925" xr:uid="{00000000-0005-0000-0000-0000C90E0000}"/>
    <cellStyle name="Normal 2 9 4 3" xfId="3926" xr:uid="{00000000-0005-0000-0000-0000CA0E0000}"/>
    <cellStyle name="Normal 2 9 4 4" xfId="3927" xr:uid="{00000000-0005-0000-0000-0000CB0E0000}"/>
    <cellStyle name="Normal 2 9 4 5" xfId="3928" xr:uid="{00000000-0005-0000-0000-0000CC0E0000}"/>
    <cellStyle name="Normal 2 9 4 6" xfId="3929" xr:uid="{00000000-0005-0000-0000-0000CD0E0000}"/>
    <cellStyle name="Normal 2 9 4 7" xfId="3930" xr:uid="{00000000-0005-0000-0000-0000CE0E0000}"/>
    <cellStyle name="Normal 2 9 4 8" xfId="3931" xr:uid="{00000000-0005-0000-0000-0000CF0E0000}"/>
    <cellStyle name="Normal 2 9 4 9" xfId="3932" xr:uid="{00000000-0005-0000-0000-0000D00E0000}"/>
    <cellStyle name="Normal 2 9 5" xfId="3933" xr:uid="{00000000-0005-0000-0000-0000D10E0000}"/>
    <cellStyle name="Normal 2 9 5 10" xfId="3934" xr:uid="{00000000-0005-0000-0000-0000D20E0000}"/>
    <cellStyle name="Normal 2 9 5 11" xfId="3935" xr:uid="{00000000-0005-0000-0000-0000D30E0000}"/>
    <cellStyle name="Normal 2 9 5 12" xfId="3936" xr:uid="{00000000-0005-0000-0000-0000D40E0000}"/>
    <cellStyle name="Normal 2 9 5 2" xfId="3937" xr:uid="{00000000-0005-0000-0000-0000D50E0000}"/>
    <cellStyle name="Normal 2 9 5 3" xfId="3938" xr:uid="{00000000-0005-0000-0000-0000D60E0000}"/>
    <cellStyle name="Normal 2 9 5 4" xfId="3939" xr:uid="{00000000-0005-0000-0000-0000D70E0000}"/>
    <cellStyle name="Normal 2 9 5 5" xfId="3940" xr:uid="{00000000-0005-0000-0000-0000D80E0000}"/>
    <cellStyle name="Normal 2 9 5 6" xfId="3941" xr:uid="{00000000-0005-0000-0000-0000D90E0000}"/>
    <cellStyle name="Normal 2 9 5 7" xfId="3942" xr:uid="{00000000-0005-0000-0000-0000DA0E0000}"/>
    <cellStyle name="Normal 2 9 5 8" xfId="3943" xr:uid="{00000000-0005-0000-0000-0000DB0E0000}"/>
    <cellStyle name="Normal 2 9 5 9" xfId="3944" xr:uid="{00000000-0005-0000-0000-0000DC0E0000}"/>
    <cellStyle name="Normal 2 9 6" xfId="3945" xr:uid="{00000000-0005-0000-0000-0000DD0E0000}"/>
    <cellStyle name="Normal 2 9 7" xfId="3946" xr:uid="{00000000-0005-0000-0000-0000DE0E0000}"/>
    <cellStyle name="Normal 2 9 7 2" xfId="3947" xr:uid="{00000000-0005-0000-0000-0000DF0E0000}"/>
    <cellStyle name="Normal 2 9 7 3" xfId="3948" xr:uid="{00000000-0005-0000-0000-0000E00E0000}"/>
    <cellStyle name="Normal 2 9 7 4" xfId="3949" xr:uid="{00000000-0005-0000-0000-0000E10E0000}"/>
    <cellStyle name="Normal 2 9 8" xfId="3950" xr:uid="{00000000-0005-0000-0000-0000E20E0000}"/>
    <cellStyle name="Normal 2 9 9" xfId="3951" xr:uid="{00000000-0005-0000-0000-0000E30E0000}"/>
    <cellStyle name="Normal 2 90" xfId="3952" xr:uid="{00000000-0005-0000-0000-0000E40E0000}"/>
    <cellStyle name="Normal 2 90 2" xfId="3953" xr:uid="{00000000-0005-0000-0000-0000E50E0000}"/>
    <cellStyle name="Normal 2 90 3" xfId="3954" xr:uid="{00000000-0005-0000-0000-0000E60E0000}"/>
    <cellStyle name="Normal 2 90 4" xfId="3955" xr:uid="{00000000-0005-0000-0000-0000E70E0000}"/>
    <cellStyle name="Normal 2 91" xfId="3956" xr:uid="{00000000-0005-0000-0000-0000E80E0000}"/>
    <cellStyle name="Normal 2 91 2" xfId="3957" xr:uid="{00000000-0005-0000-0000-0000E90E0000}"/>
    <cellStyle name="Normal 2 91 3" xfId="3958" xr:uid="{00000000-0005-0000-0000-0000EA0E0000}"/>
    <cellStyle name="Normal 2 91 4" xfId="3959" xr:uid="{00000000-0005-0000-0000-0000EB0E0000}"/>
    <cellStyle name="Normal 2 92" xfId="3960" xr:uid="{00000000-0005-0000-0000-0000EC0E0000}"/>
    <cellStyle name="Normal 2 92 2" xfId="3961" xr:uid="{00000000-0005-0000-0000-0000ED0E0000}"/>
    <cellStyle name="Normal 2 92 3" xfId="3962" xr:uid="{00000000-0005-0000-0000-0000EE0E0000}"/>
    <cellStyle name="Normal 2 92 4" xfId="3963" xr:uid="{00000000-0005-0000-0000-0000EF0E0000}"/>
    <cellStyle name="Normal 2 93" xfId="3964" xr:uid="{00000000-0005-0000-0000-0000F00E0000}"/>
    <cellStyle name="Normal 2 93 2" xfId="3965" xr:uid="{00000000-0005-0000-0000-0000F10E0000}"/>
    <cellStyle name="Normal 2 93 3" xfId="3966" xr:uid="{00000000-0005-0000-0000-0000F20E0000}"/>
    <cellStyle name="Normal 2 93 4" xfId="3967" xr:uid="{00000000-0005-0000-0000-0000F30E0000}"/>
    <cellStyle name="Normal 2 94" xfId="3968" xr:uid="{00000000-0005-0000-0000-0000F40E0000}"/>
    <cellStyle name="Normal 2 94 2" xfId="3969" xr:uid="{00000000-0005-0000-0000-0000F50E0000}"/>
    <cellStyle name="Normal 2 94 3" xfId="3970" xr:uid="{00000000-0005-0000-0000-0000F60E0000}"/>
    <cellStyle name="Normal 2 94 4" xfId="3971" xr:uid="{00000000-0005-0000-0000-0000F70E0000}"/>
    <cellStyle name="Normal 2 95" xfId="3972" xr:uid="{00000000-0005-0000-0000-0000F80E0000}"/>
    <cellStyle name="Normal 2 95 2" xfId="3973" xr:uid="{00000000-0005-0000-0000-0000F90E0000}"/>
    <cellStyle name="Normal 2 95 3" xfId="3974" xr:uid="{00000000-0005-0000-0000-0000FA0E0000}"/>
    <cellStyle name="Normal 2 95 4" xfId="3975" xr:uid="{00000000-0005-0000-0000-0000FB0E0000}"/>
    <cellStyle name="Normal 2 96" xfId="3976" xr:uid="{00000000-0005-0000-0000-0000FC0E0000}"/>
    <cellStyle name="Normal 2 96 2" xfId="3977" xr:uid="{00000000-0005-0000-0000-0000FD0E0000}"/>
    <cellStyle name="Normal 2 96 3" xfId="3978" xr:uid="{00000000-0005-0000-0000-0000FE0E0000}"/>
    <cellStyle name="Normal 2 96 4" xfId="3979" xr:uid="{00000000-0005-0000-0000-0000FF0E0000}"/>
    <cellStyle name="Normal 2 97" xfId="3980" xr:uid="{00000000-0005-0000-0000-0000000F0000}"/>
    <cellStyle name="Normal 2 97 2" xfId="3981" xr:uid="{00000000-0005-0000-0000-0000010F0000}"/>
    <cellStyle name="Normal 2 97 3" xfId="3982" xr:uid="{00000000-0005-0000-0000-0000020F0000}"/>
    <cellStyle name="Normal 2 97 4" xfId="3983" xr:uid="{00000000-0005-0000-0000-0000030F0000}"/>
    <cellStyle name="Normal 2 98" xfId="3984" xr:uid="{00000000-0005-0000-0000-0000040F0000}"/>
    <cellStyle name="Normal 2 98 2" xfId="3985" xr:uid="{00000000-0005-0000-0000-0000050F0000}"/>
    <cellStyle name="Normal 2 98 3" xfId="3986" xr:uid="{00000000-0005-0000-0000-0000060F0000}"/>
    <cellStyle name="Normal 2 98 4" xfId="3987" xr:uid="{00000000-0005-0000-0000-0000070F0000}"/>
    <cellStyle name="Normal 2 99" xfId="3988" xr:uid="{00000000-0005-0000-0000-0000080F0000}"/>
    <cellStyle name="Normal 2 99 2" xfId="3989" xr:uid="{00000000-0005-0000-0000-0000090F0000}"/>
    <cellStyle name="Normal 2 99 3" xfId="3990" xr:uid="{00000000-0005-0000-0000-00000A0F0000}"/>
    <cellStyle name="Normal 2 99 4" xfId="3991" xr:uid="{00000000-0005-0000-0000-00000B0F0000}"/>
    <cellStyle name="Normal 20" xfId="322" xr:uid="{00000000-0005-0000-0000-00000C0F0000}"/>
    <cellStyle name="Normal 20 2" xfId="323" xr:uid="{00000000-0005-0000-0000-00000D0F0000}"/>
    <cellStyle name="Normal 20 2 2" xfId="3992" xr:uid="{00000000-0005-0000-0000-00000E0F0000}"/>
    <cellStyle name="Normal 20 2 2 10" xfId="3993" xr:uid="{00000000-0005-0000-0000-00000F0F0000}"/>
    <cellStyle name="Normal 20 2 2 11" xfId="3994" xr:uid="{00000000-0005-0000-0000-0000100F0000}"/>
    <cellStyle name="Normal 20 2 2 12" xfId="3995" xr:uid="{00000000-0005-0000-0000-0000110F0000}"/>
    <cellStyle name="Normal 20 2 2 2" xfId="3996" xr:uid="{00000000-0005-0000-0000-0000120F0000}"/>
    <cellStyle name="Normal 20 2 2 3" xfId="3997" xr:uid="{00000000-0005-0000-0000-0000130F0000}"/>
    <cellStyle name="Normal 20 2 2 4" xfId="3998" xr:uid="{00000000-0005-0000-0000-0000140F0000}"/>
    <cellStyle name="Normal 20 2 2 5" xfId="3999" xr:uid="{00000000-0005-0000-0000-0000150F0000}"/>
    <cellStyle name="Normal 20 2 2 6" xfId="4000" xr:uid="{00000000-0005-0000-0000-0000160F0000}"/>
    <cellStyle name="Normal 20 2 2 7" xfId="4001" xr:uid="{00000000-0005-0000-0000-0000170F0000}"/>
    <cellStyle name="Normal 20 2 2 8" xfId="4002" xr:uid="{00000000-0005-0000-0000-0000180F0000}"/>
    <cellStyle name="Normal 20 2 2 9" xfId="4003" xr:uid="{00000000-0005-0000-0000-0000190F0000}"/>
    <cellStyle name="Normal 20 2 3" xfId="4004" xr:uid="{00000000-0005-0000-0000-00001A0F0000}"/>
    <cellStyle name="Normal 20 2 3 10" xfId="4005" xr:uid="{00000000-0005-0000-0000-00001B0F0000}"/>
    <cellStyle name="Normal 20 2 3 11" xfId="4006" xr:uid="{00000000-0005-0000-0000-00001C0F0000}"/>
    <cellStyle name="Normal 20 2 3 12" xfId="4007" xr:uid="{00000000-0005-0000-0000-00001D0F0000}"/>
    <cellStyle name="Normal 20 2 3 2" xfId="4008" xr:uid="{00000000-0005-0000-0000-00001E0F0000}"/>
    <cellStyle name="Normal 20 2 3 3" xfId="4009" xr:uid="{00000000-0005-0000-0000-00001F0F0000}"/>
    <cellStyle name="Normal 20 2 3 4" xfId="4010" xr:uid="{00000000-0005-0000-0000-0000200F0000}"/>
    <cellStyle name="Normal 20 2 3 5" xfId="4011" xr:uid="{00000000-0005-0000-0000-0000210F0000}"/>
    <cellStyle name="Normal 20 2 3 6" xfId="4012" xr:uid="{00000000-0005-0000-0000-0000220F0000}"/>
    <cellStyle name="Normal 20 2 3 7" xfId="4013" xr:uid="{00000000-0005-0000-0000-0000230F0000}"/>
    <cellStyle name="Normal 20 2 3 8" xfId="4014" xr:uid="{00000000-0005-0000-0000-0000240F0000}"/>
    <cellStyle name="Normal 20 2 3 9" xfId="4015" xr:uid="{00000000-0005-0000-0000-0000250F0000}"/>
    <cellStyle name="Normal 20 2 4" xfId="4016" xr:uid="{00000000-0005-0000-0000-0000260F0000}"/>
    <cellStyle name="Normal 20 3" xfId="4017" xr:uid="{00000000-0005-0000-0000-0000270F0000}"/>
    <cellStyle name="Normal 20 4" xfId="4018" xr:uid="{00000000-0005-0000-0000-0000280F0000}"/>
    <cellStyle name="Normal 20 4 10" xfId="4019" xr:uid="{00000000-0005-0000-0000-0000290F0000}"/>
    <cellStyle name="Normal 20 4 11" xfId="4020" xr:uid="{00000000-0005-0000-0000-00002A0F0000}"/>
    <cellStyle name="Normal 20 4 12" xfId="4021" xr:uid="{00000000-0005-0000-0000-00002B0F0000}"/>
    <cellStyle name="Normal 20 4 13" xfId="4022" xr:uid="{00000000-0005-0000-0000-00002C0F0000}"/>
    <cellStyle name="Normal 20 4 2" xfId="4023" xr:uid="{00000000-0005-0000-0000-00002D0F0000}"/>
    <cellStyle name="Normal 20 4 3" xfId="4024" xr:uid="{00000000-0005-0000-0000-00002E0F0000}"/>
    <cellStyle name="Normal 20 4 4" xfId="4025" xr:uid="{00000000-0005-0000-0000-00002F0F0000}"/>
    <cellStyle name="Normal 20 4 5" xfId="4026" xr:uid="{00000000-0005-0000-0000-0000300F0000}"/>
    <cellStyle name="Normal 20 4 6" xfId="4027" xr:uid="{00000000-0005-0000-0000-0000310F0000}"/>
    <cellStyle name="Normal 20 4 7" xfId="4028" xr:uid="{00000000-0005-0000-0000-0000320F0000}"/>
    <cellStyle name="Normal 20 4 8" xfId="4029" xr:uid="{00000000-0005-0000-0000-0000330F0000}"/>
    <cellStyle name="Normal 20 4 9" xfId="4030" xr:uid="{00000000-0005-0000-0000-0000340F0000}"/>
    <cellStyle name="Normal 20 5" xfId="4031" xr:uid="{00000000-0005-0000-0000-0000350F0000}"/>
    <cellStyle name="Normal 20 5 10" xfId="4032" xr:uid="{00000000-0005-0000-0000-0000360F0000}"/>
    <cellStyle name="Normal 20 5 11" xfId="4033" xr:uid="{00000000-0005-0000-0000-0000370F0000}"/>
    <cellStyle name="Normal 20 5 12" xfId="4034" xr:uid="{00000000-0005-0000-0000-0000380F0000}"/>
    <cellStyle name="Normal 20 5 2" xfId="4035" xr:uid="{00000000-0005-0000-0000-0000390F0000}"/>
    <cellStyle name="Normal 20 5 3" xfId="4036" xr:uid="{00000000-0005-0000-0000-00003A0F0000}"/>
    <cellStyle name="Normal 20 5 4" xfId="4037" xr:uid="{00000000-0005-0000-0000-00003B0F0000}"/>
    <cellStyle name="Normal 20 5 5" xfId="4038" xr:uid="{00000000-0005-0000-0000-00003C0F0000}"/>
    <cellStyle name="Normal 20 5 6" xfId="4039" xr:uid="{00000000-0005-0000-0000-00003D0F0000}"/>
    <cellStyle name="Normal 20 5 7" xfId="4040" xr:uid="{00000000-0005-0000-0000-00003E0F0000}"/>
    <cellStyle name="Normal 20 5 8" xfId="4041" xr:uid="{00000000-0005-0000-0000-00003F0F0000}"/>
    <cellStyle name="Normal 20 5 9" xfId="4042" xr:uid="{00000000-0005-0000-0000-0000400F0000}"/>
    <cellStyle name="Normal 20 6" xfId="4043" xr:uid="{00000000-0005-0000-0000-0000410F0000}"/>
    <cellStyle name="Normal 20 7" xfId="4044" xr:uid="{00000000-0005-0000-0000-0000420F0000}"/>
    <cellStyle name="Normal 20 7 2" xfId="4045" xr:uid="{00000000-0005-0000-0000-0000430F0000}"/>
    <cellStyle name="Normal 20 7 3" xfId="4046" xr:uid="{00000000-0005-0000-0000-0000440F0000}"/>
    <cellStyle name="Normal 20 7 4" xfId="4047" xr:uid="{00000000-0005-0000-0000-0000450F0000}"/>
    <cellStyle name="Normal 20 8" xfId="4048" xr:uid="{00000000-0005-0000-0000-0000460F0000}"/>
    <cellStyle name="Normal 20 9" xfId="4049" xr:uid="{00000000-0005-0000-0000-0000470F0000}"/>
    <cellStyle name="Normal 21" xfId="324" xr:uid="{00000000-0005-0000-0000-0000480F0000}"/>
    <cellStyle name="Normal 21 2" xfId="325" xr:uid="{00000000-0005-0000-0000-0000490F0000}"/>
    <cellStyle name="Normal 21 2 2" xfId="326" xr:uid="{00000000-0005-0000-0000-00004A0F0000}"/>
    <cellStyle name="Normal 21 2 3" xfId="4050" xr:uid="{00000000-0005-0000-0000-00004B0F0000}"/>
    <cellStyle name="Normal 21 2 4" xfId="4051" xr:uid="{00000000-0005-0000-0000-00004C0F0000}"/>
    <cellStyle name="Normal 21 3" xfId="327" xr:uid="{00000000-0005-0000-0000-00004D0F0000}"/>
    <cellStyle name="Normal 21 3 2" xfId="4052" xr:uid="{00000000-0005-0000-0000-00004E0F0000}"/>
    <cellStyle name="Normal 21 3 3" xfId="4053" xr:uid="{00000000-0005-0000-0000-00004F0F0000}"/>
    <cellStyle name="Normal 21 3 4" xfId="4054" xr:uid="{00000000-0005-0000-0000-0000500F0000}"/>
    <cellStyle name="Normal 21 4" xfId="4055" xr:uid="{00000000-0005-0000-0000-0000510F0000}"/>
    <cellStyle name="Normal 21 4 2" xfId="4056" xr:uid="{00000000-0005-0000-0000-0000520F0000}"/>
    <cellStyle name="Normal 21 5" xfId="4057" xr:uid="{00000000-0005-0000-0000-0000530F0000}"/>
    <cellStyle name="Normal 21 6" xfId="4058" xr:uid="{00000000-0005-0000-0000-0000540F0000}"/>
    <cellStyle name="Normal 21 7" xfId="4059" xr:uid="{00000000-0005-0000-0000-0000550F0000}"/>
    <cellStyle name="Normal 21 7 2" xfId="4060" xr:uid="{00000000-0005-0000-0000-0000560F0000}"/>
    <cellStyle name="Normal 21 7 3" xfId="4061" xr:uid="{00000000-0005-0000-0000-0000570F0000}"/>
    <cellStyle name="Normal 21 7 4" xfId="4062" xr:uid="{00000000-0005-0000-0000-0000580F0000}"/>
    <cellStyle name="Normal 21 8" xfId="4063" xr:uid="{00000000-0005-0000-0000-0000590F0000}"/>
    <cellStyle name="Normal 21 9" xfId="4064" xr:uid="{00000000-0005-0000-0000-00005A0F0000}"/>
    <cellStyle name="Normal 22" xfId="328" xr:uid="{00000000-0005-0000-0000-00005B0F0000}"/>
    <cellStyle name="Normal 22 2" xfId="329" xr:uid="{00000000-0005-0000-0000-00005C0F0000}"/>
    <cellStyle name="Normal 22 2 2" xfId="4065" xr:uid="{00000000-0005-0000-0000-00005D0F0000}"/>
    <cellStyle name="Normal 22 2 3" xfId="4066" xr:uid="{00000000-0005-0000-0000-00005E0F0000}"/>
    <cellStyle name="Normal 22 2 4" xfId="4067" xr:uid="{00000000-0005-0000-0000-00005F0F0000}"/>
    <cellStyle name="Normal 22 3" xfId="4068" xr:uid="{00000000-0005-0000-0000-0000600F0000}"/>
    <cellStyle name="Normal 22 4" xfId="4069" xr:uid="{00000000-0005-0000-0000-0000610F0000}"/>
    <cellStyle name="Normal 22 4 2" xfId="4070" xr:uid="{00000000-0005-0000-0000-0000620F0000}"/>
    <cellStyle name="Normal 22 5" xfId="4071" xr:uid="{00000000-0005-0000-0000-0000630F0000}"/>
    <cellStyle name="Normal 22 6" xfId="4072" xr:uid="{00000000-0005-0000-0000-0000640F0000}"/>
    <cellStyle name="Normal 22 7" xfId="4073" xr:uid="{00000000-0005-0000-0000-0000650F0000}"/>
    <cellStyle name="Normal 22 7 2" xfId="4074" xr:uid="{00000000-0005-0000-0000-0000660F0000}"/>
    <cellStyle name="Normal 22 7 3" xfId="4075" xr:uid="{00000000-0005-0000-0000-0000670F0000}"/>
    <cellStyle name="Normal 22 7 4" xfId="4076" xr:uid="{00000000-0005-0000-0000-0000680F0000}"/>
    <cellStyle name="Normal 22 8" xfId="4077" xr:uid="{00000000-0005-0000-0000-0000690F0000}"/>
    <cellStyle name="Normal 22 9" xfId="4078" xr:uid="{00000000-0005-0000-0000-00006A0F0000}"/>
    <cellStyle name="Normal 23" xfId="330" xr:uid="{00000000-0005-0000-0000-00006B0F0000}"/>
    <cellStyle name="Normal 23 2" xfId="4079" xr:uid="{00000000-0005-0000-0000-00006C0F0000}"/>
    <cellStyle name="Normal 23 3" xfId="4080" xr:uid="{00000000-0005-0000-0000-00006D0F0000}"/>
    <cellStyle name="Normal 23 4" xfId="4081" xr:uid="{00000000-0005-0000-0000-00006E0F0000}"/>
    <cellStyle name="Normal 23 4 10" xfId="4082" xr:uid="{00000000-0005-0000-0000-00006F0F0000}"/>
    <cellStyle name="Normal 23 4 11" xfId="4083" xr:uid="{00000000-0005-0000-0000-0000700F0000}"/>
    <cellStyle name="Normal 23 4 12" xfId="4084" xr:uid="{00000000-0005-0000-0000-0000710F0000}"/>
    <cellStyle name="Normal 23 4 13" xfId="4085" xr:uid="{00000000-0005-0000-0000-0000720F0000}"/>
    <cellStyle name="Normal 23 4 2" xfId="4086" xr:uid="{00000000-0005-0000-0000-0000730F0000}"/>
    <cellStyle name="Normal 23 4 3" xfId="4087" xr:uid="{00000000-0005-0000-0000-0000740F0000}"/>
    <cellStyle name="Normal 23 4 4" xfId="4088" xr:uid="{00000000-0005-0000-0000-0000750F0000}"/>
    <cellStyle name="Normal 23 4 5" xfId="4089" xr:uid="{00000000-0005-0000-0000-0000760F0000}"/>
    <cellStyle name="Normal 23 4 6" xfId="4090" xr:uid="{00000000-0005-0000-0000-0000770F0000}"/>
    <cellStyle name="Normal 23 4 7" xfId="4091" xr:uid="{00000000-0005-0000-0000-0000780F0000}"/>
    <cellStyle name="Normal 23 4 8" xfId="4092" xr:uid="{00000000-0005-0000-0000-0000790F0000}"/>
    <cellStyle name="Normal 23 4 9" xfId="4093" xr:uid="{00000000-0005-0000-0000-00007A0F0000}"/>
    <cellStyle name="Normal 23 5" xfId="4094" xr:uid="{00000000-0005-0000-0000-00007B0F0000}"/>
    <cellStyle name="Normal 23 5 10" xfId="4095" xr:uid="{00000000-0005-0000-0000-00007C0F0000}"/>
    <cellStyle name="Normal 23 5 11" xfId="4096" xr:uid="{00000000-0005-0000-0000-00007D0F0000}"/>
    <cellStyle name="Normal 23 5 12" xfId="4097" xr:uid="{00000000-0005-0000-0000-00007E0F0000}"/>
    <cellStyle name="Normal 23 5 2" xfId="4098" xr:uid="{00000000-0005-0000-0000-00007F0F0000}"/>
    <cellStyle name="Normal 23 5 3" xfId="4099" xr:uid="{00000000-0005-0000-0000-0000800F0000}"/>
    <cellStyle name="Normal 23 5 4" xfId="4100" xr:uid="{00000000-0005-0000-0000-0000810F0000}"/>
    <cellStyle name="Normal 23 5 5" xfId="4101" xr:uid="{00000000-0005-0000-0000-0000820F0000}"/>
    <cellStyle name="Normal 23 5 6" xfId="4102" xr:uid="{00000000-0005-0000-0000-0000830F0000}"/>
    <cellStyle name="Normal 23 5 7" xfId="4103" xr:uid="{00000000-0005-0000-0000-0000840F0000}"/>
    <cellStyle name="Normal 23 5 8" xfId="4104" xr:uid="{00000000-0005-0000-0000-0000850F0000}"/>
    <cellStyle name="Normal 23 5 9" xfId="4105" xr:uid="{00000000-0005-0000-0000-0000860F0000}"/>
    <cellStyle name="Normal 23 6" xfId="4106" xr:uid="{00000000-0005-0000-0000-0000870F0000}"/>
    <cellStyle name="Normal 23 7" xfId="4107" xr:uid="{00000000-0005-0000-0000-0000880F0000}"/>
    <cellStyle name="Normal 23 7 2" xfId="4108" xr:uid="{00000000-0005-0000-0000-0000890F0000}"/>
    <cellStyle name="Normal 23 7 3" xfId="4109" xr:uid="{00000000-0005-0000-0000-00008A0F0000}"/>
    <cellStyle name="Normal 23 7 4" xfId="4110" xr:uid="{00000000-0005-0000-0000-00008B0F0000}"/>
    <cellStyle name="Normal 23 8" xfId="4111" xr:uid="{00000000-0005-0000-0000-00008C0F0000}"/>
    <cellStyle name="Normal 23 9" xfId="4112" xr:uid="{00000000-0005-0000-0000-00008D0F0000}"/>
    <cellStyle name="Normal 24" xfId="331" xr:uid="{00000000-0005-0000-0000-00008E0F0000}"/>
    <cellStyle name="Normal 24 2" xfId="4113" xr:uid="{00000000-0005-0000-0000-00008F0F0000}"/>
    <cellStyle name="Normal 24 3" xfId="4114" xr:uid="{00000000-0005-0000-0000-0000900F0000}"/>
    <cellStyle name="Normal 24 4" xfId="4115" xr:uid="{00000000-0005-0000-0000-0000910F0000}"/>
    <cellStyle name="Normal 24 4 2" xfId="4116" xr:uid="{00000000-0005-0000-0000-0000920F0000}"/>
    <cellStyle name="Normal 24 5" xfId="4117" xr:uid="{00000000-0005-0000-0000-0000930F0000}"/>
    <cellStyle name="Normal 24 6" xfId="4118" xr:uid="{00000000-0005-0000-0000-0000940F0000}"/>
    <cellStyle name="Normal 24 7" xfId="4119" xr:uid="{00000000-0005-0000-0000-0000950F0000}"/>
    <cellStyle name="Normal 24 7 2" xfId="4120" xr:uid="{00000000-0005-0000-0000-0000960F0000}"/>
    <cellStyle name="Normal 24 7 3" xfId="4121" xr:uid="{00000000-0005-0000-0000-0000970F0000}"/>
    <cellStyle name="Normal 24 7 4" xfId="4122" xr:uid="{00000000-0005-0000-0000-0000980F0000}"/>
    <cellStyle name="Normal 24 8" xfId="4123" xr:uid="{00000000-0005-0000-0000-0000990F0000}"/>
    <cellStyle name="Normal 24 9" xfId="4124" xr:uid="{00000000-0005-0000-0000-00009A0F0000}"/>
    <cellStyle name="Normal 25" xfId="4125" xr:uid="{00000000-0005-0000-0000-00009B0F0000}"/>
    <cellStyle name="Normal 25 2" xfId="4126" xr:uid="{00000000-0005-0000-0000-00009C0F0000}"/>
    <cellStyle name="Normal 25 3" xfId="4127" xr:uid="{00000000-0005-0000-0000-00009D0F0000}"/>
    <cellStyle name="Normal 25 4" xfId="4128" xr:uid="{00000000-0005-0000-0000-00009E0F0000}"/>
    <cellStyle name="Normal 25 4 2" xfId="4129" xr:uid="{00000000-0005-0000-0000-00009F0F0000}"/>
    <cellStyle name="Normal 25 4 3" xfId="4130" xr:uid="{00000000-0005-0000-0000-0000A00F0000}"/>
    <cellStyle name="Normal 25 4 4" xfId="4131" xr:uid="{00000000-0005-0000-0000-0000A10F0000}"/>
    <cellStyle name="Normal 25 4 5" xfId="4132" xr:uid="{00000000-0005-0000-0000-0000A20F0000}"/>
    <cellStyle name="Normal 25 5" xfId="4133" xr:uid="{00000000-0005-0000-0000-0000A30F0000}"/>
    <cellStyle name="Normal 25 5 2" xfId="4134" xr:uid="{00000000-0005-0000-0000-0000A40F0000}"/>
    <cellStyle name="Normal 25 5 3" xfId="4135" xr:uid="{00000000-0005-0000-0000-0000A50F0000}"/>
    <cellStyle name="Normal 25 5 4" xfId="4136" xr:uid="{00000000-0005-0000-0000-0000A60F0000}"/>
    <cellStyle name="Normal 25 6" xfId="4137" xr:uid="{00000000-0005-0000-0000-0000A70F0000}"/>
    <cellStyle name="Normal 25 7" xfId="4138" xr:uid="{00000000-0005-0000-0000-0000A80F0000}"/>
    <cellStyle name="Normal 25 8" xfId="4139" xr:uid="{00000000-0005-0000-0000-0000A90F0000}"/>
    <cellStyle name="Normal 25 9" xfId="4140" xr:uid="{00000000-0005-0000-0000-0000AA0F0000}"/>
    <cellStyle name="Normal 26" xfId="4141" xr:uid="{00000000-0005-0000-0000-0000AB0F0000}"/>
    <cellStyle name="Normal 26 2" xfId="4142" xr:uid="{00000000-0005-0000-0000-0000AC0F0000}"/>
    <cellStyle name="Normal 26 3" xfId="4143" xr:uid="{00000000-0005-0000-0000-0000AD0F0000}"/>
    <cellStyle name="Normal 26 4" xfId="4144" xr:uid="{00000000-0005-0000-0000-0000AE0F0000}"/>
    <cellStyle name="Normal 26 5" xfId="4145" xr:uid="{00000000-0005-0000-0000-0000AF0F0000}"/>
    <cellStyle name="Normal 26 6" xfId="4146" xr:uid="{00000000-0005-0000-0000-0000B00F0000}"/>
    <cellStyle name="Normal 26 7" xfId="4147" xr:uid="{00000000-0005-0000-0000-0000B10F0000}"/>
    <cellStyle name="Normal 27" xfId="4148" xr:uid="{00000000-0005-0000-0000-0000B20F0000}"/>
    <cellStyle name="Normal 27 2" xfId="4149" xr:uid="{00000000-0005-0000-0000-0000B30F0000}"/>
    <cellStyle name="Normal 27 3" xfId="4150" xr:uid="{00000000-0005-0000-0000-0000B40F0000}"/>
    <cellStyle name="Normal 28" xfId="4151" xr:uid="{00000000-0005-0000-0000-0000B50F0000}"/>
    <cellStyle name="Normal 28 2" xfId="4152" xr:uid="{00000000-0005-0000-0000-0000B60F0000}"/>
    <cellStyle name="Normal 28 3" xfId="4153" xr:uid="{00000000-0005-0000-0000-0000B70F0000}"/>
    <cellStyle name="Normal 29" xfId="4154" xr:uid="{00000000-0005-0000-0000-0000B80F0000}"/>
    <cellStyle name="Normal 29 2" xfId="4155" xr:uid="{00000000-0005-0000-0000-0000B90F0000}"/>
    <cellStyle name="Normal 29 3" xfId="4156" xr:uid="{00000000-0005-0000-0000-0000BA0F0000}"/>
    <cellStyle name="Normal 3" xfId="4" xr:uid="{00000000-0005-0000-0000-000003000000}"/>
    <cellStyle name="Normal 3 10" xfId="4157" xr:uid="{00000000-0005-0000-0000-0000BC0F0000}"/>
    <cellStyle name="Normal 3 10 2" xfId="4158" xr:uid="{00000000-0005-0000-0000-0000BD0F0000}"/>
    <cellStyle name="Normal 3 10 3" xfId="4159" xr:uid="{00000000-0005-0000-0000-0000BE0F0000}"/>
    <cellStyle name="Normal 3 10 4" xfId="4160" xr:uid="{00000000-0005-0000-0000-0000BF0F0000}"/>
    <cellStyle name="Normal 3 10 5" xfId="4161" xr:uid="{00000000-0005-0000-0000-0000C00F0000}"/>
    <cellStyle name="Normal 3 100" xfId="4162" xr:uid="{00000000-0005-0000-0000-0000C10F0000}"/>
    <cellStyle name="Normal 3 100 2" xfId="4163" xr:uid="{00000000-0005-0000-0000-0000C20F0000}"/>
    <cellStyle name="Normal 3 100 3" xfId="4164" xr:uid="{00000000-0005-0000-0000-0000C30F0000}"/>
    <cellStyle name="Normal 3 100 4" xfId="4165" xr:uid="{00000000-0005-0000-0000-0000C40F0000}"/>
    <cellStyle name="Normal 3 101" xfId="4166" xr:uid="{00000000-0005-0000-0000-0000C50F0000}"/>
    <cellStyle name="Normal 3 101 2" xfId="4167" xr:uid="{00000000-0005-0000-0000-0000C60F0000}"/>
    <cellStyle name="Normal 3 101 3" xfId="4168" xr:uid="{00000000-0005-0000-0000-0000C70F0000}"/>
    <cellStyle name="Normal 3 101 4" xfId="4169" xr:uid="{00000000-0005-0000-0000-0000C80F0000}"/>
    <cellStyle name="Normal 3 102" xfId="4170" xr:uid="{00000000-0005-0000-0000-0000C90F0000}"/>
    <cellStyle name="Normal 3 102 2" xfId="4171" xr:uid="{00000000-0005-0000-0000-0000CA0F0000}"/>
    <cellStyle name="Normal 3 102 3" xfId="4172" xr:uid="{00000000-0005-0000-0000-0000CB0F0000}"/>
    <cellStyle name="Normal 3 102 4" xfId="4173" xr:uid="{00000000-0005-0000-0000-0000CC0F0000}"/>
    <cellStyle name="Normal 3 103" xfId="4174" xr:uid="{00000000-0005-0000-0000-0000CD0F0000}"/>
    <cellStyle name="Normal 3 104" xfId="4175" xr:uid="{00000000-0005-0000-0000-0000CE0F0000}"/>
    <cellStyle name="Normal 3 105" xfId="4176" xr:uid="{00000000-0005-0000-0000-0000CF0F0000}"/>
    <cellStyle name="Normal 3 106" xfId="4177" xr:uid="{00000000-0005-0000-0000-0000D00F0000}"/>
    <cellStyle name="Normal 3 107" xfId="4178" xr:uid="{00000000-0005-0000-0000-0000D10F0000}"/>
    <cellStyle name="Normal 3 108" xfId="4179" xr:uid="{00000000-0005-0000-0000-0000D20F0000}"/>
    <cellStyle name="Normal 3 109" xfId="4180" xr:uid="{00000000-0005-0000-0000-0000D30F0000}"/>
    <cellStyle name="Normal 3 11" xfId="4181" xr:uid="{00000000-0005-0000-0000-0000D40F0000}"/>
    <cellStyle name="Normal 3 11 2" xfId="4182" xr:uid="{00000000-0005-0000-0000-0000D50F0000}"/>
    <cellStyle name="Normal 3 11 3" xfId="4183" xr:uid="{00000000-0005-0000-0000-0000D60F0000}"/>
    <cellStyle name="Normal 3 11 4" xfId="4184" xr:uid="{00000000-0005-0000-0000-0000D70F0000}"/>
    <cellStyle name="Normal 3 11 5" xfId="4185" xr:uid="{00000000-0005-0000-0000-0000D80F0000}"/>
    <cellStyle name="Normal 3 110" xfId="4186" xr:uid="{00000000-0005-0000-0000-0000D90F0000}"/>
    <cellStyle name="Normal 3 111" xfId="4187" xr:uid="{00000000-0005-0000-0000-0000DA0F0000}"/>
    <cellStyle name="Normal 3 112" xfId="4188" xr:uid="{00000000-0005-0000-0000-0000DB0F0000}"/>
    <cellStyle name="Normal 3 113" xfId="332" xr:uid="{00000000-0005-0000-0000-0000BB0F0000}"/>
    <cellStyle name="Normal 3 12" xfId="4189" xr:uid="{00000000-0005-0000-0000-0000DC0F0000}"/>
    <cellStyle name="Normal 3 12 2" xfId="4190" xr:uid="{00000000-0005-0000-0000-0000DD0F0000}"/>
    <cellStyle name="Normal 3 12 3" xfId="4191" xr:uid="{00000000-0005-0000-0000-0000DE0F0000}"/>
    <cellStyle name="Normal 3 12 4" xfId="4192" xr:uid="{00000000-0005-0000-0000-0000DF0F0000}"/>
    <cellStyle name="Normal 3 12 5" xfId="4193" xr:uid="{00000000-0005-0000-0000-0000E00F0000}"/>
    <cellStyle name="Normal 3 13" xfId="4194" xr:uid="{00000000-0005-0000-0000-0000E10F0000}"/>
    <cellStyle name="Normal 3 13 2" xfId="4195" xr:uid="{00000000-0005-0000-0000-0000E20F0000}"/>
    <cellStyle name="Normal 3 13 3" xfId="4196" xr:uid="{00000000-0005-0000-0000-0000E30F0000}"/>
    <cellStyle name="Normal 3 13 4" xfId="4197" xr:uid="{00000000-0005-0000-0000-0000E40F0000}"/>
    <cellStyle name="Normal 3 13 5" xfId="4198" xr:uid="{00000000-0005-0000-0000-0000E50F0000}"/>
    <cellStyle name="Normal 3 14" xfId="4199" xr:uid="{00000000-0005-0000-0000-0000E60F0000}"/>
    <cellStyle name="Normal 3 14 2" xfId="4200" xr:uid="{00000000-0005-0000-0000-0000E70F0000}"/>
    <cellStyle name="Normal 3 14 3" xfId="4201" xr:uid="{00000000-0005-0000-0000-0000E80F0000}"/>
    <cellStyle name="Normal 3 14 4" xfId="4202" xr:uid="{00000000-0005-0000-0000-0000E90F0000}"/>
    <cellStyle name="Normal 3 14 5" xfId="4203" xr:uid="{00000000-0005-0000-0000-0000EA0F0000}"/>
    <cellStyle name="Normal 3 15" xfId="4204" xr:uid="{00000000-0005-0000-0000-0000EB0F0000}"/>
    <cellStyle name="Normal 3 15 2" xfId="4205" xr:uid="{00000000-0005-0000-0000-0000EC0F0000}"/>
    <cellStyle name="Normal 3 15 3" xfId="4206" xr:uid="{00000000-0005-0000-0000-0000ED0F0000}"/>
    <cellStyle name="Normal 3 15 4" xfId="4207" xr:uid="{00000000-0005-0000-0000-0000EE0F0000}"/>
    <cellStyle name="Normal 3 15 5" xfId="4208" xr:uid="{00000000-0005-0000-0000-0000EF0F0000}"/>
    <cellStyle name="Normal 3 16" xfId="4209" xr:uid="{00000000-0005-0000-0000-0000F00F0000}"/>
    <cellStyle name="Normal 3 16 2" xfId="4210" xr:uid="{00000000-0005-0000-0000-0000F10F0000}"/>
    <cellStyle name="Normal 3 16 3" xfId="4211" xr:uid="{00000000-0005-0000-0000-0000F20F0000}"/>
    <cellStyle name="Normal 3 16 4" xfId="4212" xr:uid="{00000000-0005-0000-0000-0000F30F0000}"/>
    <cellStyle name="Normal 3 16 5" xfId="4213" xr:uid="{00000000-0005-0000-0000-0000F40F0000}"/>
    <cellStyle name="Normal 3 17" xfId="4214" xr:uid="{00000000-0005-0000-0000-0000F50F0000}"/>
    <cellStyle name="Normal 3 17 2" xfId="4215" xr:uid="{00000000-0005-0000-0000-0000F60F0000}"/>
    <cellStyle name="Normal 3 17 3" xfId="4216" xr:uid="{00000000-0005-0000-0000-0000F70F0000}"/>
    <cellStyle name="Normal 3 17 4" xfId="4217" xr:uid="{00000000-0005-0000-0000-0000F80F0000}"/>
    <cellStyle name="Normal 3 17 5" xfId="4218" xr:uid="{00000000-0005-0000-0000-0000F90F0000}"/>
    <cellStyle name="Normal 3 18" xfId="4219" xr:uid="{00000000-0005-0000-0000-0000FA0F0000}"/>
    <cellStyle name="Normal 3 18 2" xfId="4220" xr:uid="{00000000-0005-0000-0000-0000FB0F0000}"/>
    <cellStyle name="Normal 3 18 3" xfId="4221" xr:uid="{00000000-0005-0000-0000-0000FC0F0000}"/>
    <cellStyle name="Normal 3 18 4" xfId="4222" xr:uid="{00000000-0005-0000-0000-0000FD0F0000}"/>
    <cellStyle name="Normal 3 18 5" xfId="4223" xr:uid="{00000000-0005-0000-0000-0000FE0F0000}"/>
    <cellStyle name="Normal 3 19" xfId="4224" xr:uid="{00000000-0005-0000-0000-0000FF0F0000}"/>
    <cellStyle name="Normal 3 19 2" xfId="4225" xr:uid="{00000000-0005-0000-0000-000000100000}"/>
    <cellStyle name="Normal 3 19 3" xfId="4226" xr:uid="{00000000-0005-0000-0000-000001100000}"/>
    <cellStyle name="Normal 3 19 4" xfId="4227" xr:uid="{00000000-0005-0000-0000-000002100000}"/>
    <cellStyle name="Normal 3 19 5" xfId="4228" xr:uid="{00000000-0005-0000-0000-000003100000}"/>
    <cellStyle name="Normal 3 2" xfId="333" xr:uid="{00000000-0005-0000-0000-000004100000}"/>
    <cellStyle name="Normal 3 2 2" xfId="334" xr:uid="{00000000-0005-0000-0000-000005100000}"/>
    <cellStyle name="Normal 3 2 2 10" xfId="4229" xr:uid="{00000000-0005-0000-0000-000006100000}"/>
    <cellStyle name="Normal 3 2 2 11" xfId="4230" xr:uid="{00000000-0005-0000-0000-000007100000}"/>
    <cellStyle name="Normal 3 2 2 12" xfId="4231" xr:uid="{00000000-0005-0000-0000-000008100000}"/>
    <cellStyle name="Normal 3 2 2 13" xfId="4232" xr:uid="{00000000-0005-0000-0000-000009100000}"/>
    <cellStyle name="Normal 3 2 2 2" xfId="4233" xr:uid="{00000000-0005-0000-0000-00000A100000}"/>
    <cellStyle name="Normal 3 2 2 3" xfId="4234" xr:uid="{00000000-0005-0000-0000-00000B100000}"/>
    <cellStyle name="Normal 3 2 2 4" xfId="4235" xr:uid="{00000000-0005-0000-0000-00000C100000}"/>
    <cellStyle name="Normal 3 2 2 5" xfId="4236" xr:uid="{00000000-0005-0000-0000-00000D100000}"/>
    <cellStyle name="Normal 3 2 2 6" xfId="4237" xr:uid="{00000000-0005-0000-0000-00000E100000}"/>
    <cellStyle name="Normal 3 2 2 7" xfId="4238" xr:uid="{00000000-0005-0000-0000-00000F100000}"/>
    <cellStyle name="Normal 3 2 2 8" xfId="4239" xr:uid="{00000000-0005-0000-0000-000010100000}"/>
    <cellStyle name="Normal 3 2 2 9" xfId="4240" xr:uid="{00000000-0005-0000-0000-000011100000}"/>
    <cellStyle name="Normal 3 2 3" xfId="4241" xr:uid="{00000000-0005-0000-0000-000012100000}"/>
    <cellStyle name="Normal 3 2 3 10" xfId="4242" xr:uid="{00000000-0005-0000-0000-000013100000}"/>
    <cellStyle name="Normal 3 2 3 11" xfId="4243" xr:uid="{00000000-0005-0000-0000-000014100000}"/>
    <cellStyle name="Normal 3 2 3 12" xfId="4244" xr:uid="{00000000-0005-0000-0000-000015100000}"/>
    <cellStyle name="Normal 3 2 3 2" xfId="4245" xr:uid="{00000000-0005-0000-0000-000016100000}"/>
    <cellStyle name="Normal 3 2 3 3" xfId="4246" xr:uid="{00000000-0005-0000-0000-000017100000}"/>
    <cellStyle name="Normal 3 2 3 4" xfId="4247" xr:uid="{00000000-0005-0000-0000-000018100000}"/>
    <cellStyle name="Normal 3 2 3 5" xfId="4248" xr:uid="{00000000-0005-0000-0000-000019100000}"/>
    <cellStyle name="Normal 3 2 3 6" xfId="4249" xr:uid="{00000000-0005-0000-0000-00001A100000}"/>
    <cellStyle name="Normal 3 2 3 7" xfId="4250" xr:uid="{00000000-0005-0000-0000-00001B100000}"/>
    <cellStyle name="Normal 3 2 3 8" xfId="4251" xr:uid="{00000000-0005-0000-0000-00001C100000}"/>
    <cellStyle name="Normal 3 2 3 9" xfId="4252" xr:uid="{00000000-0005-0000-0000-00001D100000}"/>
    <cellStyle name="Normal 3 2 4" xfId="4253" xr:uid="{00000000-0005-0000-0000-00001E100000}"/>
    <cellStyle name="Normal 3 2 5" xfId="4254" xr:uid="{00000000-0005-0000-0000-00001F100000}"/>
    <cellStyle name="Normal 3 2 5 2" xfId="4255" xr:uid="{00000000-0005-0000-0000-000020100000}"/>
    <cellStyle name="Normal 3 2 5 3" xfId="4256" xr:uid="{00000000-0005-0000-0000-000021100000}"/>
    <cellStyle name="Normal 3 2 5 4" xfId="4257" xr:uid="{00000000-0005-0000-0000-000022100000}"/>
    <cellStyle name="Normal 3 2 6" xfId="4258" xr:uid="{00000000-0005-0000-0000-000023100000}"/>
    <cellStyle name="Normal 3 2 7" xfId="4259" xr:uid="{00000000-0005-0000-0000-000024100000}"/>
    <cellStyle name="Normal 3 20" xfId="4260" xr:uid="{00000000-0005-0000-0000-000025100000}"/>
    <cellStyle name="Normal 3 20 2" xfId="4261" xr:uid="{00000000-0005-0000-0000-000026100000}"/>
    <cellStyle name="Normal 3 20 3" xfId="4262" xr:uid="{00000000-0005-0000-0000-000027100000}"/>
    <cellStyle name="Normal 3 20 4" xfId="4263" xr:uid="{00000000-0005-0000-0000-000028100000}"/>
    <cellStyle name="Normal 3 20 5" xfId="4264" xr:uid="{00000000-0005-0000-0000-000029100000}"/>
    <cellStyle name="Normal 3 21" xfId="4265" xr:uid="{00000000-0005-0000-0000-00002A100000}"/>
    <cellStyle name="Normal 3 21 2" xfId="4266" xr:uid="{00000000-0005-0000-0000-00002B100000}"/>
    <cellStyle name="Normal 3 21 3" xfId="4267" xr:uid="{00000000-0005-0000-0000-00002C100000}"/>
    <cellStyle name="Normal 3 21 4" xfId="4268" xr:uid="{00000000-0005-0000-0000-00002D100000}"/>
    <cellStyle name="Normal 3 21 5" xfId="4269" xr:uid="{00000000-0005-0000-0000-00002E100000}"/>
    <cellStyle name="Normal 3 22" xfId="4270" xr:uid="{00000000-0005-0000-0000-00002F100000}"/>
    <cellStyle name="Normal 3 22 2" xfId="4271" xr:uid="{00000000-0005-0000-0000-000030100000}"/>
    <cellStyle name="Normal 3 22 3" xfId="4272" xr:uid="{00000000-0005-0000-0000-000031100000}"/>
    <cellStyle name="Normal 3 22 4" xfId="4273" xr:uid="{00000000-0005-0000-0000-000032100000}"/>
    <cellStyle name="Normal 3 22 5" xfId="4274" xr:uid="{00000000-0005-0000-0000-000033100000}"/>
    <cellStyle name="Normal 3 23" xfId="4275" xr:uid="{00000000-0005-0000-0000-000034100000}"/>
    <cellStyle name="Normal 3 23 2" xfId="4276" xr:uid="{00000000-0005-0000-0000-000035100000}"/>
    <cellStyle name="Normal 3 23 3" xfId="4277" xr:uid="{00000000-0005-0000-0000-000036100000}"/>
    <cellStyle name="Normal 3 23 4" xfId="4278" xr:uid="{00000000-0005-0000-0000-000037100000}"/>
    <cellStyle name="Normal 3 23 5" xfId="4279" xr:uid="{00000000-0005-0000-0000-000038100000}"/>
    <cellStyle name="Normal 3 24" xfId="4280" xr:uid="{00000000-0005-0000-0000-000039100000}"/>
    <cellStyle name="Normal 3 24 2" xfId="4281" xr:uid="{00000000-0005-0000-0000-00003A100000}"/>
    <cellStyle name="Normal 3 24 3" xfId="4282" xr:uid="{00000000-0005-0000-0000-00003B100000}"/>
    <cellStyle name="Normal 3 24 4" xfId="4283" xr:uid="{00000000-0005-0000-0000-00003C100000}"/>
    <cellStyle name="Normal 3 24 5" xfId="4284" xr:uid="{00000000-0005-0000-0000-00003D100000}"/>
    <cellStyle name="Normal 3 25" xfId="4285" xr:uid="{00000000-0005-0000-0000-00003E100000}"/>
    <cellStyle name="Normal 3 25 2" xfId="4286" xr:uid="{00000000-0005-0000-0000-00003F100000}"/>
    <cellStyle name="Normal 3 25 3" xfId="4287" xr:uid="{00000000-0005-0000-0000-000040100000}"/>
    <cellStyle name="Normal 3 25 4" xfId="4288" xr:uid="{00000000-0005-0000-0000-000041100000}"/>
    <cellStyle name="Normal 3 25 5" xfId="4289" xr:uid="{00000000-0005-0000-0000-000042100000}"/>
    <cellStyle name="Normal 3 26" xfId="4290" xr:uid="{00000000-0005-0000-0000-000043100000}"/>
    <cellStyle name="Normal 3 26 2" xfId="4291" xr:uid="{00000000-0005-0000-0000-000044100000}"/>
    <cellStyle name="Normal 3 26 3" xfId="4292" xr:uid="{00000000-0005-0000-0000-000045100000}"/>
    <cellStyle name="Normal 3 26 4" xfId="4293" xr:uid="{00000000-0005-0000-0000-000046100000}"/>
    <cellStyle name="Normal 3 26 5" xfId="4294" xr:uid="{00000000-0005-0000-0000-000047100000}"/>
    <cellStyle name="Normal 3 27" xfId="4295" xr:uid="{00000000-0005-0000-0000-000048100000}"/>
    <cellStyle name="Normal 3 27 2" xfId="4296" xr:uid="{00000000-0005-0000-0000-000049100000}"/>
    <cellStyle name="Normal 3 27 3" xfId="4297" xr:uid="{00000000-0005-0000-0000-00004A100000}"/>
    <cellStyle name="Normal 3 27 4" xfId="4298" xr:uid="{00000000-0005-0000-0000-00004B100000}"/>
    <cellStyle name="Normal 3 27 5" xfId="4299" xr:uid="{00000000-0005-0000-0000-00004C100000}"/>
    <cellStyle name="Normal 3 28" xfId="4300" xr:uid="{00000000-0005-0000-0000-00004D100000}"/>
    <cellStyle name="Normal 3 28 2" xfId="4301" xr:uid="{00000000-0005-0000-0000-00004E100000}"/>
    <cellStyle name="Normal 3 28 3" xfId="4302" xr:uid="{00000000-0005-0000-0000-00004F100000}"/>
    <cellStyle name="Normal 3 28 4" xfId="4303" xr:uid="{00000000-0005-0000-0000-000050100000}"/>
    <cellStyle name="Normal 3 28 5" xfId="4304" xr:uid="{00000000-0005-0000-0000-000051100000}"/>
    <cellStyle name="Normal 3 29" xfId="4305" xr:uid="{00000000-0005-0000-0000-000052100000}"/>
    <cellStyle name="Normal 3 29 2" xfId="4306" xr:uid="{00000000-0005-0000-0000-000053100000}"/>
    <cellStyle name="Normal 3 29 3" xfId="4307" xr:uid="{00000000-0005-0000-0000-000054100000}"/>
    <cellStyle name="Normal 3 29 4" xfId="4308" xr:uid="{00000000-0005-0000-0000-000055100000}"/>
    <cellStyle name="Normal 3 29 5" xfId="4309" xr:uid="{00000000-0005-0000-0000-000056100000}"/>
    <cellStyle name="Normal 3 3" xfId="335" xr:uid="{00000000-0005-0000-0000-000057100000}"/>
    <cellStyle name="Normal 3 3 2" xfId="4310" xr:uid="{00000000-0005-0000-0000-000058100000}"/>
    <cellStyle name="Normal 3 3 2 2" xfId="4311" xr:uid="{00000000-0005-0000-0000-000059100000}"/>
    <cellStyle name="Normal 3 3 3" xfId="4312" xr:uid="{00000000-0005-0000-0000-00005A100000}"/>
    <cellStyle name="Normal 3 3 4" xfId="4313" xr:uid="{00000000-0005-0000-0000-00005B100000}"/>
    <cellStyle name="Normal 3 3 5" xfId="4314" xr:uid="{00000000-0005-0000-0000-00005C100000}"/>
    <cellStyle name="Normal 3 3 5 2" xfId="4315" xr:uid="{00000000-0005-0000-0000-00005D100000}"/>
    <cellStyle name="Normal 3 3 5 3" xfId="4316" xr:uid="{00000000-0005-0000-0000-00005E100000}"/>
    <cellStyle name="Normal 3 3 5 4" xfId="4317" xr:uid="{00000000-0005-0000-0000-00005F100000}"/>
    <cellStyle name="Normal 3 3 6" xfId="4318" xr:uid="{00000000-0005-0000-0000-000060100000}"/>
    <cellStyle name="Normal 3 3 7" xfId="4319" xr:uid="{00000000-0005-0000-0000-000061100000}"/>
    <cellStyle name="Normal 3 30" xfId="4320" xr:uid="{00000000-0005-0000-0000-000062100000}"/>
    <cellStyle name="Normal 3 30 2" xfId="4321" xr:uid="{00000000-0005-0000-0000-000063100000}"/>
    <cellStyle name="Normal 3 30 3" xfId="4322" xr:uid="{00000000-0005-0000-0000-000064100000}"/>
    <cellStyle name="Normal 3 30 4" xfId="4323" xr:uid="{00000000-0005-0000-0000-000065100000}"/>
    <cellStyle name="Normal 3 30 5" xfId="4324" xr:uid="{00000000-0005-0000-0000-000066100000}"/>
    <cellStyle name="Normal 3 31" xfId="4325" xr:uid="{00000000-0005-0000-0000-000067100000}"/>
    <cellStyle name="Normal 3 31 2" xfId="4326" xr:uid="{00000000-0005-0000-0000-000068100000}"/>
    <cellStyle name="Normal 3 31 3" xfId="4327" xr:uid="{00000000-0005-0000-0000-000069100000}"/>
    <cellStyle name="Normal 3 31 4" xfId="4328" xr:uid="{00000000-0005-0000-0000-00006A100000}"/>
    <cellStyle name="Normal 3 31 5" xfId="4329" xr:uid="{00000000-0005-0000-0000-00006B100000}"/>
    <cellStyle name="Normal 3 32" xfId="4330" xr:uid="{00000000-0005-0000-0000-00006C100000}"/>
    <cellStyle name="Normal 3 32 2" xfId="4331" xr:uid="{00000000-0005-0000-0000-00006D100000}"/>
    <cellStyle name="Normal 3 32 3" xfId="4332" xr:uid="{00000000-0005-0000-0000-00006E100000}"/>
    <cellStyle name="Normal 3 32 4" xfId="4333" xr:uid="{00000000-0005-0000-0000-00006F100000}"/>
    <cellStyle name="Normal 3 32 5" xfId="4334" xr:uid="{00000000-0005-0000-0000-000070100000}"/>
    <cellStyle name="Normal 3 33" xfId="4335" xr:uid="{00000000-0005-0000-0000-000071100000}"/>
    <cellStyle name="Normal 3 33 2" xfId="4336" xr:uid="{00000000-0005-0000-0000-000072100000}"/>
    <cellStyle name="Normal 3 33 3" xfId="4337" xr:uid="{00000000-0005-0000-0000-000073100000}"/>
    <cellStyle name="Normal 3 33 4" xfId="4338" xr:uid="{00000000-0005-0000-0000-000074100000}"/>
    <cellStyle name="Normal 3 33 5" xfId="4339" xr:uid="{00000000-0005-0000-0000-000075100000}"/>
    <cellStyle name="Normal 3 34" xfId="4340" xr:uid="{00000000-0005-0000-0000-000076100000}"/>
    <cellStyle name="Normal 3 34 2" xfId="4341" xr:uid="{00000000-0005-0000-0000-000077100000}"/>
    <cellStyle name="Normal 3 34 3" xfId="4342" xr:uid="{00000000-0005-0000-0000-000078100000}"/>
    <cellStyle name="Normal 3 34 4" xfId="4343" xr:uid="{00000000-0005-0000-0000-000079100000}"/>
    <cellStyle name="Normal 3 34 5" xfId="4344" xr:uid="{00000000-0005-0000-0000-00007A100000}"/>
    <cellStyle name="Normal 3 35" xfId="4345" xr:uid="{00000000-0005-0000-0000-00007B100000}"/>
    <cellStyle name="Normal 3 35 2" xfId="4346" xr:uid="{00000000-0005-0000-0000-00007C100000}"/>
    <cellStyle name="Normal 3 35 3" xfId="4347" xr:uid="{00000000-0005-0000-0000-00007D100000}"/>
    <cellStyle name="Normal 3 35 4" xfId="4348" xr:uid="{00000000-0005-0000-0000-00007E100000}"/>
    <cellStyle name="Normal 3 35 5" xfId="4349" xr:uid="{00000000-0005-0000-0000-00007F100000}"/>
    <cellStyle name="Normal 3 36" xfId="4350" xr:uid="{00000000-0005-0000-0000-000080100000}"/>
    <cellStyle name="Normal 3 36 2" xfId="4351" xr:uid="{00000000-0005-0000-0000-000081100000}"/>
    <cellStyle name="Normal 3 36 3" xfId="4352" xr:uid="{00000000-0005-0000-0000-000082100000}"/>
    <cellStyle name="Normal 3 36 4" xfId="4353" xr:uid="{00000000-0005-0000-0000-000083100000}"/>
    <cellStyle name="Normal 3 36 5" xfId="4354" xr:uid="{00000000-0005-0000-0000-000084100000}"/>
    <cellStyle name="Normal 3 37" xfId="4355" xr:uid="{00000000-0005-0000-0000-000085100000}"/>
    <cellStyle name="Normal 3 37 2" xfId="4356" xr:uid="{00000000-0005-0000-0000-000086100000}"/>
    <cellStyle name="Normal 3 37 3" xfId="4357" xr:uid="{00000000-0005-0000-0000-000087100000}"/>
    <cellStyle name="Normal 3 37 4" xfId="4358" xr:uid="{00000000-0005-0000-0000-000088100000}"/>
    <cellStyle name="Normal 3 37 5" xfId="4359" xr:uid="{00000000-0005-0000-0000-000089100000}"/>
    <cellStyle name="Normal 3 38" xfId="4360" xr:uid="{00000000-0005-0000-0000-00008A100000}"/>
    <cellStyle name="Normal 3 38 2" xfId="4361" xr:uid="{00000000-0005-0000-0000-00008B100000}"/>
    <cellStyle name="Normal 3 38 3" xfId="4362" xr:uid="{00000000-0005-0000-0000-00008C100000}"/>
    <cellStyle name="Normal 3 38 4" xfId="4363" xr:uid="{00000000-0005-0000-0000-00008D100000}"/>
    <cellStyle name="Normal 3 38 5" xfId="4364" xr:uid="{00000000-0005-0000-0000-00008E100000}"/>
    <cellStyle name="Normal 3 39" xfId="4365" xr:uid="{00000000-0005-0000-0000-00008F100000}"/>
    <cellStyle name="Normal 3 39 2" xfId="4366" xr:uid="{00000000-0005-0000-0000-000090100000}"/>
    <cellStyle name="Normal 3 39 3" xfId="4367" xr:uid="{00000000-0005-0000-0000-000091100000}"/>
    <cellStyle name="Normal 3 39 4" xfId="4368" xr:uid="{00000000-0005-0000-0000-000092100000}"/>
    <cellStyle name="Normal 3 39 5" xfId="4369" xr:uid="{00000000-0005-0000-0000-000093100000}"/>
    <cellStyle name="Normal 3 4" xfId="4370" xr:uid="{00000000-0005-0000-0000-000094100000}"/>
    <cellStyle name="Normal 3 4 2" xfId="4371" xr:uid="{00000000-0005-0000-0000-000095100000}"/>
    <cellStyle name="Normal 3 4 3" xfId="4372" xr:uid="{00000000-0005-0000-0000-000096100000}"/>
    <cellStyle name="Normal 3 4 4" xfId="4373" xr:uid="{00000000-0005-0000-0000-000097100000}"/>
    <cellStyle name="Normal 3 4 5" xfId="4374" xr:uid="{00000000-0005-0000-0000-000098100000}"/>
    <cellStyle name="Normal 3 40" xfId="4375" xr:uid="{00000000-0005-0000-0000-000099100000}"/>
    <cellStyle name="Normal 3 40 2" xfId="4376" xr:uid="{00000000-0005-0000-0000-00009A100000}"/>
    <cellStyle name="Normal 3 40 3" xfId="4377" xr:uid="{00000000-0005-0000-0000-00009B100000}"/>
    <cellStyle name="Normal 3 40 4" xfId="4378" xr:uid="{00000000-0005-0000-0000-00009C100000}"/>
    <cellStyle name="Normal 3 40 5" xfId="4379" xr:uid="{00000000-0005-0000-0000-00009D100000}"/>
    <cellStyle name="Normal 3 41" xfId="4380" xr:uid="{00000000-0005-0000-0000-00009E100000}"/>
    <cellStyle name="Normal 3 41 2" xfId="4381" xr:uid="{00000000-0005-0000-0000-00009F100000}"/>
    <cellStyle name="Normal 3 41 3" xfId="4382" xr:uid="{00000000-0005-0000-0000-0000A0100000}"/>
    <cellStyle name="Normal 3 41 4" xfId="4383" xr:uid="{00000000-0005-0000-0000-0000A1100000}"/>
    <cellStyle name="Normal 3 41 5" xfId="4384" xr:uid="{00000000-0005-0000-0000-0000A2100000}"/>
    <cellStyle name="Normal 3 42" xfId="4385" xr:uid="{00000000-0005-0000-0000-0000A3100000}"/>
    <cellStyle name="Normal 3 42 2" xfId="4386" xr:uid="{00000000-0005-0000-0000-0000A4100000}"/>
    <cellStyle name="Normal 3 42 3" xfId="4387" xr:uid="{00000000-0005-0000-0000-0000A5100000}"/>
    <cellStyle name="Normal 3 42 4" xfId="4388" xr:uid="{00000000-0005-0000-0000-0000A6100000}"/>
    <cellStyle name="Normal 3 42 5" xfId="4389" xr:uid="{00000000-0005-0000-0000-0000A7100000}"/>
    <cellStyle name="Normal 3 43" xfId="4390" xr:uid="{00000000-0005-0000-0000-0000A8100000}"/>
    <cellStyle name="Normal 3 43 2" xfId="4391" xr:uid="{00000000-0005-0000-0000-0000A9100000}"/>
    <cellStyle name="Normal 3 43 3" xfId="4392" xr:uid="{00000000-0005-0000-0000-0000AA100000}"/>
    <cellStyle name="Normal 3 43 4" xfId="4393" xr:uid="{00000000-0005-0000-0000-0000AB100000}"/>
    <cellStyle name="Normal 3 43 5" xfId="4394" xr:uid="{00000000-0005-0000-0000-0000AC100000}"/>
    <cellStyle name="Normal 3 44" xfId="4395" xr:uid="{00000000-0005-0000-0000-0000AD100000}"/>
    <cellStyle name="Normal 3 44 2" xfId="4396" xr:uid="{00000000-0005-0000-0000-0000AE100000}"/>
    <cellStyle name="Normal 3 44 3" xfId="4397" xr:uid="{00000000-0005-0000-0000-0000AF100000}"/>
    <cellStyle name="Normal 3 44 4" xfId="4398" xr:uid="{00000000-0005-0000-0000-0000B0100000}"/>
    <cellStyle name="Normal 3 44 5" xfId="4399" xr:uid="{00000000-0005-0000-0000-0000B1100000}"/>
    <cellStyle name="Normal 3 45" xfId="4400" xr:uid="{00000000-0005-0000-0000-0000B2100000}"/>
    <cellStyle name="Normal 3 45 2" xfId="4401" xr:uid="{00000000-0005-0000-0000-0000B3100000}"/>
    <cellStyle name="Normal 3 45 3" xfId="4402" xr:uid="{00000000-0005-0000-0000-0000B4100000}"/>
    <cellStyle name="Normal 3 45 4" xfId="4403" xr:uid="{00000000-0005-0000-0000-0000B5100000}"/>
    <cellStyle name="Normal 3 45 5" xfId="4404" xr:uid="{00000000-0005-0000-0000-0000B6100000}"/>
    <cellStyle name="Normal 3 46" xfId="4405" xr:uid="{00000000-0005-0000-0000-0000B7100000}"/>
    <cellStyle name="Normal 3 46 2" xfId="4406" xr:uid="{00000000-0005-0000-0000-0000B8100000}"/>
    <cellStyle name="Normal 3 46 3" xfId="4407" xr:uid="{00000000-0005-0000-0000-0000B9100000}"/>
    <cellStyle name="Normal 3 46 4" xfId="4408" xr:uid="{00000000-0005-0000-0000-0000BA100000}"/>
    <cellStyle name="Normal 3 46 5" xfId="4409" xr:uid="{00000000-0005-0000-0000-0000BB100000}"/>
    <cellStyle name="Normal 3 47" xfId="4410" xr:uid="{00000000-0005-0000-0000-0000BC100000}"/>
    <cellStyle name="Normal 3 47 2" xfId="4411" xr:uid="{00000000-0005-0000-0000-0000BD100000}"/>
    <cellStyle name="Normal 3 47 3" xfId="4412" xr:uid="{00000000-0005-0000-0000-0000BE100000}"/>
    <cellStyle name="Normal 3 47 4" xfId="4413" xr:uid="{00000000-0005-0000-0000-0000BF100000}"/>
    <cellStyle name="Normal 3 47 5" xfId="4414" xr:uid="{00000000-0005-0000-0000-0000C0100000}"/>
    <cellStyle name="Normal 3 48" xfId="4415" xr:uid="{00000000-0005-0000-0000-0000C1100000}"/>
    <cellStyle name="Normal 3 48 2" xfId="4416" xr:uid="{00000000-0005-0000-0000-0000C2100000}"/>
    <cellStyle name="Normal 3 48 3" xfId="4417" xr:uid="{00000000-0005-0000-0000-0000C3100000}"/>
    <cellStyle name="Normal 3 48 4" xfId="4418" xr:uid="{00000000-0005-0000-0000-0000C4100000}"/>
    <cellStyle name="Normal 3 48 5" xfId="4419" xr:uid="{00000000-0005-0000-0000-0000C5100000}"/>
    <cellStyle name="Normal 3 49" xfId="4420" xr:uid="{00000000-0005-0000-0000-0000C6100000}"/>
    <cellStyle name="Normal 3 49 2" xfId="4421" xr:uid="{00000000-0005-0000-0000-0000C7100000}"/>
    <cellStyle name="Normal 3 49 3" xfId="4422" xr:uid="{00000000-0005-0000-0000-0000C8100000}"/>
    <cellStyle name="Normal 3 49 4" xfId="4423" xr:uid="{00000000-0005-0000-0000-0000C9100000}"/>
    <cellStyle name="Normal 3 49 5" xfId="4424" xr:uid="{00000000-0005-0000-0000-0000CA100000}"/>
    <cellStyle name="Normal 3 5" xfId="4425" xr:uid="{00000000-0005-0000-0000-0000CB100000}"/>
    <cellStyle name="Normal 3 5 2" xfId="4426" xr:uid="{00000000-0005-0000-0000-0000CC100000}"/>
    <cellStyle name="Normal 3 5 3" xfId="4427" xr:uid="{00000000-0005-0000-0000-0000CD100000}"/>
    <cellStyle name="Normal 3 5 4" xfId="4428" xr:uid="{00000000-0005-0000-0000-0000CE100000}"/>
    <cellStyle name="Normal 3 5 5" xfId="4429" xr:uid="{00000000-0005-0000-0000-0000CF100000}"/>
    <cellStyle name="Normal 3 50" xfId="4430" xr:uid="{00000000-0005-0000-0000-0000D0100000}"/>
    <cellStyle name="Normal 3 50 2" xfId="4431" xr:uid="{00000000-0005-0000-0000-0000D1100000}"/>
    <cellStyle name="Normal 3 50 3" xfId="4432" xr:uid="{00000000-0005-0000-0000-0000D2100000}"/>
    <cellStyle name="Normal 3 50 4" xfId="4433" xr:uid="{00000000-0005-0000-0000-0000D3100000}"/>
    <cellStyle name="Normal 3 50 5" xfId="4434" xr:uid="{00000000-0005-0000-0000-0000D4100000}"/>
    <cellStyle name="Normal 3 51" xfId="4435" xr:uid="{00000000-0005-0000-0000-0000D5100000}"/>
    <cellStyle name="Normal 3 51 2" xfId="4436" xr:uid="{00000000-0005-0000-0000-0000D6100000}"/>
    <cellStyle name="Normal 3 51 3" xfId="4437" xr:uid="{00000000-0005-0000-0000-0000D7100000}"/>
    <cellStyle name="Normal 3 51 4" xfId="4438" xr:uid="{00000000-0005-0000-0000-0000D8100000}"/>
    <cellStyle name="Normal 3 51 5" xfId="4439" xr:uid="{00000000-0005-0000-0000-0000D9100000}"/>
    <cellStyle name="Normal 3 52" xfId="4440" xr:uid="{00000000-0005-0000-0000-0000DA100000}"/>
    <cellStyle name="Normal 3 52 2" xfId="4441" xr:uid="{00000000-0005-0000-0000-0000DB100000}"/>
    <cellStyle name="Normal 3 52 3" xfId="4442" xr:uid="{00000000-0005-0000-0000-0000DC100000}"/>
    <cellStyle name="Normal 3 52 4" xfId="4443" xr:uid="{00000000-0005-0000-0000-0000DD100000}"/>
    <cellStyle name="Normal 3 52 5" xfId="4444" xr:uid="{00000000-0005-0000-0000-0000DE100000}"/>
    <cellStyle name="Normal 3 53" xfId="4445" xr:uid="{00000000-0005-0000-0000-0000DF100000}"/>
    <cellStyle name="Normal 3 53 2" xfId="4446" xr:uid="{00000000-0005-0000-0000-0000E0100000}"/>
    <cellStyle name="Normal 3 53 3" xfId="4447" xr:uid="{00000000-0005-0000-0000-0000E1100000}"/>
    <cellStyle name="Normal 3 53 4" xfId="4448" xr:uid="{00000000-0005-0000-0000-0000E2100000}"/>
    <cellStyle name="Normal 3 53 5" xfId="4449" xr:uid="{00000000-0005-0000-0000-0000E3100000}"/>
    <cellStyle name="Normal 3 54" xfId="4450" xr:uid="{00000000-0005-0000-0000-0000E4100000}"/>
    <cellStyle name="Normal 3 54 2" xfId="4451" xr:uid="{00000000-0005-0000-0000-0000E5100000}"/>
    <cellStyle name="Normal 3 54 3" xfId="4452" xr:uid="{00000000-0005-0000-0000-0000E6100000}"/>
    <cellStyle name="Normal 3 54 4" xfId="4453" xr:uid="{00000000-0005-0000-0000-0000E7100000}"/>
    <cellStyle name="Normal 3 54 5" xfId="4454" xr:uid="{00000000-0005-0000-0000-0000E8100000}"/>
    <cellStyle name="Normal 3 55" xfId="4455" xr:uid="{00000000-0005-0000-0000-0000E9100000}"/>
    <cellStyle name="Normal 3 55 2" xfId="4456" xr:uid="{00000000-0005-0000-0000-0000EA100000}"/>
    <cellStyle name="Normal 3 55 3" xfId="4457" xr:uid="{00000000-0005-0000-0000-0000EB100000}"/>
    <cellStyle name="Normal 3 55 4" xfId="4458" xr:uid="{00000000-0005-0000-0000-0000EC100000}"/>
    <cellStyle name="Normal 3 55 5" xfId="4459" xr:uid="{00000000-0005-0000-0000-0000ED100000}"/>
    <cellStyle name="Normal 3 56" xfId="4460" xr:uid="{00000000-0005-0000-0000-0000EE100000}"/>
    <cellStyle name="Normal 3 56 2" xfId="4461" xr:uid="{00000000-0005-0000-0000-0000EF100000}"/>
    <cellStyle name="Normal 3 56 3" xfId="4462" xr:uid="{00000000-0005-0000-0000-0000F0100000}"/>
    <cellStyle name="Normal 3 56 4" xfId="4463" xr:uid="{00000000-0005-0000-0000-0000F1100000}"/>
    <cellStyle name="Normal 3 56 5" xfId="4464" xr:uid="{00000000-0005-0000-0000-0000F2100000}"/>
    <cellStyle name="Normal 3 57" xfId="4465" xr:uid="{00000000-0005-0000-0000-0000F3100000}"/>
    <cellStyle name="Normal 3 57 2" xfId="4466" xr:uid="{00000000-0005-0000-0000-0000F4100000}"/>
    <cellStyle name="Normal 3 57 3" xfId="4467" xr:uid="{00000000-0005-0000-0000-0000F5100000}"/>
    <cellStyle name="Normal 3 57 4" xfId="4468" xr:uid="{00000000-0005-0000-0000-0000F6100000}"/>
    <cellStyle name="Normal 3 57 5" xfId="4469" xr:uid="{00000000-0005-0000-0000-0000F7100000}"/>
    <cellStyle name="Normal 3 58" xfId="4470" xr:uid="{00000000-0005-0000-0000-0000F8100000}"/>
    <cellStyle name="Normal 3 59" xfId="4471" xr:uid="{00000000-0005-0000-0000-0000F9100000}"/>
    <cellStyle name="Normal 3 6" xfId="4472" xr:uid="{00000000-0005-0000-0000-0000FA100000}"/>
    <cellStyle name="Normal 3 6 2" xfId="4473" xr:uid="{00000000-0005-0000-0000-0000FB100000}"/>
    <cellStyle name="Normal 3 6 3" xfId="4474" xr:uid="{00000000-0005-0000-0000-0000FC100000}"/>
    <cellStyle name="Normal 3 6 4" xfId="4475" xr:uid="{00000000-0005-0000-0000-0000FD100000}"/>
    <cellStyle name="Normal 3 6 5" xfId="4476" xr:uid="{00000000-0005-0000-0000-0000FE100000}"/>
    <cellStyle name="Normal 3 60" xfId="4477" xr:uid="{00000000-0005-0000-0000-0000FF100000}"/>
    <cellStyle name="Normal 3 61" xfId="4478" xr:uid="{00000000-0005-0000-0000-000000110000}"/>
    <cellStyle name="Normal 3 62" xfId="4479" xr:uid="{00000000-0005-0000-0000-000001110000}"/>
    <cellStyle name="Normal 3 62 2" xfId="4480" xr:uid="{00000000-0005-0000-0000-000002110000}"/>
    <cellStyle name="Normal 3 62 3" xfId="4481" xr:uid="{00000000-0005-0000-0000-000003110000}"/>
    <cellStyle name="Normal 3 62 4" xfId="4482" xr:uid="{00000000-0005-0000-0000-000004110000}"/>
    <cellStyle name="Normal 3 62 5" xfId="4483" xr:uid="{00000000-0005-0000-0000-000005110000}"/>
    <cellStyle name="Normal 3 63" xfId="4484" xr:uid="{00000000-0005-0000-0000-000006110000}"/>
    <cellStyle name="Normal 3 64" xfId="4485" xr:uid="{00000000-0005-0000-0000-000007110000}"/>
    <cellStyle name="Normal 3 65" xfId="4486" xr:uid="{00000000-0005-0000-0000-000008110000}"/>
    <cellStyle name="Normal 3 66" xfId="4487" xr:uid="{00000000-0005-0000-0000-000009110000}"/>
    <cellStyle name="Normal 3 67" xfId="4488" xr:uid="{00000000-0005-0000-0000-00000A110000}"/>
    <cellStyle name="Normal 3 68" xfId="4489" xr:uid="{00000000-0005-0000-0000-00000B110000}"/>
    <cellStyle name="Normal 3 69" xfId="4490" xr:uid="{00000000-0005-0000-0000-00000C110000}"/>
    <cellStyle name="Normal 3 7" xfId="4491" xr:uid="{00000000-0005-0000-0000-00000D110000}"/>
    <cellStyle name="Normal 3 7 2" xfId="4492" xr:uid="{00000000-0005-0000-0000-00000E110000}"/>
    <cellStyle name="Normal 3 7 3" xfId="4493" xr:uid="{00000000-0005-0000-0000-00000F110000}"/>
    <cellStyle name="Normal 3 7 4" xfId="4494" xr:uid="{00000000-0005-0000-0000-000010110000}"/>
    <cellStyle name="Normal 3 7 5" xfId="4495" xr:uid="{00000000-0005-0000-0000-000011110000}"/>
    <cellStyle name="Normal 3 70" xfId="4496" xr:uid="{00000000-0005-0000-0000-000012110000}"/>
    <cellStyle name="Normal 3 71" xfId="4497" xr:uid="{00000000-0005-0000-0000-000013110000}"/>
    <cellStyle name="Normal 3 72" xfId="4498" xr:uid="{00000000-0005-0000-0000-000014110000}"/>
    <cellStyle name="Normal 3 73" xfId="4499" xr:uid="{00000000-0005-0000-0000-000015110000}"/>
    <cellStyle name="Normal 3 74" xfId="4500" xr:uid="{00000000-0005-0000-0000-000016110000}"/>
    <cellStyle name="Normal 3 75" xfId="4501" xr:uid="{00000000-0005-0000-0000-000017110000}"/>
    <cellStyle name="Normal 3 76" xfId="4502" xr:uid="{00000000-0005-0000-0000-000018110000}"/>
    <cellStyle name="Normal 3 77" xfId="4503" xr:uid="{00000000-0005-0000-0000-000019110000}"/>
    <cellStyle name="Normal 3 77 2" xfId="4504" xr:uid="{00000000-0005-0000-0000-00001A110000}"/>
    <cellStyle name="Normal 3 77 3" xfId="4505" xr:uid="{00000000-0005-0000-0000-00001B110000}"/>
    <cellStyle name="Normal 3 77 4" xfId="4506" xr:uid="{00000000-0005-0000-0000-00001C110000}"/>
    <cellStyle name="Normal 3 77 5" xfId="4507" xr:uid="{00000000-0005-0000-0000-00001D110000}"/>
    <cellStyle name="Normal 3 78" xfId="4508" xr:uid="{00000000-0005-0000-0000-00001E110000}"/>
    <cellStyle name="Normal 3 78 2" xfId="4509" xr:uid="{00000000-0005-0000-0000-00001F110000}"/>
    <cellStyle name="Normal 3 78 3" xfId="4510" xr:uid="{00000000-0005-0000-0000-000020110000}"/>
    <cellStyle name="Normal 3 78 4" xfId="4511" xr:uid="{00000000-0005-0000-0000-000021110000}"/>
    <cellStyle name="Normal 3 79" xfId="4512" xr:uid="{00000000-0005-0000-0000-000022110000}"/>
    <cellStyle name="Normal 3 79 2" xfId="4513" xr:uid="{00000000-0005-0000-0000-000023110000}"/>
    <cellStyle name="Normal 3 79 3" xfId="4514" xr:uid="{00000000-0005-0000-0000-000024110000}"/>
    <cellStyle name="Normal 3 79 4" xfId="4515" xr:uid="{00000000-0005-0000-0000-000025110000}"/>
    <cellStyle name="Normal 3 8" xfId="4516" xr:uid="{00000000-0005-0000-0000-000026110000}"/>
    <cellStyle name="Normal 3 8 2" xfId="4517" xr:uid="{00000000-0005-0000-0000-000027110000}"/>
    <cellStyle name="Normal 3 8 3" xfId="4518" xr:uid="{00000000-0005-0000-0000-000028110000}"/>
    <cellStyle name="Normal 3 8 4" xfId="4519" xr:uid="{00000000-0005-0000-0000-000029110000}"/>
    <cellStyle name="Normal 3 8 5" xfId="4520" xr:uid="{00000000-0005-0000-0000-00002A110000}"/>
    <cellStyle name="Normal 3 80" xfId="4521" xr:uid="{00000000-0005-0000-0000-00002B110000}"/>
    <cellStyle name="Normal 3 80 2" xfId="4522" xr:uid="{00000000-0005-0000-0000-00002C110000}"/>
    <cellStyle name="Normal 3 80 3" xfId="4523" xr:uid="{00000000-0005-0000-0000-00002D110000}"/>
    <cellStyle name="Normal 3 80 4" xfId="4524" xr:uid="{00000000-0005-0000-0000-00002E110000}"/>
    <cellStyle name="Normal 3 81" xfId="4525" xr:uid="{00000000-0005-0000-0000-00002F110000}"/>
    <cellStyle name="Normal 3 81 2" xfId="4526" xr:uid="{00000000-0005-0000-0000-000030110000}"/>
    <cellStyle name="Normal 3 81 3" xfId="4527" xr:uid="{00000000-0005-0000-0000-000031110000}"/>
    <cellStyle name="Normal 3 81 4" xfId="4528" xr:uid="{00000000-0005-0000-0000-000032110000}"/>
    <cellStyle name="Normal 3 82" xfId="4529" xr:uid="{00000000-0005-0000-0000-000033110000}"/>
    <cellStyle name="Normal 3 82 2" xfId="4530" xr:uid="{00000000-0005-0000-0000-000034110000}"/>
    <cellStyle name="Normal 3 82 3" xfId="4531" xr:uid="{00000000-0005-0000-0000-000035110000}"/>
    <cellStyle name="Normal 3 82 4" xfId="4532" xr:uid="{00000000-0005-0000-0000-000036110000}"/>
    <cellStyle name="Normal 3 83" xfId="4533" xr:uid="{00000000-0005-0000-0000-000037110000}"/>
    <cellStyle name="Normal 3 83 2" xfId="4534" xr:uid="{00000000-0005-0000-0000-000038110000}"/>
    <cellStyle name="Normal 3 83 3" xfId="4535" xr:uid="{00000000-0005-0000-0000-000039110000}"/>
    <cellStyle name="Normal 3 83 4" xfId="4536" xr:uid="{00000000-0005-0000-0000-00003A110000}"/>
    <cellStyle name="Normal 3 84" xfId="4537" xr:uid="{00000000-0005-0000-0000-00003B110000}"/>
    <cellStyle name="Normal 3 84 2" xfId="4538" xr:uid="{00000000-0005-0000-0000-00003C110000}"/>
    <cellStyle name="Normal 3 84 3" xfId="4539" xr:uid="{00000000-0005-0000-0000-00003D110000}"/>
    <cellStyle name="Normal 3 84 4" xfId="4540" xr:uid="{00000000-0005-0000-0000-00003E110000}"/>
    <cellStyle name="Normal 3 85" xfId="4541" xr:uid="{00000000-0005-0000-0000-00003F110000}"/>
    <cellStyle name="Normal 3 85 2" xfId="4542" xr:uid="{00000000-0005-0000-0000-000040110000}"/>
    <cellStyle name="Normal 3 85 3" xfId="4543" xr:uid="{00000000-0005-0000-0000-000041110000}"/>
    <cellStyle name="Normal 3 85 4" xfId="4544" xr:uid="{00000000-0005-0000-0000-000042110000}"/>
    <cellStyle name="Normal 3 86" xfId="4545" xr:uid="{00000000-0005-0000-0000-000043110000}"/>
    <cellStyle name="Normal 3 86 2" xfId="4546" xr:uid="{00000000-0005-0000-0000-000044110000}"/>
    <cellStyle name="Normal 3 86 3" xfId="4547" xr:uid="{00000000-0005-0000-0000-000045110000}"/>
    <cellStyle name="Normal 3 86 4" xfId="4548" xr:uid="{00000000-0005-0000-0000-000046110000}"/>
    <cellStyle name="Normal 3 87" xfId="4549" xr:uid="{00000000-0005-0000-0000-000047110000}"/>
    <cellStyle name="Normal 3 87 2" xfId="4550" xr:uid="{00000000-0005-0000-0000-000048110000}"/>
    <cellStyle name="Normal 3 87 3" xfId="4551" xr:uid="{00000000-0005-0000-0000-000049110000}"/>
    <cellStyle name="Normal 3 87 4" xfId="4552" xr:uid="{00000000-0005-0000-0000-00004A110000}"/>
    <cellStyle name="Normal 3 88" xfId="4553" xr:uid="{00000000-0005-0000-0000-00004B110000}"/>
    <cellStyle name="Normal 3 88 2" xfId="4554" xr:uid="{00000000-0005-0000-0000-00004C110000}"/>
    <cellStyle name="Normal 3 88 3" xfId="4555" xr:uid="{00000000-0005-0000-0000-00004D110000}"/>
    <cellStyle name="Normal 3 88 4" xfId="4556" xr:uid="{00000000-0005-0000-0000-00004E110000}"/>
    <cellStyle name="Normal 3 89" xfId="4557" xr:uid="{00000000-0005-0000-0000-00004F110000}"/>
    <cellStyle name="Normal 3 89 2" xfId="4558" xr:uid="{00000000-0005-0000-0000-000050110000}"/>
    <cellStyle name="Normal 3 89 3" xfId="4559" xr:uid="{00000000-0005-0000-0000-000051110000}"/>
    <cellStyle name="Normal 3 89 4" xfId="4560" xr:uid="{00000000-0005-0000-0000-000052110000}"/>
    <cellStyle name="Normal 3 9" xfId="4561" xr:uid="{00000000-0005-0000-0000-000053110000}"/>
    <cellStyle name="Normal 3 9 2" xfId="4562" xr:uid="{00000000-0005-0000-0000-000054110000}"/>
    <cellStyle name="Normal 3 9 3" xfId="4563" xr:uid="{00000000-0005-0000-0000-000055110000}"/>
    <cellStyle name="Normal 3 9 4" xfId="4564" xr:uid="{00000000-0005-0000-0000-000056110000}"/>
    <cellStyle name="Normal 3 9 5" xfId="4565" xr:uid="{00000000-0005-0000-0000-000057110000}"/>
    <cellStyle name="Normal 3 90" xfId="4566" xr:uid="{00000000-0005-0000-0000-000058110000}"/>
    <cellStyle name="Normal 3 90 2" xfId="4567" xr:uid="{00000000-0005-0000-0000-000059110000}"/>
    <cellStyle name="Normal 3 90 3" xfId="4568" xr:uid="{00000000-0005-0000-0000-00005A110000}"/>
    <cellStyle name="Normal 3 90 4" xfId="4569" xr:uid="{00000000-0005-0000-0000-00005B110000}"/>
    <cellStyle name="Normal 3 91" xfId="4570" xr:uid="{00000000-0005-0000-0000-00005C110000}"/>
    <cellStyle name="Normal 3 91 2" xfId="4571" xr:uid="{00000000-0005-0000-0000-00005D110000}"/>
    <cellStyle name="Normal 3 91 3" xfId="4572" xr:uid="{00000000-0005-0000-0000-00005E110000}"/>
    <cellStyle name="Normal 3 91 4" xfId="4573" xr:uid="{00000000-0005-0000-0000-00005F110000}"/>
    <cellStyle name="Normal 3 92" xfId="4574" xr:uid="{00000000-0005-0000-0000-000060110000}"/>
    <cellStyle name="Normal 3 92 2" xfId="4575" xr:uid="{00000000-0005-0000-0000-000061110000}"/>
    <cellStyle name="Normal 3 92 3" xfId="4576" xr:uid="{00000000-0005-0000-0000-000062110000}"/>
    <cellStyle name="Normal 3 92 4" xfId="4577" xr:uid="{00000000-0005-0000-0000-000063110000}"/>
    <cellStyle name="Normal 3 93" xfId="4578" xr:uid="{00000000-0005-0000-0000-000064110000}"/>
    <cellStyle name="Normal 3 93 2" xfId="4579" xr:uid="{00000000-0005-0000-0000-000065110000}"/>
    <cellStyle name="Normal 3 93 3" xfId="4580" xr:uid="{00000000-0005-0000-0000-000066110000}"/>
    <cellStyle name="Normal 3 93 4" xfId="4581" xr:uid="{00000000-0005-0000-0000-000067110000}"/>
    <cellStyle name="Normal 3 94" xfId="4582" xr:uid="{00000000-0005-0000-0000-000068110000}"/>
    <cellStyle name="Normal 3 94 2" xfId="4583" xr:uid="{00000000-0005-0000-0000-000069110000}"/>
    <cellStyle name="Normal 3 94 3" xfId="4584" xr:uid="{00000000-0005-0000-0000-00006A110000}"/>
    <cellStyle name="Normal 3 94 4" xfId="4585" xr:uid="{00000000-0005-0000-0000-00006B110000}"/>
    <cellStyle name="Normal 3 95" xfId="4586" xr:uid="{00000000-0005-0000-0000-00006C110000}"/>
    <cellStyle name="Normal 3 95 2" xfId="4587" xr:uid="{00000000-0005-0000-0000-00006D110000}"/>
    <cellStyle name="Normal 3 95 3" xfId="4588" xr:uid="{00000000-0005-0000-0000-00006E110000}"/>
    <cellStyle name="Normal 3 95 4" xfId="4589" xr:uid="{00000000-0005-0000-0000-00006F110000}"/>
    <cellStyle name="Normal 3 96" xfId="4590" xr:uid="{00000000-0005-0000-0000-000070110000}"/>
    <cellStyle name="Normal 3 96 2" xfId="4591" xr:uid="{00000000-0005-0000-0000-000071110000}"/>
    <cellStyle name="Normal 3 96 3" xfId="4592" xr:uid="{00000000-0005-0000-0000-000072110000}"/>
    <cellStyle name="Normal 3 96 4" xfId="4593" xr:uid="{00000000-0005-0000-0000-000073110000}"/>
    <cellStyle name="Normal 3 97" xfId="4594" xr:uid="{00000000-0005-0000-0000-000074110000}"/>
    <cellStyle name="Normal 3 97 2" xfId="4595" xr:uid="{00000000-0005-0000-0000-000075110000}"/>
    <cellStyle name="Normal 3 97 3" xfId="4596" xr:uid="{00000000-0005-0000-0000-000076110000}"/>
    <cellStyle name="Normal 3 97 4" xfId="4597" xr:uid="{00000000-0005-0000-0000-000077110000}"/>
    <cellStyle name="Normal 3 98" xfId="4598" xr:uid="{00000000-0005-0000-0000-000078110000}"/>
    <cellStyle name="Normal 3 98 2" xfId="4599" xr:uid="{00000000-0005-0000-0000-000079110000}"/>
    <cellStyle name="Normal 3 98 3" xfId="4600" xr:uid="{00000000-0005-0000-0000-00007A110000}"/>
    <cellStyle name="Normal 3 98 4" xfId="4601" xr:uid="{00000000-0005-0000-0000-00007B110000}"/>
    <cellStyle name="Normal 3 99" xfId="4602" xr:uid="{00000000-0005-0000-0000-00007C110000}"/>
    <cellStyle name="Normal 3 99 2" xfId="4603" xr:uid="{00000000-0005-0000-0000-00007D110000}"/>
    <cellStyle name="Normal 3 99 3" xfId="4604" xr:uid="{00000000-0005-0000-0000-00007E110000}"/>
    <cellStyle name="Normal 3 99 4" xfId="4605" xr:uid="{00000000-0005-0000-0000-00007F110000}"/>
    <cellStyle name="Normal 30" xfId="4606" xr:uid="{00000000-0005-0000-0000-000080110000}"/>
    <cellStyle name="Normal 30 2" xfId="4607" xr:uid="{00000000-0005-0000-0000-000081110000}"/>
    <cellStyle name="Normal 30 3" xfId="4608" xr:uid="{00000000-0005-0000-0000-000082110000}"/>
    <cellStyle name="Normal 31" xfId="4609" xr:uid="{00000000-0005-0000-0000-000083110000}"/>
    <cellStyle name="Normal 31 2" xfId="4610" xr:uid="{00000000-0005-0000-0000-000084110000}"/>
    <cellStyle name="Normal 31 3" xfId="4611" xr:uid="{00000000-0005-0000-0000-000085110000}"/>
    <cellStyle name="Normal 32" xfId="4612" xr:uid="{00000000-0005-0000-0000-000086110000}"/>
    <cellStyle name="Normal 33" xfId="4613" xr:uid="{00000000-0005-0000-0000-000087110000}"/>
    <cellStyle name="Normal 34" xfId="4614" xr:uid="{00000000-0005-0000-0000-000088110000}"/>
    <cellStyle name="Normal 35" xfId="4615" xr:uid="{00000000-0005-0000-0000-000089110000}"/>
    <cellStyle name="Normal 36" xfId="4616" xr:uid="{00000000-0005-0000-0000-00008A110000}"/>
    <cellStyle name="Normal 37" xfId="4617" xr:uid="{00000000-0005-0000-0000-00008B110000}"/>
    <cellStyle name="Normal 38" xfId="4618" xr:uid="{00000000-0005-0000-0000-00008C110000}"/>
    <cellStyle name="Normal 4" xfId="336" xr:uid="{00000000-0005-0000-0000-00008D110000}"/>
    <cellStyle name="Normal 4 10" xfId="4619" xr:uid="{00000000-0005-0000-0000-00008E110000}"/>
    <cellStyle name="Normal 4 10 2" xfId="4620" xr:uid="{00000000-0005-0000-0000-00008F110000}"/>
    <cellStyle name="Normal 4 10 3" xfId="4621" xr:uid="{00000000-0005-0000-0000-000090110000}"/>
    <cellStyle name="Normal 4 10 4" xfId="4622" xr:uid="{00000000-0005-0000-0000-000091110000}"/>
    <cellStyle name="Normal 4 10 5" xfId="4623" xr:uid="{00000000-0005-0000-0000-000092110000}"/>
    <cellStyle name="Normal 4 11" xfId="4624" xr:uid="{00000000-0005-0000-0000-000093110000}"/>
    <cellStyle name="Normal 4 11 2" xfId="4625" xr:uid="{00000000-0005-0000-0000-000094110000}"/>
    <cellStyle name="Normal 4 11 3" xfId="4626" xr:uid="{00000000-0005-0000-0000-000095110000}"/>
    <cellStyle name="Normal 4 11 4" xfId="4627" xr:uid="{00000000-0005-0000-0000-000096110000}"/>
    <cellStyle name="Normal 4 11 5" xfId="4628" xr:uid="{00000000-0005-0000-0000-000097110000}"/>
    <cellStyle name="Normal 4 12" xfId="4629" xr:uid="{00000000-0005-0000-0000-000098110000}"/>
    <cellStyle name="Normal 4 12 2" xfId="4630" xr:uid="{00000000-0005-0000-0000-000099110000}"/>
    <cellStyle name="Normal 4 12 3" xfId="4631" xr:uid="{00000000-0005-0000-0000-00009A110000}"/>
    <cellStyle name="Normal 4 12 4" xfId="4632" xr:uid="{00000000-0005-0000-0000-00009B110000}"/>
    <cellStyle name="Normal 4 12 5" xfId="4633" xr:uid="{00000000-0005-0000-0000-00009C110000}"/>
    <cellStyle name="Normal 4 13" xfId="4634" xr:uid="{00000000-0005-0000-0000-00009D110000}"/>
    <cellStyle name="Normal 4 13 2" xfId="4635" xr:uid="{00000000-0005-0000-0000-00009E110000}"/>
    <cellStyle name="Normal 4 13 3" xfId="4636" xr:uid="{00000000-0005-0000-0000-00009F110000}"/>
    <cellStyle name="Normal 4 13 4" xfId="4637" xr:uid="{00000000-0005-0000-0000-0000A0110000}"/>
    <cellStyle name="Normal 4 13 5" xfId="4638" xr:uid="{00000000-0005-0000-0000-0000A1110000}"/>
    <cellStyle name="Normal 4 14" xfId="4639" xr:uid="{00000000-0005-0000-0000-0000A2110000}"/>
    <cellStyle name="Normal 4 14 2" xfId="4640" xr:uid="{00000000-0005-0000-0000-0000A3110000}"/>
    <cellStyle name="Normal 4 14 3" xfId="4641" xr:uid="{00000000-0005-0000-0000-0000A4110000}"/>
    <cellStyle name="Normal 4 14 4" xfId="4642" xr:uid="{00000000-0005-0000-0000-0000A5110000}"/>
    <cellStyle name="Normal 4 14 5" xfId="4643" xr:uid="{00000000-0005-0000-0000-0000A6110000}"/>
    <cellStyle name="Normal 4 15" xfId="4644" xr:uid="{00000000-0005-0000-0000-0000A7110000}"/>
    <cellStyle name="Normal 4 15 2" xfId="4645" xr:uid="{00000000-0005-0000-0000-0000A8110000}"/>
    <cellStyle name="Normal 4 15 3" xfId="4646" xr:uid="{00000000-0005-0000-0000-0000A9110000}"/>
    <cellStyle name="Normal 4 15 4" xfId="4647" xr:uid="{00000000-0005-0000-0000-0000AA110000}"/>
    <cellStyle name="Normal 4 15 5" xfId="4648" xr:uid="{00000000-0005-0000-0000-0000AB110000}"/>
    <cellStyle name="Normal 4 16" xfId="4649" xr:uid="{00000000-0005-0000-0000-0000AC110000}"/>
    <cellStyle name="Normal 4 16 2" xfId="4650" xr:uid="{00000000-0005-0000-0000-0000AD110000}"/>
    <cellStyle name="Normal 4 16 3" xfId="4651" xr:uid="{00000000-0005-0000-0000-0000AE110000}"/>
    <cellStyle name="Normal 4 16 4" xfId="4652" xr:uid="{00000000-0005-0000-0000-0000AF110000}"/>
    <cellStyle name="Normal 4 16 5" xfId="4653" xr:uid="{00000000-0005-0000-0000-0000B0110000}"/>
    <cellStyle name="Normal 4 17" xfId="4654" xr:uid="{00000000-0005-0000-0000-0000B1110000}"/>
    <cellStyle name="Normal 4 17 2" xfId="4655" xr:uid="{00000000-0005-0000-0000-0000B2110000}"/>
    <cellStyle name="Normal 4 17 3" xfId="4656" xr:uid="{00000000-0005-0000-0000-0000B3110000}"/>
    <cellStyle name="Normal 4 17 4" xfId="4657" xr:uid="{00000000-0005-0000-0000-0000B4110000}"/>
    <cellStyle name="Normal 4 17 5" xfId="4658" xr:uid="{00000000-0005-0000-0000-0000B5110000}"/>
    <cellStyle name="Normal 4 18" xfId="4659" xr:uid="{00000000-0005-0000-0000-0000B6110000}"/>
    <cellStyle name="Normal 4 18 2" xfId="4660" xr:uid="{00000000-0005-0000-0000-0000B7110000}"/>
    <cellStyle name="Normal 4 18 3" xfId="4661" xr:uid="{00000000-0005-0000-0000-0000B8110000}"/>
    <cellStyle name="Normal 4 18 4" xfId="4662" xr:uid="{00000000-0005-0000-0000-0000B9110000}"/>
    <cellStyle name="Normal 4 18 5" xfId="4663" xr:uid="{00000000-0005-0000-0000-0000BA110000}"/>
    <cellStyle name="Normal 4 19" xfId="4664" xr:uid="{00000000-0005-0000-0000-0000BB110000}"/>
    <cellStyle name="Normal 4 19 2" xfId="4665" xr:uid="{00000000-0005-0000-0000-0000BC110000}"/>
    <cellStyle name="Normal 4 19 3" xfId="4666" xr:uid="{00000000-0005-0000-0000-0000BD110000}"/>
    <cellStyle name="Normal 4 19 4" xfId="4667" xr:uid="{00000000-0005-0000-0000-0000BE110000}"/>
    <cellStyle name="Normal 4 19 5" xfId="4668" xr:uid="{00000000-0005-0000-0000-0000BF110000}"/>
    <cellStyle name="Normal 4 2" xfId="337" xr:uid="{00000000-0005-0000-0000-0000C0110000}"/>
    <cellStyle name="Normal 4 2 2" xfId="338" xr:uid="{00000000-0005-0000-0000-0000C1110000}"/>
    <cellStyle name="Normal 4 2 2 10" xfId="4669" xr:uid="{00000000-0005-0000-0000-0000C2110000}"/>
    <cellStyle name="Normal 4 2 2 11" xfId="4670" xr:uid="{00000000-0005-0000-0000-0000C3110000}"/>
    <cellStyle name="Normal 4 2 2 12" xfId="4671" xr:uid="{00000000-0005-0000-0000-0000C4110000}"/>
    <cellStyle name="Normal 4 2 2 2" xfId="4672" xr:uid="{00000000-0005-0000-0000-0000C5110000}"/>
    <cellStyle name="Normal 4 2 2 3" xfId="4673" xr:uid="{00000000-0005-0000-0000-0000C6110000}"/>
    <cellStyle name="Normal 4 2 2 4" xfId="4674" xr:uid="{00000000-0005-0000-0000-0000C7110000}"/>
    <cellStyle name="Normal 4 2 2 5" xfId="4675" xr:uid="{00000000-0005-0000-0000-0000C8110000}"/>
    <cellStyle name="Normal 4 2 2 6" xfId="4676" xr:uid="{00000000-0005-0000-0000-0000C9110000}"/>
    <cellStyle name="Normal 4 2 2 7" xfId="4677" xr:uid="{00000000-0005-0000-0000-0000CA110000}"/>
    <cellStyle name="Normal 4 2 2 8" xfId="4678" xr:uid="{00000000-0005-0000-0000-0000CB110000}"/>
    <cellStyle name="Normal 4 2 2 9" xfId="4679" xr:uid="{00000000-0005-0000-0000-0000CC110000}"/>
    <cellStyle name="Normal 4 2 3" xfId="4680" xr:uid="{00000000-0005-0000-0000-0000CD110000}"/>
    <cellStyle name="Normal 4 2 3 10" xfId="4681" xr:uid="{00000000-0005-0000-0000-0000CE110000}"/>
    <cellStyle name="Normal 4 2 3 11" xfId="4682" xr:uid="{00000000-0005-0000-0000-0000CF110000}"/>
    <cellStyle name="Normal 4 2 3 12" xfId="4683" xr:uid="{00000000-0005-0000-0000-0000D0110000}"/>
    <cellStyle name="Normal 4 2 3 2" xfId="4684" xr:uid="{00000000-0005-0000-0000-0000D1110000}"/>
    <cellStyle name="Normal 4 2 3 3" xfId="4685" xr:uid="{00000000-0005-0000-0000-0000D2110000}"/>
    <cellStyle name="Normal 4 2 3 4" xfId="4686" xr:uid="{00000000-0005-0000-0000-0000D3110000}"/>
    <cellStyle name="Normal 4 2 3 5" xfId="4687" xr:uid="{00000000-0005-0000-0000-0000D4110000}"/>
    <cellStyle name="Normal 4 2 3 6" xfId="4688" xr:uid="{00000000-0005-0000-0000-0000D5110000}"/>
    <cellStyle name="Normal 4 2 3 7" xfId="4689" xr:uid="{00000000-0005-0000-0000-0000D6110000}"/>
    <cellStyle name="Normal 4 2 3 8" xfId="4690" xr:uid="{00000000-0005-0000-0000-0000D7110000}"/>
    <cellStyle name="Normal 4 2 3 9" xfId="4691" xr:uid="{00000000-0005-0000-0000-0000D8110000}"/>
    <cellStyle name="Normal 4 2 4" xfId="4692" xr:uid="{00000000-0005-0000-0000-0000D9110000}"/>
    <cellStyle name="Normal 4 20" xfId="4693" xr:uid="{00000000-0005-0000-0000-0000DA110000}"/>
    <cellStyle name="Normal 4 20 2" xfId="4694" xr:uid="{00000000-0005-0000-0000-0000DB110000}"/>
    <cellStyle name="Normal 4 20 3" xfId="4695" xr:uid="{00000000-0005-0000-0000-0000DC110000}"/>
    <cellStyle name="Normal 4 20 4" xfId="4696" xr:uid="{00000000-0005-0000-0000-0000DD110000}"/>
    <cellStyle name="Normal 4 20 5" xfId="4697" xr:uid="{00000000-0005-0000-0000-0000DE110000}"/>
    <cellStyle name="Normal 4 21" xfId="4698" xr:uid="{00000000-0005-0000-0000-0000DF110000}"/>
    <cellStyle name="Normal 4 21 2" xfId="4699" xr:uid="{00000000-0005-0000-0000-0000E0110000}"/>
    <cellStyle name="Normal 4 21 3" xfId="4700" xr:uid="{00000000-0005-0000-0000-0000E1110000}"/>
    <cellStyle name="Normal 4 21 4" xfId="4701" xr:uid="{00000000-0005-0000-0000-0000E2110000}"/>
    <cellStyle name="Normal 4 21 5" xfId="4702" xr:uid="{00000000-0005-0000-0000-0000E3110000}"/>
    <cellStyle name="Normal 4 22" xfId="4703" xr:uid="{00000000-0005-0000-0000-0000E4110000}"/>
    <cellStyle name="Normal 4 22 2" xfId="4704" xr:uid="{00000000-0005-0000-0000-0000E5110000}"/>
    <cellStyle name="Normal 4 22 3" xfId="4705" xr:uid="{00000000-0005-0000-0000-0000E6110000}"/>
    <cellStyle name="Normal 4 22 4" xfId="4706" xr:uid="{00000000-0005-0000-0000-0000E7110000}"/>
    <cellStyle name="Normal 4 22 5" xfId="4707" xr:uid="{00000000-0005-0000-0000-0000E8110000}"/>
    <cellStyle name="Normal 4 23" xfId="4708" xr:uid="{00000000-0005-0000-0000-0000E9110000}"/>
    <cellStyle name="Normal 4 23 2" xfId="4709" xr:uid="{00000000-0005-0000-0000-0000EA110000}"/>
    <cellStyle name="Normal 4 23 3" xfId="4710" xr:uid="{00000000-0005-0000-0000-0000EB110000}"/>
    <cellStyle name="Normal 4 23 4" xfId="4711" xr:uid="{00000000-0005-0000-0000-0000EC110000}"/>
    <cellStyle name="Normal 4 23 5" xfId="4712" xr:uid="{00000000-0005-0000-0000-0000ED110000}"/>
    <cellStyle name="Normal 4 24" xfId="4713" xr:uid="{00000000-0005-0000-0000-0000EE110000}"/>
    <cellStyle name="Normal 4 24 2" xfId="4714" xr:uid="{00000000-0005-0000-0000-0000EF110000}"/>
    <cellStyle name="Normal 4 24 3" xfId="4715" xr:uid="{00000000-0005-0000-0000-0000F0110000}"/>
    <cellStyle name="Normal 4 24 4" xfId="4716" xr:uid="{00000000-0005-0000-0000-0000F1110000}"/>
    <cellStyle name="Normal 4 24 5" xfId="4717" xr:uid="{00000000-0005-0000-0000-0000F2110000}"/>
    <cellStyle name="Normal 4 25" xfId="4718" xr:uid="{00000000-0005-0000-0000-0000F3110000}"/>
    <cellStyle name="Normal 4 25 2" xfId="4719" xr:uid="{00000000-0005-0000-0000-0000F4110000}"/>
    <cellStyle name="Normal 4 25 3" xfId="4720" xr:uid="{00000000-0005-0000-0000-0000F5110000}"/>
    <cellStyle name="Normal 4 25 4" xfId="4721" xr:uid="{00000000-0005-0000-0000-0000F6110000}"/>
    <cellStyle name="Normal 4 25 5" xfId="4722" xr:uid="{00000000-0005-0000-0000-0000F7110000}"/>
    <cellStyle name="Normal 4 26" xfId="4723" xr:uid="{00000000-0005-0000-0000-0000F8110000}"/>
    <cellStyle name="Normal 4 26 2" xfId="4724" xr:uid="{00000000-0005-0000-0000-0000F9110000}"/>
    <cellStyle name="Normal 4 26 3" xfId="4725" xr:uid="{00000000-0005-0000-0000-0000FA110000}"/>
    <cellStyle name="Normal 4 26 4" xfId="4726" xr:uid="{00000000-0005-0000-0000-0000FB110000}"/>
    <cellStyle name="Normal 4 26 5" xfId="4727" xr:uid="{00000000-0005-0000-0000-0000FC110000}"/>
    <cellStyle name="Normal 4 27" xfId="4728" xr:uid="{00000000-0005-0000-0000-0000FD110000}"/>
    <cellStyle name="Normal 4 27 2" xfId="4729" xr:uid="{00000000-0005-0000-0000-0000FE110000}"/>
    <cellStyle name="Normal 4 27 3" xfId="4730" xr:uid="{00000000-0005-0000-0000-0000FF110000}"/>
    <cellStyle name="Normal 4 27 4" xfId="4731" xr:uid="{00000000-0005-0000-0000-000000120000}"/>
    <cellStyle name="Normal 4 27 5" xfId="4732" xr:uid="{00000000-0005-0000-0000-000001120000}"/>
    <cellStyle name="Normal 4 28" xfId="4733" xr:uid="{00000000-0005-0000-0000-000002120000}"/>
    <cellStyle name="Normal 4 28 2" xfId="4734" xr:uid="{00000000-0005-0000-0000-000003120000}"/>
    <cellStyle name="Normal 4 28 3" xfId="4735" xr:uid="{00000000-0005-0000-0000-000004120000}"/>
    <cellStyle name="Normal 4 28 4" xfId="4736" xr:uid="{00000000-0005-0000-0000-000005120000}"/>
    <cellStyle name="Normal 4 28 5" xfId="4737" xr:uid="{00000000-0005-0000-0000-000006120000}"/>
    <cellStyle name="Normal 4 29" xfId="4738" xr:uid="{00000000-0005-0000-0000-000007120000}"/>
    <cellStyle name="Normal 4 29 2" xfId="4739" xr:uid="{00000000-0005-0000-0000-000008120000}"/>
    <cellStyle name="Normal 4 29 3" xfId="4740" xr:uid="{00000000-0005-0000-0000-000009120000}"/>
    <cellStyle name="Normal 4 29 4" xfId="4741" xr:uid="{00000000-0005-0000-0000-00000A120000}"/>
    <cellStyle name="Normal 4 29 5" xfId="4742" xr:uid="{00000000-0005-0000-0000-00000B120000}"/>
    <cellStyle name="Normal 4 3" xfId="339" xr:uid="{00000000-0005-0000-0000-00000C120000}"/>
    <cellStyle name="Normal 4 3 2" xfId="340" xr:uid="{00000000-0005-0000-0000-00000D120000}"/>
    <cellStyle name="Normal 4 3 2 10" xfId="4743" xr:uid="{00000000-0005-0000-0000-00000E120000}"/>
    <cellStyle name="Normal 4 3 2 11" xfId="4744" xr:uid="{00000000-0005-0000-0000-00000F120000}"/>
    <cellStyle name="Normal 4 3 2 12" xfId="4745" xr:uid="{00000000-0005-0000-0000-000010120000}"/>
    <cellStyle name="Normal 4 3 2 2" xfId="4746" xr:uid="{00000000-0005-0000-0000-000011120000}"/>
    <cellStyle name="Normal 4 3 2 3" xfId="4747" xr:uid="{00000000-0005-0000-0000-000012120000}"/>
    <cellStyle name="Normal 4 3 2 4" xfId="4748" xr:uid="{00000000-0005-0000-0000-000013120000}"/>
    <cellStyle name="Normal 4 3 2 5" xfId="4749" xr:uid="{00000000-0005-0000-0000-000014120000}"/>
    <cellStyle name="Normal 4 3 2 6" xfId="4750" xr:uid="{00000000-0005-0000-0000-000015120000}"/>
    <cellStyle name="Normal 4 3 2 7" xfId="4751" xr:uid="{00000000-0005-0000-0000-000016120000}"/>
    <cellStyle name="Normal 4 3 2 8" xfId="4752" xr:uid="{00000000-0005-0000-0000-000017120000}"/>
    <cellStyle name="Normal 4 3 2 9" xfId="4753" xr:uid="{00000000-0005-0000-0000-000018120000}"/>
    <cellStyle name="Normal 4 3 3" xfId="4754" xr:uid="{00000000-0005-0000-0000-000019120000}"/>
    <cellStyle name="Normal 4 3 3 10" xfId="4755" xr:uid="{00000000-0005-0000-0000-00001A120000}"/>
    <cellStyle name="Normal 4 3 3 11" xfId="4756" xr:uid="{00000000-0005-0000-0000-00001B120000}"/>
    <cellStyle name="Normal 4 3 3 12" xfId="4757" xr:uid="{00000000-0005-0000-0000-00001C120000}"/>
    <cellStyle name="Normal 4 3 3 2" xfId="4758" xr:uid="{00000000-0005-0000-0000-00001D120000}"/>
    <cellStyle name="Normal 4 3 3 3" xfId="4759" xr:uid="{00000000-0005-0000-0000-00001E120000}"/>
    <cellStyle name="Normal 4 3 3 4" xfId="4760" xr:uid="{00000000-0005-0000-0000-00001F120000}"/>
    <cellStyle name="Normal 4 3 3 5" xfId="4761" xr:uid="{00000000-0005-0000-0000-000020120000}"/>
    <cellStyle name="Normal 4 3 3 6" xfId="4762" xr:uid="{00000000-0005-0000-0000-000021120000}"/>
    <cellStyle name="Normal 4 3 3 7" xfId="4763" xr:uid="{00000000-0005-0000-0000-000022120000}"/>
    <cellStyle name="Normal 4 3 3 8" xfId="4764" xr:uid="{00000000-0005-0000-0000-000023120000}"/>
    <cellStyle name="Normal 4 3 3 9" xfId="4765" xr:uid="{00000000-0005-0000-0000-000024120000}"/>
    <cellStyle name="Normal 4 3 4" xfId="4766" xr:uid="{00000000-0005-0000-0000-000025120000}"/>
    <cellStyle name="Normal 4 30" xfId="4767" xr:uid="{00000000-0005-0000-0000-000026120000}"/>
    <cellStyle name="Normal 4 30 2" xfId="4768" xr:uid="{00000000-0005-0000-0000-000027120000}"/>
    <cellStyle name="Normal 4 30 3" xfId="4769" xr:uid="{00000000-0005-0000-0000-000028120000}"/>
    <cellStyle name="Normal 4 30 4" xfId="4770" xr:uid="{00000000-0005-0000-0000-000029120000}"/>
    <cellStyle name="Normal 4 30 5" xfId="4771" xr:uid="{00000000-0005-0000-0000-00002A120000}"/>
    <cellStyle name="Normal 4 31" xfId="4772" xr:uid="{00000000-0005-0000-0000-00002B120000}"/>
    <cellStyle name="Normal 4 31 2" xfId="4773" xr:uid="{00000000-0005-0000-0000-00002C120000}"/>
    <cellStyle name="Normal 4 31 3" xfId="4774" xr:uid="{00000000-0005-0000-0000-00002D120000}"/>
    <cellStyle name="Normal 4 31 4" xfId="4775" xr:uid="{00000000-0005-0000-0000-00002E120000}"/>
    <cellStyle name="Normal 4 31 5" xfId="4776" xr:uid="{00000000-0005-0000-0000-00002F120000}"/>
    <cellStyle name="Normal 4 32" xfId="4777" xr:uid="{00000000-0005-0000-0000-000030120000}"/>
    <cellStyle name="Normal 4 32 2" xfId="4778" xr:uid="{00000000-0005-0000-0000-000031120000}"/>
    <cellStyle name="Normal 4 32 3" xfId="4779" xr:uid="{00000000-0005-0000-0000-000032120000}"/>
    <cellStyle name="Normal 4 32 4" xfId="4780" xr:uid="{00000000-0005-0000-0000-000033120000}"/>
    <cellStyle name="Normal 4 32 5" xfId="4781" xr:uid="{00000000-0005-0000-0000-000034120000}"/>
    <cellStyle name="Normal 4 33" xfId="4782" xr:uid="{00000000-0005-0000-0000-000035120000}"/>
    <cellStyle name="Normal 4 33 2" xfId="4783" xr:uid="{00000000-0005-0000-0000-000036120000}"/>
    <cellStyle name="Normal 4 33 3" xfId="4784" xr:uid="{00000000-0005-0000-0000-000037120000}"/>
    <cellStyle name="Normal 4 33 4" xfId="4785" xr:uid="{00000000-0005-0000-0000-000038120000}"/>
    <cellStyle name="Normal 4 33 5" xfId="4786" xr:uid="{00000000-0005-0000-0000-000039120000}"/>
    <cellStyle name="Normal 4 34" xfId="4787" xr:uid="{00000000-0005-0000-0000-00003A120000}"/>
    <cellStyle name="Normal 4 34 2" xfId="4788" xr:uid="{00000000-0005-0000-0000-00003B120000}"/>
    <cellStyle name="Normal 4 34 3" xfId="4789" xr:uid="{00000000-0005-0000-0000-00003C120000}"/>
    <cellStyle name="Normal 4 34 4" xfId="4790" xr:uid="{00000000-0005-0000-0000-00003D120000}"/>
    <cellStyle name="Normal 4 34 5" xfId="4791" xr:uid="{00000000-0005-0000-0000-00003E120000}"/>
    <cellStyle name="Normal 4 35" xfId="4792" xr:uid="{00000000-0005-0000-0000-00003F120000}"/>
    <cellStyle name="Normal 4 35 2" xfId="4793" xr:uid="{00000000-0005-0000-0000-000040120000}"/>
    <cellStyle name="Normal 4 35 3" xfId="4794" xr:uid="{00000000-0005-0000-0000-000041120000}"/>
    <cellStyle name="Normal 4 35 4" xfId="4795" xr:uid="{00000000-0005-0000-0000-000042120000}"/>
    <cellStyle name="Normal 4 35 5" xfId="4796" xr:uid="{00000000-0005-0000-0000-000043120000}"/>
    <cellStyle name="Normal 4 36" xfId="4797" xr:uid="{00000000-0005-0000-0000-000044120000}"/>
    <cellStyle name="Normal 4 36 2" xfId="4798" xr:uid="{00000000-0005-0000-0000-000045120000}"/>
    <cellStyle name="Normal 4 36 3" xfId="4799" xr:uid="{00000000-0005-0000-0000-000046120000}"/>
    <cellStyle name="Normal 4 36 4" xfId="4800" xr:uid="{00000000-0005-0000-0000-000047120000}"/>
    <cellStyle name="Normal 4 36 5" xfId="4801" xr:uid="{00000000-0005-0000-0000-000048120000}"/>
    <cellStyle name="Normal 4 37" xfId="4802" xr:uid="{00000000-0005-0000-0000-000049120000}"/>
    <cellStyle name="Normal 4 37 2" xfId="4803" xr:uid="{00000000-0005-0000-0000-00004A120000}"/>
    <cellStyle name="Normal 4 37 3" xfId="4804" xr:uid="{00000000-0005-0000-0000-00004B120000}"/>
    <cellStyle name="Normal 4 37 4" xfId="4805" xr:uid="{00000000-0005-0000-0000-00004C120000}"/>
    <cellStyle name="Normal 4 37 5" xfId="4806" xr:uid="{00000000-0005-0000-0000-00004D120000}"/>
    <cellStyle name="Normal 4 38" xfId="4807" xr:uid="{00000000-0005-0000-0000-00004E120000}"/>
    <cellStyle name="Normal 4 38 2" xfId="4808" xr:uid="{00000000-0005-0000-0000-00004F120000}"/>
    <cellStyle name="Normal 4 38 3" xfId="4809" xr:uid="{00000000-0005-0000-0000-000050120000}"/>
    <cellStyle name="Normal 4 38 4" xfId="4810" xr:uid="{00000000-0005-0000-0000-000051120000}"/>
    <cellStyle name="Normal 4 38 5" xfId="4811" xr:uid="{00000000-0005-0000-0000-000052120000}"/>
    <cellStyle name="Normal 4 39" xfId="4812" xr:uid="{00000000-0005-0000-0000-000053120000}"/>
    <cellStyle name="Normal 4 39 2" xfId="4813" xr:uid="{00000000-0005-0000-0000-000054120000}"/>
    <cellStyle name="Normal 4 39 3" xfId="4814" xr:uid="{00000000-0005-0000-0000-000055120000}"/>
    <cellStyle name="Normal 4 39 4" xfId="4815" xr:uid="{00000000-0005-0000-0000-000056120000}"/>
    <cellStyle name="Normal 4 39 5" xfId="4816" xr:uid="{00000000-0005-0000-0000-000057120000}"/>
    <cellStyle name="Normal 4 4" xfId="341" xr:uid="{00000000-0005-0000-0000-000058120000}"/>
    <cellStyle name="Normal 4 4 2" xfId="4817" xr:uid="{00000000-0005-0000-0000-000059120000}"/>
    <cellStyle name="Normal 4 4 2 10" xfId="4818" xr:uid="{00000000-0005-0000-0000-00005A120000}"/>
    <cellStyle name="Normal 4 4 2 11" xfId="4819" xr:uid="{00000000-0005-0000-0000-00005B120000}"/>
    <cellStyle name="Normal 4 4 2 12" xfId="4820" xr:uid="{00000000-0005-0000-0000-00005C120000}"/>
    <cellStyle name="Normal 4 4 2 2" xfId="4821" xr:uid="{00000000-0005-0000-0000-00005D120000}"/>
    <cellStyle name="Normal 4 4 2 3" xfId="4822" xr:uid="{00000000-0005-0000-0000-00005E120000}"/>
    <cellStyle name="Normal 4 4 2 4" xfId="4823" xr:uid="{00000000-0005-0000-0000-00005F120000}"/>
    <cellStyle name="Normal 4 4 2 5" xfId="4824" xr:uid="{00000000-0005-0000-0000-000060120000}"/>
    <cellStyle name="Normal 4 4 2 6" xfId="4825" xr:uid="{00000000-0005-0000-0000-000061120000}"/>
    <cellStyle name="Normal 4 4 2 7" xfId="4826" xr:uid="{00000000-0005-0000-0000-000062120000}"/>
    <cellStyle name="Normal 4 4 2 8" xfId="4827" xr:uid="{00000000-0005-0000-0000-000063120000}"/>
    <cellStyle name="Normal 4 4 2 9" xfId="4828" xr:uid="{00000000-0005-0000-0000-000064120000}"/>
    <cellStyle name="Normal 4 4 3" xfId="4829" xr:uid="{00000000-0005-0000-0000-000065120000}"/>
    <cellStyle name="Normal 4 4 3 10" xfId="4830" xr:uid="{00000000-0005-0000-0000-000066120000}"/>
    <cellStyle name="Normal 4 4 3 11" xfId="4831" xr:uid="{00000000-0005-0000-0000-000067120000}"/>
    <cellStyle name="Normal 4 4 3 12" xfId="4832" xr:uid="{00000000-0005-0000-0000-000068120000}"/>
    <cellStyle name="Normal 4 4 3 2" xfId="4833" xr:uid="{00000000-0005-0000-0000-000069120000}"/>
    <cellStyle name="Normal 4 4 3 3" xfId="4834" xr:uid="{00000000-0005-0000-0000-00006A120000}"/>
    <cellStyle name="Normal 4 4 3 4" xfId="4835" xr:uid="{00000000-0005-0000-0000-00006B120000}"/>
    <cellStyle name="Normal 4 4 3 5" xfId="4836" xr:uid="{00000000-0005-0000-0000-00006C120000}"/>
    <cellStyle name="Normal 4 4 3 6" xfId="4837" xr:uid="{00000000-0005-0000-0000-00006D120000}"/>
    <cellStyle name="Normal 4 4 3 7" xfId="4838" xr:uid="{00000000-0005-0000-0000-00006E120000}"/>
    <cellStyle name="Normal 4 4 3 8" xfId="4839" xr:uid="{00000000-0005-0000-0000-00006F120000}"/>
    <cellStyle name="Normal 4 4 3 9" xfId="4840" xr:uid="{00000000-0005-0000-0000-000070120000}"/>
    <cellStyle name="Normal 4 4 4" xfId="4841" xr:uid="{00000000-0005-0000-0000-000071120000}"/>
    <cellStyle name="Normal 4 40" xfId="4842" xr:uid="{00000000-0005-0000-0000-000072120000}"/>
    <cellStyle name="Normal 4 40 2" xfId="4843" xr:uid="{00000000-0005-0000-0000-000073120000}"/>
    <cellStyle name="Normal 4 40 3" xfId="4844" xr:uid="{00000000-0005-0000-0000-000074120000}"/>
    <cellStyle name="Normal 4 40 4" xfId="4845" xr:uid="{00000000-0005-0000-0000-000075120000}"/>
    <cellStyle name="Normal 4 40 5" xfId="4846" xr:uid="{00000000-0005-0000-0000-000076120000}"/>
    <cellStyle name="Normal 4 41" xfId="4847" xr:uid="{00000000-0005-0000-0000-000077120000}"/>
    <cellStyle name="Normal 4 41 2" xfId="4848" xr:uid="{00000000-0005-0000-0000-000078120000}"/>
    <cellStyle name="Normal 4 41 3" xfId="4849" xr:uid="{00000000-0005-0000-0000-000079120000}"/>
    <cellStyle name="Normal 4 41 4" xfId="4850" xr:uid="{00000000-0005-0000-0000-00007A120000}"/>
    <cellStyle name="Normal 4 41 5" xfId="4851" xr:uid="{00000000-0005-0000-0000-00007B120000}"/>
    <cellStyle name="Normal 4 42" xfId="4852" xr:uid="{00000000-0005-0000-0000-00007C120000}"/>
    <cellStyle name="Normal 4 42 2" xfId="4853" xr:uid="{00000000-0005-0000-0000-00007D120000}"/>
    <cellStyle name="Normal 4 42 3" xfId="4854" xr:uid="{00000000-0005-0000-0000-00007E120000}"/>
    <cellStyle name="Normal 4 42 4" xfId="4855" xr:uid="{00000000-0005-0000-0000-00007F120000}"/>
    <cellStyle name="Normal 4 42 5" xfId="4856" xr:uid="{00000000-0005-0000-0000-000080120000}"/>
    <cellStyle name="Normal 4 43" xfId="4857" xr:uid="{00000000-0005-0000-0000-000081120000}"/>
    <cellStyle name="Normal 4 43 2" xfId="4858" xr:uid="{00000000-0005-0000-0000-000082120000}"/>
    <cellStyle name="Normal 4 43 3" xfId="4859" xr:uid="{00000000-0005-0000-0000-000083120000}"/>
    <cellStyle name="Normal 4 43 4" xfId="4860" xr:uid="{00000000-0005-0000-0000-000084120000}"/>
    <cellStyle name="Normal 4 43 5" xfId="4861" xr:uid="{00000000-0005-0000-0000-000085120000}"/>
    <cellStyle name="Normal 4 44" xfId="4862" xr:uid="{00000000-0005-0000-0000-000086120000}"/>
    <cellStyle name="Normal 4 44 2" xfId="4863" xr:uid="{00000000-0005-0000-0000-000087120000}"/>
    <cellStyle name="Normal 4 44 3" xfId="4864" xr:uid="{00000000-0005-0000-0000-000088120000}"/>
    <cellStyle name="Normal 4 44 4" xfId="4865" xr:uid="{00000000-0005-0000-0000-000089120000}"/>
    <cellStyle name="Normal 4 44 5" xfId="4866" xr:uid="{00000000-0005-0000-0000-00008A120000}"/>
    <cellStyle name="Normal 4 45" xfId="4867" xr:uid="{00000000-0005-0000-0000-00008B120000}"/>
    <cellStyle name="Normal 4 45 2" xfId="4868" xr:uid="{00000000-0005-0000-0000-00008C120000}"/>
    <cellStyle name="Normal 4 45 3" xfId="4869" xr:uid="{00000000-0005-0000-0000-00008D120000}"/>
    <cellStyle name="Normal 4 45 4" xfId="4870" xr:uid="{00000000-0005-0000-0000-00008E120000}"/>
    <cellStyle name="Normal 4 45 5" xfId="4871" xr:uid="{00000000-0005-0000-0000-00008F120000}"/>
    <cellStyle name="Normal 4 46" xfId="4872" xr:uid="{00000000-0005-0000-0000-000090120000}"/>
    <cellStyle name="Normal 4 46 2" xfId="4873" xr:uid="{00000000-0005-0000-0000-000091120000}"/>
    <cellStyle name="Normal 4 46 3" xfId="4874" xr:uid="{00000000-0005-0000-0000-000092120000}"/>
    <cellStyle name="Normal 4 46 4" xfId="4875" xr:uid="{00000000-0005-0000-0000-000093120000}"/>
    <cellStyle name="Normal 4 46 5" xfId="4876" xr:uid="{00000000-0005-0000-0000-000094120000}"/>
    <cellStyle name="Normal 4 47" xfId="4877" xr:uid="{00000000-0005-0000-0000-000095120000}"/>
    <cellStyle name="Normal 4 47 2" xfId="4878" xr:uid="{00000000-0005-0000-0000-000096120000}"/>
    <cellStyle name="Normal 4 47 3" xfId="4879" xr:uid="{00000000-0005-0000-0000-000097120000}"/>
    <cellStyle name="Normal 4 47 4" xfId="4880" xr:uid="{00000000-0005-0000-0000-000098120000}"/>
    <cellStyle name="Normal 4 47 5" xfId="4881" xr:uid="{00000000-0005-0000-0000-000099120000}"/>
    <cellStyle name="Normal 4 48" xfId="4882" xr:uid="{00000000-0005-0000-0000-00009A120000}"/>
    <cellStyle name="Normal 4 48 2" xfId="4883" xr:uid="{00000000-0005-0000-0000-00009B120000}"/>
    <cellStyle name="Normal 4 48 3" xfId="4884" xr:uid="{00000000-0005-0000-0000-00009C120000}"/>
    <cellStyle name="Normal 4 48 4" xfId="4885" xr:uid="{00000000-0005-0000-0000-00009D120000}"/>
    <cellStyle name="Normal 4 48 5" xfId="4886" xr:uid="{00000000-0005-0000-0000-00009E120000}"/>
    <cellStyle name="Normal 4 49" xfId="4887" xr:uid="{00000000-0005-0000-0000-00009F120000}"/>
    <cellStyle name="Normal 4 49 2" xfId="4888" xr:uid="{00000000-0005-0000-0000-0000A0120000}"/>
    <cellStyle name="Normal 4 49 3" xfId="4889" xr:uid="{00000000-0005-0000-0000-0000A1120000}"/>
    <cellStyle name="Normal 4 49 4" xfId="4890" xr:uid="{00000000-0005-0000-0000-0000A2120000}"/>
    <cellStyle name="Normal 4 49 5" xfId="4891" xr:uid="{00000000-0005-0000-0000-0000A3120000}"/>
    <cellStyle name="Normal 4 5" xfId="4892" xr:uid="{00000000-0005-0000-0000-0000A4120000}"/>
    <cellStyle name="Normal 4 5 2" xfId="4893" xr:uid="{00000000-0005-0000-0000-0000A5120000}"/>
    <cellStyle name="Normal 4 5 3" xfId="4894" xr:uid="{00000000-0005-0000-0000-0000A6120000}"/>
    <cellStyle name="Normal 4 5 4" xfId="4895" xr:uid="{00000000-0005-0000-0000-0000A7120000}"/>
    <cellStyle name="Normal 4 5 5" xfId="4896" xr:uid="{00000000-0005-0000-0000-0000A8120000}"/>
    <cellStyle name="Normal 4 50" xfId="4897" xr:uid="{00000000-0005-0000-0000-0000A9120000}"/>
    <cellStyle name="Normal 4 50 2" xfId="4898" xr:uid="{00000000-0005-0000-0000-0000AA120000}"/>
    <cellStyle name="Normal 4 50 3" xfId="4899" xr:uid="{00000000-0005-0000-0000-0000AB120000}"/>
    <cellStyle name="Normal 4 50 4" xfId="4900" xr:uid="{00000000-0005-0000-0000-0000AC120000}"/>
    <cellStyle name="Normal 4 50 5" xfId="4901" xr:uid="{00000000-0005-0000-0000-0000AD120000}"/>
    <cellStyle name="Normal 4 51" xfId="4902" xr:uid="{00000000-0005-0000-0000-0000AE120000}"/>
    <cellStyle name="Normal 4 51 2" xfId="4903" xr:uid="{00000000-0005-0000-0000-0000AF120000}"/>
    <cellStyle name="Normal 4 51 3" xfId="4904" xr:uid="{00000000-0005-0000-0000-0000B0120000}"/>
    <cellStyle name="Normal 4 51 4" xfId="4905" xr:uid="{00000000-0005-0000-0000-0000B1120000}"/>
    <cellStyle name="Normal 4 51 5" xfId="4906" xr:uid="{00000000-0005-0000-0000-0000B2120000}"/>
    <cellStyle name="Normal 4 52" xfId="4907" xr:uid="{00000000-0005-0000-0000-0000B3120000}"/>
    <cellStyle name="Normal 4 52 2" xfId="4908" xr:uid="{00000000-0005-0000-0000-0000B4120000}"/>
    <cellStyle name="Normal 4 52 3" xfId="4909" xr:uid="{00000000-0005-0000-0000-0000B5120000}"/>
    <cellStyle name="Normal 4 52 4" xfId="4910" xr:uid="{00000000-0005-0000-0000-0000B6120000}"/>
    <cellStyle name="Normal 4 52 5" xfId="4911" xr:uid="{00000000-0005-0000-0000-0000B7120000}"/>
    <cellStyle name="Normal 4 53" xfId="4912" xr:uid="{00000000-0005-0000-0000-0000B8120000}"/>
    <cellStyle name="Normal 4 53 2" xfId="4913" xr:uid="{00000000-0005-0000-0000-0000B9120000}"/>
    <cellStyle name="Normal 4 53 3" xfId="4914" xr:uid="{00000000-0005-0000-0000-0000BA120000}"/>
    <cellStyle name="Normal 4 53 4" xfId="4915" xr:uid="{00000000-0005-0000-0000-0000BB120000}"/>
    <cellStyle name="Normal 4 53 5" xfId="4916" xr:uid="{00000000-0005-0000-0000-0000BC120000}"/>
    <cellStyle name="Normal 4 54" xfId="4917" xr:uid="{00000000-0005-0000-0000-0000BD120000}"/>
    <cellStyle name="Normal 4 54 2" xfId="4918" xr:uid="{00000000-0005-0000-0000-0000BE120000}"/>
    <cellStyle name="Normal 4 54 3" xfId="4919" xr:uid="{00000000-0005-0000-0000-0000BF120000}"/>
    <cellStyle name="Normal 4 54 4" xfId="4920" xr:uid="{00000000-0005-0000-0000-0000C0120000}"/>
    <cellStyle name="Normal 4 54 5" xfId="4921" xr:uid="{00000000-0005-0000-0000-0000C1120000}"/>
    <cellStyle name="Normal 4 55" xfId="4922" xr:uid="{00000000-0005-0000-0000-0000C2120000}"/>
    <cellStyle name="Normal 4 55 2" xfId="4923" xr:uid="{00000000-0005-0000-0000-0000C3120000}"/>
    <cellStyle name="Normal 4 55 3" xfId="4924" xr:uid="{00000000-0005-0000-0000-0000C4120000}"/>
    <cellStyle name="Normal 4 55 4" xfId="4925" xr:uid="{00000000-0005-0000-0000-0000C5120000}"/>
    <cellStyle name="Normal 4 55 5" xfId="4926" xr:uid="{00000000-0005-0000-0000-0000C6120000}"/>
    <cellStyle name="Normal 4 56" xfId="4927" xr:uid="{00000000-0005-0000-0000-0000C7120000}"/>
    <cellStyle name="Normal 4 56 2" xfId="4928" xr:uid="{00000000-0005-0000-0000-0000C8120000}"/>
    <cellStyle name="Normal 4 56 3" xfId="4929" xr:uid="{00000000-0005-0000-0000-0000C9120000}"/>
    <cellStyle name="Normal 4 56 4" xfId="4930" xr:uid="{00000000-0005-0000-0000-0000CA120000}"/>
    <cellStyle name="Normal 4 56 5" xfId="4931" xr:uid="{00000000-0005-0000-0000-0000CB120000}"/>
    <cellStyle name="Normal 4 57" xfId="4932" xr:uid="{00000000-0005-0000-0000-0000CC120000}"/>
    <cellStyle name="Normal 4 57 2" xfId="4933" xr:uid="{00000000-0005-0000-0000-0000CD120000}"/>
    <cellStyle name="Normal 4 57 3" xfId="4934" xr:uid="{00000000-0005-0000-0000-0000CE120000}"/>
    <cellStyle name="Normal 4 57 4" xfId="4935" xr:uid="{00000000-0005-0000-0000-0000CF120000}"/>
    <cellStyle name="Normal 4 57 5" xfId="4936" xr:uid="{00000000-0005-0000-0000-0000D0120000}"/>
    <cellStyle name="Normal 4 58" xfId="4937" xr:uid="{00000000-0005-0000-0000-0000D1120000}"/>
    <cellStyle name="Normal 4 58 2" xfId="4938" xr:uid="{00000000-0005-0000-0000-0000D2120000}"/>
    <cellStyle name="Normal 4 58 3" xfId="4939" xr:uid="{00000000-0005-0000-0000-0000D3120000}"/>
    <cellStyle name="Normal 4 58 4" xfId="4940" xr:uid="{00000000-0005-0000-0000-0000D4120000}"/>
    <cellStyle name="Normal 4 58 5" xfId="4941" xr:uid="{00000000-0005-0000-0000-0000D5120000}"/>
    <cellStyle name="Normal 4 59" xfId="4942" xr:uid="{00000000-0005-0000-0000-0000D6120000}"/>
    <cellStyle name="Normal 4 59 2" xfId="4943" xr:uid="{00000000-0005-0000-0000-0000D7120000}"/>
    <cellStyle name="Normal 4 59 3" xfId="4944" xr:uid="{00000000-0005-0000-0000-0000D8120000}"/>
    <cellStyle name="Normal 4 59 4" xfId="4945" xr:uid="{00000000-0005-0000-0000-0000D9120000}"/>
    <cellStyle name="Normal 4 59 5" xfId="4946" xr:uid="{00000000-0005-0000-0000-0000DA120000}"/>
    <cellStyle name="Normal 4 6" xfId="4947" xr:uid="{00000000-0005-0000-0000-0000DB120000}"/>
    <cellStyle name="Normal 4 6 2" xfId="4948" xr:uid="{00000000-0005-0000-0000-0000DC120000}"/>
    <cellStyle name="Normal 4 6 3" xfId="4949" xr:uid="{00000000-0005-0000-0000-0000DD120000}"/>
    <cellStyle name="Normal 4 6 4" xfId="4950" xr:uid="{00000000-0005-0000-0000-0000DE120000}"/>
    <cellStyle name="Normal 4 6 5" xfId="4951" xr:uid="{00000000-0005-0000-0000-0000DF120000}"/>
    <cellStyle name="Normal 4 60" xfId="4952" xr:uid="{00000000-0005-0000-0000-0000E0120000}"/>
    <cellStyle name="Normal 4 60 2" xfId="4953" xr:uid="{00000000-0005-0000-0000-0000E1120000}"/>
    <cellStyle name="Normal 4 60 3" xfId="4954" xr:uid="{00000000-0005-0000-0000-0000E2120000}"/>
    <cellStyle name="Normal 4 60 4" xfId="4955" xr:uid="{00000000-0005-0000-0000-0000E3120000}"/>
    <cellStyle name="Normal 4 60 5" xfId="4956" xr:uid="{00000000-0005-0000-0000-0000E4120000}"/>
    <cellStyle name="Normal 4 61" xfId="4957" xr:uid="{00000000-0005-0000-0000-0000E5120000}"/>
    <cellStyle name="Normal 4 61 2" xfId="4958" xr:uid="{00000000-0005-0000-0000-0000E6120000}"/>
    <cellStyle name="Normal 4 61 3" xfId="4959" xr:uid="{00000000-0005-0000-0000-0000E7120000}"/>
    <cellStyle name="Normal 4 61 4" xfId="4960" xr:uid="{00000000-0005-0000-0000-0000E8120000}"/>
    <cellStyle name="Normal 4 61 5" xfId="4961" xr:uid="{00000000-0005-0000-0000-0000E9120000}"/>
    <cellStyle name="Normal 4 62" xfId="4962" xr:uid="{00000000-0005-0000-0000-0000EA120000}"/>
    <cellStyle name="Normal 4 62 2" xfId="4963" xr:uid="{00000000-0005-0000-0000-0000EB120000}"/>
    <cellStyle name="Normal 4 62 3" xfId="4964" xr:uid="{00000000-0005-0000-0000-0000EC120000}"/>
    <cellStyle name="Normal 4 62 4" xfId="4965" xr:uid="{00000000-0005-0000-0000-0000ED120000}"/>
    <cellStyle name="Normal 4 63" xfId="4966" xr:uid="{00000000-0005-0000-0000-0000EE120000}"/>
    <cellStyle name="Normal 4 63 2" xfId="4967" xr:uid="{00000000-0005-0000-0000-0000EF120000}"/>
    <cellStyle name="Normal 4 63 3" xfId="4968" xr:uid="{00000000-0005-0000-0000-0000F0120000}"/>
    <cellStyle name="Normal 4 63 4" xfId="4969" xr:uid="{00000000-0005-0000-0000-0000F1120000}"/>
    <cellStyle name="Normal 4 64" xfId="4970" xr:uid="{00000000-0005-0000-0000-0000F2120000}"/>
    <cellStyle name="Normal 4 64 2" xfId="4971" xr:uid="{00000000-0005-0000-0000-0000F3120000}"/>
    <cellStyle name="Normal 4 64 3" xfId="4972" xr:uid="{00000000-0005-0000-0000-0000F4120000}"/>
    <cellStyle name="Normal 4 64 4" xfId="4973" xr:uid="{00000000-0005-0000-0000-0000F5120000}"/>
    <cellStyle name="Normal 4 65" xfId="4974" xr:uid="{00000000-0005-0000-0000-0000F6120000}"/>
    <cellStyle name="Normal 4 65 2" xfId="4975" xr:uid="{00000000-0005-0000-0000-0000F7120000}"/>
    <cellStyle name="Normal 4 65 3" xfId="4976" xr:uid="{00000000-0005-0000-0000-0000F8120000}"/>
    <cellStyle name="Normal 4 65 4" xfId="4977" xr:uid="{00000000-0005-0000-0000-0000F9120000}"/>
    <cellStyle name="Normal 4 66" xfId="4978" xr:uid="{00000000-0005-0000-0000-0000FA120000}"/>
    <cellStyle name="Normal 4 66 2" xfId="4979" xr:uid="{00000000-0005-0000-0000-0000FB120000}"/>
    <cellStyle name="Normal 4 66 3" xfId="4980" xr:uid="{00000000-0005-0000-0000-0000FC120000}"/>
    <cellStyle name="Normal 4 66 4" xfId="4981" xr:uid="{00000000-0005-0000-0000-0000FD120000}"/>
    <cellStyle name="Normal 4 67" xfId="4982" xr:uid="{00000000-0005-0000-0000-0000FE120000}"/>
    <cellStyle name="Normal 4 67 2" xfId="4983" xr:uid="{00000000-0005-0000-0000-0000FF120000}"/>
    <cellStyle name="Normal 4 67 3" xfId="4984" xr:uid="{00000000-0005-0000-0000-000000130000}"/>
    <cellStyle name="Normal 4 67 4" xfId="4985" xr:uid="{00000000-0005-0000-0000-000001130000}"/>
    <cellStyle name="Normal 4 68" xfId="4986" xr:uid="{00000000-0005-0000-0000-000002130000}"/>
    <cellStyle name="Normal 4 68 2" xfId="4987" xr:uid="{00000000-0005-0000-0000-000003130000}"/>
    <cellStyle name="Normal 4 68 3" xfId="4988" xr:uid="{00000000-0005-0000-0000-000004130000}"/>
    <cellStyle name="Normal 4 68 4" xfId="4989" xr:uid="{00000000-0005-0000-0000-000005130000}"/>
    <cellStyle name="Normal 4 69" xfId="4990" xr:uid="{00000000-0005-0000-0000-000006130000}"/>
    <cellStyle name="Normal 4 69 2" xfId="4991" xr:uid="{00000000-0005-0000-0000-000007130000}"/>
    <cellStyle name="Normal 4 69 3" xfId="4992" xr:uid="{00000000-0005-0000-0000-000008130000}"/>
    <cellStyle name="Normal 4 69 4" xfId="4993" xr:uid="{00000000-0005-0000-0000-000009130000}"/>
    <cellStyle name="Normal 4 7" xfId="4994" xr:uid="{00000000-0005-0000-0000-00000A130000}"/>
    <cellStyle name="Normal 4 7 2" xfId="4995" xr:uid="{00000000-0005-0000-0000-00000B130000}"/>
    <cellStyle name="Normal 4 7 3" xfId="4996" xr:uid="{00000000-0005-0000-0000-00000C130000}"/>
    <cellStyle name="Normal 4 7 4" xfId="4997" xr:uid="{00000000-0005-0000-0000-00000D130000}"/>
    <cellStyle name="Normal 4 7 5" xfId="4998" xr:uid="{00000000-0005-0000-0000-00000E130000}"/>
    <cellStyle name="Normal 4 70" xfId="4999" xr:uid="{00000000-0005-0000-0000-00000F130000}"/>
    <cellStyle name="Normal 4 70 2" xfId="5000" xr:uid="{00000000-0005-0000-0000-000010130000}"/>
    <cellStyle name="Normal 4 70 3" xfId="5001" xr:uid="{00000000-0005-0000-0000-000011130000}"/>
    <cellStyle name="Normal 4 70 4" xfId="5002" xr:uid="{00000000-0005-0000-0000-000012130000}"/>
    <cellStyle name="Normal 4 71" xfId="5003" xr:uid="{00000000-0005-0000-0000-000013130000}"/>
    <cellStyle name="Normal 4 71 2" xfId="5004" xr:uid="{00000000-0005-0000-0000-000014130000}"/>
    <cellStyle name="Normal 4 71 3" xfId="5005" xr:uid="{00000000-0005-0000-0000-000015130000}"/>
    <cellStyle name="Normal 4 71 4" xfId="5006" xr:uid="{00000000-0005-0000-0000-000016130000}"/>
    <cellStyle name="Normal 4 72" xfId="5007" xr:uid="{00000000-0005-0000-0000-000017130000}"/>
    <cellStyle name="Normal 4 72 2" xfId="5008" xr:uid="{00000000-0005-0000-0000-000018130000}"/>
    <cellStyle name="Normal 4 72 3" xfId="5009" xr:uid="{00000000-0005-0000-0000-000019130000}"/>
    <cellStyle name="Normal 4 72 4" xfId="5010" xr:uid="{00000000-0005-0000-0000-00001A130000}"/>
    <cellStyle name="Normal 4 73" xfId="5011" xr:uid="{00000000-0005-0000-0000-00001B130000}"/>
    <cellStyle name="Normal 4 73 2" xfId="5012" xr:uid="{00000000-0005-0000-0000-00001C130000}"/>
    <cellStyle name="Normal 4 73 3" xfId="5013" xr:uid="{00000000-0005-0000-0000-00001D130000}"/>
    <cellStyle name="Normal 4 73 4" xfId="5014" xr:uid="{00000000-0005-0000-0000-00001E130000}"/>
    <cellStyle name="Normal 4 74" xfId="5015" xr:uid="{00000000-0005-0000-0000-00001F130000}"/>
    <cellStyle name="Normal 4 74 2" xfId="5016" xr:uid="{00000000-0005-0000-0000-000020130000}"/>
    <cellStyle name="Normal 4 74 3" xfId="5017" xr:uid="{00000000-0005-0000-0000-000021130000}"/>
    <cellStyle name="Normal 4 74 4" xfId="5018" xr:uid="{00000000-0005-0000-0000-000022130000}"/>
    <cellStyle name="Normal 4 75" xfId="5019" xr:uid="{00000000-0005-0000-0000-000023130000}"/>
    <cellStyle name="Normal 4 75 2" xfId="5020" xr:uid="{00000000-0005-0000-0000-000024130000}"/>
    <cellStyle name="Normal 4 75 3" xfId="5021" xr:uid="{00000000-0005-0000-0000-000025130000}"/>
    <cellStyle name="Normal 4 75 4" xfId="5022" xr:uid="{00000000-0005-0000-0000-000026130000}"/>
    <cellStyle name="Normal 4 76" xfId="5023" xr:uid="{00000000-0005-0000-0000-000027130000}"/>
    <cellStyle name="Normal 4 76 2" xfId="5024" xr:uid="{00000000-0005-0000-0000-000028130000}"/>
    <cellStyle name="Normal 4 76 3" xfId="5025" xr:uid="{00000000-0005-0000-0000-000029130000}"/>
    <cellStyle name="Normal 4 76 4" xfId="5026" xr:uid="{00000000-0005-0000-0000-00002A130000}"/>
    <cellStyle name="Normal 4 77" xfId="5027" xr:uid="{00000000-0005-0000-0000-00002B130000}"/>
    <cellStyle name="Normal 4 77 2" xfId="5028" xr:uid="{00000000-0005-0000-0000-00002C130000}"/>
    <cellStyle name="Normal 4 77 3" xfId="5029" xr:uid="{00000000-0005-0000-0000-00002D130000}"/>
    <cellStyle name="Normal 4 77 4" xfId="5030" xr:uid="{00000000-0005-0000-0000-00002E130000}"/>
    <cellStyle name="Normal 4 78" xfId="5031" xr:uid="{00000000-0005-0000-0000-00002F130000}"/>
    <cellStyle name="Normal 4 78 2" xfId="5032" xr:uid="{00000000-0005-0000-0000-000030130000}"/>
    <cellStyle name="Normal 4 78 3" xfId="5033" xr:uid="{00000000-0005-0000-0000-000031130000}"/>
    <cellStyle name="Normal 4 78 4" xfId="5034" xr:uid="{00000000-0005-0000-0000-000032130000}"/>
    <cellStyle name="Normal 4 79" xfId="5035" xr:uid="{00000000-0005-0000-0000-000033130000}"/>
    <cellStyle name="Normal 4 79 2" xfId="5036" xr:uid="{00000000-0005-0000-0000-000034130000}"/>
    <cellStyle name="Normal 4 79 3" xfId="5037" xr:uid="{00000000-0005-0000-0000-000035130000}"/>
    <cellStyle name="Normal 4 79 4" xfId="5038" xr:uid="{00000000-0005-0000-0000-000036130000}"/>
    <cellStyle name="Normal 4 8" xfId="5039" xr:uid="{00000000-0005-0000-0000-000037130000}"/>
    <cellStyle name="Normal 4 8 2" xfId="5040" xr:uid="{00000000-0005-0000-0000-000038130000}"/>
    <cellStyle name="Normal 4 8 3" xfId="5041" xr:uid="{00000000-0005-0000-0000-000039130000}"/>
    <cellStyle name="Normal 4 8 4" xfId="5042" xr:uid="{00000000-0005-0000-0000-00003A130000}"/>
    <cellStyle name="Normal 4 8 5" xfId="5043" xr:uid="{00000000-0005-0000-0000-00003B130000}"/>
    <cellStyle name="Normal 4 80" xfId="5044" xr:uid="{00000000-0005-0000-0000-00003C130000}"/>
    <cellStyle name="Normal 4 80 2" xfId="5045" xr:uid="{00000000-0005-0000-0000-00003D130000}"/>
    <cellStyle name="Normal 4 80 3" xfId="5046" xr:uid="{00000000-0005-0000-0000-00003E130000}"/>
    <cellStyle name="Normal 4 80 4" xfId="5047" xr:uid="{00000000-0005-0000-0000-00003F130000}"/>
    <cellStyle name="Normal 4 81" xfId="5048" xr:uid="{00000000-0005-0000-0000-000040130000}"/>
    <cellStyle name="Normal 4 81 2" xfId="5049" xr:uid="{00000000-0005-0000-0000-000041130000}"/>
    <cellStyle name="Normal 4 81 3" xfId="5050" xr:uid="{00000000-0005-0000-0000-000042130000}"/>
    <cellStyle name="Normal 4 81 4" xfId="5051" xr:uid="{00000000-0005-0000-0000-000043130000}"/>
    <cellStyle name="Normal 4 82" xfId="5052" xr:uid="{00000000-0005-0000-0000-000044130000}"/>
    <cellStyle name="Normal 4 82 2" xfId="5053" xr:uid="{00000000-0005-0000-0000-000045130000}"/>
    <cellStyle name="Normal 4 82 3" xfId="5054" xr:uid="{00000000-0005-0000-0000-000046130000}"/>
    <cellStyle name="Normal 4 82 4" xfId="5055" xr:uid="{00000000-0005-0000-0000-000047130000}"/>
    <cellStyle name="Normal 4 83" xfId="5056" xr:uid="{00000000-0005-0000-0000-000048130000}"/>
    <cellStyle name="Normal 4 83 2" xfId="5057" xr:uid="{00000000-0005-0000-0000-000049130000}"/>
    <cellStyle name="Normal 4 83 3" xfId="5058" xr:uid="{00000000-0005-0000-0000-00004A130000}"/>
    <cellStyle name="Normal 4 83 4" xfId="5059" xr:uid="{00000000-0005-0000-0000-00004B130000}"/>
    <cellStyle name="Normal 4 84" xfId="5060" xr:uid="{00000000-0005-0000-0000-00004C130000}"/>
    <cellStyle name="Normal 4 84 2" xfId="5061" xr:uid="{00000000-0005-0000-0000-00004D130000}"/>
    <cellStyle name="Normal 4 84 3" xfId="5062" xr:uid="{00000000-0005-0000-0000-00004E130000}"/>
    <cellStyle name="Normal 4 84 4" xfId="5063" xr:uid="{00000000-0005-0000-0000-00004F130000}"/>
    <cellStyle name="Normal 4 85" xfId="5064" xr:uid="{00000000-0005-0000-0000-000050130000}"/>
    <cellStyle name="Normal 4 85 2" xfId="5065" xr:uid="{00000000-0005-0000-0000-000051130000}"/>
    <cellStyle name="Normal 4 85 3" xfId="5066" xr:uid="{00000000-0005-0000-0000-000052130000}"/>
    <cellStyle name="Normal 4 85 4" xfId="5067" xr:uid="{00000000-0005-0000-0000-000053130000}"/>
    <cellStyle name="Normal 4 86" xfId="5068" xr:uid="{00000000-0005-0000-0000-000054130000}"/>
    <cellStyle name="Normal 4 86 2" xfId="5069" xr:uid="{00000000-0005-0000-0000-000055130000}"/>
    <cellStyle name="Normal 4 86 3" xfId="5070" xr:uid="{00000000-0005-0000-0000-000056130000}"/>
    <cellStyle name="Normal 4 86 4" xfId="5071" xr:uid="{00000000-0005-0000-0000-000057130000}"/>
    <cellStyle name="Normal 4 87" xfId="5072" xr:uid="{00000000-0005-0000-0000-000058130000}"/>
    <cellStyle name="Normal 4 87 10" xfId="5073" xr:uid="{00000000-0005-0000-0000-000059130000}"/>
    <cellStyle name="Normal 4 87 11" xfId="5074" xr:uid="{00000000-0005-0000-0000-00005A130000}"/>
    <cellStyle name="Normal 4 87 12" xfId="5075" xr:uid="{00000000-0005-0000-0000-00005B130000}"/>
    <cellStyle name="Normal 4 87 2" xfId="5076" xr:uid="{00000000-0005-0000-0000-00005C130000}"/>
    <cellStyle name="Normal 4 87 3" xfId="5077" xr:uid="{00000000-0005-0000-0000-00005D130000}"/>
    <cellStyle name="Normal 4 87 4" xfId="5078" xr:uid="{00000000-0005-0000-0000-00005E130000}"/>
    <cellStyle name="Normal 4 87 5" xfId="5079" xr:uid="{00000000-0005-0000-0000-00005F130000}"/>
    <cellStyle name="Normal 4 87 6" xfId="5080" xr:uid="{00000000-0005-0000-0000-000060130000}"/>
    <cellStyle name="Normal 4 87 7" xfId="5081" xr:uid="{00000000-0005-0000-0000-000061130000}"/>
    <cellStyle name="Normal 4 87 8" xfId="5082" xr:uid="{00000000-0005-0000-0000-000062130000}"/>
    <cellStyle name="Normal 4 87 9" xfId="5083" xr:uid="{00000000-0005-0000-0000-000063130000}"/>
    <cellStyle name="Normal 4 88" xfId="5084" xr:uid="{00000000-0005-0000-0000-000064130000}"/>
    <cellStyle name="Normal 4 88 10" xfId="5085" xr:uid="{00000000-0005-0000-0000-000065130000}"/>
    <cellStyle name="Normal 4 88 11" xfId="5086" xr:uid="{00000000-0005-0000-0000-000066130000}"/>
    <cellStyle name="Normal 4 88 12" xfId="5087" xr:uid="{00000000-0005-0000-0000-000067130000}"/>
    <cellStyle name="Normal 4 88 2" xfId="5088" xr:uid="{00000000-0005-0000-0000-000068130000}"/>
    <cellStyle name="Normal 4 88 3" xfId="5089" xr:uid="{00000000-0005-0000-0000-000069130000}"/>
    <cellStyle name="Normal 4 88 4" xfId="5090" xr:uid="{00000000-0005-0000-0000-00006A130000}"/>
    <cellStyle name="Normal 4 88 5" xfId="5091" xr:uid="{00000000-0005-0000-0000-00006B130000}"/>
    <cellStyle name="Normal 4 88 6" xfId="5092" xr:uid="{00000000-0005-0000-0000-00006C130000}"/>
    <cellStyle name="Normal 4 88 7" xfId="5093" xr:uid="{00000000-0005-0000-0000-00006D130000}"/>
    <cellStyle name="Normal 4 88 8" xfId="5094" xr:uid="{00000000-0005-0000-0000-00006E130000}"/>
    <cellStyle name="Normal 4 88 9" xfId="5095" xr:uid="{00000000-0005-0000-0000-00006F130000}"/>
    <cellStyle name="Normal 4 89" xfId="5096" xr:uid="{00000000-0005-0000-0000-000070130000}"/>
    <cellStyle name="Normal 4 9" xfId="5097" xr:uid="{00000000-0005-0000-0000-000071130000}"/>
    <cellStyle name="Normal 4 9 2" xfId="5098" xr:uid="{00000000-0005-0000-0000-000072130000}"/>
    <cellStyle name="Normal 4 9 3" xfId="5099" xr:uid="{00000000-0005-0000-0000-000073130000}"/>
    <cellStyle name="Normal 4 9 4" xfId="5100" xr:uid="{00000000-0005-0000-0000-000074130000}"/>
    <cellStyle name="Normal 4 9 5" xfId="5101" xr:uid="{00000000-0005-0000-0000-000075130000}"/>
    <cellStyle name="Normal 41" xfId="5102" xr:uid="{00000000-0005-0000-0000-000076130000}"/>
    <cellStyle name="Normal 5" xfId="342" xr:uid="{00000000-0005-0000-0000-000077130000}"/>
    <cellStyle name="Normal 5 10" xfId="5103" xr:uid="{00000000-0005-0000-0000-000078130000}"/>
    <cellStyle name="Normal 5 10 2" xfId="5104" xr:uid="{00000000-0005-0000-0000-000079130000}"/>
    <cellStyle name="Normal 5 10 3" xfId="5105" xr:uid="{00000000-0005-0000-0000-00007A130000}"/>
    <cellStyle name="Normal 5 10 4" xfId="5106" xr:uid="{00000000-0005-0000-0000-00007B130000}"/>
    <cellStyle name="Normal 5 10 5" xfId="5107" xr:uid="{00000000-0005-0000-0000-00007C130000}"/>
    <cellStyle name="Normal 5 11" xfId="5108" xr:uid="{00000000-0005-0000-0000-00007D130000}"/>
    <cellStyle name="Normal 5 11 2" xfId="5109" xr:uid="{00000000-0005-0000-0000-00007E130000}"/>
    <cellStyle name="Normal 5 11 3" xfId="5110" xr:uid="{00000000-0005-0000-0000-00007F130000}"/>
    <cellStyle name="Normal 5 11 4" xfId="5111" xr:uid="{00000000-0005-0000-0000-000080130000}"/>
    <cellStyle name="Normal 5 11 5" xfId="5112" xr:uid="{00000000-0005-0000-0000-000081130000}"/>
    <cellStyle name="Normal 5 12" xfId="5113" xr:uid="{00000000-0005-0000-0000-000082130000}"/>
    <cellStyle name="Normal 5 12 2" xfId="5114" xr:uid="{00000000-0005-0000-0000-000083130000}"/>
    <cellStyle name="Normal 5 12 3" xfId="5115" xr:uid="{00000000-0005-0000-0000-000084130000}"/>
    <cellStyle name="Normal 5 12 4" xfId="5116" xr:uid="{00000000-0005-0000-0000-000085130000}"/>
    <cellStyle name="Normal 5 12 5" xfId="5117" xr:uid="{00000000-0005-0000-0000-000086130000}"/>
    <cellStyle name="Normal 5 13" xfId="5118" xr:uid="{00000000-0005-0000-0000-000087130000}"/>
    <cellStyle name="Normal 5 13 2" xfId="5119" xr:uid="{00000000-0005-0000-0000-000088130000}"/>
    <cellStyle name="Normal 5 13 3" xfId="5120" xr:uid="{00000000-0005-0000-0000-000089130000}"/>
    <cellStyle name="Normal 5 13 4" xfId="5121" xr:uid="{00000000-0005-0000-0000-00008A130000}"/>
    <cellStyle name="Normal 5 13 5" xfId="5122" xr:uid="{00000000-0005-0000-0000-00008B130000}"/>
    <cellStyle name="Normal 5 14" xfId="5123" xr:uid="{00000000-0005-0000-0000-00008C130000}"/>
    <cellStyle name="Normal 5 14 2" xfId="5124" xr:uid="{00000000-0005-0000-0000-00008D130000}"/>
    <cellStyle name="Normal 5 14 3" xfId="5125" xr:uid="{00000000-0005-0000-0000-00008E130000}"/>
    <cellStyle name="Normal 5 14 4" xfId="5126" xr:uid="{00000000-0005-0000-0000-00008F130000}"/>
    <cellStyle name="Normal 5 14 5" xfId="5127" xr:uid="{00000000-0005-0000-0000-000090130000}"/>
    <cellStyle name="Normal 5 15" xfId="5128" xr:uid="{00000000-0005-0000-0000-000091130000}"/>
    <cellStyle name="Normal 5 15 2" xfId="5129" xr:uid="{00000000-0005-0000-0000-000092130000}"/>
    <cellStyle name="Normal 5 15 3" xfId="5130" xr:uid="{00000000-0005-0000-0000-000093130000}"/>
    <cellStyle name="Normal 5 15 4" xfId="5131" xr:uid="{00000000-0005-0000-0000-000094130000}"/>
    <cellStyle name="Normal 5 15 5" xfId="5132" xr:uid="{00000000-0005-0000-0000-000095130000}"/>
    <cellStyle name="Normal 5 16" xfId="5133" xr:uid="{00000000-0005-0000-0000-000096130000}"/>
    <cellStyle name="Normal 5 16 2" xfId="5134" xr:uid="{00000000-0005-0000-0000-000097130000}"/>
    <cellStyle name="Normal 5 16 3" xfId="5135" xr:uid="{00000000-0005-0000-0000-000098130000}"/>
    <cellStyle name="Normal 5 16 4" xfId="5136" xr:uid="{00000000-0005-0000-0000-000099130000}"/>
    <cellStyle name="Normal 5 16 5" xfId="5137" xr:uid="{00000000-0005-0000-0000-00009A130000}"/>
    <cellStyle name="Normal 5 17" xfId="5138" xr:uid="{00000000-0005-0000-0000-00009B130000}"/>
    <cellStyle name="Normal 5 17 2" xfId="5139" xr:uid="{00000000-0005-0000-0000-00009C130000}"/>
    <cellStyle name="Normal 5 17 3" xfId="5140" xr:uid="{00000000-0005-0000-0000-00009D130000}"/>
    <cellStyle name="Normal 5 17 4" xfId="5141" xr:uid="{00000000-0005-0000-0000-00009E130000}"/>
    <cellStyle name="Normal 5 17 5" xfId="5142" xr:uid="{00000000-0005-0000-0000-00009F130000}"/>
    <cellStyle name="Normal 5 18" xfId="5143" xr:uid="{00000000-0005-0000-0000-0000A0130000}"/>
    <cellStyle name="Normal 5 18 2" xfId="5144" xr:uid="{00000000-0005-0000-0000-0000A1130000}"/>
    <cellStyle name="Normal 5 18 3" xfId="5145" xr:uid="{00000000-0005-0000-0000-0000A2130000}"/>
    <cellStyle name="Normal 5 18 4" xfId="5146" xr:uid="{00000000-0005-0000-0000-0000A3130000}"/>
    <cellStyle name="Normal 5 18 5" xfId="5147" xr:uid="{00000000-0005-0000-0000-0000A4130000}"/>
    <cellStyle name="Normal 5 19" xfId="5148" xr:uid="{00000000-0005-0000-0000-0000A5130000}"/>
    <cellStyle name="Normal 5 19 2" xfId="5149" xr:uid="{00000000-0005-0000-0000-0000A6130000}"/>
    <cellStyle name="Normal 5 19 3" xfId="5150" xr:uid="{00000000-0005-0000-0000-0000A7130000}"/>
    <cellStyle name="Normal 5 19 4" xfId="5151" xr:uid="{00000000-0005-0000-0000-0000A8130000}"/>
    <cellStyle name="Normal 5 19 5" xfId="5152" xr:uid="{00000000-0005-0000-0000-0000A9130000}"/>
    <cellStyle name="Normal 5 2" xfId="343" xr:uid="{00000000-0005-0000-0000-0000AA130000}"/>
    <cellStyle name="Normal 5 2 2" xfId="344" xr:uid="{00000000-0005-0000-0000-0000AB130000}"/>
    <cellStyle name="Normal 5 2 2 10" xfId="5153" xr:uid="{00000000-0005-0000-0000-0000AC130000}"/>
    <cellStyle name="Normal 5 2 2 11" xfId="5154" xr:uid="{00000000-0005-0000-0000-0000AD130000}"/>
    <cellStyle name="Normal 5 2 2 12" xfId="5155" xr:uid="{00000000-0005-0000-0000-0000AE130000}"/>
    <cellStyle name="Normal 5 2 2 13" xfId="5156" xr:uid="{00000000-0005-0000-0000-0000AF130000}"/>
    <cellStyle name="Normal 5 2 2 2" xfId="345" xr:uid="{00000000-0005-0000-0000-0000B0130000}"/>
    <cellStyle name="Normal 5 2 2 2 10" xfId="5157" xr:uid="{00000000-0005-0000-0000-0000B1130000}"/>
    <cellStyle name="Normal 5 2 2 2 11" xfId="5158" xr:uid="{00000000-0005-0000-0000-0000B2130000}"/>
    <cellStyle name="Normal 5 2 2 2 12" xfId="5159" xr:uid="{00000000-0005-0000-0000-0000B3130000}"/>
    <cellStyle name="Normal 5 2 2 2 2" xfId="5160" xr:uid="{00000000-0005-0000-0000-0000B4130000}"/>
    <cellStyle name="Normal 5 2 2 2 3" xfId="5161" xr:uid="{00000000-0005-0000-0000-0000B5130000}"/>
    <cellStyle name="Normal 5 2 2 2 4" xfId="5162" xr:uid="{00000000-0005-0000-0000-0000B6130000}"/>
    <cellStyle name="Normal 5 2 2 2 5" xfId="5163" xr:uid="{00000000-0005-0000-0000-0000B7130000}"/>
    <cellStyle name="Normal 5 2 2 2 6" xfId="5164" xr:uid="{00000000-0005-0000-0000-0000B8130000}"/>
    <cellStyle name="Normal 5 2 2 2 7" xfId="5165" xr:uid="{00000000-0005-0000-0000-0000B9130000}"/>
    <cellStyle name="Normal 5 2 2 2 8" xfId="5166" xr:uid="{00000000-0005-0000-0000-0000BA130000}"/>
    <cellStyle name="Normal 5 2 2 2 9" xfId="5167" xr:uid="{00000000-0005-0000-0000-0000BB130000}"/>
    <cellStyle name="Normal 5 2 2 3" xfId="5168" xr:uid="{00000000-0005-0000-0000-0000BC130000}"/>
    <cellStyle name="Normal 5 2 2 4" xfId="5169" xr:uid="{00000000-0005-0000-0000-0000BD130000}"/>
    <cellStyle name="Normal 5 2 2 5" xfId="5170" xr:uid="{00000000-0005-0000-0000-0000BE130000}"/>
    <cellStyle name="Normal 5 2 2 6" xfId="5171" xr:uid="{00000000-0005-0000-0000-0000BF130000}"/>
    <cellStyle name="Normal 5 2 2 7" xfId="5172" xr:uid="{00000000-0005-0000-0000-0000C0130000}"/>
    <cellStyle name="Normal 5 2 2 8" xfId="5173" xr:uid="{00000000-0005-0000-0000-0000C1130000}"/>
    <cellStyle name="Normal 5 2 2 9" xfId="5174" xr:uid="{00000000-0005-0000-0000-0000C2130000}"/>
    <cellStyle name="Normal 5 2 3" xfId="346" xr:uid="{00000000-0005-0000-0000-0000C3130000}"/>
    <cellStyle name="Normal 5 2 3 10" xfId="5175" xr:uid="{00000000-0005-0000-0000-0000C4130000}"/>
    <cellStyle name="Normal 5 2 3 11" xfId="5176" xr:uid="{00000000-0005-0000-0000-0000C5130000}"/>
    <cellStyle name="Normal 5 2 3 12" xfId="5177" xr:uid="{00000000-0005-0000-0000-0000C6130000}"/>
    <cellStyle name="Normal 5 2 3 13" xfId="5178" xr:uid="{00000000-0005-0000-0000-0000C7130000}"/>
    <cellStyle name="Normal 5 2 3 2" xfId="347" xr:uid="{00000000-0005-0000-0000-0000C8130000}"/>
    <cellStyle name="Normal 5 2 3 2 10" xfId="5179" xr:uid="{00000000-0005-0000-0000-0000C9130000}"/>
    <cellStyle name="Normal 5 2 3 2 11" xfId="5180" xr:uid="{00000000-0005-0000-0000-0000CA130000}"/>
    <cellStyle name="Normal 5 2 3 2 12" xfId="5181" xr:uid="{00000000-0005-0000-0000-0000CB130000}"/>
    <cellStyle name="Normal 5 2 3 2 2" xfId="5182" xr:uid="{00000000-0005-0000-0000-0000CC130000}"/>
    <cellStyle name="Normal 5 2 3 2 3" xfId="5183" xr:uid="{00000000-0005-0000-0000-0000CD130000}"/>
    <cellStyle name="Normal 5 2 3 2 4" xfId="5184" xr:uid="{00000000-0005-0000-0000-0000CE130000}"/>
    <cellStyle name="Normal 5 2 3 2 5" xfId="5185" xr:uid="{00000000-0005-0000-0000-0000CF130000}"/>
    <cellStyle name="Normal 5 2 3 2 6" xfId="5186" xr:uid="{00000000-0005-0000-0000-0000D0130000}"/>
    <cellStyle name="Normal 5 2 3 2 7" xfId="5187" xr:uid="{00000000-0005-0000-0000-0000D1130000}"/>
    <cellStyle name="Normal 5 2 3 2 8" xfId="5188" xr:uid="{00000000-0005-0000-0000-0000D2130000}"/>
    <cellStyle name="Normal 5 2 3 2 9" xfId="5189" xr:uid="{00000000-0005-0000-0000-0000D3130000}"/>
    <cellStyle name="Normal 5 2 3 3" xfId="5190" xr:uid="{00000000-0005-0000-0000-0000D4130000}"/>
    <cellStyle name="Normal 5 2 3 4" xfId="5191" xr:uid="{00000000-0005-0000-0000-0000D5130000}"/>
    <cellStyle name="Normal 5 2 3 5" xfId="5192" xr:uid="{00000000-0005-0000-0000-0000D6130000}"/>
    <cellStyle name="Normal 5 2 3 6" xfId="5193" xr:uid="{00000000-0005-0000-0000-0000D7130000}"/>
    <cellStyle name="Normal 5 2 3 7" xfId="5194" xr:uid="{00000000-0005-0000-0000-0000D8130000}"/>
    <cellStyle name="Normal 5 2 3 8" xfId="5195" xr:uid="{00000000-0005-0000-0000-0000D9130000}"/>
    <cellStyle name="Normal 5 2 3 9" xfId="5196" xr:uid="{00000000-0005-0000-0000-0000DA130000}"/>
    <cellStyle name="Normal 5 2 4" xfId="348" xr:uid="{00000000-0005-0000-0000-0000DB130000}"/>
    <cellStyle name="Normal 5 2 4 10" xfId="5197" xr:uid="{00000000-0005-0000-0000-0000DC130000}"/>
    <cellStyle name="Normal 5 2 4 11" xfId="5198" xr:uid="{00000000-0005-0000-0000-0000DD130000}"/>
    <cellStyle name="Normal 5 2 4 12" xfId="5199" xr:uid="{00000000-0005-0000-0000-0000DE130000}"/>
    <cellStyle name="Normal 5 2 4 2" xfId="5200" xr:uid="{00000000-0005-0000-0000-0000DF130000}"/>
    <cellStyle name="Normal 5 2 4 3" xfId="5201" xr:uid="{00000000-0005-0000-0000-0000E0130000}"/>
    <cellStyle name="Normal 5 2 4 4" xfId="5202" xr:uid="{00000000-0005-0000-0000-0000E1130000}"/>
    <cellStyle name="Normal 5 2 4 5" xfId="5203" xr:uid="{00000000-0005-0000-0000-0000E2130000}"/>
    <cellStyle name="Normal 5 2 4 6" xfId="5204" xr:uid="{00000000-0005-0000-0000-0000E3130000}"/>
    <cellStyle name="Normal 5 2 4 7" xfId="5205" xr:uid="{00000000-0005-0000-0000-0000E4130000}"/>
    <cellStyle name="Normal 5 2 4 8" xfId="5206" xr:uid="{00000000-0005-0000-0000-0000E5130000}"/>
    <cellStyle name="Normal 5 2 4 9" xfId="5207" xr:uid="{00000000-0005-0000-0000-0000E6130000}"/>
    <cellStyle name="Normal 5 2 5" xfId="5208" xr:uid="{00000000-0005-0000-0000-0000E7130000}"/>
    <cellStyle name="Normal 5 2 5 10" xfId="5209" xr:uid="{00000000-0005-0000-0000-0000E8130000}"/>
    <cellStyle name="Normal 5 2 5 11" xfId="5210" xr:uid="{00000000-0005-0000-0000-0000E9130000}"/>
    <cellStyle name="Normal 5 2 5 12" xfId="5211" xr:uid="{00000000-0005-0000-0000-0000EA130000}"/>
    <cellStyle name="Normal 5 2 5 2" xfId="5212" xr:uid="{00000000-0005-0000-0000-0000EB130000}"/>
    <cellStyle name="Normal 5 2 5 3" xfId="5213" xr:uid="{00000000-0005-0000-0000-0000EC130000}"/>
    <cellStyle name="Normal 5 2 5 4" xfId="5214" xr:uid="{00000000-0005-0000-0000-0000ED130000}"/>
    <cellStyle name="Normal 5 2 5 5" xfId="5215" xr:uid="{00000000-0005-0000-0000-0000EE130000}"/>
    <cellStyle name="Normal 5 2 5 6" xfId="5216" xr:uid="{00000000-0005-0000-0000-0000EF130000}"/>
    <cellStyle name="Normal 5 2 5 7" xfId="5217" xr:uid="{00000000-0005-0000-0000-0000F0130000}"/>
    <cellStyle name="Normal 5 2 5 8" xfId="5218" xr:uid="{00000000-0005-0000-0000-0000F1130000}"/>
    <cellStyle name="Normal 5 2 5 9" xfId="5219" xr:uid="{00000000-0005-0000-0000-0000F2130000}"/>
    <cellStyle name="Normal 5 2 6" xfId="5220" xr:uid="{00000000-0005-0000-0000-0000F3130000}"/>
    <cellStyle name="Normal 5 20" xfId="5221" xr:uid="{00000000-0005-0000-0000-0000F4130000}"/>
    <cellStyle name="Normal 5 20 2" xfId="5222" xr:uid="{00000000-0005-0000-0000-0000F5130000}"/>
    <cellStyle name="Normal 5 20 3" xfId="5223" xr:uid="{00000000-0005-0000-0000-0000F6130000}"/>
    <cellStyle name="Normal 5 20 4" xfId="5224" xr:uid="{00000000-0005-0000-0000-0000F7130000}"/>
    <cellStyle name="Normal 5 20 5" xfId="5225" xr:uid="{00000000-0005-0000-0000-0000F8130000}"/>
    <cellStyle name="Normal 5 21" xfId="5226" xr:uid="{00000000-0005-0000-0000-0000F9130000}"/>
    <cellStyle name="Normal 5 21 2" xfId="5227" xr:uid="{00000000-0005-0000-0000-0000FA130000}"/>
    <cellStyle name="Normal 5 21 3" xfId="5228" xr:uid="{00000000-0005-0000-0000-0000FB130000}"/>
    <cellStyle name="Normal 5 21 4" xfId="5229" xr:uid="{00000000-0005-0000-0000-0000FC130000}"/>
    <cellStyle name="Normal 5 21 5" xfId="5230" xr:uid="{00000000-0005-0000-0000-0000FD130000}"/>
    <cellStyle name="Normal 5 22" xfId="5231" xr:uid="{00000000-0005-0000-0000-0000FE130000}"/>
    <cellStyle name="Normal 5 22 2" xfId="5232" xr:uid="{00000000-0005-0000-0000-0000FF130000}"/>
    <cellStyle name="Normal 5 22 3" xfId="5233" xr:uid="{00000000-0005-0000-0000-000000140000}"/>
    <cellStyle name="Normal 5 22 4" xfId="5234" xr:uid="{00000000-0005-0000-0000-000001140000}"/>
    <cellStyle name="Normal 5 22 5" xfId="5235" xr:uid="{00000000-0005-0000-0000-000002140000}"/>
    <cellStyle name="Normal 5 23" xfId="5236" xr:uid="{00000000-0005-0000-0000-000003140000}"/>
    <cellStyle name="Normal 5 23 2" xfId="5237" xr:uid="{00000000-0005-0000-0000-000004140000}"/>
    <cellStyle name="Normal 5 23 3" xfId="5238" xr:uid="{00000000-0005-0000-0000-000005140000}"/>
    <cellStyle name="Normal 5 23 4" xfId="5239" xr:uid="{00000000-0005-0000-0000-000006140000}"/>
    <cellStyle name="Normal 5 23 5" xfId="5240" xr:uid="{00000000-0005-0000-0000-000007140000}"/>
    <cellStyle name="Normal 5 24" xfId="5241" xr:uid="{00000000-0005-0000-0000-000008140000}"/>
    <cellStyle name="Normal 5 24 2" xfId="5242" xr:uid="{00000000-0005-0000-0000-000009140000}"/>
    <cellStyle name="Normal 5 24 3" xfId="5243" xr:uid="{00000000-0005-0000-0000-00000A140000}"/>
    <cellStyle name="Normal 5 24 4" xfId="5244" xr:uid="{00000000-0005-0000-0000-00000B140000}"/>
    <cellStyle name="Normal 5 24 5" xfId="5245" xr:uid="{00000000-0005-0000-0000-00000C140000}"/>
    <cellStyle name="Normal 5 25" xfId="5246" xr:uid="{00000000-0005-0000-0000-00000D140000}"/>
    <cellStyle name="Normal 5 25 2" xfId="5247" xr:uid="{00000000-0005-0000-0000-00000E140000}"/>
    <cellStyle name="Normal 5 25 3" xfId="5248" xr:uid="{00000000-0005-0000-0000-00000F140000}"/>
    <cellStyle name="Normal 5 25 4" xfId="5249" xr:uid="{00000000-0005-0000-0000-000010140000}"/>
    <cellStyle name="Normal 5 25 5" xfId="5250" xr:uid="{00000000-0005-0000-0000-000011140000}"/>
    <cellStyle name="Normal 5 26" xfId="5251" xr:uid="{00000000-0005-0000-0000-000012140000}"/>
    <cellStyle name="Normal 5 26 2" xfId="5252" xr:uid="{00000000-0005-0000-0000-000013140000}"/>
    <cellStyle name="Normal 5 26 3" xfId="5253" xr:uid="{00000000-0005-0000-0000-000014140000}"/>
    <cellStyle name="Normal 5 26 4" xfId="5254" xr:uid="{00000000-0005-0000-0000-000015140000}"/>
    <cellStyle name="Normal 5 26 5" xfId="5255" xr:uid="{00000000-0005-0000-0000-000016140000}"/>
    <cellStyle name="Normal 5 27" xfId="5256" xr:uid="{00000000-0005-0000-0000-000017140000}"/>
    <cellStyle name="Normal 5 27 2" xfId="5257" xr:uid="{00000000-0005-0000-0000-000018140000}"/>
    <cellStyle name="Normal 5 27 3" xfId="5258" xr:uid="{00000000-0005-0000-0000-000019140000}"/>
    <cellStyle name="Normal 5 27 4" xfId="5259" xr:uid="{00000000-0005-0000-0000-00001A140000}"/>
    <cellStyle name="Normal 5 27 5" xfId="5260" xr:uid="{00000000-0005-0000-0000-00001B140000}"/>
    <cellStyle name="Normal 5 28" xfId="5261" xr:uid="{00000000-0005-0000-0000-00001C140000}"/>
    <cellStyle name="Normal 5 28 2" xfId="5262" xr:uid="{00000000-0005-0000-0000-00001D140000}"/>
    <cellStyle name="Normal 5 28 3" xfId="5263" xr:uid="{00000000-0005-0000-0000-00001E140000}"/>
    <cellStyle name="Normal 5 28 4" xfId="5264" xr:uid="{00000000-0005-0000-0000-00001F140000}"/>
    <cellStyle name="Normal 5 28 5" xfId="5265" xr:uid="{00000000-0005-0000-0000-000020140000}"/>
    <cellStyle name="Normal 5 29" xfId="5266" xr:uid="{00000000-0005-0000-0000-000021140000}"/>
    <cellStyle name="Normal 5 29 2" xfId="5267" xr:uid="{00000000-0005-0000-0000-000022140000}"/>
    <cellStyle name="Normal 5 29 3" xfId="5268" xr:uid="{00000000-0005-0000-0000-000023140000}"/>
    <cellStyle name="Normal 5 29 4" xfId="5269" xr:uid="{00000000-0005-0000-0000-000024140000}"/>
    <cellStyle name="Normal 5 29 5" xfId="5270" xr:uid="{00000000-0005-0000-0000-000025140000}"/>
    <cellStyle name="Normal 5 3" xfId="349" xr:uid="{00000000-0005-0000-0000-000026140000}"/>
    <cellStyle name="Normal 5 3 2" xfId="350" xr:uid="{00000000-0005-0000-0000-000027140000}"/>
    <cellStyle name="Normal 5 3 2 10" xfId="5271" xr:uid="{00000000-0005-0000-0000-000028140000}"/>
    <cellStyle name="Normal 5 3 2 11" xfId="5272" xr:uid="{00000000-0005-0000-0000-000029140000}"/>
    <cellStyle name="Normal 5 3 2 12" xfId="5273" xr:uid="{00000000-0005-0000-0000-00002A140000}"/>
    <cellStyle name="Normal 5 3 2 13" xfId="5274" xr:uid="{00000000-0005-0000-0000-00002B140000}"/>
    <cellStyle name="Normal 5 3 2 2" xfId="351" xr:uid="{00000000-0005-0000-0000-00002C140000}"/>
    <cellStyle name="Normal 5 3 2 2 10" xfId="5275" xr:uid="{00000000-0005-0000-0000-00002D140000}"/>
    <cellStyle name="Normal 5 3 2 2 11" xfId="5276" xr:uid="{00000000-0005-0000-0000-00002E140000}"/>
    <cellStyle name="Normal 5 3 2 2 12" xfId="5277" xr:uid="{00000000-0005-0000-0000-00002F140000}"/>
    <cellStyle name="Normal 5 3 2 2 2" xfId="5278" xr:uid="{00000000-0005-0000-0000-000030140000}"/>
    <cellStyle name="Normal 5 3 2 2 3" xfId="5279" xr:uid="{00000000-0005-0000-0000-000031140000}"/>
    <cellStyle name="Normal 5 3 2 2 4" xfId="5280" xr:uid="{00000000-0005-0000-0000-000032140000}"/>
    <cellStyle name="Normal 5 3 2 2 5" xfId="5281" xr:uid="{00000000-0005-0000-0000-000033140000}"/>
    <cellStyle name="Normal 5 3 2 2 6" xfId="5282" xr:uid="{00000000-0005-0000-0000-000034140000}"/>
    <cellStyle name="Normal 5 3 2 2 7" xfId="5283" xr:uid="{00000000-0005-0000-0000-000035140000}"/>
    <cellStyle name="Normal 5 3 2 2 8" xfId="5284" xr:uid="{00000000-0005-0000-0000-000036140000}"/>
    <cellStyle name="Normal 5 3 2 2 9" xfId="5285" xr:uid="{00000000-0005-0000-0000-000037140000}"/>
    <cellStyle name="Normal 5 3 2 3" xfId="5286" xr:uid="{00000000-0005-0000-0000-000038140000}"/>
    <cellStyle name="Normal 5 3 2 4" xfId="5287" xr:uid="{00000000-0005-0000-0000-000039140000}"/>
    <cellStyle name="Normal 5 3 2 5" xfId="5288" xr:uid="{00000000-0005-0000-0000-00003A140000}"/>
    <cellStyle name="Normal 5 3 2 6" xfId="5289" xr:uid="{00000000-0005-0000-0000-00003B140000}"/>
    <cellStyle name="Normal 5 3 2 7" xfId="5290" xr:uid="{00000000-0005-0000-0000-00003C140000}"/>
    <cellStyle name="Normal 5 3 2 8" xfId="5291" xr:uid="{00000000-0005-0000-0000-00003D140000}"/>
    <cellStyle name="Normal 5 3 2 9" xfId="5292" xr:uid="{00000000-0005-0000-0000-00003E140000}"/>
    <cellStyle name="Normal 5 3 3" xfId="352" xr:uid="{00000000-0005-0000-0000-00003F140000}"/>
    <cellStyle name="Normal 5 3 3 10" xfId="5293" xr:uid="{00000000-0005-0000-0000-000040140000}"/>
    <cellStyle name="Normal 5 3 3 11" xfId="5294" xr:uid="{00000000-0005-0000-0000-000041140000}"/>
    <cellStyle name="Normal 5 3 3 12" xfId="5295" xr:uid="{00000000-0005-0000-0000-000042140000}"/>
    <cellStyle name="Normal 5 3 3 13" xfId="5296" xr:uid="{00000000-0005-0000-0000-000043140000}"/>
    <cellStyle name="Normal 5 3 3 2" xfId="353" xr:uid="{00000000-0005-0000-0000-000044140000}"/>
    <cellStyle name="Normal 5 3 3 2 10" xfId="5297" xr:uid="{00000000-0005-0000-0000-000045140000}"/>
    <cellStyle name="Normal 5 3 3 2 11" xfId="5298" xr:uid="{00000000-0005-0000-0000-000046140000}"/>
    <cellStyle name="Normal 5 3 3 2 12" xfId="5299" xr:uid="{00000000-0005-0000-0000-000047140000}"/>
    <cellStyle name="Normal 5 3 3 2 2" xfId="5300" xr:uid="{00000000-0005-0000-0000-000048140000}"/>
    <cellStyle name="Normal 5 3 3 2 3" xfId="5301" xr:uid="{00000000-0005-0000-0000-000049140000}"/>
    <cellStyle name="Normal 5 3 3 2 4" xfId="5302" xr:uid="{00000000-0005-0000-0000-00004A140000}"/>
    <cellStyle name="Normal 5 3 3 2 5" xfId="5303" xr:uid="{00000000-0005-0000-0000-00004B140000}"/>
    <cellStyle name="Normal 5 3 3 2 6" xfId="5304" xr:uid="{00000000-0005-0000-0000-00004C140000}"/>
    <cellStyle name="Normal 5 3 3 2 7" xfId="5305" xr:uid="{00000000-0005-0000-0000-00004D140000}"/>
    <cellStyle name="Normal 5 3 3 2 8" xfId="5306" xr:uid="{00000000-0005-0000-0000-00004E140000}"/>
    <cellStyle name="Normal 5 3 3 2 9" xfId="5307" xr:uid="{00000000-0005-0000-0000-00004F140000}"/>
    <cellStyle name="Normal 5 3 3 3" xfId="5308" xr:uid="{00000000-0005-0000-0000-000050140000}"/>
    <cellStyle name="Normal 5 3 3 4" xfId="5309" xr:uid="{00000000-0005-0000-0000-000051140000}"/>
    <cellStyle name="Normal 5 3 3 5" xfId="5310" xr:uid="{00000000-0005-0000-0000-000052140000}"/>
    <cellStyle name="Normal 5 3 3 6" xfId="5311" xr:uid="{00000000-0005-0000-0000-000053140000}"/>
    <cellStyle name="Normal 5 3 3 7" xfId="5312" xr:uid="{00000000-0005-0000-0000-000054140000}"/>
    <cellStyle name="Normal 5 3 3 8" xfId="5313" xr:uid="{00000000-0005-0000-0000-000055140000}"/>
    <cellStyle name="Normal 5 3 3 9" xfId="5314" xr:uid="{00000000-0005-0000-0000-000056140000}"/>
    <cellStyle name="Normal 5 3 4" xfId="354" xr:uid="{00000000-0005-0000-0000-000057140000}"/>
    <cellStyle name="Normal 5 3 4 10" xfId="5315" xr:uid="{00000000-0005-0000-0000-000058140000}"/>
    <cellStyle name="Normal 5 3 4 11" xfId="5316" xr:uid="{00000000-0005-0000-0000-000059140000}"/>
    <cellStyle name="Normal 5 3 4 12" xfId="5317" xr:uid="{00000000-0005-0000-0000-00005A140000}"/>
    <cellStyle name="Normal 5 3 4 2" xfId="5318" xr:uid="{00000000-0005-0000-0000-00005B140000}"/>
    <cellStyle name="Normal 5 3 4 3" xfId="5319" xr:uid="{00000000-0005-0000-0000-00005C140000}"/>
    <cellStyle name="Normal 5 3 4 4" xfId="5320" xr:uid="{00000000-0005-0000-0000-00005D140000}"/>
    <cellStyle name="Normal 5 3 4 5" xfId="5321" xr:uid="{00000000-0005-0000-0000-00005E140000}"/>
    <cellStyle name="Normal 5 3 4 6" xfId="5322" xr:uid="{00000000-0005-0000-0000-00005F140000}"/>
    <cellStyle name="Normal 5 3 4 7" xfId="5323" xr:uid="{00000000-0005-0000-0000-000060140000}"/>
    <cellStyle name="Normal 5 3 4 8" xfId="5324" xr:uid="{00000000-0005-0000-0000-000061140000}"/>
    <cellStyle name="Normal 5 3 4 9" xfId="5325" xr:uid="{00000000-0005-0000-0000-000062140000}"/>
    <cellStyle name="Normal 5 3 5" xfId="5326" xr:uid="{00000000-0005-0000-0000-000063140000}"/>
    <cellStyle name="Normal 5 3 5 10" xfId="5327" xr:uid="{00000000-0005-0000-0000-000064140000}"/>
    <cellStyle name="Normal 5 3 5 11" xfId="5328" xr:uid="{00000000-0005-0000-0000-000065140000}"/>
    <cellStyle name="Normal 5 3 5 12" xfId="5329" xr:uid="{00000000-0005-0000-0000-000066140000}"/>
    <cellStyle name="Normal 5 3 5 2" xfId="5330" xr:uid="{00000000-0005-0000-0000-000067140000}"/>
    <cellStyle name="Normal 5 3 5 3" xfId="5331" xr:uid="{00000000-0005-0000-0000-000068140000}"/>
    <cellStyle name="Normal 5 3 5 4" xfId="5332" xr:uid="{00000000-0005-0000-0000-000069140000}"/>
    <cellStyle name="Normal 5 3 5 5" xfId="5333" xr:uid="{00000000-0005-0000-0000-00006A140000}"/>
    <cellStyle name="Normal 5 3 5 6" xfId="5334" xr:uid="{00000000-0005-0000-0000-00006B140000}"/>
    <cellStyle name="Normal 5 3 5 7" xfId="5335" xr:uid="{00000000-0005-0000-0000-00006C140000}"/>
    <cellStyle name="Normal 5 3 5 8" xfId="5336" xr:uid="{00000000-0005-0000-0000-00006D140000}"/>
    <cellStyle name="Normal 5 3 5 9" xfId="5337" xr:uid="{00000000-0005-0000-0000-00006E140000}"/>
    <cellStyle name="Normal 5 3 6" xfId="5338" xr:uid="{00000000-0005-0000-0000-00006F140000}"/>
    <cellStyle name="Normal 5 30" xfId="5339" xr:uid="{00000000-0005-0000-0000-000070140000}"/>
    <cellStyle name="Normal 5 30 2" xfId="5340" xr:uid="{00000000-0005-0000-0000-000071140000}"/>
    <cellStyle name="Normal 5 30 3" xfId="5341" xr:uid="{00000000-0005-0000-0000-000072140000}"/>
    <cellStyle name="Normal 5 30 4" xfId="5342" xr:uid="{00000000-0005-0000-0000-000073140000}"/>
    <cellStyle name="Normal 5 30 5" xfId="5343" xr:uid="{00000000-0005-0000-0000-000074140000}"/>
    <cellStyle name="Normal 5 31" xfId="5344" xr:uid="{00000000-0005-0000-0000-000075140000}"/>
    <cellStyle name="Normal 5 31 2" xfId="5345" xr:uid="{00000000-0005-0000-0000-000076140000}"/>
    <cellStyle name="Normal 5 31 3" xfId="5346" xr:uid="{00000000-0005-0000-0000-000077140000}"/>
    <cellStyle name="Normal 5 31 4" xfId="5347" xr:uid="{00000000-0005-0000-0000-000078140000}"/>
    <cellStyle name="Normal 5 31 5" xfId="5348" xr:uid="{00000000-0005-0000-0000-000079140000}"/>
    <cellStyle name="Normal 5 32" xfId="5349" xr:uid="{00000000-0005-0000-0000-00007A140000}"/>
    <cellStyle name="Normal 5 32 2" xfId="5350" xr:uid="{00000000-0005-0000-0000-00007B140000}"/>
    <cellStyle name="Normal 5 32 3" xfId="5351" xr:uid="{00000000-0005-0000-0000-00007C140000}"/>
    <cellStyle name="Normal 5 32 4" xfId="5352" xr:uid="{00000000-0005-0000-0000-00007D140000}"/>
    <cellStyle name="Normal 5 32 5" xfId="5353" xr:uid="{00000000-0005-0000-0000-00007E140000}"/>
    <cellStyle name="Normal 5 33" xfId="5354" xr:uid="{00000000-0005-0000-0000-00007F140000}"/>
    <cellStyle name="Normal 5 33 2" xfId="5355" xr:uid="{00000000-0005-0000-0000-000080140000}"/>
    <cellStyle name="Normal 5 33 3" xfId="5356" xr:uid="{00000000-0005-0000-0000-000081140000}"/>
    <cellStyle name="Normal 5 33 4" xfId="5357" xr:uid="{00000000-0005-0000-0000-000082140000}"/>
    <cellStyle name="Normal 5 33 5" xfId="5358" xr:uid="{00000000-0005-0000-0000-000083140000}"/>
    <cellStyle name="Normal 5 34" xfId="5359" xr:uid="{00000000-0005-0000-0000-000084140000}"/>
    <cellStyle name="Normal 5 34 2" xfId="5360" xr:uid="{00000000-0005-0000-0000-000085140000}"/>
    <cellStyle name="Normal 5 34 3" xfId="5361" xr:uid="{00000000-0005-0000-0000-000086140000}"/>
    <cellStyle name="Normal 5 34 4" xfId="5362" xr:uid="{00000000-0005-0000-0000-000087140000}"/>
    <cellStyle name="Normal 5 34 5" xfId="5363" xr:uid="{00000000-0005-0000-0000-000088140000}"/>
    <cellStyle name="Normal 5 35" xfId="5364" xr:uid="{00000000-0005-0000-0000-000089140000}"/>
    <cellStyle name="Normal 5 35 2" xfId="5365" xr:uid="{00000000-0005-0000-0000-00008A140000}"/>
    <cellStyle name="Normal 5 35 3" xfId="5366" xr:uid="{00000000-0005-0000-0000-00008B140000}"/>
    <cellStyle name="Normal 5 35 4" xfId="5367" xr:uid="{00000000-0005-0000-0000-00008C140000}"/>
    <cellStyle name="Normal 5 35 5" xfId="5368" xr:uid="{00000000-0005-0000-0000-00008D140000}"/>
    <cellStyle name="Normal 5 36" xfId="5369" xr:uid="{00000000-0005-0000-0000-00008E140000}"/>
    <cellStyle name="Normal 5 36 2" xfId="5370" xr:uid="{00000000-0005-0000-0000-00008F140000}"/>
    <cellStyle name="Normal 5 36 3" xfId="5371" xr:uid="{00000000-0005-0000-0000-000090140000}"/>
    <cellStyle name="Normal 5 36 4" xfId="5372" xr:uid="{00000000-0005-0000-0000-000091140000}"/>
    <cellStyle name="Normal 5 36 5" xfId="5373" xr:uid="{00000000-0005-0000-0000-000092140000}"/>
    <cellStyle name="Normal 5 37" xfId="5374" xr:uid="{00000000-0005-0000-0000-000093140000}"/>
    <cellStyle name="Normal 5 37 2" xfId="5375" xr:uid="{00000000-0005-0000-0000-000094140000}"/>
    <cellStyle name="Normal 5 37 3" xfId="5376" xr:uid="{00000000-0005-0000-0000-000095140000}"/>
    <cellStyle name="Normal 5 37 4" xfId="5377" xr:uid="{00000000-0005-0000-0000-000096140000}"/>
    <cellStyle name="Normal 5 37 5" xfId="5378" xr:uid="{00000000-0005-0000-0000-000097140000}"/>
    <cellStyle name="Normal 5 38" xfId="5379" xr:uid="{00000000-0005-0000-0000-000098140000}"/>
    <cellStyle name="Normal 5 38 2" xfId="5380" xr:uid="{00000000-0005-0000-0000-000099140000}"/>
    <cellStyle name="Normal 5 38 3" xfId="5381" xr:uid="{00000000-0005-0000-0000-00009A140000}"/>
    <cellStyle name="Normal 5 38 4" xfId="5382" xr:uid="{00000000-0005-0000-0000-00009B140000}"/>
    <cellStyle name="Normal 5 38 5" xfId="5383" xr:uid="{00000000-0005-0000-0000-00009C140000}"/>
    <cellStyle name="Normal 5 39" xfId="5384" xr:uid="{00000000-0005-0000-0000-00009D140000}"/>
    <cellStyle name="Normal 5 39 2" xfId="5385" xr:uid="{00000000-0005-0000-0000-00009E140000}"/>
    <cellStyle name="Normal 5 39 3" xfId="5386" xr:uid="{00000000-0005-0000-0000-00009F140000}"/>
    <cellStyle name="Normal 5 39 4" xfId="5387" xr:uid="{00000000-0005-0000-0000-0000A0140000}"/>
    <cellStyle name="Normal 5 39 5" xfId="5388" xr:uid="{00000000-0005-0000-0000-0000A1140000}"/>
    <cellStyle name="Normal 5 4" xfId="355" xr:uid="{00000000-0005-0000-0000-0000A2140000}"/>
    <cellStyle name="Normal 5 4 2" xfId="356" xr:uid="{00000000-0005-0000-0000-0000A3140000}"/>
    <cellStyle name="Normal 5 4 2 10" xfId="5389" xr:uid="{00000000-0005-0000-0000-0000A4140000}"/>
    <cellStyle name="Normal 5 4 2 11" xfId="5390" xr:uid="{00000000-0005-0000-0000-0000A5140000}"/>
    <cellStyle name="Normal 5 4 2 12" xfId="5391" xr:uid="{00000000-0005-0000-0000-0000A6140000}"/>
    <cellStyle name="Normal 5 4 2 13" xfId="5392" xr:uid="{00000000-0005-0000-0000-0000A7140000}"/>
    <cellStyle name="Normal 5 4 2 2" xfId="357" xr:uid="{00000000-0005-0000-0000-0000A8140000}"/>
    <cellStyle name="Normal 5 4 2 2 10" xfId="5393" xr:uid="{00000000-0005-0000-0000-0000A9140000}"/>
    <cellStyle name="Normal 5 4 2 2 11" xfId="5394" xr:uid="{00000000-0005-0000-0000-0000AA140000}"/>
    <cellStyle name="Normal 5 4 2 2 12" xfId="5395" xr:uid="{00000000-0005-0000-0000-0000AB140000}"/>
    <cellStyle name="Normal 5 4 2 2 2" xfId="5396" xr:uid="{00000000-0005-0000-0000-0000AC140000}"/>
    <cellStyle name="Normal 5 4 2 2 3" xfId="5397" xr:uid="{00000000-0005-0000-0000-0000AD140000}"/>
    <cellStyle name="Normal 5 4 2 2 4" xfId="5398" xr:uid="{00000000-0005-0000-0000-0000AE140000}"/>
    <cellStyle name="Normal 5 4 2 2 5" xfId="5399" xr:uid="{00000000-0005-0000-0000-0000AF140000}"/>
    <cellStyle name="Normal 5 4 2 2 6" xfId="5400" xr:uid="{00000000-0005-0000-0000-0000B0140000}"/>
    <cellStyle name="Normal 5 4 2 2 7" xfId="5401" xr:uid="{00000000-0005-0000-0000-0000B1140000}"/>
    <cellStyle name="Normal 5 4 2 2 8" xfId="5402" xr:uid="{00000000-0005-0000-0000-0000B2140000}"/>
    <cellStyle name="Normal 5 4 2 2 9" xfId="5403" xr:uid="{00000000-0005-0000-0000-0000B3140000}"/>
    <cellStyle name="Normal 5 4 2 3" xfId="5404" xr:uid="{00000000-0005-0000-0000-0000B4140000}"/>
    <cellStyle name="Normal 5 4 2 4" xfId="5405" xr:uid="{00000000-0005-0000-0000-0000B5140000}"/>
    <cellStyle name="Normal 5 4 2 5" xfId="5406" xr:uid="{00000000-0005-0000-0000-0000B6140000}"/>
    <cellStyle name="Normal 5 4 2 6" xfId="5407" xr:uid="{00000000-0005-0000-0000-0000B7140000}"/>
    <cellStyle name="Normal 5 4 2 7" xfId="5408" xr:uid="{00000000-0005-0000-0000-0000B8140000}"/>
    <cellStyle name="Normal 5 4 2 8" xfId="5409" xr:uid="{00000000-0005-0000-0000-0000B9140000}"/>
    <cellStyle name="Normal 5 4 2 9" xfId="5410" xr:uid="{00000000-0005-0000-0000-0000BA140000}"/>
    <cellStyle name="Normal 5 4 3" xfId="358" xr:uid="{00000000-0005-0000-0000-0000BB140000}"/>
    <cellStyle name="Normal 5 4 3 10" xfId="5411" xr:uid="{00000000-0005-0000-0000-0000BC140000}"/>
    <cellStyle name="Normal 5 4 3 11" xfId="5412" xr:uid="{00000000-0005-0000-0000-0000BD140000}"/>
    <cellStyle name="Normal 5 4 3 12" xfId="5413" xr:uid="{00000000-0005-0000-0000-0000BE140000}"/>
    <cellStyle name="Normal 5 4 3 13" xfId="5414" xr:uid="{00000000-0005-0000-0000-0000BF140000}"/>
    <cellStyle name="Normal 5 4 3 2" xfId="359" xr:uid="{00000000-0005-0000-0000-0000C0140000}"/>
    <cellStyle name="Normal 5 4 3 2 10" xfId="5415" xr:uid="{00000000-0005-0000-0000-0000C1140000}"/>
    <cellStyle name="Normal 5 4 3 2 11" xfId="5416" xr:uid="{00000000-0005-0000-0000-0000C2140000}"/>
    <cellStyle name="Normal 5 4 3 2 12" xfId="5417" xr:uid="{00000000-0005-0000-0000-0000C3140000}"/>
    <cellStyle name="Normal 5 4 3 2 2" xfId="5418" xr:uid="{00000000-0005-0000-0000-0000C4140000}"/>
    <cellStyle name="Normal 5 4 3 2 3" xfId="5419" xr:uid="{00000000-0005-0000-0000-0000C5140000}"/>
    <cellStyle name="Normal 5 4 3 2 4" xfId="5420" xr:uid="{00000000-0005-0000-0000-0000C6140000}"/>
    <cellStyle name="Normal 5 4 3 2 5" xfId="5421" xr:uid="{00000000-0005-0000-0000-0000C7140000}"/>
    <cellStyle name="Normal 5 4 3 2 6" xfId="5422" xr:uid="{00000000-0005-0000-0000-0000C8140000}"/>
    <cellStyle name="Normal 5 4 3 2 7" xfId="5423" xr:uid="{00000000-0005-0000-0000-0000C9140000}"/>
    <cellStyle name="Normal 5 4 3 2 8" xfId="5424" xr:uid="{00000000-0005-0000-0000-0000CA140000}"/>
    <cellStyle name="Normal 5 4 3 2 9" xfId="5425" xr:uid="{00000000-0005-0000-0000-0000CB140000}"/>
    <cellStyle name="Normal 5 4 3 3" xfId="5426" xr:uid="{00000000-0005-0000-0000-0000CC140000}"/>
    <cellStyle name="Normal 5 4 3 4" xfId="5427" xr:uid="{00000000-0005-0000-0000-0000CD140000}"/>
    <cellStyle name="Normal 5 4 3 5" xfId="5428" xr:uid="{00000000-0005-0000-0000-0000CE140000}"/>
    <cellStyle name="Normal 5 4 3 6" xfId="5429" xr:uid="{00000000-0005-0000-0000-0000CF140000}"/>
    <cellStyle name="Normal 5 4 3 7" xfId="5430" xr:uid="{00000000-0005-0000-0000-0000D0140000}"/>
    <cellStyle name="Normal 5 4 3 8" xfId="5431" xr:uid="{00000000-0005-0000-0000-0000D1140000}"/>
    <cellStyle name="Normal 5 4 3 9" xfId="5432" xr:uid="{00000000-0005-0000-0000-0000D2140000}"/>
    <cellStyle name="Normal 5 4 4" xfId="360" xr:uid="{00000000-0005-0000-0000-0000D3140000}"/>
    <cellStyle name="Normal 5 4 4 10" xfId="5433" xr:uid="{00000000-0005-0000-0000-0000D4140000}"/>
    <cellStyle name="Normal 5 4 4 11" xfId="5434" xr:uid="{00000000-0005-0000-0000-0000D5140000}"/>
    <cellStyle name="Normal 5 4 4 12" xfId="5435" xr:uid="{00000000-0005-0000-0000-0000D6140000}"/>
    <cellStyle name="Normal 5 4 4 2" xfId="5436" xr:uid="{00000000-0005-0000-0000-0000D7140000}"/>
    <cellStyle name="Normal 5 4 4 3" xfId="5437" xr:uid="{00000000-0005-0000-0000-0000D8140000}"/>
    <cellStyle name="Normal 5 4 4 4" xfId="5438" xr:uid="{00000000-0005-0000-0000-0000D9140000}"/>
    <cellStyle name="Normal 5 4 4 5" xfId="5439" xr:uid="{00000000-0005-0000-0000-0000DA140000}"/>
    <cellStyle name="Normal 5 4 4 6" xfId="5440" xr:uid="{00000000-0005-0000-0000-0000DB140000}"/>
    <cellStyle name="Normal 5 4 4 7" xfId="5441" xr:uid="{00000000-0005-0000-0000-0000DC140000}"/>
    <cellStyle name="Normal 5 4 4 8" xfId="5442" xr:uid="{00000000-0005-0000-0000-0000DD140000}"/>
    <cellStyle name="Normal 5 4 4 9" xfId="5443" xr:uid="{00000000-0005-0000-0000-0000DE140000}"/>
    <cellStyle name="Normal 5 4 5" xfId="5444" xr:uid="{00000000-0005-0000-0000-0000DF140000}"/>
    <cellStyle name="Normal 5 4 5 10" xfId="5445" xr:uid="{00000000-0005-0000-0000-0000E0140000}"/>
    <cellStyle name="Normal 5 4 5 11" xfId="5446" xr:uid="{00000000-0005-0000-0000-0000E1140000}"/>
    <cellStyle name="Normal 5 4 5 12" xfId="5447" xr:uid="{00000000-0005-0000-0000-0000E2140000}"/>
    <cellStyle name="Normal 5 4 5 2" xfId="5448" xr:uid="{00000000-0005-0000-0000-0000E3140000}"/>
    <cellStyle name="Normal 5 4 5 3" xfId="5449" xr:uid="{00000000-0005-0000-0000-0000E4140000}"/>
    <cellStyle name="Normal 5 4 5 4" xfId="5450" xr:uid="{00000000-0005-0000-0000-0000E5140000}"/>
    <cellStyle name="Normal 5 4 5 5" xfId="5451" xr:uid="{00000000-0005-0000-0000-0000E6140000}"/>
    <cellStyle name="Normal 5 4 5 6" xfId="5452" xr:uid="{00000000-0005-0000-0000-0000E7140000}"/>
    <cellStyle name="Normal 5 4 5 7" xfId="5453" xr:uid="{00000000-0005-0000-0000-0000E8140000}"/>
    <cellStyle name="Normal 5 4 5 8" xfId="5454" xr:uid="{00000000-0005-0000-0000-0000E9140000}"/>
    <cellStyle name="Normal 5 4 5 9" xfId="5455" xr:uid="{00000000-0005-0000-0000-0000EA140000}"/>
    <cellStyle name="Normal 5 4 6" xfId="5456" xr:uid="{00000000-0005-0000-0000-0000EB140000}"/>
    <cellStyle name="Normal 5 40" xfId="5457" xr:uid="{00000000-0005-0000-0000-0000EC140000}"/>
    <cellStyle name="Normal 5 40 2" xfId="5458" xr:uid="{00000000-0005-0000-0000-0000ED140000}"/>
    <cellStyle name="Normal 5 40 3" xfId="5459" xr:uid="{00000000-0005-0000-0000-0000EE140000}"/>
    <cellStyle name="Normal 5 40 4" xfId="5460" xr:uid="{00000000-0005-0000-0000-0000EF140000}"/>
    <cellStyle name="Normal 5 40 5" xfId="5461" xr:uid="{00000000-0005-0000-0000-0000F0140000}"/>
    <cellStyle name="Normal 5 41" xfId="5462" xr:uid="{00000000-0005-0000-0000-0000F1140000}"/>
    <cellStyle name="Normal 5 41 2" xfId="5463" xr:uid="{00000000-0005-0000-0000-0000F2140000}"/>
    <cellStyle name="Normal 5 41 3" xfId="5464" xr:uid="{00000000-0005-0000-0000-0000F3140000}"/>
    <cellStyle name="Normal 5 41 4" xfId="5465" xr:uid="{00000000-0005-0000-0000-0000F4140000}"/>
    <cellStyle name="Normal 5 41 5" xfId="5466" xr:uid="{00000000-0005-0000-0000-0000F5140000}"/>
    <cellStyle name="Normal 5 42" xfId="5467" xr:uid="{00000000-0005-0000-0000-0000F6140000}"/>
    <cellStyle name="Normal 5 42 2" xfId="5468" xr:uid="{00000000-0005-0000-0000-0000F7140000}"/>
    <cellStyle name="Normal 5 42 3" xfId="5469" xr:uid="{00000000-0005-0000-0000-0000F8140000}"/>
    <cellStyle name="Normal 5 42 4" xfId="5470" xr:uid="{00000000-0005-0000-0000-0000F9140000}"/>
    <cellStyle name="Normal 5 42 5" xfId="5471" xr:uid="{00000000-0005-0000-0000-0000FA140000}"/>
    <cellStyle name="Normal 5 43" xfId="5472" xr:uid="{00000000-0005-0000-0000-0000FB140000}"/>
    <cellStyle name="Normal 5 43 2" xfId="5473" xr:uid="{00000000-0005-0000-0000-0000FC140000}"/>
    <cellStyle name="Normal 5 43 3" xfId="5474" xr:uid="{00000000-0005-0000-0000-0000FD140000}"/>
    <cellStyle name="Normal 5 43 4" xfId="5475" xr:uid="{00000000-0005-0000-0000-0000FE140000}"/>
    <cellStyle name="Normal 5 43 5" xfId="5476" xr:uid="{00000000-0005-0000-0000-0000FF140000}"/>
    <cellStyle name="Normal 5 44" xfId="5477" xr:uid="{00000000-0005-0000-0000-000000150000}"/>
    <cellStyle name="Normal 5 44 2" xfId="5478" xr:uid="{00000000-0005-0000-0000-000001150000}"/>
    <cellStyle name="Normal 5 44 3" xfId="5479" xr:uid="{00000000-0005-0000-0000-000002150000}"/>
    <cellStyle name="Normal 5 44 4" xfId="5480" xr:uid="{00000000-0005-0000-0000-000003150000}"/>
    <cellStyle name="Normal 5 44 5" xfId="5481" xr:uid="{00000000-0005-0000-0000-000004150000}"/>
    <cellStyle name="Normal 5 45" xfId="5482" xr:uid="{00000000-0005-0000-0000-000005150000}"/>
    <cellStyle name="Normal 5 45 2" xfId="5483" xr:uid="{00000000-0005-0000-0000-000006150000}"/>
    <cellStyle name="Normal 5 45 3" xfId="5484" xr:uid="{00000000-0005-0000-0000-000007150000}"/>
    <cellStyle name="Normal 5 45 4" xfId="5485" xr:uid="{00000000-0005-0000-0000-000008150000}"/>
    <cellStyle name="Normal 5 45 5" xfId="5486" xr:uid="{00000000-0005-0000-0000-000009150000}"/>
    <cellStyle name="Normal 5 46" xfId="5487" xr:uid="{00000000-0005-0000-0000-00000A150000}"/>
    <cellStyle name="Normal 5 46 2" xfId="5488" xr:uid="{00000000-0005-0000-0000-00000B150000}"/>
    <cellStyle name="Normal 5 46 3" xfId="5489" xr:uid="{00000000-0005-0000-0000-00000C150000}"/>
    <cellStyle name="Normal 5 46 4" xfId="5490" xr:uid="{00000000-0005-0000-0000-00000D150000}"/>
    <cellStyle name="Normal 5 46 5" xfId="5491" xr:uid="{00000000-0005-0000-0000-00000E150000}"/>
    <cellStyle name="Normal 5 47" xfId="5492" xr:uid="{00000000-0005-0000-0000-00000F150000}"/>
    <cellStyle name="Normal 5 47 2" xfId="5493" xr:uid="{00000000-0005-0000-0000-000010150000}"/>
    <cellStyle name="Normal 5 47 3" xfId="5494" xr:uid="{00000000-0005-0000-0000-000011150000}"/>
    <cellStyle name="Normal 5 47 4" xfId="5495" xr:uid="{00000000-0005-0000-0000-000012150000}"/>
    <cellStyle name="Normal 5 47 5" xfId="5496" xr:uid="{00000000-0005-0000-0000-000013150000}"/>
    <cellStyle name="Normal 5 48" xfId="5497" xr:uid="{00000000-0005-0000-0000-000014150000}"/>
    <cellStyle name="Normal 5 48 2" xfId="5498" xr:uid="{00000000-0005-0000-0000-000015150000}"/>
    <cellStyle name="Normal 5 48 3" xfId="5499" xr:uid="{00000000-0005-0000-0000-000016150000}"/>
    <cellStyle name="Normal 5 48 4" xfId="5500" xr:uid="{00000000-0005-0000-0000-000017150000}"/>
    <cellStyle name="Normal 5 48 5" xfId="5501" xr:uid="{00000000-0005-0000-0000-000018150000}"/>
    <cellStyle name="Normal 5 49" xfId="5502" xr:uid="{00000000-0005-0000-0000-000019150000}"/>
    <cellStyle name="Normal 5 49 2" xfId="5503" xr:uid="{00000000-0005-0000-0000-00001A150000}"/>
    <cellStyle name="Normal 5 49 3" xfId="5504" xr:uid="{00000000-0005-0000-0000-00001B150000}"/>
    <cellStyle name="Normal 5 49 4" xfId="5505" xr:uid="{00000000-0005-0000-0000-00001C150000}"/>
    <cellStyle name="Normal 5 49 5" xfId="5506" xr:uid="{00000000-0005-0000-0000-00001D150000}"/>
    <cellStyle name="Normal 5 5" xfId="361" xr:uid="{00000000-0005-0000-0000-00001E150000}"/>
    <cellStyle name="Normal 5 5 2" xfId="362" xr:uid="{00000000-0005-0000-0000-00001F150000}"/>
    <cellStyle name="Normal 5 5 2 10" xfId="5507" xr:uid="{00000000-0005-0000-0000-000020150000}"/>
    <cellStyle name="Normal 5 5 2 11" xfId="5508" xr:uid="{00000000-0005-0000-0000-000021150000}"/>
    <cellStyle name="Normal 5 5 2 12" xfId="5509" xr:uid="{00000000-0005-0000-0000-000022150000}"/>
    <cellStyle name="Normal 5 5 2 13" xfId="5510" xr:uid="{00000000-0005-0000-0000-000023150000}"/>
    <cellStyle name="Normal 5 5 2 14" xfId="5511" xr:uid="{00000000-0005-0000-0000-000024150000}"/>
    <cellStyle name="Normal 5 5 2 2" xfId="363" xr:uid="{00000000-0005-0000-0000-000025150000}"/>
    <cellStyle name="Normal 5 5 2 2 10" xfId="5512" xr:uid="{00000000-0005-0000-0000-000026150000}"/>
    <cellStyle name="Normal 5 5 2 2 11" xfId="5513" xr:uid="{00000000-0005-0000-0000-000027150000}"/>
    <cellStyle name="Normal 5 5 2 2 12" xfId="5514" xr:uid="{00000000-0005-0000-0000-000028150000}"/>
    <cellStyle name="Normal 5 5 2 2 2" xfId="5515" xr:uid="{00000000-0005-0000-0000-000029150000}"/>
    <cellStyle name="Normal 5 5 2 2 3" xfId="5516" xr:uid="{00000000-0005-0000-0000-00002A150000}"/>
    <cellStyle name="Normal 5 5 2 2 4" xfId="5517" xr:uid="{00000000-0005-0000-0000-00002B150000}"/>
    <cellStyle name="Normal 5 5 2 2 5" xfId="5518" xr:uid="{00000000-0005-0000-0000-00002C150000}"/>
    <cellStyle name="Normal 5 5 2 2 6" xfId="5519" xr:uid="{00000000-0005-0000-0000-00002D150000}"/>
    <cellStyle name="Normal 5 5 2 2 7" xfId="5520" xr:uid="{00000000-0005-0000-0000-00002E150000}"/>
    <cellStyle name="Normal 5 5 2 2 8" xfId="5521" xr:uid="{00000000-0005-0000-0000-00002F150000}"/>
    <cellStyle name="Normal 5 5 2 2 9" xfId="5522" xr:uid="{00000000-0005-0000-0000-000030150000}"/>
    <cellStyle name="Normal 5 5 2 3" xfId="5523" xr:uid="{00000000-0005-0000-0000-000031150000}"/>
    <cellStyle name="Normal 5 5 2 4" xfId="5524" xr:uid="{00000000-0005-0000-0000-000032150000}"/>
    <cellStyle name="Normal 5 5 2 5" xfId="5525" xr:uid="{00000000-0005-0000-0000-000033150000}"/>
    <cellStyle name="Normal 5 5 2 6" xfId="5526" xr:uid="{00000000-0005-0000-0000-000034150000}"/>
    <cellStyle name="Normal 5 5 2 7" xfId="5527" xr:uid="{00000000-0005-0000-0000-000035150000}"/>
    <cellStyle name="Normal 5 5 2 8" xfId="5528" xr:uid="{00000000-0005-0000-0000-000036150000}"/>
    <cellStyle name="Normal 5 5 2 9" xfId="5529" xr:uid="{00000000-0005-0000-0000-000037150000}"/>
    <cellStyle name="Normal 5 5 3" xfId="364" xr:uid="{00000000-0005-0000-0000-000038150000}"/>
    <cellStyle name="Normal 5 5 3 10" xfId="5530" xr:uid="{00000000-0005-0000-0000-000039150000}"/>
    <cellStyle name="Normal 5 5 3 11" xfId="5531" xr:uid="{00000000-0005-0000-0000-00003A150000}"/>
    <cellStyle name="Normal 5 5 3 12" xfId="5532" xr:uid="{00000000-0005-0000-0000-00003B150000}"/>
    <cellStyle name="Normal 5 5 3 13" xfId="5533" xr:uid="{00000000-0005-0000-0000-00003C150000}"/>
    <cellStyle name="Normal 5 5 3 2" xfId="365" xr:uid="{00000000-0005-0000-0000-00003D150000}"/>
    <cellStyle name="Normal 5 5 3 2 10" xfId="5534" xr:uid="{00000000-0005-0000-0000-00003E150000}"/>
    <cellStyle name="Normal 5 5 3 2 11" xfId="5535" xr:uid="{00000000-0005-0000-0000-00003F150000}"/>
    <cellStyle name="Normal 5 5 3 2 12" xfId="5536" xr:uid="{00000000-0005-0000-0000-000040150000}"/>
    <cellStyle name="Normal 5 5 3 2 2" xfId="5537" xr:uid="{00000000-0005-0000-0000-000041150000}"/>
    <cellStyle name="Normal 5 5 3 2 3" xfId="5538" xr:uid="{00000000-0005-0000-0000-000042150000}"/>
    <cellStyle name="Normal 5 5 3 2 4" xfId="5539" xr:uid="{00000000-0005-0000-0000-000043150000}"/>
    <cellStyle name="Normal 5 5 3 2 5" xfId="5540" xr:uid="{00000000-0005-0000-0000-000044150000}"/>
    <cellStyle name="Normal 5 5 3 2 6" xfId="5541" xr:uid="{00000000-0005-0000-0000-000045150000}"/>
    <cellStyle name="Normal 5 5 3 2 7" xfId="5542" xr:uid="{00000000-0005-0000-0000-000046150000}"/>
    <cellStyle name="Normal 5 5 3 2 8" xfId="5543" xr:uid="{00000000-0005-0000-0000-000047150000}"/>
    <cellStyle name="Normal 5 5 3 2 9" xfId="5544" xr:uid="{00000000-0005-0000-0000-000048150000}"/>
    <cellStyle name="Normal 5 5 3 3" xfId="5545" xr:uid="{00000000-0005-0000-0000-000049150000}"/>
    <cellStyle name="Normal 5 5 3 4" xfId="5546" xr:uid="{00000000-0005-0000-0000-00004A150000}"/>
    <cellStyle name="Normal 5 5 3 5" xfId="5547" xr:uid="{00000000-0005-0000-0000-00004B150000}"/>
    <cellStyle name="Normal 5 5 3 6" xfId="5548" xr:uid="{00000000-0005-0000-0000-00004C150000}"/>
    <cellStyle name="Normal 5 5 3 7" xfId="5549" xr:uid="{00000000-0005-0000-0000-00004D150000}"/>
    <cellStyle name="Normal 5 5 3 8" xfId="5550" xr:uid="{00000000-0005-0000-0000-00004E150000}"/>
    <cellStyle name="Normal 5 5 3 9" xfId="5551" xr:uid="{00000000-0005-0000-0000-00004F150000}"/>
    <cellStyle name="Normal 5 5 4" xfId="366" xr:uid="{00000000-0005-0000-0000-000050150000}"/>
    <cellStyle name="Normal 5 5 4 10" xfId="5552" xr:uid="{00000000-0005-0000-0000-000051150000}"/>
    <cellStyle name="Normal 5 5 4 11" xfId="5553" xr:uid="{00000000-0005-0000-0000-000052150000}"/>
    <cellStyle name="Normal 5 5 4 12" xfId="5554" xr:uid="{00000000-0005-0000-0000-000053150000}"/>
    <cellStyle name="Normal 5 5 4 2" xfId="5555" xr:uid="{00000000-0005-0000-0000-000054150000}"/>
    <cellStyle name="Normal 5 5 4 3" xfId="5556" xr:uid="{00000000-0005-0000-0000-000055150000}"/>
    <cellStyle name="Normal 5 5 4 4" xfId="5557" xr:uid="{00000000-0005-0000-0000-000056150000}"/>
    <cellStyle name="Normal 5 5 4 5" xfId="5558" xr:uid="{00000000-0005-0000-0000-000057150000}"/>
    <cellStyle name="Normal 5 5 4 6" xfId="5559" xr:uid="{00000000-0005-0000-0000-000058150000}"/>
    <cellStyle name="Normal 5 5 4 7" xfId="5560" xr:uid="{00000000-0005-0000-0000-000059150000}"/>
    <cellStyle name="Normal 5 5 4 8" xfId="5561" xr:uid="{00000000-0005-0000-0000-00005A150000}"/>
    <cellStyle name="Normal 5 5 4 9" xfId="5562" xr:uid="{00000000-0005-0000-0000-00005B150000}"/>
    <cellStyle name="Normal 5 5 5" xfId="5563" xr:uid="{00000000-0005-0000-0000-00005C150000}"/>
    <cellStyle name="Normal 5 5 5 10" xfId="5564" xr:uid="{00000000-0005-0000-0000-00005D150000}"/>
    <cellStyle name="Normal 5 5 5 11" xfId="5565" xr:uid="{00000000-0005-0000-0000-00005E150000}"/>
    <cellStyle name="Normal 5 5 5 12" xfId="5566" xr:uid="{00000000-0005-0000-0000-00005F150000}"/>
    <cellStyle name="Normal 5 5 5 2" xfId="5567" xr:uid="{00000000-0005-0000-0000-000060150000}"/>
    <cellStyle name="Normal 5 5 5 3" xfId="5568" xr:uid="{00000000-0005-0000-0000-000061150000}"/>
    <cellStyle name="Normal 5 5 5 4" xfId="5569" xr:uid="{00000000-0005-0000-0000-000062150000}"/>
    <cellStyle name="Normal 5 5 5 5" xfId="5570" xr:uid="{00000000-0005-0000-0000-000063150000}"/>
    <cellStyle name="Normal 5 5 5 6" xfId="5571" xr:uid="{00000000-0005-0000-0000-000064150000}"/>
    <cellStyle name="Normal 5 5 5 7" xfId="5572" xr:uid="{00000000-0005-0000-0000-000065150000}"/>
    <cellStyle name="Normal 5 5 5 8" xfId="5573" xr:uid="{00000000-0005-0000-0000-000066150000}"/>
    <cellStyle name="Normal 5 5 5 9" xfId="5574" xr:uid="{00000000-0005-0000-0000-000067150000}"/>
    <cellStyle name="Normal 5 5 6" xfId="5575" xr:uid="{00000000-0005-0000-0000-000068150000}"/>
    <cellStyle name="Normal 5 5 7" xfId="5576" xr:uid="{00000000-0005-0000-0000-000069150000}"/>
    <cellStyle name="Normal 5 5 7 2" xfId="5577" xr:uid="{00000000-0005-0000-0000-00006A150000}"/>
    <cellStyle name="Normal 5 5 7 3" xfId="5578" xr:uid="{00000000-0005-0000-0000-00006B150000}"/>
    <cellStyle name="Normal 5 5 7 4" xfId="5579" xr:uid="{00000000-0005-0000-0000-00006C150000}"/>
    <cellStyle name="Normal 5 5 8" xfId="5580" xr:uid="{00000000-0005-0000-0000-00006D150000}"/>
    <cellStyle name="Normal 5 5 9" xfId="5581" xr:uid="{00000000-0005-0000-0000-00006E150000}"/>
    <cellStyle name="Normal 5 50" xfId="5582" xr:uid="{00000000-0005-0000-0000-00006F150000}"/>
    <cellStyle name="Normal 5 50 2" xfId="5583" xr:uid="{00000000-0005-0000-0000-000070150000}"/>
    <cellStyle name="Normal 5 50 3" xfId="5584" xr:uid="{00000000-0005-0000-0000-000071150000}"/>
    <cellStyle name="Normal 5 50 4" xfId="5585" xr:uid="{00000000-0005-0000-0000-000072150000}"/>
    <cellStyle name="Normal 5 50 5" xfId="5586" xr:uid="{00000000-0005-0000-0000-000073150000}"/>
    <cellStyle name="Normal 5 51" xfId="5587" xr:uid="{00000000-0005-0000-0000-000074150000}"/>
    <cellStyle name="Normal 5 51 2" xfId="5588" xr:uid="{00000000-0005-0000-0000-000075150000}"/>
    <cellStyle name="Normal 5 51 3" xfId="5589" xr:uid="{00000000-0005-0000-0000-000076150000}"/>
    <cellStyle name="Normal 5 51 4" xfId="5590" xr:uid="{00000000-0005-0000-0000-000077150000}"/>
    <cellStyle name="Normal 5 51 5" xfId="5591" xr:uid="{00000000-0005-0000-0000-000078150000}"/>
    <cellStyle name="Normal 5 52" xfId="5592" xr:uid="{00000000-0005-0000-0000-000079150000}"/>
    <cellStyle name="Normal 5 52 2" xfId="5593" xr:uid="{00000000-0005-0000-0000-00007A150000}"/>
    <cellStyle name="Normal 5 52 3" xfId="5594" xr:uid="{00000000-0005-0000-0000-00007B150000}"/>
    <cellStyle name="Normal 5 52 4" xfId="5595" xr:uid="{00000000-0005-0000-0000-00007C150000}"/>
    <cellStyle name="Normal 5 52 5" xfId="5596" xr:uid="{00000000-0005-0000-0000-00007D150000}"/>
    <cellStyle name="Normal 5 53" xfId="5597" xr:uid="{00000000-0005-0000-0000-00007E150000}"/>
    <cellStyle name="Normal 5 53 2" xfId="5598" xr:uid="{00000000-0005-0000-0000-00007F150000}"/>
    <cellStyle name="Normal 5 53 3" xfId="5599" xr:uid="{00000000-0005-0000-0000-000080150000}"/>
    <cellStyle name="Normal 5 53 4" xfId="5600" xr:uid="{00000000-0005-0000-0000-000081150000}"/>
    <cellStyle name="Normal 5 53 5" xfId="5601" xr:uid="{00000000-0005-0000-0000-000082150000}"/>
    <cellStyle name="Normal 5 54" xfId="5602" xr:uid="{00000000-0005-0000-0000-000083150000}"/>
    <cellStyle name="Normal 5 54 2" xfId="5603" xr:uid="{00000000-0005-0000-0000-000084150000}"/>
    <cellStyle name="Normal 5 54 3" xfId="5604" xr:uid="{00000000-0005-0000-0000-000085150000}"/>
    <cellStyle name="Normal 5 54 4" xfId="5605" xr:uid="{00000000-0005-0000-0000-000086150000}"/>
    <cellStyle name="Normal 5 54 5" xfId="5606" xr:uid="{00000000-0005-0000-0000-000087150000}"/>
    <cellStyle name="Normal 5 55" xfId="5607" xr:uid="{00000000-0005-0000-0000-000088150000}"/>
    <cellStyle name="Normal 5 55 2" xfId="5608" xr:uid="{00000000-0005-0000-0000-000089150000}"/>
    <cellStyle name="Normal 5 55 3" xfId="5609" xr:uid="{00000000-0005-0000-0000-00008A150000}"/>
    <cellStyle name="Normal 5 55 4" xfId="5610" xr:uid="{00000000-0005-0000-0000-00008B150000}"/>
    <cellStyle name="Normal 5 55 5" xfId="5611" xr:uid="{00000000-0005-0000-0000-00008C150000}"/>
    <cellStyle name="Normal 5 56" xfId="5612" xr:uid="{00000000-0005-0000-0000-00008D150000}"/>
    <cellStyle name="Normal 5 56 2" xfId="5613" xr:uid="{00000000-0005-0000-0000-00008E150000}"/>
    <cellStyle name="Normal 5 56 3" xfId="5614" xr:uid="{00000000-0005-0000-0000-00008F150000}"/>
    <cellStyle name="Normal 5 56 4" xfId="5615" xr:uid="{00000000-0005-0000-0000-000090150000}"/>
    <cellStyle name="Normal 5 56 5" xfId="5616" xr:uid="{00000000-0005-0000-0000-000091150000}"/>
    <cellStyle name="Normal 5 57" xfId="5617" xr:uid="{00000000-0005-0000-0000-000092150000}"/>
    <cellStyle name="Normal 5 57 2" xfId="5618" xr:uid="{00000000-0005-0000-0000-000093150000}"/>
    <cellStyle name="Normal 5 57 3" xfId="5619" xr:uid="{00000000-0005-0000-0000-000094150000}"/>
    <cellStyle name="Normal 5 57 4" xfId="5620" xr:uid="{00000000-0005-0000-0000-000095150000}"/>
    <cellStyle name="Normal 5 57 5" xfId="5621" xr:uid="{00000000-0005-0000-0000-000096150000}"/>
    <cellStyle name="Normal 5 58" xfId="5622" xr:uid="{00000000-0005-0000-0000-000097150000}"/>
    <cellStyle name="Normal 5 58 2" xfId="5623" xr:uid="{00000000-0005-0000-0000-000098150000}"/>
    <cellStyle name="Normal 5 58 3" xfId="5624" xr:uid="{00000000-0005-0000-0000-000099150000}"/>
    <cellStyle name="Normal 5 58 4" xfId="5625" xr:uid="{00000000-0005-0000-0000-00009A150000}"/>
    <cellStyle name="Normal 5 58 5" xfId="5626" xr:uid="{00000000-0005-0000-0000-00009B150000}"/>
    <cellStyle name="Normal 5 59" xfId="5627" xr:uid="{00000000-0005-0000-0000-00009C150000}"/>
    <cellStyle name="Normal 5 59 2" xfId="5628" xr:uid="{00000000-0005-0000-0000-00009D150000}"/>
    <cellStyle name="Normal 5 59 3" xfId="5629" xr:uid="{00000000-0005-0000-0000-00009E150000}"/>
    <cellStyle name="Normal 5 59 4" xfId="5630" xr:uid="{00000000-0005-0000-0000-00009F150000}"/>
    <cellStyle name="Normal 5 59 5" xfId="5631" xr:uid="{00000000-0005-0000-0000-0000A0150000}"/>
    <cellStyle name="Normal 5 6" xfId="367" xr:uid="{00000000-0005-0000-0000-0000A1150000}"/>
    <cellStyle name="Normal 5 6 2" xfId="368" xr:uid="{00000000-0005-0000-0000-0000A2150000}"/>
    <cellStyle name="Normal 5 6 2 10" xfId="5632" xr:uid="{00000000-0005-0000-0000-0000A3150000}"/>
    <cellStyle name="Normal 5 6 2 11" xfId="5633" xr:uid="{00000000-0005-0000-0000-0000A4150000}"/>
    <cellStyle name="Normal 5 6 2 12" xfId="5634" xr:uid="{00000000-0005-0000-0000-0000A5150000}"/>
    <cellStyle name="Normal 5 6 2 13" xfId="5635" xr:uid="{00000000-0005-0000-0000-0000A6150000}"/>
    <cellStyle name="Normal 5 6 2 14" xfId="5636" xr:uid="{00000000-0005-0000-0000-0000A7150000}"/>
    <cellStyle name="Normal 5 6 2 2" xfId="369" xr:uid="{00000000-0005-0000-0000-0000A8150000}"/>
    <cellStyle name="Normal 5 6 2 2 10" xfId="5637" xr:uid="{00000000-0005-0000-0000-0000A9150000}"/>
    <cellStyle name="Normal 5 6 2 2 11" xfId="5638" xr:uid="{00000000-0005-0000-0000-0000AA150000}"/>
    <cellStyle name="Normal 5 6 2 2 12" xfId="5639" xr:uid="{00000000-0005-0000-0000-0000AB150000}"/>
    <cellStyle name="Normal 5 6 2 2 2" xfId="5640" xr:uid="{00000000-0005-0000-0000-0000AC150000}"/>
    <cellStyle name="Normal 5 6 2 2 3" xfId="5641" xr:uid="{00000000-0005-0000-0000-0000AD150000}"/>
    <cellStyle name="Normal 5 6 2 2 4" xfId="5642" xr:uid="{00000000-0005-0000-0000-0000AE150000}"/>
    <cellStyle name="Normal 5 6 2 2 5" xfId="5643" xr:uid="{00000000-0005-0000-0000-0000AF150000}"/>
    <cellStyle name="Normal 5 6 2 2 6" xfId="5644" xr:uid="{00000000-0005-0000-0000-0000B0150000}"/>
    <cellStyle name="Normal 5 6 2 2 7" xfId="5645" xr:uid="{00000000-0005-0000-0000-0000B1150000}"/>
    <cellStyle name="Normal 5 6 2 2 8" xfId="5646" xr:uid="{00000000-0005-0000-0000-0000B2150000}"/>
    <cellStyle name="Normal 5 6 2 2 9" xfId="5647" xr:uid="{00000000-0005-0000-0000-0000B3150000}"/>
    <cellStyle name="Normal 5 6 2 3" xfId="5648" xr:uid="{00000000-0005-0000-0000-0000B4150000}"/>
    <cellStyle name="Normal 5 6 2 4" xfId="5649" xr:uid="{00000000-0005-0000-0000-0000B5150000}"/>
    <cellStyle name="Normal 5 6 2 5" xfId="5650" xr:uid="{00000000-0005-0000-0000-0000B6150000}"/>
    <cellStyle name="Normal 5 6 2 6" xfId="5651" xr:uid="{00000000-0005-0000-0000-0000B7150000}"/>
    <cellStyle name="Normal 5 6 2 7" xfId="5652" xr:uid="{00000000-0005-0000-0000-0000B8150000}"/>
    <cellStyle name="Normal 5 6 2 8" xfId="5653" xr:uid="{00000000-0005-0000-0000-0000B9150000}"/>
    <cellStyle name="Normal 5 6 2 9" xfId="5654" xr:uid="{00000000-0005-0000-0000-0000BA150000}"/>
    <cellStyle name="Normal 5 6 3" xfId="370" xr:uid="{00000000-0005-0000-0000-0000BB150000}"/>
    <cellStyle name="Normal 5 6 3 10" xfId="5655" xr:uid="{00000000-0005-0000-0000-0000BC150000}"/>
    <cellStyle name="Normal 5 6 3 11" xfId="5656" xr:uid="{00000000-0005-0000-0000-0000BD150000}"/>
    <cellStyle name="Normal 5 6 3 12" xfId="5657" xr:uid="{00000000-0005-0000-0000-0000BE150000}"/>
    <cellStyle name="Normal 5 6 3 2" xfId="5658" xr:uid="{00000000-0005-0000-0000-0000BF150000}"/>
    <cellStyle name="Normal 5 6 3 3" xfId="5659" xr:uid="{00000000-0005-0000-0000-0000C0150000}"/>
    <cellStyle name="Normal 5 6 3 4" xfId="5660" xr:uid="{00000000-0005-0000-0000-0000C1150000}"/>
    <cellStyle name="Normal 5 6 3 5" xfId="5661" xr:uid="{00000000-0005-0000-0000-0000C2150000}"/>
    <cellStyle name="Normal 5 6 3 6" xfId="5662" xr:uid="{00000000-0005-0000-0000-0000C3150000}"/>
    <cellStyle name="Normal 5 6 3 7" xfId="5663" xr:uid="{00000000-0005-0000-0000-0000C4150000}"/>
    <cellStyle name="Normal 5 6 3 8" xfId="5664" xr:uid="{00000000-0005-0000-0000-0000C5150000}"/>
    <cellStyle name="Normal 5 6 3 9" xfId="5665" xr:uid="{00000000-0005-0000-0000-0000C6150000}"/>
    <cellStyle name="Normal 5 6 4" xfId="5666" xr:uid="{00000000-0005-0000-0000-0000C7150000}"/>
    <cellStyle name="Normal 5 6 4 10" xfId="5667" xr:uid="{00000000-0005-0000-0000-0000C8150000}"/>
    <cellStyle name="Normal 5 6 4 11" xfId="5668" xr:uid="{00000000-0005-0000-0000-0000C9150000}"/>
    <cellStyle name="Normal 5 6 4 12" xfId="5669" xr:uid="{00000000-0005-0000-0000-0000CA150000}"/>
    <cellStyle name="Normal 5 6 4 2" xfId="5670" xr:uid="{00000000-0005-0000-0000-0000CB150000}"/>
    <cellStyle name="Normal 5 6 4 3" xfId="5671" xr:uid="{00000000-0005-0000-0000-0000CC150000}"/>
    <cellStyle name="Normal 5 6 4 4" xfId="5672" xr:uid="{00000000-0005-0000-0000-0000CD150000}"/>
    <cellStyle name="Normal 5 6 4 5" xfId="5673" xr:uid="{00000000-0005-0000-0000-0000CE150000}"/>
    <cellStyle name="Normal 5 6 4 6" xfId="5674" xr:uid="{00000000-0005-0000-0000-0000CF150000}"/>
    <cellStyle name="Normal 5 6 4 7" xfId="5675" xr:uid="{00000000-0005-0000-0000-0000D0150000}"/>
    <cellStyle name="Normal 5 6 4 8" xfId="5676" xr:uid="{00000000-0005-0000-0000-0000D1150000}"/>
    <cellStyle name="Normal 5 6 4 9" xfId="5677" xr:uid="{00000000-0005-0000-0000-0000D2150000}"/>
    <cellStyle name="Normal 5 6 5" xfId="5678" xr:uid="{00000000-0005-0000-0000-0000D3150000}"/>
    <cellStyle name="Normal 5 6 6" xfId="5679" xr:uid="{00000000-0005-0000-0000-0000D4150000}"/>
    <cellStyle name="Normal 5 6 6 2" xfId="5680" xr:uid="{00000000-0005-0000-0000-0000D5150000}"/>
    <cellStyle name="Normal 5 6 6 3" xfId="5681" xr:uid="{00000000-0005-0000-0000-0000D6150000}"/>
    <cellStyle name="Normal 5 6 6 4" xfId="5682" xr:uid="{00000000-0005-0000-0000-0000D7150000}"/>
    <cellStyle name="Normal 5 6 7" xfId="5683" xr:uid="{00000000-0005-0000-0000-0000D8150000}"/>
    <cellStyle name="Normal 5 6 8" xfId="5684" xr:uid="{00000000-0005-0000-0000-0000D9150000}"/>
    <cellStyle name="Normal 5 60" xfId="5685" xr:uid="{00000000-0005-0000-0000-0000DA150000}"/>
    <cellStyle name="Normal 5 60 2" xfId="5686" xr:uid="{00000000-0005-0000-0000-0000DB150000}"/>
    <cellStyle name="Normal 5 60 3" xfId="5687" xr:uid="{00000000-0005-0000-0000-0000DC150000}"/>
    <cellStyle name="Normal 5 60 4" xfId="5688" xr:uid="{00000000-0005-0000-0000-0000DD150000}"/>
    <cellStyle name="Normal 5 60 5" xfId="5689" xr:uid="{00000000-0005-0000-0000-0000DE150000}"/>
    <cellStyle name="Normal 5 61" xfId="5690" xr:uid="{00000000-0005-0000-0000-0000DF150000}"/>
    <cellStyle name="Normal 5 62" xfId="5691" xr:uid="{00000000-0005-0000-0000-0000E0150000}"/>
    <cellStyle name="Normal 5 63" xfId="5692" xr:uid="{00000000-0005-0000-0000-0000E1150000}"/>
    <cellStyle name="Normal 5 64" xfId="5693" xr:uid="{00000000-0005-0000-0000-0000E2150000}"/>
    <cellStyle name="Normal 5 65" xfId="5694" xr:uid="{00000000-0005-0000-0000-0000E3150000}"/>
    <cellStyle name="Normal 5 65 2" xfId="5695" xr:uid="{00000000-0005-0000-0000-0000E4150000}"/>
    <cellStyle name="Normal 5 65 3" xfId="5696" xr:uid="{00000000-0005-0000-0000-0000E5150000}"/>
    <cellStyle name="Normal 5 65 4" xfId="5697" xr:uid="{00000000-0005-0000-0000-0000E6150000}"/>
    <cellStyle name="Normal 5 65 5" xfId="5698" xr:uid="{00000000-0005-0000-0000-0000E7150000}"/>
    <cellStyle name="Normal 5 66" xfId="5699" xr:uid="{00000000-0005-0000-0000-0000E8150000}"/>
    <cellStyle name="Normal 5 67" xfId="5700" xr:uid="{00000000-0005-0000-0000-0000E9150000}"/>
    <cellStyle name="Normal 5 68" xfId="5701" xr:uid="{00000000-0005-0000-0000-0000EA150000}"/>
    <cellStyle name="Normal 5 69" xfId="5702" xr:uid="{00000000-0005-0000-0000-0000EB150000}"/>
    <cellStyle name="Normal 5 7" xfId="371" xr:uid="{00000000-0005-0000-0000-0000EC150000}"/>
    <cellStyle name="Normal 5 7 2" xfId="372" xr:uid="{00000000-0005-0000-0000-0000ED150000}"/>
    <cellStyle name="Normal 5 7 2 10" xfId="5703" xr:uid="{00000000-0005-0000-0000-0000EE150000}"/>
    <cellStyle name="Normal 5 7 2 11" xfId="5704" xr:uid="{00000000-0005-0000-0000-0000EF150000}"/>
    <cellStyle name="Normal 5 7 2 12" xfId="5705" xr:uid="{00000000-0005-0000-0000-0000F0150000}"/>
    <cellStyle name="Normal 5 7 2 13" xfId="5706" xr:uid="{00000000-0005-0000-0000-0000F1150000}"/>
    <cellStyle name="Normal 5 7 2 14" xfId="5707" xr:uid="{00000000-0005-0000-0000-0000F2150000}"/>
    <cellStyle name="Normal 5 7 2 2" xfId="373" xr:uid="{00000000-0005-0000-0000-0000F3150000}"/>
    <cellStyle name="Normal 5 7 2 2 10" xfId="5708" xr:uid="{00000000-0005-0000-0000-0000F4150000}"/>
    <cellStyle name="Normal 5 7 2 2 11" xfId="5709" xr:uid="{00000000-0005-0000-0000-0000F5150000}"/>
    <cellStyle name="Normal 5 7 2 2 12" xfId="5710" xr:uid="{00000000-0005-0000-0000-0000F6150000}"/>
    <cellStyle name="Normal 5 7 2 2 2" xfId="5711" xr:uid="{00000000-0005-0000-0000-0000F7150000}"/>
    <cellStyle name="Normal 5 7 2 2 3" xfId="5712" xr:uid="{00000000-0005-0000-0000-0000F8150000}"/>
    <cellStyle name="Normal 5 7 2 2 4" xfId="5713" xr:uid="{00000000-0005-0000-0000-0000F9150000}"/>
    <cellStyle name="Normal 5 7 2 2 5" xfId="5714" xr:uid="{00000000-0005-0000-0000-0000FA150000}"/>
    <cellStyle name="Normal 5 7 2 2 6" xfId="5715" xr:uid="{00000000-0005-0000-0000-0000FB150000}"/>
    <cellStyle name="Normal 5 7 2 2 7" xfId="5716" xr:uid="{00000000-0005-0000-0000-0000FC150000}"/>
    <cellStyle name="Normal 5 7 2 2 8" xfId="5717" xr:uid="{00000000-0005-0000-0000-0000FD150000}"/>
    <cellStyle name="Normal 5 7 2 2 9" xfId="5718" xr:uid="{00000000-0005-0000-0000-0000FE150000}"/>
    <cellStyle name="Normal 5 7 2 3" xfId="5719" xr:uid="{00000000-0005-0000-0000-0000FF150000}"/>
    <cellStyle name="Normal 5 7 2 4" xfId="5720" xr:uid="{00000000-0005-0000-0000-000000160000}"/>
    <cellStyle name="Normal 5 7 2 5" xfId="5721" xr:uid="{00000000-0005-0000-0000-000001160000}"/>
    <cellStyle name="Normal 5 7 2 6" xfId="5722" xr:uid="{00000000-0005-0000-0000-000002160000}"/>
    <cellStyle name="Normal 5 7 2 7" xfId="5723" xr:uid="{00000000-0005-0000-0000-000003160000}"/>
    <cellStyle name="Normal 5 7 2 8" xfId="5724" xr:uid="{00000000-0005-0000-0000-000004160000}"/>
    <cellStyle name="Normal 5 7 2 9" xfId="5725" xr:uid="{00000000-0005-0000-0000-000005160000}"/>
    <cellStyle name="Normal 5 7 3" xfId="374" xr:uid="{00000000-0005-0000-0000-000006160000}"/>
    <cellStyle name="Normal 5 7 3 10" xfId="5726" xr:uid="{00000000-0005-0000-0000-000007160000}"/>
    <cellStyle name="Normal 5 7 3 11" xfId="5727" xr:uid="{00000000-0005-0000-0000-000008160000}"/>
    <cellStyle name="Normal 5 7 3 12" xfId="5728" xr:uid="{00000000-0005-0000-0000-000009160000}"/>
    <cellStyle name="Normal 5 7 3 2" xfId="5729" xr:uid="{00000000-0005-0000-0000-00000A160000}"/>
    <cellStyle name="Normal 5 7 3 3" xfId="5730" xr:uid="{00000000-0005-0000-0000-00000B160000}"/>
    <cellStyle name="Normal 5 7 3 4" xfId="5731" xr:uid="{00000000-0005-0000-0000-00000C160000}"/>
    <cellStyle name="Normal 5 7 3 5" xfId="5732" xr:uid="{00000000-0005-0000-0000-00000D160000}"/>
    <cellStyle name="Normal 5 7 3 6" xfId="5733" xr:uid="{00000000-0005-0000-0000-00000E160000}"/>
    <cellStyle name="Normal 5 7 3 7" xfId="5734" xr:uid="{00000000-0005-0000-0000-00000F160000}"/>
    <cellStyle name="Normal 5 7 3 8" xfId="5735" xr:uid="{00000000-0005-0000-0000-000010160000}"/>
    <cellStyle name="Normal 5 7 3 9" xfId="5736" xr:uid="{00000000-0005-0000-0000-000011160000}"/>
    <cellStyle name="Normal 5 7 4" xfId="5737" xr:uid="{00000000-0005-0000-0000-000012160000}"/>
    <cellStyle name="Normal 5 7 4 10" xfId="5738" xr:uid="{00000000-0005-0000-0000-000013160000}"/>
    <cellStyle name="Normal 5 7 4 11" xfId="5739" xr:uid="{00000000-0005-0000-0000-000014160000}"/>
    <cellStyle name="Normal 5 7 4 12" xfId="5740" xr:uid="{00000000-0005-0000-0000-000015160000}"/>
    <cellStyle name="Normal 5 7 4 2" xfId="5741" xr:uid="{00000000-0005-0000-0000-000016160000}"/>
    <cellStyle name="Normal 5 7 4 3" xfId="5742" xr:uid="{00000000-0005-0000-0000-000017160000}"/>
    <cellStyle name="Normal 5 7 4 4" xfId="5743" xr:uid="{00000000-0005-0000-0000-000018160000}"/>
    <cellStyle name="Normal 5 7 4 5" xfId="5744" xr:uid="{00000000-0005-0000-0000-000019160000}"/>
    <cellStyle name="Normal 5 7 4 6" xfId="5745" xr:uid="{00000000-0005-0000-0000-00001A160000}"/>
    <cellStyle name="Normal 5 7 4 7" xfId="5746" xr:uid="{00000000-0005-0000-0000-00001B160000}"/>
    <cellStyle name="Normal 5 7 4 8" xfId="5747" xr:uid="{00000000-0005-0000-0000-00001C160000}"/>
    <cellStyle name="Normal 5 7 4 9" xfId="5748" xr:uid="{00000000-0005-0000-0000-00001D160000}"/>
    <cellStyle name="Normal 5 7 5" xfId="5749" xr:uid="{00000000-0005-0000-0000-00001E160000}"/>
    <cellStyle name="Normal 5 7 6" xfId="5750" xr:uid="{00000000-0005-0000-0000-00001F160000}"/>
    <cellStyle name="Normal 5 7 6 2" xfId="5751" xr:uid="{00000000-0005-0000-0000-000020160000}"/>
    <cellStyle name="Normal 5 7 6 3" xfId="5752" xr:uid="{00000000-0005-0000-0000-000021160000}"/>
    <cellStyle name="Normal 5 7 6 4" xfId="5753" xr:uid="{00000000-0005-0000-0000-000022160000}"/>
    <cellStyle name="Normal 5 7 7" xfId="5754" xr:uid="{00000000-0005-0000-0000-000023160000}"/>
    <cellStyle name="Normal 5 7 8" xfId="5755" xr:uid="{00000000-0005-0000-0000-000024160000}"/>
    <cellStyle name="Normal 5 70" xfId="5756" xr:uid="{00000000-0005-0000-0000-000025160000}"/>
    <cellStyle name="Normal 5 71" xfId="5757" xr:uid="{00000000-0005-0000-0000-000026160000}"/>
    <cellStyle name="Normal 5 72" xfId="5758" xr:uid="{00000000-0005-0000-0000-000027160000}"/>
    <cellStyle name="Normal 5 73" xfId="5759" xr:uid="{00000000-0005-0000-0000-000028160000}"/>
    <cellStyle name="Normal 5 74" xfId="5760" xr:uid="{00000000-0005-0000-0000-000029160000}"/>
    <cellStyle name="Normal 5 75" xfId="5761" xr:uid="{00000000-0005-0000-0000-00002A160000}"/>
    <cellStyle name="Normal 5 76" xfId="5762" xr:uid="{00000000-0005-0000-0000-00002B160000}"/>
    <cellStyle name="Normal 5 77" xfId="5763" xr:uid="{00000000-0005-0000-0000-00002C160000}"/>
    <cellStyle name="Normal 5 78" xfId="5764" xr:uid="{00000000-0005-0000-0000-00002D160000}"/>
    <cellStyle name="Normal 5 79" xfId="5765" xr:uid="{00000000-0005-0000-0000-00002E160000}"/>
    <cellStyle name="Normal 5 8" xfId="375" xr:uid="{00000000-0005-0000-0000-00002F160000}"/>
    <cellStyle name="Normal 5 8 2" xfId="376" xr:uid="{00000000-0005-0000-0000-000030160000}"/>
    <cellStyle name="Normal 5 8 2 10" xfId="5766" xr:uid="{00000000-0005-0000-0000-000031160000}"/>
    <cellStyle name="Normal 5 8 2 11" xfId="5767" xr:uid="{00000000-0005-0000-0000-000032160000}"/>
    <cellStyle name="Normal 5 8 2 12" xfId="5768" xr:uid="{00000000-0005-0000-0000-000033160000}"/>
    <cellStyle name="Normal 5 8 2 13" xfId="5769" xr:uid="{00000000-0005-0000-0000-000034160000}"/>
    <cellStyle name="Normal 5 8 2 2" xfId="5770" xr:uid="{00000000-0005-0000-0000-000035160000}"/>
    <cellStyle name="Normal 5 8 2 3" xfId="5771" xr:uid="{00000000-0005-0000-0000-000036160000}"/>
    <cellStyle name="Normal 5 8 2 4" xfId="5772" xr:uid="{00000000-0005-0000-0000-000037160000}"/>
    <cellStyle name="Normal 5 8 2 5" xfId="5773" xr:uid="{00000000-0005-0000-0000-000038160000}"/>
    <cellStyle name="Normal 5 8 2 6" xfId="5774" xr:uid="{00000000-0005-0000-0000-000039160000}"/>
    <cellStyle name="Normal 5 8 2 7" xfId="5775" xr:uid="{00000000-0005-0000-0000-00003A160000}"/>
    <cellStyle name="Normal 5 8 2 8" xfId="5776" xr:uid="{00000000-0005-0000-0000-00003B160000}"/>
    <cellStyle name="Normal 5 8 2 9" xfId="5777" xr:uid="{00000000-0005-0000-0000-00003C160000}"/>
    <cellStyle name="Normal 5 8 3" xfId="5778" xr:uid="{00000000-0005-0000-0000-00003D160000}"/>
    <cellStyle name="Normal 5 8 3 10" xfId="5779" xr:uid="{00000000-0005-0000-0000-00003E160000}"/>
    <cellStyle name="Normal 5 8 3 11" xfId="5780" xr:uid="{00000000-0005-0000-0000-00003F160000}"/>
    <cellStyle name="Normal 5 8 3 12" xfId="5781" xr:uid="{00000000-0005-0000-0000-000040160000}"/>
    <cellStyle name="Normal 5 8 3 2" xfId="5782" xr:uid="{00000000-0005-0000-0000-000041160000}"/>
    <cellStyle name="Normal 5 8 3 3" xfId="5783" xr:uid="{00000000-0005-0000-0000-000042160000}"/>
    <cellStyle name="Normal 5 8 3 4" xfId="5784" xr:uid="{00000000-0005-0000-0000-000043160000}"/>
    <cellStyle name="Normal 5 8 3 5" xfId="5785" xr:uid="{00000000-0005-0000-0000-000044160000}"/>
    <cellStyle name="Normal 5 8 3 6" xfId="5786" xr:uid="{00000000-0005-0000-0000-000045160000}"/>
    <cellStyle name="Normal 5 8 3 7" xfId="5787" xr:uid="{00000000-0005-0000-0000-000046160000}"/>
    <cellStyle name="Normal 5 8 3 8" xfId="5788" xr:uid="{00000000-0005-0000-0000-000047160000}"/>
    <cellStyle name="Normal 5 8 3 9" xfId="5789" xr:uid="{00000000-0005-0000-0000-000048160000}"/>
    <cellStyle name="Normal 5 8 4" xfId="5790" xr:uid="{00000000-0005-0000-0000-000049160000}"/>
    <cellStyle name="Normal 5 8 5" xfId="5791" xr:uid="{00000000-0005-0000-0000-00004A160000}"/>
    <cellStyle name="Normal 5 8 5 2" xfId="5792" xr:uid="{00000000-0005-0000-0000-00004B160000}"/>
    <cellStyle name="Normal 5 8 5 3" xfId="5793" xr:uid="{00000000-0005-0000-0000-00004C160000}"/>
    <cellStyle name="Normal 5 8 5 4" xfId="5794" xr:uid="{00000000-0005-0000-0000-00004D160000}"/>
    <cellStyle name="Normal 5 8 6" xfId="5795" xr:uid="{00000000-0005-0000-0000-00004E160000}"/>
    <cellStyle name="Normal 5 8 7" xfId="5796" xr:uid="{00000000-0005-0000-0000-00004F160000}"/>
    <cellStyle name="Normal 5 80" xfId="5797" xr:uid="{00000000-0005-0000-0000-000050160000}"/>
    <cellStyle name="Normal 5 80 10" xfId="5798" xr:uid="{00000000-0005-0000-0000-000051160000}"/>
    <cellStyle name="Normal 5 80 11" xfId="5799" xr:uid="{00000000-0005-0000-0000-000052160000}"/>
    <cellStyle name="Normal 5 80 12" xfId="5800" xr:uid="{00000000-0005-0000-0000-000053160000}"/>
    <cellStyle name="Normal 5 80 2" xfId="5801" xr:uid="{00000000-0005-0000-0000-000054160000}"/>
    <cellStyle name="Normal 5 80 3" xfId="5802" xr:uid="{00000000-0005-0000-0000-000055160000}"/>
    <cellStyle name="Normal 5 80 4" xfId="5803" xr:uid="{00000000-0005-0000-0000-000056160000}"/>
    <cellStyle name="Normal 5 80 5" xfId="5804" xr:uid="{00000000-0005-0000-0000-000057160000}"/>
    <cellStyle name="Normal 5 80 6" xfId="5805" xr:uid="{00000000-0005-0000-0000-000058160000}"/>
    <cellStyle name="Normal 5 80 7" xfId="5806" xr:uid="{00000000-0005-0000-0000-000059160000}"/>
    <cellStyle name="Normal 5 80 8" xfId="5807" xr:uid="{00000000-0005-0000-0000-00005A160000}"/>
    <cellStyle name="Normal 5 80 9" xfId="5808" xr:uid="{00000000-0005-0000-0000-00005B160000}"/>
    <cellStyle name="Normal 5 81" xfId="5809" xr:uid="{00000000-0005-0000-0000-00005C160000}"/>
    <cellStyle name="Normal 5 81 10" xfId="5810" xr:uid="{00000000-0005-0000-0000-00005D160000}"/>
    <cellStyle name="Normal 5 81 11" xfId="5811" xr:uid="{00000000-0005-0000-0000-00005E160000}"/>
    <cellStyle name="Normal 5 81 12" xfId="5812" xr:uid="{00000000-0005-0000-0000-00005F160000}"/>
    <cellStyle name="Normal 5 81 2" xfId="5813" xr:uid="{00000000-0005-0000-0000-000060160000}"/>
    <cellStyle name="Normal 5 81 3" xfId="5814" xr:uid="{00000000-0005-0000-0000-000061160000}"/>
    <cellStyle name="Normal 5 81 4" xfId="5815" xr:uid="{00000000-0005-0000-0000-000062160000}"/>
    <cellStyle name="Normal 5 81 5" xfId="5816" xr:uid="{00000000-0005-0000-0000-000063160000}"/>
    <cellStyle name="Normal 5 81 6" xfId="5817" xr:uid="{00000000-0005-0000-0000-000064160000}"/>
    <cellStyle name="Normal 5 81 7" xfId="5818" xr:uid="{00000000-0005-0000-0000-000065160000}"/>
    <cellStyle name="Normal 5 81 8" xfId="5819" xr:uid="{00000000-0005-0000-0000-000066160000}"/>
    <cellStyle name="Normal 5 81 9" xfId="5820" xr:uid="{00000000-0005-0000-0000-000067160000}"/>
    <cellStyle name="Normal 5 82" xfId="5821" xr:uid="{00000000-0005-0000-0000-000068160000}"/>
    <cellStyle name="Normal 5 83" xfId="5822" xr:uid="{00000000-0005-0000-0000-000069160000}"/>
    <cellStyle name="Normal 5 84" xfId="5823" xr:uid="{00000000-0005-0000-0000-00006A160000}"/>
    <cellStyle name="Normal 5 85" xfId="5824" xr:uid="{00000000-0005-0000-0000-00006B160000}"/>
    <cellStyle name="Normal 5 86" xfId="5825" xr:uid="{00000000-0005-0000-0000-00006C160000}"/>
    <cellStyle name="Normal 5 87" xfId="5826" xr:uid="{00000000-0005-0000-0000-00006D160000}"/>
    <cellStyle name="Normal 5 88" xfId="5827" xr:uid="{00000000-0005-0000-0000-00006E160000}"/>
    <cellStyle name="Normal 5 89" xfId="5828" xr:uid="{00000000-0005-0000-0000-00006F160000}"/>
    <cellStyle name="Normal 5 9" xfId="377" xr:uid="{00000000-0005-0000-0000-000070160000}"/>
    <cellStyle name="Normal 5 9 2" xfId="5829" xr:uid="{00000000-0005-0000-0000-000071160000}"/>
    <cellStyle name="Normal 5 9 2 10" xfId="5830" xr:uid="{00000000-0005-0000-0000-000072160000}"/>
    <cellStyle name="Normal 5 9 2 11" xfId="5831" xr:uid="{00000000-0005-0000-0000-000073160000}"/>
    <cellStyle name="Normal 5 9 2 12" xfId="5832" xr:uid="{00000000-0005-0000-0000-000074160000}"/>
    <cellStyle name="Normal 5 9 2 13" xfId="5833" xr:uid="{00000000-0005-0000-0000-000075160000}"/>
    <cellStyle name="Normal 5 9 2 2" xfId="5834" xr:uid="{00000000-0005-0000-0000-000076160000}"/>
    <cellStyle name="Normal 5 9 2 3" xfId="5835" xr:uid="{00000000-0005-0000-0000-000077160000}"/>
    <cellStyle name="Normal 5 9 2 4" xfId="5836" xr:uid="{00000000-0005-0000-0000-000078160000}"/>
    <cellStyle name="Normal 5 9 2 5" xfId="5837" xr:uid="{00000000-0005-0000-0000-000079160000}"/>
    <cellStyle name="Normal 5 9 2 6" xfId="5838" xr:uid="{00000000-0005-0000-0000-00007A160000}"/>
    <cellStyle name="Normal 5 9 2 7" xfId="5839" xr:uid="{00000000-0005-0000-0000-00007B160000}"/>
    <cellStyle name="Normal 5 9 2 8" xfId="5840" xr:uid="{00000000-0005-0000-0000-00007C160000}"/>
    <cellStyle name="Normal 5 9 2 9" xfId="5841" xr:uid="{00000000-0005-0000-0000-00007D160000}"/>
    <cellStyle name="Normal 5 9 3" xfId="5842" xr:uid="{00000000-0005-0000-0000-00007E160000}"/>
    <cellStyle name="Normal 5 9 3 10" xfId="5843" xr:uid="{00000000-0005-0000-0000-00007F160000}"/>
    <cellStyle name="Normal 5 9 3 11" xfId="5844" xr:uid="{00000000-0005-0000-0000-000080160000}"/>
    <cellStyle name="Normal 5 9 3 12" xfId="5845" xr:uid="{00000000-0005-0000-0000-000081160000}"/>
    <cellStyle name="Normal 5 9 3 2" xfId="5846" xr:uid="{00000000-0005-0000-0000-000082160000}"/>
    <cellStyle name="Normal 5 9 3 3" xfId="5847" xr:uid="{00000000-0005-0000-0000-000083160000}"/>
    <cellStyle name="Normal 5 9 3 4" xfId="5848" xr:uid="{00000000-0005-0000-0000-000084160000}"/>
    <cellStyle name="Normal 5 9 3 5" xfId="5849" xr:uid="{00000000-0005-0000-0000-000085160000}"/>
    <cellStyle name="Normal 5 9 3 6" xfId="5850" xr:uid="{00000000-0005-0000-0000-000086160000}"/>
    <cellStyle name="Normal 5 9 3 7" xfId="5851" xr:uid="{00000000-0005-0000-0000-000087160000}"/>
    <cellStyle name="Normal 5 9 3 8" xfId="5852" xr:uid="{00000000-0005-0000-0000-000088160000}"/>
    <cellStyle name="Normal 5 9 3 9" xfId="5853" xr:uid="{00000000-0005-0000-0000-000089160000}"/>
    <cellStyle name="Normal 5 9 4" xfId="5854" xr:uid="{00000000-0005-0000-0000-00008A160000}"/>
    <cellStyle name="Normal 5 9 5" xfId="5855" xr:uid="{00000000-0005-0000-0000-00008B160000}"/>
    <cellStyle name="Normal 5 9 5 2" xfId="5856" xr:uid="{00000000-0005-0000-0000-00008C160000}"/>
    <cellStyle name="Normal 5 9 5 3" xfId="5857" xr:uid="{00000000-0005-0000-0000-00008D160000}"/>
    <cellStyle name="Normal 5 9 5 4" xfId="5858" xr:uid="{00000000-0005-0000-0000-00008E160000}"/>
    <cellStyle name="Normal 5 9 6" xfId="5859" xr:uid="{00000000-0005-0000-0000-00008F160000}"/>
    <cellStyle name="Normal 5 9 7" xfId="5860" xr:uid="{00000000-0005-0000-0000-000090160000}"/>
    <cellStyle name="Normal 5 90" xfId="5861" xr:uid="{00000000-0005-0000-0000-000091160000}"/>
    <cellStyle name="Normal 5 91" xfId="5862" xr:uid="{00000000-0005-0000-0000-000092160000}"/>
    <cellStyle name="Normal 5 92" xfId="5863" xr:uid="{00000000-0005-0000-0000-000093160000}"/>
    <cellStyle name="Normal 5 93" xfId="5864" xr:uid="{00000000-0005-0000-0000-000094160000}"/>
    <cellStyle name="Normal 5 94" xfId="5865" xr:uid="{00000000-0005-0000-0000-000095160000}"/>
    <cellStyle name="Normal 5 95" xfId="5866" xr:uid="{00000000-0005-0000-0000-000096160000}"/>
    <cellStyle name="Normal 5 96" xfId="5867" xr:uid="{00000000-0005-0000-0000-000097160000}"/>
    <cellStyle name="Normal 6" xfId="378" xr:uid="{00000000-0005-0000-0000-000098160000}"/>
    <cellStyle name="Normal 6 10" xfId="5868" xr:uid="{00000000-0005-0000-0000-000099160000}"/>
    <cellStyle name="Normal 6 10 2" xfId="5869" xr:uid="{00000000-0005-0000-0000-00009A160000}"/>
    <cellStyle name="Normal 6 10 3" xfId="5870" xr:uid="{00000000-0005-0000-0000-00009B160000}"/>
    <cellStyle name="Normal 6 10 4" xfId="5871" xr:uid="{00000000-0005-0000-0000-00009C160000}"/>
    <cellStyle name="Normal 6 10 5" xfId="5872" xr:uid="{00000000-0005-0000-0000-00009D160000}"/>
    <cellStyle name="Normal 6 11" xfId="5873" xr:uid="{00000000-0005-0000-0000-00009E160000}"/>
    <cellStyle name="Normal 6 11 2" xfId="5874" xr:uid="{00000000-0005-0000-0000-00009F160000}"/>
    <cellStyle name="Normal 6 11 3" xfId="5875" xr:uid="{00000000-0005-0000-0000-0000A0160000}"/>
    <cellStyle name="Normal 6 11 4" xfId="5876" xr:uid="{00000000-0005-0000-0000-0000A1160000}"/>
    <cellStyle name="Normal 6 11 5" xfId="5877" xr:uid="{00000000-0005-0000-0000-0000A2160000}"/>
    <cellStyle name="Normal 6 12" xfId="5878" xr:uid="{00000000-0005-0000-0000-0000A3160000}"/>
    <cellStyle name="Normal 6 12 2" xfId="5879" xr:uid="{00000000-0005-0000-0000-0000A4160000}"/>
    <cellStyle name="Normal 6 12 3" xfId="5880" xr:uid="{00000000-0005-0000-0000-0000A5160000}"/>
    <cellStyle name="Normal 6 12 4" xfId="5881" xr:uid="{00000000-0005-0000-0000-0000A6160000}"/>
    <cellStyle name="Normal 6 12 5" xfId="5882" xr:uid="{00000000-0005-0000-0000-0000A7160000}"/>
    <cellStyle name="Normal 6 13" xfId="5883" xr:uid="{00000000-0005-0000-0000-0000A8160000}"/>
    <cellStyle name="Normal 6 13 2" xfId="5884" xr:uid="{00000000-0005-0000-0000-0000A9160000}"/>
    <cellStyle name="Normal 6 13 3" xfId="5885" xr:uid="{00000000-0005-0000-0000-0000AA160000}"/>
    <cellStyle name="Normal 6 13 4" xfId="5886" xr:uid="{00000000-0005-0000-0000-0000AB160000}"/>
    <cellStyle name="Normal 6 13 5" xfId="5887" xr:uid="{00000000-0005-0000-0000-0000AC160000}"/>
    <cellStyle name="Normal 6 14" xfId="5888" xr:uid="{00000000-0005-0000-0000-0000AD160000}"/>
    <cellStyle name="Normal 6 14 2" xfId="5889" xr:uid="{00000000-0005-0000-0000-0000AE160000}"/>
    <cellStyle name="Normal 6 14 3" xfId="5890" xr:uid="{00000000-0005-0000-0000-0000AF160000}"/>
    <cellStyle name="Normal 6 14 4" xfId="5891" xr:uid="{00000000-0005-0000-0000-0000B0160000}"/>
    <cellStyle name="Normal 6 14 5" xfId="5892" xr:uid="{00000000-0005-0000-0000-0000B1160000}"/>
    <cellStyle name="Normal 6 15" xfId="5893" xr:uid="{00000000-0005-0000-0000-0000B2160000}"/>
    <cellStyle name="Normal 6 15 2" xfId="5894" xr:uid="{00000000-0005-0000-0000-0000B3160000}"/>
    <cellStyle name="Normal 6 15 3" xfId="5895" xr:uid="{00000000-0005-0000-0000-0000B4160000}"/>
    <cellStyle name="Normal 6 15 4" xfId="5896" xr:uid="{00000000-0005-0000-0000-0000B5160000}"/>
    <cellStyle name="Normal 6 15 5" xfId="5897" xr:uid="{00000000-0005-0000-0000-0000B6160000}"/>
    <cellStyle name="Normal 6 16" xfId="5898" xr:uid="{00000000-0005-0000-0000-0000B7160000}"/>
    <cellStyle name="Normal 6 16 2" xfId="5899" xr:uid="{00000000-0005-0000-0000-0000B8160000}"/>
    <cellStyle name="Normal 6 16 3" xfId="5900" xr:uid="{00000000-0005-0000-0000-0000B9160000}"/>
    <cellStyle name="Normal 6 16 4" xfId="5901" xr:uid="{00000000-0005-0000-0000-0000BA160000}"/>
    <cellStyle name="Normal 6 16 5" xfId="5902" xr:uid="{00000000-0005-0000-0000-0000BB160000}"/>
    <cellStyle name="Normal 6 17" xfId="5903" xr:uid="{00000000-0005-0000-0000-0000BC160000}"/>
    <cellStyle name="Normal 6 17 2" xfId="5904" xr:uid="{00000000-0005-0000-0000-0000BD160000}"/>
    <cellStyle name="Normal 6 17 3" xfId="5905" xr:uid="{00000000-0005-0000-0000-0000BE160000}"/>
    <cellStyle name="Normal 6 17 4" xfId="5906" xr:uid="{00000000-0005-0000-0000-0000BF160000}"/>
    <cellStyle name="Normal 6 17 5" xfId="5907" xr:uid="{00000000-0005-0000-0000-0000C0160000}"/>
    <cellStyle name="Normal 6 18" xfId="5908" xr:uid="{00000000-0005-0000-0000-0000C1160000}"/>
    <cellStyle name="Normal 6 18 2" xfId="5909" xr:uid="{00000000-0005-0000-0000-0000C2160000}"/>
    <cellStyle name="Normal 6 18 3" xfId="5910" xr:uid="{00000000-0005-0000-0000-0000C3160000}"/>
    <cellStyle name="Normal 6 18 4" xfId="5911" xr:uid="{00000000-0005-0000-0000-0000C4160000}"/>
    <cellStyle name="Normal 6 18 5" xfId="5912" xr:uid="{00000000-0005-0000-0000-0000C5160000}"/>
    <cellStyle name="Normal 6 19" xfId="5913" xr:uid="{00000000-0005-0000-0000-0000C6160000}"/>
    <cellStyle name="Normal 6 19 2" xfId="5914" xr:uid="{00000000-0005-0000-0000-0000C7160000}"/>
    <cellStyle name="Normal 6 19 3" xfId="5915" xr:uid="{00000000-0005-0000-0000-0000C8160000}"/>
    <cellStyle name="Normal 6 19 4" xfId="5916" xr:uid="{00000000-0005-0000-0000-0000C9160000}"/>
    <cellStyle name="Normal 6 19 5" xfId="5917" xr:uid="{00000000-0005-0000-0000-0000CA160000}"/>
    <cellStyle name="Normal 6 2" xfId="379" xr:uid="{00000000-0005-0000-0000-0000CB160000}"/>
    <cellStyle name="Normal 6 2 2" xfId="380" xr:uid="{00000000-0005-0000-0000-0000CC160000}"/>
    <cellStyle name="Normal 6 2 2 10" xfId="5918" xr:uid="{00000000-0005-0000-0000-0000CD160000}"/>
    <cellStyle name="Normal 6 2 2 11" xfId="5919" xr:uid="{00000000-0005-0000-0000-0000CE160000}"/>
    <cellStyle name="Normal 6 2 2 12" xfId="5920" xr:uid="{00000000-0005-0000-0000-0000CF160000}"/>
    <cellStyle name="Normal 6 2 2 13" xfId="5921" xr:uid="{00000000-0005-0000-0000-0000D0160000}"/>
    <cellStyle name="Normal 6 2 2 14" xfId="5922" xr:uid="{00000000-0005-0000-0000-0000D1160000}"/>
    <cellStyle name="Normal 6 2 2 2" xfId="381" xr:uid="{00000000-0005-0000-0000-0000D2160000}"/>
    <cellStyle name="Normal 6 2 2 2 10" xfId="5923" xr:uid="{00000000-0005-0000-0000-0000D3160000}"/>
    <cellStyle name="Normal 6 2 2 2 11" xfId="5924" xr:uid="{00000000-0005-0000-0000-0000D4160000}"/>
    <cellStyle name="Normal 6 2 2 2 12" xfId="5925" xr:uid="{00000000-0005-0000-0000-0000D5160000}"/>
    <cellStyle name="Normal 6 2 2 2 2" xfId="5926" xr:uid="{00000000-0005-0000-0000-0000D6160000}"/>
    <cellStyle name="Normal 6 2 2 2 3" xfId="5927" xr:uid="{00000000-0005-0000-0000-0000D7160000}"/>
    <cellStyle name="Normal 6 2 2 2 4" xfId="5928" xr:uid="{00000000-0005-0000-0000-0000D8160000}"/>
    <cellStyle name="Normal 6 2 2 2 5" xfId="5929" xr:uid="{00000000-0005-0000-0000-0000D9160000}"/>
    <cellStyle name="Normal 6 2 2 2 6" xfId="5930" xr:uid="{00000000-0005-0000-0000-0000DA160000}"/>
    <cellStyle name="Normal 6 2 2 2 7" xfId="5931" xr:uid="{00000000-0005-0000-0000-0000DB160000}"/>
    <cellStyle name="Normal 6 2 2 2 8" xfId="5932" xr:uid="{00000000-0005-0000-0000-0000DC160000}"/>
    <cellStyle name="Normal 6 2 2 2 9" xfId="5933" xr:uid="{00000000-0005-0000-0000-0000DD160000}"/>
    <cellStyle name="Normal 6 2 2 3" xfId="5934" xr:uid="{00000000-0005-0000-0000-0000DE160000}"/>
    <cellStyle name="Normal 6 2 2 4" xfId="5935" xr:uid="{00000000-0005-0000-0000-0000DF160000}"/>
    <cellStyle name="Normal 6 2 2 5" xfId="5936" xr:uid="{00000000-0005-0000-0000-0000E0160000}"/>
    <cellStyle name="Normal 6 2 2 6" xfId="5937" xr:uid="{00000000-0005-0000-0000-0000E1160000}"/>
    <cellStyle name="Normal 6 2 2 7" xfId="5938" xr:uid="{00000000-0005-0000-0000-0000E2160000}"/>
    <cellStyle name="Normal 6 2 2 8" xfId="5939" xr:uid="{00000000-0005-0000-0000-0000E3160000}"/>
    <cellStyle name="Normal 6 2 2 9" xfId="5940" xr:uid="{00000000-0005-0000-0000-0000E4160000}"/>
    <cellStyle name="Normal 6 2 3" xfId="382" xr:uid="{00000000-0005-0000-0000-0000E5160000}"/>
    <cellStyle name="Normal 6 2 3 10" xfId="5941" xr:uid="{00000000-0005-0000-0000-0000E6160000}"/>
    <cellStyle name="Normal 6 2 3 11" xfId="5942" xr:uid="{00000000-0005-0000-0000-0000E7160000}"/>
    <cellStyle name="Normal 6 2 3 12" xfId="5943" xr:uid="{00000000-0005-0000-0000-0000E8160000}"/>
    <cellStyle name="Normal 6 2 3 13" xfId="5944" xr:uid="{00000000-0005-0000-0000-0000E9160000}"/>
    <cellStyle name="Normal 6 2 3 2" xfId="383" xr:uid="{00000000-0005-0000-0000-0000EA160000}"/>
    <cellStyle name="Normal 6 2 3 2 10" xfId="5945" xr:uid="{00000000-0005-0000-0000-0000EB160000}"/>
    <cellStyle name="Normal 6 2 3 2 11" xfId="5946" xr:uid="{00000000-0005-0000-0000-0000EC160000}"/>
    <cellStyle name="Normal 6 2 3 2 12" xfId="5947" xr:uid="{00000000-0005-0000-0000-0000ED160000}"/>
    <cellStyle name="Normal 6 2 3 2 2" xfId="5948" xr:uid="{00000000-0005-0000-0000-0000EE160000}"/>
    <cellStyle name="Normal 6 2 3 2 3" xfId="5949" xr:uid="{00000000-0005-0000-0000-0000EF160000}"/>
    <cellStyle name="Normal 6 2 3 2 4" xfId="5950" xr:uid="{00000000-0005-0000-0000-0000F0160000}"/>
    <cellStyle name="Normal 6 2 3 2 5" xfId="5951" xr:uid="{00000000-0005-0000-0000-0000F1160000}"/>
    <cellStyle name="Normal 6 2 3 2 6" xfId="5952" xr:uid="{00000000-0005-0000-0000-0000F2160000}"/>
    <cellStyle name="Normal 6 2 3 2 7" xfId="5953" xr:uid="{00000000-0005-0000-0000-0000F3160000}"/>
    <cellStyle name="Normal 6 2 3 2 8" xfId="5954" xr:uid="{00000000-0005-0000-0000-0000F4160000}"/>
    <cellStyle name="Normal 6 2 3 2 9" xfId="5955" xr:uid="{00000000-0005-0000-0000-0000F5160000}"/>
    <cellStyle name="Normal 6 2 3 3" xfId="5956" xr:uid="{00000000-0005-0000-0000-0000F6160000}"/>
    <cellStyle name="Normal 6 2 3 4" xfId="5957" xr:uid="{00000000-0005-0000-0000-0000F7160000}"/>
    <cellStyle name="Normal 6 2 3 5" xfId="5958" xr:uid="{00000000-0005-0000-0000-0000F8160000}"/>
    <cellStyle name="Normal 6 2 3 6" xfId="5959" xr:uid="{00000000-0005-0000-0000-0000F9160000}"/>
    <cellStyle name="Normal 6 2 3 7" xfId="5960" xr:uid="{00000000-0005-0000-0000-0000FA160000}"/>
    <cellStyle name="Normal 6 2 3 8" xfId="5961" xr:uid="{00000000-0005-0000-0000-0000FB160000}"/>
    <cellStyle name="Normal 6 2 3 9" xfId="5962" xr:uid="{00000000-0005-0000-0000-0000FC160000}"/>
    <cellStyle name="Normal 6 2 4" xfId="384" xr:uid="{00000000-0005-0000-0000-0000FD160000}"/>
    <cellStyle name="Normal 6 2 4 10" xfId="5963" xr:uid="{00000000-0005-0000-0000-0000FE160000}"/>
    <cellStyle name="Normal 6 2 4 11" xfId="5964" xr:uid="{00000000-0005-0000-0000-0000FF160000}"/>
    <cellStyle name="Normal 6 2 4 12" xfId="5965" xr:uid="{00000000-0005-0000-0000-000000170000}"/>
    <cellStyle name="Normal 6 2 4 2" xfId="5966" xr:uid="{00000000-0005-0000-0000-000001170000}"/>
    <cellStyle name="Normal 6 2 4 3" xfId="5967" xr:uid="{00000000-0005-0000-0000-000002170000}"/>
    <cellStyle name="Normal 6 2 4 4" xfId="5968" xr:uid="{00000000-0005-0000-0000-000003170000}"/>
    <cellStyle name="Normal 6 2 4 5" xfId="5969" xr:uid="{00000000-0005-0000-0000-000004170000}"/>
    <cellStyle name="Normal 6 2 4 6" xfId="5970" xr:uid="{00000000-0005-0000-0000-000005170000}"/>
    <cellStyle name="Normal 6 2 4 7" xfId="5971" xr:uid="{00000000-0005-0000-0000-000006170000}"/>
    <cellStyle name="Normal 6 2 4 8" xfId="5972" xr:uid="{00000000-0005-0000-0000-000007170000}"/>
    <cellStyle name="Normal 6 2 4 9" xfId="5973" xr:uid="{00000000-0005-0000-0000-000008170000}"/>
    <cellStyle name="Normal 6 2 5" xfId="5974" xr:uid="{00000000-0005-0000-0000-000009170000}"/>
    <cellStyle name="Normal 6 2 5 10" xfId="5975" xr:uid="{00000000-0005-0000-0000-00000A170000}"/>
    <cellStyle name="Normal 6 2 5 11" xfId="5976" xr:uid="{00000000-0005-0000-0000-00000B170000}"/>
    <cellStyle name="Normal 6 2 5 12" xfId="5977" xr:uid="{00000000-0005-0000-0000-00000C170000}"/>
    <cellStyle name="Normal 6 2 5 2" xfId="5978" xr:uid="{00000000-0005-0000-0000-00000D170000}"/>
    <cellStyle name="Normal 6 2 5 3" xfId="5979" xr:uid="{00000000-0005-0000-0000-00000E170000}"/>
    <cellStyle name="Normal 6 2 5 4" xfId="5980" xr:uid="{00000000-0005-0000-0000-00000F170000}"/>
    <cellStyle name="Normal 6 2 5 5" xfId="5981" xr:uid="{00000000-0005-0000-0000-000010170000}"/>
    <cellStyle name="Normal 6 2 5 6" xfId="5982" xr:uid="{00000000-0005-0000-0000-000011170000}"/>
    <cellStyle name="Normal 6 2 5 7" xfId="5983" xr:uid="{00000000-0005-0000-0000-000012170000}"/>
    <cellStyle name="Normal 6 2 5 8" xfId="5984" xr:uid="{00000000-0005-0000-0000-000013170000}"/>
    <cellStyle name="Normal 6 2 5 9" xfId="5985" xr:uid="{00000000-0005-0000-0000-000014170000}"/>
    <cellStyle name="Normal 6 2 6" xfId="5986" xr:uid="{00000000-0005-0000-0000-000015170000}"/>
    <cellStyle name="Normal 6 2 7" xfId="5987" xr:uid="{00000000-0005-0000-0000-000016170000}"/>
    <cellStyle name="Normal 6 2 7 2" xfId="5988" xr:uid="{00000000-0005-0000-0000-000017170000}"/>
    <cellStyle name="Normal 6 2 7 3" xfId="5989" xr:uid="{00000000-0005-0000-0000-000018170000}"/>
    <cellStyle name="Normal 6 2 7 4" xfId="5990" xr:uid="{00000000-0005-0000-0000-000019170000}"/>
    <cellStyle name="Normal 6 2 8" xfId="5991" xr:uid="{00000000-0005-0000-0000-00001A170000}"/>
    <cellStyle name="Normal 6 2 9" xfId="5992" xr:uid="{00000000-0005-0000-0000-00001B170000}"/>
    <cellStyle name="Normal 6 20" xfId="5993" xr:uid="{00000000-0005-0000-0000-00001C170000}"/>
    <cellStyle name="Normal 6 20 2" xfId="5994" xr:uid="{00000000-0005-0000-0000-00001D170000}"/>
    <cellStyle name="Normal 6 20 3" xfId="5995" xr:uid="{00000000-0005-0000-0000-00001E170000}"/>
    <cellStyle name="Normal 6 20 4" xfId="5996" xr:uid="{00000000-0005-0000-0000-00001F170000}"/>
    <cellStyle name="Normal 6 20 5" xfId="5997" xr:uid="{00000000-0005-0000-0000-000020170000}"/>
    <cellStyle name="Normal 6 21" xfId="5998" xr:uid="{00000000-0005-0000-0000-000021170000}"/>
    <cellStyle name="Normal 6 21 2" xfId="5999" xr:uid="{00000000-0005-0000-0000-000022170000}"/>
    <cellStyle name="Normal 6 21 3" xfId="6000" xr:uid="{00000000-0005-0000-0000-000023170000}"/>
    <cellStyle name="Normal 6 21 4" xfId="6001" xr:uid="{00000000-0005-0000-0000-000024170000}"/>
    <cellStyle name="Normal 6 21 5" xfId="6002" xr:uid="{00000000-0005-0000-0000-000025170000}"/>
    <cellStyle name="Normal 6 22" xfId="6003" xr:uid="{00000000-0005-0000-0000-000026170000}"/>
    <cellStyle name="Normal 6 22 2" xfId="6004" xr:uid="{00000000-0005-0000-0000-000027170000}"/>
    <cellStyle name="Normal 6 22 3" xfId="6005" xr:uid="{00000000-0005-0000-0000-000028170000}"/>
    <cellStyle name="Normal 6 22 4" xfId="6006" xr:uid="{00000000-0005-0000-0000-000029170000}"/>
    <cellStyle name="Normal 6 22 5" xfId="6007" xr:uid="{00000000-0005-0000-0000-00002A170000}"/>
    <cellStyle name="Normal 6 23" xfId="6008" xr:uid="{00000000-0005-0000-0000-00002B170000}"/>
    <cellStyle name="Normal 6 23 2" xfId="6009" xr:uid="{00000000-0005-0000-0000-00002C170000}"/>
    <cellStyle name="Normal 6 23 3" xfId="6010" xr:uid="{00000000-0005-0000-0000-00002D170000}"/>
    <cellStyle name="Normal 6 23 4" xfId="6011" xr:uid="{00000000-0005-0000-0000-00002E170000}"/>
    <cellStyle name="Normal 6 23 5" xfId="6012" xr:uid="{00000000-0005-0000-0000-00002F170000}"/>
    <cellStyle name="Normal 6 24" xfId="6013" xr:uid="{00000000-0005-0000-0000-000030170000}"/>
    <cellStyle name="Normal 6 24 2" xfId="6014" xr:uid="{00000000-0005-0000-0000-000031170000}"/>
    <cellStyle name="Normal 6 24 3" xfId="6015" xr:uid="{00000000-0005-0000-0000-000032170000}"/>
    <cellStyle name="Normal 6 24 4" xfId="6016" xr:uid="{00000000-0005-0000-0000-000033170000}"/>
    <cellStyle name="Normal 6 24 5" xfId="6017" xr:uid="{00000000-0005-0000-0000-000034170000}"/>
    <cellStyle name="Normal 6 25" xfId="6018" xr:uid="{00000000-0005-0000-0000-000035170000}"/>
    <cellStyle name="Normal 6 25 2" xfId="6019" xr:uid="{00000000-0005-0000-0000-000036170000}"/>
    <cellStyle name="Normal 6 25 3" xfId="6020" xr:uid="{00000000-0005-0000-0000-000037170000}"/>
    <cellStyle name="Normal 6 25 4" xfId="6021" xr:uid="{00000000-0005-0000-0000-000038170000}"/>
    <cellStyle name="Normal 6 25 5" xfId="6022" xr:uid="{00000000-0005-0000-0000-000039170000}"/>
    <cellStyle name="Normal 6 26" xfId="6023" xr:uid="{00000000-0005-0000-0000-00003A170000}"/>
    <cellStyle name="Normal 6 26 2" xfId="6024" xr:uid="{00000000-0005-0000-0000-00003B170000}"/>
    <cellStyle name="Normal 6 26 3" xfId="6025" xr:uid="{00000000-0005-0000-0000-00003C170000}"/>
    <cellStyle name="Normal 6 26 4" xfId="6026" xr:uid="{00000000-0005-0000-0000-00003D170000}"/>
    <cellStyle name="Normal 6 26 5" xfId="6027" xr:uid="{00000000-0005-0000-0000-00003E170000}"/>
    <cellStyle name="Normal 6 27" xfId="6028" xr:uid="{00000000-0005-0000-0000-00003F170000}"/>
    <cellStyle name="Normal 6 27 2" xfId="6029" xr:uid="{00000000-0005-0000-0000-000040170000}"/>
    <cellStyle name="Normal 6 27 3" xfId="6030" xr:uid="{00000000-0005-0000-0000-000041170000}"/>
    <cellStyle name="Normal 6 27 4" xfId="6031" xr:uid="{00000000-0005-0000-0000-000042170000}"/>
    <cellStyle name="Normal 6 27 5" xfId="6032" xr:uid="{00000000-0005-0000-0000-000043170000}"/>
    <cellStyle name="Normal 6 28" xfId="6033" xr:uid="{00000000-0005-0000-0000-000044170000}"/>
    <cellStyle name="Normal 6 28 2" xfId="6034" xr:uid="{00000000-0005-0000-0000-000045170000}"/>
    <cellStyle name="Normal 6 28 3" xfId="6035" xr:uid="{00000000-0005-0000-0000-000046170000}"/>
    <cellStyle name="Normal 6 28 4" xfId="6036" xr:uid="{00000000-0005-0000-0000-000047170000}"/>
    <cellStyle name="Normal 6 28 5" xfId="6037" xr:uid="{00000000-0005-0000-0000-000048170000}"/>
    <cellStyle name="Normal 6 29" xfId="6038" xr:uid="{00000000-0005-0000-0000-000049170000}"/>
    <cellStyle name="Normal 6 29 2" xfId="6039" xr:uid="{00000000-0005-0000-0000-00004A170000}"/>
    <cellStyle name="Normal 6 29 3" xfId="6040" xr:uid="{00000000-0005-0000-0000-00004B170000}"/>
    <cellStyle name="Normal 6 29 4" xfId="6041" xr:uid="{00000000-0005-0000-0000-00004C170000}"/>
    <cellStyle name="Normal 6 29 5" xfId="6042" xr:uid="{00000000-0005-0000-0000-00004D170000}"/>
    <cellStyle name="Normal 6 3" xfId="385" xr:uid="{00000000-0005-0000-0000-00004E170000}"/>
    <cellStyle name="Normal 6 3 2" xfId="386" xr:uid="{00000000-0005-0000-0000-00004F170000}"/>
    <cellStyle name="Normal 6 3 2 10" xfId="6043" xr:uid="{00000000-0005-0000-0000-000050170000}"/>
    <cellStyle name="Normal 6 3 2 11" xfId="6044" xr:uid="{00000000-0005-0000-0000-000051170000}"/>
    <cellStyle name="Normal 6 3 2 12" xfId="6045" xr:uid="{00000000-0005-0000-0000-000052170000}"/>
    <cellStyle name="Normal 6 3 2 13" xfId="6046" xr:uid="{00000000-0005-0000-0000-000053170000}"/>
    <cellStyle name="Normal 6 3 2 14" xfId="6047" xr:uid="{00000000-0005-0000-0000-000054170000}"/>
    <cellStyle name="Normal 6 3 2 2" xfId="387" xr:uid="{00000000-0005-0000-0000-000055170000}"/>
    <cellStyle name="Normal 6 3 2 2 10" xfId="6048" xr:uid="{00000000-0005-0000-0000-000056170000}"/>
    <cellStyle name="Normal 6 3 2 2 11" xfId="6049" xr:uid="{00000000-0005-0000-0000-000057170000}"/>
    <cellStyle name="Normal 6 3 2 2 12" xfId="6050" xr:uid="{00000000-0005-0000-0000-000058170000}"/>
    <cellStyle name="Normal 6 3 2 2 2" xfId="6051" xr:uid="{00000000-0005-0000-0000-000059170000}"/>
    <cellStyle name="Normal 6 3 2 2 3" xfId="6052" xr:uid="{00000000-0005-0000-0000-00005A170000}"/>
    <cellStyle name="Normal 6 3 2 2 4" xfId="6053" xr:uid="{00000000-0005-0000-0000-00005B170000}"/>
    <cellStyle name="Normal 6 3 2 2 5" xfId="6054" xr:uid="{00000000-0005-0000-0000-00005C170000}"/>
    <cellStyle name="Normal 6 3 2 2 6" xfId="6055" xr:uid="{00000000-0005-0000-0000-00005D170000}"/>
    <cellStyle name="Normal 6 3 2 2 7" xfId="6056" xr:uid="{00000000-0005-0000-0000-00005E170000}"/>
    <cellStyle name="Normal 6 3 2 2 8" xfId="6057" xr:uid="{00000000-0005-0000-0000-00005F170000}"/>
    <cellStyle name="Normal 6 3 2 2 9" xfId="6058" xr:uid="{00000000-0005-0000-0000-000060170000}"/>
    <cellStyle name="Normal 6 3 2 3" xfId="6059" xr:uid="{00000000-0005-0000-0000-000061170000}"/>
    <cellStyle name="Normal 6 3 2 4" xfId="6060" xr:uid="{00000000-0005-0000-0000-000062170000}"/>
    <cellStyle name="Normal 6 3 2 5" xfId="6061" xr:uid="{00000000-0005-0000-0000-000063170000}"/>
    <cellStyle name="Normal 6 3 2 6" xfId="6062" xr:uid="{00000000-0005-0000-0000-000064170000}"/>
    <cellStyle name="Normal 6 3 2 7" xfId="6063" xr:uid="{00000000-0005-0000-0000-000065170000}"/>
    <cellStyle name="Normal 6 3 2 8" xfId="6064" xr:uid="{00000000-0005-0000-0000-000066170000}"/>
    <cellStyle name="Normal 6 3 2 9" xfId="6065" xr:uid="{00000000-0005-0000-0000-000067170000}"/>
    <cellStyle name="Normal 6 3 3" xfId="388" xr:uid="{00000000-0005-0000-0000-000068170000}"/>
    <cellStyle name="Normal 6 3 3 10" xfId="6066" xr:uid="{00000000-0005-0000-0000-000069170000}"/>
    <cellStyle name="Normal 6 3 3 11" xfId="6067" xr:uid="{00000000-0005-0000-0000-00006A170000}"/>
    <cellStyle name="Normal 6 3 3 12" xfId="6068" xr:uid="{00000000-0005-0000-0000-00006B170000}"/>
    <cellStyle name="Normal 6 3 3 13" xfId="6069" xr:uid="{00000000-0005-0000-0000-00006C170000}"/>
    <cellStyle name="Normal 6 3 3 2" xfId="389" xr:uid="{00000000-0005-0000-0000-00006D170000}"/>
    <cellStyle name="Normal 6 3 3 2 10" xfId="6070" xr:uid="{00000000-0005-0000-0000-00006E170000}"/>
    <cellStyle name="Normal 6 3 3 2 11" xfId="6071" xr:uid="{00000000-0005-0000-0000-00006F170000}"/>
    <cellStyle name="Normal 6 3 3 2 12" xfId="6072" xr:uid="{00000000-0005-0000-0000-000070170000}"/>
    <cellStyle name="Normal 6 3 3 2 2" xfId="6073" xr:uid="{00000000-0005-0000-0000-000071170000}"/>
    <cellStyle name="Normal 6 3 3 2 3" xfId="6074" xr:uid="{00000000-0005-0000-0000-000072170000}"/>
    <cellStyle name="Normal 6 3 3 2 4" xfId="6075" xr:uid="{00000000-0005-0000-0000-000073170000}"/>
    <cellStyle name="Normal 6 3 3 2 5" xfId="6076" xr:uid="{00000000-0005-0000-0000-000074170000}"/>
    <cellStyle name="Normal 6 3 3 2 6" xfId="6077" xr:uid="{00000000-0005-0000-0000-000075170000}"/>
    <cellStyle name="Normal 6 3 3 2 7" xfId="6078" xr:uid="{00000000-0005-0000-0000-000076170000}"/>
    <cellStyle name="Normal 6 3 3 2 8" xfId="6079" xr:uid="{00000000-0005-0000-0000-000077170000}"/>
    <cellStyle name="Normal 6 3 3 2 9" xfId="6080" xr:uid="{00000000-0005-0000-0000-000078170000}"/>
    <cellStyle name="Normal 6 3 3 3" xfId="6081" xr:uid="{00000000-0005-0000-0000-000079170000}"/>
    <cellStyle name="Normal 6 3 3 4" xfId="6082" xr:uid="{00000000-0005-0000-0000-00007A170000}"/>
    <cellStyle name="Normal 6 3 3 5" xfId="6083" xr:uid="{00000000-0005-0000-0000-00007B170000}"/>
    <cellStyle name="Normal 6 3 3 6" xfId="6084" xr:uid="{00000000-0005-0000-0000-00007C170000}"/>
    <cellStyle name="Normal 6 3 3 7" xfId="6085" xr:uid="{00000000-0005-0000-0000-00007D170000}"/>
    <cellStyle name="Normal 6 3 3 8" xfId="6086" xr:uid="{00000000-0005-0000-0000-00007E170000}"/>
    <cellStyle name="Normal 6 3 3 9" xfId="6087" xr:uid="{00000000-0005-0000-0000-00007F170000}"/>
    <cellStyle name="Normal 6 3 4" xfId="390" xr:uid="{00000000-0005-0000-0000-000080170000}"/>
    <cellStyle name="Normal 6 3 4 10" xfId="6088" xr:uid="{00000000-0005-0000-0000-000081170000}"/>
    <cellStyle name="Normal 6 3 4 11" xfId="6089" xr:uid="{00000000-0005-0000-0000-000082170000}"/>
    <cellStyle name="Normal 6 3 4 12" xfId="6090" xr:uid="{00000000-0005-0000-0000-000083170000}"/>
    <cellStyle name="Normal 6 3 4 2" xfId="6091" xr:uid="{00000000-0005-0000-0000-000084170000}"/>
    <cellStyle name="Normal 6 3 4 3" xfId="6092" xr:uid="{00000000-0005-0000-0000-000085170000}"/>
    <cellStyle name="Normal 6 3 4 4" xfId="6093" xr:uid="{00000000-0005-0000-0000-000086170000}"/>
    <cellStyle name="Normal 6 3 4 5" xfId="6094" xr:uid="{00000000-0005-0000-0000-000087170000}"/>
    <cellStyle name="Normal 6 3 4 6" xfId="6095" xr:uid="{00000000-0005-0000-0000-000088170000}"/>
    <cellStyle name="Normal 6 3 4 7" xfId="6096" xr:uid="{00000000-0005-0000-0000-000089170000}"/>
    <cellStyle name="Normal 6 3 4 8" xfId="6097" xr:uid="{00000000-0005-0000-0000-00008A170000}"/>
    <cellStyle name="Normal 6 3 4 9" xfId="6098" xr:uid="{00000000-0005-0000-0000-00008B170000}"/>
    <cellStyle name="Normal 6 3 5" xfId="6099" xr:uid="{00000000-0005-0000-0000-00008C170000}"/>
    <cellStyle name="Normal 6 3 5 10" xfId="6100" xr:uid="{00000000-0005-0000-0000-00008D170000}"/>
    <cellStyle name="Normal 6 3 5 11" xfId="6101" xr:uid="{00000000-0005-0000-0000-00008E170000}"/>
    <cellStyle name="Normal 6 3 5 12" xfId="6102" xr:uid="{00000000-0005-0000-0000-00008F170000}"/>
    <cellStyle name="Normal 6 3 5 2" xfId="6103" xr:uid="{00000000-0005-0000-0000-000090170000}"/>
    <cellStyle name="Normal 6 3 5 3" xfId="6104" xr:uid="{00000000-0005-0000-0000-000091170000}"/>
    <cellStyle name="Normal 6 3 5 4" xfId="6105" xr:uid="{00000000-0005-0000-0000-000092170000}"/>
    <cellStyle name="Normal 6 3 5 5" xfId="6106" xr:uid="{00000000-0005-0000-0000-000093170000}"/>
    <cellStyle name="Normal 6 3 5 6" xfId="6107" xr:uid="{00000000-0005-0000-0000-000094170000}"/>
    <cellStyle name="Normal 6 3 5 7" xfId="6108" xr:uid="{00000000-0005-0000-0000-000095170000}"/>
    <cellStyle name="Normal 6 3 5 8" xfId="6109" xr:uid="{00000000-0005-0000-0000-000096170000}"/>
    <cellStyle name="Normal 6 3 5 9" xfId="6110" xr:uid="{00000000-0005-0000-0000-000097170000}"/>
    <cellStyle name="Normal 6 3 6" xfId="6111" xr:uid="{00000000-0005-0000-0000-000098170000}"/>
    <cellStyle name="Normal 6 3 7" xfId="6112" xr:uid="{00000000-0005-0000-0000-000099170000}"/>
    <cellStyle name="Normal 6 3 7 2" xfId="6113" xr:uid="{00000000-0005-0000-0000-00009A170000}"/>
    <cellStyle name="Normal 6 3 7 3" xfId="6114" xr:uid="{00000000-0005-0000-0000-00009B170000}"/>
    <cellStyle name="Normal 6 3 7 4" xfId="6115" xr:uid="{00000000-0005-0000-0000-00009C170000}"/>
    <cellStyle name="Normal 6 3 8" xfId="6116" xr:uid="{00000000-0005-0000-0000-00009D170000}"/>
    <cellStyle name="Normal 6 3 9" xfId="6117" xr:uid="{00000000-0005-0000-0000-00009E170000}"/>
    <cellStyle name="Normal 6 30" xfId="6118" xr:uid="{00000000-0005-0000-0000-00009F170000}"/>
    <cellStyle name="Normal 6 30 2" xfId="6119" xr:uid="{00000000-0005-0000-0000-0000A0170000}"/>
    <cellStyle name="Normal 6 30 3" xfId="6120" xr:uid="{00000000-0005-0000-0000-0000A1170000}"/>
    <cellStyle name="Normal 6 30 4" xfId="6121" xr:uid="{00000000-0005-0000-0000-0000A2170000}"/>
    <cellStyle name="Normal 6 30 5" xfId="6122" xr:uid="{00000000-0005-0000-0000-0000A3170000}"/>
    <cellStyle name="Normal 6 31" xfId="6123" xr:uid="{00000000-0005-0000-0000-0000A4170000}"/>
    <cellStyle name="Normal 6 31 2" xfId="6124" xr:uid="{00000000-0005-0000-0000-0000A5170000}"/>
    <cellStyle name="Normal 6 31 3" xfId="6125" xr:uid="{00000000-0005-0000-0000-0000A6170000}"/>
    <cellStyle name="Normal 6 31 4" xfId="6126" xr:uid="{00000000-0005-0000-0000-0000A7170000}"/>
    <cellStyle name="Normal 6 31 5" xfId="6127" xr:uid="{00000000-0005-0000-0000-0000A8170000}"/>
    <cellStyle name="Normal 6 32" xfId="6128" xr:uid="{00000000-0005-0000-0000-0000A9170000}"/>
    <cellStyle name="Normal 6 32 2" xfId="6129" xr:uid="{00000000-0005-0000-0000-0000AA170000}"/>
    <cellStyle name="Normal 6 32 3" xfId="6130" xr:uid="{00000000-0005-0000-0000-0000AB170000}"/>
    <cellStyle name="Normal 6 32 4" xfId="6131" xr:uid="{00000000-0005-0000-0000-0000AC170000}"/>
    <cellStyle name="Normal 6 32 5" xfId="6132" xr:uid="{00000000-0005-0000-0000-0000AD170000}"/>
    <cellStyle name="Normal 6 33" xfId="6133" xr:uid="{00000000-0005-0000-0000-0000AE170000}"/>
    <cellStyle name="Normal 6 33 2" xfId="6134" xr:uid="{00000000-0005-0000-0000-0000AF170000}"/>
    <cellStyle name="Normal 6 33 3" xfId="6135" xr:uid="{00000000-0005-0000-0000-0000B0170000}"/>
    <cellStyle name="Normal 6 33 4" xfId="6136" xr:uid="{00000000-0005-0000-0000-0000B1170000}"/>
    <cellStyle name="Normal 6 33 5" xfId="6137" xr:uid="{00000000-0005-0000-0000-0000B2170000}"/>
    <cellStyle name="Normal 6 34" xfId="6138" xr:uid="{00000000-0005-0000-0000-0000B3170000}"/>
    <cellStyle name="Normal 6 34 2" xfId="6139" xr:uid="{00000000-0005-0000-0000-0000B4170000}"/>
    <cellStyle name="Normal 6 34 3" xfId="6140" xr:uid="{00000000-0005-0000-0000-0000B5170000}"/>
    <cellStyle name="Normal 6 34 4" xfId="6141" xr:uid="{00000000-0005-0000-0000-0000B6170000}"/>
    <cellStyle name="Normal 6 34 5" xfId="6142" xr:uid="{00000000-0005-0000-0000-0000B7170000}"/>
    <cellStyle name="Normal 6 35" xfId="6143" xr:uid="{00000000-0005-0000-0000-0000B8170000}"/>
    <cellStyle name="Normal 6 35 2" xfId="6144" xr:uid="{00000000-0005-0000-0000-0000B9170000}"/>
    <cellStyle name="Normal 6 35 3" xfId="6145" xr:uid="{00000000-0005-0000-0000-0000BA170000}"/>
    <cellStyle name="Normal 6 35 4" xfId="6146" xr:uid="{00000000-0005-0000-0000-0000BB170000}"/>
    <cellStyle name="Normal 6 35 5" xfId="6147" xr:uid="{00000000-0005-0000-0000-0000BC170000}"/>
    <cellStyle name="Normal 6 36" xfId="6148" xr:uid="{00000000-0005-0000-0000-0000BD170000}"/>
    <cellStyle name="Normal 6 36 2" xfId="6149" xr:uid="{00000000-0005-0000-0000-0000BE170000}"/>
    <cellStyle name="Normal 6 36 3" xfId="6150" xr:uid="{00000000-0005-0000-0000-0000BF170000}"/>
    <cellStyle name="Normal 6 36 4" xfId="6151" xr:uid="{00000000-0005-0000-0000-0000C0170000}"/>
    <cellStyle name="Normal 6 36 5" xfId="6152" xr:uid="{00000000-0005-0000-0000-0000C1170000}"/>
    <cellStyle name="Normal 6 37" xfId="6153" xr:uid="{00000000-0005-0000-0000-0000C2170000}"/>
    <cellStyle name="Normal 6 37 2" xfId="6154" xr:uid="{00000000-0005-0000-0000-0000C3170000}"/>
    <cellStyle name="Normal 6 37 3" xfId="6155" xr:uid="{00000000-0005-0000-0000-0000C4170000}"/>
    <cellStyle name="Normal 6 37 4" xfId="6156" xr:uid="{00000000-0005-0000-0000-0000C5170000}"/>
    <cellStyle name="Normal 6 37 5" xfId="6157" xr:uid="{00000000-0005-0000-0000-0000C6170000}"/>
    <cellStyle name="Normal 6 38" xfId="6158" xr:uid="{00000000-0005-0000-0000-0000C7170000}"/>
    <cellStyle name="Normal 6 38 2" xfId="6159" xr:uid="{00000000-0005-0000-0000-0000C8170000}"/>
    <cellStyle name="Normal 6 38 3" xfId="6160" xr:uid="{00000000-0005-0000-0000-0000C9170000}"/>
    <cellStyle name="Normal 6 38 4" xfId="6161" xr:uid="{00000000-0005-0000-0000-0000CA170000}"/>
    <cellStyle name="Normal 6 38 5" xfId="6162" xr:uid="{00000000-0005-0000-0000-0000CB170000}"/>
    <cellStyle name="Normal 6 39" xfId="6163" xr:uid="{00000000-0005-0000-0000-0000CC170000}"/>
    <cellStyle name="Normal 6 39 2" xfId="6164" xr:uid="{00000000-0005-0000-0000-0000CD170000}"/>
    <cellStyle name="Normal 6 39 3" xfId="6165" xr:uid="{00000000-0005-0000-0000-0000CE170000}"/>
    <cellStyle name="Normal 6 39 4" xfId="6166" xr:uid="{00000000-0005-0000-0000-0000CF170000}"/>
    <cellStyle name="Normal 6 39 5" xfId="6167" xr:uid="{00000000-0005-0000-0000-0000D0170000}"/>
    <cellStyle name="Normal 6 4" xfId="391" xr:uid="{00000000-0005-0000-0000-0000D1170000}"/>
    <cellStyle name="Normal 6 4 2" xfId="392" xr:uid="{00000000-0005-0000-0000-0000D2170000}"/>
    <cellStyle name="Normal 6 4 2 10" xfId="6168" xr:uid="{00000000-0005-0000-0000-0000D3170000}"/>
    <cellStyle name="Normal 6 4 2 11" xfId="6169" xr:uid="{00000000-0005-0000-0000-0000D4170000}"/>
    <cellStyle name="Normal 6 4 2 12" xfId="6170" xr:uid="{00000000-0005-0000-0000-0000D5170000}"/>
    <cellStyle name="Normal 6 4 2 13" xfId="6171" xr:uid="{00000000-0005-0000-0000-0000D6170000}"/>
    <cellStyle name="Normal 6 4 2 14" xfId="6172" xr:uid="{00000000-0005-0000-0000-0000D7170000}"/>
    <cellStyle name="Normal 6 4 2 2" xfId="393" xr:uid="{00000000-0005-0000-0000-0000D8170000}"/>
    <cellStyle name="Normal 6 4 2 2 10" xfId="6173" xr:uid="{00000000-0005-0000-0000-0000D9170000}"/>
    <cellStyle name="Normal 6 4 2 2 11" xfId="6174" xr:uid="{00000000-0005-0000-0000-0000DA170000}"/>
    <cellStyle name="Normal 6 4 2 2 12" xfId="6175" xr:uid="{00000000-0005-0000-0000-0000DB170000}"/>
    <cellStyle name="Normal 6 4 2 2 2" xfId="6176" xr:uid="{00000000-0005-0000-0000-0000DC170000}"/>
    <cellStyle name="Normal 6 4 2 2 3" xfId="6177" xr:uid="{00000000-0005-0000-0000-0000DD170000}"/>
    <cellStyle name="Normal 6 4 2 2 4" xfId="6178" xr:uid="{00000000-0005-0000-0000-0000DE170000}"/>
    <cellStyle name="Normal 6 4 2 2 5" xfId="6179" xr:uid="{00000000-0005-0000-0000-0000DF170000}"/>
    <cellStyle name="Normal 6 4 2 2 6" xfId="6180" xr:uid="{00000000-0005-0000-0000-0000E0170000}"/>
    <cellStyle name="Normal 6 4 2 2 7" xfId="6181" xr:uid="{00000000-0005-0000-0000-0000E1170000}"/>
    <cellStyle name="Normal 6 4 2 2 8" xfId="6182" xr:uid="{00000000-0005-0000-0000-0000E2170000}"/>
    <cellStyle name="Normal 6 4 2 2 9" xfId="6183" xr:uid="{00000000-0005-0000-0000-0000E3170000}"/>
    <cellStyle name="Normal 6 4 2 3" xfId="6184" xr:uid="{00000000-0005-0000-0000-0000E4170000}"/>
    <cellStyle name="Normal 6 4 2 4" xfId="6185" xr:uid="{00000000-0005-0000-0000-0000E5170000}"/>
    <cellStyle name="Normal 6 4 2 5" xfId="6186" xr:uid="{00000000-0005-0000-0000-0000E6170000}"/>
    <cellStyle name="Normal 6 4 2 6" xfId="6187" xr:uid="{00000000-0005-0000-0000-0000E7170000}"/>
    <cellStyle name="Normal 6 4 2 7" xfId="6188" xr:uid="{00000000-0005-0000-0000-0000E8170000}"/>
    <cellStyle name="Normal 6 4 2 8" xfId="6189" xr:uid="{00000000-0005-0000-0000-0000E9170000}"/>
    <cellStyle name="Normal 6 4 2 9" xfId="6190" xr:uid="{00000000-0005-0000-0000-0000EA170000}"/>
    <cellStyle name="Normal 6 4 3" xfId="394" xr:uid="{00000000-0005-0000-0000-0000EB170000}"/>
    <cellStyle name="Normal 6 4 3 10" xfId="6191" xr:uid="{00000000-0005-0000-0000-0000EC170000}"/>
    <cellStyle name="Normal 6 4 3 11" xfId="6192" xr:uid="{00000000-0005-0000-0000-0000ED170000}"/>
    <cellStyle name="Normal 6 4 3 12" xfId="6193" xr:uid="{00000000-0005-0000-0000-0000EE170000}"/>
    <cellStyle name="Normal 6 4 3 13" xfId="6194" xr:uid="{00000000-0005-0000-0000-0000EF170000}"/>
    <cellStyle name="Normal 6 4 3 2" xfId="395" xr:uid="{00000000-0005-0000-0000-0000F0170000}"/>
    <cellStyle name="Normal 6 4 3 2 10" xfId="6195" xr:uid="{00000000-0005-0000-0000-0000F1170000}"/>
    <cellStyle name="Normal 6 4 3 2 11" xfId="6196" xr:uid="{00000000-0005-0000-0000-0000F2170000}"/>
    <cellStyle name="Normal 6 4 3 2 12" xfId="6197" xr:uid="{00000000-0005-0000-0000-0000F3170000}"/>
    <cellStyle name="Normal 6 4 3 2 2" xfId="6198" xr:uid="{00000000-0005-0000-0000-0000F4170000}"/>
    <cellStyle name="Normal 6 4 3 2 3" xfId="6199" xr:uid="{00000000-0005-0000-0000-0000F5170000}"/>
    <cellStyle name="Normal 6 4 3 2 4" xfId="6200" xr:uid="{00000000-0005-0000-0000-0000F6170000}"/>
    <cellStyle name="Normal 6 4 3 2 5" xfId="6201" xr:uid="{00000000-0005-0000-0000-0000F7170000}"/>
    <cellStyle name="Normal 6 4 3 2 6" xfId="6202" xr:uid="{00000000-0005-0000-0000-0000F8170000}"/>
    <cellStyle name="Normal 6 4 3 2 7" xfId="6203" xr:uid="{00000000-0005-0000-0000-0000F9170000}"/>
    <cellStyle name="Normal 6 4 3 2 8" xfId="6204" xr:uid="{00000000-0005-0000-0000-0000FA170000}"/>
    <cellStyle name="Normal 6 4 3 2 9" xfId="6205" xr:uid="{00000000-0005-0000-0000-0000FB170000}"/>
    <cellStyle name="Normal 6 4 3 3" xfId="6206" xr:uid="{00000000-0005-0000-0000-0000FC170000}"/>
    <cellStyle name="Normal 6 4 3 4" xfId="6207" xr:uid="{00000000-0005-0000-0000-0000FD170000}"/>
    <cellStyle name="Normal 6 4 3 5" xfId="6208" xr:uid="{00000000-0005-0000-0000-0000FE170000}"/>
    <cellStyle name="Normal 6 4 3 6" xfId="6209" xr:uid="{00000000-0005-0000-0000-0000FF170000}"/>
    <cellStyle name="Normal 6 4 3 7" xfId="6210" xr:uid="{00000000-0005-0000-0000-000000180000}"/>
    <cellStyle name="Normal 6 4 3 8" xfId="6211" xr:uid="{00000000-0005-0000-0000-000001180000}"/>
    <cellStyle name="Normal 6 4 3 9" xfId="6212" xr:uid="{00000000-0005-0000-0000-000002180000}"/>
    <cellStyle name="Normal 6 4 4" xfId="396" xr:uid="{00000000-0005-0000-0000-000003180000}"/>
    <cellStyle name="Normal 6 4 4 10" xfId="6213" xr:uid="{00000000-0005-0000-0000-000004180000}"/>
    <cellStyle name="Normal 6 4 4 11" xfId="6214" xr:uid="{00000000-0005-0000-0000-000005180000}"/>
    <cellStyle name="Normal 6 4 4 12" xfId="6215" xr:uid="{00000000-0005-0000-0000-000006180000}"/>
    <cellStyle name="Normal 6 4 4 2" xfId="6216" xr:uid="{00000000-0005-0000-0000-000007180000}"/>
    <cellStyle name="Normal 6 4 4 3" xfId="6217" xr:uid="{00000000-0005-0000-0000-000008180000}"/>
    <cellStyle name="Normal 6 4 4 4" xfId="6218" xr:uid="{00000000-0005-0000-0000-000009180000}"/>
    <cellStyle name="Normal 6 4 4 5" xfId="6219" xr:uid="{00000000-0005-0000-0000-00000A180000}"/>
    <cellStyle name="Normal 6 4 4 6" xfId="6220" xr:uid="{00000000-0005-0000-0000-00000B180000}"/>
    <cellStyle name="Normal 6 4 4 7" xfId="6221" xr:uid="{00000000-0005-0000-0000-00000C180000}"/>
    <cellStyle name="Normal 6 4 4 8" xfId="6222" xr:uid="{00000000-0005-0000-0000-00000D180000}"/>
    <cellStyle name="Normal 6 4 4 9" xfId="6223" xr:uid="{00000000-0005-0000-0000-00000E180000}"/>
    <cellStyle name="Normal 6 4 5" xfId="6224" xr:uid="{00000000-0005-0000-0000-00000F180000}"/>
    <cellStyle name="Normal 6 4 5 10" xfId="6225" xr:uid="{00000000-0005-0000-0000-000010180000}"/>
    <cellStyle name="Normal 6 4 5 11" xfId="6226" xr:uid="{00000000-0005-0000-0000-000011180000}"/>
    <cellStyle name="Normal 6 4 5 12" xfId="6227" xr:uid="{00000000-0005-0000-0000-000012180000}"/>
    <cellStyle name="Normal 6 4 5 2" xfId="6228" xr:uid="{00000000-0005-0000-0000-000013180000}"/>
    <cellStyle name="Normal 6 4 5 3" xfId="6229" xr:uid="{00000000-0005-0000-0000-000014180000}"/>
    <cellStyle name="Normal 6 4 5 4" xfId="6230" xr:uid="{00000000-0005-0000-0000-000015180000}"/>
    <cellStyle name="Normal 6 4 5 5" xfId="6231" xr:uid="{00000000-0005-0000-0000-000016180000}"/>
    <cellStyle name="Normal 6 4 5 6" xfId="6232" xr:uid="{00000000-0005-0000-0000-000017180000}"/>
    <cellStyle name="Normal 6 4 5 7" xfId="6233" xr:uid="{00000000-0005-0000-0000-000018180000}"/>
    <cellStyle name="Normal 6 4 5 8" xfId="6234" xr:uid="{00000000-0005-0000-0000-000019180000}"/>
    <cellStyle name="Normal 6 4 5 9" xfId="6235" xr:uid="{00000000-0005-0000-0000-00001A180000}"/>
    <cellStyle name="Normal 6 4 6" xfId="6236" xr:uid="{00000000-0005-0000-0000-00001B180000}"/>
    <cellStyle name="Normal 6 4 7" xfId="6237" xr:uid="{00000000-0005-0000-0000-00001C180000}"/>
    <cellStyle name="Normal 6 4 7 2" xfId="6238" xr:uid="{00000000-0005-0000-0000-00001D180000}"/>
    <cellStyle name="Normal 6 4 7 3" xfId="6239" xr:uid="{00000000-0005-0000-0000-00001E180000}"/>
    <cellStyle name="Normal 6 4 7 4" xfId="6240" xr:uid="{00000000-0005-0000-0000-00001F180000}"/>
    <cellStyle name="Normal 6 4 8" xfId="6241" xr:uid="{00000000-0005-0000-0000-000020180000}"/>
    <cellStyle name="Normal 6 4 9" xfId="6242" xr:uid="{00000000-0005-0000-0000-000021180000}"/>
    <cellStyle name="Normal 6 40" xfId="6243" xr:uid="{00000000-0005-0000-0000-000022180000}"/>
    <cellStyle name="Normal 6 40 2" xfId="6244" xr:uid="{00000000-0005-0000-0000-000023180000}"/>
    <cellStyle name="Normal 6 40 3" xfId="6245" xr:uid="{00000000-0005-0000-0000-000024180000}"/>
    <cellStyle name="Normal 6 40 4" xfId="6246" xr:uid="{00000000-0005-0000-0000-000025180000}"/>
    <cellStyle name="Normal 6 40 5" xfId="6247" xr:uid="{00000000-0005-0000-0000-000026180000}"/>
    <cellStyle name="Normal 6 41" xfId="6248" xr:uid="{00000000-0005-0000-0000-000027180000}"/>
    <cellStyle name="Normal 6 41 2" xfId="6249" xr:uid="{00000000-0005-0000-0000-000028180000}"/>
    <cellStyle name="Normal 6 41 3" xfId="6250" xr:uid="{00000000-0005-0000-0000-000029180000}"/>
    <cellStyle name="Normal 6 41 4" xfId="6251" xr:uid="{00000000-0005-0000-0000-00002A180000}"/>
    <cellStyle name="Normal 6 41 5" xfId="6252" xr:uid="{00000000-0005-0000-0000-00002B180000}"/>
    <cellStyle name="Normal 6 42" xfId="6253" xr:uid="{00000000-0005-0000-0000-00002C180000}"/>
    <cellStyle name="Normal 6 42 2" xfId="6254" xr:uid="{00000000-0005-0000-0000-00002D180000}"/>
    <cellStyle name="Normal 6 42 3" xfId="6255" xr:uid="{00000000-0005-0000-0000-00002E180000}"/>
    <cellStyle name="Normal 6 42 4" xfId="6256" xr:uid="{00000000-0005-0000-0000-00002F180000}"/>
    <cellStyle name="Normal 6 42 5" xfId="6257" xr:uid="{00000000-0005-0000-0000-000030180000}"/>
    <cellStyle name="Normal 6 43" xfId="6258" xr:uid="{00000000-0005-0000-0000-000031180000}"/>
    <cellStyle name="Normal 6 43 2" xfId="6259" xr:uid="{00000000-0005-0000-0000-000032180000}"/>
    <cellStyle name="Normal 6 43 3" xfId="6260" xr:uid="{00000000-0005-0000-0000-000033180000}"/>
    <cellStyle name="Normal 6 43 4" xfId="6261" xr:uid="{00000000-0005-0000-0000-000034180000}"/>
    <cellStyle name="Normal 6 43 5" xfId="6262" xr:uid="{00000000-0005-0000-0000-000035180000}"/>
    <cellStyle name="Normal 6 44" xfId="6263" xr:uid="{00000000-0005-0000-0000-000036180000}"/>
    <cellStyle name="Normal 6 44 2" xfId="6264" xr:uid="{00000000-0005-0000-0000-000037180000}"/>
    <cellStyle name="Normal 6 44 3" xfId="6265" xr:uid="{00000000-0005-0000-0000-000038180000}"/>
    <cellStyle name="Normal 6 44 4" xfId="6266" xr:uid="{00000000-0005-0000-0000-000039180000}"/>
    <cellStyle name="Normal 6 44 5" xfId="6267" xr:uid="{00000000-0005-0000-0000-00003A180000}"/>
    <cellStyle name="Normal 6 45" xfId="6268" xr:uid="{00000000-0005-0000-0000-00003B180000}"/>
    <cellStyle name="Normal 6 45 2" xfId="6269" xr:uid="{00000000-0005-0000-0000-00003C180000}"/>
    <cellStyle name="Normal 6 45 3" xfId="6270" xr:uid="{00000000-0005-0000-0000-00003D180000}"/>
    <cellStyle name="Normal 6 45 4" xfId="6271" xr:uid="{00000000-0005-0000-0000-00003E180000}"/>
    <cellStyle name="Normal 6 45 5" xfId="6272" xr:uid="{00000000-0005-0000-0000-00003F180000}"/>
    <cellStyle name="Normal 6 46" xfId="6273" xr:uid="{00000000-0005-0000-0000-000040180000}"/>
    <cellStyle name="Normal 6 46 2" xfId="6274" xr:uid="{00000000-0005-0000-0000-000041180000}"/>
    <cellStyle name="Normal 6 46 3" xfId="6275" xr:uid="{00000000-0005-0000-0000-000042180000}"/>
    <cellStyle name="Normal 6 46 4" xfId="6276" xr:uid="{00000000-0005-0000-0000-000043180000}"/>
    <cellStyle name="Normal 6 46 5" xfId="6277" xr:uid="{00000000-0005-0000-0000-000044180000}"/>
    <cellStyle name="Normal 6 47" xfId="6278" xr:uid="{00000000-0005-0000-0000-000045180000}"/>
    <cellStyle name="Normal 6 47 2" xfId="6279" xr:uid="{00000000-0005-0000-0000-000046180000}"/>
    <cellStyle name="Normal 6 47 3" xfId="6280" xr:uid="{00000000-0005-0000-0000-000047180000}"/>
    <cellStyle name="Normal 6 47 4" xfId="6281" xr:uid="{00000000-0005-0000-0000-000048180000}"/>
    <cellStyle name="Normal 6 47 5" xfId="6282" xr:uid="{00000000-0005-0000-0000-000049180000}"/>
    <cellStyle name="Normal 6 48" xfId="6283" xr:uid="{00000000-0005-0000-0000-00004A180000}"/>
    <cellStyle name="Normal 6 48 2" xfId="6284" xr:uid="{00000000-0005-0000-0000-00004B180000}"/>
    <cellStyle name="Normal 6 48 3" xfId="6285" xr:uid="{00000000-0005-0000-0000-00004C180000}"/>
    <cellStyle name="Normal 6 48 4" xfId="6286" xr:uid="{00000000-0005-0000-0000-00004D180000}"/>
    <cellStyle name="Normal 6 48 5" xfId="6287" xr:uid="{00000000-0005-0000-0000-00004E180000}"/>
    <cellStyle name="Normal 6 49" xfId="6288" xr:uid="{00000000-0005-0000-0000-00004F180000}"/>
    <cellStyle name="Normal 6 49 2" xfId="6289" xr:uid="{00000000-0005-0000-0000-000050180000}"/>
    <cellStyle name="Normal 6 49 3" xfId="6290" xr:uid="{00000000-0005-0000-0000-000051180000}"/>
    <cellStyle name="Normal 6 49 4" xfId="6291" xr:uid="{00000000-0005-0000-0000-000052180000}"/>
    <cellStyle name="Normal 6 49 5" xfId="6292" xr:uid="{00000000-0005-0000-0000-000053180000}"/>
    <cellStyle name="Normal 6 5" xfId="397" xr:uid="{00000000-0005-0000-0000-000054180000}"/>
    <cellStyle name="Normal 6 5 2" xfId="398" xr:uid="{00000000-0005-0000-0000-000055180000}"/>
    <cellStyle name="Normal 6 5 2 10" xfId="6293" xr:uid="{00000000-0005-0000-0000-000056180000}"/>
    <cellStyle name="Normal 6 5 2 11" xfId="6294" xr:uid="{00000000-0005-0000-0000-000057180000}"/>
    <cellStyle name="Normal 6 5 2 12" xfId="6295" xr:uid="{00000000-0005-0000-0000-000058180000}"/>
    <cellStyle name="Normal 6 5 2 13" xfId="6296" xr:uid="{00000000-0005-0000-0000-000059180000}"/>
    <cellStyle name="Normal 6 5 2 14" xfId="6297" xr:uid="{00000000-0005-0000-0000-00005A180000}"/>
    <cellStyle name="Normal 6 5 2 2" xfId="399" xr:uid="{00000000-0005-0000-0000-00005B180000}"/>
    <cellStyle name="Normal 6 5 2 2 10" xfId="6298" xr:uid="{00000000-0005-0000-0000-00005C180000}"/>
    <cellStyle name="Normal 6 5 2 2 11" xfId="6299" xr:uid="{00000000-0005-0000-0000-00005D180000}"/>
    <cellStyle name="Normal 6 5 2 2 12" xfId="6300" xr:uid="{00000000-0005-0000-0000-00005E180000}"/>
    <cellStyle name="Normal 6 5 2 2 2" xfId="6301" xr:uid="{00000000-0005-0000-0000-00005F180000}"/>
    <cellStyle name="Normal 6 5 2 2 3" xfId="6302" xr:uid="{00000000-0005-0000-0000-000060180000}"/>
    <cellStyle name="Normal 6 5 2 2 4" xfId="6303" xr:uid="{00000000-0005-0000-0000-000061180000}"/>
    <cellStyle name="Normal 6 5 2 2 5" xfId="6304" xr:uid="{00000000-0005-0000-0000-000062180000}"/>
    <cellStyle name="Normal 6 5 2 2 6" xfId="6305" xr:uid="{00000000-0005-0000-0000-000063180000}"/>
    <cellStyle name="Normal 6 5 2 2 7" xfId="6306" xr:uid="{00000000-0005-0000-0000-000064180000}"/>
    <cellStyle name="Normal 6 5 2 2 8" xfId="6307" xr:uid="{00000000-0005-0000-0000-000065180000}"/>
    <cellStyle name="Normal 6 5 2 2 9" xfId="6308" xr:uid="{00000000-0005-0000-0000-000066180000}"/>
    <cellStyle name="Normal 6 5 2 3" xfId="6309" xr:uid="{00000000-0005-0000-0000-000067180000}"/>
    <cellStyle name="Normal 6 5 2 4" xfId="6310" xr:uid="{00000000-0005-0000-0000-000068180000}"/>
    <cellStyle name="Normal 6 5 2 5" xfId="6311" xr:uid="{00000000-0005-0000-0000-000069180000}"/>
    <cellStyle name="Normal 6 5 2 6" xfId="6312" xr:uid="{00000000-0005-0000-0000-00006A180000}"/>
    <cellStyle name="Normal 6 5 2 7" xfId="6313" xr:uid="{00000000-0005-0000-0000-00006B180000}"/>
    <cellStyle name="Normal 6 5 2 8" xfId="6314" xr:uid="{00000000-0005-0000-0000-00006C180000}"/>
    <cellStyle name="Normal 6 5 2 9" xfId="6315" xr:uid="{00000000-0005-0000-0000-00006D180000}"/>
    <cellStyle name="Normal 6 5 3" xfId="400" xr:uid="{00000000-0005-0000-0000-00006E180000}"/>
    <cellStyle name="Normal 6 5 3 10" xfId="6316" xr:uid="{00000000-0005-0000-0000-00006F180000}"/>
    <cellStyle name="Normal 6 5 3 11" xfId="6317" xr:uid="{00000000-0005-0000-0000-000070180000}"/>
    <cellStyle name="Normal 6 5 3 12" xfId="6318" xr:uid="{00000000-0005-0000-0000-000071180000}"/>
    <cellStyle name="Normal 6 5 3 13" xfId="6319" xr:uid="{00000000-0005-0000-0000-000072180000}"/>
    <cellStyle name="Normal 6 5 3 2" xfId="401" xr:uid="{00000000-0005-0000-0000-000073180000}"/>
    <cellStyle name="Normal 6 5 3 2 10" xfId="6320" xr:uid="{00000000-0005-0000-0000-000074180000}"/>
    <cellStyle name="Normal 6 5 3 2 11" xfId="6321" xr:uid="{00000000-0005-0000-0000-000075180000}"/>
    <cellStyle name="Normal 6 5 3 2 12" xfId="6322" xr:uid="{00000000-0005-0000-0000-000076180000}"/>
    <cellStyle name="Normal 6 5 3 2 2" xfId="6323" xr:uid="{00000000-0005-0000-0000-000077180000}"/>
    <cellStyle name="Normal 6 5 3 2 3" xfId="6324" xr:uid="{00000000-0005-0000-0000-000078180000}"/>
    <cellStyle name="Normal 6 5 3 2 4" xfId="6325" xr:uid="{00000000-0005-0000-0000-000079180000}"/>
    <cellStyle name="Normal 6 5 3 2 5" xfId="6326" xr:uid="{00000000-0005-0000-0000-00007A180000}"/>
    <cellStyle name="Normal 6 5 3 2 6" xfId="6327" xr:uid="{00000000-0005-0000-0000-00007B180000}"/>
    <cellStyle name="Normal 6 5 3 2 7" xfId="6328" xr:uid="{00000000-0005-0000-0000-00007C180000}"/>
    <cellStyle name="Normal 6 5 3 2 8" xfId="6329" xr:uid="{00000000-0005-0000-0000-00007D180000}"/>
    <cellStyle name="Normal 6 5 3 2 9" xfId="6330" xr:uid="{00000000-0005-0000-0000-00007E180000}"/>
    <cellStyle name="Normal 6 5 3 3" xfId="6331" xr:uid="{00000000-0005-0000-0000-00007F180000}"/>
    <cellStyle name="Normal 6 5 3 4" xfId="6332" xr:uid="{00000000-0005-0000-0000-000080180000}"/>
    <cellStyle name="Normal 6 5 3 5" xfId="6333" xr:uid="{00000000-0005-0000-0000-000081180000}"/>
    <cellStyle name="Normal 6 5 3 6" xfId="6334" xr:uid="{00000000-0005-0000-0000-000082180000}"/>
    <cellStyle name="Normal 6 5 3 7" xfId="6335" xr:uid="{00000000-0005-0000-0000-000083180000}"/>
    <cellStyle name="Normal 6 5 3 8" xfId="6336" xr:uid="{00000000-0005-0000-0000-000084180000}"/>
    <cellStyle name="Normal 6 5 3 9" xfId="6337" xr:uid="{00000000-0005-0000-0000-000085180000}"/>
    <cellStyle name="Normal 6 5 4" xfId="402" xr:uid="{00000000-0005-0000-0000-000086180000}"/>
    <cellStyle name="Normal 6 5 4 10" xfId="6338" xr:uid="{00000000-0005-0000-0000-000087180000}"/>
    <cellStyle name="Normal 6 5 4 11" xfId="6339" xr:uid="{00000000-0005-0000-0000-000088180000}"/>
    <cellStyle name="Normal 6 5 4 12" xfId="6340" xr:uid="{00000000-0005-0000-0000-000089180000}"/>
    <cellStyle name="Normal 6 5 4 2" xfId="6341" xr:uid="{00000000-0005-0000-0000-00008A180000}"/>
    <cellStyle name="Normal 6 5 4 3" xfId="6342" xr:uid="{00000000-0005-0000-0000-00008B180000}"/>
    <cellStyle name="Normal 6 5 4 4" xfId="6343" xr:uid="{00000000-0005-0000-0000-00008C180000}"/>
    <cellStyle name="Normal 6 5 4 5" xfId="6344" xr:uid="{00000000-0005-0000-0000-00008D180000}"/>
    <cellStyle name="Normal 6 5 4 6" xfId="6345" xr:uid="{00000000-0005-0000-0000-00008E180000}"/>
    <cellStyle name="Normal 6 5 4 7" xfId="6346" xr:uid="{00000000-0005-0000-0000-00008F180000}"/>
    <cellStyle name="Normal 6 5 4 8" xfId="6347" xr:uid="{00000000-0005-0000-0000-000090180000}"/>
    <cellStyle name="Normal 6 5 4 9" xfId="6348" xr:uid="{00000000-0005-0000-0000-000091180000}"/>
    <cellStyle name="Normal 6 5 5" xfId="6349" xr:uid="{00000000-0005-0000-0000-000092180000}"/>
    <cellStyle name="Normal 6 5 5 10" xfId="6350" xr:uid="{00000000-0005-0000-0000-000093180000}"/>
    <cellStyle name="Normal 6 5 5 11" xfId="6351" xr:uid="{00000000-0005-0000-0000-000094180000}"/>
    <cellStyle name="Normal 6 5 5 12" xfId="6352" xr:uid="{00000000-0005-0000-0000-000095180000}"/>
    <cellStyle name="Normal 6 5 5 2" xfId="6353" xr:uid="{00000000-0005-0000-0000-000096180000}"/>
    <cellStyle name="Normal 6 5 5 3" xfId="6354" xr:uid="{00000000-0005-0000-0000-000097180000}"/>
    <cellStyle name="Normal 6 5 5 4" xfId="6355" xr:uid="{00000000-0005-0000-0000-000098180000}"/>
    <cellStyle name="Normal 6 5 5 5" xfId="6356" xr:uid="{00000000-0005-0000-0000-000099180000}"/>
    <cellStyle name="Normal 6 5 5 6" xfId="6357" xr:uid="{00000000-0005-0000-0000-00009A180000}"/>
    <cellStyle name="Normal 6 5 5 7" xfId="6358" xr:uid="{00000000-0005-0000-0000-00009B180000}"/>
    <cellStyle name="Normal 6 5 5 8" xfId="6359" xr:uid="{00000000-0005-0000-0000-00009C180000}"/>
    <cellStyle name="Normal 6 5 5 9" xfId="6360" xr:uid="{00000000-0005-0000-0000-00009D180000}"/>
    <cellStyle name="Normal 6 5 6" xfId="6361" xr:uid="{00000000-0005-0000-0000-00009E180000}"/>
    <cellStyle name="Normal 6 5 7" xfId="6362" xr:uid="{00000000-0005-0000-0000-00009F180000}"/>
    <cellStyle name="Normal 6 5 7 2" xfId="6363" xr:uid="{00000000-0005-0000-0000-0000A0180000}"/>
    <cellStyle name="Normal 6 5 7 3" xfId="6364" xr:uid="{00000000-0005-0000-0000-0000A1180000}"/>
    <cellStyle name="Normal 6 5 7 4" xfId="6365" xr:uid="{00000000-0005-0000-0000-0000A2180000}"/>
    <cellStyle name="Normal 6 5 8" xfId="6366" xr:uid="{00000000-0005-0000-0000-0000A3180000}"/>
    <cellStyle name="Normal 6 5 9" xfId="6367" xr:uid="{00000000-0005-0000-0000-0000A4180000}"/>
    <cellStyle name="Normal 6 50" xfId="6368" xr:uid="{00000000-0005-0000-0000-0000A5180000}"/>
    <cellStyle name="Normal 6 50 2" xfId="6369" xr:uid="{00000000-0005-0000-0000-0000A6180000}"/>
    <cellStyle name="Normal 6 50 3" xfId="6370" xr:uid="{00000000-0005-0000-0000-0000A7180000}"/>
    <cellStyle name="Normal 6 50 4" xfId="6371" xr:uid="{00000000-0005-0000-0000-0000A8180000}"/>
    <cellStyle name="Normal 6 50 5" xfId="6372" xr:uid="{00000000-0005-0000-0000-0000A9180000}"/>
    <cellStyle name="Normal 6 51" xfId="6373" xr:uid="{00000000-0005-0000-0000-0000AA180000}"/>
    <cellStyle name="Normal 6 51 2" xfId="6374" xr:uid="{00000000-0005-0000-0000-0000AB180000}"/>
    <cellStyle name="Normal 6 51 3" xfId="6375" xr:uid="{00000000-0005-0000-0000-0000AC180000}"/>
    <cellStyle name="Normal 6 51 4" xfId="6376" xr:uid="{00000000-0005-0000-0000-0000AD180000}"/>
    <cellStyle name="Normal 6 51 5" xfId="6377" xr:uid="{00000000-0005-0000-0000-0000AE180000}"/>
    <cellStyle name="Normal 6 52" xfId="6378" xr:uid="{00000000-0005-0000-0000-0000AF180000}"/>
    <cellStyle name="Normal 6 52 2" xfId="6379" xr:uid="{00000000-0005-0000-0000-0000B0180000}"/>
    <cellStyle name="Normal 6 52 3" xfId="6380" xr:uid="{00000000-0005-0000-0000-0000B1180000}"/>
    <cellStyle name="Normal 6 52 4" xfId="6381" xr:uid="{00000000-0005-0000-0000-0000B2180000}"/>
    <cellStyle name="Normal 6 52 5" xfId="6382" xr:uid="{00000000-0005-0000-0000-0000B3180000}"/>
    <cellStyle name="Normal 6 53" xfId="6383" xr:uid="{00000000-0005-0000-0000-0000B4180000}"/>
    <cellStyle name="Normal 6 53 2" xfId="6384" xr:uid="{00000000-0005-0000-0000-0000B5180000}"/>
    <cellStyle name="Normal 6 53 3" xfId="6385" xr:uid="{00000000-0005-0000-0000-0000B6180000}"/>
    <cellStyle name="Normal 6 53 4" xfId="6386" xr:uid="{00000000-0005-0000-0000-0000B7180000}"/>
    <cellStyle name="Normal 6 53 5" xfId="6387" xr:uid="{00000000-0005-0000-0000-0000B8180000}"/>
    <cellStyle name="Normal 6 54" xfId="6388" xr:uid="{00000000-0005-0000-0000-0000B9180000}"/>
    <cellStyle name="Normal 6 54 2" xfId="6389" xr:uid="{00000000-0005-0000-0000-0000BA180000}"/>
    <cellStyle name="Normal 6 54 3" xfId="6390" xr:uid="{00000000-0005-0000-0000-0000BB180000}"/>
    <cellStyle name="Normal 6 54 4" xfId="6391" xr:uid="{00000000-0005-0000-0000-0000BC180000}"/>
    <cellStyle name="Normal 6 54 5" xfId="6392" xr:uid="{00000000-0005-0000-0000-0000BD180000}"/>
    <cellStyle name="Normal 6 55" xfId="6393" xr:uid="{00000000-0005-0000-0000-0000BE180000}"/>
    <cellStyle name="Normal 6 55 2" xfId="6394" xr:uid="{00000000-0005-0000-0000-0000BF180000}"/>
    <cellStyle name="Normal 6 55 3" xfId="6395" xr:uid="{00000000-0005-0000-0000-0000C0180000}"/>
    <cellStyle name="Normal 6 55 4" xfId="6396" xr:uid="{00000000-0005-0000-0000-0000C1180000}"/>
    <cellStyle name="Normal 6 55 5" xfId="6397" xr:uid="{00000000-0005-0000-0000-0000C2180000}"/>
    <cellStyle name="Normal 6 56" xfId="6398" xr:uid="{00000000-0005-0000-0000-0000C3180000}"/>
    <cellStyle name="Normal 6 56 2" xfId="6399" xr:uid="{00000000-0005-0000-0000-0000C4180000}"/>
    <cellStyle name="Normal 6 56 3" xfId="6400" xr:uid="{00000000-0005-0000-0000-0000C5180000}"/>
    <cellStyle name="Normal 6 56 4" xfId="6401" xr:uid="{00000000-0005-0000-0000-0000C6180000}"/>
    <cellStyle name="Normal 6 56 5" xfId="6402" xr:uid="{00000000-0005-0000-0000-0000C7180000}"/>
    <cellStyle name="Normal 6 57" xfId="6403" xr:uid="{00000000-0005-0000-0000-0000C8180000}"/>
    <cellStyle name="Normal 6 57 2" xfId="6404" xr:uid="{00000000-0005-0000-0000-0000C9180000}"/>
    <cellStyle name="Normal 6 57 3" xfId="6405" xr:uid="{00000000-0005-0000-0000-0000CA180000}"/>
    <cellStyle name="Normal 6 57 4" xfId="6406" xr:uid="{00000000-0005-0000-0000-0000CB180000}"/>
    <cellStyle name="Normal 6 57 5" xfId="6407" xr:uid="{00000000-0005-0000-0000-0000CC180000}"/>
    <cellStyle name="Normal 6 58" xfId="6408" xr:uid="{00000000-0005-0000-0000-0000CD180000}"/>
    <cellStyle name="Normal 6 59" xfId="6409" xr:uid="{00000000-0005-0000-0000-0000CE180000}"/>
    <cellStyle name="Normal 6 6" xfId="403" xr:uid="{00000000-0005-0000-0000-0000CF180000}"/>
    <cellStyle name="Normal 6 6 2" xfId="404" xr:uid="{00000000-0005-0000-0000-0000D0180000}"/>
    <cellStyle name="Normal 6 6 2 10" xfId="6410" xr:uid="{00000000-0005-0000-0000-0000D1180000}"/>
    <cellStyle name="Normal 6 6 2 11" xfId="6411" xr:uid="{00000000-0005-0000-0000-0000D2180000}"/>
    <cellStyle name="Normal 6 6 2 12" xfId="6412" xr:uid="{00000000-0005-0000-0000-0000D3180000}"/>
    <cellStyle name="Normal 6 6 2 13" xfId="6413" xr:uid="{00000000-0005-0000-0000-0000D4180000}"/>
    <cellStyle name="Normal 6 6 2 14" xfId="6414" xr:uid="{00000000-0005-0000-0000-0000D5180000}"/>
    <cellStyle name="Normal 6 6 2 2" xfId="405" xr:uid="{00000000-0005-0000-0000-0000D6180000}"/>
    <cellStyle name="Normal 6 6 2 2 10" xfId="6415" xr:uid="{00000000-0005-0000-0000-0000D7180000}"/>
    <cellStyle name="Normal 6 6 2 2 11" xfId="6416" xr:uid="{00000000-0005-0000-0000-0000D8180000}"/>
    <cellStyle name="Normal 6 6 2 2 12" xfId="6417" xr:uid="{00000000-0005-0000-0000-0000D9180000}"/>
    <cellStyle name="Normal 6 6 2 2 2" xfId="6418" xr:uid="{00000000-0005-0000-0000-0000DA180000}"/>
    <cellStyle name="Normal 6 6 2 2 3" xfId="6419" xr:uid="{00000000-0005-0000-0000-0000DB180000}"/>
    <cellStyle name="Normal 6 6 2 2 4" xfId="6420" xr:uid="{00000000-0005-0000-0000-0000DC180000}"/>
    <cellStyle name="Normal 6 6 2 2 5" xfId="6421" xr:uid="{00000000-0005-0000-0000-0000DD180000}"/>
    <cellStyle name="Normal 6 6 2 2 6" xfId="6422" xr:uid="{00000000-0005-0000-0000-0000DE180000}"/>
    <cellStyle name="Normal 6 6 2 2 7" xfId="6423" xr:uid="{00000000-0005-0000-0000-0000DF180000}"/>
    <cellStyle name="Normal 6 6 2 2 8" xfId="6424" xr:uid="{00000000-0005-0000-0000-0000E0180000}"/>
    <cellStyle name="Normal 6 6 2 2 9" xfId="6425" xr:uid="{00000000-0005-0000-0000-0000E1180000}"/>
    <cellStyle name="Normal 6 6 2 3" xfId="6426" xr:uid="{00000000-0005-0000-0000-0000E2180000}"/>
    <cellStyle name="Normal 6 6 2 4" xfId="6427" xr:uid="{00000000-0005-0000-0000-0000E3180000}"/>
    <cellStyle name="Normal 6 6 2 5" xfId="6428" xr:uid="{00000000-0005-0000-0000-0000E4180000}"/>
    <cellStyle name="Normal 6 6 2 6" xfId="6429" xr:uid="{00000000-0005-0000-0000-0000E5180000}"/>
    <cellStyle name="Normal 6 6 2 7" xfId="6430" xr:uid="{00000000-0005-0000-0000-0000E6180000}"/>
    <cellStyle name="Normal 6 6 2 8" xfId="6431" xr:uid="{00000000-0005-0000-0000-0000E7180000}"/>
    <cellStyle name="Normal 6 6 2 9" xfId="6432" xr:uid="{00000000-0005-0000-0000-0000E8180000}"/>
    <cellStyle name="Normal 6 6 3" xfId="406" xr:uid="{00000000-0005-0000-0000-0000E9180000}"/>
    <cellStyle name="Normal 6 6 3 10" xfId="6433" xr:uid="{00000000-0005-0000-0000-0000EA180000}"/>
    <cellStyle name="Normal 6 6 3 11" xfId="6434" xr:uid="{00000000-0005-0000-0000-0000EB180000}"/>
    <cellStyle name="Normal 6 6 3 12" xfId="6435" xr:uid="{00000000-0005-0000-0000-0000EC180000}"/>
    <cellStyle name="Normal 6 6 3 2" xfId="6436" xr:uid="{00000000-0005-0000-0000-0000ED180000}"/>
    <cellStyle name="Normal 6 6 3 3" xfId="6437" xr:uid="{00000000-0005-0000-0000-0000EE180000}"/>
    <cellStyle name="Normal 6 6 3 4" xfId="6438" xr:uid="{00000000-0005-0000-0000-0000EF180000}"/>
    <cellStyle name="Normal 6 6 3 5" xfId="6439" xr:uid="{00000000-0005-0000-0000-0000F0180000}"/>
    <cellStyle name="Normal 6 6 3 6" xfId="6440" xr:uid="{00000000-0005-0000-0000-0000F1180000}"/>
    <cellStyle name="Normal 6 6 3 7" xfId="6441" xr:uid="{00000000-0005-0000-0000-0000F2180000}"/>
    <cellStyle name="Normal 6 6 3 8" xfId="6442" xr:uid="{00000000-0005-0000-0000-0000F3180000}"/>
    <cellStyle name="Normal 6 6 3 9" xfId="6443" xr:uid="{00000000-0005-0000-0000-0000F4180000}"/>
    <cellStyle name="Normal 6 6 4" xfId="6444" xr:uid="{00000000-0005-0000-0000-0000F5180000}"/>
    <cellStyle name="Normal 6 6 4 10" xfId="6445" xr:uid="{00000000-0005-0000-0000-0000F6180000}"/>
    <cellStyle name="Normal 6 6 4 11" xfId="6446" xr:uid="{00000000-0005-0000-0000-0000F7180000}"/>
    <cellStyle name="Normal 6 6 4 12" xfId="6447" xr:uid="{00000000-0005-0000-0000-0000F8180000}"/>
    <cellStyle name="Normal 6 6 4 2" xfId="6448" xr:uid="{00000000-0005-0000-0000-0000F9180000}"/>
    <cellStyle name="Normal 6 6 4 3" xfId="6449" xr:uid="{00000000-0005-0000-0000-0000FA180000}"/>
    <cellStyle name="Normal 6 6 4 4" xfId="6450" xr:uid="{00000000-0005-0000-0000-0000FB180000}"/>
    <cellStyle name="Normal 6 6 4 5" xfId="6451" xr:uid="{00000000-0005-0000-0000-0000FC180000}"/>
    <cellStyle name="Normal 6 6 4 6" xfId="6452" xr:uid="{00000000-0005-0000-0000-0000FD180000}"/>
    <cellStyle name="Normal 6 6 4 7" xfId="6453" xr:uid="{00000000-0005-0000-0000-0000FE180000}"/>
    <cellStyle name="Normal 6 6 4 8" xfId="6454" xr:uid="{00000000-0005-0000-0000-0000FF180000}"/>
    <cellStyle name="Normal 6 6 4 9" xfId="6455" xr:uid="{00000000-0005-0000-0000-000000190000}"/>
    <cellStyle name="Normal 6 6 5" xfId="6456" xr:uid="{00000000-0005-0000-0000-000001190000}"/>
    <cellStyle name="Normal 6 6 6" xfId="6457" xr:uid="{00000000-0005-0000-0000-000002190000}"/>
    <cellStyle name="Normal 6 6 6 2" xfId="6458" xr:uid="{00000000-0005-0000-0000-000003190000}"/>
    <cellStyle name="Normal 6 6 6 3" xfId="6459" xr:uid="{00000000-0005-0000-0000-000004190000}"/>
    <cellStyle name="Normal 6 6 6 4" xfId="6460" xr:uid="{00000000-0005-0000-0000-000005190000}"/>
    <cellStyle name="Normal 6 6 7" xfId="6461" xr:uid="{00000000-0005-0000-0000-000006190000}"/>
    <cellStyle name="Normal 6 6 8" xfId="6462" xr:uid="{00000000-0005-0000-0000-000007190000}"/>
    <cellStyle name="Normal 6 60" xfId="6463" xr:uid="{00000000-0005-0000-0000-000008190000}"/>
    <cellStyle name="Normal 6 61" xfId="6464" xr:uid="{00000000-0005-0000-0000-000009190000}"/>
    <cellStyle name="Normal 6 62" xfId="6465" xr:uid="{00000000-0005-0000-0000-00000A190000}"/>
    <cellStyle name="Normal 6 62 2" xfId="6466" xr:uid="{00000000-0005-0000-0000-00000B190000}"/>
    <cellStyle name="Normal 6 62 3" xfId="6467" xr:uid="{00000000-0005-0000-0000-00000C190000}"/>
    <cellStyle name="Normal 6 62 4" xfId="6468" xr:uid="{00000000-0005-0000-0000-00000D190000}"/>
    <cellStyle name="Normal 6 62 5" xfId="6469" xr:uid="{00000000-0005-0000-0000-00000E190000}"/>
    <cellStyle name="Normal 6 63" xfId="6470" xr:uid="{00000000-0005-0000-0000-00000F190000}"/>
    <cellStyle name="Normal 6 64" xfId="6471" xr:uid="{00000000-0005-0000-0000-000010190000}"/>
    <cellStyle name="Normal 6 65" xfId="6472" xr:uid="{00000000-0005-0000-0000-000011190000}"/>
    <cellStyle name="Normal 6 66" xfId="6473" xr:uid="{00000000-0005-0000-0000-000012190000}"/>
    <cellStyle name="Normal 6 67" xfId="6474" xr:uid="{00000000-0005-0000-0000-000013190000}"/>
    <cellStyle name="Normal 6 68" xfId="6475" xr:uid="{00000000-0005-0000-0000-000014190000}"/>
    <cellStyle name="Normal 6 69" xfId="6476" xr:uid="{00000000-0005-0000-0000-000015190000}"/>
    <cellStyle name="Normal 6 7" xfId="407" xr:uid="{00000000-0005-0000-0000-000016190000}"/>
    <cellStyle name="Normal 6 7 2" xfId="408" xr:uid="{00000000-0005-0000-0000-000017190000}"/>
    <cellStyle name="Normal 6 7 2 10" xfId="6477" xr:uid="{00000000-0005-0000-0000-000018190000}"/>
    <cellStyle name="Normal 6 7 2 11" xfId="6478" xr:uid="{00000000-0005-0000-0000-000019190000}"/>
    <cellStyle name="Normal 6 7 2 12" xfId="6479" xr:uid="{00000000-0005-0000-0000-00001A190000}"/>
    <cellStyle name="Normal 6 7 2 13" xfId="6480" xr:uid="{00000000-0005-0000-0000-00001B190000}"/>
    <cellStyle name="Normal 6 7 2 14" xfId="6481" xr:uid="{00000000-0005-0000-0000-00001C190000}"/>
    <cellStyle name="Normal 6 7 2 2" xfId="409" xr:uid="{00000000-0005-0000-0000-00001D190000}"/>
    <cellStyle name="Normal 6 7 2 2 10" xfId="6482" xr:uid="{00000000-0005-0000-0000-00001E190000}"/>
    <cellStyle name="Normal 6 7 2 2 11" xfId="6483" xr:uid="{00000000-0005-0000-0000-00001F190000}"/>
    <cellStyle name="Normal 6 7 2 2 12" xfId="6484" xr:uid="{00000000-0005-0000-0000-000020190000}"/>
    <cellStyle name="Normal 6 7 2 2 2" xfId="6485" xr:uid="{00000000-0005-0000-0000-000021190000}"/>
    <cellStyle name="Normal 6 7 2 2 3" xfId="6486" xr:uid="{00000000-0005-0000-0000-000022190000}"/>
    <cellStyle name="Normal 6 7 2 2 4" xfId="6487" xr:uid="{00000000-0005-0000-0000-000023190000}"/>
    <cellStyle name="Normal 6 7 2 2 5" xfId="6488" xr:uid="{00000000-0005-0000-0000-000024190000}"/>
    <cellStyle name="Normal 6 7 2 2 6" xfId="6489" xr:uid="{00000000-0005-0000-0000-000025190000}"/>
    <cellStyle name="Normal 6 7 2 2 7" xfId="6490" xr:uid="{00000000-0005-0000-0000-000026190000}"/>
    <cellStyle name="Normal 6 7 2 2 8" xfId="6491" xr:uid="{00000000-0005-0000-0000-000027190000}"/>
    <cellStyle name="Normal 6 7 2 2 9" xfId="6492" xr:uid="{00000000-0005-0000-0000-000028190000}"/>
    <cellStyle name="Normal 6 7 2 3" xfId="6493" xr:uid="{00000000-0005-0000-0000-000029190000}"/>
    <cellStyle name="Normal 6 7 2 4" xfId="6494" xr:uid="{00000000-0005-0000-0000-00002A190000}"/>
    <cellStyle name="Normal 6 7 2 5" xfId="6495" xr:uid="{00000000-0005-0000-0000-00002B190000}"/>
    <cellStyle name="Normal 6 7 2 6" xfId="6496" xr:uid="{00000000-0005-0000-0000-00002C190000}"/>
    <cellStyle name="Normal 6 7 2 7" xfId="6497" xr:uid="{00000000-0005-0000-0000-00002D190000}"/>
    <cellStyle name="Normal 6 7 2 8" xfId="6498" xr:uid="{00000000-0005-0000-0000-00002E190000}"/>
    <cellStyle name="Normal 6 7 2 9" xfId="6499" xr:uid="{00000000-0005-0000-0000-00002F190000}"/>
    <cellStyle name="Normal 6 7 3" xfId="410" xr:uid="{00000000-0005-0000-0000-000030190000}"/>
    <cellStyle name="Normal 6 7 3 10" xfId="6500" xr:uid="{00000000-0005-0000-0000-000031190000}"/>
    <cellStyle name="Normal 6 7 3 11" xfId="6501" xr:uid="{00000000-0005-0000-0000-000032190000}"/>
    <cellStyle name="Normal 6 7 3 12" xfId="6502" xr:uid="{00000000-0005-0000-0000-000033190000}"/>
    <cellStyle name="Normal 6 7 3 2" xfId="6503" xr:uid="{00000000-0005-0000-0000-000034190000}"/>
    <cellStyle name="Normal 6 7 3 3" xfId="6504" xr:uid="{00000000-0005-0000-0000-000035190000}"/>
    <cellStyle name="Normal 6 7 3 4" xfId="6505" xr:uid="{00000000-0005-0000-0000-000036190000}"/>
    <cellStyle name="Normal 6 7 3 5" xfId="6506" xr:uid="{00000000-0005-0000-0000-000037190000}"/>
    <cellStyle name="Normal 6 7 3 6" xfId="6507" xr:uid="{00000000-0005-0000-0000-000038190000}"/>
    <cellStyle name="Normal 6 7 3 7" xfId="6508" xr:uid="{00000000-0005-0000-0000-000039190000}"/>
    <cellStyle name="Normal 6 7 3 8" xfId="6509" xr:uid="{00000000-0005-0000-0000-00003A190000}"/>
    <cellStyle name="Normal 6 7 3 9" xfId="6510" xr:uid="{00000000-0005-0000-0000-00003B190000}"/>
    <cellStyle name="Normal 6 7 4" xfId="6511" xr:uid="{00000000-0005-0000-0000-00003C190000}"/>
    <cellStyle name="Normal 6 7 4 10" xfId="6512" xr:uid="{00000000-0005-0000-0000-00003D190000}"/>
    <cellStyle name="Normal 6 7 4 11" xfId="6513" xr:uid="{00000000-0005-0000-0000-00003E190000}"/>
    <cellStyle name="Normal 6 7 4 12" xfId="6514" xr:uid="{00000000-0005-0000-0000-00003F190000}"/>
    <cellStyle name="Normal 6 7 4 2" xfId="6515" xr:uid="{00000000-0005-0000-0000-000040190000}"/>
    <cellStyle name="Normal 6 7 4 3" xfId="6516" xr:uid="{00000000-0005-0000-0000-000041190000}"/>
    <cellStyle name="Normal 6 7 4 4" xfId="6517" xr:uid="{00000000-0005-0000-0000-000042190000}"/>
    <cellStyle name="Normal 6 7 4 5" xfId="6518" xr:uid="{00000000-0005-0000-0000-000043190000}"/>
    <cellStyle name="Normal 6 7 4 6" xfId="6519" xr:uid="{00000000-0005-0000-0000-000044190000}"/>
    <cellStyle name="Normal 6 7 4 7" xfId="6520" xr:uid="{00000000-0005-0000-0000-000045190000}"/>
    <cellStyle name="Normal 6 7 4 8" xfId="6521" xr:uid="{00000000-0005-0000-0000-000046190000}"/>
    <cellStyle name="Normal 6 7 4 9" xfId="6522" xr:uid="{00000000-0005-0000-0000-000047190000}"/>
    <cellStyle name="Normal 6 7 5" xfId="6523" xr:uid="{00000000-0005-0000-0000-000048190000}"/>
    <cellStyle name="Normal 6 7 6" xfId="6524" xr:uid="{00000000-0005-0000-0000-000049190000}"/>
    <cellStyle name="Normal 6 7 6 2" xfId="6525" xr:uid="{00000000-0005-0000-0000-00004A190000}"/>
    <cellStyle name="Normal 6 7 6 3" xfId="6526" xr:uid="{00000000-0005-0000-0000-00004B190000}"/>
    <cellStyle name="Normal 6 7 6 4" xfId="6527" xr:uid="{00000000-0005-0000-0000-00004C190000}"/>
    <cellStyle name="Normal 6 7 7" xfId="6528" xr:uid="{00000000-0005-0000-0000-00004D190000}"/>
    <cellStyle name="Normal 6 7 8" xfId="6529" xr:uid="{00000000-0005-0000-0000-00004E190000}"/>
    <cellStyle name="Normal 6 70" xfId="6530" xr:uid="{00000000-0005-0000-0000-00004F190000}"/>
    <cellStyle name="Normal 6 71" xfId="6531" xr:uid="{00000000-0005-0000-0000-000050190000}"/>
    <cellStyle name="Normal 6 72" xfId="6532" xr:uid="{00000000-0005-0000-0000-000051190000}"/>
    <cellStyle name="Normal 6 73" xfId="6533" xr:uid="{00000000-0005-0000-0000-000052190000}"/>
    <cellStyle name="Normal 6 74" xfId="6534" xr:uid="{00000000-0005-0000-0000-000053190000}"/>
    <cellStyle name="Normal 6 75" xfId="6535" xr:uid="{00000000-0005-0000-0000-000054190000}"/>
    <cellStyle name="Normal 6 76" xfId="6536" xr:uid="{00000000-0005-0000-0000-000055190000}"/>
    <cellStyle name="Normal 6 77" xfId="6537" xr:uid="{00000000-0005-0000-0000-000056190000}"/>
    <cellStyle name="Normal 6 77 10" xfId="6538" xr:uid="{00000000-0005-0000-0000-000057190000}"/>
    <cellStyle name="Normal 6 77 11" xfId="6539" xr:uid="{00000000-0005-0000-0000-000058190000}"/>
    <cellStyle name="Normal 6 77 12" xfId="6540" xr:uid="{00000000-0005-0000-0000-000059190000}"/>
    <cellStyle name="Normal 6 77 2" xfId="6541" xr:uid="{00000000-0005-0000-0000-00005A190000}"/>
    <cellStyle name="Normal 6 77 3" xfId="6542" xr:uid="{00000000-0005-0000-0000-00005B190000}"/>
    <cellStyle name="Normal 6 77 4" xfId="6543" xr:uid="{00000000-0005-0000-0000-00005C190000}"/>
    <cellStyle name="Normal 6 77 5" xfId="6544" xr:uid="{00000000-0005-0000-0000-00005D190000}"/>
    <cellStyle name="Normal 6 77 6" xfId="6545" xr:uid="{00000000-0005-0000-0000-00005E190000}"/>
    <cellStyle name="Normal 6 77 7" xfId="6546" xr:uid="{00000000-0005-0000-0000-00005F190000}"/>
    <cellStyle name="Normal 6 77 8" xfId="6547" xr:uid="{00000000-0005-0000-0000-000060190000}"/>
    <cellStyle name="Normal 6 77 9" xfId="6548" xr:uid="{00000000-0005-0000-0000-000061190000}"/>
    <cellStyle name="Normal 6 78" xfId="6549" xr:uid="{00000000-0005-0000-0000-000062190000}"/>
    <cellStyle name="Normal 6 78 10" xfId="6550" xr:uid="{00000000-0005-0000-0000-000063190000}"/>
    <cellStyle name="Normal 6 78 11" xfId="6551" xr:uid="{00000000-0005-0000-0000-000064190000}"/>
    <cellStyle name="Normal 6 78 12" xfId="6552" xr:uid="{00000000-0005-0000-0000-000065190000}"/>
    <cellStyle name="Normal 6 78 2" xfId="6553" xr:uid="{00000000-0005-0000-0000-000066190000}"/>
    <cellStyle name="Normal 6 78 3" xfId="6554" xr:uid="{00000000-0005-0000-0000-000067190000}"/>
    <cellStyle name="Normal 6 78 4" xfId="6555" xr:uid="{00000000-0005-0000-0000-000068190000}"/>
    <cellStyle name="Normal 6 78 5" xfId="6556" xr:uid="{00000000-0005-0000-0000-000069190000}"/>
    <cellStyle name="Normal 6 78 6" xfId="6557" xr:uid="{00000000-0005-0000-0000-00006A190000}"/>
    <cellStyle name="Normal 6 78 7" xfId="6558" xr:uid="{00000000-0005-0000-0000-00006B190000}"/>
    <cellStyle name="Normal 6 78 8" xfId="6559" xr:uid="{00000000-0005-0000-0000-00006C190000}"/>
    <cellStyle name="Normal 6 78 9" xfId="6560" xr:uid="{00000000-0005-0000-0000-00006D190000}"/>
    <cellStyle name="Normal 6 79" xfId="6561" xr:uid="{00000000-0005-0000-0000-00006E190000}"/>
    <cellStyle name="Normal 6 8" xfId="411" xr:uid="{00000000-0005-0000-0000-00006F190000}"/>
    <cellStyle name="Normal 6 8 2" xfId="412" xr:uid="{00000000-0005-0000-0000-000070190000}"/>
    <cellStyle name="Normal 6 8 2 10" xfId="6562" xr:uid="{00000000-0005-0000-0000-000071190000}"/>
    <cellStyle name="Normal 6 8 2 11" xfId="6563" xr:uid="{00000000-0005-0000-0000-000072190000}"/>
    <cellStyle name="Normal 6 8 2 12" xfId="6564" xr:uid="{00000000-0005-0000-0000-000073190000}"/>
    <cellStyle name="Normal 6 8 2 13" xfId="6565" xr:uid="{00000000-0005-0000-0000-000074190000}"/>
    <cellStyle name="Normal 6 8 2 2" xfId="6566" xr:uid="{00000000-0005-0000-0000-000075190000}"/>
    <cellStyle name="Normal 6 8 2 3" xfId="6567" xr:uid="{00000000-0005-0000-0000-000076190000}"/>
    <cellStyle name="Normal 6 8 2 4" xfId="6568" xr:uid="{00000000-0005-0000-0000-000077190000}"/>
    <cellStyle name="Normal 6 8 2 5" xfId="6569" xr:uid="{00000000-0005-0000-0000-000078190000}"/>
    <cellStyle name="Normal 6 8 2 6" xfId="6570" xr:uid="{00000000-0005-0000-0000-000079190000}"/>
    <cellStyle name="Normal 6 8 2 7" xfId="6571" xr:uid="{00000000-0005-0000-0000-00007A190000}"/>
    <cellStyle name="Normal 6 8 2 8" xfId="6572" xr:uid="{00000000-0005-0000-0000-00007B190000}"/>
    <cellStyle name="Normal 6 8 2 9" xfId="6573" xr:uid="{00000000-0005-0000-0000-00007C190000}"/>
    <cellStyle name="Normal 6 8 3" xfId="6574" xr:uid="{00000000-0005-0000-0000-00007D190000}"/>
    <cellStyle name="Normal 6 8 3 10" xfId="6575" xr:uid="{00000000-0005-0000-0000-00007E190000}"/>
    <cellStyle name="Normal 6 8 3 11" xfId="6576" xr:uid="{00000000-0005-0000-0000-00007F190000}"/>
    <cellStyle name="Normal 6 8 3 12" xfId="6577" xr:uid="{00000000-0005-0000-0000-000080190000}"/>
    <cellStyle name="Normal 6 8 3 2" xfId="6578" xr:uid="{00000000-0005-0000-0000-000081190000}"/>
    <cellStyle name="Normal 6 8 3 3" xfId="6579" xr:uid="{00000000-0005-0000-0000-000082190000}"/>
    <cellStyle name="Normal 6 8 3 4" xfId="6580" xr:uid="{00000000-0005-0000-0000-000083190000}"/>
    <cellStyle name="Normal 6 8 3 5" xfId="6581" xr:uid="{00000000-0005-0000-0000-000084190000}"/>
    <cellStyle name="Normal 6 8 3 6" xfId="6582" xr:uid="{00000000-0005-0000-0000-000085190000}"/>
    <cellStyle name="Normal 6 8 3 7" xfId="6583" xr:uid="{00000000-0005-0000-0000-000086190000}"/>
    <cellStyle name="Normal 6 8 3 8" xfId="6584" xr:uid="{00000000-0005-0000-0000-000087190000}"/>
    <cellStyle name="Normal 6 8 3 9" xfId="6585" xr:uid="{00000000-0005-0000-0000-000088190000}"/>
    <cellStyle name="Normal 6 8 4" xfId="6586" xr:uid="{00000000-0005-0000-0000-000089190000}"/>
    <cellStyle name="Normal 6 8 5" xfId="6587" xr:uid="{00000000-0005-0000-0000-00008A190000}"/>
    <cellStyle name="Normal 6 8 5 2" xfId="6588" xr:uid="{00000000-0005-0000-0000-00008B190000}"/>
    <cellStyle name="Normal 6 8 5 3" xfId="6589" xr:uid="{00000000-0005-0000-0000-00008C190000}"/>
    <cellStyle name="Normal 6 8 5 4" xfId="6590" xr:uid="{00000000-0005-0000-0000-00008D190000}"/>
    <cellStyle name="Normal 6 8 6" xfId="6591" xr:uid="{00000000-0005-0000-0000-00008E190000}"/>
    <cellStyle name="Normal 6 8 7" xfId="6592" xr:uid="{00000000-0005-0000-0000-00008F190000}"/>
    <cellStyle name="Normal 6 80" xfId="6593" xr:uid="{00000000-0005-0000-0000-000090190000}"/>
    <cellStyle name="Normal 6 81" xfId="6594" xr:uid="{00000000-0005-0000-0000-000091190000}"/>
    <cellStyle name="Normal 6 9" xfId="413" xr:uid="{00000000-0005-0000-0000-000092190000}"/>
    <cellStyle name="Normal 6 9 2" xfId="6595" xr:uid="{00000000-0005-0000-0000-000093190000}"/>
    <cellStyle name="Normal 6 9 2 10" xfId="6596" xr:uid="{00000000-0005-0000-0000-000094190000}"/>
    <cellStyle name="Normal 6 9 2 11" xfId="6597" xr:uid="{00000000-0005-0000-0000-000095190000}"/>
    <cellStyle name="Normal 6 9 2 12" xfId="6598" xr:uid="{00000000-0005-0000-0000-000096190000}"/>
    <cellStyle name="Normal 6 9 2 13" xfId="6599" xr:uid="{00000000-0005-0000-0000-000097190000}"/>
    <cellStyle name="Normal 6 9 2 2" xfId="6600" xr:uid="{00000000-0005-0000-0000-000098190000}"/>
    <cellStyle name="Normal 6 9 2 3" xfId="6601" xr:uid="{00000000-0005-0000-0000-000099190000}"/>
    <cellStyle name="Normal 6 9 2 4" xfId="6602" xr:uid="{00000000-0005-0000-0000-00009A190000}"/>
    <cellStyle name="Normal 6 9 2 5" xfId="6603" xr:uid="{00000000-0005-0000-0000-00009B190000}"/>
    <cellStyle name="Normal 6 9 2 6" xfId="6604" xr:uid="{00000000-0005-0000-0000-00009C190000}"/>
    <cellStyle name="Normal 6 9 2 7" xfId="6605" xr:uid="{00000000-0005-0000-0000-00009D190000}"/>
    <cellStyle name="Normal 6 9 2 8" xfId="6606" xr:uid="{00000000-0005-0000-0000-00009E190000}"/>
    <cellStyle name="Normal 6 9 2 9" xfId="6607" xr:uid="{00000000-0005-0000-0000-00009F190000}"/>
    <cellStyle name="Normal 6 9 3" xfId="6608" xr:uid="{00000000-0005-0000-0000-0000A0190000}"/>
    <cellStyle name="Normal 6 9 3 10" xfId="6609" xr:uid="{00000000-0005-0000-0000-0000A1190000}"/>
    <cellStyle name="Normal 6 9 3 11" xfId="6610" xr:uid="{00000000-0005-0000-0000-0000A2190000}"/>
    <cellStyle name="Normal 6 9 3 12" xfId="6611" xr:uid="{00000000-0005-0000-0000-0000A3190000}"/>
    <cellStyle name="Normal 6 9 3 2" xfId="6612" xr:uid="{00000000-0005-0000-0000-0000A4190000}"/>
    <cellStyle name="Normal 6 9 3 3" xfId="6613" xr:uid="{00000000-0005-0000-0000-0000A5190000}"/>
    <cellStyle name="Normal 6 9 3 4" xfId="6614" xr:uid="{00000000-0005-0000-0000-0000A6190000}"/>
    <cellStyle name="Normal 6 9 3 5" xfId="6615" xr:uid="{00000000-0005-0000-0000-0000A7190000}"/>
    <cellStyle name="Normal 6 9 3 6" xfId="6616" xr:uid="{00000000-0005-0000-0000-0000A8190000}"/>
    <cellStyle name="Normal 6 9 3 7" xfId="6617" xr:uid="{00000000-0005-0000-0000-0000A9190000}"/>
    <cellStyle name="Normal 6 9 3 8" xfId="6618" xr:uid="{00000000-0005-0000-0000-0000AA190000}"/>
    <cellStyle name="Normal 6 9 3 9" xfId="6619" xr:uid="{00000000-0005-0000-0000-0000AB190000}"/>
    <cellStyle name="Normal 6 9 4" xfId="6620" xr:uid="{00000000-0005-0000-0000-0000AC190000}"/>
    <cellStyle name="Normal 6 9 5" xfId="6621" xr:uid="{00000000-0005-0000-0000-0000AD190000}"/>
    <cellStyle name="Normal 6 9 5 2" xfId="6622" xr:uid="{00000000-0005-0000-0000-0000AE190000}"/>
    <cellStyle name="Normal 6 9 5 3" xfId="6623" xr:uid="{00000000-0005-0000-0000-0000AF190000}"/>
    <cellStyle name="Normal 6 9 5 4" xfId="6624" xr:uid="{00000000-0005-0000-0000-0000B0190000}"/>
    <cellStyle name="Normal 6 9 6" xfId="6625" xr:uid="{00000000-0005-0000-0000-0000B1190000}"/>
    <cellStyle name="Normal 6 9 7" xfId="6626" xr:uid="{00000000-0005-0000-0000-0000B2190000}"/>
    <cellStyle name="Normal 68" xfId="12065" xr:uid="{00000000-0005-0000-0000-0000B3190000}"/>
    <cellStyle name="Normal 69" xfId="12066" xr:uid="{00000000-0005-0000-0000-0000B4190000}"/>
    <cellStyle name="Normal 7" xfId="414" xr:uid="{00000000-0005-0000-0000-0000B5190000}"/>
    <cellStyle name="Normal 7 10" xfId="6627" xr:uid="{00000000-0005-0000-0000-0000B6190000}"/>
    <cellStyle name="Normal 7 10 2" xfId="6628" xr:uid="{00000000-0005-0000-0000-0000B7190000}"/>
    <cellStyle name="Normal 7 10 3" xfId="6629" xr:uid="{00000000-0005-0000-0000-0000B8190000}"/>
    <cellStyle name="Normal 7 10 4" xfId="6630" xr:uid="{00000000-0005-0000-0000-0000B9190000}"/>
    <cellStyle name="Normal 7 10 5" xfId="6631" xr:uid="{00000000-0005-0000-0000-0000BA190000}"/>
    <cellStyle name="Normal 7 11" xfId="6632" xr:uid="{00000000-0005-0000-0000-0000BB190000}"/>
    <cellStyle name="Normal 7 11 2" xfId="6633" xr:uid="{00000000-0005-0000-0000-0000BC190000}"/>
    <cellStyle name="Normal 7 11 3" xfId="6634" xr:uid="{00000000-0005-0000-0000-0000BD190000}"/>
    <cellStyle name="Normal 7 11 4" xfId="6635" xr:uid="{00000000-0005-0000-0000-0000BE190000}"/>
    <cellStyle name="Normal 7 11 5" xfId="6636" xr:uid="{00000000-0005-0000-0000-0000BF190000}"/>
    <cellStyle name="Normal 7 12" xfId="6637" xr:uid="{00000000-0005-0000-0000-0000C0190000}"/>
    <cellStyle name="Normal 7 12 2" xfId="6638" xr:uid="{00000000-0005-0000-0000-0000C1190000}"/>
    <cellStyle name="Normal 7 12 3" xfId="6639" xr:uid="{00000000-0005-0000-0000-0000C2190000}"/>
    <cellStyle name="Normal 7 12 4" xfId="6640" xr:uid="{00000000-0005-0000-0000-0000C3190000}"/>
    <cellStyle name="Normal 7 12 5" xfId="6641" xr:uid="{00000000-0005-0000-0000-0000C4190000}"/>
    <cellStyle name="Normal 7 13" xfId="6642" xr:uid="{00000000-0005-0000-0000-0000C5190000}"/>
    <cellStyle name="Normal 7 13 2" xfId="6643" xr:uid="{00000000-0005-0000-0000-0000C6190000}"/>
    <cellStyle name="Normal 7 13 3" xfId="6644" xr:uid="{00000000-0005-0000-0000-0000C7190000}"/>
    <cellStyle name="Normal 7 13 4" xfId="6645" xr:uid="{00000000-0005-0000-0000-0000C8190000}"/>
    <cellStyle name="Normal 7 13 5" xfId="6646" xr:uid="{00000000-0005-0000-0000-0000C9190000}"/>
    <cellStyle name="Normal 7 14" xfId="6647" xr:uid="{00000000-0005-0000-0000-0000CA190000}"/>
    <cellStyle name="Normal 7 14 2" xfId="6648" xr:uid="{00000000-0005-0000-0000-0000CB190000}"/>
    <cellStyle name="Normal 7 14 3" xfId="6649" xr:uid="{00000000-0005-0000-0000-0000CC190000}"/>
    <cellStyle name="Normal 7 14 4" xfId="6650" xr:uid="{00000000-0005-0000-0000-0000CD190000}"/>
    <cellStyle name="Normal 7 14 5" xfId="6651" xr:uid="{00000000-0005-0000-0000-0000CE190000}"/>
    <cellStyle name="Normal 7 15" xfId="6652" xr:uid="{00000000-0005-0000-0000-0000CF190000}"/>
    <cellStyle name="Normal 7 15 10" xfId="6653" xr:uid="{00000000-0005-0000-0000-0000D0190000}"/>
    <cellStyle name="Normal 7 15 11" xfId="6654" xr:uid="{00000000-0005-0000-0000-0000D1190000}"/>
    <cellStyle name="Normal 7 15 12" xfId="6655" xr:uid="{00000000-0005-0000-0000-0000D2190000}"/>
    <cellStyle name="Normal 7 15 13" xfId="6656" xr:uid="{00000000-0005-0000-0000-0000D3190000}"/>
    <cellStyle name="Normal 7 15 14" xfId="6657" xr:uid="{00000000-0005-0000-0000-0000D4190000}"/>
    <cellStyle name="Normal 7 15 15" xfId="6658" xr:uid="{00000000-0005-0000-0000-0000D5190000}"/>
    <cellStyle name="Normal 7 15 16" xfId="6659" xr:uid="{00000000-0005-0000-0000-0000D6190000}"/>
    <cellStyle name="Normal 7 15 2" xfId="6660" xr:uid="{00000000-0005-0000-0000-0000D7190000}"/>
    <cellStyle name="Normal 7 15 2 10" xfId="6661" xr:uid="{00000000-0005-0000-0000-0000D8190000}"/>
    <cellStyle name="Normal 7 15 2 11" xfId="6662" xr:uid="{00000000-0005-0000-0000-0000D9190000}"/>
    <cellStyle name="Normal 7 15 2 12" xfId="6663" xr:uid="{00000000-0005-0000-0000-0000DA190000}"/>
    <cellStyle name="Normal 7 15 2 2" xfId="6664" xr:uid="{00000000-0005-0000-0000-0000DB190000}"/>
    <cellStyle name="Normal 7 15 2 3" xfId="6665" xr:uid="{00000000-0005-0000-0000-0000DC190000}"/>
    <cellStyle name="Normal 7 15 2 4" xfId="6666" xr:uid="{00000000-0005-0000-0000-0000DD190000}"/>
    <cellStyle name="Normal 7 15 2 5" xfId="6667" xr:uid="{00000000-0005-0000-0000-0000DE190000}"/>
    <cellStyle name="Normal 7 15 2 6" xfId="6668" xr:uid="{00000000-0005-0000-0000-0000DF190000}"/>
    <cellStyle name="Normal 7 15 2 7" xfId="6669" xr:uid="{00000000-0005-0000-0000-0000E0190000}"/>
    <cellStyle name="Normal 7 15 2 8" xfId="6670" xr:uid="{00000000-0005-0000-0000-0000E1190000}"/>
    <cellStyle name="Normal 7 15 2 9" xfId="6671" xr:uid="{00000000-0005-0000-0000-0000E2190000}"/>
    <cellStyle name="Normal 7 15 3" xfId="6672" xr:uid="{00000000-0005-0000-0000-0000E3190000}"/>
    <cellStyle name="Normal 7 15 4" xfId="6673" xr:uid="{00000000-0005-0000-0000-0000E4190000}"/>
    <cellStyle name="Normal 7 15 5" xfId="6674" xr:uid="{00000000-0005-0000-0000-0000E5190000}"/>
    <cellStyle name="Normal 7 15 6" xfId="6675" xr:uid="{00000000-0005-0000-0000-0000E6190000}"/>
    <cellStyle name="Normal 7 15 7" xfId="6676" xr:uid="{00000000-0005-0000-0000-0000E7190000}"/>
    <cellStyle name="Normal 7 15 8" xfId="6677" xr:uid="{00000000-0005-0000-0000-0000E8190000}"/>
    <cellStyle name="Normal 7 15 9" xfId="6678" xr:uid="{00000000-0005-0000-0000-0000E9190000}"/>
    <cellStyle name="Normal 7 16" xfId="6679" xr:uid="{00000000-0005-0000-0000-0000EA190000}"/>
    <cellStyle name="Normal 7 16 10" xfId="6680" xr:uid="{00000000-0005-0000-0000-0000EB190000}"/>
    <cellStyle name="Normal 7 16 11" xfId="6681" xr:uid="{00000000-0005-0000-0000-0000EC190000}"/>
    <cellStyle name="Normal 7 16 12" xfId="6682" xr:uid="{00000000-0005-0000-0000-0000ED190000}"/>
    <cellStyle name="Normal 7 16 13" xfId="6683" xr:uid="{00000000-0005-0000-0000-0000EE190000}"/>
    <cellStyle name="Normal 7 16 14" xfId="6684" xr:uid="{00000000-0005-0000-0000-0000EF190000}"/>
    <cellStyle name="Normal 7 16 15" xfId="6685" xr:uid="{00000000-0005-0000-0000-0000F0190000}"/>
    <cellStyle name="Normal 7 16 16" xfId="6686" xr:uid="{00000000-0005-0000-0000-0000F1190000}"/>
    <cellStyle name="Normal 7 16 2" xfId="6687" xr:uid="{00000000-0005-0000-0000-0000F2190000}"/>
    <cellStyle name="Normal 7 16 2 10" xfId="6688" xr:uid="{00000000-0005-0000-0000-0000F3190000}"/>
    <cellStyle name="Normal 7 16 2 11" xfId="6689" xr:uid="{00000000-0005-0000-0000-0000F4190000}"/>
    <cellStyle name="Normal 7 16 2 12" xfId="6690" xr:uid="{00000000-0005-0000-0000-0000F5190000}"/>
    <cellStyle name="Normal 7 16 2 2" xfId="6691" xr:uid="{00000000-0005-0000-0000-0000F6190000}"/>
    <cellStyle name="Normal 7 16 2 3" xfId="6692" xr:uid="{00000000-0005-0000-0000-0000F7190000}"/>
    <cellStyle name="Normal 7 16 2 4" xfId="6693" xr:uid="{00000000-0005-0000-0000-0000F8190000}"/>
    <cellStyle name="Normal 7 16 2 5" xfId="6694" xr:uid="{00000000-0005-0000-0000-0000F9190000}"/>
    <cellStyle name="Normal 7 16 2 6" xfId="6695" xr:uid="{00000000-0005-0000-0000-0000FA190000}"/>
    <cellStyle name="Normal 7 16 2 7" xfId="6696" xr:uid="{00000000-0005-0000-0000-0000FB190000}"/>
    <cellStyle name="Normal 7 16 2 8" xfId="6697" xr:uid="{00000000-0005-0000-0000-0000FC190000}"/>
    <cellStyle name="Normal 7 16 2 9" xfId="6698" xr:uid="{00000000-0005-0000-0000-0000FD190000}"/>
    <cellStyle name="Normal 7 16 3" xfId="6699" xr:uid="{00000000-0005-0000-0000-0000FE190000}"/>
    <cellStyle name="Normal 7 16 4" xfId="6700" xr:uid="{00000000-0005-0000-0000-0000FF190000}"/>
    <cellStyle name="Normal 7 16 5" xfId="6701" xr:uid="{00000000-0005-0000-0000-0000001A0000}"/>
    <cellStyle name="Normal 7 16 6" xfId="6702" xr:uid="{00000000-0005-0000-0000-0000011A0000}"/>
    <cellStyle name="Normal 7 16 7" xfId="6703" xr:uid="{00000000-0005-0000-0000-0000021A0000}"/>
    <cellStyle name="Normal 7 16 8" xfId="6704" xr:uid="{00000000-0005-0000-0000-0000031A0000}"/>
    <cellStyle name="Normal 7 16 9" xfId="6705" xr:uid="{00000000-0005-0000-0000-0000041A0000}"/>
    <cellStyle name="Normal 7 17" xfId="6706" xr:uid="{00000000-0005-0000-0000-0000051A0000}"/>
    <cellStyle name="Normal 7 17 10" xfId="6707" xr:uid="{00000000-0005-0000-0000-0000061A0000}"/>
    <cellStyle name="Normal 7 17 11" xfId="6708" xr:uid="{00000000-0005-0000-0000-0000071A0000}"/>
    <cellStyle name="Normal 7 17 12" xfId="6709" xr:uid="{00000000-0005-0000-0000-0000081A0000}"/>
    <cellStyle name="Normal 7 17 13" xfId="6710" xr:uid="{00000000-0005-0000-0000-0000091A0000}"/>
    <cellStyle name="Normal 7 17 14" xfId="6711" xr:uid="{00000000-0005-0000-0000-00000A1A0000}"/>
    <cellStyle name="Normal 7 17 15" xfId="6712" xr:uid="{00000000-0005-0000-0000-00000B1A0000}"/>
    <cellStyle name="Normal 7 17 16" xfId="6713" xr:uid="{00000000-0005-0000-0000-00000C1A0000}"/>
    <cellStyle name="Normal 7 17 2" xfId="6714" xr:uid="{00000000-0005-0000-0000-00000D1A0000}"/>
    <cellStyle name="Normal 7 17 2 10" xfId="6715" xr:uid="{00000000-0005-0000-0000-00000E1A0000}"/>
    <cellStyle name="Normal 7 17 2 11" xfId="6716" xr:uid="{00000000-0005-0000-0000-00000F1A0000}"/>
    <cellStyle name="Normal 7 17 2 12" xfId="6717" xr:uid="{00000000-0005-0000-0000-0000101A0000}"/>
    <cellStyle name="Normal 7 17 2 2" xfId="6718" xr:uid="{00000000-0005-0000-0000-0000111A0000}"/>
    <cellStyle name="Normal 7 17 2 3" xfId="6719" xr:uid="{00000000-0005-0000-0000-0000121A0000}"/>
    <cellStyle name="Normal 7 17 2 4" xfId="6720" xr:uid="{00000000-0005-0000-0000-0000131A0000}"/>
    <cellStyle name="Normal 7 17 2 5" xfId="6721" xr:uid="{00000000-0005-0000-0000-0000141A0000}"/>
    <cellStyle name="Normal 7 17 2 6" xfId="6722" xr:uid="{00000000-0005-0000-0000-0000151A0000}"/>
    <cellStyle name="Normal 7 17 2 7" xfId="6723" xr:uid="{00000000-0005-0000-0000-0000161A0000}"/>
    <cellStyle name="Normal 7 17 2 8" xfId="6724" xr:uid="{00000000-0005-0000-0000-0000171A0000}"/>
    <cellStyle name="Normal 7 17 2 9" xfId="6725" xr:uid="{00000000-0005-0000-0000-0000181A0000}"/>
    <cellStyle name="Normal 7 17 3" xfId="6726" xr:uid="{00000000-0005-0000-0000-0000191A0000}"/>
    <cellStyle name="Normal 7 17 4" xfId="6727" xr:uid="{00000000-0005-0000-0000-00001A1A0000}"/>
    <cellStyle name="Normal 7 17 5" xfId="6728" xr:uid="{00000000-0005-0000-0000-00001B1A0000}"/>
    <cellStyle name="Normal 7 17 6" xfId="6729" xr:uid="{00000000-0005-0000-0000-00001C1A0000}"/>
    <cellStyle name="Normal 7 17 7" xfId="6730" xr:uid="{00000000-0005-0000-0000-00001D1A0000}"/>
    <cellStyle name="Normal 7 17 8" xfId="6731" xr:uid="{00000000-0005-0000-0000-00001E1A0000}"/>
    <cellStyle name="Normal 7 17 9" xfId="6732" xr:uid="{00000000-0005-0000-0000-00001F1A0000}"/>
    <cellStyle name="Normal 7 18" xfId="6733" xr:uid="{00000000-0005-0000-0000-0000201A0000}"/>
    <cellStyle name="Normal 7 18 10" xfId="6734" xr:uid="{00000000-0005-0000-0000-0000211A0000}"/>
    <cellStyle name="Normal 7 18 11" xfId="6735" xr:uid="{00000000-0005-0000-0000-0000221A0000}"/>
    <cellStyle name="Normal 7 18 12" xfId="6736" xr:uid="{00000000-0005-0000-0000-0000231A0000}"/>
    <cellStyle name="Normal 7 18 13" xfId="6737" xr:uid="{00000000-0005-0000-0000-0000241A0000}"/>
    <cellStyle name="Normal 7 18 14" xfId="6738" xr:uid="{00000000-0005-0000-0000-0000251A0000}"/>
    <cellStyle name="Normal 7 18 15" xfId="6739" xr:uid="{00000000-0005-0000-0000-0000261A0000}"/>
    <cellStyle name="Normal 7 18 16" xfId="6740" xr:uid="{00000000-0005-0000-0000-0000271A0000}"/>
    <cellStyle name="Normal 7 18 2" xfId="6741" xr:uid="{00000000-0005-0000-0000-0000281A0000}"/>
    <cellStyle name="Normal 7 18 2 10" xfId="6742" xr:uid="{00000000-0005-0000-0000-0000291A0000}"/>
    <cellStyle name="Normal 7 18 2 11" xfId="6743" xr:uid="{00000000-0005-0000-0000-00002A1A0000}"/>
    <cellStyle name="Normal 7 18 2 12" xfId="6744" xr:uid="{00000000-0005-0000-0000-00002B1A0000}"/>
    <cellStyle name="Normal 7 18 2 2" xfId="6745" xr:uid="{00000000-0005-0000-0000-00002C1A0000}"/>
    <cellStyle name="Normal 7 18 2 3" xfId="6746" xr:uid="{00000000-0005-0000-0000-00002D1A0000}"/>
    <cellStyle name="Normal 7 18 2 4" xfId="6747" xr:uid="{00000000-0005-0000-0000-00002E1A0000}"/>
    <cellStyle name="Normal 7 18 2 5" xfId="6748" xr:uid="{00000000-0005-0000-0000-00002F1A0000}"/>
    <cellStyle name="Normal 7 18 2 6" xfId="6749" xr:uid="{00000000-0005-0000-0000-0000301A0000}"/>
    <cellStyle name="Normal 7 18 2 7" xfId="6750" xr:uid="{00000000-0005-0000-0000-0000311A0000}"/>
    <cellStyle name="Normal 7 18 2 8" xfId="6751" xr:uid="{00000000-0005-0000-0000-0000321A0000}"/>
    <cellStyle name="Normal 7 18 2 9" xfId="6752" xr:uid="{00000000-0005-0000-0000-0000331A0000}"/>
    <cellStyle name="Normal 7 18 3" xfId="6753" xr:uid="{00000000-0005-0000-0000-0000341A0000}"/>
    <cellStyle name="Normal 7 18 4" xfId="6754" xr:uid="{00000000-0005-0000-0000-0000351A0000}"/>
    <cellStyle name="Normal 7 18 5" xfId="6755" xr:uid="{00000000-0005-0000-0000-0000361A0000}"/>
    <cellStyle name="Normal 7 18 6" xfId="6756" xr:uid="{00000000-0005-0000-0000-0000371A0000}"/>
    <cellStyle name="Normal 7 18 7" xfId="6757" xr:uid="{00000000-0005-0000-0000-0000381A0000}"/>
    <cellStyle name="Normal 7 18 8" xfId="6758" xr:uid="{00000000-0005-0000-0000-0000391A0000}"/>
    <cellStyle name="Normal 7 18 9" xfId="6759" xr:uid="{00000000-0005-0000-0000-00003A1A0000}"/>
    <cellStyle name="Normal 7 19" xfId="6760" xr:uid="{00000000-0005-0000-0000-00003B1A0000}"/>
    <cellStyle name="Normal 7 19 10" xfId="6761" xr:uid="{00000000-0005-0000-0000-00003C1A0000}"/>
    <cellStyle name="Normal 7 19 11" xfId="6762" xr:uid="{00000000-0005-0000-0000-00003D1A0000}"/>
    <cellStyle name="Normal 7 19 12" xfId="6763" xr:uid="{00000000-0005-0000-0000-00003E1A0000}"/>
    <cellStyle name="Normal 7 19 13" xfId="6764" xr:uid="{00000000-0005-0000-0000-00003F1A0000}"/>
    <cellStyle name="Normal 7 19 14" xfId="6765" xr:uid="{00000000-0005-0000-0000-0000401A0000}"/>
    <cellStyle name="Normal 7 19 15" xfId="6766" xr:uid="{00000000-0005-0000-0000-0000411A0000}"/>
    <cellStyle name="Normal 7 19 16" xfId="6767" xr:uid="{00000000-0005-0000-0000-0000421A0000}"/>
    <cellStyle name="Normal 7 19 2" xfId="6768" xr:uid="{00000000-0005-0000-0000-0000431A0000}"/>
    <cellStyle name="Normal 7 19 2 10" xfId="6769" xr:uid="{00000000-0005-0000-0000-0000441A0000}"/>
    <cellStyle name="Normal 7 19 2 11" xfId="6770" xr:uid="{00000000-0005-0000-0000-0000451A0000}"/>
    <cellStyle name="Normal 7 19 2 12" xfId="6771" xr:uid="{00000000-0005-0000-0000-0000461A0000}"/>
    <cellStyle name="Normal 7 19 2 2" xfId="6772" xr:uid="{00000000-0005-0000-0000-0000471A0000}"/>
    <cellStyle name="Normal 7 19 2 3" xfId="6773" xr:uid="{00000000-0005-0000-0000-0000481A0000}"/>
    <cellStyle name="Normal 7 19 2 4" xfId="6774" xr:uid="{00000000-0005-0000-0000-0000491A0000}"/>
    <cellStyle name="Normal 7 19 2 5" xfId="6775" xr:uid="{00000000-0005-0000-0000-00004A1A0000}"/>
    <cellStyle name="Normal 7 19 2 6" xfId="6776" xr:uid="{00000000-0005-0000-0000-00004B1A0000}"/>
    <cellStyle name="Normal 7 19 2 7" xfId="6777" xr:uid="{00000000-0005-0000-0000-00004C1A0000}"/>
    <cellStyle name="Normal 7 19 2 8" xfId="6778" xr:uid="{00000000-0005-0000-0000-00004D1A0000}"/>
    <cellStyle name="Normal 7 19 2 9" xfId="6779" xr:uid="{00000000-0005-0000-0000-00004E1A0000}"/>
    <cellStyle name="Normal 7 19 3" xfId="6780" xr:uid="{00000000-0005-0000-0000-00004F1A0000}"/>
    <cellStyle name="Normal 7 19 4" xfId="6781" xr:uid="{00000000-0005-0000-0000-0000501A0000}"/>
    <cellStyle name="Normal 7 19 5" xfId="6782" xr:uid="{00000000-0005-0000-0000-0000511A0000}"/>
    <cellStyle name="Normal 7 19 6" xfId="6783" xr:uid="{00000000-0005-0000-0000-0000521A0000}"/>
    <cellStyle name="Normal 7 19 7" xfId="6784" xr:uid="{00000000-0005-0000-0000-0000531A0000}"/>
    <cellStyle name="Normal 7 19 8" xfId="6785" xr:uid="{00000000-0005-0000-0000-0000541A0000}"/>
    <cellStyle name="Normal 7 19 9" xfId="6786" xr:uid="{00000000-0005-0000-0000-0000551A0000}"/>
    <cellStyle name="Normal 7 2" xfId="415" xr:uid="{00000000-0005-0000-0000-0000561A0000}"/>
    <cellStyle name="Normal 7 2 10" xfId="6787" xr:uid="{00000000-0005-0000-0000-0000571A0000}"/>
    <cellStyle name="Normal 7 2 11" xfId="6788" xr:uid="{00000000-0005-0000-0000-0000581A0000}"/>
    <cellStyle name="Normal 7 2 12" xfId="6789" xr:uid="{00000000-0005-0000-0000-0000591A0000}"/>
    <cellStyle name="Normal 7 2 13" xfId="6790" xr:uid="{00000000-0005-0000-0000-00005A1A0000}"/>
    <cellStyle name="Normal 7 2 14" xfId="6791" xr:uid="{00000000-0005-0000-0000-00005B1A0000}"/>
    <cellStyle name="Normal 7 2 15" xfId="6792" xr:uid="{00000000-0005-0000-0000-00005C1A0000}"/>
    <cellStyle name="Normal 7 2 16" xfId="6793" xr:uid="{00000000-0005-0000-0000-00005D1A0000}"/>
    <cellStyle name="Normal 7 2 17" xfId="6794" xr:uid="{00000000-0005-0000-0000-00005E1A0000}"/>
    <cellStyle name="Normal 7 2 18" xfId="6795" xr:uid="{00000000-0005-0000-0000-00005F1A0000}"/>
    <cellStyle name="Normal 7 2 2" xfId="416" xr:uid="{00000000-0005-0000-0000-0000601A0000}"/>
    <cellStyle name="Normal 7 2 2 10" xfId="6796" xr:uid="{00000000-0005-0000-0000-0000611A0000}"/>
    <cellStyle name="Normal 7 2 2 11" xfId="6797" xr:uid="{00000000-0005-0000-0000-0000621A0000}"/>
    <cellStyle name="Normal 7 2 2 12" xfId="6798" xr:uid="{00000000-0005-0000-0000-0000631A0000}"/>
    <cellStyle name="Normal 7 2 2 13" xfId="6799" xr:uid="{00000000-0005-0000-0000-0000641A0000}"/>
    <cellStyle name="Normal 7 2 2 2" xfId="6800" xr:uid="{00000000-0005-0000-0000-0000651A0000}"/>
    <cellStyle name="Normal 7 2 2 2 10" xfId="6801" xr:uid="{00000000-0005-0000-0000-0000661A0000}"/>
    <cellStyle name="Normal 7 2 2 2 11" xfId="6802" xr:uid="{00000000-0005-0000-0000-0000671A0000}"/>
    <cellStyle name="Normal 7 2 2 2 12" xfId="6803" xr:uid="{00000000-0005-0000-0000-0000681A0000}"/>
    <cellStyle name="Normal 7 2 2 2 2" xfId="6804" xr:uid="{00000000-0005-0000-0000-0000691A0000}"/>
    <cellStyle name="Normal 7 2 2 2 3" xfId="6805" xr:uid="{00000000-0005-0000-0000-00006A1A0000}"/>
    <cellStyle name="Normal 7 2 2 2 4" xfId="6806" xr:uid="{00000000-0005-0000-0000-00006B1A0000}"/>
    <cellStyle name="Normal 7 2 2 2 5" xfId="6807" xr:uid="{00000000-0005-0000-0000-00006C1A0000}"/>
    <cellStyle name="Normal 7 2 2 2 6" xfId="6808" xr:uid="{00000000-0005-0000-0000-00006D1A0000}"/>
    <cellStyle name="Normal 7 2 2 2 7" xfId="6809" xr:uid="{00000000-0005-0000-0000-00006E1A0000}"/>
    <cellStyle name="Normal 7 2 2 2 8" xfId="6810" xr:uid="{00000000-0005-0000-0000-00006F1A0000}"/>
    <cellStyle name="Normal 7 2 2 2 9" xfId="6811" xr:uid="{00000000-0005-0000-0000-0000701A0000}"/>
    <cellStyle name="Normal 7 2 2 3" xfId="6812" xr:uid="{00000000-0005-0000-0000-0000711A0000}"/>
    <cellStyle name="Normal 7 2 2 4" xfId="6813" xr:uid="{00000000-0005-0000-0000-0000721A0000}"/>
    <cellStyle name="Normal 7 2 2 5" xfId="6814" xr:uid="{00000000-0005-0000-0000-0000731A0000}"/>
    <cellStyle name="Normal 7 2 2 6" xfId="6815" xr:uid="{00000000-0005-0000-0000-0000741A0000}"/>
    <cellStyle name="Normal 7 2 2 7" xfId="6816" xr:uid="{00000000-0005-0000-0000-0000751A0000}"/>
    <cellStyle name="Normal 7 2 2 8" xfId="6817" xr:uid="{00000000-0005-0000-0000-0000761A0000}"/>
    <cellStyle name="Normal 7 2 2 9" xfId="6818" xr:uid="{00000000-0005-0000-0000-0000771A0000}"/>
    <cellStyle name="Normal 7 2 3" xfId="6819" xr:uid="{00000000-0005-0000-0000-0000781A0000}"/>
    <cellStyle name="Normal 7 2 3 10" xfId="6820" xr:uid="{00000000-0005-0000-0000-0000791A0000}"/>
    <cellStyle name="Normal 7 2 3 11" xfId="6821" xr:uid="{00000000-0005-0000-0000-00007A1A0000}"/>
    <cellStyle name="Normal 7 2 3 12" xfId="6822" xr:uid="{00000000-0005-0000-0000-00007B1A0000}"/>
    <cellStyle name="Normal 7 2 3 2" xfId="6823" xr:uid="{00000000-0005-0000-0000-00007C1A0000}"/>
    <cellStyle name="Normal 7 2 3 3" xfId="6824" xr:uid="{00000000-0005-0000-0000-00007D1A0000}"/>
    <cellStyle name="Normal 7 2 3 4" xfId="6825" xr:uid="{00000000-0005-0000-0000-00007E1A0000}"/>
    <cellStyle name="Normal 7 2 3 5" xfId="6826" xr:uid="{00000000-0005-0000-0000-00007F1A0000}"/>
    <cellStyle name="Normal 7 2 3 6" xfId="6827" xr:uid="{00000000-0005-0000-0000-0000801A0000}"/>
    <cellStyle name="Normal 7 2 3 7" xfId="6828" xr:uid="{00000000-0005-0000-0000-0000811A0000}"/>
    <cellStyle name="Normal 7 2 3 8" xfId="6829" xr:uid="{00000000-0005-0000-0000-0000821A0000}"/>
    <cellStyle name="Normal 7 2 3 9" xfId="6830" xr:uid="{00000000-0005-0000-0000-0000831A0000}"/>
    <cellStyle name="Normal 7 2 4" xfId="6831" xr:uid="{00000000-0005-0000-0000-0000841A0000}"/>
    <cellStyle name="Normal 7 2 4 10" xfId="6832" xr:uid="{00000000-0005-0000-0000-0000851A0000}"/>
    <cellStyle name="Normal 7 2 4 11" xfId="6833" xr:uid="{00000000-0005-0000-0000-0000861A0000}"/>
    <cellStyle name="Normal 7 2 4 12" xfId="6834" xr:uid="{00000000-0005-0000-0000-0000871A0000}"/>
    <cellStyle name="Normal 7 2 4 2" xfId="6835" xr:uid="{00000000-0005-0000-0000-0000881A0000}"/>
    <cellStyle name="Normal 7 2 4 3" xfId="6836" xr:uid="{00000000-0005-0000-0000-0000891A0000}"/>
    <cellStyle name="Normal 7 2 4 4" xfId="6837" xr:uid="{00000000-0005-0000-0000-00008A1A0000}"/>
    <cellStyle name="Normal 7 2 4 5" xfId="6838" xr:uid="{00000000-0005-0000-0000-00008B1A0000}"/>
    <cellStyle name="Normal 7 2 4 6" xfId="6839" xr:uid="{00000000-0005-0000-0000-00008C1A0000}"/>
    <cellStyle name="Normal 7 2 4 7" xfId="6840" xr:uid="{00000000-0005-0000-0000-00008D1A0000}"/>
    <cellStyle name="Normal 7 2 4 8" xfId="6841" xr:uid="{00000000-0005-0000-0000-00008E1A0000}"/>
    <cellStyle name="Normal 7 2 4 9" xfId="6842" xr:uid="{00000000-0005-0000-0000-00008F1A0000}"/>
    <cellStyle name="Normal 7 2 5" xfId="6843" xr:uid="{00000000-0005-0000-0000-0000901A0000}"/>
    <cellStyle name="Normal 7 2 5 2" xfId="6844" xr:uid="{00000000-0005-0000-0000-0000911A0000}"/>
    <cellStyle name="Normal 7 2 5 3" xfId="6845" xr:uid="{00000000-0005-0000-0000-0000921A0000}"/>
    <cellStyle name="Normal 7 2 5 4" xfId="6846" xr:uid="{00000000-0005-0000-0000-0000931A0000}"/>
    <cellStyle name="Normal 7 2 6" xfId="6847" xr:uid="{00000000-0005-0000-0000-0000941A0000}"/>
    <cellStyle name="Normal 7 2 7" xfId="6848" xr:uid="{00000000-0005-0000-0000-0000951A0000}"/>
    <cellStyle name="Normal 7 2 8" xfId="6849" xr:uid="{00000000-0005-0000-0000-0000961A0000}"/>
    <cellStyle name="Normal 7 2 9" xfId="6850" xr:uid="{00000000-0005-0000-0000-0000971A0000}"/>
    <cellStyle name="Normal 7 20" xfId="6851" xr:uid="{00000000-0005-0000-0000-0000981A0000}"/>
    <cellStyle name="Normal 7 20 10" xfId="6852" xr:uid="{00000000-0005-0000-0000-0000991A0000}"/>
    <cellStyle name="Normal 7 20 11" xfId="6853" xr:uid="{00000000-0005-0000-0000-00009A1A0000}"/>
    <cellStyle name="Normal 7 20 12" xfId="6854" xr:uid="{00000000-0005-0000-0000-00009B1A0000}"/>
    <cellStyle name="Normal 7 20 13" xfId="6855" xr:uid="{00000000-0005-0000-0000-00009C1A0000}"/>
    <cellStyle name="Normal 7 20 14" xfId="6856" xr:uid="{00000000-0005-0000-0000-00009D1A0000}"/>
    <cellStyle name="Normal 7 20 15" xfId="6857" xr:uid="{00000000-0005-0000-0000-00009E1A0000}"/>
    <cellStyle name="Normal 7 20 16" xfId="6858" xr:uid="{00000000-0005-0000-0000-00009F1A0000}"/>
    <cellStyle name="Normal 7 20 2" xfId="6859" xr:uid="{00000000-0005-0000-0000-0000A01A0000}"/>
    <cellStyle name="Normal 7 20 2 10" xfId="6860" xr:uid="{00000000-0005-0000-0000-0000A11A0000}"/>
    <cellStyle name="Normal 7 20 2 11" xfId="6861" xr:uid="{00000000-0005-0000-0000-0000A21A0000}"/>
    <cellStyle name="Normal 7 20 2 12" xfId="6862" xr:uid="{00000000-0005-0000-0000-0000A31A0000}"/>
    <cellStyle name="Normal 7 20 2 2" xfId="6863" xr:uid="{00000000-0005-0000-0000-0000A41A0000}"/>
    <cellStyle name="Normal 7 20 2 3" xfId="6864" xr:uid="{00000000-0005-0000-0000-0000A51A0000}"/>
    <cellStyle name="Normal 7 20 2 4" xfId="6865" xr:uid="{00000000-0005-0000-0000-0000A61A0000}"/>
    <cellStyle name="Normal 7 20 2 5" xfId="6866" xr:uid="{00000000-0005-0000-0000-0000A71A0000}"/>
    <cellStyle name="Normal 7 20 2 6" xfId="6867" xr:uid="{00000000-0005-0000-0000-0000A81A0000}"/>
    <cellStyle name="Normal 7 20 2 7" xfId="6868" xr:uid="{00000000-0005-0000-0000-0000A91A0000}"/>
    <cellStyle name="Normal 7 20 2 8" xfId="6869" xr:uid="{00000000-0005-0000-0000-0000AA1A0000}"/>
    <cellStyle name="Normal 7 20 2 9" xfId="6870" xr:uid="{00000000-0005-0000-0000-0000AB1A0000}"/>
    <cellStyle name="Normal 7 20 3" xfId="6871" xr:uid="{00000000-0005-0000-0000-0000AC1A0000}"/>
    <cellStyle name="Normal 7 20 4" xfId="6872" xr:uid="{00000000-0005-0000-0000-0000AD1A0000}"/>
    <cellStyle name="Normal 7 20 5" xfId="6873" xr:uid="{00000000-0005-0000-0000-0000AE1A0000}"/>
    <cellStyle name="Normal 7 20 6" xfId="6874" xr:uid="{00000000-0005-0000-0000-0000AF1A0000}"/>
    <cellStyle name="Normal 7 20 7" xfId="6875" xr:uid="{00000000-0005-0000-0000-0000B01A0000}"/>
    <cellStyle name="Normal 7 20 8" xfId="6876" xr:uid="{00000000-0005-0000-0000-0000B11A0000}"/>
    <cellStyle name="Normal 7 20 9" xfId="6877" xr:uid="{00000000-0005-0000-0000-0000B21A0000}"/>
    <cellStyle name="Normal 7 21" xfId="6878" xr:uid="{00000000-0005-0000-0000-0000B31A0000}"/>
    <cellStyle name="Normal 7 21 10" xfId="6879" xr:uid="{00000000-0005-0000-0000-0000B41A0000}"/>
    <cellStyle name="Normal 7 21 11" xfId="6880" xr:uid="{00000000-0005-0000-0000-0000B51A0000}"/>
    <cellStyle name="Normal 7 21 12" xfId="6881" xr:uid="{00000000-0005-0000-0000-0000B61A0000}"/>
    <cellStyle name="Normal 7 21 13" xfId="6882" xr:uid="{00000000-0005-0000-0000-0000B71A0000}"/>
    <cellStyle name="Normal 7 21 14" xfId="6883" xr:uid="{00000000-0005-0000-0000-0000B81A0000}"/>
    <cellStyle name="Normal 7 21 15" xfId="6884" xr:uid="{00000000-0005-0000-0000-0000B91A0000}"/>
    <cellStyle name="Normal 7 21 16" xfId="6885" xr:uid="{00000000-0005-0000-0000-0000BA1A0000}"/>
    <cellStyle name="Normal 7 21 2" xfId="6886" xr:uid="{00000000-0005-0000-0000-0000BB1A0000}"/>
    <cellStyle name="Normal 7 21 2 10" xfId="6887" xr:uid="{00000000-0005-0000-0000-0000BC1A0000}"/>
    <cellStyle name="Normal 7 21 2 11" xfId="6888" xr:uid="{00000000-0005-0000-0000-0000BD1A0000}"/>
    <cellStyle name="Normal 7 21 2 12" xfId="6889" xr:uid="{00000000-0005-0000-0000-0000BE1A0000}"/>
    <cellStyle name="Normal 7 21 2 2" xfId="6890" xr:uid="{00000000-0005-0000-0000-0000BF1A0000}"/>
    <cellStyle name="Normal 7 21 2 3" xfId="6891" xr:uid="{00000000-0005-0000-0000-0000C01A0000}"/>
    <cellStyle name="Normal 7 21 2 4" xfId="6892" xr:uid="{00000000-0005-0000-0000-0000C11A0000}"/>
    <cellStyle name="Normal 7 21 2 5" xfId="6893" xr:uid="{00000000-0005-0000-0000-0000C21A0000}"/>
    <cellStyle name="Normal 7 21 2 6" xfId="6894" xr:uid="{00000000-0005-0000-0000-0000C31A0000}"/>
    <cellStyle name="Normal 7 21 2 7" xfId="6895" xr:uid="{00000000-0005-0000-0000-0000C41A0000}"/>
    <cellStyle name="Normal 7 21 2 8" xfId="6896" xr:uid="{00000000-0005-0000-0000-0000C51A0000}"/>
    <cellStyle name="Normal 7 21 2 9" xfId="6897" xr:uid="{00000000-0005-0000-0000-0000C61A0000}"/>
    <cellStyle name="Normal 7 21 3" xfId="6898" xr:uid="{00000000-0005-0000-0000-0000C71A0000}"/>
    <cellStyle name="Normal 7 21 4" xfId="6899" xr:uid="{00000000-0005-0000-0000-0000C81A0000}"/>
    <cellStyle name="Normal 7 21 5" xfId="6900" xr:uid="{00000000-0005-0000-0000-0000C91A0000}"/>
    <cellStyle name="Normal 7 21 6" xfId="6901" xr:uid="{00000000-0005-0000-0000-0000CA1A0000}"/>
    <cellStyle name="Normal 7 21 7" xfId="6902" xr:uid="{00000000-0005-0000-0000-0000CB1A0000}"/>
    <cellStyle name="Normal 7 21 8" xfId="6903" xr:uid="{00000000-0005-0000-0000-0000CC1A0000}"/>
    <cellStyle name="Normal 7 21 9" xfId="6904" xr:uid="{00000000-0005-0000-0000-0000CD1A0000}"/>
    <cellStyle name="Normal 7 22" xfId="6905" xr:uid="{00000000-0005-0000-0000-0000CE1A0000}"/>
    <cellStyle name="Normal 7 22 10" xfId="6906" xr:uid="{00000000-0005-0000-0000-0000CF1A0000}"/>
    <cellStyle name="Normal 7 22 11" xfId="6907" xr:uid="{00000000-0005-0000-0000-0000D01A0000}"/>
    <cellStyle name="Normal 7 22 12" xfId="6908" xr:uid="{00000000-0005-0000-0000-0000D11A0000}"/>
    <cellStyle name="Normal 7 22 13" xfId="6909" xr:uid="{00000000-0005-0000-0000-0000D21A0000}"/>
    <cellStyle name="Normal 7 22 14" xfId="6910" xr:uid="{00000000-0005-0000-0000-0000D31A0000}"/>
    <cellStyle name="Normal 7 22 15" xfId="6911" xr:uid="{00000000-0005-0000-0000-0000D41A0000}"/>
    <cellStyle name="Normal 7 22 16" xfId="6912" xr:uid="{00000000-0005-0000-0000-0000D51A0000}"/>
    <cellStyle name="Normal 7 22 2" xfId="6913" xr:uid="{00000000-0005-0000-0000-0000D61A0000}"/>
    <cellStyle name="Normal 7 22 2 10" xfId="6914" xr:uid="{00000000-0005-0000-0000-0000D71A0000}"/>
    <cellStyle name="Normal 7 22 2 11" xfId="6915" xr:uid="{00000000-0005-0000-0000-0000D81A0000}"/>
    <cellStyle name="Normal 7 22 2 12" xfId="6916" xr:uid="{00000000-0005-0000-0000-0000D91A0000}"/>
    <cellStyle name="Normal 7 22 2 2" xfId="6917" xr:uid="{00000000-0005-0000-0000-0000DA1A0000}"/>
    <cellStyle name="Normal 7 22 2 3" xfId="6918" xr:uid="{00000000-0005-0000-0000-0000DB1A0000}"/>
    <cellStyle name="Normal 7 22 2 4" xfId="6919" xr:uid="{00000000-0005-0000-0000-0000DC1A0000}"/>
    <cellStyle name="Normal 7 22 2 5" xfId="6920" xr:uid="{00000000-0005-0000-0000-0000DD1A0000}"/>
    <cellStyle name="Normal 7 22 2 6" xfId="6921" xr:uid="{00000000-0005-0000-0000-0000DE1A0000}"/>
    <cellStyle name="Normal 7 22 2 7" xfId="6922" xr:uid="{00000000-0005-0000-0000-0000DF1A0000}"/>
    <cellStyle name="Normal 7 22 2 8" xfId="6923" xr:uid="{00000000-0005-0000-0000-0000E01A0000}"/>
    <cellStyle name="Normal 7 22 2 9" xfId="6924" xr:uid="{00000000-0005-0000-0000-0000E11A0000}"/>
    <cellStyle name="Normal 7 22 3" xfId="6925" xr:uid="{00000000-0005-0000-0000-0000E21A0000}"/>
    <cellStyle name="Normal 7 22 4" xfId="6926" xr:uid="{00000000-0005-0000-0000-0000E31A0000}"/>
    <cellStyle name="Normal 7 22 5" xfId="6927" xr:uid="{00000000-0005-0000-0000-0000E41A0000}"/>
    <cellStyle name="Normal 7 22 6" xfId="6928" xr:uid="{00000000-0005-0000-0000-0000E51A0000}"/>
    <cellStyle name="Normal 7 22 7" xfId="6929" xr:uid="{00000000-0005-0000-0000-0000E61A0000}"/>
    <cellStyle name="Normal 7 22 8" xfId="6930" xr:uid="{00000000-0005-0000-0000-0000E71A0000}"/>
    <cellStyle name="Normal 7 22 9" xfId="6931" xr:uid="{00000000-0005-0000-0000-0000E81A0000}"/>
    <cellStyle name="Normal 7 23" xfId="6932" xr:uid="{00000000-0005-0000-0000-0000E91A0000}"/>
    <cellStyle name="Normal 7 23 10" xfId="6933" xr:uid="{00000000-0005-0000-0000-0000EA1A0000}"/>
    <cellStyle name="Normal 7 23 11" xfId="6934" xr:uid="{00000000-0005-0000-0000-0000EB1A0000}"/>
    <cellStyle name="Normal 7 23 12" xfId="6935" xr:uid="{00000000-0005-0000-0000-0000EC1A0000}"/>
    <cellStyle name="Normal 7 23 13" xfId="6936" xr:uid="{00000000-0005-0000-0000-0000ED1A0000}"/>
    <cellStyle name="Normal 7 23 14" xfId="6937" xr:uid="{00000000-0005-0000-0000-0000EE1A0000}"/>
    <cellStyle name="Normal 7 23 15" xfId="6938" xr:uid="{00000000-0005-0000-0000-0000EF1A0000}"/>
    <cellStyle name="Normal 7 23 16" xfId="6939" xr:uid="{00000000-0005-0000-0000-0000F01A0000}"/>
    <cellStyle name="Normal 7 23 2" xfId="6940" xr:uid="{00000000-0005-0000-0000-0000F11A0000}"/>
    <cellStyle name="Normal 7 23 2 10" xfId="6941" xr:uid="{00000000-0005-0000-0000-0000F21A0000}"/>
    <cellStyle name="Normal 7 23 2 11" xfId="6942" xr:uid="{00000000-0005-0000-0000-0000F31A0000}"/>
    <cellStyle name="Normal 7 23 2 12" xfId="6943" xr:uid="{00000000-0005-0000-0000-0000F41A0000}"/>
    <cellStyle name="Normal 7 23 2 2" xfId="6944" xr:uid="{00000000-0005-0000-0000-0000F51A0000}"/>
    <cellStyle name="Normal 7 23 2 3" xfId="6945" xr:uid="{00000000-0005-0000-0000-0000F61A0000}"/>
    <cellStyle name="Normal 7 23 2 4" xfId="6946" xr:uid="{00000000-0005-0000-0000-0000F71A0000}"/>
    <cellStyle name="Normal 7 23 2 5" xfId="6947" xr:uid="{00000000-0005-0000-0000-0000F81A0000}"/>
    <cellStyle name="Normal 7 23 2 6" xfId="6948" xr:uid="{00000000-0005-0000-0000-0000F91A0000}"/>
    <cellStyle name="Normal 7 23 2 7" xfId="6949" xr:uid="{00000000-0005-0000-0000-0000FA1A0000}"/>
    <cellStyle name="Normal 7 23 2 8" xfId="6950" xr:uid="{00000000-0005-0000-0000-0000FB1A0000}"/>
    <cellStyle name="Normal 7 23 2 9" xfId="6951" xr:uid="{00000000-0005-0000-0000-0000FC1A0000}"/>
    <cellStyle name="Normal 7 23 3" xfId="6952" xr:uid="{00000000-0005-0000-0000-0000FD1A0000}"/>
    <cellStyle name="Normal 7 23 4" xfId="6953" xr:uid="{00000000-0005-0000-0000-0000FE1A0000}"/>
    <cellStyle name="Normal 7 23 5" xfId="6954" xr:uid="{00000000-0005-0000-0000-0000FF1A0000}"/>
    <cellStyle name="Normal 7 23 6" xfId="6955" xr:uid="{00000000-0005-0000-0000-0000001B0000}"/>
    <cellStyle name="Normal 7 23 7" xfId="6956" xr:uid="{00000000-0005-0000-0000-0000011B0000}"/>
    <cellStyle name="Normal 7 23 8" xfId="6957" xr:uid="{00000000-0005-0000-0000-0000021B0000}"/>
    <cellStyle name="Normal 7 23 9" xfId="6958" xr:uid="{00000000-0005-0000-0000-0000031B0000}"/>
    <cellStyle name="Normal 7 24" xfId="6959" xr:uid="{00000000-0005-0000-0000-0000041B0000}"/>
    <cellStyle name="Normal 7 24 10" xfId="6960" xr:uid="{00000000-0005-0000-0000-0000051B0000}"/>
    <cellStyle name="Normal 7 24 11" xfId="6961" xr:uid="{00000000-0005-0000-0000-0000061B0000}"/>
    <cellStyle name="Normal 7 24 12" xfId="6962" xr:uid="{00000000-0005-0000-0000-0000071B0000}"/>
    <cellStyle name="Normal 7 24 13" xfId="6963" xr:uid="{00000000-0005-0000-0000-0000081B0000}"/>
    <cellStyle name="Normal 7 24 14" xfId="6964" xr:uid="{00000000-0005-0000-0000-0000091B0000}"/>
    <cellStyle name="Normal 7 24 15" xfId="6965" xr:uid="{00000000-0005-0000-0000-00000A1B0000}"/>
    <cellStyle name="Normal 7 24 16" xfId="6966" xr:uid="{00000000-0005-0000-0000-00000B1B0000}"/>
    <cellStyle name="Normal 7 24 2" xfId="6967" xr:uid="{00000000-0005-0000-0000-00000C1B0000}"/>
    <cellStyle name="Normal 7 24 2 10" xfId="6968" xr:uid="{00000000-0005-0000-0000-00000D1B0000}"/>
    <cellStyle name="Normal 7 24 2 11" xfId="6969" xr:uid="{00000000-0005-0000-0000-00000E1B0000}"/>
    <cellStyle name="Normal 7 24 2 12" xfId="6970" xr:uid="{00000000-0005-0000-0000-00000F1B0000}"/>
    <cellStyle name="Normal 7 24 2 2" xfId="6971" xr:uid="{00000000-0005-0000-0000-0000101B0000}"/>
    <cellStyle name="Normal 7 24 2 3" xfId="6972" xr:uid="{00000000-0005-0000-0000-0000111B0000}"/>
    <cellStyle name="Normal 7 24 2 4" xfId="6973" xr:uid="{00000000-0005-0000-0000-0000121B0000}"/>
    <cellStyle name="Normal 7 24 2 5" xfId="6974" xr:uid="{00000000-0005-0000-0000-0000131B0000}"/>
    <cellStyle name="Normal 7 24 2 6" xfId="6975" xr:uid="{00000000-0005-0000-0000-0000141B0000}"/>
    <cellStyle name="Normal 7 24 2 7" xfId="6976" xr:uid="{00000000-0005-0000-0000-0000151B0000}"/>
    <cellStyle name="Normal 7 24 2 8" xfId="6977" xr:uid="{00000000-0005-0000-0000-0000161B0000}"/>
    <cellStyle name="Normal 7 24 2 9" xfId="6978" xr:uid="{00000000-0005-0000-0000-0000171B0000}"/>
    <cellStyle name="Normal 7 24 3" xfId="6979" xr:uid="{00000000-0005-0000-0000-0000181B0000}"/>
    <cellStyle name="Normal 7 24 4" xfId="6980" xr:uid="{00000000-0005-0000-0000-0000191B0000}"/>
    <cellStyle name="Normal 7 24 5" xfId="6981" xr:uid="{00000000-0005-0000-0000-00001A1B0000}"/>
    <cellStyle name="Normal 7 24 6" xfId="6982" xr:uid="{00000000-0005-0000-0000-00001B1B0000}"/>
    <cellStyle name="Normal 7 24 7" xfId="6983" xr:uid="{00000000-0005-0000-0000-00001C1B0000}"/>
    <cellStyle name="Normal 7 24 8" xfId="6984" xr:uid="{00000000-0005-0000-0000-00001D1B0000}"/>
    <cellStyle name="Normal 7 24 9" xfId="6985" xr:uid="{00000000-0005-0000-0000-00001E1B0000}"/>
    <cellStyle name="Normal 7 25" xfId="6986" xr:uid="{00000000-0005-0000-0000-00001F1B0000}"/>
    <cellStyle name="Normal 7 25 10" xfId="6987" xr:uid="{00000000-0005-0000-0000-0000201B0000}"/>
    <cellStyle name="Normal 7 25 11" xfId="6988" xr:uid="{00000000-0005-0000-0000-0000211B0000}"/>
    <cellStyle name="Normal 7 25 12" xfId="6989" xr:uid="{00000000-0005-0000-0000-0000221B0000}"/>
    <cellStyle name="Normal 7 25 13" xfId="6990" xr:uid="{00000000-0005-0000-0000-0000231B0000}"/>
    <cellStyle name="Normal 7 25 14" xfId="6991" xr:uid="{00000000-0005-0000-0000-0000241B0000}"/>
    <cellStyle name="Normal 7 25 15" xfId="6992" xr:uid="{00000000-0005-0000-0000-0000251B0000}"/>
    <cellStyle name="Normal 7 25 16" xfId="6993" xr:uid="{00000000-0005-0000-0000-0000261B0000}"/>
    <cellStyle name="Normal 7 25 2" xfId="6994" xr:uid="{00000000-0005-0000-0000-0000271B0000}"/>
    <cellStyle name="Normal 7 25 2 10" xfId="6995" xr:uid="{00000000-0005-0000-0000-0000281B0000}"/>
    <cellStyle name="Normal 7 25 2 11" xfId="6996" xr:uid="{00000000-0005-0000-0000-0000291B0000}"/>
    <cellStyle name="Normal 7 25 2 12" xfId="6997" xr:uid="{00000000-0005-0000-0000-00002A1B0000}"/>
    <cellStyle name="Normal 7 25 2 2" xfId="6998" xr:uid="{00000000-0005-0000-0000-00002B1B0000}"/>
    <cellStyle name="Normal 7 25 2 3" xfId="6999" xr:uid="{00000000-0005-0000-0000-00002C1B0000}"/>
    <cellStyle name="Normal 7 25 2 4" xfId="7000" xr:uid="{00000000-0005-0000-0000-00002D1B0000}"/>
    <cellStyle name="Normal 7 25 2 5" xfId="7001" xr:uid="{00000000-0005-0000-0000-00002E1B0000}"/>
    <cellStyle name="Normal 7 25 2 6" xfId="7002" xr:uid="{00000000-0005-0000-0000-00002F1B0000}"/>
    <cellStyle name="Normal 7 25 2 7" xfId="7003" xr:uid="{00000000-0005-0000-0000-0000301B0000}"/>
    <cellStyle name="Normal 7 25 2 8" xfId="7004" xr:uid="{00000000-0005-0000-0000-0000311B0000}"/>
    <cellStyle name="Normal 7 25 2 9" xfId="7005" xr:uid="{00000000-0005-0000-0000-0000321B0000}"/>
    <cellStyle name="Normal 7 25 3" xfId="7006" xr:uid="{00000000-0005-0000-0000-0000331B0000}"/>
    <cellStyle name="Normal 7 25 4" xfId="7007" xr:uid="{00000000-0005-0000-0000-0000341B0000}"/>
    <cellStyle name="Normal 7 25 5" xfId="7008" xr:uid="{00000000-0005-0000-0000-0000351B0000}"/>
    <cellStyle name="Normal 7 25 6" xfId="7009" xr:uid="{00000000-0005-0000-0000-0000361B0000}"/>
    <cellStyle name="Normal 7 25 7" xfId="7010" xr:uid="{00000000-0005-0000-0000-0000371B0000}"/>
    <cellStyle name="Normal 7 25 8" xfId="7011" xr:uid="{00000000-0005-0000-0000-0000381B0000}"/>
    <cellStyle name="Normal 7 25 9" xfId="7012" xr:uid="{00000000-0005-0000-0000-0000391B0000}"/>
    <cellStyle name="Normal 7 26" xfId="7013" xr:uid="{00000000-0005-0000-0000-00003A1B0000}"/>
    <cellStyle name="Normal 7 26 10" xfId="7014" xr:uid="{00000000-0005-0000-0000-00003B1B0000}"/>
    <cellStyle name="Normal 7 26 11" xfId="7015" xr:uid="{00000000-0005-0000-0000-00003C1B0000}"/>
    <cellStyle name="Normal 7 26 12" xfId="7016" xr:uid="{00000000-0005-0000-0000-00003D1B0000}"/>
    <cellStyle name="Normal 7 26 13" xfId="7017" xr:uid="{00000000-0005-0000-0000-00003E1B0000}"/>
    <cellStyle name="Normal 7 26 14" xfId="7018" xr:uid="{00000000-0005-0000-0000-00003F1B0000}"/>
    <cellStyle name="Normal 7 26 15" xfId="7019" xr:uid="{00000000-0005-0000-0000-0000401B0000}"/>
    <cellStyle name="Normal 7 26 16" xfId="7020" xr:uid="{00000000-0005-0000-0000-0000411B0000}"/>
    <cellStyle name="Normal 7 26 2" xfId="7021" xr:uid="{00000000-0005-0000-0000-0000421B0000}"/>
    <cellStyle name="Normal 7 26 2 10" xfId="7022" xr:uid="{00000000-0005-0000-0000-0000431B0000}"/>
    <cellStyle name="Normal 7 26 2 11" xfId="7023" xr:uid="{00000000-0005-0000-0000-0000441B0000}"/>
    <cellStyle name="Normal 7 26 2 12" xfId="7024" xr:uid="{00000000-0005-0000-0000-0000451B0000}"/>
    <cellStyle name="Normal 7 26 2 2" xfId="7025" xr:uid="{00000000-0005-0000-0000-0000461B0000}"/>
    <cellStyle name="Normal 7 26 2 3" xfId="7026" xr:uid="{00000000-0005-0000-0000-0000471B0000}"/>
    <cellStyle name="Normal 7 26 2 4" xfId="7027" xr:uid="{00000000-0005-0000-0000-0000481B0000}"/>
    <cellStyle name="Normal 7 26 2 5" xfId="7028" xr:uid="{00000000-0005-0000-0000-0000491B0000}"/>
    <cellStyle name="Normal 7 26 2 6" xfId="7029" xr:uid="{00000000-0005-0000-0000-00004A1B0000}"/>
    <cellStyle name="Normal 7 26 2 7" xfId="7030" xr:uid="{00000000-0005-0000-0000-00004B1B0000}"/>
    <cellStyle name="Normal 7 26 2 8" xfId="7031" xr:uid="{00000000-0005-0000-0000-00004C1B0000}"/>
    <cellStyle name="Normal 7 26 2 9" xfId="7032" xr:uid="{00000000-0005-0000-0000-00004D1B0000}"/>
    <cellStyle name="Normal 7 26 3" xfId="7033" xr:uid="{00000000-0005-0000-0000-00004E1B0000}"/>
    <cellStyle name="Normal 7 26 4" xfId="7034" xr:uid="{00000000-0005-0000-0000-00004F1B0000}"/>
    <cellStyle name="Normal 7 26 5" xfId="7035" xr:uid="{00000000-0005-0000-0000-0000501B0000}"/>
    <cellStyle name="Normal 7 26 6" xfId="7036" xr:uid="{00000000-0005-0000-0000-0000511B0000}"/>
    <cellStyle name="Normal 7 26 7" xfId="7037" xr:uid="{00000000-0005-0000-0000-0000521B0000}"/>
    <cellStyle name="Normal 7 26 8" xfId="7038" xr:uid="{00000000-0005-0000-0000-0000531B0000}"/>
    <cellStyle name="Normal 7 26 9" xfId="7039" xr:uid="{00000000-0005-0000-0000-0000541B0000}"/>
    <cellStyle name="Normal 7 27" xfId="7040" xr:uid="{00000000-0005-0000-0000-0000551B0000}"/>
    <cellStyle name="Normal 7 27 10" xfId="7041" xr:uid="{00000000-0005-0000-0000-0000561B0000}"/>
    <cellStyle name="Normal 7 27 11" xfId="7042" xr:uid="{00000000-0005-0000-0000-0000571B0000}"/>
    <cellStyle name="Normal 7 27 12" xfId="7043" xr:uid="{00000000-0005-0000-0000-0000581B0000}"/>
    <cellStyle name="Normal 7 27 13" xfId="7044" xr:uid="{00000000-0005-0000-0000-0000591B0000}"/>
    <cellStyle name="Normal 7 27 14" xfId="7045" xr:uid="{00000000-0005-0000-0000-00005A1B0000}"/>
    <cellStyle name="Normal 7 27 15" xfId="7046" xr:uid="{00000000-0005-0000-0000-00005B1B0000}"/>
    <cellStyle name="Normal 7 27 16" xfId="7047" xr:uid="{00000000-0005-0000-0000-00005C1B0000}"/>
    <cellStyle name="Normal 7 27 2" xfId="7048" xr:uid="{00000000-0005-0000-0000-00005D1B0000}"/>
    <cellStyle name="Normal 7 27 2 10" xfId="7049" xr:uid="{00000000-0005-0000-0000-00005E1B0000}"/>
    <cellStyle name="Normal 7 27 2 11" xfId="7050" xr:uid="{00000000-0005-0000-0000-00005F1B0000}"/>
    <cellStyle name="Normal 7 27 2 12" xfId="7051" xr:uid="{00000000-0005-0000-0000-0000601B0000}"/>
    <cellStyle name="Normal 7 27 2 2" xfId="7052" xr:uid="{00000000-0005-0000-0000-0000611B0000}"/>
    <cellStyle name="Normal 7 27 2 3" xfId="7053" xr:uid="{00000000-0005-0000-0000-0000621B0000}"/>
    <cellStyle name="Normal 7 27 2 4" xfId="7054" xr:uid="{00000000-0005-0000-0000-0000631B0000}"/>
    <cellStyle name="Normal 7 27 2 5" xfId="7055" xr:uid="{00000000-0005-0000-0000-0000641B0000}"/>
    <cellStyle name="Normal 7 27 2 6" xfId="7056" xr:uid="{00000000-0005-0000-0000-0000651B0000}"/>
    <cellStyle name="Normal 7 27 2 7" xfId="7057" xr:uid="{00000000-0005-0000-0000-0000661B0000}"/>
    <cellStyle name="Normal 7 27 2 8" xfId="7058" xr:uid="{00000000-0005-0000-0000-0000671B0000}"/>
    <cellStyle name="Normal 7 27 2 9" xfId="7059" xr:uid="{00000000-0005-0000-0000-0000681B0000}"/>
    <cellStyle name="Normal 7 27 3" xfId="7060" xr:uid="{00000000-0005-0000-0000-0000691B0000}"/>
    <cellStyle name="Normal 7 27 4" xfId="7061" xr:uid="{00000000-0005-0000-0000-00006A1B0000}"/>
    <cellStyle name="Normal 7 27 5" xfId="7062" xr:uid="{00000000-0005-0000-0000-00006B1B0000}"/>
    <cellStyle name="Normal 7 27 6" xfId="7063" xr:uid="{00000000-0005-0000-0000-00006C1B0000}"/>
    <cellStyle name="Normal 7 27 7" xfId="7064" xr:uid="{00000000-0005-0000-0000-00006D1B0000}"/>
    <cellStyle name="Normal 7 27 8" xfId="7065" xr:uid="{00000000-0005-0000-0000-00006E1B0000}"/>
    <cellStyle name="Normal 7 27 9" xfId="7066" xr:uid="{00000000-0005-0000-0000-00006F1B0000}"/>
    <cellStyle name="Normal 7 28" xfId="7067" xr:uid="{00000000-0005-0000-0000-0000701B0000}"/>
    <cellStyle name="Normal 7 28 10" xfId="7068" xr:uid="{00000000-0005-0000-0000-0000711B0000}"/>
    <cellStyle name="Normal 7 28 11" xfId="7069" xr:uid="{00000000-0005-0000-0000-0000721B0000}"/>
    <cellStyle name="Normal 7 28 12" xfId="7070" xr:uid="{00000000-0005-0000-0000-0000731B0000}"/>
    <cellStyle name="Normal 7 28 13" xfId="7071" xr:uid="{00000000-0005-0000-0000-0000741B0000}"/>
    <cellStyle name="Normal 7 28 14" xfId="7072" xr:uid="{00000000-0005-0000-0000-0000751B0000}"/>
    <cellStyle name="Normal 7 28 15" xfId="7073" xr:uid="{00000000-0005-0000-0000-0000761B0000}"/>
    <cellStyle name="Normal 7 28 16" xfId="7074" xr:uid="{00000000-0005-0000-0000-0000771B0000}"/>
    <cellStyle name="Normal 7 28 2" xfId="7075" xr:uid="{00000000-0005-0000-0000-0000781B0000}"/>
    <cellStyle name="Normal 7 28 2 10" xfId="7076" xr:uid="{00000000-0005-0000-0000-0000791B0000}"/>
    <cellStyle name="Normal 7 28 2 11" xfId="7077" xr:uid="{00000000-0005-0000-0000-00007A1B0000}"/>
    <cellStyle name="Normal 7 28 2 12" xfId="7078" xr:uid="{00000000-0005-0000-0000-00007B1B0000}"/>
    <cellStyle name="Normal 7 28 2 2" xfId="7079" xr:uid="{00000000-0005-0000-0000-00007C1B0000}"/>
    <cellStyle name="Normal 7 28 2 3" xfId="7080" xr:uid="{00000000-0005-0000-0000-00007D1B0000}"/>
    <cellStyle name="Normal 7 28 2 4" xfId="7081" xr:uid="{00000000-0005-0000-0000-00007E1B0000}"/>
    <cellStyle name="Normal 7 28 2 5" xfId="7082" xr:uid="{00000000-0005-0000-0000-00007F1B0000}"/>
    <cellStyle name="Normal 7 28 2 6" xfId="7083" xr:uid="{00000000-0005-0000-0000-0000801B0000}"/>
    <cellStyle name="Normal 7 28 2 7" xfId="7084" xr:uid="{00000000-0005-0000-0000-0000811B0000}"/>
    <cellStyle name="Normal 7 28 2 8" xfId="7085" xr:uid="{00000000-0005-0000-0000-0000821B0000}"/>
    <cellStyle name="Normal 7 28 2 9" xfId="7086" xr:uid="{00000000-0005-0000-0000-0000831B0000}"/>
    <cellStyle name="Normal 7 28 3" xfId="7087" xr:uid="{00000000-0005-0000-0000-0000841B0000}"/>
    <cellStyle name="Normal 7 28 4" xfId="7088" xr:uid="{00000000-0005-0000-0000-0000851B0000}"/>
    <cellStyle name="Normal 7 28 5" xfId="7089" xr:uid="{00000000-0005-0000-0000-0000861B0000}"/>
    <cellStyle name="Normal 7 28 6" xfId="7090" xr:uid="{00000000-0005-0000-0000-0000871B0000}"/>
    <cellStyle name="Normal 7 28 7" xfId="7091" xr:uid="{00000000-0005-0000-0000-0000881B0000}"/>
    <cellStyle name="Normal 7 28 8" xfId="7092" xr:uid="{00000000-0005-0000-0000-0000891B0000}"/>
    <cellStyle name="Normal 7 28 9" xfId="7093" xr:uid="{00000000-0005-0000-0000-00008A1B0000}"/>
    <cellStyle name="Normal 7 29" xfId="7094" xr:uid="{00000000-0005-0000-0000-00008B1B0000}"/>
    <cellStyle name="Normal 7 29 10" xfId="7095" xr:uid="{00000000-0005-0000-0000-00008C1B0000}"/>
    <cellStyle name="Normal 7 29 11" xfId="7096" xr:uid="{00000000-0005-0000-0000-00008D1B0000}"/>
    <cellStyle name="Normal 7 29 12" xfId="7097" xr:uid="{00000000-0005-0000-0000-00008E1B0000}"/>
    <cellStyle name="Normal 7 29 13" xfId="7098" xr:uid="{00000000-0005-0000-0000-00008F1B0000}"/>
    <cellStyle name="Normal 7 29 14" xfId="7099" xr:uid="{00000000-0005-0000-0000-0000901B0000}"/>
    <cellStyle name="Normal 7 29 15" xfId="7100" xr:uid="{00000000-0005-0000-0000-0000911B0000}"/>
    <cellStyle name="Normal 7 29 16" xfId="7101" xr:uid="{00000000-0005-0000-0000-0000921B0000}"/>
    <cellStyle name="Normal 7 29 2" xfId="7102" xr:uid="{00000000-0005-0000-0000-0000931B0000}"/>
    <cellStyle name="Normal 7 29 2 10" xfId="7103" xr:uid="{00000000-0005-0000-0000-0000941B0000}"/>
    <cellStyle name="Normal 7 29 2 11" xfId="7104" xr:uid="{00000000-0005-0000-0000-0000951B0000}"/>
    <cellStyle name="Normal 7 29 2 12" xfId="7105" xr:uid="{00000000-0005-0000-0000-0000961B0000}"/>
    <cellStyle name="Normal 7 29 2 2" xfId="7106" xr:uid="{00000000-0005-0000-0000-0000971B0000}"/>
    <cellStyle name="Normal 7 29 2 3" xfId="7107" xr:uid="{00000000-0005-0000-0000-0000981B0000}"/>
    <cellStyle name="Normal 7 29 2 4" xfId="7108" xr:uid="{00000000-0005-0000-0000-0000991B0000}"/>
    <cellStyle name="Normal 7 29 2 5" xfId="7109" xr:uid="{00000000-0005-0000-0000-00009A1B0000}"/>
    <cellStyle name="Normal 7 29 2 6" xfId="7110" xr:uid="{00000000-0005-0000-0000-00009B1B0000}"/>
    <cellStyle name="Normal 7 29 2 7" xfId="7111" xr:uid="{00000000-0005-0000-0000-00009C1B0000}"/>
    <cellStyle name="Normal 7 29 2 8" xfId="7112" xr:uid="{00000000-0005-0000-0000-00009D1B0000}"/>
    <cellStyle name="Normal 7 29 2 9" xfId="7113" xr:uid="{00000000-0005-0000-0000-00009E1B0000}"/>
    <cellStyle name="Normal 7 29 3" xfId="7114" xr:uid="{00000000-0005-0000-0000-00009F1B0000}"/>
    <cellStyle name="Normal 7 29 4" xfId="7115" xr:uid="{00000000-0005-0000-0000-0000A01B0000}"/>
    <cellStyle name="Normal 7 29 5" xfId="7116" xr:uid="{00000000-0005-0000-0000-0000A11B0000}"/>
    <cellStyle name="Normal 7 29 6" xfId="7117" xr:uid="{00000000-0005-0000-0000-0000A21B0000}"/>
    <cellStyle name="Normal 7 29 7" xfId="7118" xr:uid="{00000000-0005-0000-0000-0000A31B0000}"/>
    <cellStyle name="Normal 7 29 8" xfId="7119" xr:uid="{00000000-0005-0000-0000-0000A41B0000}"/>
    <cellStyle name="Normal 7 29 9" xfId="7120" xr:uid="{00000000-0005-0000-0000-0000A51B0000}"/>
    <cellStyle name="Normal 7 3" xfId="417" xr:uid="{00000000-0005-0000-0000-0000A61B0000}"/>
    <cellStyle name="Normal 7 3 10" xfId="7121" xr:uid="{00000000-0005-0000-0000-0000A71B0000}"/>
    <cellStyle name="Normal 7 3 11" xfId="7122" xr:uid="{00000000-0005-0000-0000-0000A81B0000}"/>
    <cellStyle name="Normal 7 3 12" xfId="7123" xr:uid="{00000000-0005-0000-0000-0000A91B0000}"/>
    <cellStyle name="Normal 7 3 13" xfId="7124" xr:uid="{00000000-0005-0000-0000-0000AA1B0000}"/>
    <cellStyle name="Normal 7 3 14" xfId="7125" xr:uid="{00000000-0005-0000-0000-0000AB1B0000}"/>
    <cellStyle name="Normal 7 3 15" xfId="7126" xr:uid="{00000000-0005-0000-0000-0000AC1B0000}"/>
    <cellStyle name="Normal 7 3 16" xfId="7127" xr:uid="{00000000-0005-0000-0000-0000AD1B0000}"/>
    <cellStyle name="Normal 7 3 17" xfId="7128" xr:uid="{00000000-0005-0000-0000-0000AE1B0000}"/>
    <cellStyle name="Normal 7 3 18" xfId="7129" xr:uid="{00000000-0005-0000-0000-0000AF1B0000}"/>
    <cellStyle name="Normal 7 3 2" xfId="418" xr:uid="{00000000-0005-0000-0000-0000B01B0000}"/>
    <cellStyle name="Normal 7 3 2 10" xfId="7130" xr:uid="{00000000-0005-0000-0000-0000B11B0000}"/>
    <cellStyle name="Normal 7 3 2 11" xfId="7131" xr:uid="{00000000-0005-0000-0000-0000B21B0000}"/>
    <cellStyle name="Normal 7 3 2 12" xfId="7132" xr:uid="{00000000-0005-0000-0000-0000B31B0000}"/>
    <cellStyle name="Normal 7 3 2 13" xfId="7133" xr:uid="{00000000-0005-0000-0000-0000B41B0000}"/>
    <cellStyle name="Normal 7 3 2 2" xfId="7134" xr:uid="{00000000-0005-0000-0000-0000B51B0000}"/>
    <cellStyle name="Normal 7 3 2 2 10" xfId="7135" xr:uid="{00000000-0005-0000-0000-0000B61B0000}"/>
    <cellStyle name="Normal 7 3 2 2 11" xfId="7136" xr:uid="{00000000-0005-0000-0000-0000B71B0000}"/>
    <cellStyle name="Normal 7 3 2 2 12" xfId="7137" xr:uid="{00000000-0005-0000-0000-0000B81B0000}"/>
    <cellStyle name="Normal 7 3 2 2 2" xfId="7138" xr:uid="{00000000-0005-0000-0000-0000B91B0000}"/>
    <cellStyle name="Normal 7 3 2 2 3" xfId="7139" xr:uid="{00000000-0005-0000-0000-0000BA1B0000}"/>
    <cellStyle name="Normal 7 3 2 2 4" xfId="7140" xr:uid="{00000000-0005-0000-0000-0000BB1B0000}"/>
    <cellStyle name="Normal 7 3 2 2 5" xfId="7141" xr:uid="{00000000-0005-0000-0000-0000BC1B0000}"/>
    <cellStyle name="Normal 7 3 2 2 6" xfId="7142" xr:uid="{00000000-0005-0000-0000-0000BD1B0000}"/>
    <cellStyle name="Normal 7 3 2 2 7" xfId="7143" xr:uid="{00000000-0005-0000-0000-0000BE1B0000}"/>
    <cellStyle name="Normal 7 3 2 2 8" xfId="7144" xr:uid="{00000000-0005-0000-0000-0000BF1B0000}"/>
    <cellStyle name="Normal 7 3 2 2 9" xfId="7145" xr:uid="{00000000-0005-0000-0000-0000C01B0000}"/>
    <cellStyle name="Normal 7 3 2 3" xfId="7146" xr:uid="{00000000-0005-0000-0000-0000C11B0000}"/>
    <cellStyle name="Normal 7 3 2 4" xfId="7147" xr:uid="{00000000-0005-0000-0000-0000C21B0000}"/>
    <cellStyle name="Normal 7 3 2 5" xfId="7148" xr:uid="{00000000-0005-0000-0000-0000C31B0000}"/>
    <cellStyle name="Normal 7 3 2 6" xfId="7149" xr:uid="{00000000-0005-0000-0000-0000C41B0000}"/>
    <cellStyle name="Normal 7 3 2 7" xfId="7150" xr:uid="{00000000-0005-0000-0000-0000C51B0000}"/>
    <cellStyle name="Normal 7 3 2 8" xfId="7151" xr:uid="{00000000-0005-0000-0000-0000C61B0000}"/>
    <cellStyle name="Normal 7 3 2 9" xfId="7152" xr:uid="{00000000-0005-0000-0000-0000C71B0000}"/>
    <cellStyle name="Normal 7 3 3" xfId="7153" xr:uid="{00000000-0005-0000-0000-0000C81B0000}"/>
    <cellStyle name="Normal 7 3 3 10" xfId="7154" xr:uid="{00000000-0005-0000-0000-0000C91B0000}"/>
    <cellStyle name="Normal 7 3 3 11" xfId="7155" xr:uid="{00000000-0005-0000-0000-0000CA1B0000}"/>
    <cellStyle name="Normal 7 3 3 12" xfId="7156" xr:uid="{00000000-0005-0000-0000-0000CB1B0000}"/>
    <cellStyle name="Normal 7 3 3 2" xfId="7157" xr:uid="{00000000-0005-0000-0000-0000CC1B0000}"/>
    <cellStyle name="Normal 7 3 3 3" xfId="7158" xr:uid="{00000000-0005-0000-0000-0000CD1B0000}"/>
    <cellStyle name="Normal 7 3 3 4" xfId="7159" xr:uid="{00000000-0005-0000-0000-0000CE1B0000}"/>
    <cellStyle name="Normal 7 3 3 5" xfId="7160" xr:uid="{00000000-0005-0000-0000-0000CF1B0000}"/>
    <cellStyle name="Normal 7 3 3 6" xfId="7161" xr:uid="{00000000-0005-0000-0000-0000D01B0000}"/>
    <cellStyle name="Normal 7 3 3 7" xfId="7162" xr:uid="{00000000-0005-0000-0000-0000D11B0000}"/>
    <cellStyle name="Normal 7 3 3 8" xfId="7163" xr:uid="{00000000-0005-0000-0000-0000D21B0000}"/>
    <cellStyle name="Normal 7 3 3 9" xfId="7164" xr:uid="{00000000-0005-0000-0000-0000D31B0000}"/>
    <cellStyle name="Normal 7 3 4" xfId="7165" xr:uid="{00000000-0005-0000-0000-0000D41B0000}"/>
    <cellStyle name="Normal 7 3 4 10" xfId="7166" xr:uid="{00000000-0005-0000-0000-0000D51B0000}"/>
    <cellStyle name="Normal 7 3 4 11" xfId="7167" xr:uid="{00000000-0005-0000-0000-0000D61B0000}"/>
    <cellStyle name="Normal 7 3 4 12" xfId="7168" xr:uid="{00000000-0005-0000-0000-0000D71B0000}"/>
    <cellStyle name="Normal 7 3 4 2" xfId="7169" xr:uid="{00000000-0005-0000-0000-0000D81B0000}"/>
    <cellStyle name="Normal 7 3 4 3" xfId="7170" xr:uid="{00000000-0005-0000-0000-0000D91B0000}"/>
    <cellStyle name="Normal 7 3 4 4" xfId="7171" xr:uid="{00000000-0005-0000-0000-0000DA1B0000}"/>
    <cellStyle name="Normal 7 3 4 5" xfId="7172" xr:uid="{00000000-0005-0000-0000-0000DB1B0000}"/>
    <cellStyle name="Normal 7 3 4 6" xfId="7173" xr:uid="{00000000-0005-0000-0000-0000DC1B0000}"/>
    <cellStyle name="Normal 7 3 4 7" xfId="7174" xr:uid="{00000000-0005-0000-0000-0000DD1B0000}"/>
    <cellStyle name="Normal 7 3 4 8" xfId="7175" xr:uid="{00000000-0005-0000-0000-0000DE1B0000}"/>
    <cellStyle name="Normal 7 3 4 9" xfId="7176" xr:uid="{00000000-0005-0000-0000-0000DF1B0000}"/>
    <cellStyle name="Normal 7 3 5" xfId="7177" xr:uid="{00000000-0005-0000-0000-0000E01B0000}"/>
    <cellStyle name="Normal 7 3 5 2" xfId="7178" xr:uid="{00000000-0005-0000-0000-0000E11B0000}"/>
    <cellStyle name="Normal 7 3 5 3" xfId="7179" xr:uid="{00000000-0005-0000-0000-0000E21B0000}"/>
    <cellStyle name="Normal 7 3 5 4" xfId="7180" xr:uid="{00000000-0005-0000-0000-0000E31B0000}"/>
    <cellStyle name="Normal 7 3 6" xfId="7181" xr:uid="{00000000-0005-0000-0000-0000E41B0000}"/>
    <cellStyle name="Normal 7 3 7" xfId="7182" xr:uid="{00000000-0005-0000-0000-0000E51B0000}"/>
    <cellStyle name="Normal 7 3 8" xfId="7183" xr:uid="{00000000-0005-0000-0000-0000E61B0000}"/>
    <cellStyle name="Normal 7 3 9" xfId="7184" xr:uid="{00000000-0005-0000-0000-0000E71B0000}"/>
    <cellStyle name="Normal 7 30" xfId="7185" xr:uid="{00000000-0005-0000-0000-0000E81B0000}"/>
    <cellStyle name="Normal 7 30 10" xfId="7186" xr:uid="{00000000-0005-0000-0000-0000E91B0000}"/>
    <cellStyle name="Normal 7 30 11" xfId="7187" xr:uid="{00000000-0005-0000-0000-0000EA1B0000}"/>
    <cellStyle name="Normal 7 30 12" xfId="7188" xr:uid="{00000000-0005-0000-0000-0000EB1B0000}"/>
    <cellStyle name="Normal 7 30 13" xfId="7189" xr:uid="{00000000-0005-0000-0000-0000EC1B0000}"/>
    <cellStyle name="Normal 7 30 14" xfId="7190" xr:uid="{00000000-0005-0000-0000-0000ED1B0000}"/>
    <cellStyle name="Normal 7 30 15" xfId="7191" xr:uid="{00000000-0005-0000-0000-0000EE1B0000}"/>
    <cellStyle name="Normal 7 30 16" xfId="7192" xr:uid="{00000000-0005-0000-0000-0000EF1B0000}"/>
    <cellStyle name="Normal 7 30 2" xfId="7193" xr:uid="{00000000-0005-0000-0000-0000F01B0000}"/>
    <cellStyle name="Normal 7 30 2 10" xfId="7194" xr:uid="{00000000-0005-0000-0000-0000F11B0000}"/>
    <cellStyle name="Normal 7 30 2 11" xfId="7195" xr:uid="{00000000-0005-0000-0000-0000F21B0000}"/>
    <cellStyle name="Normal 7 30 2 12" xfId="7196" xr:uid="{00000000-0005-0000-0000-0000F31B0000}"/>
    <cellStyle name="Normal 7 30 2 2" xfId="7197" xr:uid="{00000000-0005-0000-0000-0000F41B0000}"/>
    <cellStyle name="Normal 7 30 2 3" xfId="7198" xr:uid="{00000000-0005-0000-0000-0000F51B0000}"/>
    <cellStyle name="Normal 7 30 2 4" xfId="7199" xr:uid="{00000000-0005-0000-0000-0000F61B0000}"/>
    <cellStyle name="Normal 7 30 2 5" xfId="7200" xr:uid="{00000000-0005-0000-0000-0000F71B0000}"/>
    <cellStyle name="Normal 7 30 2 6" xfId="7201" xr:uid="{00000000-0005-0000-0000-0000F81B0000}"/>
    <cellStyle name="Normal 7 30 2 7" xfId="7202" xr:uid="{00000000-0005-0000-0000-0000F91B0000}"/>
    <cellStyle name="Normal 7 30 2 8" xfId="7203" xr:uid="{00000000-0005-0000-0000-0000FA1B0000}"/>
    <cellStyle name="Normal 7 30 2 9" xfId="7204" xr:uid="{00000000-0005-0000-0000-0000FB1B0000}"/>
    <cellStyle name="Normal 7 30 3" xfId="7205" xr:uid="{00000000-0005-0000-0000-0000FC1B0000}"/>
    <cellStyle name="Normal 7 30 4" xfId="7206" xr:uid="{00000000-0005-0000-0000-0000FD1B0000}"/>
    <cellStyle name="Normal 7 30 5" xfId="7207" xr:uid="{00000000-0005-0000-0000-0000FE1B0000}"/>
    <cellStyle name="Normal 7 30 6" xfId="7208" xr:uid="{00000000-0005-0000-0000-0000FF1B0000}"/>
    <cellStyle name="Normal 7 30 7" xfId="7209" xr:uid="{00000000-0005-0000-0000-0000001C0000}"/>
    <cellStyle name="Normal 7 30 8" xfId="7210" xr:uid="{00000000-0005-0000-0000-0000011C0000}"/>
    <cellStyle name="Normal 7 30 9" xfId="7211" xr:uid="{00000000-0005-0000-0000-0000021C0000}"/>
    <cellStyle name="Normal 7 31" xfId="7212" xr:uid="{00000000-0005-0000-0000-0000031C0000}"/>
    <cellStyle name="Normal 7 31 10" xfId="7213" xr:uid="{00000000-0005-0000-0000-0000041C0000}"/>
    <cellStyle name="Normal 7 31 11" xfId="7214" xr:uid="{00000000-0005-0000-0000-0000051C0000}"/>
    <cellStyle name="Normal 7 31 12" xfId="7215" xr:uid="{00000000-0005-0000-0000-0000061C0000}"/>
    <cellStyle name="Normal 7 31 13" xfId="7216" xr:uid="{00000000-0005-0000-0000-0000071C0000}"/>
    <cellStyle name="Normal 7 31 14" xfId="7217" xr:uid="{00000000-0005-0000-0000-0000081C0000}"/>
    <cellStyle name="Normal 7 31 15" xfId="7218" xr:uid="{00000000-0005-0000-0000-0000091C0000}"/>
    <cellStyle name="Normal 7 31 16" xfId="7219" xr:uid="{00000000-0005-0000-0000-00000A1C0000}"/>
    <cellStyle name="Normal 7 31 2" xfId="7220" xr:uid="{00000000-0005-0000-0000-00000B1C0000}"/>
    <cellStyle name="Normal 7 31 2 10" xfId="7221" xr:uid="{00000000-0005-0000-0000-00000C1C0000}"/>
    <cellStyle name="Normal 7 31 2 11" xfId="7222" xr:uid="{00000000-0005-0000-0000-00000D1C0000}"/>
    <cellStyle name="Normal 7 31 2 12" xfId="7223" xr:uid="{00000000-0005-0000-0000-00000E1C0000}"/>
    <cellStyle name="Normal 7 31 2 2" xfId="7224" xr:uid="{00000000-0005-0000-0000-00000F1C0000}"/>
    <cellStyle name="Normal 7 31 2 3" xfId="7225" xr:uid="{00000000-0005-0000-0000-0000101C0000}"/>
    <cellStyle name="Normal 7 31 2 4" xfId="7226" xr:uid="{00000000-0005-0000-0000-0000111C0000}"/>
    <cellStyle name="Normal 7 31 2 5" xfId="7227" xr:uid="{00000000-0005-0000-0000-0000121C0000}"/>
    <cellStyle name="Normal 7 31 2 6" xfId="7228" xr:uid="{00000000-0005-0000-0000-0000131C0000}"/>
    <cellStyle name="Normal 7 31 2 7" xfId="7229" xr:uid="{00000000-0005-0000-0000-0000141C0000}"/>
    <cellStyle name="Normal 7 31 2 8" xfId="7230" xr:uid="{00000000-0005-0000-0000-0000151C0000}"/>
    <cellStyle name="Normal 7 31 2 9" xfId="7231" xr:uid="{00000000-0005-0000-0000-0000161C0000}"/>
    <cellStyle name="Normal 7 31 3" xfId="7232" xr:uid="{00000000-0005-0000-0000-0000171C0000}"/>
    <cellStyle name="Normal 7 31 4" xfId="7233" xr:uid="{00000000-0005-0000-0000-0000181C0000}"/>
    <cellStyle name="Normal 7 31 5" xfId="7234" xr:uid="{00000000-0005-0000-0000-0000191C0000}"/>
    <cellStyle name="Normal 7 31 6" xfId="7235" xr:uid="{00000000-0005-0000-0000-00001A1C0000}"/>
    <cellStyle name="Normal 7 31 7" xfId="7236" xr:uid="{00000000-0005-0000-0000-00001B1C0000}"/>
    <cellStyle name="Normal 7 31 8" xfId="7237" xr:uid="{00000000-0005-0000-0000-00001C1C0000}"/>
    <cellStyle name="Normal 7 31 9" xfId="7238" xr:uid="{00000000-0005-0000-0000-00001D1C0000}"/>
    <cellStyle name="Normal 7 32" xfId="7239" xr:uid="{00000000-0005-0000-0000-00001E1C0000}"/>
    <cellStyle name="Normal 7 32 10" xfId="7240" xr:uid="{00000000-0005-0000-0000-00001F1C0000}"/>
    <cellStyle name="Normal 7 32 11" xfId="7241" xr:uid="{00000000-0005-0000-0000-0000201C0000}"/>
    <cellStyle name="Normal 7 32 12" xfId="7242" xr:uid="{00000000-0005-0000-0000-0000211C0000}"/>
    <cellStyle name="Normal 7 32 13" xfId="7243" xr:uid="{00000000-0005-0000-0000-0000221C0000}"/>
    <cellStyle name="Normal 7 32 14" xfId="7244" xr:uid="{00000000-0005-0000-0000-0000231C0000}"/>
    <cellStyle name="Normal 7 32 15" xfId="7245" xr:uid="{00000000-0005-0000-0000-0000241C0000}"/>
    <cellStyle name="Normal 7 32 16" xfId="7246" xr:uid="{00000000-0005-0000-0000-0000251C0000}"/>
    <cellStyle name="Normal 7 32 2" xfId="7247" xr:uid="{00000000-0005-0000-0000-0000261C0000}"/>
    <cellStyle name="Normal 7 32 2 10" xfId="7248" xr:uid="{00000000-0005-0000-0000-0000271C0000}"/>
    <cellStyle name="Normal 7 32 2 11" xfId="7249" xr:uid="{00000000-0005-0000-0000-0000281C0000}"/>
    <cellStyle name="Normal 7 32 2 12" xfId="7250" xr:uid="{00000000-0005-0000-0000-0000291C0000}"/>
    <cellStyle name="Normal 7 32 2 2" xfId="7251" xr:uid="{00000000-0005-0000-0000-00002A1C0000}"/>
    <cellStyle name="Normal 7 32 2 3" xfId="7252" xr:uid="{00000000-0005-0000-0000-00002B1C0000}"/>
    <cellStyle name="Normal 7 32 2 4" xfId="7253" xr:uid="{00000000-0005-0000-0000-00002C1C0000}"/>
    <cellStyle name="Normal 7 32 2 5" xfId="7254" xr:uid="{00000000-0005-0000-0000-00002D1C0000}"/>
    <cellStyle name="Normal 7 32 2 6" xfId="7255" xr:uid="{00000000-0005-0000-0000-00002E1C0000}"/>
    <cellStyle name="Normal 7 32 2 7" xfId="7256" xr:uid="{00000000-0005-0000-0000-00002F1C0000}"/>
    <cellStyle name="Normal 7 32 2 8" xfId="7257" xr:uid="{00000000-0005-0000-0000-0000301C0000}"/>
    <cellStyle name="Normal 7 32 2 9" xfId="7258" xr:uid="{00000000-0005-0000-0000-0000311C0000}"/>
    <cellStyle name="Normal 7 32 3" xfId="7259" xr:uid="{00000000-0005-0000-0000-0000321C0000}"/>
    <cellStyle name="Normal 7 32 4" xfId="7260" xr:uid="{00000000-0005-0000-0000-0000331C0000}"/>
    <cellStyle name="Normal 7 32 5" xfId="7261" xr:uid="{00000000-0005-0000-0000-0000341C0000}"/>
    <cellStyle name="Normal 7 32 6" xfId="7262" xr:uid="{00000000-0005-0000-0000-0000351C0000}"/>
    <cellStyle name="Normal 7 32 7" xfId="7263" xr:uid="{00000000-0005-0000-0000-0000361C0000}"/>
    <cellStyle name="Normal 7 32 8" xfId="7264" xr:uid="{00000000-0005-0000-0000-0000371C0000}"/>
    <cellStyle name="Normal 7 32 9" xfId="7265" xr:uid="{00000000-0005-0000-0000-0000381C0000}"/>
    <cellStyle name="Normal 7 33" xfId="7266" xr:uid="{00000000-0005-0000-0000-0000391C0000}"/>
    <cellStyle name="Normal 7 33 10" xfId="7267" xr:uid="{00000000-0005-0000-0000-00003A1C0000}"/>
    <cellStyle name="Normal 7 33 11" xfId="7268" xr:uid="{00000000-0005-0000-0000-00003B1C0000}"/>
    <cellStyle name="Normal 7 33 12" xfId="7269" xr:uid="{00000000-0005-0000-0000-00003C1C0000}"/>
    <cellStyle name="Normal 7 33 13" xfId="7270" xr:uid="{00000000-0005-0000-0000-00003D1C0000}"/>
    <cellStyle name="Normal 7 33 14" xfId="7271" xr:uid="{00000000-0005-0000-0000-00003E1C0000}"/>
    <cellStyle name="Normal 7 33 15" xfId="7272" xr:uid="{00000000-0005-0000-0000-00003F1C0000}"/>
    <cellStyle name="Normal 7 33 16" xfId="7273" xr:uid="{00000000-0005-0000-0000-0000401C0000}"/>
    <cellStyle name="Normal 7 33 2" xfId="7274" xr:uid="{00000000-0005-0000-0000-0000411C0000}"/>
    <cellStyle name="Normal 7 33 2 10" xfId="7275" xr:uid="{00000000-0005-0000-0000-0000421C0000}"/>
    <cellStyle name="Normal 7 33 2 11" xfId="7276" xr:uid="{00000000-0005-0000-0000-0000431C0000}"/>
    <cellStyle name="Normal 7 33 2 12" xfId="7277" xr:uid="{00000000-0005-0000-0000-0000441C0000}"/>
    <cellStyle name="Normal 7 33 2 2" xfId="7278" xr:uid="{00000000-0005-0000-0000-0000451C0000}"/>
    <cellStyle name="Normal 7 33 2 3" xfId="7279" xr:uid="{00000000-0005-0000-0000-0000461C0000}"/>
    <cellStyle name="Normal 7 33 2 4" xfId="7280" xr:uid="{00000000-0005-0000-0000-0000471C0000}"/>
    <cellStyle name="Normal 7 33 2 5" xfId="7281" xr:uid="{00000000-0005-0000-0000-0000481C0000}"/>
    <cellStyle name="Normal 7 33 2 6" xfId="7282" xr:uid="{00000000-0005-0000-0000-0000491C0000}"/>
    <cellStyle name="Normal 7 33 2 7" xfId="7283" xr:uid="{00000000-0005-0000-0000-00004A1C0000}"/>
    <cellStyle name="Normal 7 33 2 8" xfId="7284" xr:uid="{00000000-0005-0000-0000-00004B1C0000}"/>
    <cellStyle name="Normal 7 33 2 9" xfId="7285" xr:uid="{00000000-0005-0000-0000-00004C1C0000}"/>
    <cellStyle name="Normal 7 33 3" xfId="7286" xr:uid="{00000000-0005-0000-0000-00004D1C0000}"/>
    <cellStyle name="Normal 7 33 4" xfId="7287" xr:uid="{00000000-0005-0000-0000-00004E1C0000}"/>
    <cellStyle name="Normal 7 33 5" xfId="7288" xr:uid="{00000000-0005-0000-0000-00004F1C0000}"/>
    <cellStyle name="Normal 7 33 6" xfId="7289" xr:uid="{00000000-0005-0000-0000-0000501C0000}"/>
    <cellStyle name="Normal 7 33 7" xfId="7290" xr:uid="{00000000-0005-0000-0000-0000511C0000}"/>
    <cellStyle name="Normal 7 33 8" xfId="7291" xr:uid="{00000000-0005-0000-0000-0000521C0000}"/>
    <cellStyle name="Normal 7 33 9" xfId="7292" xr:uid="{00000000-0005-0000-0000-0000531C0000}"/>
    <cellStyle name="Normal 7 34" xfId="7293" xr:uid="{00000000-0005-0000-0000-0000541C0000}"/>
    <cellStyle name="Normal 7 34 10" xfId="7294" xr:uid="{00000000-0005-0000-0000-0000551C0000}"/>
    <cellStyle name="Normal 7 34 11" xfId="7295" xr:uid="{00000000-0005-0000-0000-0000561C0000}"/>
    <cellStyle name="Normal 7 34 12" xfId="7296" xr:uid="{00000000-0005-0000-0000-0000571C0000}"/>
    <cellStyle name="Normal 7 34 13" xfId="7297" xr:uid="{00000000-0005-0000-0000-0000581C0000}"/>
    <cellStyle name="Normal 7 34 14" xfId="7298" xr:uid="{00000000-0005-0000-0000-0000591C0000}"/>
    <cellStyle name="Normal 7 34 15" xfId="7299" xr:uid="{00000000-0005-0000-0000-00005A1C0000}"/>
    <cellStyle name="Normal 7 34 16" xfId="7300" xr:uid="{00000000-0005-0000-0000-00005B1C0000}"/>
    <cellStyle name="Normal 7 34 2" xfId="7301" xr:uid="{00000000-0005-0000-0000-00005C1C0000}"/>
    <cellStyle name="Normal 7 34 2 10" xfId="7302" xr:uid="{00000000-0005-0000-0000-00005D1C0000}"/>
    <cellStyle name="Normal 7 34 2 11" xfId="7303" xr:uid="{00000000-0005-0000-0000-00005E1C0000}"/>
    <cellStyle name="Normal 7 34 2 12" xfId="7304" xr:uid="{00000000-0005-0000-0000-00005F1C0000}"/>
    <cellStyle name="Normal 7 34 2 2" xfId="7305" xr:uid="{00000000-0005-0000-0000-0000601C0000}"/>
    <cellStyle name="Normal 7 34 2 3" xfId="7306" xr:uid="{00000000-0005-0000-0000-0000611C0000}"/>
    <cellStyle name="Normal 7 34 2 4" xfId="7307" xr:uid="{00000000-0005-0000-0000-0000621C0000}"/>
    <cellStyle name="Normal 7 34 2 5" xfId="7308" xr:uid="{00000000-0005-0000-0000-0000631C0000}"/>
    <cellStyle name="Normal 7 34 2 6" xfId="7309" xr:uid="{00000000-0005-0000-0000-0000641C0000}"/>
    <cellStyle name="Normal 7 34 2 7" xfId="7310" xr:uid="{00000000-0005-0000-0000-0000651C0000}"/>
    <cellStyle name="Normal 7 34 2 8" xfId="7311" xr:uid="{00000000-0005-0000-0000-0000661C0000}"/>
    <cellStyle name="Normal 7 34 2 9" xfId="7312" xr:uid="{00000000-0005-0000-0000-0000671C0000}"/>
    <cellStyle name="Normal 7 34 3" xfId="7313" xr:uid="{00000000-0005-0000-0000-0000681C0000}"/>
    <cellStyle name="Normal 7 34 4" xfId="7314" xr:uid="{00000000-0005-0000-0000-0000691C0000}"/>
    <cellStyle name="Normal 7 34 5" xfId="7315" xr:uid="{00000000-0005-0000-0000-00006A1C0000}"/>
    <cellStyle name="Normal 7 34 6" xfId="7316" xr:uid="{00000000-0005-0000-0000-00006B1C0000}"/>
    <cellStyle name="Normal 7 34 7" xfId="7317" xr:uid="{00000000-0005-0000-0000-00006C1C0000}"/>
    <cellStyle name="Normal 7 34 8" xfId="7318" xr:uid="{00000000-0005-0000-0000-00006D1C0000}"/>
    <cellStyle name="Normal 7 34 9" xfId="7319" xr:uid="{00000000-0005-0000-0000-00006E1C0000}"/>
    <cellStyle name="Normal 7 35" xfId="7320" xr:uid="{00000000-0005-0000-0000-00006F1C0000}"/>
    <cellStyle name="Normal 7 35 10" xfId="7321" xr:uid="{00000000-0005-0000-0000-0000701C0000}"/>
    <cellStyle name="Normal 7 35 11" xfId="7322" xr:uid="{00000000-0005-0000-0000-0000711C0000}"/>
    <cellStyle name="Normal 7 35 12" xfId="7323" xr:uid="{00000000-0005-0000-0000-0000721C0000}"/>
    <cellStyle name="Normal 7 35 13" xfId="7324" xr:uid="{00000000-0005-0000-0000-0000731C0000}"/>
    <cellStyle name="Normal 7 35 14" xfId="7325" xr:uid="{00000000-0005-0000-0000-0000741C0000}"/>
    <cellStyle name="Normal 7 35 15" xfId="7326" xr:uid="{00000000-0005-0000-0000-0000751C0000}"/>
    <cellStyle name="Normal 7 35 16" xfId="7327" xr:uid="{00000000-0005-0000-0000-0000761C0000}"/>
    <cellStyle name="Normal 7 35 2" xfId="7328" xr:uid="{00000000-0005-0000-0000-0000771C0000}"/>
    <cellStyle name="Normal 7 35 2 10" xfId="7329" xr:uid="{00000000-0005-0000-0000-0000781C0000}"/>
    <cellStyle name="Normal 7 35 2 11" xfId="7330" xr:uid="{00000000-0005-0000-0000-0000791C0000}"/>
    <cellStyle name="Normal 7 35 2 12" xfId="7331" xr:uid="{00000000-0005-0000-0000-00007A1C0000}"/>
    <cellStyle name="Normal 7 35 2 2" xfId="7332" xr:uid="{00000000-0005-0000-0000-00007B1C0000}"/>
    <cellStyle name="Normal 7 35 2 3" xfId="7333" xr:uid="{00000000-0005-0000-0000-00007C1C0000}"/>
    <cellStyle name="Normal 7 35 2 4" xfId="7334" xr:uid="{00000000-0005-0000-0000-00007D1C0000}"/>
    <cellStyle name="Normal 7 35 2 5" xfId="7335" xr:uid="{00000000-0005-0000-0000-00007E1C0000}"/>
    <cellStyle name="Normal 7 35 2 6" xfId="7336" xr:uid="{00000000-0005-0000-0000-00007F1C0000}"/>
    <cellStyle name="Normal 7 35 2 7" xfId="7337" xr:uid="{00000000-0005-0000-0000-0000801C0000}"/>
    <cellStyle name="Normal 7 35 2 8" xfId="7338" xr:uid="{00000000-0005-0000-0000-0000811C0000}"/>
    <cellStyle name="Normal 7 35 2 9" xfId="7339" xr:uid="{00000000-0005-0000-0000-0000821C0000}"/>
    <cellStyle name="Normal 7 35 3" xfId="7340" xr:uid="{00000000-0005-0000-0000-0000831C0000}"/>
    <cellStyle name="Normal 7 35 4" xfId="7341" xr:uid="{00000000-0005-0000-0000-0000841C0000}"/>
    <cellStyle name="Normal 7 35 5" xfId="7342" xr:uid="{00000000-0005-0000-0000-0000851C0000}"/>
    <cellStyle name="Normal 7 35 6" xfId="7343" xr:uid="{00000000-0005-0000-0000-0000861C0000}"/>
    <cellStyle name="Normal 7 35 7" xfId="7344" xr:uid="{00000000-0005-0000-0000-0000871C0000}"/>
    <cellStyle name="Normal 7 35 8" xfId="7345" xr:uid="{00000000-0005-0000-0000-0000881C0000}"/>
    <cellStyle name="Normal 7 35 9" xfId="7346" xr:uid="{00000000-0005-0000-0000-0000891C0000}"/>
    <cellStyle name="Normal 7 36" xfId="7347" xr:uid="{00000000-0005-0000-0000-00008A1C0000}"/>
    <cellStyle name="Normal 7 36 10" xfId="7348" xr:uid="{00000000-0005-0000-0000-00008B1C0000}"/>
    <cellStyle name="Normal 7 36 11" xfId="7349" xr:uid="{00000000-0005-0000-0000-00008C1C0000}"/>
    <cellStyle name="Normal 7 36 12" xfId="7350" xr:uid="{00000000-0005-0000-0000-00008D1C0000}"/>
    <cellStyle name="Normal 7 36 13" xfId="7351" xr:uid="{00000000-0005-0000-0000-00008E1C0000}"/>
    <cellStyle name="Normal 7 36 14" xfId="7352" xr:uid="{00000000-0005-0000-0000-00008F1C0000}"/>
    <cellStyle name="Normal 7 36 15" xfId="7353" xr:uid="{00000000-0005-0000-0000-0000901C0000}"/>
    <cellStyle name="Normal 7 36 16" xfId="7354" xr:uid="{00000000-0005-0000-0000-0000911C0000}"/>
    <cellStyle name="Normal 7 36 2" xfId="7355" xr:uid="{00000000-0005-0000-0000-0000921C0000}"/>
    <cellStyle name="Normal 7 36 2 10" xfId="7356" xr:uid="{00000000-0005-0000-0000-0000931C0000}"/>
    <cellStyle name="Normal 7 36 2 11" xfId="7357" xr:uid="{00000000-0005-0000-0000-0000941C0000}"/>
    <cellStyle name="Normal 7 36 2 12" xfId="7358" xr:uid="{00000000-0005-0000-0000-0000951C0000}"/>
    <cellStyle name="Normal 7 36 2 2" xfId="7359" xr:uid="{00000000-0005-0000-0000-0000961C0000}"/>
    <cellStyle name="Normal 7 36 2 3" xfId="7360" xr:uid="{00000000-0005-0000-0000-0000971C0000}"/>
    <cellStyle name="Normal 7 36 2 4" xfId="7361" xr:uid="{00000000-0005-0000-0000-0000981C0000}"/>
    <cellStyle name="Normal 7 36 2 5" xfId="7362" xr:uid="{00000000-0005-0000-0000-0000991C0000}"/>
    <cellStyle name="Normal 7 36 2 6" xfId="7363" xr:uid="{00000000-0005-0000-0000-00009A1C0000}"/>
    <cellStyle name="Normal 7 36 2 7" xfId="7364" xr:uid="{00000000-0005-0000-0000-00009B1C0000}"/>
    <cellStyle name="Normal 7 36 2 8" xfId="7365" xr:uid="{00000000-0005-0000-0000-00009C1C0000}"/>
    <cellStyle name="Normal 7 36 2 9" xfId="7366" xr:uid="{00000000-0005-0000-0000-00009D1C0000}"/>
    <cellStyle name="Normal 7 36 3" xfId="7367" xr:uid="{00000000-0005-0000-0000-00009E1C0000}"/>
    <cellStyle name="Normal 7 36 4" xfId="7368" xr:uid="{00000000-0005-0000-0000-00009F1C0000}"/>
    <cellStyle name="Normal 7 36 5" xfId="7369" xr:uid="{00000000-0005-0000-0000-0000A01C0000}"/>
    <cellStyle name="Normal 7 36 6" xfId="7370" xr:uid="{00000000-0005-0000-0000-0000A11C0000}"/>
    <cellStyle name="Normal 7 36 7" xfId="7371" xr:uid="{00000000-0005-0000-0000-0000A21C0000}"/>
    <cellStyle name="Normal 7 36 8" xfId="7372" xr:uid="{00000000-0005-0000-0000-0000A31C0000}"/>
    <cellStyle name="Normal 7 36 9" xfId="7373" xr:uid="{00000000-0005-0000-0000-0000A41C0000}"/>
    <cellStyle name="Normal 7 37" xfId="7374" xr:uid="{00000000-0005-0000-0000-0000A51C0000}"/>
    <cellStyle name="Normal 7 37 10" xfId="7375" xr:uid="{00000000-0005-0000-0000-0000A61C0000}"/>
    <cellStyle name="Normal 7 37 11" xfId="7376" xr:uid="{00000000-0005-0000-0000-0000A71C0000}"/>
    <cellStyle name="Normal 7 37 12" xfId="7377" xr:uid="{00000000-0005-0000-0000-0000A81C0000}"/>
    <cellStyle name="Normal 7 37 13" xfId="7378" xr:uid="{00000000-0005-0000-0000-0000A91C0000}"/>
    <cellStyle name="Normal 7 37 14" xfId="7379" xr:uid="{00000000-0005-0000-0000-0000AA1C0000}"/>
    <cellStyle name="Normal 7 37 15" xfId="7380" xr:uid="{00000000-0005-0000-0000-0000AB1C0000}"/>
    <cellStyle name="Normal 7 37 16" xfId="7381" xr:uid="{00000000-0005-0000-0000-0000AC1C0000}"/>
    <cellStyle name="Normal 7 37 2" xfId="7382" xr:uid="{00000000-0005-0000-0000-0000AD1C0000}"/>
    <cellStyle name="Normal 7 37 2 10" xfId="7383" xr:uid="{00000000-0005-0000-0000-0000AE1C0000}"/>
    <cellStyle name="Normal 7 37 2 11" xfId="7384" xr:uid="{00000000-0005-0000-0000-0000AF1C0000}"/>
    <cellStyle name="Normal 7 37 2 12" xfId="7385" xr:uid="{00000000-0005-0000-0000-0000B01C0000}"/>
    <cellStyle name="Normal 7 37 2 2" xfId="7386" xr:uid="{00000000-0005-0000-0000-0000B11C0000}"/>
    <cellStyle name="Normal 7 37 2 3" xfId="7387" xr:uid="{00000000-0005-0000-0000-0000B21C0000}"/>
    <cellStyle name="Normal 7 37 2 4" xfId="7388" xr:uid="{00000000-0005-0000-0000-0000B31C0000}"/>
    <cellStyle name="Normal 7 37 2 5" xfId="7389" xr:uid="{00000000-0005-0000-0000-0000B41C0000}"/>
    <cellStyle name="Normal 7 37 2 6" xfId="7390" xr:uid="{00000000-0005-0000-0000-0000B51C0000}"/>
    <cellStyle name="Normal 7 37 2 7" xfId="7391" xr:uid="{00000000-0005-0000-0000-0000B61C0000}"/>
    <cellStyle name="Normal 7 37 2 8" xfId="7392" xr:uid="{00000000-0005-0000-0000-0000B71C0000}"/>
    <cellStyle name="Normal 7 37 2 9" xfId="7393" xr:uid="{00000000-0005-0000-0000-0000B81C0000}"/>
    <cellStyle name="Normal 7 37 3" xfId="7394" xr:uid="{00000000-0005-0000-0000-0000B91C0000}"/>
    <cellStyle name="Normal 7 37 4" xfId="7395" xr:uid="{00000000-0005-0000-0000-0000BA1C0000}"/>
    <cellStyle name="Normal 7 37 5" xfId="7396" xr:uid="{00000000-0005-0000-0000-0000BB1C0000}"/>
    <cellStyle name="Normal 7 37 6" xfId="7397" xr:uid="{00000000-0005-0000-0000-0000BC1C0000}"/>
    <cellStyle name="Normal 7 37 7" xfId="7398" xr:uid="{00000000-0005-0000-0000-0000BD1C0000}"/>
    <cellStyle name="Normal 7 37 8" xfId="7399" xr:uid="{00000000-0005-0000-0000-0000BE1C0000}"/>
    <cellStyle name="Normal 7 37 9" xfId="7400" xr:uid="{00000000-0005-0000-0000-0000BF1C0000}"/>
    <cellStyle name="Normal 7 38" xfId="7401" xr:uid="{00000000-0005-0000-0000-0000C01C0000}"/>
    <cellStyle name="Normal 7 38 10" xfId="7402" xr:uid="{00000000-0005-0000-0000-0000C11C0000}"/>
    <cellStyle name="Normal 7 38 11" xfId="7403" xr:uid="{00000000-0005-0000-0000-0000C21C0000}"/>
    <cellStyle name="Normal 7 38 12" xfId="7404" xr:uid="{00000000-0005-0000-0000-0000C31C0000}"/>
    <cellStyle name="Normal 7 38 13" xfId="7405" xr:uid="{00000000-0005-0000-0000-0000C41C0000}"/>
    <cellStyle name="Normal 7 38 14" xfId="7406" xr:uid="{00000000-0005-0000-0000-0000C51C0000}"/>
    <cellStyle name="Normal 7 38 15" xfId="7407" xr:uid="{00000000-0005-0000-0000-0000C61C0000}"/>
    <cellStyle name="Normal 7 38 16" xfId="7408" xr:uid="{00000000-0005-0000-0000-0000C71C0000}"/>
    <cellStyle name="Normal 7 38 2" xfId="7409" xr:uid="{00000000-0005-0000-0000-0000C81C0000}"/>
    <cellStyle name="Normal 7 38 2 10" xfId="7410" xr:uid="{00000000-0005-0000-0000-0000C91C0000}"/>
    <cellStyle name="Normal 7 38 2 11" xfId="7411" xr:uid="{00000000-0005-0000-0000-0000CA1C0000}"/>
    <cellStyle name="Normal 7 38 2 12" xfId="7412" xr:uid="{00000000-0005-0000-0000-0000CB1C0000}"/>
    <cellStyle name="Normal 7 38 2 2" xfId="7413" xr:uid="{00000000-0005-0000-0000-0000CC1C0000}"/>
    <cellStyle name="Normal 7 38 2 3" xfId="7414" xr:uid="{00000000-0005-0000-0000-0000CD1C0000}"/>
    <cellStyle name="Normal 7 38 2 4" xfId="7415" xr:uid="{00000000-0005-0000-0000-0000CE1C0000}"/>
    <cellStyle name="Normal 7 38 2 5" xfId="7416" xr:uid="{00000000-0005-0000-0000-0000CF1C0000}"/>
    <cellStyle name="Normal 7 38 2 6" xfId="7417" xr:uid="{00000000-0005-0000-0000-0000D01C0000}"/>
    <cellStyle name="Normal 7 38 2 7" xfId="7418" xr:uid="{00000000-0005-0000-0000-0000D11C0000}"/>
    <cellStyle name="Normal 7 38 2 8" xfId="7419" xr:uid="{00000000-0005-0000-0000-0000D21C0000}"/>
    <cellStyle name="Normal 7 38 2 9" xfId="7420" xr:uid="{00000000-0005-0000-0000-0000D31C0000}"/>
    <cellStyle name="Normal 7 38 3" xfId="7421" xr:uid="{00000000-0005-0000-0000-0000D41C0000}"/>
    <cellStyle name="Normal 7 38 4" xfId="7422" xr:uid="{00000000-0005-0000-0000-0000D51C0000}"/>
    <cellStyle name="Normal 7 38 5" xfId="7423" xr:uid="{00000000-0005-0000-0000-0000D61C0000}"/>
    <cellStyle name="Normal 7 38 6" xfId="7424" xr:uid="{00000000-0005-0000-0000-0000D71C0000}"/>
    <cellStyle name="Normal 7 38 7" xfId="7425" xr:uid="{00000000-0005-0000-0000-0000D81C0000}"/>
    <cellStyle name="Normal 7 38 8" xfId="7426" xr:uid="{00000000-0005-0000-0000-0000D91C0000}"/>
    <cellStyle name="Normal 7 38 9" xfId="7427" xr:uid="{00000000-0005-0000-0000-0000DA1C0000}"/>
    <cellStyle name="Normal 7 39" xfId="7428" xr:uid="{00000000-0005-0000-0000-0000DB1C0000}"/>
    <cellStyle name="Normal 7 39 10" xfId="7429" xr:uid="{00000000-0005-0000-0000-0000DC1C0000}"/>
    <cellStyle name="Normal 7 39 11" xfId="7430" xr:uid="{00000000-0005-0000-0000-0000DD1C0000}"/>
    <cellStyle name="Normal 7 39 12" xfId="7431" xr:uid="{00000000-0005-0000-0000-0000DE1C0000}"/>
    <cellStyle name="Normal 7 39 13" xfId="7432" xr:uid="{00000000-0005-0000-0000-0000DF1C0000}"/>
    <cellStyle name="Normal 7 39 14" xfId="7433" xr:uid="{00000000-0005-0000-0000-0000E01C0000}"/>
    <cellStyle name="Normal 7 39 15" xfId="7434" xr:uid="{00000000-0005-0000-0000-0000E11C0000}"/>
    <cellStyle name="Normal 7 39 16" xfId="7435" xr:uid="{00000000-0005-0000-0000-0000E21C0000}"/>
    <cellStyle name="Normal 7 39 2" xfId="7436" xr:uid="{00000000-0005-0000-0000-0000E31C0000}"/>
    <cellStyle name="Normal 7 39 2 10" xfId="7437" xr:uid="{00000000-0005-0000-0000-0000E41C0000}"/>
    <cellStyle name="Normal 7 39 2 11" xfId="7438" xr:uid="{00000000-0005-0000-0000-0000E51C0000}"/>
    <cellStyle name="Normal 7 39 2 12" xfId="7439" xr:uid="{00000000-0005-0000-0000-0000E61C0000}"/>
    <cellStyle name="Normal 7 39 2 2" xfId="7440" xr:uid="{00000000-0005-0000-0000-0000E71C0000}"/>
    <cellStyle name="Normal 7 39 2 3" xfId="7441" xr:uid="{00000000-0005-0000-0000-0000E81C0000}"/>
    <cellStyle name="Normal 7 39 2 4" xfId="7442" xr:uid="{00000000-0005-0000-0000-0000E91C0000}"/>
    <cellStyle name="Normal 7 39 2 5" xfId="7443" xr:uid="{00000000-0005-0000-0000-0000EA1C0000}"/>
    <cellStyle name="Normal 7 39 2 6" xfId="7444" xr:uid="{00000000-0005-0000-0000-0000EB1C0000}"/>
    <cellStyle name="Normal 7 39 2 7" xfId="7445" xr:uid="{00000000-0005-0000-0000-0000EC1C0000}"/>
    <cellStyle name="Normal 7 39 2 8" xfId="7446" xr:uid="{00000000-0005-0000-0000-0000ED1C0000}"/>
    <cellStyle name="Normal 7 39 2 9" xfId="7447" xr:uid="{00000000-0005-0000-0000-0000EE1C0000}"/>
    <cellStyle name="Normal 7 39 3" xfId="7448" xr:uid="{00000000-0005-0000-0000-0000EF1C0000}"/>
    <cellStyle name="Normal 7 39 4" xfId="7449" xr:uid="{00000000-0005-0000-0000-0000F01C0000}"/>
    <cellStyle name="Normal 7 39 5" xfId="7450" xr:uid="{00000000-0005-0000-0000-0000F11C0000}"/>
    <cellStyle name="Normal 7 39 6" xfId="7451" xr:uid="{00000000-0005-0000-0000-0000F21C0000}"/>
    <cellStyle name="Normal 7 39 7" xfId="7452" xr:uid="{00000000-0005-0000-0000-0000F31C0000}"/>
    <cellStyle name="Normal 7 39 8" xfId="7453" xr:uid="{00000000-0005-0000-0000-0000F41C0000}"/>
    <cellStyle name="Normal 7 39 9" xfId="7454" xr:uid="{00000000-0005-0000-0000-0000F51C0000}"/>
    <cellStyle name="Normal 7 4" xfId="419" xr:uid="{00000000-0005-0000-0000-0000F61C0000}"/>
    <cellStyle name="Normal 7 4 10" xfId="7455" xr:uid="{00000000-0005-0000-0000-0000F71C0000}"/>
    <cellStyle name="Normal 7 4 11" xfId="7456" xr:uid="{00000000-0005-0000-0000-0000F81C0000}"/>
    <cellStyle name="Normal 7 4 12" xfId="7457" xr:uid="{00000000-0005-0000-0000-0000F91C0000}"/>
    <cellStyle name="Normal 7 4 13" xfId="7458" xr:uid="{00000000-0005-0000-0000-0000FA1C0000}"/>
    <cellStyle name="Normal 7 4 14" xfId="7459" xr:uid="{00000000-0005-0000-0000-0000FB1C0000}"/>
    <cellStyle name="Normal 7 4 15" xfId="7460" xr:uid="{00000000-0005-0000-0000-0000FC1C0000}"/>
    <cellStyle name="Normal 7 4 16" xfId="7461" xr:uid="{00000000-0005-0000-0000-0000FD1C0000}"/>
    <cellStyle name="Normal 7 4 17" xfId="7462" xr:uid="{00000000-0005-0000-0000-0000FE1C0000}"/>
    <cellStyle name="Normal 7 4 18" xfId="7463" xr:uid="{00000000-0005-0000-0000-0000FF1C0000}"/>
    <cellStyle name="Normal 7 4 2" xfId="7464" xr:uid="{00000000-0005-0000-0000-0000001D0000}"/>
    <cellStyle name="Normal 7 4 2 10" xfId="7465" xr:uid="{00000000-0005-0000-0000-0000011D0000}"/>
    <cellStyle name="Normal 7 4 2 11" xfId="7466" xr:uid="{00000000-0005-0000-0000-0000021D0000}"/>
    <cellStyle name="Normal 7 4 2 12" xfId="7467" xr:uid="{00000000-0005-0000-0000-0000031D0000}"/>
    <cellStyle name="Normal 7 4 2 13" xfId="7468" xr:uid="{00000000-0005-0000-0000-0000041D0000}"/>
    <cellStyle name="Normal 7 4 2 2" xfId="7469" xr:uid="{00000000-0005-0000-0000-0000051D0000}"/>
    <cellStyle name="Normal 7 4 2 2 10" xfId="7470" xr:uid="{00000000-0005-0000-0000-0000061D0000}"/>
    <cellStyle name="Normal 7 4 2 2 11" xfId="7471" xr:uid="{00000000-0005-0000-0000-0000071D0000}"/>
    <cellStyle name="Normal 7 4 2 2 12" xfId="7472" xr:uid="{00000000-0005-0000-0000-0000081D0000}"/>
    <cellStyle name="Normal 7 4 2 2 2" xfId="7473" xr:uid="{00000000-0005-0000-0000-0000091D0000}"/>
    <cellStyle name="Normal 7 4 2 2 3" xfId="7474" xr:uid="{00000000-0005-0000-0000-00000A1D0000}"/>
    <cellStyle name="Normal 7 4 2 2 4" xfId="7475" xr:uid="{00000000-0005-0000-0000-00000B1D0000}"/>
    <cellStyle name="Normal 7 4 2 2 5" xfId="7476" xr:uid="{00000000-0005-0000-0000-00000C1D0000}"/>
    <cellStyle name="Normal 7 4 2 2 6" xfId="7477" xr:uid="{00000000-0005-0000-0000-00000D1D0000}"/>
    <cellStyle name="Normal 7 4 2 2 7" xfId="7478" xr:uid="{00000000-0005-0000-0000-00000E1D0000}"/>
    <cellStyle name="Normal 7 4 2 2 8" xfId="7479" xr:uid="{00000000-0005-0000-0000-00000F1D0000}"/>
    <cellStyle name="Normal 7 4 2 2 9" xfId="7480" xr:uid="{00000000-0005-0000-0000-0000101D0000}"/>
    <cellStyle name="Normal 7 4 2 3" xfId="7481" xr:uid="{00000000-0005-0000-0000-0000111D0000}"/>
    <cellStyle name="Normal 7 4 2 4" xfId="7482" xr:uid="{00000000-0005-0000-0000-0000121D0000}"/>
    <cellStyle name="Normal 7 4 2 5" xfId="7483" xr:uid="{00000000-0005-0000-0000-0000131D0000}"/>
    <cellStyle name="Normal 7 4 2 6" xfId="7484" xr:uid="{00000000-0005-0000-0000-0000141D0000}"/>
    <cellStyle name="Normal 7 4 2 7" xfId="7485" xr:uid="{00000000-0005-0000-0000-0000151D0000}"/>
    <cellStyle name="Normal 7 4 2 8" xfId="7486" xr:uid="{00000000-0005-0000-0000-0000161D0000}"/>
    <cellStyle name="Normal 7 4 2 9" xfId="7487" xr:uid="{00000000-0005-0000-0000-0000171D0000}"/>
    <cellStyle name="Normal 7 4 3" xfId="7488" xr:uid="{00000000-0005-0000-0000-0000181D0000}"/>
    <cellStyle name="Normal 7 4 3 10" xfId="7489" xr:uid="{00000000-0005-0000-0000-0000191D0000}"/>
    <cellStyle name="Normal 7 4 3 11" xfId="7490" xr:uid="{00000000-0005-0000-0000-00001A1D0000}"/>
    <cellStyle name="Normal 7 4 3 12" xfId="7491" xr:uid="{00000000-0005-0000-0000-00001B1D0000}"/>
    <cellStyle name="Normal 7 4 3 2" xfId="7492" xr:uid="{00000000-0005-0000-0000-00001C1D0000}"/>
    <cellStyle name="Normal 7 4 3 3" xfId="7493" xr:uid="{00000000-0005-0000-0000-00001D1D0000}"/>
    <cellStyle name="Normal 7 4 3 4" xfId="7494" xr:uid="{00000000-0005-0000-0000-00001E1D0000}"/>
    <cellStyle name="Normal 7 4 3 5" xfId="7495" xr:uid="{00000000-0005-0000-0000-00001F1D0000}"/>
    <cellStyle name="Normal 7 4 3 6" xfId="7496" xr:uid="{00000000-0005-0000-0000-0000201D0000}"/>
    <cellStyle name="Normal 7 4 3 7" xfId="7497" xr:uid="{00000000-0005-0000-0000-0000211D0000}"/>
    <cellStyle name="Normal 7 4 3 8" xfId="7498" xr:uid="{00000000-0005-0000-0000-0000221D0000}"/>
    <cellStyle name="Normal 7 4 3 9" xfId="7499" xr:uid="{00000000-0005-0000-0000-0000231D0000}"/>
    <cellStyle name="Normal 7 4 4" xfId="7500" xr:uid="{00000000-0005-0000-0000-0000241D0000}"/>
    <cellStyle name="Normal 7 4 4 10" xfId="7501" xr:uid="{00000000-0005-0000-0000-0000251D0000}"/>
    <cellStyle name="Normal 7 4 4 11" xfId="7502" xr:uid="{00000000-0005-0000-0000-0000261D0000}"/>
    <cellStyle name="Normal 7 4 4 12" xfId="7503" xr:uid="{00000000-0005-0000-0000-0000271D0000}"/>
    <cellStyle name="Normal 7 4 4 2" xfId="7504" xr:uid="{00000000-0005-0000-0000-0000281D0000}"/>
    <cellStyle name="Normal 7 4 4 3" xfId="7505" xr:uid="{00000000-0005-0000-0000-0000291D0000}"/>
    <cellStyle name="Normal 7 4 4 4" xfId="7506" xr:uid="{00000000-0005-0000-0000-00002A1D0000}"/>
    <cellStyle name="Normal 7 4 4 5" xfId="7507" xr:uid="{00000000-0005-0000-0000-00002B1D0000}"/>
    <cellStyle name="Normal 7 4 4 6" xfId="7508" xr:uid="{00000000-0005-0000-0000-00002C1D0000}"/>
    <cellStyle name="Normal 7 4 4 7" xfId="7509" xr:uid="{00000000-0005-0000-0000-00002D1D0000}"/>
    <cellStyle name="Normal 7 4 4 8" xfId="7510" xr:uid="{00000000-0005-0000-0000-00002E1D0000}"/>
    <cellStyle name="Normal 7 4 4 9" xfId="7511" xr:uid="{00000000-0005-0000-0000-00002F1D0000}"/>
    <cellStyle name="Normal 7 4 5" xfId="7512" xr:uid="{00000000-0005-0000-0000-0000301D0000}"/>
    <cellStyle name="Normal 7 4 5 2" xfId="7513" xr:uid="{00000000-0005-0000-0000-0000311D0000}"/>
    <cellStyle name="Normal 7 4 5 3" xfId="7514" xr:uid="{00000000-0005-0000-0000-0000321D0000}"/>
    <cellStyle name="Normal 7 4 5 4" xfId="7515" xr:uid="{00000000-0005-0000-0000-0000331D0000}"/>
    <cellStyle name="Normal 7 4 6" xfId="7516" xr:uid="{00000000-0005-0000-0000-0000341D0000}"/>
    <cellStyle name="Normal 7 4 7" xfId="7517" xr:uid="{00000000-0005-0000-0000-0000351D0000}"/>
    <cellStyle name="Normal 7 4 8" xfId="7518" xr:uid="{00000000-0005-0000-0000-0000361D0000}"/>
    <cellStyle name="Normal 7 4 9" xfId="7519" xr:uid="{00000000-0005-0000-0000-0000371D0000}"/>
    <cellStyle name="Normal 7 40" xfId="7520" xr:uid="{00000000-0005-0000-0000-0000381D0000}"/>
    <cellStyle name="Normal 7 40 10" xfId="7521" xr:uid="{00000000-0005-0000-0000-0000391D0000}"/>
    <cellStyle name="Normal 7 40 11" xfId="7522" xr:uid="{00000000-0005-0000-0000-00003A1D0000}"/>
    <cellStyle name="Normal 7 40 12" xfId="7523" xr:uid="{00000000-0005-0000-0000-00003B1D0000}"/>
    <cellStyle name="Normal 7 40 13" xfId="7524" xr:uid="{00000000-0005-0000-0000-00003C1D0000}"/>
    <cellStyle name="Normal 7 40 14" xfId="7525" xr:uid="{00000000-0005-0000-0000-00003D1D0000}"/>
    <cellStyle name="Normal 7 40 15" xfId="7526" xr:uid="{00000000-0005-0000-0000-00003E1D0000}"/>
    <cellStyle name="Normal 7 40 16" xfId="7527" xr:uid="{00000000-0005-0000-0000-00003F1D0000}"/>
    <cellStyle name="Normal 7 40 2" xfId="7528" xr:uid="{00000000-0005-0000-0000-0000401D0000}"/>
    <cellStyle name="Normal 7 40 2 10" xfId="7529" xr:uid="{00000000-0005-0000-0000-0000411D0000}"/>
    <cellStyle name="Normal 7 40 2 11" xfId="7530" xr:uid="{00000000-0005-0000-0000-0000421D0000}"/>
    <cellStyle name="Normal 7 40 2 12" xfId="7531" xr:uid="{00000000-0005-0000-0000-0000431D0000}"/>
    <cellStyle name="Normal 7 40 2 2" xfId="7532" xr:uid="{00000000-0005-0000-0000-0000441D0000}"/>
    <cellStyle name="Normal 7 40 2 3" xfId="7533" xr:uid="{00000000-0005-0000-0000-0000451D0000}"/>
    <cellStyle name="Normal 7 40 2 4" xfId="7534" xr:uid="{00000000-0005-0000-0000-0000461D0000}"/>
    <cellStyle name="Normal 7 40 2 5" xfId="7535" xr:uid="{00000000-0005-0000-0000-0000471D0000}"/>
    <cellStyle name="Normal 7 40 2 6" xfId="7536" xr:uid="{00000000-0005-0000-0000-0000481D0000}"/>
    <cellStyle name="Normal 7 40 2 7" xfId="7537" xr:uid="{00000000-0005-0000-0000-0000491D0000}"/>
    <cellStyle name="Normal 7 40 2 8" xfId="7538" xr:uid="{00000000-0005-0000-0000-00004A1D0000}"/>
    <cellStyle name="Normal 7 40 2 9" xfId="7539" xr:uid="{00000000-0005-0000-0000-00004B1D0000}"/>
    <cellStyle name="Normal 7 40 3" xfId="7540" xr:uid="{00000000-0005-0000-0000-00004C1D0000}"/>
    <cellStyle name="Normal 7 40 4" xfId="7541" xr:uid="{00000000-0005-0000-0000-00004D1D0000}"/>
    <cellStyle name="Normal 7 40 5" xfId="7542" xr:uid="{00000000-0005-0000-0000-00004E1D0000}"/>
    <cellStyle name="Normal 7 40 6" xfId="7543" xr:uid="{00000000-0005-0000-0000-00004F1D0000}"/>
    <cellStyle name="Normal 7 40 7" xfId="7544" xr:uid="{00000000-0005-0000-0000-0000501D0000}"/>
    <cellStyle name="Normal 7 40 8" xfId="7545" xr:uid="{00000000-0005-0000-0000-0000511D0000}"/>
    <cellStyle name="Normal 7 40 9" xfId="7546" xr:uid="{00000000-0005-0000-0000-0000521D0000}"/>
    <cellStyle name="Normal 7 41" xfId="7547" xr:uid="{00000000-0005-0000-0000-0000531D0000}"/>
    <cellStyle name="Normal 7 41 10" xfId="7548" xr:uid="{00000000-0005-0000-0000-0000541D0000}"/>
    <cellStyle name="Normal 7 41 11" xfId="7549" xr:uid="{00000000-0005-0000-0000-0000551D0000}"/>
    <cellStyle name="Normal 7 41 12" xfId="7550" xr:uid="{00000000-0005-0000-0000-0000561D0000}"/>
    <cellStyle name="Normal 7 41 13" xfId="7551" xr:uid="{00000000-0005-0000-0000-0000571D0000}"/>
    <cellStyle name="Normal 7 41 14" xfId="7552" xr:uid="{00000000-0005-0000-0000-0000581D0000}"/>
    <cellStyle name="Normal 7 41 15" xfId="7553" xr:uid="{00000000-0005-0000-0000-0000591D0000}"/>
    <cellStyle name="Normal 7 41 16" xfId="7554" xr:uid="{00000000-0005-0000-0000-00005A1D0000}"/>
    <cellStyle name="Normal 7 41 2" xfId="7555" xr:uid="{00000000-0005-0000-0000-00005B1D0000}"/>
    <cellStyle name="Normal 7 41 2 10" xfId="7556" xr:uid="{00000000-0005-0000-0000-00005C1D0000}"/>
    <cellStyle name="Normal 7 41 2 11" xfId="7557" xr:uid="{00000000-0005-0000-0000-00005D1D0000}"/>
    <cellStyle name="Normal 7 41 2 12" xfId="7558" xr:uid="{00000000-0005-0000-0000-00005E1D0000}"/>
    <cellStyle name="Normal 7 41 2 2" xfId="7559" xr:uid="{00000000-0005-0000-0000-00005F1D0000}"/>
    <cellStyle name="Normal 7 41 2 3" xfId="7560" xr:uid="{00000000-0005-0000-0000-0000601D0000}"/>
    <cellStyle name="Normal 7 41 2 4" xfId="7561" xr:uid="{00000000-0005-0000-0000-0000611D0000}"/>
    <cellStyle name="Normal 7 41 2 5" xfId="7562" xr:uid="{00000000-0005-0000-0000-0000621D0000}"/>
    <cellStyle name="Normal 7 41 2 6" xfId="7563" xr:uid="{00000000-0005-0000-0000-0000631D0000}"/>
    <cellStyle name="Normal 7 41 2 7" xfId="7564" xr:uid="{00000000-0005-0000-0000-0000641D0000}"/>
    <cellStyle name="Normal 7 41 2 8" xfId="7565" xr:uid="{00000000-0005-0000-0000-0000651D0000}"/>
    <cellStyle name="Normal 7 41 2 9" xfId="7566" xr:uid="{00000000-0005-0000-0000-0000661D0000}"/>
    <cellStyle name="Normal 7 41 3" xfId="7567" xr:uid="{00000000-0005-0000-0000-0000671D0000}"/>
    <cellStyle name="Normal 7 41 4" xfId="7568" xr:uid="{00000000-0005-0000-0000-0000681D0000}"/>
    <cellStyle name="Normal 7 41 5" xfId="7569" xr:uid="{00000000-0005-0000-0000-0000691D0000}"/>
    <cellStyle name="Normal 7 41 6" xfId="7570" xr:uid="{00000000-0005-0000-0000-00006A1D0000}"/>
    <cellStyle name="Normal 7 41 7" xfId="7571" xr:uid="{00000000-0005-0000-0000-00006B1D0000}"/>
    <cellStyle name="Normal 7 41 8" xfId="7572" xr:uid="{00000000-0005-0000-0000-00006C1D0000}"/>
    <cellStyle name="Normal 7 41 9" xfId="7573" xr:uid="{00000000-0005-0000-0000-00006D1D0000}"/>
    <cellStyle name="Normal 7 42" xfId="7574" xr:uid="{00000000-0005-0000-0000-00006E1D0000}"/>
    <cellStyle name="Normal 7 42 10" xfId="7575" xr:uid="{00000000-0005-0000-0000-00006F1D0000}"/>
    <cellStyle name="Normal 7 42 11" xfId="7576" xr:uid="{00000000-0005-0000-0000-0000701D0000}"/>
    <cellStyle name="Normal 7 42 12" xfId="7577" xr:uid="{00000000-0005-0000-0000-0000711D0000}"/>
    <cellStyle name="Normal 7 42 13" xfId="7578" xr:uid="{00000000-0005-0000-0000-0000721D0000}"/>
    <cellStyle name="Normal 7 42 14" xfId="7579" xr:uid="{00000000-0005-0000-0000-0000731D0000}"/>
    <cellStyle name="Normal 7 42 15" xfId="7580" xr:uid="{00000000-0005-0000-0000-0000741D0000}"/>
    <cellStyle name="Normal 7 42 16" xfId="7581" xr:uid="{00000000-0005-0000-0000-0000751D0000}"/>
    <cellStyle name="Normal 7 42 2" xfId="7582" xr:uid="{00000000-0005-0000-0000-0000761D0000}"/>
    <cellStyle name="Normal 7 42 2 10" xfId="7583" xr:uid="{00000000-0005-0000-0000-0000771D0000}"/>
    <cellStyle name="Normal 7 42 2 11" xfId="7584" xr:uid="{00000000-0005-0000-0000-0000781D0000}"/>
    <cellStyle name="Normal 7 42 2 12" xfId="7585" xr:uid="{00000000-0005-0000-0000-0000791D0000}"/>
    <cellStyle name="Normal 7 42 2 2" xfId="7586" xr:uid="{00000000-0005-0000-0000-00007A1D0000}"/>
    <cellStyle name="Normal 7 42 2 3" xfId="7587" xr:uid="{00000000-0005-0000-0000-00007B1D0000}"/>
    <cellStyle name="Normal 7 42 2 4" xfId="7588" xr:uid="{00000000-0005-0000-0000-00007C1D0000}"/>
    <cellStyle name="Normal 7 42 2 5" xfId="7589" xr:uid="{00000000-0005-0000-0000-00007D1D0000}"/>
    <cellStyle name="Normal 7 42 2 6" xfId="7590" xr:uid="{00000000-0005-0000-0000-00007E1D0000}"/>
    <cellStyle name="Normal 7 42 2 7" xfId="7591" xr:uid="{00000000-0005-0000-0000-00007F1D0000}"/>
    <cellStyle name="Normal 7 42 2 8" xfId="7592" xr:uid="{00000000-0005-0000-0000-0000801D0000}"/>
    <cellStyle name="Normal 7 42 2 9" xfId="7593" xr:uid="{00000000-0005-0000-0000-0000811D0000}"/>
    <cellStyle name="Normal 7 42 3" xfId="7594" xr:uid="{00000000-0005-0000-0000-0000821D0000}"/>
    <cellStyle name="Normal 7 42 4" xfId="7595" xr:uid="{00000000-0005-0000-0000-0000831D0000}"/>
    <cellStyle name="Normal 7 42 5" xfId="7596" xr:uid="{00000000-0005-0000-0000-0000841D0000}"/>
    <cellStyle name="Normal 7 42 6" xfId="7597" xr:uid="{00000000-0005-0000-0000-0000851D0000}"/>
    <cellStyle name="Normal 7 42 7" xfId="7598" xr:uid="{00000000-0005-0000-0000-0000861D0000}"/>
    <cellStyle name="Normal 7 42 8" xfId="7599" xr:uid="{00000000-0005-0000-0000-0000871D0000}"/>
    <cellStyle name="Normal 7 42 9" xfId="7600" xr:uid="{00000000-0005-0000-0000-0000881D0000}"/>
    <cellStyle name="Normal 7 43" xfId="7601" xr:uid="{00000000-0005-0000-0000-0000891D0000}"/>
    <cellStyle name="Normal 7 43 10" xfId="7602" xr:uid="{00000000-0005-0000-0000-00008A1D0000}"/>
    <cellStyle name="Normal 7 43 11" xfId="7603" xr:uid="{00000000-0005-0000-0000-00008B1D0000}"/>
    <cellStyle name="Normal 7 43 12" xfId="7604" xr:uid="{00000000-0005-0000-0000-00008C1D0000}"/>
    <cellStyle name="Normal 7 43 13" xfId="7605" xr:uid="{00000000-0005-0000-0000-00008D1D0000}"/>
    <cellStyle name="Normal 7 43 14" xfId="7606" xr:uid="{00000000-0005-0000-0000-00008E1D0000}"/>
    <cellStyle name="Normal 7 43 15" xfId="7607" xr:uid="{00000000-0005-0000-0000-00008F1D0000}"/>
    <cellStyle name="Normal 7 43 16" xfId="7608" xr:uid="{00000000-0005-0000-0000-0000901D0000}"/>
    <cellStyle name="Normal 7 43 2" xfId="7609" xr:uid="{00000000-0005-0000-0000-0000911D0000}"/>
    <cellStyle name="Normal 7 43 2 10" xfId="7610" xr:uid="{00000000-0005-0000-0000-0000921D0000}"/>
    <cellStyle name="Normal 7 43 2 11" xfId="7611" xr:uid="{00000000-0005-0000-0000-0000931D0000}"/>
    <cellStyle name="Normal 7 43 2 12" xfId="7612" xr:uid="{00000000-0005-0000-0000-0000941D0000}"/>
    <cellStyle name="Normal 7 43 2 2" xfId="7613" xr:uid="{00000000-0005-0000-0000-0000951D0000}"/>
    <cellStyle name="Normal 7 43 2 3" xfId="7614" xr:uid="{00000000-0005-0000-0000-0000961D0000}"/>
    <cellStyle name="Normal 7 43 2 4" xfId="7615" xr:uid="{00000000-0005-0000-0000-0000971D0000}"/>
    <cellStyle name="Normal 7 43 2 5" xfId="7616" xr:uid="{00000000-0005-0000-0000-0000981D0000}"/>
    <cellStyle name="Normal 7 43 2 6" xfId="7617" xr:uid="{00000000-0005-0000-0000-0000991D0000}"/>
    <cellStyle name="Normal 7 43 2 7" xfId="7618" xr:uid="{00000000-0005-0000-0000-00009A1D0000}"/>
    <cellStyle name="Normal 7 43 2 8" xfId="7619" xr:uid="{00000000-0005-0000-0000-00009B1D0000}"/>
    <cellStyle name="Normal 7 43 2 9" xfId="7620" xr:uid="{00000000-0005-0000-0000-00009C1D0000}"/>
    <cellStyle name="Normal 7 43 3" xfId="7621" xr:uid="{00000000-0005-0000-0000-00009D1D0000}"/>
    <cellStyle name="Normal 7 43 4" xfId="7622" xr:uid="{00000000-0005-0000-0000-00009E1D0000}"/>
    <cellStyle name="Normal 7 43 5" xfId="7623" xr:uid="{00000000-0005-0000-0000-00009F1D0000}"/>
    <cellStyle name="Normal 7 43 6" xfId="7624" xr:uid="{00000000-0005-0000-0000-0000A01D0000}"/>
    <cellStyle name="Normal 7 43 7" xfId="7625" xr:uid="{00000000-0005-0000-0000-0000A11D0000}"/>
    <cellStyle name="Normal 7 43 8" xfId="7626" xr:uid="{00000000-0005-0000-0000-0000A21D0000}"/>
    <cellStyle name="Normal 7 43 9" xfId="7627" xr:uid="{00000000-0005-0000-0000-0000A31D0000}"/>
    <cellStyle name="Normal 7 44" xfId="7628" xr:uid="{00000000-0005-0000-0000-0000A41D0000}"/>
    <cellStyle name="Normal 7 44 10" xfId="7629" xr:uid="{00000000-0005-0000-0000-0000A51D0000}"/>
    <cellStyle name="Normal 7 44 11" xfId="7630" xr:uid="{00000000-0005-0000-0000-0000A61D0000}"/>
    <cellStyle name="Normal 7 44 12" xfId="7631" xr:uid="{00000000-0005-0000-0000-0000A71D0000}"/>
    <cellStyle name="Normal 7 44 13" xfId="7632" xr:uid="{00000000-0005-0000-0000-0000A81D0000}"/>
    <cellStyle name="Normal 7 44 14" xfId="7633" xr:uid="{00000000-0005-0000-0000-0000A91D0000}"/>
    <cellStyle name="Normal 7 44 15" xfId="7634" xr:uid="{00000000-0005-0000-0000-0000AA1D0000}"/>
    <cellStyle name="Normal 7 44 16" xfId="7635" xr:uid="{00000000-0005-0000-0000-0000AB1D0000}"/>
    <cellStyle name="Normal 7 44 2" xfId="7636" xr:uid="{00000000-0005-0000-0000-0000AC1D0000}"/>
    <cellStyle name="Normal 7 44 2 10" xfId="7637" xr:uid="{00000000-0005-0000-0000-0000AD1D0000}"/>
    <cellStyle name="Normal 7 44 2 11" xfId="7638" xr:uid="{00000000-0005-0000-0000-0000AE1D0000}"/>
    <cellStyle name="Normal 7 44 2 12" xfId="7639" xr:uid="{00000000-0005-0000-0000-0000AF1D0000}"/>
    <cellStyle name="Normal 7 44 2 2" xfId="7640" xr:uid="{00000000-0005-0000-0000-0000B01D0000}"/>
    <cellStyle name="Normal 7 44 2 3" xfId="7641" xr:uid="{00000000-0005-0000-0000-0000B11D0000}"/>
    <cellStyle name="Normal 7 44 2 4" xfId="7642" xr:uid="{00000000-0005-0000-0000-0000B21D0000}"/>
    <cellStyle name="Normal 7 44 2 5" xfId="7643" xr:uid="{00000000-0005-0000-0000-0000B31D0000}"/>
    <cellStyle name="Normal 7 44 2 6" xfId="7644" xr:uid="{00000000-0005-0000-0000-0000B41D0000}"/>
    <cellStyle name="Normal 7 44 2 7" xfId="7645" xr:uid="{00000000-0005-0000-0000-0000B51D0000}"/>
    <cellStyle name="Normal 7 44 2 8" xfId="7646" xr:uid="{00000000-0005-0000-0000-0000B61D0000}"/>
    <cellStyle name="Normal 7 44 2 9" xfId="7647" xr:uid="{00000000-0005-0000-0000-0000B71D0000}"/>
    <cellStyle name="Normal 7 44 3" xfId="7648" xr:uid="{00000000-0005-0000-0000-0000B81D0000}"/>
    <cellStyle name="Normal 7 44 4" xfId="7649" xr:uid="{00000000-0005-0000-0000-0000B91D0000}"/>
    <cellStyle name="Normal 7 44 5" xfId="7650" xr:uid="{00000000-0005-0000-0000-0000BA1D0000}"/>
    <cellStyle name="Normal 7 44 6" xfId="7651" xr:uid="{00000000-0005-0000-0000-0000BB1D0000}"/>
    <cellStyle name="Normal 7 44 7" xfId="7652" xr:uid="{00000000-0005-0000-0000-0000BC1D0000}"/>
    <cellStyle name="Normal 7 44 8" xfId="7653" xr:uid="{00000000-0005-0000-0000-0000BD1D0000}"/>
    <cellStyle name="Normal 7 44 9" xfId="7654" xr:uid="{00000000-0005-0000-0000-0000BE1D0000}"/>
    <cellStyle name="Normal 7 45" xfId="7655" xr:uid="{00000000-0005-0000-0000-0000BF1D0000}"/>
    <cellStyle name="Normal 7 45 10" xfId="7656" xr:uid="{00000000-0005-0000-0000-0000C01D0000}"/>
    <cellStyle name="Normal 7 45 11" xfId="7657" xr:uid="{00000000-0005-0000-0000-0000C11D0000}"/>
    <cellStyle name="Normal 7 45 12" xfId="7658" xr:uid="{00000000-0005-0000-0000-0000C21D0000}"/>
    <cellStyle name="Normal 7 45 13" xfId="7659" xr:uid="{00000000-0005-0000-0000-0000C31D0000}"/>
    <cellStyle name="Normal 7 45 14" xfId="7660" xr:uid="{00000000-0005-0000-0000-0000C41D0000}"/>
    <cellStyle name="Normal 7 45 15" xfId="7661" xr:uid="{00000000-0005-0000-0000-0000C51D0000}"/>
    <cellStyle name="Normal 7 45 16" xfId="7662" xr:uid="{00000000-0005-0000-0000-0000C61D0000}"/>
    <cellStyle name="Normal 7 45 2" xfId="7663" xr:uid="{00000000-0005-0000-0000-0000C71D0000}"/>
    <cellStyle name="Normal 7 45 2 10" xfId="7664" xr:uid="{00000000-0005-0000-0000-0000C81D0000}"/>
    <cellStyle name="Normal 7 45 2 11" xfId="7665" xr:uid="{00000000-0005-0000-0000-0000C91D0000}"/>
    <cellStyle name="Normal 7 45 2 12" xfId="7666" xr:uid="{00000000-0005-0000-0000-0000CA1D0000}"/>
    <cellStyle name="Normal 7 45 2 2" xfId="7667" xr:uid="{00000000-0005-0000-0000-0000CB1D0000}"/>
    <cellStyle name="Normal 7 45 2 3" xfId="7668" xr:uid="{00000000-0005-0000-0000-0000CC1D0000}"/>
    <cellStyle name="Normal 7 45 2 4" xfId="7669" xr:uid="{00000000-0005-0000-0000-0000CD1D0000}"/>
    <cellStyle name="Normal 7 45 2 5" xfId="7670" xr:uid="{00000000-0005-0000-0000-0000CE1D0000}"/>
    <cellStyle name="Normal 7 45 2 6" xfId="7671" xr:uid="{00000000-0005-0000-0000-0000CF1D0000}"/>
    <cellStyle name="Normal 7 45 2 7" xfId="7672" xr:uid="{00000000-0005-0000-0000-0000D01D0000}"/>
    <cellStyle name="Normal 7 45 2 8" xfId="7673" xr:uid="{00000000-0005-0000-0000-0000D11D0000}"/>
    <cellStyle name="Normal 7 45 2 9" xfId="7674" xr:uid="{00000000-0005-0000-0000-0000D21D0000}"/>
    <cellStyle name="Normal 7 45 3" xfId="7675" xr:uid="{00000000-0005-0000-0000-0000D31D0000}"/>
    <cellStyle name="Normal 7 45 4" xfId="7676" xr:uid="{00000000-0005-0000-0000-0000D41D0000}"/>
    <cellStyle name="Normal 7 45 5" xfId="7677" xr:uid="{00000000-0005-0000-0000-0000D51D0000}"/>
    <cellStyle name="Normal 7 45 6" xfId="7678" xr:uid="{00000000-0005-0000-0000-0000D61D0000}"/>
    <cellStyle name="Normal 7 45 7" xfId="7679" xr:uid="{00000000-0005-0000-0000-0000D71D0000}"/>
    <cellStyle name="Normal 7 45 8" xfId="7680" xr:uid="{00000000-0005-0000-0000-0000D81D0000}"/>
    <cellStyle name="Normal 7 45 9" xfId="7681" xr:uid="{00000000-0005-0000-0000-0000D91D0000}"/>
    <cellStyle name="Normal 7 46" xfId="7682" xr:uid="{00000000-0005-0000-0000-0000DA1D0000}"/>
    <cellStyle name="Normal 7 46 10" xfId="7683" xr:uid="{00000000-0005-0000-0000-0000DB1D0000}"/>
    <cellStyle name="Normal 7 46 11" xfId="7684" xr:uid="{00000000-0005-0000-0000-0000DC1D0000}"/>
    <cellStyle name="Normal 7 46 12" xfId="7685" xr:uid="{00000000-0005-0000-0000-0000DD1D0000}"/>
    <cellStyle name="Normal 7 46 13" xfId="7686" xr:uid="{00000000-0005-0000-0000-0000DE1D0000}"/>
    <cellStyle name="Normal 7 46 14" xfId="7687" xr:uid="{00000000-0005-0000-0000-0000DF1D0000}"/>
    <cellStyle name="Normal 7 46 15" xfId="7688" xr:uid="{00000000-0005-0000-0000-0000E01D0000}"/>
    <cellStyle name="Normal 7 46 16" xfId="7689" xr:uid="{00000000-0005-0000-0000-0000E11D0000}"/>
    <cellStyle name="Normal 7 46 2" xfId="7690" xr:uid="{00000000-0005-0000-0000-0000E21D0000}"/>
    <cellStyle name="Normal 7 46 2 10" xfId="7691" xr:uid="{00000000-0005-0000-0000-0000E31D0000}"/>
    <cellStyle name="Normal 7 46 2 11" xfId="7692" xr:uid="{00000000-0005-0000-0000-0000E41D0000}"/>
    <cellStyle name="Normal 7 46 2 12" xfId="7693" xr:uid="{00000000-0005-0000-0000-0000E51D0000}"/>
    <cellStyle name="Normal 7 46 2 2" xfId="7694" xr:uid="{00000000-0005-0000-0000-0000E61D0000}"/>
    <cellStyle name="Normal 7 46 2 3" xfId="7695" xr:uid="{00000000-0005-0000-0000-0000E71D0000}"/>
    <cellStyle name="Normal 7 46 2 4" xfId="7696" xr:uid="{00000000-0005-0000-0000-0000E81D0000}"/>
    <cellStyle name="Normal 7 46 2 5" xfId="7697" xr:uid="{00000000-0005-0000-0000-0000E91D0000}"/>
    <cellStyle name="Normal 7 46 2 6" xfId="7698" xr:uid="{00000000-0005-0000-0000-0000EA1D0000}"/>
    <cellStyle name="Normal 7 46 2 7" xfId="7699" xr:uid="{00000000-0005-0000-0000-0000EB1D0000}"/>
    <cellStyle name="Normal 7 46 2 8" xfId="7700" xr:uid="{00000000-0005-0000-0000-0000EC1D0000}"/>
    <cellStyle name="Normal 7 46 2 9" xfId="7701" xr:uid="{00000000-0005-0000-0000-0000ED1D0000}"/>
    <cellStyle name="Normal 7 46 3" xfId="7702" xr:uid="{00000000-0005-0000-0000-0000EE1D0000}"/>
    <cellStyle name="Normal 7 46 4" xfId="7703" xr:uid="{00000000-0005-0000-0000-0000EF1D0000}"/>
    <cellStyle name="Normal 7 46 5" xfId="7704" xr:uid="{00000000-0005-0000-0000-0000F01D0000}"/>
    <cellStyle name="Normal 7 46 6" xfId="7705" xr:uid="{00000000-0005-0000-0000-0000F11D0000}"/>
    <cellStyle name="Normal 7 46 7" xfId="7706" xr:uid="{00000000-0005-0000-0000-0000F21D0000}"/>
    <cellStyle name="Normal 7 46 8" xfId="7707" xr:uid="{00000000-0005-0000-0000-0000F31D0000}"/>
    <cellStyle name="Normal 7 46 9" xfId="7708" xr:uid="{00000000-0005-0000-0000-0000F41D0000}"/>
    <cellStyle name="Normal 7 47" xfId="7709" xr:uid="{00000000-0005-0000-0000-0000F51D0000}"/>
    <cellStyle name="Normal 7 47 10" xfId="7710" xr:uid="{00000000-0005-0000-0000-0000F61D0000}"/>
    <cellStyle name="Normal 7 47 11" xfId="7711" xr:uid="{00000000-0005-0000-0000-0000F71D0000}"/>
    <cellStyle name="Normal 7 47 12" xfId="7712" xr:uid="{00000000-0005-0000-0000-0000F81D0000}"/>
    <cellStyle name="Normal 7 47 13" xfId="7713" xr:uid="{00000000-0005-0000-0000-0000F91D0000}"/>
    <cellStyle name="Normal 7 47 14" xfId="7714" xr:uid="{00000000-0005-0000-0000-0000FA1D0000}"/>
    <cellStyle name="Normal 7 47 15" xfId="7715" xr:uid="{00000000-0005-0000-0000-0000FB1D0000}"/>
    <cellStyle name="Normal 7 47 16" xfId="7716" xr:uid="{00000000-0005-0000-0000-0000FC1D0000}"/>
    <cellStyle name="Normal 7 47 2" xfId="7717" xr:uid="{00000000-0005-0000-0000-0000FD1D0000}"/>
    <cellStyle name="Normal 7 47 2 10" xfId="7718" xr:uid="{00000000-0005-0000-0000-0000FE1D0000}"/>
    <cellStyle name="Normal 7 47 2 11" xfId="7719" xr:uid="{00000000-0005-0000-0000-0000FF1D0000}"/>
    <cellStyle name="Normal 7 47 2 12" xfId="7720" xr:uid="{00000000-0005-0000-0000-0000001E0000}"/>
    <cellStyle name="Normal 7 47 2 2" xfId="7721" xr:uid="{00000000-0005-0000-0000-0000011E0000}"/>
    <cellStyle name="Normal 7 47 2 3" xfId="7722" xr:uid="{00000000-0005-0000-0000-0000021E0000}"/>
    <cellStyle name="Normal 7 47 2 4" xfId="7723" xr:uid="{00000000-0005-0000-0000-0000031E0000}"/>
    <cellStyle name="Normal 7 47 2 5" xfId="7724" xr:uid="{00000000-0005-0000-0000-0000041E0000}"/>
    <cellStyle name="Normal 7 47 2 6" xfId="7725" xr:uid="{00000000-0005-0000-0000-0000051E0000}"/>
    <cellStyle name="Normal 7 47 2 7" xfId="7726" xr:uid="{00000000-0005-0000-0000-0000061E0000}"/>
    <cellStyle name="Normal 7 47 2 8" xfId="7727" xr:uid="{00000000-0005-0000-0000-0000071E0000}"/>
    <cellStyle name="Normal 7 47 2 9" xfId="7728" xr:uid="{00000000-0005-0000-0000-0000081E0000}"/>
    <cellStyle name="Normal 7 47 3" xfId="7729" xr:uid="{00000000-0005-0000-0000-0000091E0000}"/>
    <cellStyle name="Normal 7 47 4" xfId="7730" xr:uid="{00000000-0005-0000-0000-00000A1E0000}"/>
    <cellStyle name="Normal 7 47 5" xfId="7731" xr:uid="{00000000-0005-0000-0000-00000B1E0000}"/>
    <cellStyle name="Normal 7 47 6" xfId="7732" xr:uid="{00000000-0005-0000-0000-00000C1E0000}"/>
    <cellStyle name="Normal 7 47 7" xfId="7733" xr:uid="{00000000-0005-0000-0000-00000D1E0000}"/>
    <cellStyle name="Normal 7 47 8" xfId="7734" xr:uid="{00000000-0005-0000-0000-00000E1E0000}"/>
    <cellStyle name="Normal 7 47 9" xfId="7735" xr:uid="{00000000-0005-0000-0000-00000F1E0000}"/>
    <cellStyle name="Normal 7 48" xfId="7736" xr:uid="{00000000-0005-0000-0000-0000101E0000}"/>
    <cellStyle name="Normal 7 48 10" xfId="7737" xr:uid="{00000000-0005-0000-0000-0000111E0000}"/>
    <cellStyle name="Normal 7 48 11" xfId="7738" xr:uid="{00000000-0005-0000-0000-0000121E0000}"/>
    <cellStyle name="Normal 7 48 12" xfId="7739" xr:uid="{00000000-0005-0000-0000-0000131E0000}"/>
    <cellStyle name="Normal 7 48 13" xfId="7740" xr:uid="{00000000-0005-0000-0000-0000141E0000}"/>
    <cellStyle name="Normal 7 48 14" xfId="7741" xr:uid="{00000000-0005-0000-0000-0000151E0000}"/>
    <cellStyle name="Normal 7 48 15" xfId="7742" xr:uid="{00000000-0005-0000-0000-0000161E0000}"/>
    <cellStyle name="Normal 7 48 16" xfId="7743" xr:uid="{00000000-0005-0000-0000-0000171E0000}"/>
    <cellStyle name="Normal 7 48 2" xfId="7744" xr:uid="{00000000-0005-0000-0000-0000181E0000}"/>
    <cellStyle name="Normal 7 48 2 10" xfId="7745" xr:uid="{00000000-0005-0000-0000-0000191E0000}"/>
    <cellStyle name="Normal 7 48 2 11" xfId="7746" xr:uid="{00000000-0005-0000-0000-00001A1E0000}"/>
    <cellStyle name="Normal 7 48 2 12" xfId="7747" xr:uid="{00000000-0005-0000-0000-00001B1E0000}"/>
    <cellStyle name="Normal 7 48 2 2" xfId="7748" xr:uid="{00000000-0005-0000-0000-00001C1E0000}"/>
    <cellStyle name="Normal 7 48 2 3" xfId="7749" xr:uid="{00000000-0005-0000-0000-00001D1E0000}"/>
    <cellStyle name="Normal 7 48 2 4" xfId="7750" xr:uid="{00000000-0005-0000-0000-00001E1E0000}"/>
    <cellStyle name="Normal 7 48 2 5" xfId="7751" xr:uid="{00000000-0005-0000-0000-00001F1E0000}"/>
    <cellStyle name="Normal 7 48 2 6" xfId="7752" xr:uid="{00000000-0005-0000-0000-0000201E0000}"/>
    <cellStyle name="Normal 7 48 2 7" xfId="7753" xr:uid="{00000000-0005-0000-0000-0000211E0000}"/>
    <cellStyle name="Normal 7 48 2 8" xfId="7754" xr:uid="{00000000-0005-0000-0000-0000221E0000}"/>
    <cellStyle name="Normal 7 48 2 9" xfId="7755" xr:uid="{00000000-0005-0000-0000-0000231E0000}"/>
    <cellStyle name="Normal 7 48 3" xfId="7756" xr:uid="{00000000-0005-0000-0000-0000241E0000}"/>
    <cellStyle name="Normal 7 48 4" xfId="7757" xr:uid="{00000000-0005-0000-0000-0000251E0000}"/>
    <cellStyle name="Normal 7 48 5" xfId="7758" xr:uid="{00000000-0005-0000-0000-0000261E0000}"/>
    <cellStyle name="Normal 7 48 6" xfId="7759" xr:uid="{00000000-0005-0000-0000-0000271E0000}"/>
    <cellStyle name="Normal 7 48 7" xfId="7760" xr:uid="{00000000-0005-0000-0000-0000281E0000}"/>
    <cellStyle name="Normal 7 48 8" xfId="7761" xr:uid="{00000000-0005-0000-0000-0000291E0000}"/>
    <cellStyle name="Normal 7 48 9" xfId="7762" xr:uid="{00000000-0005-0000-0000-00002A1E0000}"/>
    <cellStyle name="Normal 7 49" xfId="7763" xr:uid="{00000000-0005-0000-0000-00002B1E0000}"/>
    <cellStyle name="Normal 7 49 10" xfId="7764" xr:uid="{00000000-0005-0000-0000-00002C1E0000}"/>
    <cellStyle name="Normal 7 49 11" xfId="7765" xr:uid="{00000000-0005-0000-0000-00002D1E0000}"/>
    <cellStyle name="Normal 7 49 12" xfId="7766" xr:uid="{00000000-0005-0000-0000-00002E1E0000}"/>
    <cellStyle name="Normal 7 49 13" xfId="7767" xr:uid="{00000000-0005-0000-0000-00002F1E0000}"/>
    <cellStyle name="Normal 7 49 14" xfId="7768" xr:uid="{00000000-0005-0000-0000-0000301E0000}"/>
    <cellStyle name="Normal 7 49 15" xfId="7769" xr:uid="{00000000-0005-0000-0000-0000311E0000}"/>
    <cellStyle name="Normal 7 49 16" xfId="7770" xr:uid="{00000000-0005-0000-0000-0000321E0000}"/>
    <cellStyle name="Normal 7 49 2" xfId="7771" xr:uid="{00000000-0005-0000-0000-0000331E0000}"/>
    <cellStyle name="Normal 7 49 2 10" xfId="7772" xr:uid="{00000000-0005-0000-0000-0000341E0000}"/>
    <cellStyle name="Normal 7 49 2 11" xfId="7773" xr:uid="{00000000-0005-0000-0000-0000351E0000}"/>
    <cellStyle name="Normal 7 49 2 12" xfId="7774" xr:uid="{00000000-0005-0000-0000-0000361E0000}"/>
    <cellStyle name="Normal 7 49 2 2" xfId="7775" xr:uid="{00000000-0005-0000-0000-0000371E0000}"/>
    <cellStyle name="Normal 7 49 2 3" xfId="7776" xr:uid="{00000000-0005-0000-0000-0000381E0000}"/>
    <cellStyle name="Normal 7 49 2 4" xfId="7777" xr:uid="{00000000-0005-0000-0000-0000391E0000}"/>
    <cellStyle name="Normal 7 49 2 5" xfId="7778" xr:uid="{00000000-0005-0000-0000-00003A1E0000}"/>
    <cellStyle name="Normal 7 49 2 6" xfId="7779" xr:uid="{00000000-0005-0000-0000-00003B1E0000}"/>
    <cellStyle name="Normal 7 49 2 7" xfId="7780" xr:uid="{00000000-0005-0000-0000-00003C1E0000}"/>
    <cellStyle name="Normal 7 49 2 8" xfId="7781" xr:uid="{00000000-0005-0000-0000-00003D1E0000}"/>
    <cellStyle name="Normal 7 49 2 9" xfId="7782" xr:uid="{00000000-0005-0000-0000-00003E1E0000}"/>
    <cellStyle name="Normal 7 49 3" xfId="7783" xr:uid="{00000000-0005-0000-0000-00003F1E0000}"/>
    <cellStyle name="Normal 7 49 4" xfId="7784" xr:uid="{00000000-0005-0000-0000-0000401E0000}"/>
    <cellStyle name="Normal 7 49 5" xfId="7785" xr:uid="{00000000-0005-0000-0000-0000411E0000}"/>
    <cellStyle name="Normal 7 49 6" xfId="7786" xr:uid="{00000000-0005-0000-0000-0000421E0000}"/>
    <cellStyle name="Normal 7 49 7" xfId="7787" xr:uid="{00000000-0005-0000-0000-0000431E0000}"/>
    <cellStyle name="Normal 7 49 8" xfId="7788" xr:uid="{00000000-0005-0000-0000-0000441E0000}"/>
    <cellStyle name="Normal 7 49 9" xfId="7789" xr:uid="{00000000-0005-0000-0000-0000451E0000}"/>
    <cellStyle name="Normal 7 5" xfId="7790" xr:uid="{00000000-0005-0000-0000-0000461E0000}"/>
    <cellStyle name="Normal 7 5 10" xfId="7791" xr:uid="{00000000-0005-0000-0000-0000471E0000}"/>
    <cellStyle name="Normal 7 5 11" xfId="7792" xr:uid="{00000000-0005-0000-0000-0000481E0000}"/>
    <cellStyle name="Normal 7 5 12" xfId="7793" xr:uid="{00000000-0005-0000-0000-0000491E0000}"/>
    <cellStyle name="Normal 7 5 13" xfId="7794" xr:uid="{00000000-0005-0000-0000-00004A1E0000}"/>
    <cellStyle name="Normal 7 5 14" xfId="7795" xr:uid="{00000000-0005-0000-0000-00004B1E0000}"/>
    <cellStyle name="Normal 7 5 15" xfId="7796" xr:uid="{00000000-0005-0000-0000-00004C1E0000}"/>
    <cellStyle name="Normal 7 5 16" xfId="7797" xr:uid="{00000000-0005-0000-0000-00004D1E0000}"/>
    <cellStyle name="Normal 7 5 2" xfId="7798" xr:uid="{00000000-0005-0000-0000-00004E1E0000}"/>
    <cellStyle name="Normal 7 5 2 10" xfId="7799" xr:uid="{00000000-0005-0000-0000-00004F1E0000}"/>
    <cellStyle name="Normal 7 5 2 11" xfId="7800" xr:uid="{00000000-0005-0000-0000-0000501E0000}"/>
    <cellStyle name="Normal 7 5 2 12" xfId="7801" xr:uid="{00000000-0005-0000-0000-0000511E0000}"/>
    <cellStyle name="Normal 7 5 2 2" xfId="7802" xr:uid="{00000000-0005-0000-0000-0000521E0000}"/>
    <cellStyle name="Normal 7 5 2 3" xfId="7803" xr:uid="{00000000-0005-0000-0000-0000531E0000}"/>
    <cellStyle name="Normal 7 5 2 4" xfId="7804" xr:uid="{00000000-0005-0000-0000-0000541E0000}"/>
    <cellStyle name="Normal 7 5 2 5" xfId="7805" xr:uid="{00000000-0005-0000-0000-0000551E0000}"/>
    <cellStyle name="Normal 7 5 2 6" xfId="7806" xr:uid="{00000000-0005-0000-0000-0000561E0000}"/>
    <cellStyle name="Normal 7 5 2 7" xfId="7807" xr:uid="{00000000-0005-0000-0000-0000571E0000}"/>
    <cellStyle name="Normal 7 5 2 8" xfId="7808" xr:uid="{00000000-0005-0000-0000-0000581E0000}"/>
    <cellStyle name="Normal 7 5 2 9" xfId="7809" xr:uid="{00000000-0005-0000-0000-0000591E0000}"/>
    <cellStyle name="Normal 7 5 3" xfId="7810" xr:uid="{00000000-0005-0000-0000-00005A1E0000}"/>
    <cellStyle name="Normal 7 5 4" xfId="7811" xr:uid="{00000000-0005-0000-0000-00005B1E0000}"/>
    <cellStyle name="Normal 7 5 5" xfId="7812" xr:uid="{00000000-0005-0000-0000-00005C1E0000}"/>
    <cellStyle name="Normal 7 5 6" xfId="7813" xr:uid="{00000000-0005-0000-0000-00005D1E0000}"/>
    <cellStyle name="Normal 7 5 7" xfId="7814" xr:uid="{00000000-0005-0000-0000-00005E1E0000}"/>
    <cellStyle name="Normal 7 5 8" xfId="7815" xr:uid="{00000000-0005-0000-0000-00005F1E0000}"/>
    <cellStyle name="Normal 7 5 9" xfId="7816" xr:uid="{00000000-0005-0000-0000-0000601E0000}"/>
    <cellStyle name="Normal 7 50" xfId="7817" xr:uid="{00000000-0005-0000-0000-0000611E0000}"/>
    <cellStyle name="Normal 7 50 10" xfId="7818" xr:uid="{00000000-0005-0000-0000-0000621E0000}"/>
    <cellStyle name="Normal 7 50 11" xfId="7819" xr:uid="{00000000-0005-0000-0000-0000631E0000}"/>
    <cellStyle name="Normal 7 50 12" xfId="7820" xr:uid="{00000000-0005-0000-0000-0000641E0000}"/>
    <cellStyle name="Normal 7 50 13" xfId="7821" xr:uid="{00000000-0005-0000-0000-0000651E0000}"/>
    <cellStyle name="Normal 7 50 14" xfId="7822" xr:uid="{00000000-0005-0000-0000-0000661E0000}"/>
    <cellStyle name="Normal 7 50 15" xfId="7823" xr:uid="{00000000-0005-0000-0000-0000671E0000}"/>
    <cellStyle name="Normal 7 50 16" xfId="7824" xr:uid="{00000000-0005-0000-0000-0000681E0000}"/>
    <cellStyle name="Normal 7 50 2" xfId="7825" xr:uid="{00000000-0005-0000-0000-0000691E0000}"/>
    <cellStyle name="Normal 7 50 2 10" xfId="7826" xr:uid="{00000000-0005-0000-0000-00006A1E0000}"/>
    <cellStyle name="Normal 7 50 2 11" xfId="7827" xr:uid="{00000000-0005-0000-0000-00006B1E0000}"/>
    <cellStyle name="Normal 7 50 2 12" xfId="7828" xr:uid="{00000000-0005-0000-0000-00006C1E0000}"/>
    <cellStyle name="Normal 7 50 2 2" xfId="7829" xr:uid="{00000000-0005-0000-0000-00006D1E0000}"/>
    <cellStyle name="Normal 7 50 2 3" xfId="7830" xr:uid="{00000000-0005-0000-0000-00006E1E0000}"/>
    <cellStyle name="Normal 7 50 2 4" xfId="7831" xr:uid="{00000000-0005-0000-0000-00006F1E0000}"/>
    <cellStyle name="Normal 7 50 2 5" xfId="7832" xr:uid="{00000000-0005-0000-0000-0000701E0000}"/>
    <cellStyle name="Normal 7 50 2 6" xfId="7833" xr:uid="{00000000-0005-0000-0000-0000711E0000}"/>
    <cellStyle name="Normal 7 50 2 7" xfId="7834" xr:uid="{00000000-0005-0000-0000-0000721E0000}"/>
    <cellStyle name="Normal 7 50 2 8" xfId="7835" xr:uid="{00000000-0005-0000-0000-0000731E0000}"/>
    <cellStyle name="Normal 7 50 2 9" xfId="7836" xr:uid="{00000000-0005-0000-0000-0000741E0000}"/>
    <cellStyle name="Normal 7 50 3" xfId="7837" xr:uid="{00000000-0005-0000-0000-0000751E0000}"/>
    <cellStyle name="Normal 7 50 4" xfId="7838" xr:uid="{00000000-0005-0000-0000-0000761E0000}"/>
    <cellStyle name="Normal 7 50 5" xfId="7839" xr:uid="{00000000-0005-0000-0000-0000771E0000}"/>
    <cellStyle name="Normal 7 50 6" xfId="7840" xr:uid="{00000000-0005-0000-0000-0000781E0000}"/>
    <cellStyle name="Normal 7 50 7" xfId="7841" xr:uid="{00000000-0005-0000-0000-0000791E0000}"/>
    <cellStyle name="Normal 7 50 8" xfId="7842" xr:uid="{00000000-0005-0000-0000-00007A1E0000}"/>
    <cellStyle name="Normal 7 50 9" xfId="7843" xr:uid="{00000000-0005-0000-0000-00007B1E0000}"/>
    <cellStyle name="Normal 7 51" xfId="7844" xr:uid="{00000000-0005-0000-0000-00007C1E0000}"/>
    <cellStyle name="Normal 7 51 10" xfId="7845" xr:uid="{00000000-0005-0000-0000-00007D1E0000}"/>
    <cellStyle name="Normal 7 51 11" xfId="7846" xr:uid="{00000000-0005-0000-0000-00007E1E0000}"/>
    <cellStyle name="Normal 7 51 12" xfId="7847" xr:uid="{00000000-0005-0000-0000-00007F1E0000}"/>
    <cellStyle name="Normal 7 51 13" xfId="7848" xr:uid="{00000000-0005-0000-0000-0000801E0000}"/>
    <cellStyle name="Normal 7 51 14" xfId="7849" xr:uid="{00000000-0005-0000-0000-0000811E0000}"/>
    <cellStyle name="Normal 7 51 15" xfId="7850" xr:uid="{00000000-0005-0000-0000-0000821E0000}"/>
    <cellStyle name="Normal 7 51 16" xfId="7851" xr:uid="{00000000-0005-0000-0000-0000831E0000}"/>
    <cellStyle name="Normal 7 51 2" xfId="7852" xr:uid="{00000000-0005-0000-0000-0000841E0000}"/>
    <cellStyle name="Normal 7 51 2 10" xfId="7853" xr:uid="{00000000-0005-0000-0000-0000851E0000}"/>
    <cellStyle name="Normal 7 51 2 11" xfId="7854" xr:uid="{00000000-0005-0000-0000-0000861E0000}"/>
    <cellStyle name="Normal 7 51 2 12" xfId="7855" xr:uid="{00000000-0005-0000-0000-0000871E0000}"/>
    <cellStyle name="Normal 7 51 2 2" xfId="7856" xr:uid="{00000000-0005-0000-0000-0000881E0000}"/>
    <cellStyle name="Normal 7 51 2 3" xfId="7857" xr:uid="{00000000-0005-0000-0000-0000891E0000}"/>
    <cellStyle name="Normal 7 51 2 4" xfId="7858" xr:uid="{00000000-0005-0000-0000-00008A1E0000}"/>
    <cellStyle name="Normal 7 51 2 5" xfId="7859" xr:uid="{00000000-0005-0000-0000-00008B1E0000}"/>
    <cellStyle name="Normal 7 51 2 6" xfId="7860" xr:uid="{00000000-0005-0000-0000-00008C1E0000}"/>
    <cellStyle name="Normal 7 51 2 7" xfId="7861" xr:uid="{00000000-0005-0000-0000-00008D1E0000}"/>
    <cellStyle name="Normal 7 51 2 8" xfId="7862" xr:uid="{00000000-0005-0000-0000-00008E1E0000}"/>
    <cellStyle name="Normal 7 51 2 9" xfId="7863" xr:uid="{00000000-0005-0000-0000-00008F1E0000}"/>
    <cellStyle name="Normal 7 51 3" xfId="7864" xr:uid="{00000000-0005-0000-0000-0000901E0000}"/>
    <cellStyle name="Normal 7 51 4" xfId="7865" xr:uid="{00000000-0005-0000-0000-0000911E0000}"/>
    <cellStyle name="Normal 7 51 5" xfId="7866" xr:uid="{00000000-0005-0000-0000-0000921E0000}"/>
    <cellStyle name="Normal 7 51 6" xfId="7867" xr:uid="{00000000-0005-0000-0000-0000931E0000}"/>
    <cellStyle name="Normal 7 51 7" xfId="7868" xr:uid="{00000000-0005-0000-0000-0000941E0000}"/>
    <cellStyle name="Normal 7 51 8" xfId="7869" xr:uid="{00000000-0005-0000-0000-0000951E0000}"/>
    <cellStyle name="Normal 7 51 9" xfId="7870" xr:uid="{00000000-0005-0000-0000-0000961E0000}"/>
    <cellStyle name="Normal 7 52" xfId="7871" xr:uid="{00000000-0005-0000-0000-0000971E0000}"/>
    <cellStyle name="Normal 7 52 10" xfId="7872" xr:uid="{00000000-0005-0000-0000-0000981E0000}"/>
    <cellStyle name="Normal 7 52 11" xfId="7873" xr:uid="{00000000-0005-0000-0000-0000991E0000}"/>
    <cellStyle name="Normal 7 52 12" xfId="7874" xr:uid="{00000000-0005-0000-0000-00009A1E0000}"/>
    <cellStyle name="Normal 7 52 13" xfId="7875" xr:uid="{00000000-0005-0000-0000-00009B1E0000}"/>
    <cellStyle name="Normal 7 52 14" xfId="7876" xr:uid="{00000000-0005-0000-0000-00009C1E0000}"/>
    <cellStyle name="Normal 7 52 15" xfId="7877" xr:uid="{00000000-0005-0000-0000-00009D1E0000}"/>
    <cellStyle name="Normal 7 52 16" xfId="7878" xr:uid="{00000000-0005-0000-0000-00009E1E0000}"/>
    <cellStyle name="Normal 7 52 2" xfId="7879" xr:uid="{00000000-0005-0000-0000-00009F1E0000}"/>
    <cellStyle name="Normal 7 52 2 10" xfId="7880" xr:uid="{00000000-0005-0000-0000-0000A01E0000}"/>
    <cellStyle name="Normal 7 52 2 11" xfId="7881" xr:uid="{00000000-0005-0000-0000-0000A11E0000}"/>
    <cellStyle name="Normal 7 52 2 12" xfId="7882" xr:uid="{00000000-0005-0000-0000-0000A21E0000}"/>
    <cellStyle name="Normal 7 52 2 2" xfId="7883" xr:uid="{00000000-0005-0000-0000-0000A31E0000}"/>
    <cellStyle name="Normal 7 52 2 3" xfId="7884" xr:uid="{00000000-0005-0000-0000-0000A41E0000}"/>
    <cellStyle name="Normal 7 52 2 4" xfId="7885" xr:uid="{00000000-0005-0000-0000-0000A51E0000}"/>
    <cellStyle name="Normal 7 52 2 5" xfId="7886" xr:uid="{00000000-0005-0000-0000-0000A61E0000}"/>
    <cellStyle name="Normal 7 52 2 6" xfId="7887" xr:uid="{00000000-0005-0000-0000-0000A71E0000}"/>
    <cellStyle name="Normal 7 52 2 7" xfId="7888" xr:uid="{00000000-0005-0000-0000-0000A81E0000}"/>
    <cellStyle name="Normal 7 52 2 8" xfId="7889" xr:uid="{00000000-0005-0000-0000-0000A91E0000}"/>
    <cellStyle name="Normal 7 52 2 9" xfId="7890" xr:uid="{00000000-0005-0000-0000-0000AA1E0000}"/>
    <cellStyle name="Normal 7 52 3" xfId="7891" xr:uid="{00000000-0005-0000-0000-0000AB1E0000}"/>
    <cellStyle name="Normal 7 52 4" xfId="7892" xr:uid="{00000000-0005-0000-0000-0000AC1E0000}"/>
    <cellStyle name="Normal 7 52 5" xfId="7893" xr:uid="{00000000-0005-0000-0000-0000AD1E0000}"/>
    <cellStyle name="Normal 7 52 6" xfId="7894" xr:uid="{00000000-0005-0000-0000-0000AE1E0000}"/>
    <cellStyle name="Normal 7 52 7" xfId="7895" xr:uid="{00000000-0005-0000-0000-0000AF1E0000}"/>
    <cellStyle name="Normal 7 52 8" xfId="7896" xr:uid="{00000000-0005-0000-0000-0000B01E0000}"/>
    <cellStyle name="Normal 7 52 9" xfId="7897" xr:uid="{00000000-0005-0000-0000-0000B11E0000}"/>
    <cellStyle name="Normal 7 53" xfId="7898" xr:uid="{00000000-0005-0000-0000-0000B21E0000}"/>
    <cellStyle name="Normal 7 53 10" xfId="7899" xr:uid="{00000000-0005-0000-0000-0000B31E0000}"/>
    <cellStyle name="Normal 7 53 11" xfId="7900" xr:uid="{00000000-0005-0000-0000-0000B41E0000}"/>
    <cellStyle name="Normal 7 53 12" xfId="7901" xr:uid="{00000000-0005-0000-0000-0000B51E0000}"/>
    <cellStyle name="Normal 7 53 13" xfId="7902" xr:uid="{00000000-0005-0000-0000-0000B61E0000}"/>
    <cellStyle name="Normal 7 53 14" xfId="7903" xr:uid="{00000000-0005-0000-0000-0000B71E0000}"/>
    <cellStyle name="Normal 7 53 15" xfId="7904" xr:uid="{00000000-0005-0000-0000-0000B81E0000}"/>
    <cellStyle name="Normal 7 53 16" xfId="7905" xr:uid="{00000000-0005-0000-0000-0000B91E0000}"/>
    <cellStyle name="Normal 7 53 2" xfId="7906" xr:uid="{00000000-0005-0000-0000-0000BA1E0000}"/>
    <cellStyle name="Normal 7 53 2 10" xfId="7907" xr:uid="{00000000-0005-0000-0000-0000BB1E0000}"/>
    <cellStyle name="Normal 7 53 2 11" xfId="7908" xr:uid="{00000000-0005-0000-0000-0000BC1E0000}"/>
    <cellStyle name="Normal 7 53 2 12" xfId="7909" xr:uid="{00000000-0005-0000-0000-0000BD1E0000}"/>
    <cellStyle name="Normal 7 53 2 2" xfId="7910" xr:uid="{00000000-0005-0000-0000-0000BE1E0000}"/>
    <cellStyle name="Normal 7 53 2 3" xfId="7911" xr:uid="{00000000-0005-0000-0000-0000BF1E0000}"/>
    <cellStyle name="Normal 7 53 2 4" xfId="7912" xr:uid="{00000000-0005-0000-0000-0000C01E0000}"/>
    <cellStyle name="Normal 7 53 2 5" xfId="7913" xr:uid="{00000000-0005-0000-0000-0000C11E0000}"/>
    <cellStyle name="Normal 7 53 2 6" xfId="7914" xr:uid="{00000000-0005-0000-0000-0000C21E0000}"/>
    <cellStyle name="Normal 7 53 2 7" xfId="7915" xr:uid="{00000000-0005-0000-0000-0000C31E0000}"/>
    <cellStyle name="Normal 7 53 2 8" xfId="7916" xr:uid="{00000000-0005-0000-0000-0000C41E0000}"/>
    <cellStyle name="Normal 7 53 2 9" xfId="7917" xr:uid="{00000000-0005-0000-0000-0000C51E0000}"/>
    <cellStyle name="Normal 7 53 3" xfId="7918" xr:uid="{00000000-0005-0000-0000-0000C61E0000}"/>
    <cellStyle name="Normal 7 53 4" xfId="7919" xr:uid="{00000000-0005-0000-0000-0000C71E0000}"/>
    <cellStyle name="Normal 7 53 5" xfId="7920" xr:uid="{00000000-0005-0000-0000-0000C81E0000}"/>
    <cellStyle name="Normal 7 53 6" xfId="7921" xr:uid="{00000000-0005-0000-0000-0000C91E0000}"/>
    <cellStyle name="Normal 7 53 7" xfId="7922" xr:uid="{00000000-0005-0000-0000-0000CA1E0000}"/>
    <cellStyle name="Normal 7 53 8" xfId="7923" xr:uid="{00000000-0005-0000-0000-0000CB1E0000}"/>
    <cellStyle name="Normal 7 53 9" xfId="7924" xr:uid="{00000000-0005-0000-0000-0000CC1E0000}"/>
    <cellStyle name="Normal 7 54" xfId="7925" xr:uid="{00000000-0005-0000-0000-0000CD1E0000}"/>
    <cellStyle name="Normal 7 54 10" xfId="7926" xr:uid="{00000000-0005-0000-0000-0000CE1E0000}"/>
    <cellStyle name="Normal 7 54 11" xfId="7927" xr:uid="{00000000-0005-0000-0000-0000CF1E0000}"/>
    <cellStyle name="Normal 7 54 12" xfId="7928" xr:uid="{00000000-0005-0000-0000-0000D01E0000}"/>
    <cellStyle name="Normal 7 54 13" xfId="7929" xr:uid="{00000000-0005-0000-0000-0000D11E0000}"/>
    <cellStyle name="Normal 7 54 14" xfId="7930" xr:uid="{00000000-0005-0000-0000-0000D21E0000}"/>
    <cellStyle name="Normal 7 54 15" xfId="7931" xr:uid="{00000000-0005-0000-0000-0000D31E0000}"/>
    <cellStyle name="Normal 7 54 16" xfId="7932" xr:uid="{00000000-0005-0000-0000-0000D41E0000}"/>
    <cellStyle name="Normal 7 54 2" xfId="7933" xr:uid="{00000000-0005-0000-0000-0000D51E0000}"/>
    <cellStyle name="Normal 7 54 2 10" xfId="7934" xr:uid="{00000000-0005-0000-0000-0000D61E0000}"/>
    <cellStyle name="Normal 7 54 2 11" xfId="7935" xr:uid="{00000000-0005-0000-0000-0000D71E0000}"/>
    <cellStyle name="Normal 7 54 2 12" xfId="7936" xr:uid="{00000000-0005-0000-0000-0000D81E0000}"/>
    <cellStyle name="Normal 7 54 2 2" xfId="7937" xr:uid="{00000000-0005-0000-0000-0000D91E0000}"/>
    <cellStyle name="Normal 7 54 2 3" xfId="7938" xr:uid="{00000000-0005-0000-0000-0000DA1E0000}"/>
    <cellStyle name="Normal 7 54 2 4" xfId="7939" xr:uid="{00000000-0005-0000-0000-0000DB1E0000}"/>
    <cellStyle name="Normal 7 54 2 5" xfId="7940" xr:uid="{00000000-0005-0000-0000-0000DC1E0000}"/>
    <cellStyle name="Normal 7 54 2 6" xfId="7941" xr:uid="{00000000-0005-0000-0000-0000DD1E0000}"/>
    <cellStyle name="Normal 7 54 2 7" xfId="7942" xr:uid="{00000000-0005-0000-0000-0000DE1E0000}"/>
    <cellStyle name="Normal 7 54 2 8" xfId="7943" xr:uid="{00000000-0005-0000-0000-0000DF1E0000}"/>
    <cellStyle name="Normal 7 54 2 9" xfId="7944" xr:uid="{00000000-0005-0000-0000-0000E01E0000}"/>
    <cellStyle name="Normal 7 54 3" xfId="7945" xr:uid="{00000000-0005-0000-0000-0000E11E0000}"/>
    <cellStyle name="Normal 7 54 4" xfId="7946" xr:uid="{00000000-0005-0000-0000-0000E21E0000}"/>
    <cellStyle name="Normal 7 54 5" xfId="7947" xr:uid="{00000000-0005-0000-0000-0000E31E0000}"/>
    <cellStyle name="Normal 7 54 6" xfId="7948" xr:uid="{00000000-0005-0000-0000-0000E41E0000}"/>
    <cellStyle name="Normal 7 54 7" xfId="7949" xr:uid="{00000000-0005-0000-0000-0000E51E0000}"/>
    <cellStyle name="Normal 7 54 8" xfId="7950" xr:uid="{00000000-0005-0000-0000-0000E61E0000}"/>
    <cellStyle name="Normal 7 54 9" xfId="7951" xr:uid="{00000000-0005-0000-0000-0000E71E0000}"/>
    <cellStyle name="Normal 7 55" xfId="7952" xr:uid="{00000000-0005-0000-0000-0000E81E0000}"/>
    <cellStyle name="Normal 7 55 10" xfId="7953" xr:uid="{00000000-0005-0000-0000-0000E91E0000}"/>
    <cellStyle name="Normal 7 55 11" xfId="7954" xr:uid="{00000000-0005-0000-0000-0000EA1E0000}"/>
    <cellStyle name="Normal 7 55 12" xfId="7955" xr:uid="{00000000-0005-0000-0000-0000EB1E0000}"/>
    <cellStyle name="Normal 7 55 13" xfId="7956" xr:uid="{00000000-0005-0000-0000-0000EC1E0000}"/>
    <cellStyle name="Normal 7 55 14" xfId="7957" xr:uid="{00000000-0005-0000-0000-0000ED1E0000}"/>
    <cellStyle name="Normal 7 55 15" xfId="7958" xr:uid="{00000000-0005-0000-0000-0000EE1E0000}"/>
    <cellStyle name="Normal 7 55 16" xfId="7959" xr:uid="{00000000-0005-0000-0000-0000EF1E0000}"/>
    <cellStyle name="Normal 7 55 2" xfId="7960" xr:uid="{00000000-0005-0000-0000-0000F01E0000}"/>
    <cellStyle name="Normal 7 55 2 10" xfId="7961" xr:uid="{00000000-0005-0000-0000-0000F11E0000}"/>
    <cellStyle name="Normal 7 55 2 11" xfId="7962" xr:uid="{00000000-0005-0000-0000-0000F21E0000}"/>
    <cellStyle name="Normal 7 55 2 12" xfId="7963" xr:uid="{00000000-0005-0000-0000-0000F31E0000}"/>
    <cellStyle name="Normal 7 55 2 2" xfId="7964" xr:uid="{00000000-0005-0000-0000-0000F41E0000}"/>
    <cellStyle name="Normal 7 55 2 3" xfId="7965" xr:uid="{00000000-0005-0000-0000-0000F51E0000}"/>
    <cellStyle name="Normal 7 55 2 4" xfId="7966" xr:uid="{00000000-0005-0000-0000-0000F61E0000}"/>
    <cellStyle name="Normal 7 55 2 5" xfId="7967" xr:uid="{00000000-0005-0000-0000-0000F71E0000}"/>
    <cellStyle name="Normal 7 55 2 6" xfId="7968" xr:uid="{00000000-0005-0000-0000-0000F81E0000}"/>
    <cellStyle name="Normal 7 55 2 7" xfId="7969" xr:uid="{00000000-0005-0000-0000-0000F91E0000}"/>
    <cellStyle name="Normal 7 55 2 8" xfId="7970" xr:uid="{00000000-0005-0000-0000-0000FA1E0000}"/>
    <cellStyle name="Normal 7 55 2 9" xfId="7971" xr:uid="{00000000-0005-0000-0000-0000FB1E0000}"/>
    <cellStyle name="Normal 7 55 3" xfId="7972" xr:uid="{00000000-0005-0000-0000-0000FC1E0000}"/>
    <cellStyle name="Normal 7 55 4" xfId="7973" xr:uid="{00000000-0005-0000-0000-0000FD1E0000}"/>
    <cellStyle name="Normal 7 55 5" xfId="7974" xr:uid="{00000000-0005-0000-0000-0000FE1E0000}"/>
    <cellStyle name="Normal 7 55 6" xfId="7975" xr:uid="{00000000-0005-0000-0000-0000FF1E0000}"/>
    <cellStyle name="Normal 7 55 7" xfId="7976" xr:uid="{00000000-0005-0000-0000-0000001F0000}"/>
    <cellStyle name="Normal 7 55 8" xfId="7977" xr:uid="{00000000-0005-0000-0000-0000011F0000}"/>
    <cellStyle name="Normal 7 55 9" xfId="7978" xr:uid="{00000000-0005-0000-0000-0000021F0000}"/>
    <cellStyle name="Normal 7 56" xfId="7979" xr:uid="{00000000-0005-0000-0000-0000031F0000}"/>
    <cellStyle name="Normal 7 56 10" xfId="7980" xr:uid="{00000000-0005-0000-0000-0000041F0000}"/>
    <cellStyle name="Normal 7 56 11" xfId="7981" xr:uid="{00000000-0005-0000-0000-0000051F0000}"/>
    <cellStyle name="Normal 7 56 12" xfId="7982" xr:uid="{00000000-0005-0000-0000-0000061F0000}"/>
    <cellStyle name="Normal 7 56 13" xfId="7983" xr:uid="{00000000-0005-0000-0000-0000071F0000}"/>
    <cellStyle name="Normal 7 56 14" xfId="7984" xr:uid="{00000000-0005-0000-0000-0000081F0000}"/>
    <cellStyle name="Normal 7 56 15" xfId="7985" xr:uid="{00000000-0005-0000-0000-0000091F0000}"/>
    <cellStyle name="Normal 7 56 16" xfId="7986" xr:uid="{00000000-0005-0000-0000-00000A1F0000}"/>
    <cellStyle name="Normal 7 56 2" xfId="7987" xr:uid="{00000000-0005-0000-0000-00000B1F0000}"/>
    <cellStyle name="Normal 7 56 2 10" xfId="7988" xr:uid="{00000000-0005-0000-0000-00000C1F0000}"/>
    <cellStyle name="Normal 7 56 2 11" xfId="7989" xr:uid="{00000000-0005-0000-0000-00000D1F0000}"/>
    <cellStyle name="Normal 7 56 2 12" xfId="7990" xr:uid="{00000000-0005-0000-0000-00000E1F0000}"/>
    <cellStyle name="Normal 7 56 2 2" xfId="7991" xr:uid="{00000000-0005-0000-0000-00000F1F0000}"/>
    <cellStyle name="Normal 7 56 2 3" xfId="7992" xr:uid="{00000000-0005-0000-0000-0000101F0000}"/>
    <cellStyle name="Normal 7 56 2 4" xfId="7993" xr:uid="{00000000-0005-0000-0000-0000111F0000}"/>
    <cellStyle name="Normal 7 56 2 5" xfId="7994" xr:uid="{00000000-0005-0000-0000-0000121F0000}"/>
    <cellStyle name="Normal 7 56 2 6" xfId="7995" xr:uid="{00000000-0005-0000-0000-0000131F0000}"/>
    <cellStyle name="Normal 7 56 2 7" xfId="7996" xr:uid="{00000000-0005-0000-0000-0000141F0000}"/>
    <cellStyle name="Normal 7 56 2 8" xfId="7997" xr:uid="{00000000-0005-0000-0000-0000151F0000}"/>
    <cellStyle name="Normal 7 56 2 9" xfId="7998" xr:uid="{00000000-0005-0000-0000-0000161F0000}"/>
    <cellStyle name="Normal 7 56 3" xfId="7999" xr:uid="{00000000-0005-0000-0000-0000171F0000}"/>
    <cellStyle name="Normal 7 56 4" xfId="8000" xr:uid="{00000000-0005-0000-0000-0000181F0000}"/>
    <cellStyle name="Normal 7 56 5" xfId="8001" xr:uid="{00000000-0005-0000-0000-0000191F0000}"/>
    <cellStyle name="Normal 7 56 6" xfId="8002" xr:uid="{00000000-0005-0000-0000-00001A1F0000}"/>
    <cellStyle name="Normal 7 56 7" xfId="8003" xr:uid="{00000000-0005-0000-0000-00001B1F0000}"/>
    <cellStyle name="Normal 7 56 8" xfId="8004" xr:uid="{00000000-0005-0000-0000-00001C1F0000}"/>
    <cellStyle name="Normal 7 56 9" xfId="8005" xr:uid="{00000000-0005-0000-0000-00001D1F0000}"/>
    <cellStyle name="Normal 7 57" xfId="8006" xr:uid="{00000000-0005-0000-0000-00001E1F0000}"/>
    <cellStyle name="Normal 7 57 10" xfId="8007" xr:uid="{00000000-0005-0000-0000-00001F1F0000}"/>
    <cellStyle name="Normal 7 57 11" xfId="8008" xr:uid="{00000000-0005-0000-0000-0000201F0000}"/>
    <cellStyle name="Normal 7 57 12" xfId="8009" xr:uid="{00000000-0005-0000-0000-0000211F0000}"/>
    <cellStyle name="Normal 7 57 13" xfId="8010" xr:uid="{00000000-0005-0000-0000-0000221F0000}"/>
    <cellStyle name="Normal 7 57 14" xfId="8011" xr:uid="{00000000-0005-0000-0000-0000231F0000}"/>
    <cellStyle name="Normal 7 57 15" xfId="8012" xr:uid="{00000000-0005-0000-0000-0000241F0000}"/>
    <cellStyle name="Normal 7 57 16" xfId="8013" xr:uid="{00000000-0005-0000-0000-0000251F0000}"/>
    <cellStyle name="Normal 7 57 2" xfId="8014" xr:uid="{00000000-0005-0000-0000-0000261F0000}"/>
    <cellStyle name="Normal 7 57 2 10" xfId="8015" xr:uid="{00000000-0005-0000-0000-0000271F0000}"/>
    <cellStyle name="Normal 7 57 2 11" xfId="8016" xr:uid="{00000000-0005-0000-0000-0000281F0000}"/>
    <cellStyle name="Normal 7 57 2 12" xfId="8017" xr:uid="{00000000-0005-0000-0000-0000291F0000}"/>
    <cellStyle name="Normal 7 57 2 2" xfId="8018" xr:uid="{00000000-0005-0000-0000-00002A1F0000}"/>
    <cellStyle name="Normal 7 57 2 3" xfId="8019" xr:uid="{00000000-0005-0000-0000-00002B1F0000}"/>
    <cellStyle name="Normal 7 57 2 4" xfId="8020" xr:uid="{00000000-0005-0000-0000-00002C1F0000}"/>
    <cellStyle name="Normal 7 57 2 5" xfId="8021" xr:uid="{00000000-0005-0000-0000-00002D1F0000}"/>
    <cellStyle name="Normal 7 57 2 6" xfId="8022" xr:uid="{00000000-0005-0000-0000-00002E1F0000}"/>
    <cellStyle name="Normal 7 57 2 7" xfId="8023" xr:uid="{00000000-0005-0000-0000-00002F1F0000}"/>
    <cellStyle name="Normal 7 57 2 8" xfId="8024" xr:uid="{00000000-0005-0000-0000-0000301F0000}"/>
    <cellStyle name="Normal 7 57 2 9" xfId="8025" xr:uid="{00000000-0005-0000-0000-0000311F0000}"/>
    <cellStyle name="Normal 7 57 3" xfId="8026" xr:uid="{00000000-0005-0000-0000-0000321F0000}"/>
    <cellStyle name="Normal 7 57 4" xfId="8027" xr:uid="{00000000-0005-0000-0000-0000331F0000}"/>
    <cellStyle name="Normal 7 57 5" xfId="8028" xr:uid="{00000000-0005-0000-0000-0000341F0000}"/>
    <cellStyle name="Normal 7 57 6" xfId="8029" xr:uid="{00000000-0005-0000-0000-0000351F0000}"/>
    <cellStyle name="Normal 7 57 7" xfId="8030" xr:uid="{00000000-0005-0000-0000-0000361F0000}"/>
    <cellStyle name="Normal 7 57 8" xfId="8031" xr:uid="{00000000-0005-0000-0000-0000371F0000}"/>
    <cellStyle name="Normal 7 57 9" xfId="8032" xr:uid="{00000000-0005-0000-0000-0000381F0000}"/>
    <cellStyle name="Normal 7 58" xfId="8033" xr:uid="{00000000-0005-0000-0000-0000391F0000}"/>
    <cellStyle name="Normal 7 58 10" xfId="8034" xr:uid="{00000000-0005-0000-0000-00003A1F0000}"/>
    <cellStyle name="Normal 7 58 11" xfId="8035" xr:uid="{00000000-0005-0000-0000-00003B1F0000}"/>
    <cellStyle name="Normal 7 58 12" xfId="8036" xr:uid="{00000000-0005-0000-0000-00003C1F0000}"/>
    <cellStyle name="Normal 7 58 2" xfId="8037" xr:uid="{00000000-0005-0000-0000-00003D1F0000}"/>
    <cellStyle name="Normal 7 58 3" xfId="8038" xr:uid="{00000000-0005-0000-0000-00003E1F0000}"/>
    <cellStyle name="Normal 7 58 4" xfId="8039" xr:uid="{00000000-0005-0000-0000-00003F1F0000}"/>
    <cellStyle name="Normal 7 58 5" xfId="8040" xr:uid="{00000000-0005-0000-0000-0000401F0000}"/>
    <cellStyle name="Normal 7 58 6" xfId="8041" xr:uid="{00000000-0005-0000-0000-0000411F0000}"/>
    <cellStyle name="Normal 7 58 7" xfId="8042" xr:uid="{00000000-0005-0000-0000-0000421F0000}"/>
    <cellStyle name="Normal 7 58 8" xfId="8043" xr:uid="{00000000-0005-0000-0000-0000431F0000}"/>
    <cellStyle name="Normal 7 58 9" xfId="8044" xr:uid="{00000000-0005-0000-0000-0000441F0000}"/>
    <cellStyle name="Normal 7 59" xfId="8045" xr:uid="{00000000-0005-0000-0000-0000451F0000}"/>
    <cellStyle name="Normal 7 59 10" xfId="8046" xr:uid="{00000000-0005-0000-0000-0000461F0000}"/>
    <cellStyle name="Normal 7 59 11" xfId="8047" xr:uid="{00000000-0005-0000-0000-0000471F0000}"/>
    <cellStyle name="Normal 7 59 12" xfId="8048" xr:uid="{00000000-0005-0000-0000-0000481F0000}"/>
    <cellStyle name="Normal 7 59 2" xfId="8049" xr:uid="{00000000-0005-0000-0000-0000491F0000}"/>
    <cellStyle name="Normal 7 59 3" xfId="8050" xr:uid="{00000000-0005-0000-0000-00004A1F0000}"/>
    <cellStyle name="Normal 7 59 4" xfId="8051" xr:uid="{00000000-0005-0000-0000-00004B1F0000}"/>
    <cellStyle name="Normal 7 59 5" xfId="8052" xr:uid="{00000000-0005-0000-0000-00004C1F0000}"/>
    <cellStyle name="Normal 7 59 6" xfId="8053" xr:uid="{00000000-0005-0000-0000-00004D1F0000}"/>
    <cellStyle name="Normal 7 59 7" xfId="8054" xr:uid="{00000000-0005-0000-0000-00004E1F0000}"/>
    <cellStyle name="Normal 7 59 8" xfId="8055" xr:uid="{00000000-0005-0000-0000-00004F1F0000}"/>
    <cellStyle name="Normal 7 59 9" xfId="8056" xr:uid="{00000000-0005-0000-0000-0000501F0000}"/>
    <cellStyle name="Normal 7 6" xfId="8057" xr:uid="{00000000-0005-0000-0000-0000511F0000}"/>
    <cellStyle name="Normal 7 6 10" xfId="8058" xr:uid="{00000000-0005-0000-0000-0000521F0000}"/>
    <cellStyle name="Normal 7 6 11" xfId="8059" xr:uid="{00000000-0005-0000-0000-0000531F0000}"/>
    <cellStyle name="Normal 7 6 12" xfId="8060" xr:uid="{00000000-0005-0000-0000-0000541F0000}"/>
    <cellStyle name="Normal 7 6 13" xfId="8061" xr:uid="{00000000-0005-0000-0000-0000551F0000}"/>
    <cellStyle name="Normal 7 6 14" xfId="8062" xr:uid="{00000000-0005-0000-0000-0000561F0000}"/>
    <cellStyle name="Normal 7 6 15" xfId="8063" xr:uid="{00000000-0005-0000-0000-0000571F0000}"/>
    <cellStyle name="Normal 7 6 16" xfId="8064" xr:uid="{00000000-0005-0000-0000-0000581F0000}"/>
    <cellStyle name="Normal 7 6 2" xfId="8065" xr:uid="{00000000-0005-0000-0000-0000591F0000}"/>
    <cellStyle name="Normal 7 6 2 10" xfId="8066" xr:uid="{00000000-0005-0000-0000-00005A1F0000}"/>
    <cellStyle name="Normal 7 6 2 11" xfId="8067" xr:uid="{00000000-0005-0000-0000-00005B1F0000}"/>
    <cellStyle name="Normal 7 6 2 12" xfId="8068" xr:uid="{00000000-0005-0000-0000-00005C1F0000}"/>
    <cellStyle name="Normal 7 6 2 2" xfId="8069" xr:uid="{00000000-0005-0000-0000-00005D1F0000}"/>
    <cellStyle name="Normal 7 6 2 3" xfId="8070" xr:uid="{00000000-0005-0000-0000-00005E1F0000}"/>
    <cellStyle name="Normal 7 6 2 4" xfId="8071" xr:uid="{00000000-0005-0000-0000-00005F1F0000}"/>
    <cellStyle name="Normal 7 6 2 5" xfId="8072" xr:uid="{00000000-0005-0000-0000-0000601F0000}"/>
    <cellStyle name="Normal 7 6 2 6" xfId="8073" xr:uid="{00000000-0005-0000-0000-0000611F0000}"/>
    <cellStyle name="Normal 7 6 2 7" xfId="8074" xr:uid="{00000000-0005-0000-0000-0000621F0000}"/>
    <cellStyle name="Normal 7 6 2 8" xfId="8075" xr:uid="{00000000-0005-0000-0000-0000631F0000}"/>
    <cellStyle name="Normal 7 6 2 9" xfId="8076" xr:uid="{00000000-0005-0000-0000-0000641F0000}"/>
    <cellStyle name="Normal 7 6 3" xfId="8077" xr:uid="{00000000-0005-0000-0000-0000651F0000}"/>
    <cellStyle name="Normal 7 6 4" xfId="8078" xr:uid="{00000000-0005-0000-0000-0000661F0000}"/>
    <cellStyle name="Normal 7 6 5" xfId="8079" xr:uid="{00000000-0005-0000-0000-0000671F0000}"/>
    <cellStyle name="Normal 7 6 6" xfId="8080" xr:uid="{00000000-0005-0000-0000-0000681F0000}"/>
    <cellStyle name="Normal 7 6 7" xfId="8081" xr:uid="{00000000-0005-0000-0000-0000691F0000}"/>
    <cellStyle name="Normal 7 6 8" xfId="8082" xr:uid="{00000000-0005-0000-0000-00006A1F0000}"/>
    <cellStyle name="Normal 7 6 9" xfId="8083" xr:uid="{00000000-0005-0000-0000-00006B1F0000}"/>
    <cellStyle name="Normal 7 60" xfId="8084" xr:uid="{00000000-0005-0000-0000-00006C1F0000}"/>
    <cellStyle name="Normal 7 60 10" xfId="8085" xr:uid="{00000000-0005-0000-0000-00006D1F0000}"/>
    <cellStyle name="Normal 7 60 11" xfId="8086" xr:uid="{00000000-0005-0000-0000-00006E1F0000}"/>
    <cellStyle name="Normal 7 60 12" xfId="8087" xr:uid="{00000000-0005-0000-0000-00006F1F0000}"/>
    <cellStyle name="Normal 7 60 2" xfId="8088" xr:uid="{00000000-0005-0000-0000-0000701F0000}"/>
    <cellStyle name="Normal 7 60 3" xfId="8089" xr:uid="{00000000-0005-0000-0000-0000711F0000}"/>
    <cellStyle name="Normal 7 60 4" xfId="8090" xr:uid="{00000000-0005-0000-0000-0000721F0000}"/>
    <cellStyle name="Normal 7 60 5" xfId="8091" xr:uid="{00000000-0005-0000-0000-0000731F0000}"/>
    <cellStyle name="Normal 7 60 6" xfId="8092" xr:uid="{00000000-0005-0000-0000-0000741F0000}"/>
    <cellStyle name="Normal 7 60 7" xfId="8093" xr:uid="{00000000-0005-0000-0000-0000751F0000}"/>
    <cellStyle name="Normal 7 60 8" xfId="8094" xr:uid="{00000000-0005-0000-0000-0000761F0000}"/>
    <cellStyle name="Normal 7 60 9" xfId="8095" xr:uid="{00000000-0005-0000-0000-0000771F0000}"/>
    <cellStyle name="Normal 7 61" xfId="8096" xr:uid="{00000000-0005-0000-0000-0000781F0000}"/>
    <cellStyle name="Normal 7 61 10" xfId="8097" xr:uid="{00000000-0005-0000-0000-0000791F0000}"/>
    <cellStyle name="Normal 7 61 11" xfId="8098" xr:uid="{00000000-0005-0000-0000-00007A1F0000}"/>
    <cellStyle name="Normal 7 61 12" xfId="8099" xr:uid="{00000000-0005-0000-0000-00007B1F0000}"/>
    <cellStyle name="Normal 7 61 2" xfId="8100" xr:uid="{00000000-0005-0000-0000-00007C1F0000}"/>
    <cellStyle name="Normal 7 61 3" xfId="8101" xr:uid="{00000000-0005-0000-0000-00007D1F0000}"/>
    <cellStyle name="Normal 7 61 4" xfId="8102" xr:uid="{00000000-0005-0000-0000-00007E1F0000}"/>
    <cellStyle name="Normal 7 61 5" xfId="8103" xr:uid="{00000000-0005-0000-0000-00007F1F0000}"/>
    <cellStyle name="Normal 7 61 6" xfId="8104" xr:uid="{00000000-0005-0000-0000-0000801F0000}"/>
    <cellStyle name="Normal 7 61 7" xfId="8105" xr:uid="{00000000-0005-0000-0000-0000811F0000}"/>
    <cellStyle name="Normal 7 61 8" xfId="8106" xr:uid="{00000000-0005-0000-0000-0000821F0000}"/>
    <cellStyle name="Normal 7 61 9" xfId="8107" xr:uid="{00000000-0005-0000-0000-0000831F0000}"/>
    <cellStyle name="Normal 7 62" xfId="8108" xr:uid="{00000000-0005-0000-0000-0000841F0000}"/>
    <cellStyle name="Normal 7 62 10" xfId="8109" xr:uid="{00000000-0005-0000-0000-0000851F0000}"/>
    <cellStyle name="Normal 7 62 11" xfId="8110" xr:uid="{00000000-0005-0000-0000-0000861F0000}"/>
    <cellStyle name="Normal 7 62 12" xfId="8111" xr:uid="{00000000-0005-0000-0000-0000871F0000}"/>
    <cellStyle name="Normal 7 62 13" xfId="8112" xr:uid="{00000000-0005-0000-0000-0000881F0000}"/>
    <cellStyle name="Normal 7 62 2" xfId="8113" xr:uid="{00000000-0005-0000-0000-0000891F0000}"/>
    <cellStyle name="Normal 7 62 2 10" xfId="8114" xr:uid="{00000000-0005-0000-0000-00008A1F0000}"/>
    <cellStyle name="Normal 7 62 2 11" xfId="8115" xr:uid="{00000000-0005-0000-0000-00008B1F0000}"/>
    <cellStyle name="Normal 7 62 2 12" xfId="8116" xr:uid="{00000000-0005-0000-0000-00008C1F0000}"/>
    <cellStyle name="Normal 7 62 2 2" xfId="8117" xr:uid="{00000000-0005-0000-0000-00008D1F0000}"/>
    <cellStyle name="Normal 7 62 2 3" xfId="8118" xr:uid="{00000000-0005-0000-0000-00008E1F0000}"/>
    <cellStyle name="Normal 7 62 2 4" xfId="8119" xr:uid="{00000000-0005-0000-0000-00008F1F0000}"/>
    <cellStyle name="Normal 7 62 2 5" xfId="8120" xr:uid="{00000000-0005-0000-0000-0000901F0000}"/>
    <cellStyle name="Normal 7 62 2 6" xfId="8121" xr:uid="{00000000-0005-0000-0000-0000911F0000}"/>
    <cellStyle name="Normal 7 62 2 7" xfId="8122" xr:uid="{00000000-0005-0000-0000-0000921F0000}"/>
    <cellStyle name="Normal 7 62 2 8" xfId="8123" xr:uid="{00000000-0005-0000-0000-0000931F0000}"/>
    <cellStyle name="Normal 7 62 2 9" xfId="8124" xr:uid="{00000000-0005-0000-0000-0000941F0000}"/>
    <cellStyle name="Normal 7 62 3" xfId="8125" xr:uid="{00000000-0005-0000-0000-0000951F0000}"/>
    <cellStyle name="Normal 7 62 4" xfId="8126" xr:uid="{00000000-0005-0000-0000-0000961F0000}"/>
    <cellStyle name="Normal 7 62 5" xfId="8127" xr:uid="{00000000-0005-0000-0000-0000971F0000}"/>
    <cellStyle name="Normal 7 62 6" xfId="8128" xr:uid="{00000000-0005-0000-0000-0000981F0000}"/>
    <cellStyle name="Normal 7 62 7" xfId="8129" xr:uid="{00000000-0005-0000-0000-0000991F0000}"/>
    <cellStyle name="Normal 7 62 8" xfId="8130" xr:uid="{00000000-0005-0000-0000-00009A1F0000}"/>
    <cellStyle name="Normal 7 62 9" xfId="8131" xr:uid="{00000000-0005-0000-0000-00009B1F0000}"/>
    <cellStyle name="Normal 7 63" xfId="8132" xr:uid="{00000000-0005-0000-0000-00009C1F0000}"/>
    <cellStyle name="Normal 7 63 10" xfId="8133" xr:uid="{00000000-0005-0000-0000-00009D1F0000}"/>
    <cellStyle name="Normal 7 63 11" xfId="8134" xr:uid="{00000000-0005-0000-0000-00009E1F0000}"/>
    <cellStyle name="Normal 7 63 12" xfId="8135" xr:uid="{00000000-0005-0000-0000-00009F1F0000}"/>
    <cellStyle name="Normal 7 63 2" xfId="8136" xr:uid="{00000000-0005-0000-0000-0000A01F0000}"/>
    <cellStyle name="Normal 7 63 3" xfId="8137" xr:uid="{00000000-0005-0000-0000-0000A11F0000}"/>
    <cellStyle name="Normal 7 63 4" xfId="8138" xr:uid="{00000000-0005-0000-0000-0000A21F0000}"/>
    <cellStyle name="Normal 7 63 5" xfId="8139" xr:uid="{00000000-0005-0000-0000-0000A31F0000}"/>
    <cellStyle name="Normal 7 63 6" xfId="8140" xr:uid="{00000000-0005-0000-0000-0000A41F0000}"/>
    <cellStyle name="Normal 7 63 7" xfId="8141" xr:uid="{00000000-0005-0000-0000-0000A51F0000}"/>
    <cellStyle name="Normal 7 63 8" xfId="8142" xr:uid="{00000000-0005-0000-0000-0000A61F0000}"/>
    <cellStyle name="Normal 7 63 9" xfId="8143" xr:uid="{00000000-0005-0000-0000-0000A71F0000}"/>
    <cellStyle name="Normal 7 64" xfId="8144" xr:uid="{00000000-0005-0000-0000-0000A81F0000}"/>
    <cellStyle name="Normal 7 64 10" xfId="8145" xr:uid="{00000000-0005-0000-0000-0000A91F0000}"/>
    <cellStyle name="Normal 7 64 11" xfId="8146" xr:uid="{00000000-0005-0000-0000-0000AA1F0000}"/>
    <cellStyle name="Normal 7 64 12" xfId="8147" xr:uid="{00000000-0005-0000-0000-0000AB1F0000}"/>
    <cellStyle name="Normal 7 64 2" xfId="8148" xr:uid="{00000000-0005-0000-0000-0000AC1F0000}"/>
    <cellStyle name="Normal 7 64 3" xfId="8149" xr:uid="{00000000-0005-0000-0000-0000AD1F0000}"/>
    <cellStyle name="Normal 7 64 4" xfId="8150" xr:uid="{00000000-0005-0000-0000-0000AE1F0000}"/>
    <cellStyle name="Normal 7 64 5" xfId="8151" xr:uid="{00000000-0005-0000-0000-0000AF1F0000}"/>
    <cellStyle name="Normal 7 64 6" xfId="8152" xr:uid="{00000000-0005-0000-0000-0000B01F0000}"/>
    <cellStyle name="Normal 7 64 7" xfId="8153" xr:uid="{00000000-0005-0000-0000-0000B11F0000}"/>
    <cellStyle name="Normal 7 64 8" xfId="8154" xr:uid="{00000000-0005-0000-0000-0000B21F0000}"/>
    <cellStyle name="Normal 7 64 9" xfId="8155" xr:uid="{00000000-0005-0000-0000-0000B31F0000}"/>
    <cellStyle name="Normal 7 65" xfId="8156" xr:uid="{00000000-0005-0000-0000-0000B41F0000}"/>
    <cellStyle name="Normal 7 65 2" xfId="8157" xr:uid="{00000000-0005-0000-0000-0000B51F0000}"/>
    <cellStyle name="Normal 7 65 3" xfId="8158" xr:uid="{00000000-0005-0000-0000-0000B61F0000}"/>
    <cellStyle name="Normal 7 65 4" xfId="8159" xr:uid="{00000000-0005-0000-0000-0000B71F0000}"/>
    <cellStyle name="Normal 7 66" xfId="8160" xr:uid="{00000000-0005-0000-0000-0000B81F0000}"/>
    <cellStyle name="Normal 7 67" xfId="8161" xr:uid="{00000000-0005-0000-0000-0000B91F0000}"/>
    <cellStyle name="Normal 7 68" xfId="8162" xr:uid="{00000000-0005-0000-0000-0000BA1F0000}"/>
    <cellStyle name="Normal 7 69" xfId="8163" xr:uid="{00000000-0005-0000-0000-0000BB1F0000}"/>
    <cellStyle name="Normal 7 7" xfId="8164" xr:uid="{00000000-0005-0000-0000-0000BC1F0000}"/>
    <cellStyle name="Normal 7 7 10" xfId="8165" xr:uid="{00000000-0005-0000-0000-0000BD1F0000}"/>
    <cellStyle name="Normal 7 7 11" xfId="8166" xr:uid="{00000000-0005-0000-0000-0000BE1F0000}"/>
    <cellStyle name="Normal 7 7 12" xfId="8167" xr:uid="{00000000-0005-0000-0000-0000BF1F0000}"/>
    <cellStyle name="Normal 7 7 13" xfId="8168" xr:uid="{00000000-0005-0000-0000-0000C01F0000}"/>
    <cellStyle name="Normal 7 7 14" xfId="8169" xr:uid="{00000000-0005-0000-0000-0000C11F0000}"/>
    <cellStyle name="Normal 7 7 15" xfId="8170" xr:uid="{00000000-0005-0000-0000-0000C21F0000}"/>
    <cellStyle name="Normal 7 7 16" xfId="8171" xr:uid="{00000000-0005-0000-0000-0000C31F0000}"/>
    <cellStyle name="Normal 7 7 2" xfId="8172" xr:uid="{00000000-0005-0000-0000-0000C41F0000}"/>
    <cellStyle name="Normal 7 7 2 10" xfId="8173" xr:uid="{00000000-0005-0000-0000-0000C51F0000}"/>
    <cellStyle name="Normal 7 7 2 11" xfId="8174" xr:uid="{00000000-0005-0000-0000-0000C61F0000}"/>
    <cellStyle name="Normal 7 7 2 12" xfId="8175" xr:uid="{00000000-0005-0000-0000-0000C71F0000}"/>
    <cellStyle name="Normal 7 7 2 2" xfId="8176" xr:uid="{00000000-0005-0000-0000-0000C81F0000}"/>
    <cellStyle name="Normal 7 7 2 3" xfId="8177" xr:uid="{00000000-0005-0000-0000-0000C91F0000}"/>
    <cellStyle name="Normal 7 7 2 4" xfId="8178" xr:uid="{00000000-0005-0000-0000-0000CA1F0000}"/>
    <cellStyle name="Normal 7 7 2 5" xfId="8179" xr:uid="{00000000-0005-0000-0000-0000CB1F0000}"/>
    <cellStyle name="Normal 7 7 2 6" xfId="8180" xr:uid="{00000000-0005-0000-0000-0000CC1F0000}"/>
    <cellStyle name="Normal 7 7 2 7" xfId="8181" xr:uid="{00000000-0005-0000-0000-0000CD1F0000}"/>
    <cellStyle name="Normal 7 7 2 8" xfId="8182" xr:uid="{00000000-0005-0000-0000-0000CE1F0000}"/>
    <cellStyle name="Normal 7 7 2 9" xfId="8183" xr:uid="{00000000-0005-0000-0000-0000CF1F0000}"/>
    <cellStyle name="Normal 7 7 3" xfId="8184" xr:uid="{00000000-0005-0000-0000-0000D01F0000}"/>
    <cellStyle name="Normal 7 7 4" xfId="8185" xr:uid="{00000000-0005-0000-0000-0000D11F0000}"/>
    <cellStyle name="Normal 7 7 5" xfId="8186" xr:uid="{00000000-0005-0000-0000-0000D21F0000}"/>
    <cellStyle name="Normal 7 7 6" xfId="8187" xr:uid="{00000000-0005-0000-0000-0000D31F0000}"/>
    <cellStyle name="Normal 7 7 7" xfId="8188" xr:uid="{00000000-0005-0000-0000-0000D41F0000}"/>
    <cellStyle name="Normal 7 7 8" xfId="8189" xr:uid="{00000000-0005-0000-0000-0000D51F0000}"/>
    <cellStyle name="Normal 7 7 9" xfId="8190" xr:uid="{00000000-0005-0000-0000-0000D61F0000}"/>
    <cellStyle name="Normal 7 70" xfId="8191" xr:uid="{00000000-0005-0000-0000-0000D71F0000}"/>
    <cellStyle name="Normal 7 71" xfId="8192" xr:uid="{00000000-0005-0000-0000-0000D81F0000}"/>
    <cellStyle name="Normal 7 72" xfId="8193" xr:uid="{00000000-0005-0000-0000-0000D91F0000}"/>
    <cellStyle name="Normal 7 73" xfId="8194" xr:uid="{00000000-0005-0000-0000-0000DA1F0000}"/>
    <cellStyle name="Normal 7 74" xfId="8195" xr:uid="{00000000-0005-0000-0000-0000DB1F0000}"/>
    <cellStyle name="Normal 7 75" xfId="8196" xr:uid="{00000000-0005-0000-0000-0000DC1F0000}"/>
    <cellStyle name="Normal 7 76" xfId="8197" xr:uid="{00000000-0005-0000-0000-0000DD1F0000}"/>
    <cellStyle name="Normal 7 77" xfId="8198" xr:uid="{00000000-0005-0000-0000-0000DE1F0000}"/>
    <cellStyle name="Normal 7 78" xfId="8199" xr:uid="{00000000-0005-0000-0000-0000DF1F0000}"/>
    <cellStyle name="Normal 7 8" xfId="8200" xr:uid="{00000000-0005-0000-0000-0000E01F0000}"/>
    <cellStyle name="Normal 7 8 10" xfId="8201" xr:uid="{00000000-0005-0000-0000-0000E11F0000}"/>
    <cellStyle name="Normal 7 8 11" xfId="8202" xr:uid="{00000000-0005-0000-0000-0000E21F0000}"/>
    <cellStyle name="Normal 7 8 12" xfId="8203" xr:uid="{00000000-0005-0000-0000-0000E31F0000}"/>
    <cellStyle name="Normal 7 8 13" xfId="8204" xr:uid="{00000000-0005-0000-0000-0000E41F0000}"/>
    <cellStyle name="Normal 7 8 14" xfId="8205" xr:uid="{00000000-0005-0000-0000-0000E51F0000}"/>
    <cellStyle name="Normal 7 8 15" xfId="8206" xr:uid="{00000000-0005-0000-0000-0000E61F0000}"/>
    <cellStyle name="Normal 7 8 16" xfId="8207" xr:uid="{00000000-0005-0000-0000-0000E71F0000}"/>
    <cellStyle name="Normal 7 8 2" xfId="8208" xr:uid="{00000000-0005-0000-0000-0000E81F0000}"/>
    <cellStyle name="Normal 7 8 2 10" xfId="8209" xr:uid="{00000000-0005-0000-0000-0000E91F0000}"/>
    <cellStyle name="Normal 7 8 2 11" xfId="8210" xr:uid="{00000000-0005-0000-0000-0000EA1F0000}"/>
    <cellStyle name="Normal 7 8 2 12" xfId="8211" xr:uid="{00000000-0005-0000-0000-0000EB1F0000}"/>
    <cellStyle name="Normal 7 8 2 2" xfId="8212" xr:uid="{00000000-0005-0000-0000-0000EC1F0000}"/>
    <cellStyle name="Normal 7 8 2 3" xfId="8213" xr:uid="{00000000-0005-0000-0000-0000ED1F0000}"/>
    <cellStyle name="Normal 7 8 2 4" xfId="8214" xr:uid="{00000000-0005-0000-0000-0000EE1F0000}"/>
    <cellStyle name="Normal 7 8 2 5" xfId="8215" xr:uid="{00000000-0005-0000-0000-0000EF1F0000}"/>
    <cellStyle name="Normal 7 8 2 6" xfId="8216" xr:uid="{00000000-0005-0000-0000-0000F01F0000}"/>
    <cellStyle name="Normal 7 8 2 7" xfId="8217" xr:uid="{00000000-0005-0000-0000-0000F11F0000}"/>
    <cellStyle name="Normal 7 8 2 8" xfId="8218" xr:uid="{00000000-0005-0000-0000-0000F21F0000}"/>
    <cellStyle name="Normal 7 8 2 9" xfId="8219" xr:uid="{00000000-0005-0000-0000-0000F31F0000}"/>
    <cellStyle name="Normal 7 8 3" xfId="8220" xr:uid="{00000000-0005-0000-0000-0000F41F0000}"/>
    <cellStyle name="Normal 7 8 4" xfId="8221" xr:uid="{00000000-0005-0000-0000-0000F51F0000}"/>
    <cellStyle name="Normal 7 8 5" xfId="8222" xr:uid="{00000000-0005-0000-0000-0000F61F0000}"/>
    <cellStyle name="Normal 7 8 6" xfId="8223" xr:uid="{00000000-0005-0000-0000-0000F71F0000}"/>
    <cellStyle name="Normal 7 8 7" xfId="8224" xr:uid="{00000000-0005-0000-0000-0000F81F0000}"/>
    <cellStyle name="Normal 7 8 8" xfId="8225" xr:uid="{00000000-0005-0000-0000-0000F91F0000}"/>
    <cellStyle name="Normal 7 8 9" xfId="8226" xr:uid="{00000000-0005-0000-0000-0000FA1F0000}"/>
    <cellStyle name="Normal 7 9" xfId="8227" xr:uid="{00000000-0005-0000-0000-0000FB1F0000}"/>
    <cellStyle name="Normal 7 9 10" xfId="8228" xr:uid="{00000000-0005-0000-0000-0000FC1F0000}"/>
    <cellStyle name="Normal 7 9 11" xfId="8229" xr:uid="{00000000-0005-0000-0000-0000FD1F0000}"/>
    <cellStyle name="Normal 7 9 12" xfId="8230" xr:uid="{00000000-0005-0000-0000-0000FE1F0000}"/>
    <cellStyle name="Normal 7 9 13" xfId="8231" xr:uid="{00000000-0005-0000-0000-0000FF1F0000}"/>
    <cellStyle name="Normal 7 9 14" xfId="8232" xr:uid="{00000000-0005-0000-0000-000000200000}"/>
    <cellStyle name="Normal 7 9 15" xfId="8233" xr:uid="{00000000-0005-0000-0000-000001200000}"/>
    <cellStyle name="Normal 7 9 16" xfId="8234" xr:uid="{00000000-0005-0000-0000-000002200000}"/>
    <cellStyle name="Normal 7 9 2" xfId="8235" xr:uid="{00000000-0005-0000-0000-000003200000}"/>
    <cellStyle name="Normal 7 9 2 10" xfId="8236" xr:uid="{00000000-0005-0000-0000-000004200000}"/>
    <cellStyle name="Normal 7 9 2 11" xfId="8237" xr:uid="{00000000-0005-0000-0000-000005200000}"/>
    <cellStyle name="Normal 7 9 2 12" xfId="8238" xr:uid="{00000000-0005-0000-0000-000006200000}"/>
    <cellStyle name="Normal 7 9 2 2" xfId="8239" xr:uid="{00000000-0005-0000-0000-000007200000}"/>
    <cellStyle name="Normal 7 9 2 3" xfId="8240" xr:uid="{00000000-0005-0000-0000-000008200000}"/>
    <cellStyle name="Normal 7 9 2 4" xfId="8241" xr:uid="{00000000-0005-0000-0000-000009200000}"/>
    <cellStyle name="Normal 7 9 2 5" xfId="8242" xr:uid="{00000000-0005-0000-0000-00000A200000}"/>
    <cellStyle name="Normal 7 9 2 6" xfId="8243" xr:uid="{00000000-0005-0000-0000-00000B200000}"/>
    <cellStyle name="Normal 7 9 2 7" xfId="8244" xr:uid="{00000000-0005-0000-0000-00000C200000}"/>
    <cellStyle name="Normal 7 9 2 8" xfId="8245" xr:uid="{00000000-0005-0000-0000-00000D200000}"/>
    <cellStyle name="Normal 7 9 2 9" xfId="8246" xr:uid="{00000000-0005-0000-0000-00000E200000}"/>
    <cellStyle name="Normal 7 9 3" xfId="8247" xr:uid="{00000000-0005-0000-0000-00000F200000}"/>
    <cellStyle name="Normal 7 9 4" xfId="8248" xr:uid="{00000000-0005-0000-0000-000010200000}"/>
    <cellStyle name="Normal 7 9 5" xfId="8249" xr:uid="{00000000-0005-0000-0000-000011200000}"/>
    <cellStyle name="Normal 7 9 6" xfId="8250" xr:uid="{00000000-0005-0000-0000-000012200000}"/>
    <cellStyle name="Normal 7 9 7" xfId="8251" xr:uid="{00000000-0005-0000-0000-000013200000}"/>
    <cellStyle name="Normal 7 9 8" xfId="8252" xr:uid="{00000000-0005-0000-0000-000014200000}"/>
    <cellStyle name="Normal 7 9 9" xfId="8253" xr:uid="{00000000-0005-0000-0000-000015200000}"/>
    <cellStyle name="Normal 8" xfId="420" xr:uid="{00000000-0005-0000-0000-000016200000}"/>
    <cellStyle name="Normal 8 10" xfId="8254" xr:uid="{00000000-0005-0000-0000-000017200000}"/>
    <cellStyle name="Normal 8 10 10" xfId="8255" xr:uid="{00000000-0005-0000-0000-000018200000}"/>
    <cellStyle name="Normal 8 10 11" xfId="8256" xr:uid="{00000000-0005-0000-0000-000019200000}"/>
    <cellStyle name="Normal 8 10 12" xfId="8257" xr:uid="{00000000-0005-0000-0000-00001A200000}"/>
    <cellStyle name="Normal 8 10 13" xfId="8258" xr:uid="{00000000-0005-0000-0000-00001B200000}"/>
    <cellStyle name="Normal 8 10 14" xfId="8259" xr:uid="{00000000-0005-0000-0000-00001C200000}"/>
    <cellStyle name="Normal 8 10 15" xfId="8260" xr:uid="{00000000-0005-0000-0000-00001D200000}"/>
    <cellStyle name="Normal 8 10 16" xfId="8261" xr:uid="{00000000-0005-0000-0000-00001E200000}"/>
    <cellStyle name="Normal 8 10 2" xfId="8262" xr:uid="{00000000-0005-0000-0000-00001F200000}"/>
    <cellStyle name="Normal 8 10 2 10" xfId="8263" xr:uid="{00000000-0005-0000-0000-000020200000}"/>
    <cellStyle name="Normal 8 10 2 11" xfId="8264" xr:uid="{00000000-0005-0000-0000-000021200000}"/>
    <cellStyle name="Normal 8 10 2 12" xfId="8265" xr:uid="{00000000-0005-0000-0000-000022200000}"/>
    <cellStyle name="Normal 8 10 2 2" xfId="8266" xr:uid="{00000000-0005-0000-0000-000023200000}"/>
    <cellStyle name="Normal 8 10 2 3" xfId="8267" xr:uid="{00000000-0005-0000-0000-000024200000}"/>
    <cellStyle name="Normal 8 10 2 4" xfId="8268" xr:uid="{00000000-0005-0000-0000-000025200000}"/>
    <cellStyle name="Normal 8 10 2 5" xfId="8269" xr:uid="{00000000-0005-0000-0000-000026200000}"/>
    <cellStyle name="Normal 8 10 2 6" xfId="8270" xr:uid="{00000000-0005-0000-0000-000027200000}"/>
    <cellStyle name="Normal 8 10 2 7" xfId="8271" xr:uid="{00000000-0005-0000-0000-000028200000}"/>
    <cellStyle name="Normal 8 10 2 8" xfId="8272" xr:uid="{00000000-0005-0000-0000-000029200000}"/>
    <cellStyle name="Normal 8 10 2 9" xfId="8273" xr:uid="{00000000-0005-0000-0000-00002A200000}"/>
    <cellStyle name="Normal 8 10 3" xfId="8274" xr:uid="{00000000-0005-0000-0000-00002B200000}"/>
    <cellStyle name="Normal 8 10 4" xfId="8275" xr:uid="{00000000-0005-0000-0000-00002C200000}"/>
    <cellStyle name="Normal 8 10 5" xfId="8276" xr:uid="{00000000-0005-0000-0000-00002D200000}"/>
    <cellStyle name="Normal 8 10 6" xfId="8277" xr:uid="{00000000-0005-0000-0000-00002E200000}"/>
    <cellStyle name="Normal 8 10 7" xfId="8278" xr:uid="{00000000-0005-0000-0000-00002F200000}"/>
    <cellStyle name="Normal 8 10 8" xfId="8279" xr:uid="{00000000-0005-0000-0000-000030200000}"/>
    <cellStyle name="Normal 8 10 9" xfId="8280" xr:uid="{00000000-0005-0000-0000-000031200000}"/>
    <cellStyle name="Normal 8 11" xfId="8281" xr:uid="{00000000-0005-0000-0000-000032200000}"/>
    <cellStyle name="Normal 8 11 10" xfId="8282" xr:uid="{00000000-0005-0000-0000-000033200000}"/>
    <cellStyle name="Normal 8 11 11" xfId="8283" xr:uid="{00000000-0005-0000-0000-000034200000}"/>
    <cellStyle name="Normal 8 11 12" xfId="8284" xr:uid="{00000000-0005-0000-0000-000035200000}"/>
    <cellStyle name="Normal 8 11 13" xfId="8285" xr:uid="{00000000-0005-0000-0000-000036200000}"/>
    <cellStyle name="Normal 8 11 14" xfId="8286" xr:uid="{00000000-0005-0000-0000-000037200000}"/>
    <cellStyle name="Normal 8 11 15" xfId="8287" xr:uid="{00000000-0005-0000-0000-000038200000}"/>
    <cellStyle name="Normal 8 11 16" xfId="8288" xr:uid="{00000000-0005-0000-0000-000039200000}"/>
    <cellStyle name="Normal 8 11 2" xfId="8289" xr:uid="{00000000-0005-0000-0000-00003A200000}"/>
    <cellStyle name="Normal 8 11 2 10" xfId="8290" xr:uid="{00000000-0005-0000-0000-00003B200000}"/>
    <cellStyle name="Normal 8 11 2 11" xfId="8291" xr:uid="{00000000-0005-0000-0000-00003C200000}"/>
    <cellStyle name="Normal 8 11 2 12" xfId="8292" xr:uid="{00000000-0005-0000-0000-00003D200000}"/>
    <cellStyle name="Normal 8 11 2 2" xfId="8293" xr:uid="{00000000-0005-0000-0000-00003E200000}"/>
    <cellStyle name="Normal 8 11 2 3" xfId="8294" xr:uid="{00000000-0005-0000-0000-00003F200000}"/>
    <cellStyle name="Normal 8 11 2 4" xfId="8295" xr:uid="{00000000-0005-0000-0000-000040200000}"/>
    <cellStyle name="Normal 8 11 2 5" xfId="8296" xr:uid="{00000000-0005-0000-0000-000041200000}"/>
    <cellStyle name="Normal 8 11 2 6" xfId="8297" xr:uid="{00000000-0005-0000-0000-000042200000}"/>
    <cellStyle name="Normal 8 11 2 7" xfId="8298" xr:uid="{00000000-0005-0000-0000-000043200000}"/>
    <cellStyle name="Normal 8 11 2 8" xfId="8299" xr:uid="{00000000-0005-0000-0000-000044200000}"/>
    <cellStyle name="Normal 8 11 2 9" xfId="8300" xr:uid="{00000000-0005-0000-0000-000045200000}"/>
    <cellStyle name="Normal 8 11 3" xfId="8301" xr:uid="{00000000-0005-0000-0000-000046200000}"/>
    <cellStyle name="Normal 8 11 4" xfId="8302" xr:uid="{00000000-0005-0000-0000-000047200000}"/>
    <cellStyle name="Normal 8 11 5" xfId="8303" xr:uid="{00000000-0005-0000-0000-000048200000}"/>
    <cellStyle name="Normal 8 11 6" xfId="8304" xr:uid="{00000000-0005-0000-0000-000049200000}"/>
    <cellStyle name="Normal 8 11 7" xfId="8305" xr:uid="{00000000-0005-0000-0000-00004A200000}"/>
    <cellStyle name="Normal 8 11 8" xfId="8306" xr:uid="{00000000-0005-0000-0000-00004B200000}"/>
    <cellStyle name="Normal 8 11 9" xfId="8307" xr:uid="{00000000-0005-0000-0000-00004C200000}"/>
    <cellStyle name="Normal 8 12" xfId="8308" xr:uid="{00000000-0005-0000-0000-00004D200000}"/>
    <cellStyle name="Normal 8 12 10" xfId="8309" xr:uid="{00000000-0005-0000-0000-00004E200000}"/>
    <cellStyle name="Normal 8 12 11" xfId="8310" xr:uid="{00000000-0005-0000-0000-00004F200000}"/>
    <cellStyle name="Normal 8 12 12" xfId="8311" xr:uid="{00000000-0005-0000-0000-000050200000}"/>
    <cellStyle name="Normal 8 12 13" xfId="8312" xr:uid="{00000000-0005-0000-0000-000051200000}"/>
    <cellStyle name="Normal 8 12 14" xfId="8313" xr:uid="{00000000-0005-0000-0000-000052200000}"/>
    <cellStyle name="Normal 8 12 15" xfId="8314" xr:uid="{00000000-0005-0000-0000-000053200000}"/>
    <cellStyle name="Normal 8 12 16" xfId="8315" xr:uid="{00000000-0005-0000-0000-000054200000}"/>
    <cellStyle name="Normal 8 12 2" xfId="8316" xr:uid="{00000000-0005-0000-0000-000055200000}"/>
    <cellStyle name="Normal 8 12 2 10" xfId="8317" xr:uid="{00000000-0005-0000-0000-000056200000}"/>
    <cellStyle name="Normal 8 12 2 11" xfId="8318" xr:uid="{00000000-0005-0000-0000-000057200000}"/>
    <cellStyle name="Normal 8 12 2 12" xfId="8319" xr:uid="{00000000-0005-0000-0000-000058200000}"/>
    <cellStyle name="Normal 8 12 2 2" xfId="8320" xr:uid="{00000000-0005-0000-0000-000059200000}"/>
    <cellStyle name="Normal 8 12 2 3" xfId="8321" xr:uid="{00000000-0005-0000-0000-00005A200000}"/>
    <cellStyle name="Normal 8 12 2 4" xfId="8322" xr:uid="{00000000-0005-0000-0000-00005B200000}"/>
    <cellStyle name="Normal 8 12 2 5" xfId="8323" xr:uid="{00000000-0005-0000-0000-00005C200000}"/>
    <cellStyle name="Normal 8 12 2 6" xfId="8324" xr:uid="{00000000-0005-0000-0000-00005D200000}"/>
    <cellStyle name="Normal 8 12 2 7" xfId="8325" xr:uid="{00000000-0005-0000-0000-00005E200000}"/>
    <cellStyle name="Normal 8 12 2 8" xfId="8326" xr:uid="{00000000-0005-0000-0000-00005F200000}"/>
    <cellStyle name="Normal 8 12 2 9" xfId="8327" xr:uid="{00000000-0005-0000-0000-000060200000}"/>
    <cellStyle name="Normal 8 12 3" xfId="8328" xr:uid="{00000000-0005-0000-0000-000061200000}"/>
    <cellStyle name="Normal 8 12 4" xfId="8329" xr:uid="{00000000-0005-0000-0000-000062200000}"/>
    <cellStyle name="Normal 8 12 5" xfId="8330" xr:uid="{00000000-0005-0000-0000-000063200000}"/>
    <cellStyle name="Normal 8 12 6" xfId="8331" xr:uid="{00000000-0005-0000-0000-000064200000}"/>
    <cellStyle name="Normal 8 12 7" xfId="8332" xr:uid="{00000000-0005-0000-0000-000065200000}"/>
    <cellStyle name="Normal 8 12 8" xfId="8333" xr:uid="{00000000-0005-0000-0000-000066200000}"/>
    <cellStyle name="Normal 8 12 9" xfId="8334" xr:uid="{00000000-0005-0000-0000-000067200000}"/>
    <cellStyle name="Normal 8 13" xfId="8335" xr:uid="{00000000-0005-0000-0000-000068200000}"/>
    <cellStyle name="Normal 8 13 10" xfId="8336" xr:uid="{00000000-0005-0000-0000-000069200000}"/>
    <cellStyle name="Normal 8 13 11" xfId="8337" xr:uid="{00000000-0005-0000-0000-00006A200000}"/>
    <cellStyle name="Normal 8 13 12" xfId="8338" xr:uid="{00000000-0005-0000-0000-00006B200000}"/>
    <cellStyle name="Normal 8 13 13" xfId="8339" xr:uid="{00000000-0005-0000-0000-00006C200000}"/>
    <cellStyle name="Normal 8 13 14" xfId="8340" xr:uid="{00000000-0005-0000-0000-00006D200000}"/>
    <cellStyle name="Normal 8 13 15" xfId="8341" xr:uid="{00000000-0005-0000-0000-00006E200000}"/>
    <cellStyle name="Normal 8 13 16" xfId="8342" xr:uid="{00000000-0005-0000-0000-00006F200000}"/>
    <cellStyle name="Normal 8 13 2" xfId="8343" xr:uid="{00000000-0005-0000-0000-000070200000}"/>
    <cellStyle name="Normal 8 13 2 10" xfId="8344" xr:uid="{00000000-0005-0000-0000-000071200000}"/>
    <cellStyle name="Normal 8 13 2 11" xfId="8345" xr:uid="{00000000-0005-0000-0000-000072200000}"/>
    <cellStyle name="Normal 8 13 2 12" xfId="8346" xr:uid="{00000000-0005-0000-0000-000073200000}"/>
    <cellStyle name="Normal 8 13 2 2" xfId="8347" xr:uid="{00000000-0005-0000-0000-000074200000}"/>
    <cellStyle name="Normal 8 13 2 3" xfId="8348" xr:uid="{00000000-0005-0000-0000-000075200000}"/>
    <cellStyle name="Normal 8 13 2 4" xfId="8349" xr:uid="{00000000-0005-0000-0000-000076200000}"/>
    <cellStyle name="Normal 8 13 2 5" xfId="8350" xr:uid="{00000000-0005-0000-0000-000077200000}"/>
    <cellStyle name="Normal 8 13 2 6" xfId="8351" xr:uid="{00000000-0005-0000-0000-000078200000}"/>
    <cellStyle name="Normal 8 13 2 7" xfId="8352" xr:uid="{00000000-0005-0000-0000-000079200000}"/>
    <cellStyle name="Normal 8 13 2 8" xfId="8353" xr:uid="{00000000-0005-0000-0000-00007A200000}"/>
    <cellStyle name="Normal 8 13 2 9" xfId="8354" xr:uid="{00000000-0005-0000-0000-00007B200000}"/>
    <cellStyle name="Normal 8 13 3" xfId="8355" xr:uid="{00000000-0005-0000-0000-00007C200000}"/>
    <cellStyle name="Normal 8 13 4" xfId="8356" xr:uid="{00000000-0005-0000-0000-00007D200000}"/>
    <cellStyle name="Normal 8 13 5" xfId="8357" xr:uid="{00000000-0005-0000-0000-00007E200000}"/>
    <cellStyle name="Normal 8 13 6" xfId="8358" xr:uid="{00000000-0005-0000-0000-00007F200000}"/>
    <cellStyle name="Normal 8 13 7" xfId="8359" xr:uid="{00000000-0005-0000-0000-000080200000}"/>
    <cellStyle name="Normal 8 13 8" xfId="8360" xr:uid="{00000000-0005-0000-0000-000081200000}"/>
    <cellStyle name="Normal 8 13 9" xfId="8361" xr:uid="{00000000-0005-0000-0000-000082200000}"/>
    <cellStyle name="Normal 8 14" xfId="8362" xr:uid="{00000000-0005-0000-0000-000083200000}"/>
    <cellStyle name="Normal 8 14 10" xfId="8363" xr:uid="{00000000-0005-0000-0000-000084200000}"/>
    <cellStyle name="Normal 8 14 11" xfId="8364" xr:uid="{00000000-0005-0000-0000-000085200000}"/>
    <cellStyle name="Normal 8 14 12" xfId="8365" xr:uid="{00000000-0005-0000-0000-000086200000}"/>
    <cellStyle name="Normal 8 14 13" xfId="8366" xr:uid="{00000000-0005-0000-0000-000087200000}"/>
    <cellStyle name="Normal 8 14 14" xfId="8367" xr:uid="{00000000-0005-0000-0000-000088200000}"/>
    <cellStyle name="Normal 8 14 15" xfId="8368" xr:uid="{00000000-0005-0000-0000-000089200000}"/>
    <cellStyle name="Normal 8 14 16" xfId="8369" xr:uid="{00000000-0005-0000-0000-00008A200000}"/>
    <cellStyle name="Normal 8 14 2" xfId="8370" xr:uid="{00000000-0005-0000-0000-00008B200000}"/>
    <cellStyle name="Normal 8 14 2 10" xfId="8371" xr:uid="{00000000-0005-0000-0000-00008C200000}"/>
    <cellStyle name="Normal 8 14 2 11" xfId="8372" xr:uid="{00000000-0005-0000-0000-00008D200000}"/>
    <cellStyle name="Normal 8 14 2 12" xfId="8373" xr:uid="{00000000-0005-0000-0000-00008E200000}"/>
    <cellStyle name="Normal 8 14 2 2" xfId="8374" xr:uid="{00000000-0005-0000-0000-00008F200000}"/>
    <cellStyle name="Normal 8 14 2 3" xfId="8375" xr:uid="{00000000-0005-0000-0000-000090200000}"/>
    <cellStyle name="Normal 8 14 2 4" xfId="8376" xr:uid="{00000000-0005-0000-0000-000091200000}"/>
    <cellStyle name="Normal 8 14 2 5" xfId="8377" xr:uid="{00000000-0005-0000-0000-000092200000}"/>
    <cellStyle name="Normal 8 14 2 6" xfId="8378" xr:uid="{00000000-0005-0000-0000-000093200000}"/>
    <cellStyle name="Normal 8 14 2 7" xfId="8379" xr:uid="{00000000-0005-0000-0000-000094200000}"/>
    <cellStyle name="Normal 8 14 2 8" xfId="8380" xr:uid="{00000000-0005-0000-0000-000095200000}"/>
    <cellStyle name="Normal 8 14 2 9" xfId="8381" xr:uid="{00000000-0005-0000-0000-000096200000}"/>
    <cellStyle name="Normal 8 14 3" xfId="8382" xr:uid="{00000000-0005-0000-0000-000097200000}"/>
    <cellStyle name="Normal 8 14 4" xfId="8383" xr:uid="{00000000-0005-0000-0000-000098200000}"/>
    <cellStyle name="Normal 8 14 5" xfId="8384" xr:uid="{00000000-0005-0000-0000-000099200000}"/>
    <cellStyle name="Normal 8 14 6" xfId="8385" xr:uid="{00000000-0005-0000-0000-00009A200000}"/>
    <cellStyle name="Normal 8 14 7" xfId="8386" xr:uid="{00000000-0005-0000-0000-00009B200000}"/>
    <cellStyle name="Normal 8 14 8" xfId="8387" xr:uid="{00000000-0005-0000-0000-00009C200000}"/>
    <cellStyle name="Normal 8 14 9" xfId="8388" xr:uid="{00000000-0005-0000-0000-00009D200000}"/>
    <cellStyle name="Normal 8 15" xfId="8389" xr:uid="{00000000-0005-0000-0000-00009E200000}"/>
    <cellStyle name="Normal 8 15 10" xfId="8390" xr:uid="{00000000-0005-0000-0000-00009F200000}"/>
    <cellStyle name="Normal 8 15 11" xfId="8391" xr:uid="{00000000-0005-0000-0000-0000A0200000}"/>
    <cellStyle name="Normal 8 15 12" xfId="8392" xr:uid="{00000000-0005-0000-0000-0000A1200000}"/>
    <cellStyle name="Normal 8 15 13" xfId="8393" xr:uid="{00000000-0005-0000-0000-0000A2200000}"/>
    <cellStyle name="Normal 8 15 14" xfId="8394" xr:uid="{00000000-0005-0000-0000-0000A3200000}"/>
    <cellStyle name="Normal 8 15 15" xfId="8395" xr:uid="{00000000-0005-0000-0000-0000A4200000}"/>
    <cellStyle name="Normal 8 15 16" xfId="8396" xr:uid="{00000000-0005-0000-0000-0000A5200000}"/>
    <cellStyle name="Normal 8 15 2" xfId="8397" xr:uid="{00000000-0005-0000-0000-0000A6200000}"/>
    <cellStyle name="Normal 8 15 2 10" xfId="8398" xr:uid="{00000000-0005-0000-0000-0000A7200000}"/>
    <cellStyle name="Normal 8 15 2 11" xfId="8399" xr:uid="{00000000-0005-0000-0000-0000A8200000}"/>
    <cellStyle name="Normal 8 15 2 12" xfId="8400" xr:uid="{00000000-0005-0000-0000-0000A9200000}"/>
    <cellStyle name="Normal 8 15 2 2" xfId="8401" xr:uid="{00000000-0005-0000-0000-0000AA200000}"/>
    <cellStyle name="Normal 8 15 2 3" xfId="8402" xr:uid="{00000000-0005-0000-0000-0000AB200000}"/>
    <cellStyle name="Normal 8 15 2 4" xfId="8403" xr:uid="{00000000-0005-0000-0000-0000AC200000}"/>
    <cellStyle name="Normal 8 15 2 5" xfId="8404" xr:uid="{00000000-0005-0000-0000-0000AD200000}"/>
    <cellStyle name="Normal 8 15 2 6" xfId="8405" xr:uid="{00000000-0005-0000-0000-0000AE200000}"/>
    <cellStyle name="Normal 8 15 2 7" xfId="8406" xr:uid="{00000000-0005-0000-0000-0000AF200000}"/>
    <cellStyle name="Normal 8 15 2 8" xfId="8407" xr:uid="{00000000-0005-0000-0000-0000B0200000}"/>
    <cellStyle name="Normal 8 15 2 9" xfId="8408" xr:uid="{00000000-0005-0000-0000-0000B1200000}"/>
    <cellStyle name="Normal 8 15 3" xfId="8409" xr:uid="{00000000-0005-0000-0000-0000B2200000}"/>
    <cellStyle name="Normal 8 15 4" xfId="8410" xr:uid="{00000000-0005-0000-0000-0000B3200000}"/>
    <cellStyle name="Normal 8 15 5" xfId="8411" xr:uid="{00000000-0005-0000-0000-0000B4200000}"/>
    <cellStyle name="Normal 8 15 6" xfId="8412" xr:uid="{00000000-0005-0000-0000-0000B5200000}"/>
    <cellStyle name="Normal 8 15 7" xfId="8413" xr:uid="{00000000-0005-0000-0000-0000B6200000}"/>
    <cellStyle name="Normal 8 15 8" xfId="8414" xr:uid="{00000000-0005-0000-0000-0000B7200000}"/>
    <cellStyle name="Normal 8 15 9" xfId="8415" xr:uid="{00000000-0005-0000-0000-0000B8200000}"/>
    <cellStyle name="Normal 8 16" xfId="8416" xr:uid="{00000000-0005-0000-0000-0000B9200000}"/>
    <cellStyle name="Normal 8 16 10" xfId="8417" xr:uid="{00000000-0005-0000-0000-0000BA200000}"/>
    <cellStyle name="Normal 8 16 11" xfId="8418" xr:uid="{00000000-0005-0000-0000-0000BB200000}"/>
    <cellStyle name="Normal 8 16 12" xfId="8419" xr:uid="{00000000-0005-0000-0000-0000BC200000}"/>
    <cellStyle name="Normal 8 16 13" xfId="8420" xr:uid="{00000000-0005-0000-0000-0000BD200000}"/>
    <cellStyle name="Normal 8 16 14" xfId="8421" xr:uid="{00000000-0005-0000-0000-0000BE200000}"/>
    <cellStyle name="Normal 8 16 15" xfId="8422" xr:uid="{00000000-0005-0000-0000-0000BF200000}"/>
    <cellStyle name="Normal 8 16 16" xfId="8423" xr:uid="{00000000-0005-0000-0000-0000C0200000}"/>
    <cellStyle name="Normal 8 16 2" xfId="8424" xr:uid="{00000000-0005-0000-0000-0000C1200000}"/>
    <cellStyle name="Normal 8 16 2 10" xfId="8425" xr:uid="{00000000-0005-0000-0000-0000C2200000}"/>
    <cellStyle name="Normal 8 16 2 11" xfId="8426" xr:uid="{00000000-0005-0000-0000-0000C3200000}"/>
    <cellStyle name="Normal 8 16 2 12" xfId="8427" xr:uid="{00000000-0005-0000-0000-0000C4200000}"/>
    <cellStyle name="Normal 8 16 2 2" xfId="8428" xr:uid="{00000000-0005-0000-0000-0000C5200000}"/>
    <cellStyle name="Normal 8 16 2 3" xfId="8429" xr:uid="{00000000-0005-0000-0000-0000C6200000}"/>
    <cellStyle name="Normal 8 16 2 4" xfId="8430" xr:uid="{00000000-0005-0000-0000-0000C7200000}"/>
    <cellStyle name="Normal 8 16 2 5" xfId="8431" xr:uid="{00000000-0005-0000-0000-0000C8200000}"/>
    <cellStyle name="Normal 8 16 2 6" xfId="8432" xr:uid="{00000000-0005-0000-0000-0000C9200000}"/>
    <cellStyle name="Normal 8 16 2 7" xfId="8433" xr:uid="{00000000-0005-0000-0000-0000CA200000}"/>
    <cellStyle name="Normal 8 16 2 8" xfId="8434" xr:uid="{00000000-0005-0000-0000-0000CB200000}"/>
    <cellStyle name="Normal 8 16 2 9" xfId="8435" xr:uid="{00000000-0005-0000-0000-0000CC200000}"/>
    <cellStyle name="Normal 8 16 3" xfId="8436" xr:uid="{00000000-0005-0000-0000-0000CD200000}"/>
    <cellStyle name="Normal 8 16 4" xfId="8437" xr:uid="{00000000-0005-0000-0000-0000CE200000}"/>
    <cellStyle name="Normal 8 16 5" xfId="8438" xr:uid="{00000000-0005-0000-0000-0000CF200000}"/>
    <cellStyle name="Normal 8 16 6" xfId="8439" xr:uid="{00000000-0005-0000-0000-0000D0200000}"/>
    <cellStyle name="Normal 8 16 7" xfId="8440" xr:uid="{00000000-0005-0000-0000-0000D1200000}"/>
    <cellStyle name="Normal 8 16 8" xfId="8441" xr:uid="{00000000-0005-0000-0000-0000D2200000}"/>
    <cellStyle name="Normal 8 16 9" xfId="8442" xr:uid="{00000000-0005-0000-0000-0000D3200000}"/>
    <cellStyle name="Normal 8 17" xfId="8443" xr:uid="{00000000-0005-0000-0000-0000D4200000}"/>
    <cellStyle name="Normal 8 17 10" xfId="8444" xr:uid="{00000000-0005-0000-0000-0000D5200000}"/>
    <cellStyle name="Normal 8 17 11" xfId="8445" xr:uid="{00000000-0005-0000-0000-0000D6200000}"/>
    <cellStyle name="Normal 8 17 12" xfId="8446" xr:uid="{00000000-0005-0000-0000-0000D7200000}"/>
    <cellStyle name="Normal 8 17 13" xfId="8447" xr:uid="{00000000-0005-0000-0000-0000D8200000}"/>
    <cellStyle name="Normal 8 17 14" xfId="8448" xr:uid="{00000000-0005-0000-0000-0000D9200000}"/>
    <cellStyle name="Normal 8 17 15" xfId="8449" xr:uid="{00000000-0005-0000-0000-0000DA200000}"/>
    <cellStyle name="Normal 8 17 16" xfId="8450" xr:uid="{00000000-0005-0000-0000-0000DB200000}"/>
    <cellStyle name="Normal 8 17 2" xfId="8451" xr:uid="{00000000-0005-0000-0000-0000DC200000}"/>
    <cellStyle name="Normal 8 17 2 10" xfId="8452" xr:uid="{00000000-0005-0000-0000-0000DD200000}"/>
    <cellStyle name="Normal 8 17 2 11" xfId="8453" xr:uid="{00000000-0005-0000-0000-0000DE200000}"/>
    <cellStyle name="Normal 8 17 2 12" xfId="8454" xr:uid="{00000000-0005-0000-0000-0000DF200000}"/>
    <cellStyle name="Normal 8 17 2 2" xfId="8455" xr:uid="{00000000-0005-0000-0000-0000E0200000}"/>
    <cellStyle name="Normal 8 17 2 3" xfId="8456" xr:uid="{00000000-0005-0000-0000-0000E1200000}"/>
    <cellStyle name="Normal 8 17 2 4" xfId="8457" xr:uid="{00000000-0005-0000-0000-0000E2200000}"/>
    <cellStyle name="Normal 8 17 2 5" xfId="8458" xr:uid="{00000000-0005-0000-0000-0000E3200000}"/>
    <cellStyle name="Normal 8 17 2 6" xfId="8459" xr:uid="{00000000-0005-0000-0000-0000E4200000}"/>
    <cellStyle name="Normal 8 17 2 7" xfId="8460" xr:uid="{00000000-0005-0000-0000-0000E5200000}"/>
    <cellStyle name="Normal 8 17 2 8" xfId="8461" xr:uid="{00000000-0005-0000-0000-0000E6200000}"/>
    <cellStyle name="Normal 8 17 2 9" xfId="8462" xr:uid="{00000000-0005-0000-0000-0000E7200000}"/>
    <cellStyle name="Normal 8 17 3" xfId="8463" xr:uid="{00000000-0005-0000-0000-0000E8200000}"/>
    <cellStyle name="Normal 8 17 4" xfId="8464" xr:uid="{00000000-0005-0000-0000-0000E9200000}"/>
    <cellStyle name="Normal 8 17 5" xfId="8465" xr:uid="{00000000-0005-0000-0000-0000EA200000}"/>
    <cellStyle name="Normal 8 17 6" xfId="8466" xr:uid="{00000000-0005-0000-0000-0000EB200000}"/>
    <cellStyle name="Normal 8 17 7" xfId="8467" xr:uid="{00000000-0005-0000-0000-0000EC200000}"/>
    <cellStyle name="Normal 8 17 8" xfId="8468" xr:uid="{00000000-0005-0000-0000-0000ED200000}"/>
    <cellStyle name="Normal 8 17 9" xfId="8469" xr:uid="{00000000-0005-0000-0000-0000EE200000}"/>
    <cellStyle name="Normal 8 18" xfId="8470" xr:uid="{00000000-0005-0000-0000-0000EF200000}"/>
    <cellStyle name="Normal 8 18 10" xfId="8471" xr:uid="{00000000-0005-0000-0000-0000F0200000}"/>
    <cellStyle name="Normal 8 18 11" xfId="8472" xr:uid="{00000000-0005-0000-0000-0000F1200000}"/>
    <cellStyle name="Normal 8 18 12" xfId="8473" xr:uid="{00000000-0005-0000-0000-0000F2200000}"/>
    <cellStyle name="Normal 8 18 13" xfId="8474" xr:uid="{00000000-0005-0000-0000-0000F3200000}"/>
    <cellStyle name="Normal 8 18 14" xfId="8475" xr:uid="{00000000-0005-0000-0000-0000F4200000}"/>
    <cellStyle name="Normal 8 18 15" xfId="8476" xr:uid="{00000000-0005-0000-0000-0000F5200000}"/>
    <cellStyle name="Normal 8 18 16" xfId="8477" xr:uid="{00000000-0005-0000-0000-0000F6200000}"/>
    <cellStyle name="Normal 8 18 2" xfId="8478" xr:uid="{00000000-0005-0000-0000-0000F7200000}"/>
    <cellStyle name="Normal 8 18 2 10" xfId="8479" xr:uid="{00000000-0005-0000-0000-0000F8200000}"/>
    <cellStyle name="Normal 8 18 2 11" xfId="8480" xr:uid="{00000000-0005-0000-0000-0000F9200000}"/>
    <cellStyle name="Normal 8 18 2 12" xfId="8481" xr:uid="{00000000-0005-0000-0000-0000FA200000}"/>
    <cellStyle name="Normal 8 18 2 2" xfId="8482" xr:uid="{00000000-0005-0000-0000-0000FB200000}"/>
    <cellStyle name="Normal 8 18 2 3" xfId="8483" xr:uid="{00000000-0005-0000-0000-0000FC200000}"/>
    <cellStyle name="Normal 8 18 2 4" xfId="8484" xr:uid="{00000000-0005-0000-0000-0000FD200000}"/>
    <cellStyle name="Normal 8 18 2 5" xfId="8485" xr:uid="{00000000-0005-0000-0000-0000FE200000}"/>
    <cellStyle name="Normal 8 18 2 6" xfId="8486" xr:uid="{00000000-0005-0000-0000-0000FF200000}"/>
    <cellStyle name="Normal 8 18 2 7" xfId="8487" xr:uid="{00000000-0005-0000-0000-000000210000}"/>
    <cellStyle name="Normal 8 18 2 8" xfId="8488" xr:uid="{00000000-0005-0000-0000-000001210000}"/>
    <cellStyle name="Normal 8 18 2 9" xfId="8489" xr:uid="{00000000-0005-0000-0000-000002210000}"/>
    <cellStyle name="Normal 8 18 3" xfId="8490" xr:uid="{00000000-0005-0000-0000-000003210000}"/>
    <cellStyle name="Normal 8 18 4" xfId="8491" xr:uid="{00000000-0005-0000-0000-000004210000}"/>
    <cellStyle name="Normal 8 18 5" xfId="8492" xr:uid="{00000000-0005-0000-0000-000005210000}"/>
    <cellStyle name="Normal 8 18 6" xfId="8493" xr:uid="{00000000-0005-0000-0000-000006210000}"/>
    <cellStyle name="Normal 8 18 7" xfId="8494" xr:uid="{00000000-0005-0000-0000-000007210000}"/>
    <cellStyle name="Normal 8 18 8" xfId="8495" xr:uid="{00000000-0005-0000-0000-000008210000}"/>
    <cellStyle name="Normal 8 18 9" xfId="8496" xr:uid="{00000000-0005-0000-0000-000009210000}"/>
    <cellStyle name="Normal 8 19" xfId="8497" xr:uid="{00000000-0005-0000-0000-00000A210000}"/>
    <cellStyle name="Normal 8 19 10" xfId="8498" xr:uid="{00000000-0005-0000-0000-00000B210000}"/>
    <cellStyle name="Normal 8 19 11" xfId="8499" xr:uid="{00000000-0005-0000-0000-00000C210000}"/>
    <cellStyle name="Normal 8 19 12" xfId="8500" xr:uid="{00000000-0005-0000-0000-00000D210000}"/>
    <cellStyle name="Normal 8 19 13" xfId="8501" xr:uid="{00000000-0005-0000-0000-00000E210000}"/>
    <cellStyle name="Normal 8 19 14" xfId="8502" xr:uid="{00000000-0005-0000-0000-00000F210000}"/>
    <cellStyle name="Normal 8 19 15" xfId="8503" xr:uid="{00000000-0005-0000-0000-000010210000}"/>
    <cellStyle name="Normal 8 19 16" xfId="8504" xr:uid="{00000000-0005-0000-0000-000011210000}"/>
    <cellStyle name="Normal 8 19 2" xfId="8505" xr:uid="{00000000-0005-0000-0000-000012210000}"/>
    <cellStyle name="Normal 8 19 2 10" xfId="8506" xr:uid="{00000000-0005-0000-0000-000013210000}"/>
    <cellStyle name="Normal 8 19 2 11" xfId="8507" xr:uid="{00000000-0005-0000-0000-000014210000}"/>
    <cellStyle name="Normal 8 19 2 12" xfId="8508" xr:uid="{00000000-0005-0000-0000-000015210000}"/>
    <cellStyle name="Normal 8 19 2 2" xfId="8509" xr:uid="{00000000-0005-0000-0000-000016210000}"/>
    <cellStyle name="Normal 8 19 2 3" xfId="8510" xr:uid="{00000000-0005-0000-0000-000017210000}"/>
    <cellStyle name="Normal 8 19 2 4" xfId="8511" xr:uid="{00000000-0005-0000-0000-000018210000}"/>
    <cellStyle name="Normal 8 19 2 5" xfId="8512" xr:uid="{00000000-0005-0000-0000-000019210000}"/>
    <cellStyle name="Normal 8 19 2 6" xfId="8513" xr:uid="{00000000-0005-0000-0000-00001A210000}"/>
    <cellStyle name="Normal 8 19 2 7" xfId="8514" xr:uid="{00000000-0005-0000-0000-00001B210000}"/>
    <cellStyle name="Normal 8 19 2 8" xfId="8515" xr:uid="{00000000-0005-0000-0000-00001C210000}"/>
    <cellStyle name="Normal 8 19 2 9" xfId="8516" xr:uid="{00000000-0005-0000-0000-00001D210000}"/>
    <cellStyle name="Normal 8 19 3" xfId="8517" xr:uid="{00000000-0005-0000-0000-00001E210000}"/>
    <cellStyle name="Normal 8 19 4" xfId="8518" xr:uid="{00000000-0005-0000-0000-00001F210000}"/>
    <cellStyle name="Normal 8 19 5" xfId="8519" xr:uid="{00000000-0005-0000-0000-000020210000}"/>
    <cellStyle name="Normal 8 19 6" xfId="8520" xr:uid="{00000000-0005-0000-0000-000021210000}"/>
    <cellStyle name="Normal 8 19 7" xfId="8521" xr:uid="{00000000-0005-0000-0000-000022210000}"/>
    <cellStyle name="Normal 8 19 8" xfId="8522" xr:uid="{00000000-0005-0000-0000-000023210000}"/>
    <cellStyle name="Normal 8 19 9" xfId="8523" xr:uid="{00000000-0005-0000-0000-000024210000}"/>
    <cellStyle name="Normal 8 2" xfId="421" xr:uid="{00000000-0005-0000-0000-000025210000}"/>
    <cellStyle name="Normal 8 2 10" xfId="8524" xr:uid="{00000000-0005-0000-0000-000026210000}"/>
    <cellStyle name="Normal 8 2 11" xfId="8525" xr:uid="{00000000-0005-0000-0000-000027210000}"/>
    <cellStyle name="Normal 8 2 12" xfId="8526" xr:uid="{00000000-0005-0000-0000-000028210000}"/>
    <cellStyle name="Normal 8 2 13" xfId="8527" xr:uid="{00000000-0005-0000-0000-000029210000}"/>
    <cellStyle name="Normal 8 2 14" xfId="8528" xr:uid="{00000000-0005-0000-0000-00002A210000}"/>
    <cellStyle name="Normal 8 2 15" xfId="8529" xr:uid="{00000000-0005-0000-0000-00002B210000}"/>
    <cellStyle name="Normal 8 2 16" xfId="8530" xr:uid="{00000000-0005-0000-0000-00002C210000}"/>
    <cellStyle name="Normal 8 2 17" xfId="8531" xr:uid="{00000000-0005-0000-0000-00002D210000}"/>
    <cellStyle name="Normal 8 2 18" xfId="8532" xr:uid="{00000000-0005-0000-0000-00002E210000}"/>
    <cellStyle name="Normal 8 2 2" xfId="422" xr:uid="{00000000-0005-0000-0000-00002F210000}"/>
    <cellStyle name="Normal 8 2 2 10" xfId="8533" xr:uid="{00000000-0005-0000-0000-000030210000}"/>
    <cellStyle name="Normal 8 2 2 11" xfId="8534" xr:uid="{00000000-0005-0000-0000-000031210000}"/>
    <cellStyle name="Normal 8 2 2 12" xfId="8535" xr:uid="{00000000-0005-0000-0000-000032210000}"/>
    <cellStyle name="Normal 8 2 2 13" xfId="8536" xr:uid="{00000000-0005-0000-0000-000033210000}"/>
    <cellStyle name="Normal 8 2 2 2" xfId="8537" xr:uid="{00000000-0005-0000-0000-000034210000}"/>
    <cellStyle name="Normal 8 2 2 2 10" xfId="8538" xr:uid="{00000000-0005-0000-0000-000035210000}"/>
    <cellStyle name="Normal 8 2 2 2 11" xfId="8539" xr:uid="{00000000-0005-0000-0000-000036210000}"/>
    <cellStyle name="Normal 8 2 2 2 12" xfId="8540" xr:uid="{00000000-0005-0000-0000-000037210000}"/>
    <cellStyle name="Normal 8 2 2 2 2" xfId="8541" xr:uid="{00000000-0005-0000-0000-000038210000}"/>
    <cellStyle name="Normal 8 2 2 2 3" xfId="8542" xr:uid="{00000000-0005-0000-0000-000039210000}"/>
    <cellStyle name="Normal 8 2 2 2 4" xfId="8543" xr:uid="{00000000-0005-0000-0000-00003A210000}"/>
    <cellStyle name="Normal 8 2 2 2 5" xfId="8544" xr:uid="{00000000-0005-0000-0000-00003B210000}"/>
    <cellStyle name="Normal 8 2 2 2 6" xfId="8545" xr:uid="{00000000-0005-0000-0000-00003C210000}"/>
    <cellStyle name="Normal 8 2 2 2 7" xfId="8546" xr:uid="{00000000-0005-0000-0000-00003D210000}"/>
    <cellStyle name="Normal 8 2 2 2 8" xfId="8547" xr:uid="{00000000-0005-0000-0000-00003E210000}"/>
    <cellStyle name="Normal 8 2 2 2 9" xfId="8548" xr:uid="{00000000-0005-0000-0000-00003F210000}"/>
    <cellStyle name="Normal 8 2 2 3" xfId="8549" xr:uid="{00000000-0005-0000-0000-000040210000}"/>
    <cellStyle name="Normal 8 2 2 4" xfId="8550" xr:uid="{00000000-0005-0000-0000-000041210000}"/>
    <cellStyle name="Normal 8 2 2 5" xfId="8551" xr:uid="{00000000-0005-0000-0000-000042210000}"/>
    <cellStyle name="Normal 8 2 2 6" xfId="8552" xr:uid="{00000000-0005-0000-0000-000043210000}"/>
    <cellStyle name="Normal 8 2 2 7" xfId="8553" xr:uid="{00000000-0005-0000-0000-000044210000}"/>
    <cellStyle name="Normal 8 2 2 8" xfId="8554" xr:uid="{00000000-0005-0000-0000-000045210000}"/>
    <cellStyle name="Normal 8 2 2 9" xfId="8555" xr:uid="{00000000-0005-0000-0000-000046210000}"/>
    <cellStyle name="Normal 8 2 3" xfId="8556" xr:uid="{00000000-0005-0000-0000-000047210000}"/>
    <cellStyle name="Normal 8 2 3 10" xfId="8557" xr:uid="{00000000-0005-0000-0000-000048210000}"/>
    <cellStyle name="Normal 8 2 3 11" xfId="8558" xr:uid="{00000000-0005-0000-0000-000049210000}"/>
    <cellStyle name="Normal 8 2 3 12" xfId="8559" xr:uid="{00000000-0005-0000-0000-00004A210000}"/>
    <cellStyle name="Normal 8 2 3 2" xfId="8560" xr:uid="{00000000-0005-0000-0000-00004B210000}"/>
    <cellStyle name="Normal 8 2 3 3" xfId="8561" xr:uid="{00000000-0005-0000-0000-00004C210000}"/>
    <cellStyle name="Normal 8 2 3 4" xfId="8562" xr:uid="{00000000-0005-0000-0000-00004D210000}"/>
    <cellStyle name="Normal 8 2 3 5" xfId="8563" xr:uid="{00000000-0005-0000-0000-00004E210000}"/>
    <cellStyle name="Normal 8 2 3 6" xfId="8564" xr:uid="{00000000-0005-0000-0000-00004F210000}"/>
    <cellStyle name="Normal 8 2 3 7" xfId="8565" xr:uid="{00000000-0005-0000-0000-000050210000}"/>
    <cellStyle name="Normal 8 2 3 8" xfId="8566" xr:uid="{00000000-0005-0000-0000-000051210000}"/>
    <cellStyle name="Normal 8 2 3 9" xfId="8567" xr:uid="{00000000-0005-0000-0000-000052210000}"/>
    <cellStyle name="Normal 8 2 4" xfId="8568" xr:uid="{00000000-0005-0000-0000-000053210000}"/>
    <cellStyle name="Normal 8 2 4 10" xfId="8569" xr:uid="{00000000-0005-0000-0000-000054210000}"/>
    <cellStyle name="Normal 8 2 4 11" xfId="8570" xr:uid="{00000000-0005-0000-0000-000055210000}"/>
    <cellStyle name="Normal 8 2 4 12" xfId="8571" xr:uid="{00000000-0005-0000-0000-000056210000}"/>
    <cellStyle name="Normal 8 2 4 2" xfId="8572" xr:uid="{00000000-0005-0000-0000-000057210000}"/>
    <cellStyle name="Normal 8 2 4 3" xfId="8573" xr:uid="{00000000-0005-0000-0000-000058210000}"/>
    <cellStyle name="Normal 8 2 4 4" xfId="8574" xr:uid="{00000000-0005-0000-0000-000059210000}"/>
    <cellStyle name="Normal 8 2 4 5" xfId="8575" xr:uid="{00000000-0005-0000-0000-00005A210000}"/>
    <cellStyle name="Normal 8 2 4 6" xfId="8576" xr:uid="{00000000-0005-0000-0000-00005B210000}"/>
    <cellStyle name="Normal 8 2 4 7" xfId="8577" xr:uid="{00000000-0005-0000-0000-00005C210000}"/>
    <cellStyle name="Normal 8 2 4 8" xfId="8578" xr:uid="{00000000-0005-0000-0000-00005D210000}"/>
    <cellStyle name="Normal 8 2 4 9" xfId="8579" xr:uid="{00000000-0005-0000-0000-00005E210000}"/>
    <cellStyle name="Normal 8 2 5" xfId="8580" xr:uid="{00000000-0005-0000-0000-00005F210000}"/>
    <cellStyle name="Normal 8 2 5 2" xfId="8581" xr:uid="{00000000-0005-0000-0000-000060210000}"/>
    <cellStyle name="Normal 8 2 5 3" xfId="8582" xr:uid="{00000000-0005-0000-0000-000061210000}"/>
    <cellStyle name="Normal 8 2 5 4" xfId="8583" xr:uid="{00000000-0005-0000-0000-000062210000}"/>
    <cellStyle name="Normal 8 2 6" xfId="8584" xr:uid="{00000000-0005-0000-0000-000063210000}"/>
    <cellStyle name="Normal 8 2 7" xfId="8585" xr:uid="{00000000-0005-0000-0000-000064210000}"/>
    <cellStyle name="Normal 8 2 8" xfId="8586" xr:uid="{00000000-0005-0000-0000-000065210000}"/>
    <cellStyle name="Normal 8 2 9" xfId="8587" xr:uid="{00000000-0005-0000-0000-000066210000}"/>
    <cellStyle name="Normal 8 20" xfId="8588" xr:uid="{00000000-0005-0000-0000-000067210000}"/>
    <cellStyle name="Normal 8 20 10" xfId="8589" xr:uid="{00000000-0005-0000-0000-000068210000}"/>
    <cellStyle name="Normal 8 20 11" xfId="8590" xr:uid="{00000000-0005-0000-0000-000069210000}"/>
    <cellStyle name="Normal 8 20 12" xfId="8591" xr:uid="{00000000-0005-0000-0000-00006A210000}"/>
    <cellStyle name="Normal 8 20 13" xfId="8592" xr:uid="{00000000-0005-0000-0000-00006B210000}"/>
    <cellStyle name="Normal 8 20 14" xfId="8593" xr:uid="{00000000-0005-0000-0000-00006C210000}"/>
    <cellStyle name="Normal 8 20 15" xfId="8594" xr:uid="{00000000-0005-0000-0000-00006D210000}"/>
    <cellStyle name="Normal 8 20 16" xfId="8595" xr:uid="{00000000-0005-0000-0000-00006E210000}"/>
    <cellStyle name="Normal 8 20 2" xfId="8596" xr:uid="{00000000-0005-0000-0000-00006F210000}"/>
    <cellStyle name="Normal 8 20 2 10" xfId="8597" xr:uid="{00000000-0005-0000-0000-000070210000}"/>
    <cellStyle name="Normal 8 20 2 11" xfId="8598" xr:uid="{00000000-0005-0000-0000-000071210000}"/>
    <cellStyle name="Normal 8 20 2 12" xfId="8599" xr:uid="{00000000-0005-0000-0000-000072210000}"/>
    <cellStyle name="Normal 8 20 2 2" xfId="8600" xr:uid="{00000000-0005-0000-0000-000073210000}"/>
    <cellStyle name="Normal 8 20 2 3" xfId="8601" xr:uid="{00000000-0005-0000-0000-000074210000}"/>
    <cellStyle name="Normal 8 20 2 4" xfId="8602" xr:uid="{00000000-0005-0000-0000-000075210000}"/>
    <cellStyle name="Normal 8 20 2 5" xfId="8603" xr:uid="{00000000-0005-0000-0000-000076210000}"/>
    <cellStyle name="Normal 8 20 2 6" xfId="8604" xr:uid="{00000000-0005-0000-0000-000077210000}"/>
    <cellStyle name="Normal 8 20 2 7" xfId="8605" xr:uid="{00000000-0005-0000-0000-000078210000}"/>
    <cellStyle name="Normal 8 20 2 8" xfId="8606" xr:uid="{00000000-0005-0000-0000-000079210000}"/>
    <cellStyle name="Normal 8 20 2 9" xfId="8607" xr:uid="{00000000-0005-0000-0000-00007A210000}"/>
    <cellStyle name="Normal 8 20 3" xfId="8608" xr:uid="{00000000-0005-0000-0000-00007B210000}"/>
    <cellStyle name="Normal 8 20 4" xfId="8609" xr:uid="{00000000-0005-0000-0000-00007C210000}"/>
    <cellStyle name="Normal 8 20 5" xfId="8610" xr:uid="{00000000-0005-0000-0000-00007D210000}"/>
    <cellStyle name="Normal 8 20 6" xfId="8611" xr:uid="{00000000-0005-0000-0000-00007E210000}"/>
    <cellStyle name="Normal 8 20 7" xfId="8612" xr:uid="{00000000-0005-0000-0000-00007F210000}"/>
    <cellStyle name="Normal 8 20 8" xfId="8613" xr:uid="{00000000-0005-0000-0000-000080210000}"/>
    <cellStyle name="Normal 8 20 9" xfId="8614" xr:uid="{00000000-0005-0000-0000-000081210000}"/>
    <cellStyle name="Normal 8 21" xfId="8615" xr:uid="{00000000-0005-0000-0000-000082210000}"/>
    <cellStyle name="Normal 8 21 10" xfId="8616" xr:uid="{00000000-0005-0000-0000-000083210000}"/>
    <cellStyle name="Normal 8 21 11" xfId="8617" xr:uid="{00000000-0005-0000-0000-000084210000}"/>
    <cellStyle name="Normal 8 21 12" xfId="8618" xr:uid="{00000000-0005-0000-0000-000085210000}"/>
    <cellStyle name="Normal 8 21 13" xfId="8619" xr:uid="{00000000-0005-0000-0000-000086210000}"/>
    <cellStyle name="Normal 8 21 14" xfId="8620" xr:uid="{00000000-0005-0000-0000-000087210000}"/>
    <cellStyle name="Normal 8 21 15" xfId="8621" xr:uid="{00000000-0005-0000-0000-000088210000}"/>
    <cellStyle name="Normal 8 21 16" xfId="8622" xr:uid="{00000000-0005-0000-0000-000089210000}"/>
    <cellStyle name="Normal 8 21 2" xfId="8623" xr:uid="{00000000-0005-0000-0000-00008A210000}"/>
    <cellStyle name="Normal 8 21 2 10" xfId="8624" xr:uid="{00000000-0005-0000-0000-00008B210000}"/>
    <cellStyle name="Normal 8 21 2 11" xfId="8625" xr:uid="{00000000-0005-0000-0000-00008C210000}"/>
    <cellStyle name="Normal 8 21 2 12" xfId="8626" xr:uid="{00000000-0005-0000-0000-00008D210000}"/>
    <cellStyle name="Normal 8 21 2 2" xfId="8627" xr:uid="{00000000-0005-0000-0000-00008E210000}"/>
    <cellStyle name="Normal 8 21 2 3" xfId="8628" xr:uid="{00000000-0005-0000-0000-00008F210000}"/>
    <cellStyle name="Normal 8 21 2 4" xfId="8629" xr:uid="{00000000-0005-0000-0000-000090210000}"/>
    <cellStyle name="Normal 8 21 2 5" xfId="8630" xr:uid="{00000000-0005-0000-0000-000091210000}"/>
    <cellStyle name="Normal 8 21 2 6" xfId="8631" xr:uid="{00000000-0005-0000-0000-000092210000}"/>
    <cellStyle name="Normal 8 21 2 7" xfId="8632" xr:uid="{00000000-0005-0000-0000-000093210000}"/>
    <cellStyle name="Normal 8 21 2 8" xfId="8633" xr:uid="{00000000-0005-0000-0000-000094210000}"/>
    <cellStyle name="Normal 8 21 2 9" xfId="8634" xr:uid="{00000000-0005-0000-0000-000095210000}"/>
    <cellStyle name="Normal 8 21 3" xfId="8635" xr:uid="{00000000-0005-0000-0000-000096210000}"/>
    <cellStyle name="Normal 8 21 4" xfId="8636" xr:uid="{00000000-0005-0000-0000-000097210000}"/>
    <cellStyle name="Normal 8 21 5" xfId="8637" xr:uid="{00000000-0005-0000-0000-000098210000}"/>
    <cellStyle name="Normal 8 21 6" xfId="8638" xr:uid="{00000000-0005-0000-0000-000099210000}"/>
    <cellStyle name="Normal 8 21 7" xfId="8639" xr:uid="{00000000-0005-0000-0000-00009A210000}"/>
    <cellStyle name="Normal 8 21 8" xfId="8640" xr:uid="{00000000-0005-0000-0000-00009B210000}"/>
    <cellStyle name="Normal 8 21 9" xfId="8641" xr:uid="{00000000-0005-0000-0000-00009C210000}"/>
    <cellStyle name="Normal 8 22" xfId="8642" xr:uid="{00000000-0005-0000-0000-00009D210000}"/>
    <cellStyle name="Normal 8 22 10" xfId="8643" xr:uid="{00000000-0005-0000-0000-00009E210000}"/>
    <cellStyle name="Normal 8 22 11" xfId="8644" xr:uid="{00000000-0005-0000-0000-00009F210000}"/>
    <cellStyle name="Normal 8 22 12" xfId="8645" xr:uid="{00000000-0005-0000-0000-0000A0210000}"/>
    <cellStyle name="Normal 8 22 13" xfId="8646" xr:uid="{00000000-0005-0000-0000-0000A1210000}"/>
    <cellStyle name="Normal 8 22 14" xfId="8647" xr:uid="{00000000-0005-0000-0000-0000A2210000}"/>
    <cellStyle name="Normal 8 22 15" xfId="8648" xr:uid="{00000000-0005-0000-0000-0000A3210000}"/>
    <cellStyle name="Normal 8 22 16" xfId="8649" xr:uid="{00000000-0005-0000-0000-0000A4210000}"/>
    <cellStyle name="Normal 8 22 2" xfId="8650" xr:uid="{00000000-0005-0000-0000-0000A5210000}"/>
    <cellStyle name="Normal 8 22 2 10" xfId="8651" xr:uid="{00000000-0005-0000-0000-0000A6210000}"/>
    <cellStyle name="Normal 8 22 2 11" xfId="8652" xr:uid="{00000000-0005-0000-0000-0000A7210000}"/>
    <cellStyle name="Normal 8 22 2 12" xfId="8653" xr:uid="{00000000-0005-0000-0000-0000A8210000}"/>
    <cellStyle name="Normal 8 22 2 2" xfId="8654" xr:uid="{00000000-0005-0000-0000-0000A9210000}"/>
    <cellStyle name="Normal 8 22 2 3" xfId="8655" xr:uid="{00000000-0005-0000-0000-0000AA210000}"/>
    <cellStyle name="Normal 8 22 2 4" xfId="8656" xr:uid="{00000000-0005-0000-0000-0000AB210000}"/>
    <cellStyle name="Normal 8 22 2 5" xfId="8657" xr:uid="{00000000-0005-0000-0000-0000AC210000}"/>
    <cellStyle name="Normal 8 22 2 6" xfId="8658" xr:uid="{00000000-0005-0000-0000-0000AD210000}"/>
    <cellStyle name="Normal 8 22 2 7" xfId="8659" xr:uid="{00000000-0005-0000-0000-0000AE210000}"/>
    <cellStyle name="Normal 8 22 2 8" xfId="8660" xr:uid="{00000000-0005-0000-0000-0000AF210000}"/>
    <cellStyle name="Normal 8 22 2 9" xfId="8661" xr:uid="{00000000-0005-0000-0000-0000B0210000}"/>
    <cellStyle name="Normal 8 22 3" xfId="8662" xr:uid="{00000000-0005-0000-0000-0000B1210000}"/>
    <cellStyle name="Normal 8 22 4" xfId="8663" xr:uid="{00000000-0005-0000-0000-0000B2210000}"/>
    <cellStyle name="Normal 8 22 5" xfId="8664" xr:uid="{00000000-0005-0000-0000-0000B3210000}"/>
    <cellStyle name="Normal 8 22 6" xfId="8665" xr:uid="{00000000-0005-0000-0000-0000B4210000}"/>
    <cellStyle name="Normal 8 22 7" xfId="8666" xr:uid="{00000000-0005-0000-0000-0000B5210000}"/>
    <cellStyle name="Normal 8 22 8" xfId="8667" xr:uid="{00000000-0005-0000-0000-0000B6210000}"/>
    <cellStyle name="Normal 8 22 9" xfId="8668" xr:uid="{00000000-0005-0000-0000-0000B7210000}"/>
    <cellStyle name="Normal 8 23" xfId="8669" xr:uid="{00000000-0005-0000-0000-0000B8210000}"/>
    <cellStyle name="Normal 8 23 10" xfId="8670" xr:uid="{00000000-0005-0000-0000-0000B9210000}"/>
    <cellStyle name="Normal 8 23 11" xfId="8671" xr:uid="{00000000-0005-0000-0000-0000BA210000}"/>
    <cellStyle name="Normal 8 23 12" xfId="8672" xr:uid="{00000000-0005-0000-0000-0000BB210000}"/>
    <cellStyle name="Normal 8 23 13" xfId="8673" xr:uid="{00000000-0005-0000-0000-0000BC210000}"/>
    <cellStyle name="Normal 8 23 14" xfId="8674" xr:uid="{00000000-0005-0000-0000-0000BD210000}"/>
    <cellStyle name="Normal 8 23 15" xfId="8675" xr:uid="{00000000-0005-0000-0000-0000BE210000}"/>
    <cellStyle name="Normal 8 23 16" xfId="8676" xr:uid="{00000000-0005-0000-0000-0000BF210000}"/>
    <cellStyle name="Normal 8 23 2" xfId="8677" xr:uid="{00000000-0005-0000-0000-0000C0210000}"/>
    <cellStyle name="Normal 8 23 2 10" xfId="8678" xr:uid="{00000000-0005-0000-0000-0000C1210000}"/>
    <cellStyle name="Normal 8 23 2 11" xfId="8679" xr:uid="{00000000-0005-0000-0000-0000C2210000}"/>
    <cellStyle name="Normal 8 23 2 12" xfId="8680" xr:uid="{00000000-0005-0000-0000-0000C3210000}"/>
    <cellStyle name="Normal 8 23 2 2" xfId="8681" xr:uid="{00000000-0005-0000-0000-0000C4210000}"/>
    <cellStyle name="Normal 8 23 2 3" xfId="8682" xr:uid="{00000000-0005-0000-0000-0000C5210000}"/>
    <cellStyle name="Normal 8 23 2 4" xfId="8683" xr:uid="{00000000-0005-0000-0000-0000C6210000}"/>
    <cellStyle name="Normal 8 23 2 5" xfId="8684" xr:uid="{00000000-0005-0000-0000-0000C7210000}"/>
    <cellStyle name="Normal 8 23 2 6" xfId="8685" xr:uid="{00000000-0005-0000-0000-0000C8210000}"/>
    <cellStyle name="Normal 8 23 2 7" xfId="8686" xr:uid="{00000000-0005-0000-0000-0000C9210000}"/>
    <cellStyle name="Normal 8 23 2 8" xfId="8687" xr:uid="{00000000-0005-0000-0000-0000CA210000}"/>
    <cellStyle name="Normal 8 23 2 9" xfId="8688" xr:uid="{00000000-0005-0000-0000-0000CB210000}"/>
    <cellStyle name="Normal 8 23 3" xfId="8689" xr:uid="{00000000-0005-0000-0000-0000CC210000}"/>
    <cellStyle name="Normal 8 23 4" xfId="8690" xr:uid="{00000000-0005-0000-0000-0000CD210000}"/>
    <cellStyle name="Normal 8 23 5" xfId="8691" xr:uid="{00000000-0005-0000-0000-0000CE210000}"/>
    <cellStyle name="Normal 8 23 6" xfId="8692" xr:uid="{00000000-0005-0000-0000-0000CF210000}"/>
    <cellStyle name="Normal 8 23 7" xfId="8693" xr:uid="{00000000-0005-0000-0000-0000D0210000}"/>
    <cellStyle name="Normal 8 23 8" xfId="8694" xr:uid="{00000000-0005-0000-0000-0000D1210000}"/>
    <cellStyle name="Normal 8 23 9" xfId="8695" xr:uid="{00000000-0005-0000-0000-0000D2210000}"/>
    <cellStyle name="Normal 8 24" xfId="8696" xr:uid="{00000000-0005-0000-0000-0000D3210000}"/>
    <cellStyle name="Normal 8 24 10" xfId="8697" xr:uid="{00000000-0005-0000-0000-0000D4210000}"/>
    <cellStyle name="Normal 8 24 11" xfId="8698" xr:uid="{00000000-0005-0000-0000-0000D5210000}"/>
    <cellStyle name="Normal 8 24 12" xfId="8699" xr:uid="{00000000-0005-0000-0000-0000D6210000}"/>
    <cellStyle name="Normal 8 24 13" xfId="8700" xr:uid="{00000000-0005-0000-0000-0000D7210000}"/>
    <cellStyle name="Normal 8 24 14" xfId="8701" xr:uid="{00000000-0005-0000-0000-0000D8210000}"/>
    <cellStyle name="Normal 8 24 15" xfId="8702" xr:uid="{00000000-0005-0000-0000-0000D9210000}"/>
    <cellStyle name="Normal 8 24 16" xfId="8703" xr:uid="{00000000-0005-0000-0000-0000DA210000}"/>
    <cellStyle name="Normal 8 24 2" xfId="8704" xr:uid="{00000000-0005-0000-0000-0000DB210000}"/>
    <cellStyle name="Normal 8 24 2 10" xfId="8705" xr:uid="{00000000-0005-0000-0000-0000DC210000}"/>
    <cellStyle name="Normal 8 24 2 11" xfId="8706" xr:uid="{00000000-0005-0000-0000-0000DD210000}"/>
    <cellStyle name="Normal 8 24 2 12" xfId="8707" xr:uid="{00000000-0005-0000-0000-0000DE210000}"/>
    <cellStyle name="Normal 8 24 2 2" xfId="8708" xr:uid="{00000000-0005-0000-0000-0000DF210000}"/>
    <cellStyle name="Normal 8 24 2 3" xfId="8709" xr:uid="{00000000-0005-0000-0000-0000E0210000}"/>
    <cellStyle name="Normal 8 24 2 4" xfId="8710" xr:uid="{00000000-0005-0000-0000-0000E1210000}"/>
    <cellStyle name="Normal 8 24 2 5" xfId="8711" xr:uid="{00000000-0005-0000-0000-0000E2210000}"/>
    <cellStyle name="Normal 8 24 2 6" xfId="8712" xr:uid="{00000000-0005-0000-0000-0000E3210000}"/>
    <cellStyle name="Normal 8 24 2 7" xfId="8713" xr:uid="{00000000-0005-0000-0000-0000E4210000}"/>
    <cellStyle name="Normal 8 24 2 8" xfId="8714" xr:uid="{00000000-0005-0000-0000-0000E5210000}"/>
    <cellStyle name="Normal 8 24 2 9" xfId="8715" xr:uid="{00000000-0005-0000-0000-0000E6210000}"/>
    <cellStyle name="Normal 8 24 3" xfId="8716" xr:uid="{00000000-0005-0000-0000-0000E7210000}"/>
    <cellStyle name="Normal 8 24 4" xfId="8717" xr:uid="{00000000-0005-0000-0000-0000E8210000}"/>
    <cellStyle name="Normal 8 24 5" xfId="8718" xr:uid="{00000000-0005-0000-0000-0000E9210000}"/>
    <cellStyle name="Normal 8 24 6" xfId="8719" xr:uid="{00000000-0005-0000-0000-0000EA210000}"/>
    <cellStyle name="Normal 8 24 7" xfId="8720" xr:uid="{00000000-0005-0000-0000-0000EB210000}"/>
    <cellStyle name="Normal 8 24 8" xfId="8721" xr:uid="{00000000-0005-0000-0000-0000EC210000}"/>
    <cellStyle name="Normal 8 24 9" xfId="8722" xr:uid="{00000000-0005-0000-0000-0000ED210000}"/>
    <cellStyle name="Normal 8 25" xfId="8723" xr:uid="{00000000-0005-0000-0000-0000EE210000}"/>
    <cellStyle name="Normal 8 25 10" xfId="8724" xr:uid="{00000000-0005-0000-0000-0000EF210000}"/>
    <cellStyle name="Normal 8 25 11" xfId="8725" xr:uid="{00000000-0005-0000-0000-0000F0210000}"/>
    <cellStyle name="Normal 8 25 12" xfId="8726" xr:uid="{00000000-0005-0000-0000-0000F1210000}"/>
    <cellStyle name="Normal 8 25 13" xfId="8727" xr:uid="{00000000-0005-0000-0000-0000F2210000}"/>
    <cellStyle name="Normal 8 25 14" xfId="8728" xr:uid="{00000000-0005-0000-0000-0000F3210000}"/>
    <cellStyle name="Normal 8 25 15" xfId="8729" xr:uid="{00000000-0005-0000-0000-0000F4210000}"/>
    <cellStyle name="Normal 8 25 16" xfId="8730" xr:uid="{00000000-0005-0000-0000-0000F5210000}"/>
    <cellStyle name="Normal 8 25 2" xfId="8731" xr:uid="{00000000-0005-0000-0000-0000F6210000}"/>
    <cellStyle name="Normal 8 25 2 10" xfId="8732" xr:uid="{00000000-0005-0000-0000-0000F7210000}"/>
    <cellStyle name="Normal 8 25 2 11" xfId="8733" xr:uid="{00000000-0005-0000-0000-0000F8210000}"/>
    <cellStyle name="Normal 8 25 2 12" xfId="8734" xr:uid="{00000000-0005-0000-0000-0000F9210000}"/>
    <cellStyle name="Normal 8 25 2 2" xfId="8735" xr:uid="{00000000-0005-0000-0000-0000FA210000}"/>
    <cellStyle name="Normal 8 25 2 3" xfId="8736" xr:uid="{00000000-0005-0000-0000-0000FB210000}"/>
    <cellStyle name="Normal 8 25 2 4" xfId="8737" xr:uid="{00000000-0005-0000-0000-0000FC210000}"/>
    <cellStyle name="Normal 8 25 2 5" xfId="8738" xr:uid="{00000000-0005-0000-0000-0000FD210000}"/>
    <cellStyle name="Normal 8 25 2 6" xfId="8739" xr:uid="{00000000-0005-0000-0000-0000FE210000}"/>
    <cellStyle name="Normal 8 25 2 7" xfId="8740" xr:uid="{00000000-0005-0000-0000-0000FF210000}"/>
    <cellStyle name="Normal 8 25 2 8" xfId="8741" xr:uid="{00000000-0005-0000-0000-000000220000}"/>
    <cellStyle name="Normal 8 25 2 9" xfId="8742" xr:uid="{00000000-0005-0000-0000-000001220000}"/>
    <cellStyle name="Normal 8 25 3" xfId="8743" xr:uid="{00000000-0005-0000-0000-000002220000}"/>
    <cellStyle name="Normal 8 25 4" xfId="8744" xr:uid="{00000000-0005-0000-0000-000003220000}"/>
    <cellStyle name="Normal 8 25 5" xfId="8745" xr:uid="{00000000-0005-0000-0000-000004220000}"/>
    <cellStyle name="Normal 8 25 6" xfId="8746" xr:uid="{00000000-0005-0000-0000-000005220000}"/>
    <cellStyle name="Normal 8 25 7" xfId="8747" xr:uid="{00000000-0005-0000-0000-000006220000}"/>
    <cellStyle name="Normal 8 25 8" xfId="8748" xr:uid="{00000000-0005-0000-0000-000007220000}"/>
    <cellStyle name="Normal 8 25 9" xfId="8749" xr:uid="{00000000-0005-0000-0000-000008220000}"/>
    <cellStyle name="Normal 8 26" xfId="8750" xr:uid="{00000000-0005-0000-0000-000009220000}"/>
    <cellStyle name="Normal 8 26 10" xfId="8751" xr:uid="{00000000-0005-0000-0000-00000A220000}"/>
    <cellStyle name="Normal 8 26 11" xfId="8752" xr:uid="{00000000-0005-0000-0000-00000B220000}"/>
    <cellStyle name="Normal 8 26 12" xfId="8753" xr:uid="{00000000-0005-0000-0000-00000C220000}"/>
    <cellStyle name="Normal 8 26 13" xfId="8754" xr:uid="{00000000-0005-0000-0000-00000D220000}"/>
    <cellStyle name="Normal 8 26 14" xfId="8755" xr:uid="{00000000-0005-0000-0000-00000E220000}"/>
    <cellStyle name="Normal 8 26 15" xfId="8756" xr:uid="{00000000-0005-0000-0000-00000F220000}"/>
    <cellStyle name="Normal 8 26 16" xfId="8757" xr:uid="{00000000-0005-0000-0000-000010220000}"/>
    <cellStyle name="Normal 8 26 2" xfId="8758" xr:uid="{00000000-0005-0000-0000-000011220000}"/>
    <cellStyle name="Normal 8 26 2 10" xfId="8759" xr:uid="{00000000-0005-0000-0000-000012220000}"/>
    <cellStyle name="Normal 8 26 2 11" xfId="8760" xr:uid="{00000000-0005-0000-0000-000013220000}"/>
    <cellStyle name="Normal 8 26 2 12" xfId="8761" xr:uid="{00000000-0005-0000-0000-000014220000}"/>
    <cellStyle name="Normal 8 26 2 2" xfId="8762" xr:uid="{00000000-0005-0000-0000-000015220000}"/>
    <cellStyle name="Normal 8 26 2 3" xfId="8763" xr:uid="{00000000-0005-0000-0000-000016220000}"/>
    <cellStyle name="Normal 8 26 2 4" xfId="8764" xr:uid="{00000000-0005-0000-0000-000017220000}"/>
    <cellStyle name="Normal 8 26 2 5" xfId="8765" xr:uid="{00000000-0005-0000-0000-000018220000}"/>
    <cellStyle name="Normal 8 26 2 6" xfId="8766" xr:uid="{00000000-0005-0000-0000-000019220000}"/>
    <cellStyle name="Normal 8 26 2 7" xfId="8767" xr:uid="{00000000-0005-0000-0000-00001A220000}"/>
    <cellStyle name="Normal 8 26 2 8" xfId="8768" xr:uid="{00000000-0005-0000-0000-00001B220000}"/>
    <cellStyle name="Normal 8 26 2 9" xfId="8769" xr:uid="{00000000-0005-0000-0000-00001C220000}"/>
    <cellStyle name="Normal 8 26 3" xfId="8770" xr:uid="{00000000-0005-0000-0000-00001D220000}"/>
    <cellStyle name="Normal 8 26 4" xfId="8771" xr:uid="{00000000-0005-0000-0000-00001E220000}"/>
    <cellStyle name="Normal 8 26 5" xfId="8772" xr:uid="{00000000-0005-0000-0000-00001F220000}"/>
    <cellStyle name="Normal 8 26 6" xfId="8773" xr:uid="{00000000-0005-0000-0000-000020220000}"/>
    <cellStyle name="Normal 8 26 7" xfId="8774" xr:uid="{00000000-0005-0000-0000-000021220000}"/>
    <cellStyle name="Normal 8 26 8" xfId="8775" xr:uid="{00000000-0005-0000-0000-000022220000}"/>
    <cellStyle name="Normal 8 26 9" xfId="8776" xr:uid="{00000000-0005-0000-0000-000023220000}"/>
    <cellStyle name="Normal 8 27" xfId="8777" xr:uid="{00000000-0005-0000-0000-000024220000}"/>
    <cellStyle name="Normal 8 27 10" xfId="8778" xr:uid="{00000000-0005-0000-0000-000025220000}"/>
    <cellStyle name="Normal 8 27 11" xfId="8779" xr:uid="{00000000-0005-0000-0000-000026220000}"/>
    <cellStyle name="Normal 8 27 12" xfId="8780" xr:uid="{00000000-0005-0000-0000-000027220000}"/>
    <cellStyle name="Normal 8 27 13" xfId="8781" xr:uid="{00000000-0005-0000-0000-000028220000}"/>
    <cellStyle name="Normal 8 27 14" xfId="8782" xr:uid="{00000000-0005-0000-0000-000029220000}"/>
    <cellStyle name="Normal 8 27 15" xfId="8783" xr:uid="{00000000-0005-0000-0000-00002A220000}"/>
    <cellStyle name="Normal 8 27 16" xfId="8784" xr:uid="{00000000-0005-0000-0000-00002B220000}"/>
    <cellStyle name="Normal 8 27 2" xfId="8785" xr:uid="{00000000-0005-0000-0000-00002C220000}"/>
    <cellStyle name="Normal 8 27 2 10" xfId="8786" xr:uid="{00000000-0005-0000-0000-00002D220000}"/>
    <cellStyle name="Normal 8 27 2 11" xfId="8787" xr:uid="{00000000-0005-0000-0000-00002E220000}"/>
    <cellStyle name="Normal 8 27 2 12" xfId="8788" xr:uid="{00000000-0005-0000-0000-00002F220000}"/>
    <cellStyle name="Normal 8 27 2 2" xfId="8789" xr:uid="{00000000-0005-0000-0000-000030220000}"/>
    <cellStyle name="Normal 8 27 2 3" xfId="8790" xr:uid="{00000000-0005-0000-0000-000031220000}"/>
    <cellStyle name="Normal 8 27 2 4" xfId="8791" xr:uid="{00000000-0005-0000-0000-000032220000}"/>
    <cellStyle name="Normal 8 27 2 5" xfId="8792" xr:uid="{00000000-0005-0000-0000-000033220000}"/>
    <cellStyle name="Normal 8 27 2 6" xfId="8793" xr:uid="{00000000-0005-0000-0000-000034220000}"/>
    <cellStyle name="Normal 8 27 2 7" xfId="8794" xr:uid="{00000000-0005-0000-0000-000035220000}"/>
    <cellStyle name="Normal 8 27 2 8" xfId="8795" xr:uid="{00000000-0005-0000-0000-000036220000}"/>
    <cellStyle name="Normal 8 27 2 9" xfId="8796" xr:uid="{00000000-0005-0000-0000-000037220000}"/>
    <cellStyle name="Normal 8 27 3" xfId="8797" xr:uid="{00000000-0005-0000-0000-000038220000}"/>
    <cellStyle name="Normal 8 27 4" xfId="8798" xr:uid="{00000000-0005-0000-0000-000039220000}"/>
    <cellStyle name="Normal 8 27 5" xfId="8799" xr:uid="{00000000-0005-0000-0000-00003A220000}"/>
    <cellStyle name="Normal 8 27 6" xfId="8800" xr:uid="{00000000-0005-0000-0000-00003B220000}"/>
    <cellStyle name="Normal 8 27 7" xfId="8801" xr:uid="{00000000-0005-0000-0000-00003C220000}"/>
    <cellStyle name="Normal 8 27 8" xfId="8802" xr:uid="{00000000-0005-0000-0000-00003D220000}"/>
    <cellStyle name="Normal 8 27 9" xfId="8803" xr:uid="{00000000-0005-0000-0000-00003E220000}"/>
    <cellStyle name="Normal 8 28" xfId="8804" xr:uid="{00000000-0005-0000-0000-00003F220000}"/>
    <cellStyle name="Normal 8 28 10" xfId="8805" xr:uid="{00000000-0005-0000-0000-000040220000}"/>
    <cellStyle name="Normal 8 28 11" xfId="8806" xr:uid="{00000000-0005-0000-0000-000041220000}"/>
    <cellStyle name="Normal 8 28 12" xfId="8807" xr:uid="{00000000-0005-0000-0000-000042220000}"/>
    <cellStyle name="Normal 8 28 13" xfId="8808" xr:uid="{00000000-0005-0000-0000-000043220000}"/>
    <cellStyle name="Normal 8 28 14" xfId="8809" xr:uid="{00000000-0005-0000-0000-000044220000}"/>
    <cellStyle name="Normal 8 28 15" xfId="8810" xr:uid="{00000000-0005-0000-0000-000045220000}"/>
    <cellStyle name="Normal 8 28 16" xfId="8811" xr:uid="{00000000-0005-0000-0000-000046220000}"/>
    <cellStyle name="Normal 8 28 2" xfId="8812" xr:uid="{00000000-0005-0000-0000-000047220000}"/>
    <cellStyle name="Normal 8 28 2 10" xfId="8813" xr:uid="{00000000-0005-0000-0000-000048220000}"/>
    <cellStyle name="Normal 8 28 2 11" xfId="8814" xr:uid="{00000000-0005-0000-0000-000049220000}"/>
    <cellStyle name="Normal 8 28 2 12" xfId="8815" xr:uid="{00000000-0005-0000-0000-00004A220000}"/>
    <cellStyle name="Normal 8 28 2 2" xfId="8816" xr:uid="{00000000-0005-0000-0000-00004B220000}"/>
    <cellStyle name="Normal 8 28 2 3" xfId="8817" xr:uid="{00000000-0005-0000-0000-00004C220000}"/>
    <cellStyle name="Normal 8 28 2 4" xfId="8818" xr:uid="{00000000-0005-0000-0000-00004D220000}"/>
    <cellStyle name="Normal 8 28 2 5" xfId="8819" xr:uid="{00000000-0005-0000-0000-00004E220000}"/>
    <cellStyle name="Normal 8 28 2 6" xfId="8820" xr:uid="{00000000-0005-0000-0000-00004F220000}"/>
    <cellStyle name="Normal 8 28 2 7" xfId="8821" xr:uid="{00000000-0005-0000-0000-000050220000}"/>
    <cellStyle name="Normal 8 28 2 8" xfId="8822" xr:uid="{00000000-0005-0000-0000-000051220000}"/>
    <cellStyle name="Normal 8 28 2 9" xfId="8823" xr:uid="{00000000-0005-0000-0000-000052220000}"/>
    <cellStyle name="Normal 8 28 3" xfId="8824" xr:uid="{00000000-0005-0000-0000-000053220000}"/>
    <cellStyle name="Normal 8 28 4" xfId="8825" xr:uid="{00000000-0005-0000-0000-000054220000}"/>
    <cellStyle name="Normal 8 28 5" xfId="8826" xr:uid="{00000000-0005-0000-0000-000055220000}"/>
    <cellStyle name="Normal 8 28 6" xfId="8827" xr:uid="{00000000-0005-0000-0000-000056220000}"/>
    <cellStyle name="Normal 8 28 7" xfId="8828" xr:uid="{00000000-0005-0000-0000-000057220000}"/>
    <cellStyle name="Normal 8 28 8" xfId="8829" xr:uid="{00000000-0005-0000-0000-000058220000}"/>
    <cellStyle name="Normal 8 28 9" xfId="8830" xr:uid="{00000000-0005-0000-0000-000059220000}"/>
    <cellStyle name="Normal 8 29" xfId="8831" xr:uid="{00000000-0005-0000-0000-00005A220000}"/>
    <cellStyle name="Normal 8 29 10" xfId="8832" xr:uid="{00000000-0005-0000-0000-00005B220000}"/>
    <cellStyle name="Normal 8 29 11" xfId="8833" xr:uid="{00000000-0005-0000-0000-00005C220000}"/>
    <cellStyle name="Normal 8 29 12" xfId="8834" xr:uid="{00000000-0005-0000-0000-00005D220000}"/>
    <cellStyle name="Normal 8 29 13" xfId="8835" xr:uid="{00000000-0005-0000-0000-00005E220000}"/>
    <cellStyle name="Normal 8 29 14" xfId="8836" xr:uid="{00000000-0005-0000-0000-00005F220000}"/>
    <cellStyle name="Normal 8 29 15" xfId="8837" xr:uid="{00000000-0005-0000-0000-000060220000}"/>
    <cellStyle name="Normal 8 29 16" xfId="8838" xr:uid="{00000000-0005-0000-0000-000061220000}"/>
    <cellStyle name="Normal 8 29 2" xfId="8839" xr:uid="{00000000-0005-0000-0000-000062220000}"/>
    <cellStyle name="Normal 8 29 2 10" xfId="8840" xr:uid="{00000000-0005-0000-0000-000063220000}"/>
    <cellStyle name="Normal 8 29 2 11" xfId="8841" xr:uid="{00000000-0005-0000-0000-000064220000}"/>
    <cellStyle name="Normal 8 29 2 12" xfId="8842" xr:uid="{00000000-0005-0000-0000-000065220000}"/>
    <cellStyle name="Normal 8 29 2 2" xfId="8843" xr:uid="{00000000-0005-0000-0000-000066220000}"/>
    <cellStyle name="Normal 8 29 2 3" xfId="8844" xr:uid="{00000000-0005-0000-0000-000067220000}"/>
    <cellStyle name="Normal 8 29 2 4" xfId="8845" xr:uid="{00000000-0005-0000-0000-000068220000}"/>
    <cellStyle name="Normal 8 29 2 5" xfId="8846" xr:uid="{00000000-0005-0000-0000-000069220000}"/>
    <cellStyle name="Normal 8 29 2 6" xfId="8847" xr:uid="{00000000-0005-0000-0000-00006A220000}"/>
    <cellStyle name="Normal 8 29 2 7" xfId="8848" xr:uid="{00000000-0005-0000-0000-00006B220000}"/>
    <cellStyle name="Normal 8 29 2 8" xfId="8849" xr:uid="{00000000-0005-0000-0000-00006C220000}"/>
    <cellStyle name="Normal 8 29 2 9" xfId="8850" xr:uid="{00000000-0005-0000-0000-00006D220000}"/>
    <cellStyle name="Normal 8 29 3" xfId="8851" xr:uid="{00000000-0005-0000-0000-00006E220000}"/>
    <cellStyle name="Normal 8 29 4" xfId="8852" xr:uid="{00000000-0005-0000-0000-00006F220000}"/>
    <cellStyle name="Normal 8 29 5" xfId="8853" xr:uid="{00000000-0005-0000-0000-000070220000}"/>
    <cellStyle name="Normal 8 29 6" xfId="8854" xr:uid="{00000000-0005-0000-0000-000071220000}"/>
    <cellStyle name="Normal 8 29 7" xfId="8855" xr:uid="{00000000-0005-0000-0000-000072220000}"/>
    <cellStyle name="Normal 8 29 8" xfId="8856" xr:uid="{00000000-0005-0000-0000-000073220000}"/>
    <cellStyle name="Normal 8 29 9" xfId="8857" xr:uid="{00000000-0005-0000-0000-000074220000}"/>
    <cellStyle name="Normal 8 3" xfId="423" xr:uid="{00000000-0005-0000-0000-000075220000}"/>
    <cellStyle name="Normal 8 3 10" xfId="8858" xr:uid="{00000000-0005-0000-0000-000076220000}"/>
    <cellStyle name="Normal 8 3 11" xfId="8859" xr:uid="{00000000-0005-0000-0000-000077220000}"/>
    <cellStyle name="Normal 8 3 12" xfId="8860" xr:uid="{00000000-0005-0000-0000-000078220000}"/>
    <cellStyle name="Normal 8 3 13" xfId="8861" xr:uid="{00000000-0005-0000-0000-000079220000}"/>
    <cellStyle name="Normal 8 3 14" xfId="8862" xr:uid="{00000000-0005-0000-0000-00007A220000}"/>
    <cellStyle name="Normal 8 3 15" xfId="8863" xr:uid="{00000000-0005-0000-0000-00007B220000}"/>
    <cellStyle name="Normal 8 3 16" xfId="8864" xr:uid="{00000000-0005-0000-0000-00007C220000}"/>
    <cellStyle name="Normal 8 3 17" xfId="8865" xr:uid="{00000000-0005-0000-0000-00007D220000}"/>
    <cellStyle name="Normal 8 3 18" xfId="8866" xr:uid="{00000000-0005-0000-0000-00007E220000}"/>
    <cellStyle name="Normal 8 3 2" xfId="424" xr:uid="{00000000-0005-0000-0000-00007F220000}"/>
    <cellStyle name="Normal 8 3 2 10" xfId="8867" xr:uid="{00000000-0005-0000-0000-000080220000}"/>
    <cellStyle name="Normal 8 3 2 11" xfId="8868" xr:uid="{00000000-0005-0000-0000-000081220000}"/>
    <cellStyle name="Normal 8 3 2 12" xfId="8869" xr:uid="{00000000-0005-0000-0000-000082220000}"/>
    <cellStyle name="Normal 8 3 2 13" xfId="8870" xr:uid="{00000000-0005-0000-0000-000083220000}"/>
    <cellStyle name="Normal 8 3 2 2" xfId="8871" xr:uid="{00000000-0005-0000-0000-000084220000}"/>
    <cellStyle name="Normal 8 3 2 2 10" xfId="8872" xr:uid="{00000000-0005-0000-0000-000085220000}"/>
    <cellStyle name="Normal 8 3 2 2 11" xfId="8873" xr:uid="{00000000-0005-0000-0000-000086220000}"/>
    <cellStyle name="Normal 8 3 2 2 12" xfId="8874" xr:uid="{00000000-0005-0000-0000-000087220000}"/>
    <cellStyle name="Normal 8 3 2 2 2" xfId="8875" xr:uid="{00000000-0005-0000-0000-000088220000}"/>
    <cellStyle name="Normal 8 3 2 2 3" xfId="8876" xr:uid="{00000000-0005-0000-0000-000089220000}"/>
    <cellStyle name="Normal 8 3 2 2 4" xfId="8877" xr:uid="{00000000-0005-0000-0000-00008A220000}"/>
    <cellStyle name="Normal 8 3 2 2 5" xfId="8878" xr:uid="{00000000-0005-0000-0000-00008B220000}"/>
    <cellStyle name="Normal 8 3 2 2 6" xfId="8879" xr:uid="{00000000-0005-0000-0000-00008C220000}"/>
    <cellStyle name="Normal 8 3 2 2 7" xfId="8880" xr:uid="{00000000-0005-0000-0000-00008D220000}"/>
    <cellStyle name="Normal 8 3 2 2 8" xfId="8881" xr:uid="{00000000-0005-0000-0000-00008E220000}"/>
    <cellStyle name="Normal 8 3 2 2 9" xfId="8882" xr:uid="{00000000-0005-0000-0000-00008F220000}"/>
    <cellStyle name="Normal 8 3 2 3" xfId="8883" xr:uid="{00000000-0005-0000-0000-000090220000}"/>
    <cellStyle name="Normal 8 3 2 4" xfId="8884" xr:uid="{00000000-0005-0000-0000-000091220000}"/>
    <cellStyle name="Normal 8 3 2 5" xfId="8885" xr:uid="{00000000-0005-0000-0000-000092220000}"/>
    <cellStyle name="Normal 8 3 2 6" xfId="8886" xr:uid="{00000000-0005-0000-0000-000093220000}"/>
    <cellStyle name="Normal 8 3 2 7" xfId="8887" xr:uid="{00000000-0005-0000-0000-000094220000}"/>
    <cellStyle name="Normal 8 3 2 8" xfId="8888" xr:uid="{00000000-0005-0000-0000-000095220000}"/>
    <cellStyle name="Normal 8 3 2 9" xfId="8889" xr:uid="{00000000-0005-0000-0000-000096220000}"/>
    <cellStyle name="Normal 8 3 3" xfId="8890" xr:uid="{00000000-0005-0000-0000-000097220000}"/>
    <cellStyle name="Normal 8 3 3 10" xfId="8891" xr:uid="{00000000-0005-0000-0000-000098220000}"/>
    <cellStyle name="Normal 8 3 3 11" xfId="8892" xr:uid="{00000000-0005-0000-0000-000099220000}"/>
    <cellStyle name="Normal 8 3 3 12" xfId="8893" xr:uid="{00000000-0005-0000-0000-00009A220000}"/>
    <cellStyle name="Normal 8 3 3 2" xfId="8894" xr:uid="{00000000-0005-0000-0000-00009B220000}"/>
    <cellStyle name="Normal 8 3 3 3" xfId="8895" xr:uid="{00000000-0005-0000-0000-00009C220000}"/>
    <cellStyle name="Normal 8 3 3 4" xfId="8896" xr:uid="{00000000-0005-0000-0000-00009D220000}"/>
    <cellStyle name="Normal 8 3 3 5" xfId="8897" xr:uid="{00000000-0005-0000-0000-00009E220000}"/>
    <cellStyle name="Normal 8 3 3 6" xfId="8898" xr:uid="{00000000-0005-0000-0000-00009F220000}"/>
    <cellStyle name="Normal 8 3 3 7" xfId="8899" xr:uid="{00000000-0005-0000-0000-0000A0220000}"/>
    <cellStyle name="Normal 8 3 3 8" xfId="8900" xr:uid="{00000000-0005-0000-0000-0000A1220000}"/>
    <cellStyle name="Normal 8 3 3 9" xfId="8901" xr:uid="{00000000-0005-0000-0000-0000A2220000}"/>
    <cellStyle name="Normal 8 3 4" xfId="8902" xr:uid="{00000000-0005-0000-0000-0000A3220000}"/>
    <cellStyle name="Normal 8 3 4 10" xfId="8903" xr:uid="{00000000-0005-0000-0000-0000A4220000}"/>
    <cellStyle name="Normal 8 3 4 11" xfId="8904" xr:uid="{00000000-0005-0000-0000-0000A5220000}"/>
    <cellStyle name="Normal 8 3 4 12" xfId="8905" xr:uid="{00000000-0005-0000-0000-0000A6220000}"/>
    <cellStyle name="Normal 8 3 4 2" xfId="8906" xr:uid="{00000000-0005-0000-0000-0000A7220000}"/>
    <cellStyle name="Normal 8 3 4 3" xfId="8907" xr:uid="{00000000-0005-0000-0000-0000A8220000}"/>
    <cellStyle name="Normal 8 3 4 4" xfId="8908" xr:uid="{00000000-0005-0000-0000-0000A9220000}"/>
    <cellStyle name="Normal 8 3 4 5" xfId="8909" xr:uid="{00000000-0005-0000-0000-0000AA220000}"/>
    <cellStyle name="Normal 8 3 4 6" xfId="8910" xr:uid="{00000000-0005-0000-0000-0000AB220000}"/>
    <cellStyle name="Normal 8 3 4 7" xfId="8911" xr:uid="{00000000-0005-0000-0000-0000AC220000}"/>
    <cellStyle name="Normal 8 3 4 8" xfId="8912" xr:uid="{00000000-0005-0000-0000-0000AD220000}"/>
    <cellStyle name="Normal 8 3 4 9" xfId="8913" xr:uid="{00000000-0005-0000-0000-0000AE220000}"/>
    <cellStyle name="Normal 8 3 5" xfId="8914" xr:uid="{00000000-0005-0000-0000-0000AF220000}"/>
    <cellStyle name="Normal 8 3 5 2" xfId="8915" xr:uid="{00000000-0005-0000-0000-0000B0220000}"/>
    <cellStyle name="Normal 8 3 5 3" xfId="8916" xr:uid="{00000000-0005-0000-0000-0000B1220000}"/>
    <cellStyle name="Normal 8 3 5 4" xfId="8917" xr:uid="{00000000-0005-0000-0000-0000B2220000}"/>
    <cellStyle name="Normal 8 3 6" xfId="8918" xr:uid="{00000000-0005-0000-0000-0000B3220000}"/>
    <cellStyle name="Normal 8 3 7" xfId="8919" xr:uid="{00000000-0005-0000-0000-0000B4220000}"/>
    <cellStyle name="Normal 8 3 8" xfId="8920" xr:uid="{00000000-0005-0000-0000-0000B5220000}"/>
    <cellStyle name="Normal 8 3 9" xfId="8921" xr:uid="{00000000-0005-0000-0000-0000B6220000}"/>
    <cellStyle name="Normal 8 30" xfId="8922" xr:uid="{00000000-0005-0000-0000-0000B7220000}"/>
    <cellStyle name="Normal 8 30 10" xfId="8923" xr:uid="{00000000-0005-0000-0000-0000B8220000}"/>
    <cellStyle name="Normal 8 30 11" xfId="8924" xr:uid="{00000000-0005-0000-0000-0000B9220000}"/>
    <cellStyle name="Normal 8 30 12" xfId="8925" xr:uid="{00000000-0005-0000-0000-0000BA220000}"/>
    <cellStyle name="Normal 8 30 13" xfId="8926" xr:uid="{00000000-0005-0000-0000-0000BB220000}"/>
    <cellStyle name="Normal 8 30 14" xfId="8927" xr:uid="{00000000-0005-0000-0000-0000BC220000}"/>
    <cellStyle name="Normal 8 30 15" xfId="8928" xr:uid="{00000000-0005-0000-0000-0000BD220000}"/>
    <cellStyle name="Normal 8 30 16" xfId="8929" xr:uid="{00000000-0005-0000-0000-0000BE220000}"/>
    <cellStyle name="Normal 8 30 2" xfId="8930" xr:uid="{00000000-0005-0000-0000-0000BF220000}"/>
    <cellStyle name="Normal 8 30 2 10" xfId="8931" xr:uid="{00000000-0005-0000-0000-0000C0220000}"/>
    <cellStyle name="Normal 8 30 2 11" xfId="8932" xr:uid="{00000000-0005-0000-0000-0000C1220000}"/>
    <cellStyle name="Normal 8 30 2 12" xfId="8933" xr:uid="{00000000-0005-0000-0000-0000C2220000}"/>
    <cellStyle name="Normal 8 30 2 2" xfId="8934" xr:uid="{00000000-0005-0000-0000-0000C3220000}"/>
    <cellStyle name="Normal 8 30 2 3" xfId="8935" xr:uid="{00000000-0005-0000-0000-0000C4220000}"/>
    <cellStyle name="Normal 8 30 2 4" xfId="8936" xr:uid="{00000000-0005-0000-0000-0000C5220000}"/>
    <cellStyle name="Normal 8 30 2 5" xfId="8937" xr:uid="{00000000-0005-0000-0000-0000C6220000}"/>
    <cellStyle name="Normal 8 30 2 6" xfId="8938" xr:uid="{00000000-0005-0000-0000-0000C7220000}"/>
    <cellStyle name="Normal 8 30 2 7" xfId="8939" xr:uid="{00000000-0005-0000-0000-0000C8220000}"/>
    <cellStyle name="Normal 8 30 2 8" xfId="8940" xr:uid="{00000000-0005-0000-0000-0000C9220000}"/>
    <cellStyle name="Normal 8 30 2 9" xfId="8941" xr:uid="{00000000-0005-0000-0000-0000CA220000}"/>
    <cellStyle name="Normal 8 30 3" xfId="8942" xr:uid="{00000000-0005-0000-0000-0000CB220000}"/>
    <cellStyle name="Normal 8 30 4" xfId="8943" xr:uid="{00000000-0005-0000-0000-0000CC220000}"/>
    <cellStyle name="Normal 8 30 5" xfId="8944" xr:uid="{00000000-0005-0000-0000-0000CD220000}"/>
    <cellStyle name="Normal 8 30 6" xfId="8945" xr:uid="{00000000-0005-0000-0000-0000CE220000}"/>
    <cellStyle name="Normal 8 30 7" xfId="8946" xr:uid="{00000000-0005-0000-0000-0000CF220000}"/>
    <cellStyle name="Normal 8 30 8" xfId="8947" xr:uid="{00000000-0005-0000-0000-0000D0220000}"/>
    <cellStyle name="Normal 8 30 9" xfId="8948" xr:uid="{00000000-0005-0000-0000-0000D1220000}"/>
    <cellStyle name="Normal 8 31" xfId="8949" xr:uid="{00000000-0005-0000-0000-0000D2220000}"/>
    <cellStyle name="Normal 8 31 10" xfId="8950" xr:uid="{00000000-0005-0000-0000-0000D3220000}"/>
    <cellStyle name="Normal 8 31 11" xfId="8951" xr:uid="{00000000-0005-0000-0000-0000D4220000}"/>
    <cellStyle name="Normal 8 31 12" xfId="8952" xr:uid="{00000000-0005-0000-0000-0000D5220000}"/>
    <cellStyle name="Normal 8 31 13" xfId="8953" xr:uid="{00000000-0005-0000-0000-0000D6220000}"/>
    <cellStyle name="Normal 8 31 14" xfId="8954" xr:uid="{00000000-0005-0000-0000-0000D7220000}"/>
    <cellStyle name="Normal 8 31 15" xfId="8955" xr:uid="{00000000-0005-0000-0000-0000D8220000}"/>
    <cellStyle name="Normal 8 31 16" xfId="8956" xr:uid="{00000000-0005-0000-0000-0000D9220000}"/>
    <cellStyle name="Normal 8 31 2" xfId="8957" xr:uid="{00000000-0005-0000-0000-0000DA220000}"/>
    <cellStyle name="Normal 8 31 2 10" xfId="8958" xr:uid="{00000000-0005-0000-0000-0000DB220000}"/>
    <cellStyle name="Normal 8 31 2 11" xfId="8959" xr:uid="{00000000-0005-0000-0000-0000DC220000}"/>
    <cellStyle name="Normal 8 31 2 12" xfId="8960" xr:uid="{00000000-0005-0000-0000-0000DD220000}"/>
    <cellStyle name="Normal 8 31 2 2" xfId="8961" xr:uid="{00000000-0005-0000-0000-0000DE220000}"/>
    <cellStyle name="Normal 8 31 2 3" xfId="8962" xr:uid="{00000000-0005-0000-0000-0000DF220000}"/>
    <cellStyle name="Normal 8 31 2 4" xfId="8963" xr:uid="{00000000-0005-0000-0000-0000E0220000}"/>
    <cellStyle name="Normal 8 31 2 5" xfId="8964" xr:uid="{00000000-0005-0000-0000-0000E1220000}"/>
    <cellStyle name="Normal 8 31 2 6" xfId="8965" xr:uid="{00000000-0005-0000-0000-0000E2220000}"/>
    <cellStyle name="Normal 8 31 2 7" xfId="8966" xr:uid="{00000000-0005-0000-0000-0000E3220000}"/>
    <cellStyle name="Normal 8 31 2 8" xfId="8967" xr:uid="{00000000-0005-0000-0000-0000E4220000}"/>
    <cellStyle name="Normal 8 31 2 9" xfId="8968" xr:uid="{00000000-0005-0000-0000-0000E5220000}"/>
    <cellStyle name="Normal 8 31 3" xfId="8969" xr:uid="{00000000-0005-0000-0000-0000E6220000}"/>
    <cellStyle name="Normal 8 31 4" xfId="8970" xr:uid="{00000000-0005-0000-0000-0000E7220000}"/>
    <cellStyle name="Normal 8 31 5" xfId="8971" xr:uid="{00000000-0005-0000-0000-0000E8220000}"/>
    <cellStyle name="Normal 8 31 6" xfId="8972" xr:uid="{00000000-0005-0000-0000-0000E9220000}"/>
    <cellStyle name="Normal 8 31 7" xfId="8973" xr:uid="{00000000-0005-0000-0000-0000EA220000}"/>
    <cellStyle name="Normal 8 31 8" xfId="8974" xr:uid="{00000000-0005-0000-0000-0000EB220000}"/>
    <cellStyle name="Normal 8 31 9" xfId="8975" xr:uid="{00000000-0005-0000-0000-0000EC220000}"/>
    <cellStyle name="Normal 8 32" xfId="8976" xr:uid="{00000000-0005-0000-0000-0000ED220000}"/>
    <cellStyle name="Normal 8 32 10" xfId="8977" xr:uid="{00000000-0005-0000-0000-0000EE220000}"/>
    <cellStyle name="Normal 8 32 11" xfId="8978" xr:uid="{00000000-0005-0000-0000-0000EF220000}"/>
    <cellStyle name="Normal 8 32 12" xfId="8979" xr:uid="{00000000-0005-0000-0000-0000F0220000}"/>
    <cellStyle name="Normal 8 32 13" xfId="8980" xr:uid="{00000000-0005-0000-0000-0000F1220000}"/>
    <cellStyle name="Normal 8 32 14" xfId="8981" xr:uid="{00000000-0005-0000-0000-0000F2220000}"/>
    <cellStyle name="Normal 8 32 15" xfId="8982" xr:uid="{00000000-0005-0000-0000-0000F3220000}"/>
    <cellStyle name="Normal 8 32 16" xfId="8983" xr:uid="{00000000-0005-0000-0000-0000F4220000}"/>
    <cellStyle name="Normal 8 32 2" xfId="8984" xr:uid="{00000000-0005-0000-0000-0000F5220000}"/>
    <cellStyle name="Normal 8 32 2 10" xfId="8985" xr:uid="{00000000-0005-0000-0000-0000F6220000}"/>
    <cellStyle name="Normal 8 32 2 11" xfId="8986" xr:uid="{00000000-0005-0000-0000-0000F7220000}"/>
    <cellStyle name="Normal 8 32 2 12" xfId="8987" xr:uid="{00000000-0005-0000-0000-0000F8220000}"/>
    <cellStyle name="Normal 8 32 2 2" xfId="8988" xr:uid="{00000000-0005-0000-0000-0000F9220000}"/>
    <cellStyle name="Normal 8 32 2 3" xfId="8989" xr:uid="{00000000-0005-0000-0000-0000FA220000}"/>
    <cellStyle name="Normal 8 32 2 4" xfId="8990" xr:uid="{00000000-0005-0000-0000-0000FB220000}"/>
    <cellStyle name="Normal 8 32 2 5" xfId="8991" xr:uid="{00000000-0005-0000-0000-0000FC220000}"/>
    <cellStyle name="Normal 8 32 2 6" xfId="8992" xr:uid="{00000000-0005-0000-0000-0000FD220000}"/>
    <cellStyle name="Normal 8 32 2 7" xfId="8993" xr:uid="{00000000-0005-0000-0000-0000FE220000}"/>
    <cellStyle name="Normal 8 32 2 8" xfId="8994" xr:uid="{00000000-0005-0000-0000-0000FF220000}"/>
    <cellStyle name="Normal 8 32 2 9" xfId="8995" xr:uid="{00000000-0005-0000-0000-000000230000}"/>
    <cellStyle name="Normal 8 32 3" xfId="8996" xr:uid="{00000000-0005-0000-0000-000001230000}"/>
    <cellStyle name="Normal 8 32 4" xfId="8997" xr:uid="{00000000-0005-0000-0000-000002230000}"/>
    <cellStyle name="Normal 8 32 5" xfId="8998" xr:uid="{00000000-0005-0000-0000-000003230000}"/>
    <cellStyle name="Normal 8 32 6" xfId="8999" xr:uid="{00000000-0005-0000-0000-000004230000}"/>
    <cellStyle name="Normal 8 32 7" xfId="9000" xr:uid="{00000000-0005-0000-0000-000005230000}"/>
    <cellStyle name="Normal 8 32 8" xfId="9001" xr:uid="{00000000-0005-0000-0000-000006230000}"/>
    <cellStyle name="Normal 8 32 9" xfId="9002" xr:uid="{00000000-0005-0000-0000-000007230000}"/>
    <cellStyle name="Normal 8 33" xfId="9003" xr:uid="{00000000-0005-0000-0000-000008230000}"/>
    <cellStyle name="Normal 8 33 10" xfId="9004" xr:uid="{00000000-0005-0000-0000-000009230000}"/>
    <cellStyle name="Normal 8 33 11" xfId="9005" xr:uid="{00000000-0005-0000-0000-00000A230000}"/>
    <cellStyle name="Normal 8 33 12" xfId="9006" xr:uid="{00000000-0005-0000-0000-00000B230000}"/>
    <cellStyle name="Normal 8 33 13" xfId="9007" xr:uid="{00000000-0005-0000-0000-00000C230000}"/>
    <cellStyle name="Normal 8 33 14" xfId="9008" xr:uid="{00000000-0005-0000-0000-00000D230000}"/>
    <cellStyle name="Normal 8 33 15" xfId="9009" xr:uid="{00000000-0005-0000-0000-00000E230000}"/>
    <cellStyle name="Normal 8 33 16" xfId="9010" xr:uid="{00000000-0005-0000-0000-00000F230000}"/>
    <cellStyle name="Normal 8 33 2" xfId="9011" xr:uid="{00000000-0005-0000-0000-000010230000}"/>
    <cellStyle name="Normal 8 33 2 10" xfId="9012" xr:uid="{00000000-0005-0000-0000-000011230000}"/>
    <cellStyle name="Normal 8 33 2 11" xfId="9013" xr:uid="{00000000-0005-0000-0000-000012230000}"/>
    <cellStyle name="Normal 8 33 2 12" xfId="9014" xr:uid="{00000000-0005-0000-0000-000013230000}"/>
    <cellStyle name="Normal 8 33 2 2" xfId="9015" xr:uid="{00000000-0005-0000-0000-000014230000}"/>
    <cellStyle name="Normal 8 33 2 3" xfId="9016" xr:uid="{00000000-0005-0000-0000-000015230000}"/>
    <cellStyle name="Normal 8 33 2 4" xfId="9017" xr:uid="{00000000-0005-0000-0000-000016230000}"/>
    <cellStyle name="Normal 8 33 2 5" xfId="9018" xr:uid="{00000000-0005-0000-0000-000017230000}"/>
    <cellStyle name="Normal 8 33 2 6" xfId="9019" xr:uid="{00000000-0005-0000-0000-000018230000}"/>
    <cellStyle name="Normal 8 33 2 7" xfId="9020" xr:uid="{00000000-0005-0000-0000-000019230000}"/>
    <cellStyle name="Normal 8 33 2 8" xfId="9021" xr:uid="{00000000-0005-0000-0000-00001A230000}"/>
    <cellStyle name="Normal 8 33 2 9" xfId="9022" xr:uid="{00000000-0005-0000-0000-00001B230000}"/>
    <cellStyle name="Normal 8 33 3" xfId="9023" xr:uid="{00000000-0005-0000-0000-00001C230000}"/>
    <cellStyle name="Normal 8 33 4" xfId="9024" xr:uid="{00000000-0005-0000-0000-00001D230000}"/>
    <cellStyle name="Normal 8 33 5" xfId="9025" xr:uid="{00000000-0005-0000-0000-00001E230000}"/>
    <cellStyle name="Normal 8 33 6" xfId="9026" xr:uid="{00000000-0005-0000-0000-00001F230000}"/>
    <cellStyle name="Normal 8 33 7" xfId="9027" xr:uid="{00000000-0005-0000-0000-000020230000}"/>
    <cellStyle name="Normal 8 33 8" xfId="9028" xr:uid="{00000000-0005-0000-0000-000021230000}"/>
    <cellStyle name="Normal 8 33 9" xfId="9029" xr:uid="{00000000-0005-0000-0000-000022230000}"/>
    <cellStyle name="Normal 8 34" xfId="9030" xr:uid="{00000000-0005-0000-0000-000023230000}"/>
    <cellStyle name="Normal 8 34 10" xfId="9031" xr:uid="{00000000-0005-0000-0000-000024230000}"/>
    <cellStyle name="Normal 8 34 11" xfId="9032" xr:uid="{00000000-0005-0000-0000-000025230000}"/>
    <cellStyle name="Normal 8 34 12" xfId="9033" xr:uid="{00000000-0005-0000-0000-000026230000}"/>
    <cellStyle name="Normal 8 34 13" xfId="9034" xr:uid="{00000000-0005-0000-0000-000027230000}"/>
    <cellStyle name="Normal 8 34 14" xfId="9035" xr:uid="{00000000-0005-0000-0000-000028230000}"/>
    <cellStyle name="Normal 8 34 15" xfId="9036" xr:uid="{00000000-0005-0000-0000-000029230000}"/>
    <cellStyle name="Normal 8 34 16" xfId="9037" xr:uid="{00000000-0005-0000-0000-00002A230000}"/>
    <cellStyle name="Normal 8 34 2" xfId="9038" xr:uid="{00000000-0005-0000-0000-00002B230000}"/>
    <cellStyle name="Normal 8 34 2 10" xfId="9039" xr:uid="{00000000-0005-0000-0000-00002C230000}"/>
    <cellStyle name="Normal 8 34 2 11" xfId="9040" xr:uid="{00000000-0005-0000-0000-00002D230000}"/>
    <cellStyle name="Normal 8 34 2 12" xfId="9041" xr:uid="{00000000-0005-0000-0000-00002E230000}"/>
    <cellStyle name="Normal 8 34 2 2" xfId="9042" xr:uid="{00000000-0005-0000-0000-00002F230000}"/>
    <cellStyle name="Normal 8 34 2 3" xfId="9043" xr:uid="{00000000-0005-0000-0000-000030230000}"/>
    <cellStyle name="Normal 8 34 2 4" xfId="9044" xr:uid="{00000000-0005-0000-0000-000031230000}"/>
    <cellStyle name="Normal 8 34 2 5" xfId="9045" xr:uid="{00000000-0005-0000-0000-000032230000}"/>
    <cellStyle name="Normal 8 34 2 6" xfId="9046" xr:uid="{00000000-0005-0000-0000-000033230000}"/>
    <cellStyle name="Normal 8 34 2 7" xfId="9047" xr:uid="{00000000-0005-0000-0000-000034230000}"/>
    <cellStyle name="Normal 8 34 2 8" xfId="9048" xr:uid="{00000000-0005-0000-0000-000035230000}"/>
    <cellStyle name="Normal 8 34 2 9" xfId="9049" xr:uid="{00000000-0005-0000-0000-000036230000}"/>
    <cellStyle name="Normal 8 34 3" xfId="9050" xr:uid="{00000000-0005-0000-0000-000037230000}"/>
    <cellStyle name="Normal 8 34 4" xfId="9051" xr:uid="{00000000-0005-0000-0000-000038230000}"/>
    <cellStyle name="Normal 8 34 5" xfId="9052" xr:uid="{00000000-0005-0000-0000-000039230000}"/>
    <cellStyle name="Normal 8 34 6" xfId="9053" xr:uid="{00000000-0005-0000-0000-00003A230000}"/>
    <cellStyle name="Normal 8 34 7" xfId="9054" xr:uid="{00000000-0005-0000-0000-00003B230000}"/>
    <cellStyle name="Normal 8 34 8" xfId="9055" xr:uid="{00000000-0005-0000-0000-00003C230000}"/>
    <cellStyle name="Normal 8 34 9" xfId="9056" xr:uid="{00000000-0005-0000-0000-00003D230000}"/>
    <cellStyle name="Normal 8 35" xfId="9057" xr:uid="{00000000-0005-0000-0000-00003E230000}"/>
    <cellStyle name="Normal 8 35 10" xfId="9058" xr:uid="{00000000-0005-0000-0000-00003F230000}"/>
    <cellStyle name="Normal 8 35 11" xfId="9059" xr:uid="{00000000-0005-0000-0000-000040230000}"/>
    <cellStyle name="Normal 8 35 12" xfId="9060" xr:uid="{00000000-0005-0000-0000-000041230000}"/>
    <cellStyle name="Normal 8 35 13" xfId="9061" xr:uid="{00000000-0005-0000-0000-000042230000}"/>
    <cellStyle name="Normal 8 35 14" xfId="9062" xr:uid="{00000000-0005-0000-0000-000043230000}"/>
    <cellStyle name="Normal 8 35 15" xfId="9063" xr:uid="{00000000-0005-0000-0000-000044230000}"/>
    <cellStyle name="Normal 8 35 16" xfId="9064" xr:uid="{00000000-0005-0000-0000-000045230000}"/>
    <cellStyle name="Normal 8 35 2" xfId="9065" xr:uid="{00000000-0005-0000-0000-000046230000}"/>
    <cellStyle name="Normal 8 35 2 10" xfId="9066" xr:uid="{00000000-0005-0000-0000-000047230000}"/>
    <cellStyle name="Normal 8 35 2 11" xfId="9067" xr:uid="{00000000-0005-0000-0000-000048230000}"/>
    <cellStyle name="Normal 8 35 2 12" xfId="9068" xr:uid="{00000000-0005-0000-0000-000049230000}"/>
    <cellStyle name="Normal 8 35 2 2" xfId="9069" xr:uid="{00000000-0005-0000-0000-00004A230000}"/>
    <cellStyle name="Normal 8 35 2 3" xfId="9070" xr:uid="{00000000-0005-0000-0000-00004B230000}"/>
    <cellStyle name="Normal 8 35 2 4" xfId="9071" xr:uid="{00000000-0005-0000-0000-00004C230000}"/>
    <cellStyle name="Normal 8 35 2 5" xfId="9072" xr:uid="{00000000-0005-0000-0000-00004D230000}"/>
    <cellStyle name="Normal 8 35 2 6" xfId="9073" xr:uid="{00000000-0005-0000-0000-00004E230000}"/>
    <cellStyle name="Normal 8 35 2 7" xfId="9074" xr:uid="{00000000-0005-0000-0000-00004F230000}"/>
    <cellStyle name="Normal 8 35 2 8" xfId="9075" xr:uid="{00000000-0005-0000-0000-000050230000}"/>
    <cellStyle name="Normal 8 35 2 9" xfId="9076" xr:uid="{00000000-0005-0000-0000-000051230000}"/>
    <cellStyle name="Normal 8 35 3" xfId="9077" xr:uid="{00000000-0005-0000-0000-000052230000}"/>
    <cellStyle name="Normal 8 35 4" xfId="9078" xr:uid="{00000000-0005-0000-0000-000053230000}"/>
    <cellStyle name="Normal 8 35 5" xfId="9079" xr:uid="{00000000-0005-0000-0000-000054230000}"/>
    <cellStyle name="Normal 8 35 6" xfId="9080" xr:uid="{00000000-0005-0000-0000-000055230000}"/>
    <cellStyle name="Normal 8 35 7" xfId="9081" xr:uid="{00000000-0005-0000-0000-000056230000}"/>
    <cellStyle name="Normal 8 35 8" xfId="9082" xr:uid="{00000000-0005-0000-0000-000057230000}"/>
    <cellStyle name="Normal 8 35 9" xfId="9083" xr:uid="{00000000-0005-0000-0000-000058230000}"/>
    <cellStyle name="Normal 8 36" xfId="9084" xr:uid="{00000000-0005-0000-0000-000059230000}"/>
    <cellStyle name="Normal 8 36 10" xfId="9085" xr:uid="{00000000-0005-0000-0000-00005A230000}"/>
    <cellStyle name="Normal 8 36 11" xfId="9086" xr:uid="{00000000-0005-0000-0000-00005B230000}"/>
    <cellStyle name="Normal 8 36 12" xfId="9087" xr:uid="{00000000-0005-0000-0000-00005C230000}"/>
    <cellStyle name="Normal 8 36 13" xfId="9088" xr:uid="{00000000-0005-0000-0000-00005D230000}"/>
    <cellStyle name="Normal 8 36 14" xfId="9089" xr:uid="{00000000-0005-0000-0000-00005E230000}"/>
    <cellStyle name="Normal 8 36 15" xfId="9090" xr:uid="{00000000-0005-0000-0000-00005F230000}"/>
    <cellStyle name="Normal 8 36 16" xfId="9091" xr:uid="{00000000-0005-0000-0000-000060230000}"/>
    <cellStyle name="Normal 8 36 2" xfId="9092" xr:uid="{00000000-0005-0000-0000-000061230000}"/>
    <cellStyle name="Normal 8 36 2 10" xfId="9093" xr:uid="{00000000-0005-0000-0000-000062230000}"/>
    <cellStyle name="Normal 8 36 2 11" xfId="9094" xr:uid="{00000000-0005-0000-0000-000063230000}"/>
    <cellStyle name="Normal 8 36 2 12" xfId="9095" xr:uid="{00000000-0005-0000-0000-000064230000}"/>
    <cellStyle name="Normal 8 36 2 2" xfId="9096" xr:uid="{00000000-0005-0000-0000-000065230000}"/>
    <cellStyle name="Normal 8 36 2 3" xfId="9097" xr:uid="{00000000-0005-0000-0000-000066230000}"/>
    <cellStyle name="Normal 8 36 2 4" xfId="9098" xr:uid="{00000000-0005-0000-0000-000067230000}"/>
    <cellStyle name="Normal 8 36 2 5" xfId="9099" xr:uid="{00000000-0005-0000-0000-000068230000}"/>
    <cellStyle name="Normal 8 36 2 6" xfId="9100" xr:uid="{00000000-0005-0000-0000-000069230000}"/>
    <cellStyle name="Normal 8 36 2 7" xfId="9101" xr:uid="{00000000-0005-0000-0000-00006A230000}"/>
    <cellStyle name="Normal 8 36 2 8" xfId="9102" xr:uid="{00000000-0005-0000-0000-00006B230000}"/>
    <cellStyle name="Normal 8 36 2 9" xfId="9103" xr:uid="{00000000-0005-0000-0000-00006C230000}"/>
    <cellStyle name="Normal 8 36 3" xfId="9104" xr:uid="{00000000-0005-0000-0000-00006D230000}"/>
    <cellStyle name="Normal 8 36 4" xfId="9105" xr:uid="{00000000-0005-0000-0000-00006E230000}"/>
    <cellStyle name="Normal 8 36 5" xfId="9106" xr:uid="{00000000-0005-0000-0000-00006F230000}"/>
    <cellStyle name="Normal 8 36 6" xfId="9107" xr:uid="{00000000-0005-0000-0000-000070230000}"/>
    <cellStyle name="Normal 8 36 7" xfId="9108" xr:uid="{00000000-0005-0000-0000-000071230000}"/>
    <cellStyle name="Normal 8 36 8" xfId="9109" xr:uid="{00000000-0005-0000-0000-000072230000}"/>
    <cellStyle name="Normal 8 36 9" xfId="9110" xr:uid="{00000000-0005-0000-0000-000073230000}"/>
    <cellStyle name="Normal 8 37" xfId="9111" xr:uid="{00000000-0005-0000-0000-000074230000}"/>
    <cellStyle name="Normal 8 37 10" xfId="9112" xr:uid="{00000000-0005-0000-0000-000075230000}"/>
    <cellStyle name="Normal 8 37 11" xfId="9113" xr:uid="{00000000-0005-0000-0000-000076230000}"/>
    <cellStyle name="Normal 8 37 12" xfId="9114" xr:uid="{00000000-0005-0000-0000-000077230000}"/>
    <cellStyle name="Normal 8 37 13" xfId="9115" xr:uid="{00000000-0005-0000-0000-000078230000}"/>
    <cellStyle name="Normal 8 37 14" xfId="9116" xr:uid="{00000000-0005-0000-0000-000079230000}"/>
    <cellStyle name="Normal 8 37 15" xfId="9117" xr:uid="{00000000-0005-0000-0000-00007A230000}"/>
    <cellStyle name="Normal 8 37 16" xfId="9118" xr:uid="{00000000-0005-0000-0000-00007B230000}"/>
    <cellStyle name="Normal 8 37 2" xfId="9119" xr:uid="{00000000-0005-0000-0000-00007C230000}"/>
    <cellStyle name="Normal 8 37 2 10" xfId="9120" xr:uid="{00000000-0005-0000-0000-00007D230000}"/>
    <cellStyle name="Normal 8 37 2 11" xfId="9121" xr:uid="{00000000-0005-0000-0000-00007E230000}"/>
    <cellStyle name="Normal 8 37 2 12" xfId="9122" xr:uid="{00000000-0005-0000-0000-00007F230000}"/>
    <cellStyle name="Normal 8 37 2 2" xfId="9123" xr:uid="{00000000-0005-0000-0000-000080230000}"/>
    <cellStyle name="Normal 8 37 2 3" xfId="9124" xr:uid="{00000000-0005-0000-0000-000081230000}"/>
    <cellStyle name="Normal 8 37 2 4" xfId="9125" xr:uid="{00000000-0005-0000-0000-000082230000}"/>
    <cellStyle name="Normal 8 37 2 5" xfId="9126" xr:uid="{00000000-0005-0000-0000-000083230000}"/>
    <cellStyle name="Normal 8 37 2 6" xfId="9127" xr:uid="{00000000-0005-0000-0000-000084230000}"/>
    <cellStyle name="Normal 8 37 2 7" xfId="9128" xr:uid="{00000000-0005-0000-0000-000085230000}"/>
    <cellStyle name="Normal 8 37 2 8" xfId="9129" xr:uid="{00000000-0005-0000-0000-000086230000}"/>
    <cellStyle name="Normal 8 37 2 9" xfId="9130" xr:uid="{00000000-0005-0000-0000-000087230000}"/>
    <cellStyle name="Normal 8 37 3" xfId="9131" xr:uid="{00000000-0005-0000-0000-000088230000}"/>
    <cellStyle name="Normal 8 37 4" xfId="9132" xr:uid="{00000000-0005-0000-0000-000089230000}"/>
    <cellStyle name="Normal 8 37 5" xfId="9133" xr:uid="{00000000-0005-0000-0000-00008A230000}"/>
    <cellStyle name="Normal 8 37 6" xfId="9134" xr:uid="{00000000-0005-0000-0000-00008B230000}"/>
    <cellStyle name="Normal 8 37 7" xfId="9135" xr:uid="{00000000-0005-0000-0000-00008C230000}"/>
    <cellStyle name="Normal 8 37 8" xfId="9136" xr:uid="{00000000-0005-0000-0000-00008D230000}"/>
    <cellStyle name="Normal 8 37 9" xfId="9137" xr:uid="{00000000-0005-0000-0000-00008E230000}"/>
    <cellStyle name="Normal 8 38" xfId="9138" xr:uid="{00000000-0005-0000-0000-00008F230000}"/>
    <cellStyle name="Normal 8 38 10" xfId="9139" xr:uid="{00000000-0005-0000-0000-000090230000}"/>
    <cellStyle name="Normal 8 38 11" xfId="9140" xr:uid="{00000000-0005-0000-0000-000091230000}"/>
    <cellStyle name="Normal 8 38 12" xfId="9141" xr:uid="{00000000-0005-0000-0000-000092230000}"/>
    <cellStyle name="Normal 8 38 13" xfId="9142" xr:uid="{00000000-0005-0000-0000-000093230000}"/>
    <cellStyle name="Normal 8 38 14" xfId="9143" xr:uid="{00000000-0005-0000-0000-000094230000}"/>
    <cellStyle name="Normal 8 38 15" xfId="9144" xr:uid="{00000000-0005-0000-0000-000095230000}"/>
    <cellStyle name="Normal 8 38 16" xfId="9145" xr:uid="{00000000-0005-0000-0000-000096230000}"/>
    <cellStyle name="Normal 8 38 2" xfId="9146" xr:uid="{00000000-0005-0000-0000-000097230000}"/>
    <cellStyle name="Normal 8 38 2 10" xfId="9147" xr:uid="{00000000-0005-0000-0000-000098230000}"/>
    <cellStyle name="Normal 8 38 2 11" xfId="9148" xr:uid="{00000000-0005-0000-0000-000099230000}"/>
    <cellStyle name="Normal 8 38 2 12" xfId="9149" xr:uid="{00000000-0005-0000-0000-00009A230000}"/>
    <cellStyle name="Normal 8 38 2 2" xfId="9150" xr:uid="{00000000-0005-0000-0000-00009B230000}"/>
    <cellStyle name="Normal 8 38 2 3" xfId="9151" xr:uid="{00000000-0005-0000-0000-00009C230000}"/>
    <cellStyle name="Normal 8 38 2 4" xfId="9152" xr:uid="{00000000-0005-0000-0000-00009D230000}"/>
    <cellStyle name="Normal 8 38 2 5" xfId="9153" xr:uid="{00000000-0005-0000-0000-00009E230000}"/>
    <cellStyle name="Normal 8 38 2 6" xfId="9154" xr:uid="{00000000-0005-0000-0000-00009F230000}"/>
    <cellStyle name="Normal 8 38 2 7" xfId="9155" xr:uid="{00000000-0005-0000-0000-0000A0230000}"/>
    <cellStyle name="Normal 8 38 2 8" xfId="9156" xr:uid="{00000000-0005-0000-0000-0000A1230000}"/>
    <cellStyle name="Normal 8 38 2 9" xfId="9157" xr:uid="{00000000-0005-0000-0000-0000A2230000}"/>
    <cellStyle name="Normal 8 38 3" xfId="9158" xr:uid="{00000000-0005-0000-0000-0000A3230000}"/>
    <cellStyle name="Normal 8 38 4" xfId="9159" xr:uid="{00000000-0005-0000-0000-0000A4230000}"/>
    <cellStyle name="Normal 8 38 5" xfId="9160" xr:uid="{00000000-0005-0000-0000-0000A5230000}"/>
    <cellStyle name="Normal 8 38 6" xfId="9161" xr:uid="{00000000-0005-0000-0000-0000A6230000}"/>
    <cellStyle name="Normal 8 38 7" xfId="9162" xr:uid="{00000000-0005-0000-0000-0000A7230000}"/>
    <cellStyle name="Normal 8 38 8" xfId="9163" xr:uid="{00000000-0005-0000-0000-0000A8230000}"/>
    <cellStyle name="Normal 8 38 9" xfId="9164" xr:uid="{00000000-0005-0000-0000-0000A9230000}"/>
    <cellStyle name="Normal 8 39" xfId="9165" xr:uid="{00000000-0005-0000-0000-0000AA230000}"/>
    <cellStyle name="Normal 8 39 10" xfId="9166" xr:uid="{00000000-0005-0000-0000-0000AB230000}"/>
    <cellStyle name="Normal 8 39 11" xfId="9167" xr:uid="{00000000-0005-0000-0000-0000AC230000}"/>
    <cellStyle name="Normal 8 39 12" xfId="9168" xr:uid="{00000000-0005-0000-0000-0000AD230000}"/>
    <cellStyle name="Normal 8 39 13" xfId="9169" xr:uid="{00000000-0005-0000-0000-0000AE230000}"/>
    <cellStyle name="Normal 8 39 14" xfId="9170" xr:uid="{00000000-0005-0000-0000-0000AF230000}"/>
    <cellStyle name="Normal 8 39 15" xfId="9171" xr:uid="{00000000-0005-0000-0000-0000B0230000}"/>
    <cellStyle name="Normal 8 39 16" xfId="9172" xr:uid="{00000000-0005-0000-0000-0000B1230000}"/>
    <cellStyle name="Normal 8 39 2" xfId="9173" xr:uid="{00000000-0005-0000-0000-0000B2230000}"/>
    <cellStyle name="Normal 8 39 2 10" xfId="9174" xr:uid="{00000000-0005-0000-0000-0000B3230000}"/>
    <cellStyle name="Normal 8 39 2 11" xfId="9175" xr:uid="{00000000-0005-0000-0000-0000B4230000}"/>
    <cellStyle name="Normal 8 39 2 12" xfId="9176" xr:uid="{00000000-0005-0000-0000-0000B5230000}"/>
    <cellStyle name="Normal 8 39 2 2" xfId="9177" xr:uid="{00000000-0005-0000-0000-0000B6230000}"/>
    <cellStyle name="Normal 8 39 2 3" xfId="9178" xr:uid="{00000000-0005-0000-0000-0000B7230000}"/>
    <cellStyle name="Normal 8 39 2 4" xfId="9179" xr:uid="{00000000-0005-0000-0000-0000B8230000}"/>
    <cellStyle name="Normal 8 39 2 5" xfId="9180" xr:uid="{00000000-0005-0000-0000-0000B9230000}"/>
    <cellStyle name="Normal 8 39 2 6" xfId="9181" xr:uid="{00000000-0005-0000-0000-0000BA230000}"/>
    <cellStyle name="Normal 8 39 2 7" xfId="9182" xr:uid="{00000000-0005-0000-0000-0000BB230000}"/>
    <cellStyle name="Normal 8 39 2 8" xfId="9183" xr:uid="{00000000-0005-0000-0000-0000BC230000}"/>
    <cellStyle name="Normal 8 39 2 9" xfId="9184" xr:uid="{00000000-0005-0000-0000-0000BD230000}"/>
    <cellStyle name="Normal 8 39 3" xfId="9185" xr:uid="{00000000-0005-0000-0000-0000BE230000}"/>
    <cellStyle name="Normal 8 39 4" xfId="9186" xr:uid="{00000000-0005-0000-0000-0000BF230000}"/>
    <cellStyle name="Normal 8 39 5" xfId="9187" xr:uid="{00000000-0005-0000-0000-0000C0230000}"/>
    <cellStyle name="Normal 8 39 6" xfId="9188" xr:uid="{00000000-0005-0000-0000-0000C1230000}"/>
    <cellStyle name="Normal 8 39 7" xfId="9189" xr:uid="{00000000-0005-0000-0000-0000C2230000}"/>
    <cellStyle name="Normal 8 39 8" xfId="9190" xr:uid="{00000000-0005-0000-0000-0000C3230000}"/>
    <cellStyle name="Normal 8 39 9" xfId="9191" xr:uid="{00000000-0005-0000-0000-0000C4230000}"/>
    <cellStyle name="Normal 8 4" xfId="425" xr:uid="{00000000-0005-0000-0000-0000C5230000}"/>
    <cellStyle name="Normal 8 4 10" xfId="9192" xr:uid="{00000000-0005-0000-0000-0000C6230000}"/>
    <cellStyle name="Normal 8 4 11" xfId="9193" xr:uid="{00000000-0005-0000-0000-0000C7230000}"/>
    <cellStyle name="Normal 8 4 12" xfId="9194" xr:uid="{00000000-0005-0000-0000-0000C8230000}"/>
    <cellStyle name="Normal 8 4 13" xfId="9195" xr:uid="{00000000-0005-0000-0000-0000C9230000}"/>
    <cellStyle name="Normal 8 4 14" xfId="9196" xr:uid="{00000000-0005-0000-0000-0000CA230000}"/>
    <cellStyle name="Normal 8 4 15" xfId="9197" xr:uid="{00000000-0005-0000-0000-0000CB230000}"/>
    <cellStyle name="Normal 8 4 16" xfId="9198" xr:uid="{00000000-0005-0000-0000-0000CC230000}"/>
    <cellStyle name="Normal 8 4 17" xfId="9199" xr:uid="{00000000-0005-0000-0000-0000CD230000}"/>
    <cellStyle name="Normal 8 4 18" xfId="9200" xr:uid="{00000000-0005-0000-0000-0000CE230000}"/>
    <cellStyle name="Normal 8 4 2" xfId="9201" xr:uid="{00000000-0005-0000-0000-0000CF230000}"/>
    <cellStyle name="Normal 8 4 2 10" xfId="9202" xr:uid="{00000000-0005-0000-0000-0000D0230000}"/>
    <cellStyle name="Normal 8 4 2 11" xfId="9203" xr:uid="{00000000-0005-0000-0000-0000D1230000}"/>
    <cellStyle name="Normal 8 4 2 12" xfId="9204" xr:uid="{00000000-0005-0000-0000-0000D2230000}"/>
    <cellStyle name="Normal 8 4 2 13" xfId="9205" xr:uid="{00000000-0005-0000-0000-0000D3230000}"/>
    <cellStyle name="Normal 8 4 2 2" xfId="9206" xr:uid="{00000000-0005-0000-0000-0000D4230000}"/>
    <cellStyle name="Normal 8 4 2 2 10" xfId="9207" xr:uid="{00000000-0005-0000-0000-0000D5230000}"/>
    <cellStyle name="Normal 8 4 2 2 11" xfId="9208" xr:uid="{00000000-0005-0000-0000-0000D6230000}"/>
    <cellStyle name="Normal 8 4 2 2 12" xfId="9209" xr:uid="{00000000-0005-0000-0000-0000D7230000}"/>
    <cellStyle name="Normal 8 4 2 2 2" xfId="9210" xr:uid="{00000000-0005-0000-0000-0000D8230000}"/>
    <cellStyle name="Normal 8 4 2 2 3" xfId="9211" xr:uid="{00000000-0005-0000-0000-0000D9230000}"/>
    <cellStyle name="Normal 8 4 2 2 4" xfId="9212" xr:uid="{00000000-0005-0000-0000-0000DA230000}"/>
    <cellStyle name="Normal 8 4 2 2 5" xfId="9213" xr:uid="{00000000-0005-0000-0000-0000DB230000}"/>
    <cellStyle name="Normal 8 4 2 2 6" xfId="9214" xr:uid="{00000000-0005-0000-0000-0000DC230000}"/>
    <cellStyle name="Normal 8 4 2 2 7" xfId="9215" xr:uid="{00000000-0005-0000-0000-0000DD230000}"/>
    <cellStyle name="Normal 8 4 2 2 8" xfId="9216" xr:uid="{00000000-0005-0000-0000-0000DE230000}"/>
    <cellStyle name="Normal 8 4 2 2 9" xfId="9217" xr:uid="{00000000-0005-0000-0000-0000DF230000}"/>
    <cellStyle name="Normal 8 4 2 3" xfId="9218" xr:uid="{00000000-0005-0000-0000-0000E0230000}"/>
    <cellStyle name="Normal 8 4 2 4" xfId="9219" xr:uid="{00000000-0005-0000-0000-0000E1230000}"/>
    <cellStyle name="Normal 8 4 2 5" xfId="9220" xr:uid="{00000000-0005-0000-0000-0000E2230000}"/>
    <cellStyle name="Normal 8 4 2 6" xfId="9221" xr:uid="{00000000-0005-0000-0000-0000E3230000}"/>
    <cellStyle name="Normal 8 4 2 7" xfId="9222" xr:uid="{00000000-0005-0000-0000-0000E4230000}"/>
    <cellStyle name="Normal 8 4 2 8" xfId="9223" xr:uid="{00000000-0005-0000-0000-0000E5230000}"/>
    <cellStyle name="Normal 8 4 2 9" xfId="9224" xr:uid="{00000000-0005-0000-0000-0000E6230000}"/>
    <cellStyle name="Normal 8 4 3" xfId="9225" xr:uid="{00000000-0005-0000-0000-0000E7230000}"/>
    <cellStyle name="Normal 8 4 3 10" xfId="9226" xr:uid="{00000000-0005-0000-0000-0000E8230000}"/>
    <cellStyle name="Normal 8 4 3 11" xfId="9227" xr:uid="{00000000-0005-0000-0000-0000E9230000}"/>
    <cellStyle name="Normal 8 4 3 12" xfId="9228" xr:uid="{00000000-0005-0000-0000-0000EA230000}"/>
    <cellStyle name="Normal 8 4 3 2" xfId="9229" xr:uid="{00000000-0005-0000-0000-0000EB230000}"/>
    <cellStyle name="Normal 8 4 3 3" xfId="9230" xr:uid="{00000000-0005-0000-0000-0000EC230000}"/>
    <cellStyle name="Normal 8 4 3 4" xfId="9231" xr:uid="{00000000-0005-0000-0000-0000ED230000}"/>
    <cellStyle name="Normal 8 4 3 5" xfId="9232" xr:uid="{00000000-0005-0000-0000-0000EE230000}"/>
    <cellStyle name="Normal 8 4 3 6" xfId="9233" xr:uid="{00000000-0005-0000-0000-0000EF230000}"/>
    <cellStyle name="Normal 8 4 3 7" xfId="9234" xr:uid="{00000000-0005-0000-0000-0000F0230000}"/>
    <cellStyle name="Normal 8 4 3 8" xfId="9235" xr:uid="{00000000-0005-0000-0000-0000F1230000}"/>
    <cellStyle name="Normal 8 4 3 9" xfId="9236" xr:uid="{00000000-0005-0000-0000-0000F2230000}"/>
    <cellStyle name="Normal 8 4 4" xfId="9237" xr:uid="{00000000-0005-0000-0000-0000F3230000}"/>
    <cellStyle name="Normal 8 4 4 10" xfId="9238" xr:uid="{00000000-0005-0000-0000-0000F4230000}"/>
    <cellStyle name="Normal 8 4 4 11" xfId="9239" xr:uid="{00000000-0005-0000-0000-0000F5230000}"/>
    <cellStyle name="Normal 8 4 4 12" xfId="9240" xr:uid="{00000000-0005-0000-0000-0000F6230000}"/>
    <cellStyle name="Normal 8 4 4 2" xfId="9241" xr:uid="{00000000-0005-0000-0000-0000F7230000}"/>
    <cellStyle name="Normal 8 4 4 3" xfId="9242" xr:uid="{00000000-0005-0000-0000-0000F8230000}"/>
    <cellStyle name="Normal 8 4 4 4" xfId="9243" xr:uid="{00000000-0005-0000-0000-0000F9230000}"/>
    <cellStyle name="Normal 8 4 4 5" xfId="9244" xr:uid="{00000000-0005-0000-0000-0000FA230000}"/>
    <cellStyle name="Normal 8 4 4 6" xfId="9245" xr:uid="{00000000-0005-0000-0000-0000FB230000}"/>
    <cellStyle name="Normal 8 4 4 7" xfId="9246" xr:uid="{00000000-0005-0000-0000-0000FC230000}"/>
    <cellStyle name="Normal 8 4 4 8" xfId="9247" xr:uid="{00000000-0005-0000-0000-0000FD230000}"/>
    <cellStyle name="Normal 8 4 4 9" xfId="9248" xr:uid="{00000000-0005-0000-0000-0000FE230000}"/>
    <cellStyle name="Normal 8 4 5" xfId="9249" xr:uid="{00000000-0005-0000-0000-0000FF230000}"/>
    <cellStyle name="Normal 8 4 5 2" xfId="9250" xr:uid="{00000000-0005-0000-0000-000000240000}"/>
    <cellStyle name="Normal 8 4 5 3" xfId="9251" xr:uid="{00000000-0005-0000-0000-000001240000}"/>
    <cellStyle name="Normal 8 4 5 4" xfId="9252" xr:uid="{00000000-0005-0000-0000-000002240000}"/>
    <cellStyle name="Normal 8 4 6" xfId="9253" xr:uid="{00000000-0005-0000-0000-000003240000}"/>
    <cellStyle name="Normal 8 4 7" xfId="9254" xr:uid="{00000000-0005-0000-0000-000004240000}"/>
    <cellStyle name="Normal 8 4 8" xfId="9255" xr:uid="{00000000-0005-0000-0000-000005240000}"/>
    <cellStyle name="Normal 8 4 9" xfId="9256" xr:uid="{00000000-0005-0000-0000-000006240000}"/>
    <cellStyle name="Normal 8 40" xfId="9257" xr:uid="{00000000-0005-0000-0000-000007240000}"/>
    <cellStyle name="Normal 8 40 10" xfId="9258" xr:uid="{00000000-0005-0000-0000-000008240000}"/>
    <cellStyle name="Normal 8 40 11" xfId="9259" xr:uid="{00000000-0005-0000-0000-000009240000}"/>
    <cellStyle name="Normal 8 40 12" xfId="9260" xr:uid="{00000000-0005-0000-0000-00000A240000}"/>
    <cellStyle name="Normal 8 40 13" xfId="9261" xr:uid="{00000000-0005-0000-0000-00000B240000}"/>
    <cellStyle name="Normal 8 40 14" xfId="9262" xr:uid="{00000000-0005-0000-0000-00000C240000}"/>
    <cellStyle name="Normal 8 40 15" xfId="9263" xr:uid="{00000000-0005-0000-0000-00000D240000}"/>
    <cellStyle name="Normal 8 40 16" xfId="9264" xr:uid="{00000000-0005-0000-0000-00000E240000}"/>
    <cellStyle name="Normal 8 40 2" xfId="9265" xr:uid="{00000000-0005-0000-0000-00000F240000}"/>
    <cellStyle name="Normal 8 40 2 10" xfId="9266" xr:uid="{00000000-0005-0000-0000-000010240000}"/>
    <cellStyle name="Normal 8 40 2 11" xfId="9267" xr:uid="{00000000-0005-0000-0000-000011240000}"/>
    <cellStyle name="Normal 8 40 2 12" xfId="9268" xr:uid="{00000000-0005-0000-0000-000012240000}"/>
    <cellStyle name="Normal 8 40 2 2" xfId="9269" xr:uid="{00000000-0005-0000-0000-000013240000}"/>
    <cellStyle name="Normal 8 40 2 3" xfId="9270" xr:uid="{00000000-0005-0000-0000-000014240000}"/>
    <cellStyle name="Normal 8 40 2 4" xfId="9271" xr:uid="{00000000-0005-0000-0000-000015240000}"/>
    <cellStyle name="Normal 8 40 2 5" xfId="9272" xr:uid="{00000000-0005-0000-0000-000016240000}"/>
    <cellStyle name="Normal 8 40 2 6" xfId="9273" xr:uid="{00000000-0005-0000-0000-000017240000}"/>
    <cellStyle name="Normal 8 40 2 7" xfId="9274" xr:uid="{00000000-0005-0000-0000-000018240000}"/>
    <cellStyle name="Normal 8 40 2 8" xfId="9275" xr:uid="{00000000-0005-0000-0000-000019240000}"/>
    <cellStyle name="Normal 8 40 2 9" xfId="9276" xr:uid="{00000000-0005-0000-0000-00001A240000}"/>
    <cellStyle name="Normal 8 40 3" xfId="9277" xr:uid="{00000000-0005-0000-0000-00001B240000}"/>
    <cellStyle name="Normal 8 40 4" xfId="9278" xr:uid="{00000000-0005-0000-0000-00001C240000}"/>
    <cellStyle name="Normal 8 40 5" xfId="9279" xr:uid="{00000000-0005-0000-0000-00001D240000}"/>
    <cellStyle name="Normal 8 40 6" xfId="9280" xr:uid="{00000000-0005-0000-0000-00001E240000}"/>
    <cellStyle name="Normal 8 40 7" xfId="9281" xr:uid="{00000000-0005-0000-0000-00001F240000}"/>
    <cellStyle name="Normal 8 40 8" xfId="9282" xr:uid="{00000000-0005-0000-0000-000020240000}"/>
    <cellStyle name="Normal 8 40 9" xfId="9283" xr:uid="{00000000-0005-0000-0000-000021240000}"/>
    <cellStyle name="Normal 8 41" xfId="9284" xr:uid="{00000000-0005-0000-0000-000022240000}"/>
    <cellStyle name="Normal 8 41 10" xfId="9285" xr:uid="{00000000-0005-0000-0000-000023240000}"/>
    <cellStyle name="Normal 8 41 11" xfId="9286" xr:uid="{00000000-0005-0000-0000-000024240000}"/>
    <cellStyle name="Normal 8 41 12" xfId="9287" xr:uid="{00000000-0005-0000-0000-000025240000}"/>
    <cellStyle name="Normal 8 41 13" xfId="9288" xr:uid="{00000000-0005-0000-0000-000026240000}"/>
    <cellStyle name="Normal 8 41 14" xfId="9289" xr:uid="{00000000-0005-0000-0000-000027240000}"/>
    <cellStyle name="Normal 8 41 15" xfId="9290" xr:uid="{00000000-0005-0000-0000-000028240000}"/>
    <cellStyle name="Normal 8 41 16" xfId="9291" xr:uid="{00000000-0005-0000-0000-000029240000}"/>
    <cellStyle name="Normal 8 41 2" xfId="9292" xr:uid="{00000000-0005-0000-0000-00002A240000}"/>
    <cellStyle name="Normal 8 41 2 10" xfId="9293" xr:uid="{00000000-0005-0000-0000-00002B240000}"/>
    <cellStyle name="Normal 8 41 2 11" xfId="9294" xr:uid="{00000000-0005-0000-0000-00002C240000}"/>
    <cellStyle name="Normal 8 41 2 12" xfId="9295" xr:uid="{00000000-0005-0000-0000-00002D240000}"/>
    <cellStyle name="Normal 8 41 2 2" xfId="9296" xr:uid="{00000000-0005-0000-0000-00002E240000}"/>
    <cellStyle name="Normal 8 41 2 3" xfId="9297" xr:uid="{00000000-0005-0000-0000-00002F240000}"/>
    <cellStyle name="Normal 8 41 2 4" xfId="9298" xr:uid="{00000000-0005-0000-0000-000030240000}"/>
    <cellStyle name="Normal 8 41 2 5" xfId="9299" xr:uid="{00000000-0005-0000-0000-000031240000}"/>
    <cellStyle name="Normal 8 41 2 6" xfId="9300" xr:uid="{00000000-0005-0000-0000-000032240000}"/>
    <cellStyle name="Normal 8 41 2 7" xfId="9301" xr:uid="{00000000-0005-0000-0000-000033240000}"/>
    <cellStyle name="Normal 8 41 2 8" xfId="9302" xr:uid="{00000000-0005-0000-0000-000034240000}"/>
    <cellStyle name="Normal 8 41 2 9" xfId="9303" xr:uid="{00000000-0005-0000-0000-000035240000}"/>
    <cellStyle name="Normal 8 41 3" xfId="9304" xr:uid="{00000000-0005-0000-0000-000036240000}"/>
    <cellStyle name="Normal 8 41 4" xfId="9305" xr:uid="{00000000-0005-0000-0000-000037240000}"/>
    <cellStyle name="Normal 8 41 5" xfId="9306" xr:uid="{00000000-0005-0000-0000-000038240000}"/>
    <cellStyle name="Normal 8 41 6" xfId="9307" xr:uid="{00000000-0005-0000-0000-000039240000}"/>
    <cellStyle name="Normal 8 41 7" xfId="9308" xr:uid="{00000000-0005-0000-0000-00003A240000}"/>
    <cellStyle name="Normal 8 41 8" xfId="9309" xr:uid="{00000000-0005-0000-0000-00003B240000}"/>
    <cellStyle name="Normal 8 41 9" xfId="9310" xr:uid="{00000000-0005-0000-0000-00003C240000}"/>
    <cellStyle name="Normal 8 42" xfId="9311" xr:uid="{00000000-0005-0000-0000-00003D240000}"/>
    <cellStyle name="Normal 8 42 10" xfId="9312" xr:uid="{00000000-0005-0000-0000-00003E240000}"/>
    <cellStyle name="Normal 8 42 11" xfId="9313" xr:uid="{00000000-0005-0000-0000-00003F240000}"/>
    <cellStyle name="Normal 8 42 12" xfId="9314" xr:uid="{00000000-0005-0000-0000-000040240000}"/>
    <cellStyle name="Normal 8 42 13" xfId="9315" xr:uid="{00000000-0005-0000-0000-000041240000}"/>
    <cellStyle name="Normal 8 42 14" xfId="9316" xr:uid="{00000000-0005-0000-0000-000042240000}"/>
    <cellStyle name="Normal 8 42 15" xfId="9317" xr:uid="{00000000-0005-0000-0000-000043240000}"/>
    <cellStyle name="Normal 8 42 16" xfId="9318" xr:uid="{00000000-0005-0000-0000-000044240000}"/>
    <cellStyle name="Normal 8 42 2" xfId="9319" xr:uid="{00000000-0005-0000-0000-000045240000}"/>
    <cellStyle name="Normal 8 42 2 10" xfId="9320" xr:uid="{00000000-0005-0000-0000-000046240000}"/>
    <cellStyle name="Normal 8 42 2 11" xfId="9321" xr:uid="{00000000-0005-0000-0000-000047240000}"/>
    <cellStyle name="Normal 8 42 2 12" xfId="9322" xr:uid="{00000000-0005-0000-0000-000048240000}"/>
    <cellStyle name="Normal 8 42 2 2" xfId="9323" xr:uid="{00000000-0005-0000-0000-000049240000}"/>
    <cellStyle name="Normal 8 42 2 3" xfId="9324" xr:uid="{00000000-0005-0000-0000-00004A240000}"/>
    <cellStyle name="Normal 8 42 2 4" xfId="9325" xr:uid="{00000000-0005-0000-0000-00004B240000}"/>
    <cellStyle name="Normal 8 42 2 5" xfId="9326" xr:uid="{00000000-0005-0000-0000-00004C240000}"/>
    <cellStyle name="Normal 8 42 2 6" xfId="9327" xr:uid="{00000000-0005-0000-0000-00004D240000}"/>
    <cellStyle name="Normal 8 42 2 7" xfId="9328" xr:uid="{00000000-0005-0000-0000-00004E240000}"/>
    <cellStyle name="Normal 8 42 2 8" xfId="9329" xr:uid="{00000000-0005-0000-0000-00004F240000}"/>
    <cellStyle name="Normal 8 42 2 9" xfId="9330" xr:uid="{00000000-0005-0000-0000-000050240000}"/>
    <cellStyle name="Normal 8 42 3" xfId="9331" xr:uid="{00000000-0005-0000-0000-000051240000}"/>
    <cellStyle name="Normal 8 42 4" xfId="9332" xr:uid="{00000000-0005-0000-0000-000052240000}"/>
    <cellStyle name="Normal 8 42 5" xfId="9333" xr:uid="{00000000-0005-0000-0000-000053240000}"/>
    <cellStyle name="Normal 8 42 6" xfId="9334" xr:uid="{00000000-0005-0000-0000-000054240000}"/>
    <cellStyle name="Normal 8 42 7" xfId="9335" xr:uid="{00000000-0005-0000-0000-000055240000}"/>
    <cellStyle name="Normal 8 42 8" xfId="9336" xr:uid="{00000000-0005-0000-0000-000056240000}"/>
    <cellStyle name="Normal 8 42 9" xfId="9337" xr:uid="{00000000-0005-0000-0000-000057240000}"/>
    <cellStyle name="Normal 8 43" xfId="9338" xr:uid="{00000000-0005-0000-0000-000058240000}"/>
    <cellStyle name="Normal 8 43 10" xfId="9339" xr:uid="{00000000-0005-0000-0000-000059240000}"/>
    <cellStyle name="Normal 8 43 11" xfId="9340" xr:uid="{00000000-0005-0000-0000-00005A240000}"/>
    <cellStyle name="Normal 8 43 12" xfId="9341" xr:uid="{00000000-0005-0000-0000-00005B240000}"/>
    <cellStyle name="Normal 8 43 13" xfId="9342" xr:uid="{00000000-0005-0000-0000-00005C240000}"/>
    <cellStyle name="Normal 8 43 14" xfId="9343" xr:uid="{00000000-0005-0000-0000-00005D240000}"/>
    <cellStyle name="Normal 8 43 15" xfId="9344" xr:uid="{00000000-0005-0000-0000-00005E240000}"/>
    <cellStyle name="Normal 8 43 16" xfId="9345" xr:uid="{00000000-0005-0000-0000-00005F240000}"/>
    <cellStyle name="Normal 8 43 2" xfId="9346" xr:uid="{00000000-0005-0000-0000-000060240000}"/>
    <cellStyle name="Normal 8 43 2 10" xfId="9347" xr:uid="{00000000-0005-0000-0000-000061240000}"/>
    <cellStyle name="Normal 8 43 2 11" xfId="9348" xr:uid="{00000000-0005-0000-0000-000062240000}"/>
    <cellStyle name="Normal 8 43 2 12" xfId="9349" xr:uid="{00000000-0005-0000-0000-000063240000}"/>
    <cellStyle name="Normal 8 43 2 2" xfId="9350" xr:uid="{00000000-0005-0000-0000-000064240000}"/>
    <cellStyle name="Normal 8 43 2 3" xfId="9351" xr:uid="{00000000-0005-0000-0000-000065240000}"/>
    <cellStyle name="Normal 8 43 2 4" xfId="9352" xr:uid="{00000000-0005-0000-0000-000066240000}"/>
    <cellStyle name="Normal 8 43 2 5" xfId="9353" xr:uid="{00000000-0005-0000-0000-000067240000}"/>
    <cellStyle name="Normal 8 43 2 6" xfId="9354" xr:uid="{00000000-0005-0000-0000-000068240000}"/>
    <cellStyle name="Normal 8 43 2 7" xfId="9355" xr:uid="{00000000-0005-0000-0000-000069240000}"/>
    <cellStyle name="Normal 8 43 2 8" xfId="9356" xr:uid="{00000000-0005-0000-0000-00006A240000}"/>
    <cellStyle name="Normal 8 43 2 9" xfId="9357" xr:uid="{00000000-0005-0000-0000-00006B240000}"/>
    <cellStyle name="Normal 8 43 3" xfId="9358" xr:uid="{00000000-0005-0000-0000-00006C240000}"/>
    <cellStyle name="Normal 8 43 4" xfId="9359" xr:uid="{00000000-0005-0000-0000-00006D240000}"/>
    <cellStyle name="Normal 8 43 5" xfId="9360" xr:uid="{00000000-0005-0000-0000-00006E240000}"/>
    <cellStyle name="Normal 8 43 6" xfId="9361" xr:uid="{00000000-0005-0000-0000-00006F240000}"/>
    <cellStyle name="Normal 8 43 7" xfId="9362" xr:uid="{00000000-0005-0000-0000-000070240000}"/>
    <cellStyle name="Normal 8 43 8" xfId="9363" xr:uid="{00000000-0005-0000-0000-000071240000}"/>
    <cellStyle name="Normal 8 43 9" xfId="9364" xr:uid="{00000000-0005-0000-0000-000072240000}"/>
    <cellStyle name="Normal 8 44" xfId="9365" xr:uid="{00000000-0005-0000-0000-000073240000}"/>
    <cellStyle name="Normal 8 44 10" xfId="9366" xr:uid="{00000000-0005-0000-0000-000074240000}"/>
    <cellStyle name="Normal 8 44 11" xfId="9367" xr:uid="{00000000-0005-0000-0000-000075240000}"/>
    <cellStyle name="Normal 8 44 12" xfId="9368" xr:uid="{00000000-0005-0000-0000-000076240000}"/>
    <cellStyle name="Normal 8 44 13" xfId="9369" xr:uid="{00000000-0005-0000-0000-000077240000}"/>
    <cellStyle name="Normal 8 44 14" xfId="9370" xr:uid="{00000000-0005-0000-0000-000078240000}"/>
    <cellStyle name="Normal 8 44 15" xfId="9371" xr:uid="{00000000-0005-0000-0000-000079240000}"/>
    <cellStyle name="Normal 8 44 16" xfId="9372" xr:uid="{00000000-0005-0000-0000-00007A240000}"/>
    <cellStyle name="Normal 8 44 2" xfId="9373" xr:uid="{00000000-0005-0000-0000-00007B240000}"/>
    <cellStyle name="Normal 8 44 2 10" xfId="9374" xr:uid="{00000000-0005-0000-0000-00007C240000}"/>
    <cellStyle name="Normal 8 44 2 11" xfId="9375" xr:uid="{00000000-0005-0000-0000-00007D240000}"/>
    <cellStyle name="Normal 8 44 2 12" xfId="9376" xr:uid="{00000000-0005-0000-0000-00007E240000}"/>
    <cellStyle name="Normal 8 44 2 2" xfId="9377" xr:uid="{00000000-0005-0000-0000-00007F240000}"/>
    <cellStyle name="Normal 8 44 2 3" xfId="9378" xr:uid="{00000000-0005-0000-0000-000080240000}"/>
    <cellStyle name="Normal 8 44 2 4" xfId="9379" xr:uid="{00000000-0005-0000-0000-000081240000}"/>
    <cellStyle name="Normal 8 44 2 5" xfId="9380" xr:uid="{00000000-0005-0000-0000-000082240000}"/>
    <cellStyle name="Normal 8 44 2 6" xfId="9381" xr:uid="{00000000-0005-0000-0000-000083240000}"/>
    <cellStyle name="Normal 8 44 2 7" xfId="9382" xr:uid="{00000000-0005-0000-0000-000084240000}"/>
    <cellStyle name="Normal 8 44 2 8" xfId="9383" xr:uid="{00000000-0005-0000-0000-000085240000}"/>
    <cellStyle name="Normal 8 44 2 9" xfId="9384" xr:uid="{00000000-0005-0000-0000-000086240000}"/>
    <cellStyle name="Normal 8 44 3" xfId="9385" xr:uid="{00000000-0005-0000-0000-000087240000}"/>
    <cellStyle name="Normal 8 44 4" xfId="9386" xr:uid="{00000000-0005-0000-0000-000088240000}"/>
    <cellStyle name="Normal 8 44 5" xfId="9387" xr:uid="{00000000-0005-0000-0000-000089240000}"/>
    <cellStyle name="Normal 8 44 6" xfId="9388" xr:uid="{00000000-0005-0000-0000-00008A240000}"/>
    <cellStyle name="Normal 8 44 7" xfId="9389" xr:uid="{00000000-0005-0000-0000-00008B240000}"/>
    <cellStyle name="Normal 8 44 8" xfId="9390" xr:uid="{00000000-0005-0000-0000-00008C240000}"/>
    <cellStyle name="Normal 8 44 9" xfId="9391" xr:uid="{00000000-0005-0000-0000-00008D240000}"/>
    <cellStyle name="Normal 8 45" xfId="9392" xr:uid="{00000000-0005-0000-0000-00008E240000}"/>
    <cellStyle name="Normal 8 45 10" xfId="9393" xr:uid="{00000000-0005-0000-0000-00008F240000}"/>
    <cellStyle name="Normal 8 45 11" xfId="9394" xr:uid="{00000000-0005-0000-0000-000090240000}"/>
    <cellStyle name="Normal 8 45 12" xfId="9395" xr:uid="{00000000-0005-0000-0000-000091240000}"/>
    <cellStyle name="Normal 8 45 13" xfId="9396" xr:uid="{00000000-0005-0000-0000-000092240000}"/>
    <cellStyle name="Normal 8 45 14" xfId="9397" xr:uid="{00000000-0005-0000-0000-000093240000}"/>
    <cellStyle name="Normal 8 45 15" xfId="9398" xr:uid="{00000000-0005-0000-0000-000094240000}"/>
    <cellStyle name="Normal 8 45 16" xfId="9399" xr:uid="{00000000-0005-0000-0000-000095240000}"/>
    <cellStyle name="Normal 8 45 2" xfId="9400" xr:uid="{00000000-0005-0000-0000-000096240000}"/>
    <cellStyle name="Normal 8 45 2 10" xfId="9401" xr:uid="{00000000-0005-0000-0000-000097240000}"/>
    <cellStyle name="Normal 8 45 2 11" xfId="9402" xr:uid="{00000000-0005-0000-0000-000098240000}"/>
    <cellStyle name="Normal 8 45 2 12" xfId="9403" xr:uid="{00000000-0005-0000-0000-000099240000}"/>
    <cellStyle name="Normal 8 45 2 2" xfId="9404" xr:uid="{00000000-0005-0000-0000-00009A240000}"/>
    <cellStyle name="Normal 8 45 2 3" xfId="9405" xr:uid="{00000000-0005-0000-0000-00009B240000}"/>
    <cellStyle name="Normal 8 45 2 4" xfId="9406" xr:uid="{00000000-0005-0000-0000-00009C240000}"/>
    <cellStyle name="Normal 8 45 2 5" xfId="9407" xr:uid="{00000000-0005-0000-0000-00009D240000}"/>
    <cellStyle name="Normal 8 45 2 6" xfId="9408" xr:uid="{00000000-0005-0000-0000-00009E240000}"/>
    <cellStyle name="Normal 8 45 2 7" xfId="9409" xr:uid="{00000000-0005-0000-0000-00009F240000}"/>
    <cellStyle name="Normal 8 45 2 8" xfId="9410" xr:uid="{00000000-0005-0000-0000-0000A0240000}"/>
    <cellStyle name="Normal 8 45 2 9" xfId="9411" xr:uid="{00000000-0005-0000-0000-0000A1240000}"/>
    <cellStyle name="Normal 8 45 3" xfId="9412" xr:uid="{00000000-0005-0000-0000-0000A2240000}"/>
    <cellStyle name="Normal 8 45 4" xfId="9413" xr:uid="{00000000-0005-0000-0000-0000A3240000}"/>
    <cellStyle name="Normal 8 45 5" xfId="9414" xr:uid="{00000000-0005-0000-0000-0000A4240000}"/>
    <cellStyle name="Normal 8 45 6" xfId="9415" xr:uid="{00000000-0005-0000-0000-0000A5240000}"/>
    <cellStyle name="Normal 8 45 7" xfId="9416" xr:uid="{00000000-0005-0000-0000-0000A6240000}"/>
    <cellStyle name="Normal 8 45 8" xfId="9417" xr:uid="{00000000-0005-0000-0000-0000A7240000}"/>
    <cellStyle name="Normal 8 45 9" xfId="9418" xr:uid="{00000000-0005-0000-0000-0000A8240000}"/>
    <cellStyle name="Normal 8 46" xfId="9419" xr:uid="{00000000-0005-0000-0000-0000A9240000}"/>
    <cellStyle name="Normal 8 46 10" xfId="9420" xr:uid="{00000000-0005-0000-0000-0000AA240000}"/>
    <cellStyle name="Normal 8 46 11" xfId="9421" xr:uid="{00000000-0005-0000-0000-0000AB240000}"/>
    <cellStyle name="Normal 8 46 12" xfId="9422" xr:uid="{00000000-0005-0000-0000-0000AC240000}"/>
    <cellStyle name="Normal 8 46 13" xfId="9423" xr:uid="{00000000-0005-0000-0000-0000AD240000}"/>
    <cellStyle name="Normal 8 46 14" xfId="9424" xr:uid="{00000000-0005-0000-0000-0000AE240000}"/>
    <cellStyle name="Normal 8 46 15" xfId="9425" xr:uid="{00000000-0005-0000-0000-0000AF240000}"/>
    <cellStyle name="Normal 8 46 16" xfId="9426" xr:uid="{00000000-0005-0000-0000-0000B0240000}"/>
    <cellStyle name="Normal 8 46 2" xfId="9427" xr:uid="{00000000-0005-0000-0000-0000B1240000}"/>
    <cellStyle name="Normal 8 46 2 10" xfId="9428" xr:uid="{00000000-0005-0000-0000-0000B2240000}"/>
    <cellStyle name="Normal 8 46 2 11" xfId="9429" xr:uid="{00000000-0005-0000-0000-0000B3240000}"/>
    <cellStyle name="Normal 8 46 2 12" xfId="9430" xr:uid="{00000000-0005-0000-0000-0000B4240000}"/>
    <cellStyle name="Normal 8 46 2 2" xfId="9431" xr:uid="{00000000-0005-0000-0000-0000B5240000}"/>
    <cellStyle name="Normal 8 46 2 3" xfId="9432" xr:uid="{00000000-0005-0000-0000-0000B6240000}"/>
    <cellStyle name="Normal 8 46 2 4" xfId="9433" xr:uid="{00000000-0005-0000-0000-0000B7240000}"/>
    <cellStyle name="Normal 8 46 2 5" xfId="9434" xr:uid="{00000000-0005-0000-0000-0000B8240000}"/>
    <cellStyle name="Normal 8 46 2 6" xfId="9435" xr:uid="{00000000-0005-0000-0000-0000B9240000}"/>
    <cellStyle name="Normal 8 46 2 7" xfId="9436" xr:uid="{00000000-0005-0000-0000-0000BA240000}"/>
    <cellStyle name="Normal 8 46 2 8" xfId="9437" xr:uid="{00000000-0005-0000-0000-0000BB240000}"/>
    <cellStyle name="Normal 8 46 2 9" xfId="9438" xr:uid="{00000000-0005-0000-0000-0000BC240000}"/>
    <cellStyle name="Normal 8 46 3" xfId="9439" xr:uid="{00000000-0005-0000-0000-0000BD240000}"/>
    <cellStyle name="Normal 8 46 4" xfId="9440" xr:uid="{00000000-0005-0000-0000-0000BE240000}"/>
    <cellStyle name="Normal 8 46 5" xfId="9441" xr:uid="{00000000-0005-0000-0000-0000BF240000}"/>
    <cellStyle name="Normal 8 46 6" xfId="9442" xr:uid="{00000000-0005-0000-0000-0000C0240000}"/>
    <cellStyle name="Normal 8 46 7" xfId="9443" xr:uid="{00000000-0005-0000-0000-0000C1240000}"/>
    <cellStyle name="Normal 8 46 8" xfId="9444" xr:uid="{00000000-0005-0000-0000-0000C2240000}"/>
    <cellStyle name="Normal 8 46 9" xfId="9445" xr:uid="{00000000-0005-0000-0000-0000C3240000}"/>
    <cellStyle name="Normal 8 47" xfId="9446" xr:uid="{00000000-0005-0000-0000-0000C4240000}"/>
    <cellStyle name="Normal 8 47 10" xfId="9447" xr:uid="{00000000-0005-0000-0000-0000C5240000}"/>
    <cellStyle name="Normal 8 47 11" xfId="9448" xr:uid="{00000000-0005-0000-0000-0000C6240000}"/>
    <cellStyle name="Normal 8 47 12" xfId="9449" xr:uid="{00000000-0005-0000-0000-0000C7240000}"/>
    <cellStyle name="Normal 8 47 13" xfId="9450" xr:uid="{00000000-0005-0000-0000-0000C8240000}"/>
    <cellStyle name="Normal 8 47 14" xfId="9451" xr:uid="{00000000-0005-0000-0000-0000C9240000}"/>
    <cellStyle name="Normal 8 47 15" xfId="9452" xr:uid="{00000000-0005-0000-0000-0000CA240000}"/>
    <cellStyle name="Normal 8 47 16" xfId="9453" xr:uid="{00000000-0005-0000-0000-0000CB240000}"/>
    <cellStyle name="Normal 8 47 2" xfId="9454" xr:uid="{00000000-0005-0000-0000-0000CC240000}"/>
    <cellStyle name="Normal 8 47 2 10" xfId="9455" xr:uid="{00000000-0005-0000-0000-0000CD240000}"/>
    <cellStyle name="Normal 8 47 2 11" xfId="9456" xr:uid="{00000000-0005-0000-0000-0000CE240000}"/>
    <cellStyle name="Normal 8 47 2 12" xfId="9457" xr:uid="{00000000-0005-0000-0000-0000CF240000}"/>
    <cellStyle name="Normal 8 47 2 2" xfId="9458" xr:uid="{00000000-0005-0000-0000-0000D0240000}"/>
    <cellStyle name="Normal 8 47 2 3" xfId="9459" xr:uid="{00000000-0005-0000-0000-0000D1240000}"/>
    <cellStyle name="Normal 8 47 2 4" xfId="9460" xr:uid="{00000000-0005-0000-0000-0000D2240000}"/>
    <cellStyle name="Normal 8 47 2 5" xfId="9461" xr:uid="{00000000-0005-0000-0000-0000D3240000}"/>
    <cellStyle name="Normal 8 47 2 6" xfId="9462" xr:uid="{00000000-0005-0000-0000-0000D4240000}"/>
    <cellStyle name="Normal 8 47 2 7" xfId="9463" xr:uid="{00000000-0005-0000-0000-0000D5240000}"/>
    <cellStyle name="Normal 8 47 2 8" xfId="9464" xr:uid="{00000000-0005-0000-0000-0000D6240000}"/>
    <cellStyle name="Normal 8 47 2 9" xfId="9465" xr:uid="{00000000-0005-0000-0000-0000D7240000}"/>
    <cellStyle name="Normal 8 47 3" xfId="9466" xr:uid="{00000000-0005-0000-0000-0000D8240000}"/>
    <cellStyle name="Normal 8 47 4" xfId="9467" xr:uid="{00000000-0005-0000-0000-0000D9240000}"/>
    <cellStyle name="Normal 8 47 5" xfId="9468" xr:uid="{00000000-0005-0000-0000-0000DA240000}"/>
    <cellStyle name="Normal 8 47 6" xfId="9469" xr:uid="{00000000-0005-0000-0000-0000DB240000}"/>
    <cellStyle name="Normal 8 47 7" xfId="9470" xr:uid="{00000000-0005-0000-0000-0000DC240000}"/>
    <cellStyle name="Normal 8 47 8" xfId="9471" xr:uid="{00000000-0005-0000-0000-0000DD240000}"/>
    <cellStyle name="Normal 8 47 9" xfId="9472" xr:uid="{00000000-0005-0000-0000-0000DE240000}"/>
    <cellStyle name="Normal 8 48" xfId="9473" xr:uid="{00000000-0005-0000-0000-0000DF240000}"/>
    <cellStyle name="Normal 8 48 10" xfId="9474" xr:uid="{00000000-0005-0000-0000-0000E0240000}"/>
    <cellStyle name="Normal 8 48 11" xfId="9475" xr:uid="{00000000-0005-0000-0000-0000E1240000}"/>
    <cellStyle name="Normal 8 48 12" xfId="9476" xr:uid="{00000000-0005-0000-0000-0000E2240000}"/>
    <cellStyle name="Normal 8 48 13" xfId="9477" xr:uid="{00000000-0005-0000-0000-0000E3240000}"/>
    <cellStyle name="Normal 8 48 14" xfId="9478" xr:uid="{00000000-0005-0000-0000-0000E4240000}"/>
    <cellStyle name="Normal 8 48 15" xfId="9479" xr:uid="{00000000-0005-0000-0000-0000E5240000}"/>
    <cellStyle name="Normal 8 48 16" xfId="9480" xr:uid="{00000000-0005-0000-0000-0000E6240000}"/>
    <cellStyle name="Normal 8 48 2" xfId="9481" xr:uid="{00000000-0005-0000-0000-0000E7240000}"/>
    <cellStyle name="Normal 8 48 2 10" xfId="9482" xr:uid="{00000000-0005-0000-0000-0000E8240000}"/>
    <cellStyle name="Normal 8 48 2 11" xfId="9483" xr:uid="{00000000-0005-0000-0000-0000E9240000}"/>
    <cellStyle name="Normal 8 48 2 12" xfId="9484" xr:uid="{00000000-0005-0000-0000-0000EA240000}"/>
    <cellStyle name="Normal 8 48 2 2" xfId="9485" xr:uid="{00000000-0005-0000-0000-0000EB240000}"/>
    <cellStyle name="Normal 8 48 2 3" xfId="9486" xr:uid="{00000000-0005-0000-0000-0000EC240000}"/>
    <cellStyle name="Normal 8 48 2 4" xfId="9487" xr:uid="{00000000-0005-0000-0000-0000ED240000}"/>
    <cellStyle name="Normal 8 48 2 5" xfId="9488" xr:uid="{00000000-0005-0000-0000-0000EE240000}"/>
    <cellStyle name="Normal 8 48 2 6" xfId="9489" xr:uid="{00000000-0005-0000-0000-0000EF240000}"/>
    <cellStyle name="Normal 8 48 2 7" xfId="9490" xr:uid="{00000000-0005-0000-0000-0000F0240000}"/>
    <cellStyle name="Normal 8 48 2 8" xfId="9491" xr:uid="{00000000-0005-0000-0000-0000F1240000}"/>
    <cellStyle name="Normal 8 48 2 9" xfId="9492" xr:uid="{00000000-0005-0000-0000-0000F2240000}"/>
    <cellStyle name="Normal 8 48 3" xfId="9493" xr:uid="{00000000-0005-0000-0000-0000F3240000}"/>
    <cellStyle name="Normal 8 48 4" xfId="9494" xr:uid="{00000000-0005-0000-0000-0000F4240000}"/>
    <cellStyle name="Normal 8 48 5" xfId="9495" xr:uid="{00000000-0005-0000-0000-0000F5240000}"/>
    <cellStyle name="Normal 8 48 6" xfId="9496" xr:uid="{00000000-0005-0000-0000-0000F6240000}"/>
    <cellStyle name="Normal 8 48 7" xfId="9497" xr:uid="{00000000-0005-0000-0000-0000F7240000}"/>
    <cellStyle name="Normal 8 48 8" xfId="9498" xr:uid="{00000000-0005-0000-0000-0000F8240000}"/>
    <cellStyle name="Normal 8 48 9" xfId="9499" xr:uid="{00000000-0005-0000-0000-0000F9240000}"/>
    <cellStyle name="Normal 8 49" xfId="9500" xr:uid="{00000000-0005-0000-0000-0000FA240000}"/>
    <cellStyle name="Normal 8 49 10" xfId="9501" xr:uid="{00000000-0005-0000-0000-0000FB240000}"/>
    <cellStyle name="Normal 8 49 11" xfId="9502" xr:uid="{00000000-0005-0000-0000-0000FC240000}"/>
    <cellStyle name="Normal 8 49 12" xfId="9503" xr:uid="{00000000-0005-0000-0000-0000FD240000}"/>
    <cellStyle name="Normal 8 49 13" xfId="9504" xr:uid="{00000000-0005-0000-0000-0000FE240000}"/>
    <cellStyle name="Normal 8 49 14" xfId="9505" xr:uid="{00000000-0005-0000-0000-0000FF240000}"/>
    <cellStyle name="Normal 8 49 15" xfId="9506" xr:uid="{00000000-0005-0000-0000-000000250000}"/>
    <cellStyle name="Normal 8 49 16" xfId="9507" xr:uid="{00000000-0005-0000-0000-000001250000}"/>
    <cellStyle name="Normal 8 49 2" xfId="9508" xr:uid="{00000000-0005-0000-0000-000002250000}"/>
    <cellStyle name="Normal 8 49 2 10" xfId="9509" xr:uid="{00000000-0005-0000-0000-000003250000}"/>
    <cellStyle name="Normal 8 49 2 11" xfId="9510" xr:uid="{00000000-0005-0000-0000-000004250000}"/>
    <cellStyle name="Normal 8 49 2 12" xfId="9511" xr:uid="{00000000-0005-0000-0000-000005250000}"/>
    <cellStyle name="Normal 8 49 2 2" xfId="9512" xr:uid="{00000000-0005-0000-0000-000006250000}"/>
    <cellStyle name="Normal 8 49 2 3" xfId="9513" xr:uid="{00000000-0005-0000-0000-000007250000}"/>
    <cellStyle name="Normal 8 49 2 4" xfId="9514" xr:uid="{00000000-0005-0000-0000-000008250000}"/>
    <cellStyle name="Normal 8 49 2 5" xfId="9515" xr:uid="{00000000-0005-0000-0000-000009250000}"/>
    <cellStyle name="Normal 8 49 2 6" xfId="9516" xr:uid="{00000000-0005-0000-0000-00000A250000}"/>
    <cellStyle name="Normal 8 49 2 7" xfId="9517" xr:uid="{00000000-0005-0000-0000-00000B250000}"/>
    <cellStyle name="Normal 8 49 2 8" xfId="9518" xr:uid="{00000000-0005-0000-0000-00000C250000}"/>
    <cellStyle name="Normal 8 49 2 9" xfId="9519" xr:uid="{00000000-0005-0000-0000-00000D250000}"/>
    <cellStyle name="Normal 8 49 3" xfId="9520" xr:uid="{00000000-0005-0000-0000-00000E250000}"/>
    <cellStyle name="Normal 8 49 4" xfId="9521" xr:uid="{00000000-0005-0000-0000-00000F250000}"/>
    <cellStyle name="Normal 8 49 5" xfId="9522" xr:uid="{00000000-0005-0000-0000-000010250000}"/>
    <cellStyle name="Normal 8 49 6" xfId="9523" xr:uid="{00000000-0005-0000-0000-000011250000}"/>
    <cellStyle name="Normal 8 49 7" xfId="9524" xr:uid="{00000000-0005-0000-0000-000012250000}"/>
    <cellStyle name="Normal 8 49 8" xfId="9525" xr:uid="{00000000-0005-0000-0000-000013250000}"/>
    <cellStyle name="Normal 8 49 9" xfId="9526" xr:uid="{00000000-0005-0000-0000-000014250000}"/>
    <cellStyle name="Normal 8 5" xfId="9527" xr:uid="{00000000-0005-0000-0000-000015250000}"/>
    <cellStyle name="Normal 8 5 10" xfId="9528" xr:uid="{00000000-0005-0000-0000-000016250000}"/>
    <cellStyle name="Normal 8 5 11" xfId="9529" xr:uid="{00000000-0005-0000-0000-000017250000}"/>
    <cellStyle name="Normal 8 5 12" xfId="9530" xr:uid="{00000000-0005-0000-0000-000018250000}"/>
    <cellStyle name="Normal 8 5 13" xfId="9531" xr:uid="{00000000-0005-0000-0000-000019250000}"/>
    <cellStyle name="Normal 8 5 14" xfId="9532" xr:uid="{00000000-0005-0000-0000-00001A250000}"/>
    <cellStyle name="Normal 8 5 15" xfId="9533" xr:uid="{00000000-0005-0000-0000-00001B250000}"/>
    <cellStyle name="Normal 8 5 16" xfId="9534" xr:uid="{00000000-0005-0000-0000-00001C250000}"/>
    <cellStyle name="Normal 8 5 2" xfId="9535" xr:uid="{00000000-0005-0000-0000-00001D250000}"/>
    <cellStyle name="Normal 8 5 2 10" xfId="9536" xr:uid="{00000000-0005-0000-0000-00001E250000}"/>
    <cellStyle name="Normal 8 5 2 11" xfId="9537" xr:uid="{00000000-0005-0000-0000-00001F250000}"/>
    <cellStyle name="Normal 8 5 2 12" xfId="9538" xr:uid="{00000000-0005-0000-0000-000020250000}"/>
    <cellStyle name="Normal 8 5 2 2" xfId="9539" xr:uid="{00000000-0005-0000-0000-000021250000}"/>
    <cellStyle name="Normal 8 5 2 3" xfId="9540" xr:uid="{00000000-0005-0000-0000-000022250000}"/>
    <cellStyle name="Normal 8 5 2 4" xfId="9541" xr:uid="{00000000-0005-0000-0000-000023250000}"/>
    <cellStyle name="Normal 8 5 2 5" xfId="9542" xr:uid="{00000000-0005-0000-0000-000024250000}"/>
    <cellStyle name="Normal 8 5 2 6" xfId="9543" xr:uid="{00000000-0005-0000-0000-000025250000}"/>
    <cellStyle name="Normal 8 5 2 7" xfId="9544" xr:uid="{00000000-0005-0000-0000-000026250000}"/>
    <cellStyle name="Normal 8 5 2 8" xfId="9545" xr:uid="{00000000-0005-0000-0000-000027250000}"/>
    <cellStyle name="Normal 8 5 2 9" xfId="9546" xr:uid="{00000000-0005-0000-0000-000028250000}"/>
    <cellStyle name="Normal 8 5 3" xfId="9547" xr:uid="{00000000-0005-0000-0000-000029250000}"/>
    <cellStyle name="Normal 8 5 4" xfId="9548" xr:uid="{00000000-0005-0000-0000-00002A250000}"/>
    <cellStyle name="Normal 8 5 5" xfId="9549" xr:uid="{00000000-0005-0000-0000-00002B250000}"/>
    <cellStyle name="Normal 8 5 6" xfId="9550" xr:uid="{00000000-0005-0000-0000-00002C250000}"/>
    <cellStyle name="Normal 8 5 7" xfId="9551" xr:uid="{00000000-0005-0000-0000-00002D250000}"/>
    <cellStyle name="Normal 8 5 8" xfId="9552" xr:uid="{00000000-0005-0000-0000-00002E250000}"/>
    <cellStyle name="Normal 8 5 9" xfId="9553" xr:uid="{00000000-0005-0000-0000-00002F250000}"/>
    <cellStyle name="Normal 8 50" xfId="9554" xr:uid="{00000000-0005-0000-0000-000030250000}"/>
    <cellStyle name="Normal 8 50 10" xfId="9555" xr:uid="{00000000-0005-0000-0000-000031250000}"/>
    <cellStyle name="Normal 8 50 11" xfId="9556" xr:uid="{00000000-0005-0000-0000-000032250000}"/>
    <cellStyle name="Normal 8 50 12" xfId="9557" xr:uid="{00000000-0005-0000-0000-000033250000}"/>
    <cellStyle name="Normal 8 50 13" xfId="9558" xr:uid="{00000000-0005-0000-0000-000034250000}"/>
    <cellStyle name="Normal 8 50 14" xfId="9559" xr:uid="{00000000-0005-0000-0000-000035250000}"/>
    <cellStyle name="Normal 8 50 15" xfId="9560" xr:uid="{00000000-0005-0000-0000-000036250000}"/>
    <cellStyle name="Normal 8 50 16" xfId="9561" xr:uid="{00000000-0005-0000-0000-000037250000}"/>
    <cellStyle name="Normal 8 50 2" xfId="9562" xr:uid="{00000000-0005-0000-0000-000038250000}"/>
    <cellStyle name="Normal 8 50 2 10" xfId="9563" xr:uid="{00000000-0005-0000-0000-000039250000}"/>
    <cellStyle name="Normal 8 50 2 11" xfId="9564" xr:uid="{00000000-0005-0000-0000-00003A250000}"/>
    <cellStyle name="Normal 8 50 2 12" xfId="9565" xr:uid="{00000000-0005-0000-0000-00003B250000}"/>
    <cellStyle name="Normal 8 50 2 2" xfId="9566" xr:uid="{00000000-0005-0000-0000-00003C250000}"/>
    <cellStyle name="Normal 8 50 2 3" xfId="9567" xr:uid="{00000000-0005-0000-0000-00003D250000}"/>
    <cellStyle name="Normal 8 50 2 4" xfId="9568" xr:uid="{00000000-0005-0000-0000-00003E250000}"/>
    <cellStyle name="Normal 8 50 2 5" xfId="9569" xr:uid="{00000000-0005-0000-0000-00003F250000}"/>
    <cellStyle name="Normal 8 50 2 6" xfId="9570" xr:uid="{00000000-0005-0000-0000-000040250000}"/>
    <cellStyle name="Normal 8 50 2 7" xfId="9571" xr:uid="{00000000-0005-0000-0000-000041250000}"/>
    <cellStyle name="Normal 8 50 2 8" xfId="9572" xr:uid="{00000000-0005-0000-0000-000042250000}"/>
    <cellStyle name="Normal 8 50 2 9" xfId="9573" xr:uid="{00000000-0005-0000-0000-000043250000}"/>
    <cellStyle name="Normal 8 50 3" xfId="9574" xr:uid="{00000000-0005-0000-0000-000044250000}"/>
    <cellStyle name="Normal 8 50 4" xfId="9575" xr:uid="{00000000-0005-0000-0000-000045250000}"/>
    <cellStyle name="Normal 8 50 5" xfId="9576" xr:uid="{00000000-0005-0000-0000-000046250000}"/>
    <cellStyle name="Normal 8 50 6" xfId="9577" xr:uid="{00000000-0005-0000-0000-000047250000}"/>
    <cellStyle name="Normal 8 50 7" xfId="9578" xr:uid="{00000000-0005-0000-0000-000048250000}"/>
    <cellStyle name="Normal 8 50 8" xfId="9579" xr:uid="{00000000-0005-0000-0000-000049250000}"/>
    <cellStyle name="Normal 8 50 9" xfId="9580" xr:uid="{00000000-0005-0000-0000-00004A250000}"/>
    <cellStyle name="Normal 8 51" xfId="9581" xr:uid="{00000000-0005-0000-0000-00004B250000}"/>
    <cellStyle name="Normal 8 51 10" xfId="9582" xr:uid="{00000000-0005-0000-0000-00004C250000}"/>
    <cellStyle name="Normal 8 51 11" xfId="9583" xr:uid="{00000000-0005-0000-0000-00004D250000}"/>
    <cellStyle name="Normal 8 51 12" xfId="9584" xr:uid="{00000000-0005-0000-0000-00004E250000}"/>
    <cellStyle name="Normal 8 51 13" xfId="9585" xr:uid="{00000000-0005-0000-0000-00004F250000}"/>
    <cellStyle name="Normal 8 51 14" xfId="9586" xr:uid="{00000000-0005-0000-0000-000050250000}"/>
    <cellStyle name="Normal 8 51 15" xfId="9587" xr:uid="{00000000-0005-0000-0000-000051250000}"/>
    <cellStyle name="Normal 8 51 16" xfId="9588" xr:uid="{00000000-0005-0000-0000-000052250000}"/>
    <cellStyle name="Normal 8 51 2" xfId="9589" xr:uid="{00000000-0005-0000-0000-000053250000}"/>
    <cellStyle name="Normal 8 51 2 10" xfId="9590" xr:uid="{00000000-0005-0000-0000-000054250000}"/>
    <cellStyle name="Normal 8 51 2 11" xfId="9591" xr:uid="{00000000-0005-0000-0000-000055250000}"/>
    <cellStyle name="Normal 8 51 2 12" xfId="9592" xr:uid="{00000000-0005-0000-0000-000056250000}"/>
    <cellStyle name="Normal 8 51 2 2" xfId="9593" xr:uid="{00000000-0005-0000-0000-000057250000}"/>
    <cellStyle name="Normal 8 51 2 3" xfId="9594" xr:uid="{00000000-0005-0000-0000-000058250000}"/>
    <cellStyle name="Normal 8 51 2 4" xfId="9595" xr:uid="{00000000-0005-0000-0000-000059250000}"/>
    <cellStyle name="Normal 8 51 2 5" xfId="9596" xr:uid="{00000000-0005-0000-0000-00005A250000}"/>
    <cellStyle name="Normal 8 51 2 6" xfId="9597" xr:uid="{00000000-0005-0000-0000-00005B250000}"/>
    <cellStyle name="Normal 8 51 2 7" xfId="9598" xr:uid="{00000000-0005-0000-0000-00005C250000}"/>
    <cellStyle name="Normal 8 51 2 8" xfId="9599" xr:uid="{00000000-0005-0000-0000-00005D250000}"/>
    <cellStyle name="Normal 8 51 2 9" xfId="9600" xr:uid="{00000000-0005-0000-0000-00005E250000}"/>
    <cellStyle name="Normal 8 51 3" xfId="9601" xr:uid="{00000000-0005-0000-0000-00005F250000}"/>
    <cellStyle name="Normal 8 51 4" xfId="9602" xr:uid="{00000000-0005-0000-0000-000060250000}"/>
    <cellStyle name="Normal 8 51 5" xfId="9603" xr:uid="{00000000-0005-0000-0000-000061250000}"/>
    <cellStyle name="Normal 8 51 6" xfId="9604" xr:uid="{00000000-0005-0000-0000-000062250000}"/>
    <cellStyle name="Normal 8 51 7" xfId="9605" xr:uid="{00000000-0005-0000-0000-000063250000}"/>
    <cellStyle name="Normal 8 51 8" xfId="9606" xr:uid="{00000000-0005-0000-0000-000064250000}"/>
    <cellStyle name="Normal 8 51 9" xfId="9607" xr:uid="{00000000-0005-0000-0000-000065250000}"/>
    <cellStyle name="Normal 8 52" xfId="9608" xr:uid="{00000000-0005-0000-0000-000066250000}"/>
    <cellStyle name="Normal 8 52 10" xfId="9609" xr:uid="{00000000-0005-0000-0000-000067250000}"/>
    <cellStyle name="Normal 8 52 11" xfId="9610" xr:uid="{00000000-0005-0000-0000-000068250000}"/>
    <cellStyle name="Normal 8 52 12" xfId="9611" xr:uid="{00000000-0005-0000-0000-000069250000}"/>
    <cellStyle name="Normal 8 52 13" xfId="9612" xr:uid="{00000000-0005-0000-0000-00006A250000}"/>
    <cellStyle name="Normal 8 52 14" xfId="9613" xr:uid="{00000000-0005-0000-0000-00006B250000}"/>
    <cellStyle name="Normal 8 52 15" xfId="9614" xr:uid="{00000000-0005-0000-0000-00006C250000}"/>
    <cellStyle name="Normal 8 52 16" xfId="9615" xr:uid="{00000000-0005-0000-0000-00006D250000}"/>
    <cellStyle name="Normal 8 52 2" xfId="9616" xr:uid="{00000000-0005-0000-0000-00006E250000}"/>
    <cellStyle name="Normal 8 52 2 10" xfId="9617" xr:uid="{00000000-0005-0000-0000-00006F250000}"/>
    <cellStyle name="Normal 8 52 2 11" xfId="9618" xr:uid="{00000000-0005-0000-0000-000070250000}"/>
    <cellStyle name="Normal 8 52 2 12" xfId="9619" xr:uid="{00000000-0005-0000-0000-000071250000}"/>
    <cellStyle name="Normal 8 52 2 2" xfId="9620" xr:uid="{00000000-0005-0000-0000-000072250000}"/>
    <cellStyle name="Normal 8 52 2 3" xfId="9621" xr:uid="{00000000-0005-0000-0000-000073250000}"/>
    <cellStyle name="Normal 8 52 2 4" xfId="9622" xr:uid="{00000000-0005-0000-0000-000074250000}"/>
    <cellStyle name="Normal 8 52 2 5" xfId="9623" xr:uid="{00000000-0005-0000-0000-000075250000}"/>
    <cellStyle name="Normal 8 52 2 6" xfId="9624" xr:uid="{00000000-0005-0000-0000-000076250000}"/>
    <cellStyle name="Normal 8 52 2 7" xfId="9625" xr:uid="{00000000-0005-0000-0000-000077250000}"/>
    <cellStyle name="Normal 8 52 2 8" xfId="9626" xr:uid="{00000000-0005-0000-0000-000078250000}"/>
    <cellStyle name="Normal 8 52 2 9" xfId="9627" xr:uid="{00000000-0005-0000-0000-000079250000}"/>
    <cellStyle name="Normal 8 52 3" xfId="9628" xr:uid="{00000000-0005-0000-0000-00007A250000}"/>
    <cellStyle name="Normal 8 52 4" xfId="9629" xr:uid="{00000000-0005-0000-0000-00007B250000}"/>
    <cellStyle name="Normal 8 52 5" xfId="9630" xr:uid="{00000000-0005-0000-0000-00007C250000}"/>
    <cellStyle name="Normal 8 52 6" xfId="9631" xr:uid="{00000000-0005-0000-0000-00007D250000}"/>
    <cellStyle name="Normal 8 52 7" xfId="9632" xr:uid="{00000000-0005-0000-0000-00007E250000}"/>
    <cellStyle name="Normal 8 52 8" xfId="9633" xr:uid="{00000000-0005-0000-0000-00007F250000}"/>
    <cellStyle name="Normal 8 52 9" xfId="9634" xr:uid="{00000000-0005-0000-0000-000080250000}"/>
    <cellStyle name="Normal 8 53" xfId="9635" xr:uid="{00000000-0005-0000-0000-000081250000}"/>
    <cellStyle name="Normal 8 53 10" xfId="9636" xr:uid="{00000000-0005-0000-0000-000082250000}"/>
    <cellStyle name="Normal 8 53 11" xfId="9637" xr:uid="{00000000-0005-0000-0000-000083250000}"/>
    <cellStyle name="Normal 8 53 12" xfId="9638" xr:uid="{00000000-0005-0000-0000-000084250000}"/>
    <cellStyle name="Normal 8 53 13" xfId="9639" xr:uid="{00000000-0005-0000-0000-000085250000}"/>
    <cellStyle name="Normal 8 53 14" xfId="9640" xr:uid="{00000000-0005-0000-0000-000086250000}"/>
    <cellStyle name="Normal 8 53 15" xfId="9641" xr:uid="{00000000-0005-0000-0000-000087250000}"/>
    <cellStyle name="Normal 8 53 16" xfId="9642" xr:uid="{00000000-0005-0000-0000-000088250000}"/>
    <cellStyle name="Normal 8 53 2" xfId="9643" xr:uid="{00000000-0005-0000-0000-000089250000}"/>
    <cellStyle name="Normal 8 53 2 10" xfId="9644" xr:uid="{00000000-0005-0000-0000-00008A250000}"/>
    <cellStyle name="Normal 8 53 2 11" xfId="9645" xr:uid="{00000000-0005-0000-0000-00008B250000}"/>
    <cellStyle name="Normal 8 53 2 12" xfId="9646" xr:uid="{00000000-0005-0000-0000-00008C250000}"/>
    <cellStyle name="Normal 8 53 2 2" xfId="9647" xr:uid="{00000000-0005-0000-0000-00008D250000}"/>
    <cellStyle name="Normal 8 53 2 3" xfId="9648" xr:uid="{00000000-0005-0000-0000-00008E250000}"/>
    <cellStyle name="Normal 8 53 2 4" xfId="9649" xr:uid="{00000000-0005-0000-0000-00008F250000}"/>
    <cellStyle name="Normal 8 53 2 5" xfId="9650" xr:uid="{00000000-0005-0000-0000-000090250000}"/>
    <cellStyle name="Normal 8 53 2 6" xfId="9651" xr:uid="{00000000-0005-0000-0000-000091250000}"/>
    <cellStyle name="Normal 8 53 2 7" xfId="9652" xr:uid="{00000000-0005-0000-0000-000092250000}"/>
    <cellStyle name="Normal 8 53 2 8" xfId="9653" xr:uid="{00000000-0005-0000-0000-000093250000}"/>
    <cellStyle name="Normal 8 53 2 9" xfId="9654" xr:uid="{00000000-0005-0000-0000-000094250000}"/>
    <cellStyle name="Normal 8 53 3" xfId="9655" xr:uid="{00000000-0005-0000-0000-000095250000}"/>
    <cellStyle name="Normal 8 53 4" xfId="9656" xr:uid="{00000000-0005-0000-0000-000096250000}"/>
    <cellStyle name="Normal 8 53 5" xfId="9657" xr:uid="{00000000-0005-0000-0000-000097250000}"/>
    <cellStyle name="Normal 8 53 6" xfId="9658" xr:uid="{00000000-0005-0000-0000-000098250000}"/>
    <cellStyle name="Normal 8 53 7" xfId="9659" xr:uid="{00000000-0005-0000-0000-000099250000}"/>
    <cellStyle name="Normal 8 53 8" xfId="9660" xr:uid="{00000000-0005-0000-0000-00009A250000}"/>
    <cellStyle name="Normal 8 53 9" xfId="9661" xr:uid="{00000000-0005-0000-0000-00009B250000}"/>
    <cellStyle name="Normal 8 54" xfId="9662" xr:uid="{00000000-0005-0000-0000-00009C250000}"/>
    <cellStyle name="Normal 8 54 10" xfId="9663" xr:uid="{00000000-0005-0000-0000-00009D250000}"/>
    <cellStyle name="Normal 8 54 11" xfId="9664" xr:uid="{00000000-0005-0000-0000-00009E250000}"/>
    <cellStyle name="Normal 8 54 12" xfId="9665" xr:uid="{00000000-0005-0000-0000-00009F250000}"/>
    <cellStyle name="Normal 8 54 13" xfId="9666" xr:uid="{00000000-0005-0000-0000-0000A0250000}"/>
    <cellStyle name="Normal 8 54 14" xfId="9667" xr:uid="{00000000-0005-0000-0000-0000A1250000}"/>
    <cellStyle name="Normal 8 54 15" xfId="9668" xr:uid="{00000000-0005-0000-0000-0000A2250000}"/>
    <cellStyle name="Normal 8 54 16" xfId="9669" xr:uid="{00000000-0005-0000-0000-0000A3250000}"/>
    <cellStyle name="Normal 8 54 2" xfId="9670" xr:uid="{00000000-0005-0000-0000-0000A4250000}"/>
    <cellStyle name="Normal 8 54 2 10" xfId="9671" xr:uid="{00000000-0005-0000-0000-0000A5250000}"/>
    <cellStyle name="Normal 8 54 2 11" xfId="9672" xr:uid="{00000000-0005-0000-0000-0000A6250000}"/>
    <cellStyle name="Normal 8 54 2 12" xfId="9673" xr:uid="{00000000-0005-0000-0000-0000A7250000}"/>
    <cellStyle name="Normal 8 54 2 2" xfId="9674" xr:uid="{00000000-0005-0000-0000-0000A8250000}"/>
    <cellStyle name="Normal 8 54 2 3" xfId="9675" xr:uid="{00000000-0005-0000-0000-0000A9250000}"/>
    <cellStyle name="Normal 8 54 2 4" xfId="9676" xr:uid="{00000000-0005-0000-0000-0000AA250000}"/>
    <cellStyle name="Normal 8 54 2 5" xfId="9677" xr:uid="{00000000-0005-0000-0000-0000AB250000}"/>
    <cellStyle name="Normal 8 54 2 6" xfId="9678" xr:uid="{00000000-0005-0000-0000-0000AC250000}"/>
    <cellStyle name="Normal 8 54 2 7" xfId="9679" xr:uid="{00000000-0005-0000-0000-0000AD250000}"/>
    <cellStyle name="Normal 8 54 2 8" xfId="9680" xr:uid="{00000000-0005-0000-0000-0000AE250000}"/>
    <cellStyle name="Normal 8 54 2 9" xfId="9681" xr:uid="{00000000-0005-0000-0000-0000AF250000}"/>
    <cellStyle name="Normal 8 54 3" xfId="9682" xr:uid="{00000000-0005-0000-0000-0000B0250000}"/>
    <cellStyle name="Normal 8 54 4" xfId="9683" xr:uid="{00000000-0005-0000-0000-0000B1250000}"/>
    <cellStyle name="Normal 8 54 5" xfId="9684" xr:uid="{00000000-0005-0000-0000-0000B2250000}"/>
    <cellStyle name="Normal 8 54 6" xfId="9685" xr:uid="{00000000-0005-0000-0000-0000B3250000}"/>
    <cellStyle name="Normal 8 54 7" xfId="9686" xr:uid="{00000000-0005-0000-0000-0000B4250000}"/>
    <cellStyle name="Normal 8 54 8" xfId="9687" xr:uid="{00000000-0005-0000-0000-0000B5250000}"/>
    <cellStyle name="Normal 8 54 9" xfId="9688" xr:uid="{00000000-0005-0000-0000-0000B6250000}"/>
    <cellStyle name="Normal 8 55" xfId="9689" xr:uid="{00000000-0005-0000-0000-0000B7250000}"/>
    <cellStyle name="Normal 8 55 10" xfId="9690" xr:uid="{00000000-0005-0000-0000-0000B8250000}"/>
    <cellStyle name="Normal 8 55 11" xfId="9691" xr:uid="{00000000-0005-0000-0000-0000B9250000}"/>
    <cellStyle name="Normal 8 55 12" xfId="9692" xr:uid="{00000000-0005-0000-0000-0000BA250000}"/>
    <cellStyle name="Normal 8 55 13" xfId="9693" xr:uid="{00000000-0005-0000-0000-0000BB250000}"/>
    <cellStyle name="Normal 8 55 14" xfId="9694" xr:uid="{00000000-0005-0000-0000-0000BC250000}"/>
    <cellStyle name="Normal 8 55 15" xfId="9695" xr:uid="{00000000-0005-0000-0000-0000BD250000}"/>
    <cellStyle name="Normal 8 55 16" xfId="9696" xr:uid="{00000000-0005-0000-0000-0000BE250000}"/>
    <cellStyle name="Normal 8 55 2" xfId="9697" xr:uid="{00000000-0005-0000-0000-0000BF250000}"/>
    <cellStyle name="Normal 8 55 2 10" xfId="9698" xr:uid="{00000000-0005-0000-0000-0000C0250000}"/>
    <cellStyle name="Normal 8 55 2 11" xfId="9699" xr:uid="{00000000-0005-0000-0000-0000C1250000}"/>
    <cellStyle name="Normal 8 55 2 12" xfId="9700" xr:uid="{00000000-0005-0000-0000-0000C2250000}"/>
    <cellStyle name="Normal 8 55 2 2" xfId="9701" xr:uid="{00000000-0005-0000-0000-0000C3250000}"/>
    <cellStyle name="Normal 8 55 2 3" xfId="9702" xr:uid="{00000000-0005-0000-0000-0000C4250000}"/>
    <cellStyle name="Normal 8 55 2 4" xfId="9703" xr:uid="{00000000-0005-0000-0000-0000C5250000}"/>
    <cellStyle name="Normal 8 55 2 5" xfId="9704" xr:uid="{00000000-0005-0000-0000-0000C6250000}"/>
    <cellStyle name="Normal 8 55 2 6" xfId="9705" xr:uid="{00000000-0005-0000-0000-0000C7250000}"/>
    <cellStyle name="Normal 8 55 2 7" xfId="9706" xr:uid="{00000000-0005-0000-0000-0000C8250000}"/>
    <cellStyle name="Normal 8 55 2 8" xfId="9707" xr:uid="{00000000-0005-0000-0000-0000C9250000}"/>
    <cellStyle name="Normal 8 55 2 9" xfId="9708" xr:uid="{00000000-0005-0000-0000-0000CA250000}"/>
    <cellStyle name="Normal 8 55 3" xfId="9709" xr:uid="{00000000-0005-0000-0000-0000CB250000}"/>
    <cellStyle name="Normal 8 55 4" xfId="9710" xr:uid="{00000000-0005-0000-0000-0000CC250000}"/>
    <cellStyle name="Normal 8 55 5" xfId="9711" xr:uid="{00000000-0005-0000-0000-0000CD250000}"/>
    <cellStyle name="Normal 8 55 6" xfId="9712" xr:uid="{00000000-0005-0000-0000-0000CE250000}"/>
    <cellStyle name="Normal 8 55 7" xfId="9713" xr:uid="{00000000-0005-0000-0000-0000CF250000}"/>
    <cellStyle name="Normal 8 55 8" xfId="9714" xr:uid="{00000000-0005-0000-0000-0000D0250000}"/>
    <cellStyle name="Normal 8 55 9" xfId="9715" xr:uid="{00000000-0005-0000-0000-0000D1250000}"/>
    <cellStyle name="Normal 8 56" xfId="9716" xr:uid="{00000000-0005-0000-0000-0000D2250000}"/>
    <cellStyle name="Normal 8 56 10" xfId="9717" xr:uid="{00000000-0005-0000-0000-0000D3250000}"/>
    <cellStyle name="Normal 8 56 11" xfId="9718" xr:uid="{00000000-0005-0000-0000-0000D4250000}"/>
    <cellStyle name="Normal 8 56 12" xfId="9719" xr:uid="{00000000-0005-0000-0000-0000D5250000}"/>
    <cellStyle name="Normal 8 56 13" xfId="9720" xr:uid="{00000000-0005-0000-0000-0000D6250000}"/>
    <cellStyle name="Normal 8 56 14" xfId="9721" xr:uid="{00000000-0005-0000-0000-0000D7250000}"/>
    <cellStyle name="Normal 8 56 15" xfId="9722" xr:uid="{00000000-0005-0000-0000-0000D8250000}"/>
    <cellStyle name="Normal 8 56 16" xfId="9723" xr:uid="{00000000-0005-0000-0000-0000D9250000}"/>
    <cellStyle name="Normal 8 56 2" xfId="9724" xr:uid="{00000000-0005-0000-0000-0000DA250000}"/>
    <cellStyle name="Normal 8 56 2 10" xfId="9725" xr:uid="{00000000-0005-0000-0000-0000DB250000}"/>
    <cellStyle name="Normal 8 56 2 11" xfId="9726" xr:uid="{00000000-0005-0000-0000-0000DC250000}"/>
    <cellStyle name="Normal 8 56 2 12" xfId="9727" xr:uid="{00000000-0005-0000-0000-0000DD250000}"/>
    <cellStyle name="Normal 8 56 2 2" xfId="9728" xr:uid="{00000000-0005-0000-0000-0000DE250000}"/>
    <cellStyle name="Normal 8 56 2 3" xfId="9729" xr:uid="{00000000-0005-0000-0000-0000DF250000}"/>
    <cellStyle name="Normal 8 56 2 4" xfId="9730" xr:uid="{00000000-0005-0000-0000-0000E0250000}"/>
    <cellStyle name="Normal 8 56 2 5" xfId="9731" xr:uid="{00000000-0005-0000-0000-0000E1250000}"/>
    <cellStyle name="Normal 8 56 2 6" xfId="9732" xr:uid="{00000000-0005-0000-0000-0000E2250000}"/>
    <cellStyle name="Normal 8 56 2 7" xfId="9733" xr:uid="{00000000-0005-0000-0000-0000E3250000}"/>
    <cellStyle name="Normal 8 56 2 8" xfId="9734" xr:uid="{00000000-0005-0000-0000-0000E4250000}"/>
    <cellStyle name="Normal 8 56 2 9" xfId="9735" xr:uid="{00000000-0005-0000-0000-0000E5250000}"/>
    <cellStyle name="Normal 8 56 3" xfId="9736" xr:uid="{00000000-0005-0000-0000-0000E6250000}"/>
    <cellStyle name="Normal 8 56 4" xfId="9737" xr:uid="{00000000-0005-0000-0000-0000E7250000}"/>
    <cellStyle name="Normal 8 56 5" xfId="9738" xr:uid="{00000000-0005-0000-0000-0000E8250000}"/>
    <cellStyle name="Normal 8 56 6" xfId="9739" xr:uid="{00000000-0005-0000-0000-0000E9250000}"/>
    <cellStyle name="Normal 8 56 7" xfId="9740" xr:uid="{00000000-0005-0000-0000-0000EA250000}"/>
    <cellStyle name="Normal 8 56 8" xfId="9741" xr:uid="{00000000-0005-0000-0000-0000EB250000}"/>
    <cellStyle name="Normal 8 56 9" xfId="9742" xr:uid="{00000000-0005-0000-0000-0000EC250000}"/>
    <cellStyle name="Normal 8 57" xfId="9743" xr:uid="{00000000-0005-0000-0000-0000ED250000}"/>
    <cellStyle name="Normal 8 57 10" xfId="9744" xr:uid="{00000000-0005-0000-0000-0000EE250000}"/>
    <cellStyle name="Normal 8 57 11" xfId="9745" xr:uid="{00000000-0005-0000-0000-0000EF250000}"/>
    <cellStyle name="Normal 8 57 12" xfId="9746" xr:uid="{00000000-0005-0000-0000-0000F0250000}"/>
    <cellStyle name="Normal 8 57 13" xfId="9747" xr:uid="{00000000-0005-0000-0000-0000F1250000}"/>
    <cellStyle name="Normal 8 57 14" xfId="9748" xr:uid="{00000000-0005-0000-0000-0000F2250000}"/>
    <cellStyle name="Normal 8 57 15" xfId="9749" xr:uid="{00000000-0005-0000-0000-0000F3250000}"/>
    <cellStyle name="Normal 8 57 16" xfId="9750" xr:uid="{00000000-0005-0000-0000-0000F4250000}"/>
    <cellStyle name="Normal 8 57 2" xfId="9751" xr:uid="{00000000-0005-0000-0000-0000F5250000}"/>
    <cellStyle name="Normal 8 57 2 10" xfId="9752" xr:uid="{00000000-0005-0000-0000-0000F6250000}"/>
    <cellStyle name="Normal 8 57 2 11" xfId="9753" xr:uid="{00000000-0005-0000-0000-0000F7250000}"/>
    <cellStyle name="Normal 8 57 2 12" xfId="9754" xr:uid="{00000000-0005-0000-0000-0000F8250000}"/>
    <cellStyle name="Normal 8 57 2 2" xfId="9755" xr:uid="{00000000-0005-0000-0000-0000F9250000}"/>
    <cellStyle name="Normal 8 57 2 3" xfId="9756" xr:uid="{00000000-0005-0000-0000-0000FA250000}"/>
    <cellStyle name="Normal 8 57 2 4" xfId="9757" xr:uid="{00000000-0005-0000-0000-0000FB250000}"/>
    <cellStyle name="Normal 8 57 2 5" xfId="9758" xr:uid="{00000000-0005-0000-0000-0000FC250000}"/>
    <cellStyle name="Normal 8 57 2 6" xfId="9759" xr:uid="{00000000-0005-0000-0000-0000FD250000}"/>
    <cellStyle name="Normal 8 57 2 7" xfId="9760" xr:uid="{00000000-0005-0000-0000-0000FE250000}"/>
    <cellStyle name="Normal 8 57 2 8" xfId="9761" xr:uid="{00000000-0005-0000-0000-0000FF250000}"/>
    <cellStyle name="Normal 8 57 2 9" xfId="9762" xr:uid="{00000000-0005-0000-0000-000000260000}"/>
    <cellStyle name="Normal 8 57 3" xfId="9763" xr:uid="{00000000-0005-0000-0000-000001260000}"/>
    <cellStyle name="Normal 8 57 4" xfId="9764" xr:uid="{00000000-0005-0000-0000-000002260000}"/>
    <cellStyle name="Normal 8 57 5" xfId="9765" xr:uid="{00000000-0005-0000-0000-000003260000}"/>
    <cellStyle name="Normal 8 57 6" xfId="9766" xr:uid="{00000000-0005-0000-0000-000004260000}"/>
    <cellStyle name="Normal 8 57 7" xfId="9767" xr:uid="{00000000-0005-0000-0000-000005260000}"/>
    <cellStyle name="Normal 8 57 8" xfId="9768" xr:uid="{00000000-0005-0000-0000-000006260000}"/>
    <cellStyle name="Normal 8 57 9" xfId="9769" xr:uid="{00000000-0005-0000-0000-000007260000}"/>
    <cellStyle name="Normal 8 58" xfId="9770" xr:uid="{00000000-0005-0000-0000-000008260000}"/>
    <cellStyle name="Normal 8 58 10" xfId="9771" xr:uid="{00000000-0005-0000-0000-000009260000}"/>
    <cellStyle name="Normal 8 58 11" xfId="9772" xr:uid="{00000000-0005-0000-0000-00000A260000}"/>
    <cellStyle name="Normal 8 58 12" xfId="9773" xr:uid="{00000000-0005-0000-0000-00000B260000}"/>
    <cellStyle name="Normal 8 58 2" xfId="9774" xr:uid="{00000000-0005-0000-0000-00000C260000}"/>
    <cellStyle name="Normal 8 58 3" xfId="9775" xr:uid="{00000000-0005-0000-0000-00000D260000}"/>
    <cellStyle name="Normal 8 58 4" xfId="9776" xr:uid="{00000000-0005-0000-0000-00000E260000}"/>
    <cellStyle name="Normal 8 58 5" xfId="9777" xr:uid="{00000000-0005-0000-0000-00000F260000}"/>
    <cellStyle name="Normal 8 58 6" xfId="9778" xr:uid="{00000000-0005-0000-0000-000010260000}"/>
    <cellStyle name="Normal 8 58 7" xfId="9779" xr:uid="{00000000-0005-0000-0000-000011260000}"/>
    <cellStyle name="Normal 8 58 8" xfId="9780" xr:uid="{00000000-0005-0000-0000-000012260000}"/>
    <cellStyle name="Normal 8 58 9" xfId="9781" xr:uid="{00000000-0005-0000-0000-000013260000}"/>
    <cellStyle name="Normal 8 59" xfId="9782" xr:uid="{00000000-0005-0000-0000-000014260000}"/>
    <cellStyle name="Normal 8 59 10" xfId="9783" xr:uid="{00000000-0005-0000-0000-000015260000}"/>
    <cellStyle name="Normal 8 59 11" xfId="9784" xr:uid="{00000000-0005-0000-0000-000016260000}"/>
    <cellStyle name="Normal 8 59 12" xfId="9785" xr:uid="{00000000-0005-0000-0000-000017260000}"/>
    <cellStyle name="Normal 8 59 2" xfId="9786" xr:uid="{00000000-0005-0000-0000-000018260000}"/>
    <cellStyle name="Normal 8 59 3" xfId="9787" xr:uid="{00000000-0005-0000-0000-000019260000}"/>
    <cellStyle name="Normal 8 59 4" xfId="9788" xr:uid="{00000000-0005-0000-0000-00001A260000}"/>
    <cellStyle name="Normal 8 59 5" xfId="9789" xr:uid="{00000000-0005-0000-0000-00001B260000}"/>
    <cellStyle name="Normal 8 59 6" xfId="9790" xr:uid="{00000000-0005-0000-0000-00001C260000}"/>
    <cellStyle name="Normal 8 59 7" xfId="9791" xr:uid="{00000000-0005-0000-0000-00001D260000}"/>
    <cellStyle name="Normal 8 59 8" xfId="9792" xr:uid="{00000000-0005-0000-0000-00001E260000}"/>
    <cellStyle name="Normal 8 59 9" xfId="9793" xr:uid="{00000000-0005-0000-0000-00001F260000}"/>
    <cellStyle name="Normal 8 6" xfId="9794" xr:uid="{00000000-0005-0000-0000-000020260000}"/>
    <cellStyle name="Normal 8 6 10" xfId="9795" xr:uid="{00000000-0005-0000-0000-000021260000}"/>
    <cellStyle name="Normal 8 6 11" xfId="9796" xr:uid="{00000000-0005-0000-0000-000022260000}"/>
    <cellStyle name="Normal 8 6 12" xfId="9797" xr:uid="{00000000-0005-0000-0000-000023260000}"/>
    <cellStyle name="Normal 8 6 13" xfId="9798" xr:uid="{00000000-0005-0000-0000-000024260000}"/>
    <cellStyle name="Normal 8 6 14" xfId="9799" xr:uid="{00000000-0005-0000-0000-000025260000}"/>
    <cellStyle name="Normal 8 6 15" xfId="9800" xr:uid="{00000000-0005-0000-0000-000026260000}"/>
    <cellStyle name="Normal 8 6 16" xfId="9801" xr:uid="{00000000-0005-0000-0000-000027260000}"/>
    <cellStyle name="Normal 8 6 2" xfId="9802" xr:uid="{00000000-0005-0000-0000-000028260000}"/>
    <cellStyle name="Normal 8 6 2 10" xfId="9803" xr:uid="{00000000-0005-0000-0000-000029260000}"/>
    <cellStyle name="Normal 8 6 2 11" xfId="9804" xr:uid="{00000000-0005-0000-0000-00002A260000}"/>
    <cellStyle name="Normal 8 6 2 12" xfId="9805" xr:uid="{00000000-0005-0000-0000-00002B260000}"/>
    <cellStyle name="Normal 8 6 2 2" xfId="9806" xr:uid="{00000000-0005-0000-0000-00002C260000}"/>
    <cellStyle name="Normal 8 6 2 3" xfId="9807" xr:uid="{00000000-0005-0000-0000-00002D260000}"/>
    <cellStyle name="Normal 8 6 2 4" xfId="9808" xr:uid="{00000000-0005-0000-0000-00002E260000}"/>
    <cellStyle name="Normal 8 6 2 5" xfId="9809" xr:uid="{00000000-0005-0000-0000-00002F260000}"/>
    <cellStyle name="Normal 8 6 2 6" xfId="9810" xr:uid="{00000000-0005-0000-0000-000030260000}"/>
    <cellStyle name="Normal 8 6 2 7" xfId="9811" xr:uid="{00000000-0005-0000-0000-000031260000}"/>
    <cellStyle name="Normal 8 6 2 8" xfId="9812" xr:uid="{00000000-0005-0000-0000-000032260000}"/>
    <cellStyle name="Normal 8 6 2 9" xfId="9813" xr:uid="{00000000-0005-0000-0000-000033260000}"/>
    <cellStyle name="Normal 8 6 3" xfId="9814" xr:uid="{00000000-0005-0000-0000-000034260000}"/>
    <cellStyle name="Normal 8 6 4" xfId="9815" xr:uid="{00000000-0005-0000-0000-000035260000}"/>
    <cellStyle name="Normal 8 6 5" xfId="9816" xr:uid="{00000000-0005-0000-0000-000036260000}"/>
    <cellStyle name="Normal 8 6 6" xfId="9817" xr:uid="{00000000-0005-0000-0000-000037260000}"/>
    <cellStyle name="Normal 8 6 7" xfId="9818" xr:uid="{00000000-0005-0000-0000-000038260000}"/>
    <cellStyle name="Normal 8 6 8" xfId="9819" xr:uid="{00000000-0005-0000-0000-000039260000}"/>
    <cellStyle name="Normal 8 6 9" xfId="9820" xr:uid="{00000000-0005-0000-0000-00003A260000}"/>
    <cellStyle name="Normal 8 60" xfId="9821" xr:uid="{00000000-0005-0000-0000-00003B260000}"/>
    <cellStyle name="Normal 8 60 10" xfId="9822" xr:uid="{00000000-0005-0000-0000-00003C260000}"/>
    <cellStyle name="Normal 8 60 11" xfId="9823" xr:uid="{00000000-0005-0000-0000-00003D260000}"/>
    <cellStyle name="Normal 8 60 12" xfId="9824" xr:uid="{00000000-0005-0000-0000-00003E260000}"/>
    <cellStyle name="Normal 8 60 2" xfId="9825" xr:uid="{00000000-0005-0000-0000-00003F260000}"/>
    <cellStyle name="Normal 8 60 3" xfId="9826" xr:uid="{00000000-0005-0000-0000-000040260000}"/>
    <cellStyle name="Normal 8 60 4" xfId="9827" xr:uid="{00000000-0005-0000-0000-000041260000}"/>
    <cellStyle name="Normal 8 60 5" xfId="9828" xr:uid="{00000000-0005-0000-0000-000042260000}"/>
    <cellStyle name="Normal 8 60 6" xfId="9829" xr:uid="{00000000-0005-0000-0000-000043260000}"/>
    <cellStyle name="Normal 8 60 7" xfId="9830" xr:uid="{00000000-0005-0000-0000-000044260000}"/>
    <cellStyle name="Normal 8 60 8" xfId="9831" xr:uid="{00000000-0005-0000-0000-000045260000}"/>
    <cellStyle name="Normal 8 60 9" xfId="9832" xr:uid="{00000000-0005-0000-0000-000046260000}"/>
    <cellStyle name="Normal 8 61" xfId="9833" xr:uid="{00000000-0005-0000-0000-000047260000}"/>
    <cellStyle name="Normal 8 61 10" xfId="9834" xr:uid="{00000000-0005-0000-0000-000048260000}"/>
    <cellStyle name="Normal 8 61 11" xfId="9835" xr:uid="{00000000-0005-0000-0000-000049260000}"/>
    <cellStyle name="Normal 8 61 12" xfId="9836" xr:uid="{00000000-0005-0000-0000-00004A260000}"/>
    <cellStyle name="Normal 8 61 2" xfId="9837" xr:uid="{00000000-0005-0000-0000-00004B260000}"/>
    <cellStyle name="Normal 8 61 3" xfId="9838" xr:uid="{00000000-0005-0000-0000-00004C260000}"/>
    <cellStyle name="Normal 8 61 4" xfId="9839" xr:uid="{00000000-0005-0000-0000-00004D260000}"/>
    <cellStyle name="Normal 8 61 5" xfId="9840" xr:uid="{00000000-0005-0000-0000-00004E260000}"/>
    <cellStyle name="Normal 8 61 6" xfId="9841" xr:uid="{00000000-0005-0000-0000-00004F260000}"/>
    <cellStyle name="Normal 8 61 7" xfId="9842" xr:uid="{00000000-0005-0000-0000-000050260000}"/>
    <cellStyle name="Normal 8 61 8" xfId="9843" xr:uid="{00000000-0005-0000-0000-000051260000}"/>
    <cellStyle name="Normal 8 61 9" xfId="9844" xr:uid="{00000000-0005-0000-0000-000052260000}"/>
    <cellStyle name="Normal 8 62" xfId="9845" xr:uid="{00000000-0005-0000-0000-000053260000}"/>
    <cellStyle name="Normal 8 62 10" xfId="9846" xr:uid="{00000000-0005-0000-0000-000054260000}"/>
    <cellStyle name="Normal 8 62 11" xfId="9847" xr:uid="{00000000-0005-0000-0000-000055260000}"/>
    <cellStyle name="Normal 8 62 12" xfId="9848" xr:uid="{00000000-0005-0000-0000-000056260000}"/>
    <cellStyle name="Normal 8 62 13" xfId="9849" xr:uid="{00000000-0005-0000-0000-000057260000}"/>
    <cellStyle name="Normal 8 62 2" xfId="9850" xr:uid="{00000000-0005-0000-0000-000058260000}"/>
    <cellStyle name="Normal 8 62 2 10" xfId="9851" xr:uid="{00000000-0005-0000-0000-000059260000}"/>
    <cellStyle name="Normal 8 62 2 11" xfId="9852" xr:uid="{00000000-0005-0000-0000-00005A260000}"/>
    <cellStyle name="Normal 8 62 2 12" xfId="9853" xr:uid="{00000000-0005-0000-0000-00005B260000}"/>
    <cellStyle name="Normal 8 62 2 2" xfId="9854" xr:uid="{00000000-0005-0000-0000-00005C260000}"/>
    <cellStyle name="Normal 8 62 2 3" xfId="9855" xr:uid="{00000000-0005-0000-0000-00005D260000}"/>
    <cellStyle name="Normal 8 62 2 4" xfId="9856" xr:uid="{00000000-0005-0000-0000-00005E260000}"/>
    <cellStyle name="Normal 8 62 2 5" xfId="9857" xr:uid="{00000000-0005-0000-0000-00005F260000}"/>
    <cellStyle name="Normal 8 62 2 6" xfId="9858" xr:uid="{00000000-0005-0000-0000-000060260000}"/>
    <cellStyle name="Normal 8 62 2 7" xfId="9859" xr:uid="{00000000-0005-0000-0000-000061260000}"/>
    <cellStyle name="Normal 8 62 2 8" xfId="9860" xr:uid="{00000000-0005-0000-0000-000062260000}"/>
    <cellStyle name="Normal 8 62 2 9" xfId="9861" xr:uid="{00000000-0005-0000-0000-000063260000}"/>
    <cellStyle name="Normal 8 62 3" xfId="9862" xr:uid="{00000000-0005-0000-0000-000064260000}"/>
    <cellStyle name="Normal 8 62 4" xfId="9863" xr:uid="{00000000-0005-0000-0000-000065260000}"/>
    <cellStyle name="Normal 8 62 5" xfId="9864" xr:uid="{00000000-0005-0000-0000-000066260000}"/>
    <cellStyle name="Normal 8 62 6" xfId="9865" xr:uid="{00000000-0005-0000-0000-000067260000}"/>
    <cellStyle name="Normal 8 62 7" xfId="9866" xr:uid="{00000000-0005-0000-0000-000068260000}"/>
    <cellStyle name="Normal 8 62 8" xfId="9867" xr:uid="{00000000-0005-0000-0000-000069260000}"/>
    <cellStyle name="Normal 8 62 9" xfId="9868" xr:uid="{00000000-0005-0000-0000-00006A260000}"/>
    <cellStyle name="Normal 8 63" xfId="9869" xr:uid="{00000000-0005-0000-0000-00006B260000}"/>
    <cellStyle name="Normal 8 63 10" xfId="9870" xr:uid="{00000000-0005-0000-0000-00006C260000}"/>
    <cellStyle name="Normal 8 63 11" xfId="9871" xr:uid="{00000000-0005-0000-0000-00006D260000}"/>
    <cellStyle name="Normal 8 63 12" xfId="9872" xr:uid="{00000000-0005-0000-0000-00006E260000}"/>
    <cellStyle name="Normal 8 63 2" xfId="9873" xr:uid="{00000000-0005-0000-0000-00006F260000}"/>
    <cellStyle name="Normal 8 63 3" xfId="9874" xr:uid="{00000000-0005-0000-0000-000070260000}"/>
    <cellStyle name="Normal 8 63 4" xfId="9875" xr:uid="{00000000-0005-0000-0000-000071260000}"/>
    <cellStyle name="Normal 8 63 5" xfId="9876" xr:uid="{00000000-0005-0000-0000-000072260000}"/>
    <cellStyle name="Normal 8 63 6" xfId="9877" xr:uid="{00000000-0005-0000-0000-000073260000}"/>
    <cellStyle name="Normal 8 63 7" xfId="9878" xr:uid="{00000000-0005-0000-0000-000074260000}"/>
    <cellStyle name="Normal 8 63 8" xfId="9879" xr:uid="{00000000-0005-0000-0000-000075260000}"/>
    <cellStyle name="Normal 8 63 9" xfId="9880" xr:uid="{00000000-0005-0000-0000-000076260000}"/>
    <cellStyle name="Normal 8 64" xfId="9881" xr:uid="{00000000-0005-0000-0000-000077260000}"/>
    <cellStyle name="Normal 8 64 10" xfId="9882" xr:uid="{00000000-0005-0000-0000-000078260000}"/>
    <cellStyle name="Normal 8 64 11" xfId="9883" xr:uid="{00000000-0005-0000-0000-000079260000}"/>
    <cellStyle name="Normal 8 64 12" xfId="9884" xr:uid="{00000000-0005-0000-0000-00007A260000}"/>
    <cellStyle name="Normal 8 64 2" xfId="9885" xr:uid="{00000000-0005-0000-0000-00007B260000}"/>
    <cellStyle name="Normal 8 64 3" xfId="9886" xr:uid="{00000000-0005-0000-0000-00007C260000}"/>
    <cellStyle name="Normal 8 64 4" xfId="9887" xr:uid="{00000000-0005-0000-0000-00007D260000}"/>
    <cellStyle name="Normal 8 64 5" xfId="9888" xr:uid="{00000000-0005-0000-0000-00007E260000}"/>
    <cellStyle name="Normal 8 64 6" xfId="9889" xr:uid="{00000000-0005-0000-0000-00007F260000}"/>
    <cellStyle name="Normal 8 64 7" xfId="9890" xr:uid="{00000000-0005-0000-0000-000080260000}"/>
    <cellStyle name="Normal 8 64 8" xfId="9891" xr:uid="{00000000-0005-0000-0000-000081260000}"/>
    <cellStyle name="Normal 8 64 9" xfId="9892" xr:uid="{00000000-0005-0000-0000-000082260000}"/>
    <cellStyle name="Normal 8 65" xfId="9893" xr:uid="{00000000-0005-0000-0000-000083260000}"/>
    <cellStyle name="Normal 8 65 2" xfId="9894" xr:uid="{00000000-0005-0000-0000-000084260000}"/>
    <cellStyle name="Normal 8 65 3" xfId="9895" xr:uid="{00000000-0005-0000-0000-000085260000}"/>
    <cellStyle name="Normal 8 65 4" xfId="9896" xr:uid="{00000000-0005-0000-0000-000086260000}"/>
    <cellStyle name="Normal 8 66" xfId="9897" xr:uid="{00000000-0005-0000-0000-000087260000}"/>
    <cellStyle name="Normal 8 67" xfId="9898" xr:uid="{00000000-0005-0000-0000-000088260000}"/>
    <cellStyle name="Normal 8 68" xfId="9899" xr:uid="{00000000-0005-0000-0000-000089260000}"/>
    <cellStyle name="Normal 8 69" xfId="9900" xr:uid="{00000000-0005-0000-0000-00008A260000}"/>
    <cellStyle name="Normal 8 7" xfId="9901" xr:uid="{00000000-0005-0000-0000-00008B260000}"/>
    <cellStyle name="Normal 8 7 10" xfId="9902" xr:uid="{00000000-0005-0000-0000-00008C260000}"/>
    <cellStyle name="Normal 8 7 11" xfId="9903" xr:uid="{00000000-0005-0000-0000-00008D260000}"/>
    <cellStyle name="Normal 8 7 12" xfId="9904" xr:uid="{00000000-0005-0000-0000-00008E260000}"/>
    <cellStyle name="Normal 8 7 13" xfId="9905" xr:uid="{00000000-0005-0000-0000-00008F260000}"/>
    <cellStyle name="Normal 8 7 14" xfId="9906" xr:uid="{00000000-0005-0000-0000-000090260000}"/>
    <cellStyle name="Normal 8 7 15" xfId="9907" xr:uid="{00000000-0005-0000-0000-000091260000}"/>
    <cellStyle name="Normal 8 7 16" xfId="9908" xr:uid="{00000000-0005-0000-0000-000092260000}"/>
    <cellStyle name="Normal 8 7 2" xfId="9909" xr:uid="{00000000-0005-0000-0000-000093260000}"/>
    <cellStyle name="Normal 8 7 2 10" xfId="9910" xr:uid="{00000000-0005-0000-0000-000094260000}"/>
    <cellStyle name="Normal 8 7 2 11" xfId="9911" xr:uid="{00000000-0005-0000-0000-000095260000}"/>
    <cellStyle name="Normal 8 7 2 12" xfId="9912" xr:uid="{00000000-0005-0000-0000-000096260000}"/>
    <cellStyle name="Normal 8 7 2 2" xfId="9913" xr:uid="{00000000-0005-0000-0000-000097260000}"/>
    <cellStyle name="Normal 8 7 2 3" xfId="9914" xr:uid="{00000000-0005-0000-0000-000098260000}"/>
    <cellStyle name="Normal 8 7 2 4" xfId="9915" xr:uid="{00000000-0005-0000-0000-000099260000}"/>
    <cellStyle name="Normal 8 7 2 5" xfId="9916" xr:uid="{00000000-0005-0000-0000-00009A260000}"/>
    <cellStyle name="Normal 8 7 2 6" xfId="9917" xr:uid="{00000000-0005-0000-0000-00009B260000}"/>
    <cellStyle name="Normal 8 7 2 7" xfId="9918" xr:uid="{00000000-0005-0000-0000-00009C260000}"/>
    <cellStyle name="Normal 8 7 2 8" xfId="9919" xr:uid="{00000000-0005-0000-0000-00009D260000}"/>
    <cellStyle name="Normal 8 7 2 9" xfId="9920" xr:uid="{00000000-0005-0000-0000-00009E260000}"/>
    <cellStyle name="Normal 8 7 3" xfId="9921" xr:uid="{00000000-0005-0000-0000-00009F260000}"/>
    <cellStyle name="Normal 8 7 4" xfId="9922" xr:uid="{00000000-0005-0000-0000-0000A0260000}"/>
    <cellStyle name="Normal 8 7 5" xfId="9923" xr:uid="{00000000-0005-0000-0000-0000A1260000}"/>
    <cellStyle name="Normal 8 7 6" xfId="9924" xr:uid="{00000000-0005-0000-0000-0000A2260000}"/>
    <cellStyle name="Normal 8 7 7" xfId="9925" xr:uid="{00000000-0005-0000-0000-0000A3260000}"/>
    <cellStyle name="Normal 8 7 8" xfId="9926" xr:uid="{00000000-0005-0000-0000-0000A4260000}"/>
    <cellStyle name="Normal 8 7 9" xfId="9927" xr:uid="{00000000-0005-0000-0000-0000A5260000}"/>
    <cellStyle name="Normal 8 70" xfId="9928" xr:uid="{00000000-0005-0000-0000-0000A6260000}"/>
    <cellStyle name="Normal 8 71" xfId="9929" xr:uid="{00000000-0005-0000-0000-0000A7260000}"/>
    <cellStyle name="Normal 8 72" xfId="9930" xr:uid="{00000000-0005-0000-0000-0000A8260000}"/>
    <cellStyle name="Normal 8 73" xfId="9931" xr:uid="{00000000-0005-0000-0000-0000A9260000}"/>
    <cellStyle name="Normal 8 74" xfId="9932" xr:uid="{00000000-0005-0000-0000-0000AA260000}"/>
    <cellStyle name="Normal 8 75" xfId="9933" xr:uid="{00000000-0005-0000-0000-0000AB260000}"/>
    <cellStyle name="Normal 8 76" xfId="9934" xr:uid="{00000000-0005-0000-0000-0000AC260000}"/>
    <cellStyle name="Normal 8 77" xfId="9935" xr:uid="{00000000-0005-0000-0000-0000AD260000}"/>
    <cellStyle name="Normal 8 78" xfId="9936" xr:uid="{00000000-0005-0000-0000-0000AE260000}"/>
    <cellStyle name="Normal 8 8" xfId="9937" xr:uid="{00000000-0005-0000-0000-0000AF260000}"/>
    <cellStyle name="Normal 8 8 10" xfId="9938" xr:uid="{00000000-0005-0000-0000-0000B0260000}"/>
    <cellStyle name="Normal 8 8 11" xfId="9939" xr:uid="{00000000-0005-0000-0000-0000B1260000}"/>
    <cellStyle name="Normal 8 8 12" xfId="9940" xr:uid="{00000000-0005-0000-0000-0000B2260000}"/>
    <cellStyle name="Normal 8 8 13" xfId="9941" xr:uid="{00000000-0005-0000-0000-0000B3260000}"/>
    <cellStyle name="Normal 8 8 14" xfId="9942" xr:uid="{00000000-0005-0000-0000-0000B4260000}"/>
    <cellStyle name="Normal 8 8 15" xfId="9943" xr:uid="{00000000-0005-0000-0000-0000B5260000}"/>
    <cellStyle name="Normal 8 8 16" xfId="9944" xr:uid="{00000000-0005-0000-0000-0000B6260000}"/>
    <cellStyle name="Normal 8 8 2" xfId="9945" xr:uid="{00000000-0005-0000-0000-0000B7260000}"/>
    <cellStyle name="Normal 8 8 2 10" xfId="9946" xr:uid="{00000000-0005-0000-0000-0000B8260000}"/>
    <cellStyle name="Normal 8 8 2 11" xfId="9947" xr:uid="{00000000-0005-0000-0000-0000B9260000}"/>
    <cellStyle name="Normal 8 8 2 12" xfId="9948" xr:uid="{00000000-0005-0000-0000-0000BA260000}"/>
    <cellStyle name="Normal 8 8 2 2" xfId="9949" xr:uid="{00000000-0005-0000-0000-0000BB260000}"/>
    <cellStyle name="Normal 8 8 2 3" xfId="9950" xr:uid="{00000000-0005-0000-0000-0000BC260000}"/>
    <cellStyle name="Normal 8 8 2 4" xfId="9951" xr:uid="{00000000-0005-0000-0000-0000BD260000}"/>
    <cellStyle name="Normal 8 8 2 5" xfId="9952" xr:uid="{00000000-0005-0000-0000-0000BE260000}"/>
    <cellStyle name="Normal 8 8 2 6" xfId="9953" xr:uid="{00000000-0005-0000-0000-0000BF260000}"/>
    <cellStyle name="Normal 8 8 2 7" xfId="9954" xr:uid="{00000000-0005-0000-0000-0000C0260000}"/>
    <cellStyle name="Normal 8 8 2 8" xfId="9955" xr:uid="{00000000-0005-0000-0000-0000C1260000}"/>
    <cellStyle name="Normal 8 8 2 9" xfId="9956" xr:uid="{00000000-0005-0000-0000-0000C2260000}"/>
    <cellStyle name="Normal 8 8 3" xfId="9957" xr:uid="{00000000-0005-0000-0000-0000C3260000}"/>
    <cellStyle name="Normal 8 8 4" xfId="9958" xr:uid="{00000000-0005-0000-0000-0000C4260000}"/>
    <cellStyle name="Normal 8 8 5" xfId="9959" xr:uid="{00000000-0005-0000-0000-0000C5260000}"/>
    <cellStyle name="Normal 8 8 6" xfId="9960" xr:uid="{00000000-0005-0000-0000-0000C6260000}"/>
    <cellStyle name="Normal 8 8 7" xfId="9961" xr:uid="{00000000-0005-0000-0000-0000C7260000}"/>
    <cellStyle name="Normal 8 8 8" xfId="9962" xr:uid="{00000000-0005-0000-0000-0000C8260000}"/>
    <cellStyle name="Normal 8 8 9" xfId="9963" xr:uid="{00000000-0005-0000-0000-0000C9260000}"/>
    <cellStyle name="Normal 8 9" xfId="9964" xr:uid="{00000000-0005-0000-0000-0000CA260000}"/>
    <cellStyle name="Normal 8 9 10" xfId="9965" xr:uid="{00000000-0005-0000-0000-0000CB260000}"/>
    <cellStyle name="Normal 8 9 11" xfId="9966" xr:uid="{00000000-0005-0000-0000-0000CC260000}"/>
    <cellStyle name="Normal 8 9 12" xfId="9967" xr:uid="{00000000-0005-0000-0000-0000CD260000}"/>
    <cellStyle name="Normal 8 9 13" xfId="9968" xr:uid="{00000000-0005-0000-0000-0000CE260000}"/>
    <cellStyle name="Normal 8 9 14" xfId="9969" xr:uid="{00000000-0005-0000-0000-0000CF260000}"/>
    <cellStyle name="Normal 8 9 15" xfId="9970" xr:uid="{00000000-0005-0000-0000-0000D0260000}"/>
    <cellStyle name="Normal 8 9 16" xfId="9971" xr:uid="{00000000-0005-0000-0000-0000D1260000}"/>
    <cellStyle name="Normal 8 9 2" xfId="9972" xr:uid="{00000000-0005-0000-0000-0000D2260000}"/>
    <cellStyle name="Normal 8 9 2 10" xfId="9973" xr:uid="{00000000-0005-0000-0000-0000D3260000}"/>
    <cellStyle name="Normal 8 9 2 11" xfId="9974" xr:uid="{00000000-0005-0000-0000-0000D4260000}"/>
    <cellStyle name="Normal 8 9 2 12" xfId="9975" xr:uid="{00000000-0005-0000-0000-0000D5260000}"/>
    <cellStyle name="Normal 8 9 2 2" xfId="9976" xr:uid="{00000000-0005-0000-0000-0000D6260000}"/>
    <cellStyle name="Normal 8 9 2 3" xfId="9977" xr:uid="{00000000-0005-0000-0000-0000D7260000}"/>
    <cellStyle name="Normal 8 9 2 4" xfId="9978" xr:uid="{00000000-0005-0000-0000-0000D8260000}"/>
    <cellStyle name="Normal 8 9 2 5" xfId="9979" xr:uid="{00000000-0005-0000-0000-0000D9260000}"/>
    <cellStyle name="Normal 8 9 2 6" xfId="9980" xr:uid="{00000000-0005-0000-0000-0000DA260000}"/>
    <cellStyle name="Normal 8 9 2 7" xfId="9981" xr:uid="{00000000-0005-0000-0000-0000DB260000}"/>
    <cellStyle name="Normal 8 9 2 8" xfId="9982" xr:uid="{00000000-0005-0000-0000-0000DC260000}"/>
    <cellStyle name="Normal 8 9 2 9" xfId="9983" xr:uid="{00000000-0005-0000-0000-0000DD260000}"/>
    <cellStyle name="Normal 8 9 3" xfId="9984" xr:uid="{00000000-0005-0000-0000-0000DE260000}"/>
    <cellStyle name="Normal 8 9 4" xfId="9985" xr:uid="{00000000-0005-0000-0000-0000DF260000}"/>
    <cellStyle name="Normal 8 9 5" xfId="9986" xr:uid="{00000000-0005-0000-0000-0000E0260000}"/>
    <cellStyle name="Normal 8 9 6" xfId="9987" xr:uid="{00000000-0005-0000-0000-0000E1260000}"/>
    <cellStyle name="Normal 8 9 7" xfId="9988" xr:uid="{00000000-0005-0000-0000-0000E2260000}"/>
    <cellStyle name="Normal 8 9 8" xfId="9989" xr:uid="{00000000-0005-0000-0000-0000E3260000}"/>
    <cellStyle name="Normal 8 9 9" xfId="9990" xr:uid="{00000000-0005-0000-0000-0000E4260000}"/>
    <cellStyle name="Normal 85" xfId="9991" xr:uid="{00000000-0005-0000-0000-0000E5260000}"/>
    <cellStyle name="Normal 85 2" xfId="9992" xr:uid="{00000000-0005-0000-0000-0000E6260000}"/>
    <cellStyle name="Normal 85 2 10" xfId="9993" xr:uid="{00000000-0005-0000-0000-0000E7260000}"/>
    <cellStyle name="Normal 85 2 11" xfId="9994" xr:uid="{00000000-0005-0000-0000-0000E8260000}"/>
    <cellStyle name="Normal 85 2 12" xfId="9995" xr:uid="{00000000-0005-0000-0000-0000E9260000}"/>
    <cellStyle name="Normal 85 2 2" xfId="9996" xr:uid="{00000000-0005-0000-0000-0000EA260000}"/>
    <cellStyle name="Normal 85 2 3" xfId="9997" xr:uid="{00000000-0005-0000-0000-0000EB260000}"/>
    <cellStyle name="Normal 85 2 4" xfId="9998" xr:uid="{00000000-0005-0000-0000-0000EC260000}"/>
    <cellStyle name="Normal 85 2 5" xfId="9999" xr:uid="{00000000-0005-0000-0000-0000ED260000}"/>
    <cellStyle name="Normal 85 2 6" xfId="10000" xr:uid="{00000000-0005-0000-0000-0000EE260000}"/>
    <cellStyle name="Normal 85 2 7" xfId="10001" xr:uid="{00000000-0005-0000-0000-0000EF260000}"/>
    <cellStyle name="Normal 85 2 8" xfId="10002" xr:uid="{00000000-0005-0000-0000-0000F0260000}"/>
    <cellStyle name="Normal 85 2 9" xfId="10003" xr:uid="{00000000-0005-0000-0000-0000F1260000}"/>
    <cellStyle name="Normal 9" xfId="426" xr:uid="{00000000-0005-0000-0000-0000F2260000}"/>
    <cellStyle name="Normal 9 10" xfId="10004" xr:uid="{00000000-0005-0000-0000-0000F3260000}"/>
    <cellStyle name="Normal 9 10 10" xfId="10005" xr:uid="{00000000-0005-0000-0000-0000F4260000}"/>
    <cellStyle name="Normal 9 10 11" xfId="10006" xr:uid="{00000000-0005-0000-0000-0000F5260000}"/>
    <cellStyle name="Normal 9 10 12" xfId="10007" xr:uid="{00000000-0005-0000-0000-0000F6260000}"/>
    <cellStyle name="Normal 9 10 13" xfId="10008" xr:uid="{00000000-0005-0000-0000-0000F7260000}"/>
    <cellStyle name="Normal 9 10 14" xfId="10009" xr:uid="{00000000-0005-0000-0000-0000F8260000}"/>
    <cellStyle name="Normal 9 10 15" xfId="10010" xr:uid="{00000000-0005-0000-0000-0000F9260000}"/>
    <cellStyle name="Normal 9 10 16" xfId="10011" xr:uid="{00000000-0005-0000-0000-0000FA260000}"/>
    <cellStyle name="Normal 9 10 2" xfId="10012" xr:uid="{00000000-0005-0000-0000-0000FB260000}"/>
    <cellStyle name="Normal 9 10 2 10" xfId="10013" xr:uid="{00000000-0005-0000-0000-0000FC260000}"/>
    <cellStyle name="Normal 9 10 2 11" xfId="10014" xr:uid="{00000000-0005-0000-0000-0000FD260000}"/>
    <cellStyle name="Normal 9 10 2 12" xfId="10015" xr:uid="{00000000-0005-0000-0000-0000FE260000}"/>
    <cellStyle name="Normal 9 10 2 2" xfId="10016" xr:uid="{00000000-0005-0000-0000-0000FF260000}"/>
    <cellStyle name="Normal 9 10 2 3" xfId="10017" xr:uid="{00000000-0005-0000-0000-000000270000}"/>
    <cellStyle name="Normal 9 10 2 4" xfId="10018" xr:uid="{00000000-0005-0000-0000-000001270000}"/>
    <cellStyle name="Normal 9 10 2 5" xfId="10019" xr:uid="{00000000-0005-0000-0000-000002270000}"/>
    <cellStyle name="Normal 9 10 2 6" xfId="10020" xr:uid="{00000000-0005-0000-0000-000003270000}"/>
    <cellStyle name="Normal 9 10 2 7" xfId="10021" xr:uid="{00000000-0005-0000-0000-000004270000}"/>
    <cellStyle name="Normal 9 10 2 8" xfId="10022" xr:uid="{00000000-0005-0000-0000-000005270000}"/>
    <cellStyle name="Normal 9 10 2 9" xfId="10023" xr:uid="{00000000-0005-0000-0000-000006270000}"/>
    <cellStyle name="Normal 9 10 3" xfId="10024" xr:uid="{00000000-0005-0000-0000-000007270000}"/>
    <cellStyle name="Normal 9 10 4" xfId="10025" xr:uid="{00000000-0005-0000-0000-000008270000}"/>
    <cellStyle name="Normal 9 10 5" xfId="10026" xr:uid="{00000000-0005-0000-0000-000009270000}"/>
    <cellStyle name="Normal 9 10 6" xfId="10027" xr:uid="{00000000-0005-0000-0000-00000A270000}"/>
    <cellStyle name="Normal 9 10 7" xfId="10028" xr:uid="{00000000-0005-0000-0000-00000B270000}"/>
    <cellStyle name="Normal 9 10 8" xfId="10029" xr:uid="{00000000-0005-0000-0000-00000C270000}"/>
    <cellStyle name="Normal 9 10 9" xfId="10030" xr:uid="{00000000-0005-0000-0000-00000D270000}"/>
    <cellStyle name="Normal 9 11" xfId="10031" xr:uid="{00000000-0005-0000-0000-00000E270000}"/>
    <cellStyle name="Normal 9 11 10" xfId="10032" xr:uid="{00000000-0005-0000-0000-00000F270000}"/>
    <cellStyle name="Normal 9 11 11" xfId="10033" xr:uid="{00000000-0005-0000-0000-000010270000}"/>
    <cellStyle name="Normal 9 11 12" xfId="10034" xr:uid="{00000000-0005-0000-0000-000011270000}"/>
    <cellStyle name="Normal 9 11 13" xfId="10035" xr:uid="{00000000-0005-0000-0000-000012270000}"/>
    <cellStyle name="Normal 9 11 14" xfId="10036" xr:uid="{00000000-0005-0000-0000-000013270000}"/>
    <cellStyle name="Normal 9 11 15" xfId="10037" xr:uid="{00000000-0005-0000-0000-000014270000}"/>
    <cellStyle name="Normal 9 11 16" xfId="10038" xr:uid="{00000000-0005-0000-0000-000015270000}"/>
    <cellStyle name="Normal 9 11 2" xfId="10039" xr:uid="{00000000-0005-0000-0000-000016270000}"/>
    <cellStyle name="Normal 9 11 2 10" xfId="10040" xr:uid="{00000000-0005-0000-0000-000017270000}"/>
    <cellStyle name="Normal 9 11 2 11" xfId="10041" xr:uid="{00000000-0005-0000-0000-000018270000}"/>
    <cellStyle name="Normal 9 11 2 12" xfId="10042" xr:uid="{00000000-0005-0000-0000-000019270000}"/>
    <cellStyle name="Normal 9 11 2 2" xfId="10043" xr:uid="{00000000-0005-0000-0000-00001A270000}"/>
    <cellStyle name="Normal 9 11 2 3" xfId="10044" xr:uid="{00000000-0005-0000-0000-00001B270000}"/>
    <cellStyle name="Normal 9 11 2 4" xfId="10045" xr:uid="{00000000-0005-0000-0000-00001C270000}"/>
    <cellStyle name="Normal 9 11 2 5" xfId="10046" xr:uid="{00000000-0005-0000-0000-00001D270000}"/>
    <cellStyle name="Normal 9 11 2 6" xfId="10047" xr:uid="{00000000-0005-0000-0000-00001E270000}"/>
    <cellStyle name="Normal 9 11 2 7" xfId="10048" xr:uid="{00000000-0005-0000-0000-00001F270000}"/>
    <cellStyle name="Normal 9 11 2 8" xfId="10049" xr:uid="{00000000-0005-0000-0000-000020270000}"/>
    <cellStyle name="Normal 9 11 2 9" xfId="10050" xr:uid="{00000000-0005-0000-0000-000021270000}"/>
    <cellStyle name="Normal 9 11 3" xfId="10051" xr:uid="{00000000-0005-0000-0000-000022270000}"/>
    <cellStyle name="Normal 9 11 4" xfId="10052" xr:uid="{00000000-0005-0000-0000-000023270000}"/>
    <cellStyle name="Normal 9 11 5" xfId="10053" xr:uid="{00000000-0005-0000-0000-000024270000}"/>
    <cellStyle name="Normal 9 11 6" xfId="10054" xr:uid="{00000000-0005-0000-0000-000025270000}"/>
    <cellStyle name="Normal 9 11 7" xfId="10055" xr:uid="{00000000-0005-0000-0000-000026270000}"/>
    <cellStyle name="Normal 9 11 8" xfId="10056" xr:uid="{00000000-0005-0000-0000-000027270000}"/>
    <cellStyle name="Normal 9 11 9" xfId="10057" xr:uid="{00000000-0005-0000-0000-000028270000}"/>
    <cellStyle name="Normal 9 12" xfId="10058" xr:uid="{00000000-0005-0000-0000-000029270000}"/>
    <cellStyle name="Normal 9 12 10" xfId="10059" xr:uid="{00000000-0005-0000-0000-00002A270000}"/>
    <cellStyle name="Normal 9 12 11" xfId="10060" xr:uid="{00000000-0005-0000-0000-00002B270000}"/>
    <cellStyle name="Normal 9 12 12" xfId="10061" xr:uid="{00000000-0005-0000-0000-00002C270000}"/>
    <cellStyle name="Normal 9 12 13" xfId="10062" xr:uid="{00000000-0005-0000-0000-00002D270000}"/>
    <cellStyle name="Normal 9 12 14" xfId="10063" xr:uid="{00000000-0005-0000-0000-00002E270000}"/>
    <cellStyle name="Normal 9 12 15" xfId="10064" xr:uid="{00000000-0005-0000-0000-00002F270000}"/>
    <cellStyle name="Normal 9 12 16" xfId="10065" xr:uid="{00000000-0005-0000-0000-000030270000}"/>
    <cellStyle name="Normal 9 12 2" xfId="10066" xr:uid="{00000000-0005-0000-0000-000031270000}"/>
    <cellStyle name="Normal 9 12 2 10" xfId="10067" xr:uid="{00000000-0005-0000-0000-000032270000}"/>
    <cellStyle name="Normal 9 12 2 11" xfId="10068" xr:uid="{00000000-0005-0000-0000-000033270000}"/>
    <cellStyle name="Normal 9 12 2 12" xfId="10069" xr:uid="{00000000-0005-0000-0000-000034270000}"/>
    <cellStyle name="Normal 9 12 2 2" xfId="10070" xr:uid="{00000000-0005-0000-0000-000035270000}"/>
    <cellStyle name="Normal 9 12 2 3" xfId="10071" xr:uid="{00000000-0005-0000-0000-000036270000}"/>
    <cellStyle name="Normal 9 12 2 4" xfId="10072" xr:uid="{00000000-0005-0000-0000-000037270000}"/>
    <cellStyle name="Normal 9 12 2 5" xfId="10073" xr:uid="{00000000-0005-0000-0000-000038270000}"/>
    <cellStyle name="Normal 9 12 2 6" xfId="10074" xr:uid="{00000000-0005-0000-0000-000039270000}"/>
    <cellStyle name="Normal 9 12 2 7" xfId="10075" xr:uid="{00000000-0005-0000-0000-00003A270000}"/>
    <cellStyle name="Normal 9 12 2 8" xfId="10076" xr:uid="{00000000-0005-0000-0000-00003B270000}"/>
    <cellStyle name="Normal 9 12 2 9" xfId="10077" xr:uid="{00000000-0005-0000-0000-00003C270000}"/>
    <cellStyle name="Normal 9 12 3" xfId="10078" xr:uid="{00000000-0005-0000-0000-00003D270000}"/>
    <cellStyle name="Normal 9 12 4" xfId="10079" xr:uid="{00000000-0005-0000-0000-00003E270000}"/>
    <cellStyle name="Normal 9 12 5" xfId="10080" xr:uid="{00000000-0005-0000-0000-00003F270000}"/>
    <cellStyle name="Normal 9 12 6" xfId="10081" xr:uid="{00000000-0005-0000-0000-000040270000}"/>
    <cellStyle name="Normal 9 12 7" xfId="10082" xr:uid="{00000000-0005-0000-0000-000041270000}"/>
    <cellStyle name="Normal 9 12 8" xfId="10083" xr:uid="{00000000-0005-0000-0000-000042270000}"/>
    <cellStyle name="Normal 9 12 9" xfId="10084" xr:uid="{00000000-0005-0000-0000-000043270000}"/>
    <cellStyle name="Normal 9 13" xfId="10085" xr:uid="{00000000-0005-0000-0000-000044270000}"/>
    <cellStyle name="Normal 9 13 10" xfId="10086" xr:uid="{00000000-0005-0000-0000-000045270000}"/>
    <cellStyle name="Normal 9 13 11" xfId="10087" xr:uid="{00000000-0005-0000-0000-000046270000}"/>
    <cellStyle name="Normal 9 13 12" xfId="10088" xr:uid="{00000000-0005-0000-0000-000047270000}"/>
    <cellStyle name="Normal 9 13 13" xfId="10089" xr:uid="{00000000-0005-0000-0000-000048270000}"/>
    <cellStyle name="Normal 9 13 14" xfId="10090" xr:uid="{00000000-0005-0000-0000-000049270000}"/>
    <cellStyle name="Normal 9 13 15" xfId="10091" xr:uid="{00000000-0005-0000-0000-00004A270000}"/>
    <cellStyle name="Normal 9 13 16" xfId="10092" xr:uid="{00000000-0005-0000-0000-00004B270000}"/>
    <cellStyle name="Normal 9 13 2" xfId="10093" xr:uid="{00000000-0005-0000-0000-00004C270000}"/>
    <cellStyle name="Normal 9 13 2 10" xfId="10094" xr:uid="{00000000-0005-0000-0000-00004D270000}"/>
    <cellStyle name="Normal 9 13 2 11" xfId="10095" xr:uid="{00000000-0005-0000-0000-00004E270000}"/>
    <cellStyle name="Normal 9 13 2 12" xfId="10096" xr:uid="{00000000-0005-0000-0000-00004F270000}"/>
    <cellStyle name="Normal 9 13 2 2" xfId="10097" xr:uid="{00000000-0005-0000-0000-000050270000}"/>
    <cellStyle name="Normal 9 13 2 3" xfId="10098" xr:uid="{00000000-0005-0000-0000-000051270000}"/>
    <cellStyle name="Normal 9 13 2 4" xfId="10099" xr:uid="{00000000-0005-0000-0000-000052270000}"/>
    <cellStyle name="Normal 9 13 2 5" xfId="10100" xr:uid="{00000000-0005-0000-0000-000053270000}"/>
    <cellStyle name="Normal 9 13 2 6" xfId="10101" xr:uid="{00000000-0005-0000-0000-000054270000}"/>
    <cellStyle name="Normal 9 13 2 7" xfId="10102" xr:uid="{00000000-0005-0000-0000-000055270000}"/>
    <cellStyle name="Normal 9 13 2 8" xfId="10103" xr:uid="{00000000-0005-0000-0000-000056270000}"/>
    <cellStyle name="Normal 9 13 2 9" xfId="10104" xr:uid="{00000000-0005-0000-0000-000057270000}"/>
    <cellStyle name="Normal 9 13 3" xfId="10105" xr:uid="{00000000-0005-0000-0000-000058270000}"/>
    <cellStyle name="Normal 9 13 4" xfId="10106" xr:uid="{00000000-0005-0000-0000-000059270000}"/>
    <cellStyle name="Normal 9 13 5" xfId="10107" xr:uid="{00000000-0005-0000-0000-00005A270000}"/>
    <cellStyle name="Normal 9 13 6" xfId="10108" xr:uid="{00000000-0005-0000-0000-00005B270000}"/>
    <cellStyle name="Normal 9 13 7" xfId="10109" xr:uid="{00000000-0005-0000-0000-00005C270000}"/>
    <cellStyle name="Normal 9 13 8" xfId="10110" xr:uid="{00000000-0005-0000-0000-00005D270000}"/>
    <cellStyle name="Normal 9 13 9" xfId="10111" xr:uid="{00000000-0005-0000-0000-00005E270000}"/>
    <cellStyle name="Normal 9 14" xfId="10112" xr:uid="{00000000-0005-0000-0000-00005F270000}"/>
    <cellStyle name="Normal 9 14 10" xfId="10113" xr:uid="{00000000-0005-0000-0000-000060270000}"/>
    <cellStyle name="Normal 9 14 11" xfId="10114" xr:uid="{00000000-0005-0000-0000-000061270000}"/>
    <cellStyle name="Normal 9 14 12" xfId="10115" xr:uid="{00000000-0005-0000-0000-000062270000}"/>
    <cellStyle name="Normal 9 14 13" xfId="10116" xr:uid="{00000000-0005-0000-0000-000063270000}"/>
    <cellStyle name="Normal 9 14 14" xfId="10117" xr:uid="{00000000-0005-0000-0000-000064270000}"/>
    <cellStyle name="Normal 9 14 15" xfId="10118" xr:uid="{00000000-0005-0000-0000-000065270000}"/>
    <cellStyle name="Normal 9 14 16" xfId="10119" xr:uid="{00000000-0005-0000-0000-000066270000}"/>
    <cellStyle name="Normal 9 14 2" xfId="10120" xr:uid="{00000000-0005-0000-0000-000067270000}"/>
    <cellStyle name="Normal 9 14 2 10" xfId="10121" xr:uid="{00000000-0005-0000-0000-000068270000}"/>
    <cellStyle name="Normal 9 14 2 11" xfId="10122" xr:uid="{00000000-0005-0000-0000-000069270000}"/>
    <cellStyle name="Normal 9 14 2 12" xfId="10123" xr:uid="{00000000-0005-0000-0000-00006A270000}"/>
    <cellStyle name="Normal 9 14 2 2" xfId="10124" xr:uid="{00000000-0005-0000-0000-00006B270000}"/>
    <cellStyle name="Normal 9 14 2 3" xfId="10125" xr:uid="{00000000-0005-0000-0000-00006C270000}"/>
    <cellStyle name="Normal 9 14 2 4" xfId="10126" xr:uid="{00000000-0005-0000-0000-00006D270000}"/>
    <cellStyle name="Normal 9 14 2 5" xfId="10127" xr:uid="{00000000-0005-0000-0000-00006E270000}"/>
    <cellStyle name="Normal 9 14 2 6" xfId="10128" xr:uid="{00000000-0005-0000-0000-00006F270000}"/>
    <cellStyle name="Normal 9 14 2 7" xfId="10129" xr:uid="{00000000-0005-0000-0000-000070270000}"/>
    <cellStyle name="Normal 9 14 2 8" xfId="10130" xr:uid="{00000000-0005-0000-0000-000071270000}"/>
    <cellStyle name="Normal 9 14 2 9" xfId="10131" xr:uid="{00000000-0005-0000-0000-000072270000}"/>
    <cellStyle name="Normal 9 14 3" xfId="10132" xr:uid="{00000000-0005-0000-0000-000073270000}"/>
    <cellStyle name="Normal 9 14 4" xfId="10133" xr:uid="{00000000-0005-0000-0000-000074270000}"/>
    <cellStyle name="Normal 9 14 5" xfId="10134" xr:uid="{00000000-0005-0000-0000-000075270000}"/>
    <cellStyle name="Normal 9 14 6" xfId="10135" xr:uid="{00000000-0005-0000-0000-000076270000}"/>
    <cellStyle name="Normal 9 14 7" xfId="10136" xr:uid="{00000000-0005-0000-0000-000077270000}"/>
    <cellStyle name="Normal 9 14 8" xfId="10137" xr:uid="{00000000-0005-0000-0000-000078270000}"/>
    <cellStyle name="Normal 9 14 9" xfId="10138" xr:uid="{00000000-0005-0000-0000-000079270000}"/>
    <cellStyle name="Normal 9 15" xfId="10139" xr:uid="{00000000-0005-0000-0000-00007A270000}"/>
    <cellStyle name="Normal 9 15 10" xfId="10140" xr:uid="{00000000-0005-0000-0000-00007B270000}"/>
    <cellStyle name="Normal 9 15 11" xfId="10141" xr:uid="{00000000-0005-0000-0000-00007C270000}"/>
    <cellStyle name="Normal 9 15 12" xfId="10142" xr:uid="{00000000-0005-0000-0000-00007D270000}"/>
    <cellStyle name="Normal 9 15 13" xfId="10143" xr:uid="{00000000-0005-0000-0000-00007E270000}"/>
    <cellStyle name="Normal 9 15 14" xfId="10144" xr:uid="{00000000-0005-0000-0000-00007F270000}"/>
    <cellStyle name="Normal 9 15 15" xfId="10145" xr:uid="{00000000-0005-0000-0000-000080270000}"/>
    <cellStyle name="Normal 9 15 16" xfId="10146" xr:uid="{00000000-0005-0000-0000-000081270000}"/>
    <cellStyle name="Normal 9 15 2" xfId="10147" xr:uid="{00000000-0005-0000-0000-000082270000}"/>
    <cellStyle name="Normal 9 15 2 10" xfId="10148" xr:uid="{00000000-0005-0000-0000-000083270000}"/>
    <cellStyle name="Normal 9 15 2 11" xfId="10149" xr:uid="{00000000-0005-0000-0000-000084270000}"/>
    <cellStyle name="Normal 9 15 2 12" xfId="10150" xr:uid="{00000000-0005-0000-0000-000085270000}"/>
    <cellStyle name="Normal 9 15 2 2" xfId="10151" xr:uid="{00000000-0005-0000-0000-000086270000}"/>
    <cellStyle name="Normal 9 15 2 3" xfId="10152" xr:uid="{00000000-0005-0000-0000-000087270000}"/>
    <cellStyle name="Normal 9 15 2 4" xfId="10153" xr:uid="{00000000-0005-0000-0000-000088270000}"/>
    <cellStyle name="Normal 9 15 2 5" xfId="10154" xr:uid="{00000000-0005-0000-0000-000089270000}"/>
    <cellStyle name="Normal 9 15 2 6" xfId="10155" xr:uid="{00000000-0005-0000-0000-00008A270000}"/>
    <cellStyle name="Normal 9 15 2 7" xfId="10156" xr:uid="{00000000-0005-0000-0000-00008B270000}"/>
    <cellStyle name="Normal 9 15 2 8" xfId="10157" xr:uid="{00000000-0005-0000-0000-00008C270000}"/>
    <cellStyle name="Normal 9 15 2 9" xfId="10158" xr:uid="{00000000-0005-0000-0000-00008D270000}"/>
    <cellStyle name="Normal 9 15 3" xfId="10159" xr:uid="{00000000-0005-0000-0000-00008E270000}"/>
    <cellStyle name="Normal 9 15 4" xfId="10160" xr:uid="{00000000-0005-0000-0000-00008F270000}"/>
    <cellStyle name="Normal 9 15 5" xfId="10161" xr:uid="{00000000-0005-0000-0000-000090270000}"/>
    <cellStyle name="Normal 9 15 6" xfId="10162" xr:uid="{00000000-0005-0000-0000-000091270000}"/>
    <cellStyle name="Normal 9 15 7" xfId="10163" xr:uid="{00000000-0005-0000-0000-000092270000}"/>
    <cellStyle name="Normal 9 15 8" xfId="10164" xr:uid="{00000000-0005-0000-0000-000093270000}"/>
    <cellStyle name="Normal 9 15 9" xfId="10165" xr:uid="{00000000-0005-0000-0000-000094270000}"/>
    <cellStyle name="Normal 9 16" xfId="10166" xr:uid="{00000000-0005-0000-0000-000095270000}"/>
    <cellStyle name="Normal 9 16 10" xfId="10167" xr:uid="{00000000-0005-0000-0000-000096270000}"/>
    <cellStyle name="Normal 9 16 11" xfId="10168" xr:uid="{00000000-0005-0000-0000-000097270000}"/>
    <cellStyle name="Normal 9 16 12" xfId="10169" xr:uid="{00000000-0005-0000-0000-000098270000}"/>
    <cellStyle name="Normal 9 16 13" xfId="10170" xr:uid="{00000000-0005-0000-0000-000099270000}"/>
    <cellStyle name="Normal 9 16 14" xfId="10171" xr:uid="{00000000-0005-0000-0000-00009A270000}"/>
    <cellStyle name="Normal 9 16 15" xfId="10172" xr:uid="{00000000-0005-0000-0000-00009B270000}"/>
    <cellStyle name="Normal 9 16 16" xfId="10173" xr:uid="{00000000-0005-0000-0000-00009C270000}"/>
    <cellStyle name="Normal 9 16 2" xfId="10174" xr:uid="{00000000-0005-0000-0000-00009D270000}"/>
    <cellStyle name="Normal 9 16 2 10" xfId="10175" xr:uid="{00000000-0005-0000-0000-00009E270000}"/>
    <cellStyle name="Normal 9 16 2 11" xfId="10176" xr:uid="{00000000-0005-0000-0000-00009F270000}"/>
    <cellStyle name="Normal 9 16 2 12" xfId="10177" xr:uid="{00000000-0005-0000-0000-0000A0270000}"/>
    <cellStyle name="Normal 9 16 2 2" xfId="10178" xr:uid="{00000000-0005-0000-0000-0000A1270000}"/>
    <cellStyle name="Normal 9 16 2 3" xfId="10179" xr:uid="{00000000-0005-0000-0000-0000A2270000}"/>
    <cellStyle name="Normal 9 16 2 4" xfId="10180" xr:uid="{00000000-0005-0000-0000-0000A3270000}"/>
    <cellStyle name="Normal 9 16 2 5" xfId="10181" xr:uid="{00000000-0005-0000-0000-0000A4270000}"/>
    <cellStyle name="Normal 9 16 2 6" xfId="10182" xr:uid="{00000000-0005-0000-0000-0000A5270000}"/>
    <cellStyle name="Normal 9 16 2 7" xfId="10183" xr:uid="{00000000-0005-0000-0000-0000A6270000}"/>
    <cellStyle name="Normal 9 16 2 8" xfId="10184" xr:uid="{00000000-0005-0000-0000-0000A7270000}"/>
    <cellStyle name="Normal 9 16 2 9" xfId="10185" xr:uid="{00000000-0005-0000-0000-0000A8270000}"/>
    <cellStyle name="Normal 9 16 3" xfId="10186" xr:uid="{00000000-0005-0000-0000-0000A9270000}"/>
    <cellStyle name="Normal 9 16 4" xfId="10187" xr:uid="{00000000-0005-0000-0000-0000AA270000}"/>
    <cellStyle name="Normal 9 16 5" xfId="10188" xr:uid="{00000000-0005-0000-0000-0000AB270000}"/>
    <cellStyle name="Normal 9 16 6" xfId="10189" xr:uid="{00000000-0005-0000-0000-0000AC270000}"/>
    <cellStyle name="Normal 9 16 7" xfId="10190" xr:uid="{00000000-0005-0000-0000-0000AD270000}"/>
    <cellStyle name="Normal 9 16 8" xfId="10191" xr:uid="{00000000-0005-0000-0000-0000AE270000}"/>
    <cellStyle name="Normal 9 16 9" xfId="10192" xr:uid="{00000000-0005-0000-0000-0000AF270000}"/>
    <cellStyle name="Normal 9 17" xfId="10193" xr:uid="{00000000-0005-0000-0000-0000B0270000}"/>
    <cellStyle name="Normal 9 17 10" xfId="10194" xr:uid="{00000000-0005-0000-0000-0000B1270000}"/>
    <cellStyle name="Normal 9 17 11" xfId="10195" xr:uid="{00000000-0005-0000-0000-0000B2270000}"/>
    <cellStyle name="Normal 9 17 12" xfId="10196" xr:uid="{00000000-0005-0000-0000-0000B3270000}"/>
    <cellStyle name="Normal 9 17 13" xfId="10197" xr:uid="{00000000-0005-0000-0000-0000B4270000}"/>
    <cellStyle name="Normal 9 17 14" xfId="10198" xr:uid="{00000000-0005-0000-0000-0000B5270000}"/>
    <cellStyle name="Normal 9 17 15" xfId="10199" xr:uid="{00000000-0005-0000-0000-0000B6270000}"/>
    <cellStyle name="Normal 9 17 16" xfId="10200" xr:uid="{00000000-0005-0000-0000-0000B7270000}"/>
    <cellStyle name="Normal 9 17 2" xfId="10201" xr:uid="{00000000-0005-0000-0000-0000B8270000}"/>
    <cellStyle name="Normal 9 17 2 10" xfId="10202" xr:uid="{00000000-0005-0000-0000-0000B9270000}"/>
    <cellStyle name="Normal 9 17 2 11" xfId="10203" xr:uid="{00000000-0005-0000-0000-0000BA270000}"/>
    <cellStyle name="Normal 9 17 2 12" xfId="10204" xr:uid="{00000000-0005-0000-0000-0000BB270000}"/>
    <cellStyle name="Normal 9 17 2 2" xfId="10205" xr:uid="{00000000-0005-0000-0000-0000BC270000}"/>
    <cellStyle name="Normal 9 17 2 3" xfId="10206" xr:uid="{00000000-0005-0000-0000-0000BD270000}"/>
    <cellStyle name="Normal 9 17 2 4" xfId="10207" xr:uid="{00000000-0005-0000-0000-0000BE270000}"/>
    <cellStyle name="Normal 9 17 2 5" xfId="10208" xr:uid="{00000000-0005-0000-0000-0000BF270000}"/>
    <cellStyle name="Normal 9 17 2 6" xfId="10209" xr:uid="{00000000-0005-0000-0000-0000C0270000}"/>
    <cellStyle name="Normal 9 17 2 7" xfId="10210" xr:uid="{00000000-0005-0000-0000-0000C1270000}"/>
    <cellStyle name="Normal 9 17 2 8" xfId="10211" xr:uid="{00000000-0005-0000-0000-0000C2270000}"/>
    <cellStyle name="Normal 9 17 2 9" xfId="10212" xr:uid="{00000000-0005-0000-0000-0000C3270000}"/>
    <cellStyle name="Normal 9 17 3" xfId="10213" xr:uid="{00000000-0005-0000-0000-0000C4270000}"/>
    <cellStyle name="Normal 9 17 4" xfId="10214" xr:uid="{00000000-0005-0000-0000-0000C5270000}"/>
    <cellStyle name="Normal 9 17 5" xfId="10215" xr:uid="{00000000-0005-0000-0000-0000C6270000}"/>
    <cellStyle name="Normal 9 17 6" xfId="10216" xr:uid="{00000000-0005-0000-0000-0000C7270000}"/>
    <cellStyle name="Normal 9 17 7" xfId="10217" xr:uid="{00000000-0005-0000-0000-0000C8270000}"/>
    <cellStyle name="Normal 9 17 8" xfId="10218" xr:uid="{00000000-0005-0000-0000-0000C9270000}"/>
    <cellStyle name="Normal 9 17 9" xfId="10219" xr:uid="{00000000-0005-0000-0000-0000CA270000}"/>
    <cellStyle name="Normal 9 18" xfId="10220" xr:uid="{00000000-0005-0000-0000-0000CB270000}"/>
    <cellStyle name="Normal 9 18 10" xfId="10221" xr:uid="{00000000-0005-0000-0000-0000CC270000}"/>
    <cellStyle name="Normal 9 18 11" xfId="10222" xr:uid="{00000000-0005-0000-0000-0000CD270000}"/>
    <cellStyle name="Normal 9 18 12" xfId="10223" xr:uid="{00000000-0005-0000-0000-0000CE270000}"/>
    <cellStyle name="Normal 9 18 13" xfId="10224" xr:uid="{00000000-0005-0000-0000-0000CF270000}"/>
    <cellStyle name="Normal 9 18 14" xfId="10225" xr:uid="{00000000-0005-0000-0000-0000D0270000}"/>
    <cellStyle name="Normal 9 18 15" xfId="10226" xr:uid="{00000000-0005-0000-0000-0000D1270000}"/>
    <cellStyle name="Normal 9 18 16" xfId="10227" xr:uid="{00000000-0005-0000-0000-0000D2270000}"/>
    <cellStyle name="Normal 9 18 2" xfId="10228" xr:uid="{00000000-0005-0000-0000-0000D3270000}"/>
    <cellStyle name="Normal 9 18 2 10" xfId="10229" xr:uid="{00000000-0005-0000-0000-0000D4270000}"/>
    <cellStyle name="Normal 9 18 2 11" xfId="10230" xr:uid="{00000000-0005-0000-0000-0000D5270000}"/>
    <cellStyle name="Normal 9 18 2 12" xfId="10231" xr:uid="{00000000-0005-0000-0000-0000D6270000}"/>
    <cellStyle name="Normal 9 18 2 2" xfId="10232" xr:uid="{00000000-0005-0000-0000-0000D7270000}"/>
    <cellStyle name="Normal 9 18 2 3" xfId="10233" xr:uid="{00000000-0005-0000-0000-0000D8270000}"/>
    <cellStyle name="Normal 9 18 2 4" xfId="10234" xr:uid="{00000000-0005-0000-0000-0000D9270000}"/>
    <cellStyle name="Normal 9 18 2 5" xfId="10235" xr:uid="{00000000-0005-0000-0000-0000DA270000}"/>
    <cellStyle name="Normal 9 18 2 6" xfId="10236" xr:uid="{00000000-0005-0000-0000-0000DB270000}"/>
    <cellStyle name="Normal 9 18 2 7" xfId="10237" xr:uid="{00000000-0005-0000-0000-0000DC270000}"/>
    <cellStyle name="Normal 9 18 2 8" xfId="10238" xr:uid="{00000000-0005-0000-0000-0000DD270000}"/>
    <cellStyle name="Normal 9 18 2 9" xfId="10239" xr:uid="{00000000-0005-0000-0000-0000DE270000}"/>
    <cellStyle name="Normal 9 18 3" xfId="10240" xr:uid="{00000000-0005-0000-0000-0000DF270000}"/>
    <cellStyle name="Normal 9 18 4" xfId="10241" xr:uid="{00000000-0005-0000-0000-0000E0270000}"/>
    <cellStyle name="Normal 9 18 5" xfId="10242" xr:uid="{00000000-0005-0000-0000-0000E1270000}"/>
    <cellStyle name="Normal 9 18 6" xfId="10243" xr:uid="{00000000-0005-0000-0000-0000E2270000}"/>
    <cellStyle name="Normal 9 18 7" xfId="10244" xr:uid="{00000000-0005-0000-0000-0000E3270000}"/>
    <cellStyle name="Normal 9 18 8" xfId="10245" xr:uid="{00000000-0005-0000-0000-0000E4270000}"/>
    <cellStyle name="Normal 9 18 9" xfId="10246" xr:uid="{00000000-0005-0000-0000-0000E5270000}"/>
    <cellStyle name="Normal 9 19" xfId="10247" xr:uid="{00000000-0005-0000-0000-0000E6270000}"/>
    <cellStyle name="Normal 9 19 10" xfId="10248" xr:uid="{00000000-0005-0000-0000-0000E7270000}"/>
    <cellStyle name="Normal 9 19 11" xfId="10249" xr:uid="{00000000-0005-0000-0000-0000E8270000}"/>
    <cellStyle name="Normal 9 19 12" xfId="10250" xr:uid="{00000000-0005-0000-0000-0000E9270000}"/>
    <cellStyle name="Normal 9 19 13" xfId="10251" xr:uid="{00000000-0005-0000-0000-0000EA270000}"/>
    <cellStyle name="Normal 9 19 14" xfId="10252" xr:uid="{00000000-0005-0000-0000-0000EB270000}"/>
    <cellStyle name="Normal 9 19 15" xfId="10253" xr:uid="{00000000-0005-0000-0000-0000EC270000}"/>
    <cellStyle name="Normal 9 19 16" xfId="10254" xr:uid="{00000000-0005-0000-0000-0000ED270000}"/>
    <cellStyle name="Normal 9 19 2" xfId="10255" xr:uid="{00000000-0005-0000-0000-0000EE270000}"/>
    <cellStyle name="Normal 9 19 2 10" xfId="10256" xr:uid="{00000000-0005-0000-0000-0000EF270000}"/>
    <cellStyle name="Normal 9 19 2 11" xfId="10257" xr:uid="{00000000-0005-0000-0000-0000F0270000}"/>
    <cellStyle name="Normal 9 19 2 12" xfId="10258" xr:uid="{00000000-0005-0000-0000-0000F1270000}"/>
    <cellStyle name="Normal 9 19 2 2" xfId="10259" xr:uid="{00000000-0005-0000-0000-0000F2270000}"/>
    <cellStyle name="Normal 9 19 2 3" xfId="10260" xr:uid="{00000000-0005-0000-0000-0000F3270000}"/>
    <cellStyle name="Normal 9 19 2 4" xfId="10261" xr:uid="{00000000-0005-0000-0000-0000F4270000}"/>
    <cellStyle name="Normal 9 19 2 5" xfId="10262" xr:uid="{00000000-0005-0000-0000-0000F5270000}"/>
    <cellStyle name="Normal 9 19 2 6" xfId="10263" xr:uid="{00000000-0005-0000-0000-0000F6270000}"/>
    <cellStyle name="Normal 9 19 2 7" xfId="10264" xr:uid="{00000000-0005-0000-0000-0000F7270000}"/>
    <cellStyle name="Normal 9 19 2 8" xfId="10265" xr:uid="{00000000-0005-0000-0000-0000F8270000}"/>
    <cellStyle name="Normal 9 19 2 9" xfId="10266" xr:uid="{00000000-0005-0000-0000-0000F9270000}"/>
    <cellStyle name="Normal 9 19 3" xfId="10267" xr:uid="{00000000-0005-0000-0000-0000FA270000}"/>
    <cellStyle name="Normal 9 19 4" xfId="10268" xr:uid="{00000000-0005-0000-0000-0000FB270000}"/>
    <cellStyle name="Normal 9 19 5" xfId="10269" xr:uid="{00000000-0005-0000-0000-0000FC270000}"/>
    <cellStyle name="Normal 9 19 6" xfId="10270" xr:uid="{00000000-0005-0000-0000-0000FD270000}"/>
    <cellStyle name="Normal 9 19 7" xfId="10271" xr:uid="{00000000-0005-0000-0000-0000FE270000}"/>
    <cellStyle name="Normal 9 19 8" xfId="10272" xr:uid="{00000000-0005-0000-0000-0000FF270000}"/>
    <cellStyle name="Normal 9 19 9" xfId="10273" xr:uid="{00000000-0005-0000-0000-000000280000}"/>
    <cellStyle name="Normal 9 2" xfId="427" xr:uid="{00000000-0005-0000-0000-000001280000}"/>
    <cellStyle name="Normal 9 2 10" xfId="10274" xr:uid="{00000000-0005-0000-0000-000002280000}"/>
    <cellStyle name="Normal 9 2 11" xfId="10275" xr:uid="{00000000-0005-0000-0000-000003280000}"/>
    <cellStyle name="Normal 9 2 12" xfId="10276" xr:uid="{00000000-0005-0000-0000-000004280000}"/>
    <cellStyle name="Normal 9 2 13" xfId="10277" xr:uid="{00000000-0005-0000-0000-000005280000}"/>
    <cellStyle name="Normal 9 2 14" xfId="10278" xr:uid="{00000000-0005-0000-0000-000006280000}"/>
    <cellStyle name="Normal 9 2 15" xfId="10279" xr:uid="{00000000-0005-0000-0000-000007280000}"/>
    <cellStyle name="Normal 9 2 16" xfId="10280" xr:uid="{00000000-0005-0000-0000-000008280000}"/>
    <cellStyle name="Normal 9 2 17" xfId="10281" xr:uid="{00000000-0005-0000-0000-000009280000}"/>
    <cellStyle name="Normal 9 2 18" xfId="10282" xr:uid="{00000000-0005-0000-0000-00000A280000}"/>
    <cellStyle name="Normal 9 2 2" xfId="428" xr:uid="{00000000-0005-0000-0000-00000B280000}"/>
    <cellStyle name="Normal 9 2 2 10" xfId="10283" xr:uid="{00000000-0005-0000-0000-00000C280000}"/>
    <cellStyle name="Normal 9 2 2 11" xfId="10284" xr:uid="{00000000-0005-0000-0000-00000D280000}"/>
    <cellStyle name="Normal 9 2 2 12" xfId="10285" xr:uid="{00000000-0005-0000-0000-00000E280000}"/>
    <cellStyle name="Normal 9 2 2 13" xfId="10286" xr:uid="{00000000-0005-0000-0000-00000F280000}"/>
    <cellStyle name="Normal 9 2 2 2" xfId="10287" xr:uid="{00000000-0005-0000-0000-000010280000}"/>
    <cellStyle name="Normal 9 2 2 2 10" xfId="10288" xr:uid="{00000000-0005-0000-0000-000011280000}"/>
    <cellStyle name="Normal 9 2 2 2 11" xfId="10289" xr:uid="{00000000-0005-0000-0000-000012280000}"/>
    <cellStyle name="Normal 9 2 2 2 12" xfId="10290" xr:uid="{00000000-0005-0000-0000-000013280000}"/>
    <cellStyle name="Normal 9 2 2 2 2" xfId="10291" xr:uid="{00000000-0005-0000-0000-000014280000}"/>
    <cellStyle name="Normal 9 2 2 2 3" xfId="10292" xr:uid="{00000000-0005-0000-0000-000015280000}"/>
    <cellStyle name="Normal 9 2 2 2 4" xfId="10293" xr:uid="{00000000-0005-0000-0000-000016280000}"/>
    <cellStyle name="Normal 9 2 2 2 5" xfId="10294" xr:uid="{00000000-0005-0000-0000-000017280000}"/>
    <cellStyle name="Normal 9 2 2 2 6" xfId="10295" xr:uid="{00000000-0005-0000-0000-000018280000}"/>
    <cellStyle name="Normal 9 2 2 2 7" xfId="10296" xr:uid="{00000000-0005-0000-0000-000019280000}"/>
    <cellStyle name="Normal 9 2 2 2 8" xfId="10297" xr:uid="{00000000-0005-0000-0000-00001A280000}"/>
    <cellStyle name="Normal 9 2 2 2 9" xfId="10298" xr:uid="{00000000-0005-0000-0000-00001B280000}"/>
    <cellStyle name="Normal 9 2 2 3" xfId="10299" xr:uid="{00000000-0005-0000-0000-00001C280000}"/>
    <cellStyle name="Normal 9 2 2 4" xfId="10300" xr:uid="{00000000-0005-0000-0000-00001D280000}"/>
    <cellStyle name="Normal 9 2 2 5" xfId="10301" xr:uid="{00000000-0005-0000-0000-00001E280000}"/>
    <cellStyle name="Normal 9 2 2 6" xfId="10302" xr:uid="{00000000-0005-0000-0000-00001F280000}"/>
    <cellStyle name="Normal 9 2 2 7" xfId="10303" xr:uid="{00000000-0005-0000-0000-000020280000}"/>
    <cellStyle name="Normal 9 2 2 8" xfId="10304" xr:uid="{00000000-0005-0000-0000-000021280000}"/>
    <cellStyle name="Normal 9 2 2 9" xfId="10305" xr:uid="{00000000-0005-0000-0000-000022280000}"/>
    <cellStyle name="Normal 9 2 3" xfId="10306" xr:uid="{00000000-0005-0000-0000-000023280000}"/>
    <cellStyle name="Normal 9 2 3 10" xfId="10307" xr:uid="{00000000-0005-0000-0000-000024280000}"/>
    <cellStyle name="Normal 9 2 3 11" xfId="10308" xr:uid="{00000000-0005-0000-0000-000025280000}"/>
    <cellStyle name="Normal 9 2 3 12" xfId="10309" xr:uid="{00000000-0005-0000-0000-000026280000}"/>
    <cellStyle name="Normal 9 2 3 2" xfId="10310" xr:uid="{00000000-0005-0000-0000-000027280000}"/>
    <cellStyle name="Normal 9 2 3 3" xfId="10311" xr:uid="{00000000-0005-0000-0000-000028280000}"/>
    <cellStyle name="Normal 9 2 3 4" xfId="10312" xr:uid="{00000000-0005-0000-0000-000029280000}"/>
    <cellStyle name="Normal 9 2 3 5" xfId="10313" xr:uid="{00000000-0005-0000-0000-00002A280000}"/>
    <cellStyle name="Normal 9 2 3 6" xfId="10314" xr:uid="{00000000-0005-0000-0000-00002B280000}"/>
    <cellStyle name="Normal 9 2 3 7" xfId="10315" xr:uid="{00000000-0005-0000-0000-00002C280000}"/>
    <cellStyle name="Normal 9 2 3 8" xfId="10316" xr:uid="{00000000-0005-0000-0000-00002D280000}"/>
    <cellStyle name="Normal 9 2 3 9" xfId="10317" xr:uid="{00000000-0005-0000-0000-00002E280000}"/>
    <cellStyle name="Normal 9 2 4" xfId="10318" xr:uid="{00000000-0005-0000-0000-00002F280000}"/>
    <cellStyle name="Normal 9 2 4 10" xfId="10319" xr:uid="{00000000-0005-0000-0000-000030280000}"/>
    <cellStyle name="Normal 9 2 4 11" xfId="10320" xr:uid="{00000000-0005-0000-0000-000031280000}"/>
    <cellStyle name="Normal 9 2 4 12" xfId="10321" xr:uid="{00000000-0005-0000-0000-000032280000}"/>
    <cellStyle name="Normal 9 2 4 2" xfId="10322" xr:uid="{00000000-0005-0000-0000-000033280000}"/>
    <cellStyle name="Normal 9 2 4 3" xfId="10323" xr:uid="{00000000-0005-0000-0000-000034280000}"/>
    <cellStyle name="Normal 9 2 4 4" xfId="10324" xr:uid="{00000000-0005-0000-0000-000035280000}"/>
    <cellStyle name="Normal 9 2 4 5" xfId="10325" xr:uid="{00000000-0005-0000-0000-000036280000}"/>
    <cellStyle name="Normal 9 2 4 6" xfId="10326" xr:uid="{00000000-0005-0000-0000-000037280000}"/>
    <cellStyle name="Normal 9 2 4 7" xfId="10327" xr:uid="{00000000-0005-0000-0000-000038280000}"/>
    <cellStyle name="Normal 9 2 4 8" xfId="10328" xr:uid="{00000000-0005-0000-0000-000039280000}"/>
    <cellStyle name="Normal 9 2 4 9" xfId="10329" xr:uid="{00000000-0005-0000-0000-00003A280000}"/>
    <cellStyle name="Normal 9 2 5" xfId="10330" xr:uid="{00000000-0005-0000-0000-00003B280000}"/>
    <cellStyle name="Normal 9 2 5 2" xfId="10331" xr:uid="{00000000-0005-0000-0000-00003C280000}"/>
    <cellStyle name="Normal 9 2 5 3" xfId="10332" xr:uid="{00000000-0005-0000-0000-00003D280000}"/>
    <cellStyle name="Normal 9 2 5 4" xfId="10333" xr:uid="{00000000-0005-0000-0000-00003E280000}"/>
    <cellStyle name="Normal 9 2 6" xfId="10334" xr:uid="{00000000-0005-0000-0000-00003F280000}"/>
    <cellStyle name="Normal 9 2 7" xfId="10335" xr:uid="{00000000-0005-0000-0000-000040280000}"/>
    <cellStyle name="Normal 9 2 8" xfId="10336" xr:uid="{00000000-0005-0000-0000-000041280000}"/>
    <cellStyle name="Normal 9 2 9" xfId="10337" xr:uid="{00000000-0005-0000-0000-000042280000}"/>
    <cellStyle name="Normal 9 20" xfId="10338" xr:uid="{00000000-0005-0000-0000-000043280000}"/>
    <cellStyle name="Normal 9 20 10" xfId="10339" xr:uid="{00000000-0005-0000-0000-000044280000}"/>
    <cellStyle name="Normal 9 20 11" xfId="10340" xr:uid="{00000000-0005-0000-0000-000045280000}"/>
    <cellStyle name="Normal 9 20 12" xfId="10341" xr:uid="{00000000-0005-0000-0000-000046280000}"/>
    <cellStyle name="Normal 9 20 13" xfId="10342" xr:uid="{00000000-0005-0000-0000-000047280000}"/>
    <cellStyle name="Normal 9 20 14" xfId="10343" xr:uid="{00000000-0005-0000-0000-000048280000}"/>
    <cellStyle name="Normal 9 20 15" xfId="10344" xr:uid="{00000000-0005-0000-0000-000049280000}"/>
    <cellStyle name="Normal 9 20 16" xfId="10345" xr:uid="{00000000-0005-0000-0000-00004A280000}"/>
    <cellStyle name="Normal 9 20 2" xfId="10346" xr:uid="{00000000-0005-0000-0000-00004B280000}"/>
    <cellStyle name="Normal 9 20 2 10" xfId="10347" xr:uid="{00000000-0005-0000-0000-00004C280000}"/>
    <cellStyle name="Normal 9 20 2 11" xfId="10348" xr:uid="{00000000-0005-0000-0000-00004D280000}"/>
    <cellStyle name="Normal 9 20 2 12" xfId="10349" xr:uid="{00000000-0005-0000-0000-00004E280000}"/>
    <cellStyle name="Normal 9 20 2 2" xfId="10350" xr:uid="{00000000-0005-0000-0000-00004F280000}"/>
    <cellStyle name="Normal 9 20 2 3" xfId="10351" xr:uid="{00000000-0005-0000-0000-000050280000}"/>
    <cellStyle name="Normal 9 20 2 4" xfId="10352" xr:uid="{00000000-0005-0000-0000-000051280000}"/>
    <cellStyle name="Normal 9 20 2 5" xfId="10353" xr:uid="{00000000-0005-0000-0000-000052280000}"/>
    <cellStyle name="Normal 9 20 2 6" xfId="10354" xr:uid="{00000000-0005-0000-0000-000053280000}"/>
    <cellStyle name="Normal 9 20 2 7" xfId="10355" xr:uid="{00000000-0005-0000-0000-000054280000}"/>
    <cellStyle name="Normal 9 20 2 8" xfId="10356" xr:uid="{00000000-0005-0000-0000-000055280000}"/>
    <cellStyle name="Normal 9 20 2 9" xfId="10357" xr:uid="{00000000-0005-0000-0000-000056280000}"/>
    <cellStyle name="Normal 9 20 3" xfId="10358" xr:uid="{00000000-0005-0000-0000-000057280000}"/>
    <cellStyle name="Normal 9 20 4" xfId="10359" xr:uid="{00000000-0005-0000-0000-000058280000}"/>
    <cellStyle name="Normal 9 20 5" xfId="10360" xr:uid="{00000000-0005-0000-0000-000059280000}"/>
    <cellStyle name="Normal 9 20 6" xfId="10361" xr:uid="{00000000-0005-0000-0000-00005A280000}"/>
    <cellStyle name="Normal 9 20 7" xfId="10362" xr:uid="{00000000-0005-0000-0000-00005B280000}"/>
    <cellStyle name="Normal 9 20 8" xfId="10363" xr:uid="{00000000-0005-0000-0000-00005C280000}"/>
    <cellStyle name="Normal 9 20 9" xfId="10364" xr:uid="{00000000-0005-0000-0000-00005D280000}"/>
    <cellStyle name="Normal 9 21" xfId="10365" xr:uid="{00000000-0005-0000-0000-00005E280000}"/>
    <cellStyle name="Normal 9 21 10" xfId="10366" xr:uid="{00000000-0005-0000-0000-00005F280000}"/>
    <cellStyle name="Normal 9 21 11" xfId="10367" xr:uid="{00000000-0005-0000-0000-000060280000}"/>
    <cellStyle name="Normal 9 21 12" xfId="10368" xr:uid="{00000000-0005-0000-0000-000061280000}"/>
    <cellStyle name="Normal 9 21 13" xfId="10369" xr:uid="{00000000-0005-0000-0000-000062280000}"/>
    <cellStyle name="Normal 9 21 14" xfId="10370" xr:uid="{00000000-0005-0000-0000-000063280000}"/>
    <cellStyle name="Normal 9 21 15" xfId="10371" xr:uid="{00000000-0005-0000-0000-000064280000}"/>
    <cellStyle name="Normal 9 21 16" xfId="10372" xr:uid="{00000000-0005-0000-0000-000065280000}"/>
    <cellStyle name="Normal 9 21 2" xfId="10373" xr:uid="{00000000-0005-0000-0000-000066280000}"/>
    <cellStyle name="Normal 9 21 2 10" xfId="10374" xr:uid="{00000000-0005-0000-0000-000067280000}"/>
    <cellStyle name="Normal 9 21 2 11" xfId="10375" xr:uid="{00000000-0005-0000-0000-000068280000}"/>
    <cellStyle name="Normal 9 21 2 12" xfId="10376" xr:uid="{00000000-0005-0000-0000-000069280000}"/>
    <cellStyle name="Normal 9 21 2 2" xfId="10377" xr:uid="{00000000-0005-0000-0000-00006A280000}"/>
    <cellStyle name="Normal 9 21 2 3" xfId="10378" xr:uid="{00000000-0005-0000-0000-00006B280000}"/>
    <cellStyle name="Normal 9 21 2 4" xfId="10379" xr:uid="{00000000-0005-0000-0000-00006C280000}"/>
    <cellStyle name="Normal 9 21 2 5" xfId="10380" xr:uid="{00000000-0005-0000-0000-00006D280000}"/>
    <cellStyle name="Normal 9 21 2 6" xfId="10381" xr:uid="{00000000-0005-0000-0000-00006E280000}"/>
    <cellStyle name="Normal 9 21 2 7" xfId="10382" xr:uid="{00000000-0005-0000-0000-00006F280000}"/>
    <cellStyle name="Normal 9 21 2 8" xfId="10383" xr:uid="{00000000-0005-0000-0000-000070280000}"/>
    <cellStyle name="Normal 9 21 2 9" xfId="10384" xr:uid="{00000000-0005-0000-0000-000071280000}"/>
    <cellStyle name="Normal 9 21 3" xfId="10385" xr:uid="{00000000-0005-0000-0000-000072280000}"/>
    <cellStyle name="Normal 9 21 4" xfId="10386" xr:uid="{00000000-0005-0000-0000-000073280000}"/>
    <cellStyle name="Normal 9 21 5" xfId="10387" xr:uid="{00000000-0005-0000-0000-000074280000}"/>
    <cellStyle name="Normal 9 21 6" xfId="10388" xr:uid="{00000000-0005-0000-0000-000075280000}"/>
    <cellStyle name="Normal 9 21 7" xfId="10389" xr:uid="{00000000-0005-0000-0000-000076280000}"/>
    <cellStyle name="Normal 9 21 8" xfId="10390" xr:uid="{00000000-0005-0000-0000-000077280000}"/>
    <cellStyle name="Normal 9 21 9" xfId="10391" xr:uid="{00000000-0005-0000-0000-000078280000}"/>
    <cellStyle name="Normal 9 22" xfId="10392" xr:uid="{00000000-0005-0000-0000-000079280000}"/>
    <cellStyle name="Normal 9 22 10" xfId="10393" xr:uid="{00000000-0005-0000-0000-00007A280000}"/>
    <cellStyle name="Normal 9 22 11" xfId="10394" xr:uid="{00000000-0005-0000-0000-00007B280000}"/>
    <cellStyle name="Normal 9 22 12" xfId="10395" xr:uid="{00000000-0005-0000-0000-00007C280000}"/>
    <cellStyle name="Normal 9 22 13" xfId="10396" xr:uid="{00000000-0005-0000-0000-00007D280000}"/>
    <cellStyle name="Normal 9 22 14" xfId="10397" xr:uid="{00000000-0005-0000-0000-00007E280000}"/>
    <cellStyle name="Normal 9 22 15" xfId="10398" xr:uid="{00000000-0005-0000-0000-00007F280000}"/>
    <cellStyle name="Normal 9 22 16" xfId="10399" xr:uid="{00000000-0005-0000-0000-000080280000}"/>
    <cellStyle name="Normal 9 22 2" xfId="10400" xr:uid="{00000000-0005-0000-0000-000081280000}"/>
    <cellStyle name="Normal 9 22 2 10" xfId="10401" xr:uid="{00000000-0005-0000-0000-000082280000}"/>
    <cellStyle name="Normal 9 22 2 11" xfId="10402" xr:uid="{00000000-0005-0000-0000-000083280000}"/>
    <cellStyle name="Normal 9 22 2 12" xfId="10403" xr:uid="{00000000-0005-0000-0000-000084280000}"/>
    <cellStyle name="Normal 9 22 2 2" xfId="10404" xr:uid="{00000000-0005-0000-0000-000085280000}"/>
    <cellStyle name="Normal 9 22 2 3" xfId="10405" xr:uid="{00000000-0005-0000-0000-000086280000}"/>
    <cellStyle name="Normal 9 22 2 4" xfId="10406" xr:uid="{00000000-0005-0000-0000-000087280000}"/>
    <cellStyle name="Normal 9 22 2 5" xfId="10407" xr:uid="{00000000-0005-0000-0000-000088280000}"/>
    <cellStyle name="Normal 9 22 2 6" xfId="10408" xr:uid="{00000000-0005-0000-0000-000089280000}"/>
    <cellStyle name="Normal 9 22 2 7" xfId="10409" xr:uid="{00000000-0005-0000-0000-00008A280000}"/>
    <cellStyle name="Normal 9 22 2 8" xfId="10410" xr:uid="{00000000-0005-0000-0000-00008B280000}"/>
    <cellStyle name="Normal 9 22 2 9" xfId="10411" xr:uid="{00000000-0005-0000-0000-00008C280000}"/>
    <cellStyle name="Normal 9 22 3" xfId="10412" xr:uid="{00000000-0005-0000-0000-00008D280000}"/>
    <cellStyle name="Normal 9 22 4" xfId="10413" xr:uid="{00000000-0005-0000-0000-00008E280000}"/>
    <cellStyle name="Normal 9 22 5" xfId="10414" xr:uid="{00000000-0005-0000-0000-00008F280000}"/>
    <cellStyle name="Normal 9 22 6" xfId="10415" xr:uid="{00000000-0005-0000-0000-000090280000}"/>
    <cellStyle name="Normal 9 22 7" xfId="10416" xr:uid="{00000000-0005-0000-0000-000091280000}"/>
    <cellStyle name="Normal 9 22 8" xfId="10417" xr:uid="{00000000-0005-0000-0000-000092280000}"/>
    <cellStyle name="Normal 9 22 9" xfId="10418" xr:uid="{00000000-0005-0000-0000-000093280000}"/>
    <cellStyle name="Normal 9 23" xfId="10419" xr:uid="{00000000-0005-0000-0000-000094280000}"/>
    <cellStyle name="Normal 9 23 10" xfId="10420" xr:uid="{00000000-0005-0000-0000-000095280000}"/>
    <cellStyle name="Normal 9 23 11" xfId="10421" xr:uid="{00000000-0005-0000-0000-000096280000}"/>
    <cellStyle name="Normal 9 23 12" xfId="10422" xr:uid="{00000000-0005-0000-0000-000097280000}"/>
    <cellStyle name="Normal 9 23 13" xfId="10423" xr:uid="{00000000-0005-0000-0000-000098280000}"/>
    <cellStyle name="Normal 9 23 14" xfId="10424" xr:uid="{00000000-0005-0000-0000-000099280000}"/>
    <cellStyle name="Normal 9 23 15" xfId="10425" xr:uid="{00000000-0005-0000-0000-00009A280000}"/>
    <cellStyle name="Normal 9 23 16" xfId="10426" xr:uid="{00000000-0005-0000-0000-00009B280000}"/>
    <cellStyle name="Normal 9 23 2" xfId="10427" xr:uid="{00000000-0005-0000-0000-00009C280000}"/>
    <cellStyle name="Normal 9 23 2 10" xfId="10428" xr:uid="{00000000-0005-0000-0000-00009D280000}"/>
    <cellStyle name="Normal 9 23 2 11" xfId="10429" xr:uid="{00000000-0005-0000-0000-00009E280000}"/>
    <cellStyle name="Normal 9 23 2 12" xfId="10430" xr:uid="{00000000-0005-0000-0000-00009F280000}"/>
    <cellStyle name="Normal 9 23 2 2" xfId="10431" xr:uid="{00000000-0005-0000-0000-0000A0280000}"/>
    <cellStyle name="Normal 9 23 2 3" xfId="10432" xr:uid="{00000000-0005-0000-0000-0000A1280000}"/>
    <cellStyle name="Normal 9 23 2 4" xfId="10433" xr:uid="{00000000-0005-0000-0000-0000A2280000}"/>
    <cellStyle name="Normal 9 23 2 5" xfId="10434" xr:uid="{00000000-0005-0000-0000-0000A3280000}"/>
    <cellStyle name="Normal 9 23 2 6" xfId="10435" xr:uid="{00000000-0005-0000-0000-0000A4280000}"/>
    <cellStyle name="Normal 9 23 2 7" xfId="10436" xr:uid="{00000000-0005-0000-0000-0000A5280000}"/>
    <cellStyle name="Normal 9 23 2 8" xfId="10437" xr:uid="{00000000-0005-0000-0000-0000A6280000}"/>
    <cellStyle name="Normal 9 23 2 9" xfId="10438" xr:uid="{00000000-0005-0000-0000-0000A7280000}"/>
    <cellStyle name="Normal 9 23 3" xfId="10439" xr:uid="{00000000-0005-0000-0000-0000A8280000}"/>
    <cellStyle name="Normal 9 23 4" xfId="10440" xr:uid="{00000000-0005-0000-0000-0000A9280000}"/>
    <cellStyle name="Normal 9 23 5" xfId="10441" xr:uid="{00000000-0005-0000-0000-0000AA280000}"/>
    <cellStyle name="Normal 9 23 6" xfId="10442" xr:uid="{00000000-0005-0000-0000-0000AB280000}"/>
    <cellStyle name="Normal 9 23 7" xfId="10443" xr:uid="{00000000-0005-0000-0000-0000AC280000}"/>
    <cellStyle name="Normal 9 23 8" xfId="10444" xr:uid="{00000000-0005-0000-0000-0000AD280000}"/>
    <cellStyle name="Normal 9 23 9" xfId="10445" xr:uid="{00000000-0005-0000-0000-0000AE280000}"/>
    <cellStyle name="Normal 9 24" xfId="10446" xr:uid="{00000000-0005-0000-0000-0000AF280000}"/>
    <cellStyle name="Normal 9 24 10" xfId="10447" xr:uid="{00000000-0005-0000-0000-0000B0280000}"/>
    <cellStyle name="Normal 9 24 11" xfId="10448" xr:uid="{00000000-0005-0000-0000-0000B1280000}"/>
    <cellStyle name="Normal 9 24 12" xfId="10449" xr:uid="{00000000-0005-0000-0000-0000B2280000}"/>
    <cellStyle name="Normal 9 24 13" xfId="10450" xr:uid="{00000000-0005-0000-0000-0000B3280000}"/>
    <cellStyle name="Normal 9 24 14" xfId="10451" xr:uid="{00000000-0005-0000-0000-0000B4280000}"/>
    <cellStyle name="Normal 9 24 15" xfId="10452" xr:uid="{00000000-0005-0000-0000-0000B5280000}"/>
    <cellStyle name="Normal 9 24 16" xfId="10453" xr:uid="{00000000-0005-0000-0000-0000B6280000}"/>
    <cellStyle name="Normal 9 24 2" xfId="10454" xr:uid="{00000000-0005-0000-0000-0000B7280000}"/>
    <cellStyle name="Normal 9 24 2 10" xfId="10455" xr:uid="{00000000-0005-0000-0000-0000B8280000}"/>
    <cellStyle name="Normal 9 24 2 11" xfId="10456" xr:uid="{00000000-0005-0000-0000-0000B9280000}"/>
    <cellStyle name="Normal 9 24 2 12" xfId="10457" xr:uid="{00000000-0005-0000-0000-0000BA280000}"/>
    <cellStyle name="Normal 9 24 2 2" xfId="10458" xr:uid="{00000000-0005-0000-0000-0000BB280000}"/>
    <cellStyle name="Normal 9 24 2 3" xfId="10459" xr:uid="{00000000-0005-0000-0000-0000BC280000}"/>
    <cellStyle name="Normal 9 24 2 4" xfId="10460" xr:uid="{00000000-0005-0000-0000-0000BD280000}"/>
    <cellStyle name="Normal 9 24 2 5" xfId="10461" xr:uid="{00000000-0005-0000-0000-0000BE280000}"/>
    <cellStyle name="Normal 9 24 2 6" xfId="10462" xr:uid="{00000000-0005-0000-0000-0000BF280000}"/>
    <cellStyle name="Normal 9 24 2 7" xfId="10463" xr:uid="{00000000-0005-0000-0000-0000C0280000}"/>
    <cellStyle name="Normal 9 24 2 8" xfId="10464" xr:uid="{00000000-0005-0000-0000-0000C1280000}"/>
    <cellStyle name="Normal 9 24 2 9" xfId="10465" xr:uid="{00000000-0005-0000-0000-0000C2280000}"/>
    <cellStyle name="Normal 9 24 3" xfId="10466" xr:uid="{00000000-0005-0000-0000-0000C3280000}"/>
    <cellStyle name="Normal 9 24 4" xfId="10467" xr:uid="{00000000-0005-0000-0000-0000C4280000}"/>
    <cellStyle name="Normal 9 24 5" xfId="10468" xr:uid="{00000000-0005-0000-0000-0000C5280000}"/>
    <cellStyle name="Normal 9 24 6" xfId="10469" xr:uid="{00000000-0005-0000-0000-0000C6280000}"/>
    <cellStyle name="Normal 9 24 7" xfId="10470" xr:uid="{00000000-0005-0000-0000-0000C7280000}"/>
    <cellStyle name="Normal 9 24 8" xfId="10471" xr:uid="{00000000-0005-0000-0000-0000C8280000}"/>
    <cellStyle name="Normal 9 24 9" xfId="10472" xr:uid="{00000000-0005-0000-0000-0000C9280000}"/>
    <cellStyle name="Normal 9 25" xfId="10473" xr:uid="{00000000-0005-0000-0000-0000CA280000}"/>
    <cellStyle name="Normal 9 25 10" xfId="10474" xr:uid="{00000000-0005-0000-0000-0000CB280000}"/>
    <cellStyle name="Normal 9 25 11" xfId="10475" xr:uid="{00000000-0005-0000-0000-0000CC280000}"/>
    <cellStyle name="Normal 9 25 12" xfId="10476" xr:uid="{00000000-0005-0000-0000-0000CD280000}"/>
    <cellStyle name="Normal 9 25 13" xfId="10477" xr:uid="{00000000-0005-0000-0000-0000CE280000}"/>
    <cellStyle name="Normal 9 25 14" xfId="10478" xr:uid="{00000000-0005-0000-0000-0000CF280000}"/>
    <cellStyle name="Normal 9 25 15" xfId="10479" xr:uid="{00000000-0005-0000-0000-0000D0280000}"/>
    <cellStyle name="Normal 9 25 16" xfId="10480" xr:uid="{00000000-0005-0000-0000-0000D1280000}"/>
    <cellStyle name="Normal 9 25 2" xfId="10481" xr:uid="{00000000-0005-0000-0000-0000D2280000}"/>
    <cellStyle name="Normal 9 25 2 10" xfId="10482" xr:uid="{00000000-0005-0000-0000-0000D3280000}"/>
    <cellStyle name="Normal 9 25 2 11" xfId="10483" xr:uid="{00000000-0005-0000-0000-0000D4280000}"/>
    <cellStyle name="Normal 9 25 2 12" xfId="10484" xr:uid="{00000000-0005-0000-0000-0000D5280000}"/>
    <cellStyle name="Normal 9 25 2 2" xfId="10485" xr:uid="{00000000-0005-0000-0000-0000D6280000}"/>
    <cellStyle name="Normal 9 25 2 3" xfId="10486" xr:uid="{00000000-0005-0000-0000-0000D7280000}"/>
    <cellStyle name="Normal 9 25 2 4" xfId="10487" xr:uid="{00000000-0005-0000-0000-0000D8280000}"/>
    <cellStyle name="Normal 9 25 2 5" xfId="10488" xr:uid="{00000000-0005-0000-0000-0000D9280000}"/>
    <cellStyle name="Normal 9 25 2 6" xfId="10489" xr:uid="{00000000-0005-0000-0000-0000DA280000}"/>
    <cellStyle name="Normal 9 25 2 7" xfId="10490" xr:uid="{00000000-0005-0000-0000-0000DB280000}"/>
    <cellStyle name="Normal 9 25 2 8" xfId="10491" xr:uid="{00000000-0005-0000-0000-0000DC280000}"/>
    <cellStyle name="Normal 9 25 2 9" xfId="10492" xr:uid="{00000000-0005-0000-0000-0000DD280000}"/>
    <cellStyle name="Normal 9 25 3" xfId="10493" xr:uid="{00000000-0005-0000-0000-0000DE280000}"/>
    <cellStyle name="Normal 9 25 4" xfId="10494" xr:uid="{00000000-0005-0000-0000-0000DF280000}"/>
    <cellStyle name="Normal 9 25 5" xfId="10495" xr:uid="{00000000-0005-0000-0000-0000E0280000}"/>
    <cellStyle name="Normal 9 25 6" xfId="10496" xr:uid="{00000000-0005-0000-0000-0000E1280000}"/>
    <cellStyle name="Normal 9 25 7" xfId="10497" xr:uid="{00000000-0005-0000-0000-0000E2280000}"/>
    <cellStyle name="Normal 9 25 8" xfId="10498" xr:uid="{00000000-0005-0000-0000-0000E3280000}"/>
    <cellStyle name="Normal 9 25 9" xfId="10499" xr:uid="{00000000-0005-0000-0000-0000E4280000}"/>
    <cellStyle name="Normal 9 26" xfId="10500" xr:uid="{00000000-0005-0000-0000-0000E5280000}"/>
    <cellStyle name="Normal 9 26 10" xfId="10501" xr:uid="{00000000-0005-0000-0000-0000E6280000}"/>
    <cellStyle name="Normal 9 26 11" xfId="10502" xr:uid="{00000000-0005-0000-0000-0000E7280000}"/>
    <cellStyle name="Normal 9 26 12" xfId="10503" xr:uid="{00000000-0005-0000-0000-0000E8280000}"/>
    <cellStyle name="Normal 9 26 13" xfId="10504" xr:uid="{00000000-0005-0000-0000-0000E9280000}"/>
    <cellStyle name="Normal 9 26 14" xfId="10505" xr:uid="{00000000-0005-0000-0000-0000EA280000}"/>
    <cellStyle name="Normal 9 26 15" xfId="10506" xr:uid="{00000000-0005-0000-0000-0000EB280000}"/>
    <cellStyle name="Normal 9 26 16" xfId="10507" xr:uid="{00000000-0005-0000-0000-0000EC280000}"/>
    <cellStyle name="Normal 9 26 2" xfId="10508" xr:uid="{00000000-0005-0000-0000-0000ED280000}"/>
    <cellStyle name="Normal 9 26 2 10" xfId="10509" xr:uid="{00000000-0005-0000-0000-0000EE280000}"/>
    <cellStyle name="Normal 9 26 2 11" xfId="10510" xr:uid="{00000000-0005-0000-0000-0000EF280000}"/>
    <cellStyle name="Normal 9 26 2 12" xfId="10511" xr:uid="{00000000-0005-0000-0000-0000F0280000}"/>
    <cellStyle name="Normal 9 26 2 2" xfId="10512" xr:uid="{00000000-0005-0000-0000-0000F1280000}"/>
    <cellStyle name="Normal 9 26 2 3" xfId="10513" xr:uid="{00000000-0005-0000-0000-0000F2280000}"/>
    <cellStyle name="Normal 9 26 2 4" xfId="10514" xr:uid="{00000000-0005-0000-0000-0000F3280000}"/>
    <cellStyle name="Normal 9 26 2 5" xfId="10515" xr:uid="{00000000-0005-0000-0000-0000F4280000}"/>
    <cellStyle name="Normal 9 26 2 6" xfId="10516" xr:uid="{00000000-0005-0000-0000-0000F5280000}"/>
    <cellStyle name="Normal 9 26 2 7" xfId="10517" xr:uid="{00000000-0005-0000-0000-0000F6280000}"/>
    <cellStyle name="Normal 9 26 2 8" xfId="10518" xr:uid="{00000000-0005-0000-0000-0000F7280000}"/>
    <cellStyle name="Normal 9 26 2 9" xfId="10519" xr:uid="{00000000-0005-0000-0000-0000F8280000}"/>
    <cellStyle name="Normal 9 26 3" xfId="10520" xr:uid="{00000000-0005-0000-0000-0000F9280000}"/>
    <cellStyle name="Normal 9 26 4" xfId="10521" xr:uid="{00000000-0005-0000-0000-0000FA280000}"/>
    <cellStyle name="Normal 9 26 5" xfId="10522" xr:uid="{00000000-0005-0000-0000-0000FB280000}"/>
    <cellStyle name="Normal 9 26 6" xfId="10523" xr:uid="{00000000-0005-0000-0000-0000FC280000}"/>
    <cellStyle name="Normal 9 26 7" xfId="10524" xr:uid="{00000000-0005-0000-0000-0000FD280000}"/>
    <cellStyle name="Normal 9 26 8" xfId="10525" xr:uid="{00000000-0005-0000-0000-0000FE280000}"/>
    <cellStyle name="Normal 9 26 9" xfId="10526" xr:uid="{00000000-0005-0000-0000-0000FF280000}"/>
    <cellStyle name="Normal 9 27" xfId="10527" xr:uid="{00000000-0005-0000-0000-000000290000}"/>
    <cellStyle name="Normal 9 27 10" xfId="10528" xr:uid="{00000000-0005-0000-0000-000001290000}"/>
    <cellStyle name="Normal 9 27 11" xfId="10529" xr:uid="{00000000-0005-0000-0000-000002290000}"/>
    <cellStyle name="Normal 9 27 12" xfId="10530" xr:uid="{00000000-0005-0000-0000-000003290000}"/>
    <cellStyle name="Normal 9 27 13" xfId="10531" xr:uid="{00000000-0005-0000-0000-000004290000}"/>
    <cellStyle name="Normal 9 27 14" xfId="10532" xr:uid="{00000000-0005-0000-0000-000005290000}"/>
    <cellStyle name="Normal 9 27 15" xfId="10533" xr:uid="{00000000-0005-0000-0000-000006290000}"/>
    <cellStyle name="Normal 9 27 16" xfId="10534" xr:uid="{00000000-0005-0000-0000-000007290000}"/>
    <cellStyle name="Normal 9 27 2" xfId="10535" xr:uid="{00000000-0005-0000-0000-000008290000}"/>
    <cellStyle name="Normal 9 27 2 10" xfId="10536" xr:uid="{00000000-0005-0000-0000-000009290000}"/>
    <cellStyle name="Normal 9 27 2 11" xfId="10537" xr:uid="{00000000-0005-0000-0000-00000A290000}"/>
    <cellStyle name="Normal 9 27 2 12" xfId="10538" xr:uid="{00000000-0005-0000-0000-00000B290000}"/>
    <cellStyle name="Normal 9 27 2 2" xfId="10539" xr:uid="{00000000-0005-0000-0000-00000C290000}"/>
    <cellStyle name="Normal 9 27 2 3" xfId="10540" xr:uid="{00000000-0005-0000-0000-00000D290000}"/>
    <cellStyle name="Normal 9 27 2 4" xfId="10541" xr:uid="{00000000-0005-0000-0000-00000E290000}"/>
    <cellStyle name="Normal 9 27 2 5" xfId="10542" xr:uid="{00000000-0005-0000-0000-00000F290000}"/>
    <cellStyle name="Normal 9 27 2 6" xfId="10543" xr:uid="{00000000-0005-0000-0000-000010290000}"/>
    <cellStyle name="Normal 9 27 2 7" xfId="10544" xr:uid="{00000000-0005-0000-0000-000011290000}"/>
    <cellStyle name="Normal 9 27 2 8" xfId="10545" xr:uid="{00000000-0005-0000-0000-000012290000}"/>
    <cellStyle name="Normal 9 27 2 9" xfId="10546" xr:uid="{00000000-0005-0000-0000-000013290000}"/>
    <cellStyle name="Normal 9 27 3" xfId="10547" xr:uid="{00000000-0005-0000-0000-000014290000}"/>
    <cellStyle name="Normal 9 27 4" xfId="10548" xr:uid="{00000000-0005-0000-0000-000015290000}"/>
    <cellStyle name="Normal 9 27 5" xfId="10549" xr:uid="{00000000-0005-0000-0000-000016290000}"/>
    <cellStyle name="Normal 9 27 6" xfId="10550" xr:uid="{00000000-0005-0000-0000-000017290000}"/>
    <cellStyle name="Normal 9 27 7" xfId="10551" xr:uid="{00000000-0005-0000-0000-000018290000}"/>
    <cellStyle name="Normal 9 27 8" xfId="10552" xr:uid="{00000000-0005-0000-0000-000019290000}"/>
    <cellStyle name="Normal 9 27 9" xfId="10553" xr:uid="{00000000-0005-0000-0000-00001A290000}"/>
    <cellStyle name="Normal 9 28" xfId="10554" xr:uid="{00000000-0005-0000-0000-00001B290000}"/>
    <cellStyle name="Normal 9 28 10" xfId="10555" xr:uid="{00000000-0005-0000-0000-00001C290000}"/>
    <cellStyle name="Normal 9 28 11" xfId="10556" xr:uid="{00000000-0005-0000-0000-00001D290000}"/>
    <cellStyle name="Normal 9 28 12" xfId="10557" xr:uid="{00000000-0005-0000-0000-00001E290000}"/>
    <cellStyle name="Normal 9 28 13" xfId="10558" xr:uid="{00000000-0005-0000-0000-00001F290000}"/>
    <cellStyle name="Normal 9 28 14" xfId="10559" xr:uid="{00000000-0005-0000-0000-000020290000}"/>
    <cellStyle name="Normal 9 28 15" xfId="10560" xr:uid="{00000000-0005-0000-0000-000021290000}"/>
    <cellStyle name="Normal 9 28 16" xfId="10561" xr:uid="{00000000-0005-0000-0000-000022290000}"/>
    <cellStyle name="Normal 9 28 2" xfId="10562" xr:uid="{00000000-0005-0000-0000-000023290000}"/>
    <cellStyle name="Normal 9 28 2 10" xfId="10563" xr:uid="{00000000-0005-0000-0000-000024290000}"/>
    <cellStyle name="Normal 9 28 2 11" xfId="10564" xr:uid="{00000000-0005-0000-0000-000025290000}"/>
    <cellStyle name="Normal 9 28 2 12" xfId="10565" xr:uid="{00000000-0005-0000-0000-000026290000}"/>
    <cellStyle name="Normal 9 28 2 2" xfId="10566" xr:uid="{00000000-0005-0000-0000-000027290000}"/>
    <cellStyle name="Normal 9 28 2 3" xfId="10567" xr:uid="{00000000-0005-0000-0000-000028290000}"/>
    <cellStyle name="Normal 9 28 2 4" xfId="10568" xr:uid="{00000000-0005-0000-0000-000029290000}"/>
    <cellStyle name="Normal 9 28 2 5" xfId="10569" xr:uid="{00000000-0005-0000-0000-00002A290000}"/>
    <cellStyle name="Normal 9 28 2 6" xfId="10570" xr:uid="{00000000-0005-0000-0000-00002B290000}"/>
    <cellStyle name="Normal 9 28 2 7" xfId="10571" xr:uid="{00000000-0005-0000-0000-00002C290000}"/>
    <cellStyle name="Normal 9 28 2 8" xfId="10572" xr:uid="{00000000-0005-0000-0000-00002D290000}"/>
    <cellStyle name="Normal 9 28 2 9" xfId="10573" xr:uid="{00000000-0005-0000-0000-00002E290000}"/>
    <cellStyle name="Normal 9 28 3" xfId="10574" xr:uid="{00000000-0005-0000-0000-00002F290000}"/>
    <cellStyle name="Normal 9 28 4" xfId="10575" xr:uid="{00000000-0005-0000-0000-000030290000}"/>
    <cellStyle name="Normal 9 28 5" xfId="10576" xr:uid="{00000000-0005-0000-0000-000031290000}"/>
    <cellStyle name="Normal 9 28 6" xfId="10577" xr:uid="{00000000-0005-0000-0000-000032290000}"/>
    <cellStyle name="Normal 9 28 7" xfId="10578" xr:uid="{00000000-0005-0000-0000-000033290000}"/>
    <cellStyle name="Normal 9 28 8" xfId="10579" xr:uid="{00000000-0005-0000-0000-000034290000}"/>
    <cellStyle name="Normal 9 28 9" xfId="10580" xr:uid="{00000000-0005-0000-0000-000035290000}"/>
    <cellStyle name="Normal 9 29" xfId="10581" xr:uid="{00000000-0005-0000-0000-000036290000}"/>
    <cellStyle name="Normal 9 29 10" xfId="10582" xr:uid="{00000000-0005-0000-0000-000037290000}"/>
    <cellStyle name="Normal 9 29 11" xfId="10583" xr:uid="{00000000-0005-0000-0000-000038290000}"/>
    <cellStyle name="Normal 9 29 12" xfId="10584" xr:uid="{00000000-0005-0000-0000-000039290000}"/>
    <cellStyle name="Normal 9 29 13" xfId="10585" xr:uid="{00000000-0005-0000-0000-00003A290000}"/>
    <cellStyle name="Normal 9 29 14" xfId="10586" xr:uid="{00000000-0005-0000-0000-00003B290000}"/>
    <cellStyle name="Normal 9 29 15" xfId="10587" xr:uid="{00000000-0005-0000-0000-00003C290000}"/>
    <cellStyle name="Normal 9 29 16" xfId="10588" xr:uid="{00000000-0005-0000-0000-00003D290000}"/>
    <cellStyle name="Normal 9 29 2" xfId="10589" xr:uid="{00000000-0005-0000-0000-00003E290000}"/>
    <cellStyle name="Normal 9 29 2 10" xfId="10590" xr:uid="{00000000-0005-0000-0000-00003F290000}"/>
    <cellStyle name="Normal 9 29 2 11" xfId="10591" xr:uid="{00000000-0005-0000-0000-000040290000}"/>
    <cellStyle name="Normal 9 29 2 12" xfId="10592" xr:uid="{00000000-0005-0000-0000-000041290000}"/>
    <cellStyle name="Normal 9 29 2 2" xfId="10593" xr:uid="{00000000-0005-0000-0000-000042290000}"/>
    <cellStyle name="Normal 9 29 2 3" xfId="10594" xr:uid="{00000000-0005-0000-0000-000043290000}"/>
    <cellStyle name="Normal 9 29 2 4" xfId="10595" xr:uid="{00000000-0005-0000-0000-000044290000}"/>
    <cellStyle name="Normal 9 29 2 5" xfId="10596" xr:uid="{00000000-0005-0000-0000-000045290000}"/>
    <cellStyle name="Normal 9 29 2 6" xfId="10597" xr:uid="{00000000-0005-0000-0000-000046290000}"/>
    <cellStyle name="Normal 9 29 2 7" xfId="10598" xr:uid="{00000000-0005-0000-0000-000047290000}"/>
    <cellStyle name="Normal 9 29 2 8" xfId="10599" xr:uid="{00000000-0005-0000-0000-000048290000}"/>
    <cellStyle name="Normal 9 29 2 9" xfId="10600" xr:uid="{00000000-0005-0000-0000-000049290000}"/>
    <cellStyle name="Normal 9 29 3" xfId="10601" xr:uid="{00000000-0005-0000-0000-00004A290000}"/>
    <cellStyle name="Normal 9 29 4" xfId="10602" xr:uid="{00000000-0005-0000-0000-00004B290000}"/>
    <cellStyle name="Normal 9 29 5" xfId="10603" xr:uid="{00000000-0005-0000-0000-00004C290000}"/>
    <cellStyle name="Normal 9 29 6" xfId="10604" xr:uid="{00000000-0005-0000-0000-00004D290000}"/>
    <cellStyle name="Normal 9 29 7" xfId="10605" xr:uid="{00000000-0005-0000-0000-00004E290000}"/>
    <cellStyle name="Normal 9 29 8" xfId="10606" xr:uid="{00000000-0005-0000-0000-00004F290000}"/>
    <cellStyle name="Normal 9 29 9" xfId="10607" xr:uid="{00000000-0005-0000-0000-000050290000}"/>
    <cellStyle name="Normal 9 3" xfId="429" xr:uid="{00000000-0005-0000-0000-000051290000}"/>
    <cellStyle name="Normal 9 3 10" xfId="10608" xr:uid="{00000000-0005-0000-0000-000052290000}"/>
    <cellStyle name="Normal 9 3 11" xfId="10609" xr:uid="{00000000-0005-0000-0000-000053290000}"/>
    <cellStyle name="Normal 9 3 12" xfId="10610" xr:uid="{00000000-0005-0000-0000-000054290000}"/>
    <cellStyle name="Normal 9 3 13" xfId="10611" xr:uid="{00000000-0005-0000-0000-000055290000}"/>
    <cellStyle name="Normal 9 3 14" xfId="10612" xr:uid="{00000000-0005-0000-0000-000056290000}"/>
    <cellStyle name="Normal 9 3 15" xfId="10613" xr:uid="{00000000-0005-0000-0000-000057290000}"/>
    <cellStyle name="Normal 9 3 16" xfId="10614" xr:uid="{00000000-0005-0000-0000-000058290000}"/>
    <cellStyle name="Normal 9 3 17" xfId="10615" xr:uid="{00000000-0005-0000-0000-000059290000}"/>
    <cellStyle name="Normal 9 3 18" xfId="10616" xr:uid="{00000000-0005-0000-0000-00005A290000}"/>
    <cellStyle name="Normal 9 3 2" xfId="430" xr:uid="{00000000-0005-0000-0000-00005B290000}"/>
    <cellStyle name="Normal 9 3 2 10" xfId="10617" xr:uid="{00000000-0005-0000-0000-00005C290000}"/>
    <cellStyle name="Normal 9 3 2 11" xfId="10618" xr:uid="{00000000-0005-0000-0000-00005D290000}"/>
    <cellStyle name="Normal 9 3 2 12" xfId="10619" xr:uid="{00000000-0005-0000-0000-00005E290000}"/>
    <cellStyle name="Normal 9 3 2 13" xfId="10620" xr:uid="{00000000-0005-0000-0000-00005F290000}"/>
    <cellStyle name="Normal 9 3 2 2" xfId="10621" xr:uid="{00000000-0005-0000-0000-000060290000}"/>
    <cellStyle name="Normal 9 3 2 2 10" xfId="10622" xr:uid="{00000000-0005-0000-0000-000061290000}"/>
    <cellStyle name="Normal 9 3 2 2 11" xfId="10623" xr:uid="{00000000-0005-0000-0000-000062290000}"/>
    <cellStyle name="Normal 9 3 2 2 12" xfId="10624" xr:uid="{00000000-0005-0000-0000-000063290000}"/>
    <cellStyle name="Normal 9 3 2 2 2" xfId="10625" xr:uid="{00000000-0005-0000-0000-000064290000}"/>
    <cellStyle name="Normal 9 3 2 2 3" xfId="10626" xr:uid="{00000000-0005-0000-0000-000065290000}"/>
    <cellStyle name="Normal 9 3 2 2 4" xfId="10627" xr:uid="{00000000-0005-0000-0000-000066290000}"/>
    <cellStyle name="Normal 9 3 2 2 5" xfId="10628" xr:uid="{00000000-0005-0000-0000-000067290000}"/>
    <cellStyle name="Normal 9 3 2 2 6" xfId="10629" xr:uid="{00000000-0005-0000-0000-000068290000}"/>
    <cellStyle name="Normal 9 3 2 2 7" xfId="10630" xr:uid="{00000000-0005-0000-0000-000069290000}"/>
    <cellStyle name="Normal 9 3 2 2 8" xfId="10631" xr:uid="{00000000-0005-0000-0000-00006A290000}"/>
    <cellStyle name="Normal 9 3 2 2 9" xfId="10632" xr:uid="{00000000-0005-0000-0000-00006B290000}"/>
    <cellStyle name="Normal 9 3 2 3" xfId="10633" xr:uid="{00000000-0005-0000-0000-00006C290000}"/>
    <cellStyle name="Normal 9 3 2 4" xfId="10634" xr:uid="{00000000-0005-0000-0000-00006D290000}"/>
    <cellStyle name="Normal 9 3 2 5" xfId="10635" xr:uid="{00000000-0005-0000-0000-00006E290000}"/>
    <cellStyle name="Normal 9 3 2 6" xfId="10636" xr:uid="{00000000-0005-0000-0000-00006F290000}"/>
    <cellStyle name="Normal 9 3 2 7" xfId="10637" xr:uid="{00000000-0005-0000-0000-000070290000}"/>
    <cellStyle name="Normal 9 3 2 8" xfId="10638" xr:uid="{00000000-0005-0000-0000-000071290000}"/>
    <cellStyle name="Normal 9 3 2 9" xfId="10639" xr:uid="{00000000-0005-0000-0000-000072290000}"/>
    <cellStyle name="Normal 9 3 3" xfId="10640" xr:uid="{00000000-0005-0000-0000-000073290000}"/>
    <cellStyle name="Normal 9 3 3 10" xfId="10641" xr:uid="{00000000-0005-0000-0000-000074290000}"/>
    <cellStyle name="Normal 9 3 3 11" xfId="10642" xr:uid="{00000000-0005-0000-0000-000075290000}"/>
    <cellStyle name="Normal 9 3 3 12" xfId="10643" xr:uid="{00000000-0005-0000-0000-000076290000}"/>
    <cellStyle name="Normal 9 3 3 2" xfId="10644" xr:uid="{00000000-0005-0000-0000-000077290000}"/>
    <cellStyle name="Normal 9 3 3 3" xfId="10645" xr:uid="{00000000-0005-0000-0000-000078290000}"/>
    <cellStyle name="Normal 9 3 3 4" xfId="10646" xr:uid="{00000000-0005-0000-0000-000079290000}"/>
    <cellStyle name="Normal 9 3 3 5" xfId="10647" xr:uid="{00000000-0005-0000-0000-00007A290000}"/>
    <cellStyle name="Normal 9 3 3 6" xfId="10648" xr:uid="{00000000-0005-0000-0000-00007B290000}"/>
    <cellStyle name="Normal 9 3 3 7" xfId="10649" xr:uid="{00000000-0005-0000-0000-00007C290000}"/>
    <cellStyle name="Normal 9 3 3 8" xfId="10650" xr:uid="{00000000-0005-0000-0000-00007D290000}"/>
    <cellStyle name="Normal 9 3 3 9" xfId="10651" xr:uid="{00000000-0005-0000-0000-00007E290000}"/>
    <cellStyle name="Normal 9 3 4" xfId="10652" xr:uid="{00000000-0005-0000-0000-00007F290000}"/>
    <cellStyle name="Normal 9 3 4 10" xfId="10653" xr:uid="{00000000-0005-0000-0000-000080290000}"/>
    <cellStyle name="Normal 9 3 4 11" xfId="10654" xr:uid="{00000000-0005-0000-0000-000081290000}"/>
    <cellStyle name="Normal 9 3 4 12" xfId="10655" xr:uid="{00000000-0005-0000-0000-000082290000}"/>
    <cellStyle name="Normal 9 3 4 2" xfId="10656" xr:uid="{00000000-0005-0000-0000-000083290000}"/>
    <cellStyle name="Normal 9 3 4 3" xfId="10657" xr:uid="{00000000-0005-0000-0000-000084290000}"/>
    <cellStyle name="Normal 9 3 4 4" xfId="10658" xr:uid="{00000000-0005-0000-0000-000085290000}"/>
    <cellStyle name="Normal 9 3 4 5" xfId="10659" xr:uid="{00000000-0005-0000-0000-000086290000}"/>
    <cellStyle name="Normal 9 3 4 6" xfId="10660" xr:uid="{00000000-0005-0000-0000-000087290000}"/>
    <cellStyle name="Normal 9 3 4 7" xfId="10661" xr:uid="{00000000-0005-0000-0000-000088290000}"/>
    <cellStyle name="Normal 9 3 4 8" xfId="10662" xr:uid="{00000000-0005-0000-0000-000089290000}"/>
    <cellStyle name="Normal 9 3 4 9" xfId="10663" xr:uid="{00000000-0005-0000-0000-00008A290000}"/>
    <cellStyle name="Normal 9 3 5" xfId="10664" xr:uid="{00000000-0005-0000-0000-00008B290000}"/>
    <cellStyle name="Normal 9 3 5 2" xfId="10665" xr:uid="{00000000-0005-0000-0000-00008C290000}"/>
    <cellStyle name="Normal 9 3 5 3" xfId="10666" xr:uid="{00000000-0005-0000-0000-00008D290000}"/>
    <cellStyle name="Normal 9 3 5 4" xfId="10667" xr:uid="{00000000-0005-0000-0000-00008E290000}"/>
    <cellStyle name="Normal 9 3 6" xfId="10668" xr:uid="{00000000-0005-0000-0000-00008F290000}"/>
    <cellStyle name="Normal 9 3 7" xfId="10669" xr:uid="{00000000-0005-0000-0000-000090290000}"/>
    <cellStyle name="Normal 9 3 8" xfId="10670" xr:uid="{00000000-0005-0000-0000-000091290000}"/>
    <cellStyle name="Normal 9 3 9" xfId="10671" xr:uid="{00000000-0005-0000-0000-000092290000}"/>
    <cellStyle name="Normal 9 30" xfId="10672" xr:uid="{00000000-0005-0000-0000-000093290000}"/>
    <cellStyle name="Normal 9 30 10" xfId="10673" xr:uid="{00000000-0005-0000-0000-000094290000}"/>
    <cellStyle name="Normal 9 30 11" xfId="10674" xr:uid="{00000000-0005-0000-0000-000095290000}"/>
    <cellStyle name="Normal 9 30 12" xfId="10675" xr:uid="{00000000-0005-0000-0000-000096290000}"/>
    <cellStyle name="Normal 9 30 13" xfId="10676" xr:uid="{00000000-0005-0000-0000-000097290000}"/>
    <cellStyle name="Normal 9 30 14" xfId="10677" xr:uid="{00000000-0005-0000-0000-000098290000}"/>
    <cellStyle name="Normal 9 30 15" xfId="10678" xr:uid="{00000000-0005-0000-0000-000099290000}"/>
    <cellStyle name="Normal 9 30 16" xfId="10679" xr:uid="{00000000-0005-0000-0000-00009A290000}"/>
    <cellStyle name="Normal 9 30 2" xfId="10680" xr:uid="{00000000-0005-0000-0000-00009B290000}"/>
    <cellStyle name="Normal 9 30 2 10" xfId="10681" xr:uid="{00000000-0005-0000-0000-00009C290000}"/>
    <cellStyle name="Normal 9 30 2 11" xfId="10682" xr:uid="{00000000-0005-0000-0000-00009D290000}"/>
    <cellStyle name="Normal 9 30 2 12" xfId="10683" xr:uid="{00000000-0005-0000-0000-00009E290000}"/>
    <cellStyle name="Normal 9 30 2 2" xfId="10684" xr:uid="{00000000-0005-0000-0000-00009F290000}"/>
    <cellStyle name="Normal 9 30 2 3" xfId="10685" xr:uid="{00000000-0005-0000-0000-0000A0290000}"/>
    <cellStyle name="Normal 9 30 2 4" xfId="10686" xr:uid="{00000000-0005-0000-0000-0000A1290000}"/>
    <cellStyle name="Normal 9 30 2 5" xfId="10687" xr:uid="{00000000-0005-0000-0000-0000A2290000}"/>
    <cellStyle name="Normal 9 30 2 6" xfId="10688" xr:uid="{00000000-0005-0000-0000-0000A3290000}"/>
    <cellStyle name="Normal 9 30 2 7" xfId="10689" xr:uid="{00000000-0005-0000-0000-0000A4290000}"/>
    <cellStyle name="Normal 9 30 2 8" xfId="10690" xr:uid="{00000000-0005-0000-0000-0000A5290000}"/>
    <cellStyle name="Normal 9 30 2 9" xfId="10691" xr:uid="{00000000-0005-0000-0000-0000A6290000}"/>
    <cellStyle name="Normal 9 30 3" xfId="10692" xr:uid="{00000000-0005-0000-0000-0000A7290000}"/>
    <cellStyle name="Normal 9 30 4" xfId="10693" xr:uid="{00000000-0005-0000-0000-0000A8290000}"/>
    <cellStyle name="Normal 9 30 5" xfId="10694" xr:uid="{00000000-0005-0000-0000-0000A9290000}"/>
    <cellStyle name="Normal 9 30 6" xfId="10695" xr:uid="{00000000-0005-0000-0000-0000AA290000}"/>
    <cellStyle name="Normal 9 30 7" xfId="10696" xr:uid="{00000000-0005-0000-0000-0000AB290000}"/>
    <cellStyle name="Normal 9 30 8" xfId="10697" xr:uid="{00000000-0005-0000-0000-0000AC290000}"/>
    <cellStyle name="Normal 9 30 9" xfId="10698" xr:uid="{00000000-0005-0000-0000-0000AD290000}"/>
    <cellStyle name="Normal 9 31" xfId="10699" xr:uid="{00000000-0005-0000-0000-0000AE290000}"/>
    <cellStyle name="Normal 9 31 10" xfId="10700" xr:uid="{00000000-0005-0000-0000-0000AF290000}"/>
    <cellStyle name="Normal 9 31 11" xfId="10701" xr:uid="{00000000-0005-0000-0000-0000B0290000}"/>
    <cellStyle name="Normal 9 31 12" xfId="10702" xr:uid="{00000000-0005-0000-0000-0000B1290000}"/>
    <cellStyle name="Normal 9 31 13" xfId="10703" xr:uid="{00000000-0005-0000-0000-0000B2290000}"/>
    <cellStyle name="Normal 9 31 14" xfId="10704" xr:uid="{00000000-0005-0000-0000-0000B3290000}"/>
    <cellStyle name="Normal 9 31 15" xfId="10705" xr:uid="{00000000-0005-0000-0000-0000B4290000}"/>
    <cellStyle name="Normal 9 31 16" xfId="10706" xr:uid="{00000000-0005-0000-0000-0000B5290000}"/>
    <cellStyle name="Normal 9 31 2" xfId="10707" xr:uid="{00000000-0005-0000-0000-0000B6290000}"/>
    <cellStyle name="Normal 9 31 2 10" xfId="10708" xr:uid="{00000000-0005-0000-0000-0000B7290000}"/>
    <cellStyle name="Normal 9 31 2 11" xfId="10709" xr:uid="{00000000-0005-0000-0000-0000B8290000}"/>
    <cellStyle name="Normal 9 31 2 12" xfId="10710" xr:uid="{00000000-0005-0000-0000-0000B9290000}"/>
    <cellStyle name="Normal 9 31 2 2" xfId="10711" xr:uid="{00000000-0005-0000-0000-0000BA290000}"/>
    <cellStyle name="Normal 9 31 2 3" xfId="10712" xr:uid="{00000000-0005-0000-0000-0000BB290000}"/>
    <cellStyle name="Normal 9 31 2 4" xfId="10713" xr:uid="{00000000-0005-0000-0000-0000BC290000}"/>
    <cellStyle name="Normal 9 31 2 5" xfId="10714" xr:uid="{00000000-0005-0000-0000-0000BD290000}"/>
    <cellStyle name="Normal 9 31 2 6" xfId="10715" xr:uid="{00000000-0005-0000-0000-0000BE290000}"/>
    <cellStyle name="Normal 9 31 2 7" xfId="10716" xr:uid="{00000000-0005-0000-0000-0000BF290000}"/>
    <cellStyle name="Normal 9 31 2 8" xfId="10717" xr:uid="{00000000-0005-0000-0000-0000C0290000}"/>
    <cellStyle name="Normal 9 31 2 9" xfId="10718" xr:uid="{00000000-0005-0000-0000-0000C1290000}"/>
    <cellStyle name="Normal 9 31 3" xfId="10719" xr:uid="{00000000-0005-0000-0000-0000C2290000}"/>
    <cellStyle name="Normal 9 31 4" xfId="10720" xr:uid="{00000000-0005-0000-0000-0000C3290000}"/>
    <cellStyle name="Normal 9 31 5" xfId="10721" xr:uid="{00000000-0005-0000-0000-0000C4290000}"/>
    <cellStyle name="Normal 9 31 6" xfId="10722" xr:uid="{00000000-0005-0000-0000-0000C5290000}"/>
    <cellStyle name="Normal 9 31 7" xfId="10723" xr:uid="{00000000-0005-0000-0000-0000C6290000}"/>
    <cellStyle name="Normal 9 31 8" xfId="10724" xr:uid="{00000000-0005-0000-0000-0000C7290000}"/>
    <cellStyle name="Normal 9 31 9" xfId="10725" xr:uid="{00000000-0005-0000-0000-0000C8290000}"/>
    <cellStyle name="Normal 9 32" xfId="10726" xr:uid="{00000000-0005-0000-0000-0000C9290000}"/>
    <cellStyle name="Normal 9 32 10" xfId="10727" xr:uid="{00000000-0005-0000-0000-0000CA290000}"/>
    <cellStyle name="Normal 9 32 11" xfId="10728" xr:uid="{00000000-0005-0000-0000-0000CB290000}"/>
    <cellStyle name="Normal 9 32 12" xfId="10729" xr:uid="{00000000-0005-0000-0000-0000CC290000}"/>
    <cellStyle name="Normal 9 32 13" xfId="10730" xr:uid="{00000000-0005-0000-0000-0000CD290000}"/>
    <cellStyle name="Normal 9 32 14" xfId="10731" xr:uid="{00000000-0005-0000-0000-0000CE290000}"/>
    <cellStyle name="Normal 9 32 15" xfId="10732" xr:uid="{00000000-0005-0000-0000-0000CF290000}"/>
    <cellStyle name="Normal 9 32 16" xfId="10733" xr:uid="{00000000-0005-0000-0000-0000D0290000}"/>
    <cellStyle name="Normal 9 32 2" xfId="10734" xr:uid="{00000000-0005-0000-0000-0000D1290000}"/>
    <cellStyle name="Normal 9 32 2 10" xfId="10735" xr:uid="{00000000-0005-0000-0000-0000D2290000}"/>
    <cellStyle name="Normal 9 32 2 11" xfId="10736" xr:uid="{00000000-0005-0000-0000-0000D3290000}"/>
    <cellStyle name="Normal 9 32 2 12" xfId="10737" xr:uid="{00000000-0005-0000-0000-0000D4290000}"/>
    <cellStyle name="Normal 9 32 2 2" xfId="10738" xr:uid="{00000000-0005-0000-0000-0000D5290000}"/>
    <cellStyle name="Normal 9 32 2 3" xfId="10739" xr:uid="{00000000-0005-0000-0000-0000D6290000}"/>
    <cellStyle name="Normal 9 32 2 4" xfId="10740" xr:uid="{00000000-0005-0000-0000-0000D7290000}"/>
    <cellStyle name="Normal 9 32 2 5" xfId="10741" xr:uid="{00000000-0005-0000-0000-0000D8290000}"/>
    <cellStyle name="Normal 9 32 2 6" xfId="10742" xr:uid="{00000000-0005-0000-0000-0000D9290000}"/>
    <cellStyle name="Normal 9 32 2 7" xfId="10743" xr:uid="{00000000-0005-0000-0000-0000DA290000}"/>
    <cellStyle name="Normal 9 32 2 8" xfId="10744" xr:uid="{00000000-0005-0000-0000-0000DB290000}"/>
    <cellStyle name="Normal 9 32 2 9" xfId="10745" xr:uid="{00000000-0005-0000-0000-0000DC290000}"/>
    <cellStyle name="Normal 9 32 3" xfId="10746" xr:uid="{00000000-0005-0000-0000-0000DD290000}"/>
    <cellStyle name="Normal 9 32 4" xfId="10747" xr:uid="{00000000-0005-0000-0000-0000DE290000}"/>
    <cellStyle name="Normal 9 32 5" xfId="10748" xr:uid="{00000000-0005-0000-0000-0000DF290000}"/>
    <cellStyle name="Normal 9 32 6" xfId="10749" xr:uid="{00000000-0005-0000-0000-0000E0290000}"/>
    <cellStyle name="Normal 9 32 7" xfId="10750" xr:uid="{00000000-0005-0000-0000-0000E1290000}"/>
    <cellStyle name="Normal 9 32 8" xfId="10751" xr:uid="{00000000-0005-0000-0000-0000E2290000}"/>
    <cellStyle name="Normal 9 32 9" xfId="10752" xr:uid="{00000000-0005-0000-0000-0000E3290000}"/>
    <cellStyle name="Normal 9 33" xfId="10753" xr:uid="{00000000-0005-0000-0000-0000E4290000}"/>
    <cellStyle name="Normal 9 33 10" xfId="10754" xr:uid="{00000000-0005-0000-0000-0000E5290000}"/>
    <cellStyle name="Normal 9 33 11" xfId="10755" xr:uid="{00000000-0005-0000-0000-0000E6290000}"/>
    <cellStyle name="Normal 9 33 12" xfId="10756" xr:uid="{00000000-0005-0000-0000-0000E7290000}"/>
    <cellStyle name="Normal 9 33 13" xfId="10757" xr:uid="{00000000-0005-0000-0000-0000E8290000}"/>
    <cellStyle name="Normal 9 33 14" xfId="10758" xr:uid="{00000000-0005-0000-0000-0000E9290000}"/>
    <cellStyle name="Normal 9 33 15" xfId="10759" xr:uid="{00000000-0005-0000-0000-0000EA290000}"/>
    <cellStyle name="Normal 9 33 16" xfId="10760" xr:uid="{00000000-0005-0000-0000-0000EB290000}"/>
    <cellStyle name="Normal 9 33 2" xfId="10761" xr:uid="{00000000-0005-0000-0000-0000EC290000}"/>
    <cellStyle name="Normal 9 33 2 10" xfId="10762" xr:uid="{00000000-0005-0000-0000-0000ED290000}"/>
    <cellStyle name="Normal 9 33 2 11" xfId="10763" xr:uid="{00000000-0005-0000-0000-0000EE290000}"/>
    <cellStyle name="Normal 9 33 2 12" xfId="10764" xr:uid="{00000000-0005-0000-0000-0000EF290000}"/>
    <cellStyle name="Normal 9 33 2 2" xfId="10765" xr:uid="{00000000-0005-0000-0000-0000F0290000}"/>
    <cellStyle name="Normal 9 33 2 3" xfId="10766" xr:uid="{00000000-0005-0000-0000-0000F1290000}"/>
    <cellStyle name="Normal 9 33 2 4" xfId="10767" xr:uid="{00000000-0005-0000-0000-0000F2290000}"/>
    <cellStyle name="Normal 9 33 2 5" xfId="10768" xr:uid="{00000000-0005-0000-0000-0000F3290000}"/>
    <cellStyle name="Normal 9 33 2 6" xfId="10769" xr:uid="{00000000-0005-0000-0000-0000F4290000}"/>
    <cellStyle name="Normal 9 33 2 7" xfId="10770" xr:uid="{00000000-0005-0000-0000-0000F5290000}"/>
    <cellStyle name="Normal 9 33 2 8" xfId="10771" xr:uid="{00000000-0005-0000-0000-0000F6290000}"/>
    <cellStyle name="Normal 9 33 2 9" xfId="10772" xr:uid="{00000000-0005-0000-0000-0000F7290000}"/>
    <cellStyle name="Normal 9 33 3" xfId="10773" xr:uid="{00000000-0005-0000-0000-0000F8290000}"/>
    <cellStyle name="Normal 9 33 4" xfId="10774" xr:uid="{00000000-0005-0000-0000-0000F9290000}"/>
    <cellStyle name="Normal 9 33 5" xfId="10775" xr:uid="{00000000-0005-0000-0000-0000FA290000}"/>
    <cellStyle name="Normal 9 33 6" xfId="10776" xr:uid="{00000000-0005-0000-0000-0000FB290000}"/>
    <cellStyle name="Normal 9 33 7" xfId="10777" xr:uid="{00000000-0005-0000-0000-0000FC290000}"/>
    <cellStyle name="Normal 9 33 8" xfId="10778" xr:uid="{00000000-0005-0000-0000-0000FD290000}"/>
    <cellStyle name="Normal 9 33 9" xfId="10779" xr:uid="{00000000-0005-0000-0000-0000FE290000}"/>
    <cellStyle name="Normal 9 34" xfId="10780" xr:uid="{00000000-0005-0000-0000-0000FF290000}"/>
    <cellStyle name="Normal 9 34 10" xfId="10781" xr:uid="{00000000-0005-0000-0000-0000002A0000}"/>
    <cellStyle name="Normal 9 34 11" xfId="10782" xr:uid="{00000000-0005-0000-0000-0000012A0000}"/>
    <cellStyle name="Normal 9 34 12" xfId="10783" xr:uid="{00000000-0005-0000-0000-0000022A0000}"/>
    <cellStyle name="Normal 9 34 13" xfId="10784" xr:uid="{00000000-0005-0000-0000-0000032A0000}"/>
    <cellStyle name="Normal 9 34 14" xfId="10785" xr:uid="{00000000-0005-0000-0000-0000042A0000}"/>
    <cellStyle name="Normal 9 34 15" xfId="10786" xr:uid="{00000000-0005-0000-0000-0000052A0000}"/>
    <cellStyle name="Normal 9 34 16" xfId="10787" xr:uid="{00000000-0005-0000-0000-0000062A0000}"/>
    <cellStyle name="Normal 9 34 2" xfId="10788" xr:uid="{00000000-0005-0000-0000-0000072A0000}"/>
    <cellStyle name="Normal 9 34 2 10" xfId="10789" xr:uid="{00000000-0005-0000-0000-0000082A0000}"/>
    <cellStyle name="Normal 9 34 2 11" xfId="10790" xr:uid="{00000000-0005-0000-0000-0000092A0000}"/>
    <cellStyle name="Normal 9 34 2 12" xfId="10791" xr:uid="{00000000-0005-0000-0000-00000A2A0000}"/>
    <cellStyle name="Normal 9 34 2 2" xfId="10792" xr:uid="{00000000-0005-0000-0000-00000B2A0000}"/>
    <cellStyle name="Normal 9 34 2 3" xfId="10793" xr:uid="{00000000-0005-0000-0000-00000C2A0000}"/>
    <cellStyle name="Normal 9 34 2 4" xfId="10794" xr:uid="{00000000-0005-0000-0000-00000D2A0000}"/>
    <cellStyle name="Normal 9 34 2 5" xfId="10795" xr:uid="{00000000-0005-0000-0000-00000E2A0000}"/>
    <cellStyle name="Normal 9 34 2 6" xfId="10796" xr:uid="{00000000-0005-0000-0000-00000F2A0000}"/>
    <cellStyle name="Normal 9 34 2 7" xfId="10797" xr:uid="{00000000-0005-0000-0000-0000102A0000}"/>
    <cellStyle name="Normal 9 34 2 8" xfId="10798" xr:uid="{00000000-0005-0000-0000-0000112A0000}"/>
    <cellStyle name="Normal 9 34 2 9" xfId="10799" xr:uid="{00000000-0005-0000-0000-0000122A0000}"/>
    <cellStyle name="Normal 9 34 3" xfId="10800" xr:uid="{00000000-0005-0000-0000-0000132A0000}"/>
    <cellStyle name="Normal 9 34 4" xfId="10801" xr:uid="{00000000-0005-0000-0000-0000142A0000}"/>
    <cellStyle name="Normal 9 34 5" xfId="10802" xr:uid="{00000000-0005-0000-0000-0000152A0000}"/>
    <cellStyle name="Normal 9 34 6" xfId="10803" xr:uid="{00000000-0005-0000-0000-0000162A0000}"/>
    <cellStyle name="Normal 9 34 7" xfId="10804" xr:uid="{00000000-0005-0000-0000-0000172A0000}"/>
    <cellStyle name="Normal 9 34 8" xfId="10805" xr:uid="{00000000-0005-0000-0000-0000182A0000}"/>
    <cellStyle name="Normal 9 34 9" xfId="10806" xr:uid="{00000000-0005-0000-0000-0000192A0000}"/>
    <cellStyle name="Normal 9 35" xfId="10807" xr:uid="{00000000-0005-0000-0000-00001A2A0000}"/>
    <cellStyle name="Normal 9 35 10" xfId="10808" xr:uid="{00000000-0005-0000-0000-00001B2A0000}"/>
    <cellStyle name="Normal 9 35 11" xfId="10809" xr:uid="{00000000-0005-0000-0000-00001C2A0000}"/>
    <cellStyle name="Normal 9 35 12" xfId="10810" xr:uid="{00000000-0005-0000-0000-00001D2A0000}"/>
    <cellStyle name="Normal 9 35 13" xfId="10811" xr:uid="{00000000-0005-0000-0000-00001E2A0000}"/>
    <cellStyle name="Normal 9 35 14" xfId="10812" xr:uid="{00000000-0005-0000-0000-00001F2A0000}"/>
    <cellStyle name="Normal 9 35 15" xfId="10813" xr:uid="{00000000-0005-0000-0000-0000202A0000}"/>
    <cellStyle name="Normal 9 35 16" xfId="10814" xr:uid="{00000000-0005-0000-0000-0000212A0000}"/>
    <cellStyle name="Normal 9 35 2" xfId="10815" xr:uid="{00000000-0005-0000-0000-0000222A0000}"/>
    <cellStyle name="Normal 9 35 2 10" xfId="10816" xr:uid="{00000000-0005-0000-0000-0000232A0000}"/>
    <cellStyle name="Normal 9 35 2 11" xfId="10817" xr:uid="{00000000-0005-0000-0000-0000242A0000}"/>
    <cellStyle name="Normal 9 35 2 12" xfId="10818" xr:uid="{00000000-0005-0000-0000-0000252A0000}"/>
    <cellStyle name="Normal 9 35 2 2" xfId="10819" xr:uid="{00000000-0005-0000-0000-0000262A0000}"/>
    <cellStyle name="Normal 9 35 2 3" xfId="10820" xr:uid="{00000000-0005-0000-0000-0000272A0000}"/>
    <cellStyle name="Normal 9 35 2 4" xfId="10821" xr:uid="{00000000-0005-0000-0000-0000282A0000}"/>
    <cellStyle name="Normal 9 35 2 5" xfId="10822" xr:uid="{00000000-0005-0000-0000-0000292A0000}"/>
    <cellStyle name="Normal 9 35 2 6" xfId="10823" xr:uid="{00000000-0005-0000-0000-00002A2A0000}"/>
    <cellStyle name="Normal 9 35 2 7" xfId="10824" xr:uid="{00000000-0005-0000-0000-00002B2A0000}"/>
    <cellStyle name="Normal 9 35 2 8" xfId="10825" xr:uid="{00000000-0005-0000-0000-00002C2A0000}"/>
    <cellStyle name="Normal 9 35 2 9" xfId="10826" xr:uid="{00000000-0005-0000-0000-00002D2A0000}"/>
    <cellStyle name="Normal 9 35 3" xfId="10827" xr:uid="{00000000-0005-0000-0000-00002E2A0000}"/>
    <cellStyle name="Normal 9 35 4" xfId="10828" xr:uid="{00000000-0005-0000-0000-00002F2A0000}"/>
    <cellStyle name="Normal 9 35 5" xfId="10829" xr:uid="{00000000-0005-0000-0000-0000302A0000}"/>
    <cellStyle name="Normal 9 35 6" xfId="10830" xr:uid="{00000000-0005-0000-0000-0000312A0000}"/>
    <cellStyle name="Normal 9 35 7" xfId="10831" xr:uid="{00000000-0005-0000-0000-0000322A0000}"/>
    <cellStyle name="Normal 9 35 8" xfId="10832" xr:uid="{00000000-0005-0000-0000-0000332A0000}"/>
    <cellStyle name="Normal 9 35 9" xfId="10833" xr:uid="{00000000-0005-0000-0000-0000342A0000}"/>
    <cellStyle name="Normal 9 36" xfId="10834" xr:uid="{00000000-0005-0000-0000-0000352A0000}"/>
    <cellStyle name="Normal 9 36 10" xfId="10835" xr:uid="{00000000-0005-0000-0000-0000362A0000}"/>
    <cellStyle name="Normal 9 36 11" xfId="10836" xr:uid="{00000000-0005-0000-0000-0000372A0000}"/>
    <cellStyle name="Normal 9 36 12" xfId="10837" xr:uid="{00000000-0005-0000-0000-0000382A0000}"/>
    <cellStyle name="Normal 9 36 13" xfId="10838" xr:uid="{00000000-0005-0000-0000-0000392A0000}"/>
    <cellStyle name="Normal 9 36 14" xfId="10839" xr:uid="{00000000-0005-0000-0000-00003A2A0000}"/>
    <cellStyle name="Normal 9 36 15" xfId="10840" xr:uid="{00000000-0005-0000-0000-00003B2A0000}"/>
    <cellStyle name="Normal 9 36 16" xfId="10841" xr:uid="{00000000-0005-0000-0000-00003C2A0000}"/>
    <cellStyle name="Normal 9 36 2" xfId="10842" xr:uid="{00000000-0005-0000-0000-00003D2A0000}"/>
    <cellStyle name="Normal 9 36 2 10" xfId="10843" xr:uid="{00000000-0005-0000-0000-00003E2A0000}"/>
    <cellStyle name="Normal 9 36 2 11" xfId="10844" xr:uid="{00000000-0005-0000-0000-00003F2A0000}"/>
    <cellStyle name="Normal 9 36 2 12" xfId="10845" xr:uid="{00000000-0005-0000-0000-0000402A0000}"/>
    <cellStyle name="Normal 9 36 2 2" xfId="10846" xr:uid="{00000000-0005-0000-0000-0000412A0000}"/>
    <cellStyle name="Normal 9 36 2 3" xfId="10847" xr:uid="{00000000-0005-0000-0000-0000422A0000}"/>
    <cellStyle name="Normal 9 36 2 4" xfId="10848" xr:uid="{00000000-0005-0000-0000-0000432A0000}"/>
    <cellStyle name="Normal 9 36 2 5" xfId="10849" xr:uid="{00000000-0005-0000-0000-0000442A0000}"/>
    <cellStyle name="Normal 9 36 2 6" xfId="10850" xr:uid="{00000000-0005-0000-0000-0000452A0000}"/>
    <cellStyle name="Normal 9 36 2 7" xfId="10851" xr:uid="{00000000-0005-0000-0000-0000462A0000}"/>
    <cellStyle name="Normal 9 36 2 8" xfId="10852" xr:uid="{00000000-0005-0000-0000-0000472A0000}"/>
    <cellStyle name="Normal 9 36 2 9" xfId="10853" xr:uid="{00000000-0005-0000-0000-0000482A0000}"/>
    <cellStyle name="Normal 9 36 3" xfId="10854" xr:uid="{00000000-0005-0000-0000-0000492A0000}"/>
    <cellStyle name="Normal 9 36 4" xfId="10855" xr:uid="{00000000-0005-0000-0000-00004A2A0000}"/>
    <cellStyle name="Normal 9 36 5" xfId="10856" xr:uid="{00000000-0005-0000-0000-00004B2A0000}"/>
    <cellStyle name="Normal 9 36 6" xfId="10857" xr:uid="{00000000-0005-0000-0000-00004C2A0000}"/>
    <cellStyle name="Normal 9 36 7" xfId="10858" xr:uid="{00000000-0005-0000-0000-00004D2A0000}"/>
    <cellStyle name="Normal 9 36 8" xfId="10859" xr:uid="{00000000-0005-0000-0000-00004E2A0000}"/>
    <cellStyle name="Normal 9 36 9" xfId="10860" xr:uid="{00000000-0005-0000-0000-00004F2A0000}"/>
    <cellStyle name="Normal 9 37" xfId="10861" xr:uid="{00000000-0005-0000-0000-0000502A0000}"/>
    <cellStyle name="Normal 9 37 10" xfId="10862" xr:uid="{00000000-0005-0000-0000-0000512A0000}"/>
    <cellStyle name="Normal 9 37 11" xfId="10863" xr:uid="{00000000-0005-0000-0000-0000522A0000}"/>
    <cellStyle name="Normal 9 37 12" xfId="10864" xr:uid="{00000000-0005-0000-0000-0000532A0000}"/>
    <cellStyle name="Normal 9 37 13" xfId="10865" xr:uid="{00000000-0005-0000-0000-0000542A0000}"/>
    <cellStyle name="Normal 9 37 14" xfId="10866" xr:uid="{00000000-0005-0000-0000-0000552A0000}"/>
    <cellStyle name="Normal 9 37 15" xfId="10867" xr:uid="{00000000-0005-0000-0000-0000562A0000}"/>
    <cellStyle name="Normal 9 37 16" xfId="10868" xr:uid="{00000000-0005-0000-0000-0000572A0000}"/>
    <cellStyle name="Normal 9 37 2" xfId="10869" xr:uid="{00000000-0005-0000-0000-0000582A0000}"/>
    <cellStyle name="Normal 9 37 2 10" xfId="10870" xr:uid="{00000000-0005-0000-0000-0000592A0000}"/>
    <cellStyle name="Normal 9 37 2 11" xfId="10871" xr:uid="{00000000-0005-0000-0000-00005A2A0000}"/>
    <cellStyle name="Normal 9 37 2 12" xfId="10872" xr:uid="{00000000-0005-0000-0000-00005B2A0000}"/>
    <cellStyle name="Normal 9 37 2 2" xfId="10873" xr:uid="{00000000-0005-0000-0000-00005C2A0000}"/>
    <cellStyle name="Normal 9 37 2 3" xfId="10874" xr:uid="{00000000-0005-0000-0000-00005D2A0000}"/>
    <cellStyle name="Normal 9 37 2 4" xfId="10875" xr:uid="{00000000-0005-0000-0000-00005E2A0000}"/>
    <cellStyle name="Normal 9 37 2 5" xfId="10876" xr:uid="{00000000-0005-0000-0000-00005F2A0000}"/>
    <cellStyle name="Normal 9 37 2 6" xfId="10877" xr:uid="{00000000-0005-0000-0000-0000602A0000}"/>
    <cellStyle name="Normal 9 37 2 7" xfId="10878" xr:uid="{00000000-0005-0000-0000-0000612A0000}"/>
    <cellStyle name="Normal 9 37 2 8" xfId="10879" xr:uid="{00000000-0005-0000-0000-0000622A0000}"/>
    <cellStyle name="Normal 9 37 2 9" xfId="10880" xr:uid="{00000000-0005-0000-0000-0000632A0000}"/>
    <cellStyle name="Normal 9 37 3" xfId="10881" xr:uid="{00000000-0005-0000-0000-0000642A0000}"/>
    <cellStyle name="Normal 9 37 4" xfId="10882" xr:uid="{00000000-0005-0000-0000-0000652A0000}"/>
    <cellStyle name="Normal 9 37 5" xfId="10883" xr:uid="{00000000-0005-0000-0000-0000662A0000}"/>
    <cellStyle name="Normal 9 37 6" xfId="10884" xr:uid="{00000000-0005-0000-0000-0000672A0000}"/>
    <cellStyle name="Normal 9 37 7" xfId="10885" xr:uid="{00000000-0005-0000-0000-0000682A0000}"/>
    <cellStyle name="Normal 9 37 8" xfId="10886" xr:uid="{00000000-0005-0000-0000-0000692A0000}"/>
    <cellStyle name="Normal 9 37 9" xfId="10887" xr:uid="{00000000-0005-0000-0000-00006A2A0000}"/>
    <cellStyle name="Normal 9 38" xfId="10888" xr:uid="{00000000-0005-0000-0000-00006B2A0000}"/>
    <cellStyle name="Normal 9 38 10" xfId="10889" xr:uid="{00000000-0005-0000-0000-00006C2A0000}"/>
    <cellStyle name="Normal 9 38 11" xfId="10890" xr:uid="{00000000-0005-0000-0000-00006D2A0000}"/>
    <cellStyle name="Normal 9 38 12" xfId="10891" xr:uid="{00000000-0005-0000-0000-00006E2A0000}"/>
    <cellStyle name="Normal 9 38 13" xfId="10892" xr:uid="{00000000-0005-0000-0000-00006F2A0000}"/>
    <cellStyle name="Normal 9 38 14" xfId="10893" xr:uid="{00000000-0005-0000-0000-0000702A0000}"/>
    <cellStyle name="Normal 9 38 15" xfId="10894" xr:uid="{00000000-0005-0000-0000-0000712A0000}"/>
    <cellStyle name="Normal 9 38 16" xfId="10895" xr:uid="{00000000-0005-0000-0000-0000722A0000}"/>
    <cellStyle name="Normal 9 38 2" xfId="10896" xr:uid="{00000000-0005-0000-0000-0000732A0000}"/>
    <cellStyle name="Normal 9 38 2 10" xfId="10897" xr:uid="{00000000-0005-0000-0000-0000742A0000}"/>
    <cellStyle name="Normal 9 38 2 11" xfId="10898" xr:uid="{00000000-0005-0000-0000-0000752A0000}"/>
    <cellStyle name="Normal 9 38 2 12" xfId="10899" xr:uid="{00000000-0005-0000-0000-0000762A0000}"/>
    <cellStyle name="Normal 9 38 2 2" xfId="10900" xr:uid="{00000000-0005-0000-0000-0000772A0000}"/>
    <cellStyle name="Normal 9 38 2 3" xfId="10901" xr:uid="{00000000-0005-0000-0000-0000782A0000}"/>
    <cellStyle name="Normal 9 38 2 4" xfId="10902" xr:uid="{00000000-0005-0000-0000-0000792A0000}"/>
    <cellStyle name="Normal 9 38 2 5" xfId="10903" xr:uid="{00000000-0005-0000-0000-00007A2A0000}"/>
    <cellStyle name="Normal 9 38 2 6" xfId="10904" xr:uid="{00000000-0005-0000-0000-00007B2A0000}"/>
    <cellStyle name="Normal 9 38 2 7" xfId="10905" xr:uid="{00000000-0005-0000-0000-00007C2A0000}"/>
    <cellStyle name="Normal 9 38 2 8" xfId="10906" xr:uid="{00000000-0005-0000-0000-00007D2A0000}"/>
    <cellStyle name="Normal 9 38 2 9" xfId="10907" xr:uid="{00000000-0005-0000-0000-00007E2A0000}"/>
    <cellStyle name="Normal 9 38 3" xfId="10908" xr:uid="{00000000-0005-0000-0000-00007F2A0000}"/>
    <cellStyle name="Normal 9 38 4" xfId="10909" xr:uid="{00000000-0005-0000-0000-0000802A0000}"/>
    <cellStyle name="Normal 9 38 5" xfId="10910" xr:uid="{00000000-0005-0000-0000-0000812A0000}"/>
    <cellStyle name="Normal 9 38 6" xfId="10911" xr:uid="{00000000-0005-0000-0000-0000822A0000}"/>
    <cellStyle name="Normal 9 38 7" xfId="10912" xr:uid="{00000000-0005-0000-0000-0000832A0000}"/>
    <cellStyle name="Normal 9 38 8" xfId="10913" xr:uid="{00000000-0005-0000-0000-0000842A0000}"/>
    <cellStyle name="Normal 9 38 9" xfId="10914" xr:uid="{00000000-0005-0000-0000-0000852A0000}"/>
    <cellStyle name="Normal 9 39" xfId="10915" xr:uid="{00000000-0005-0000-0000-0000862A0000}"/>
    <cellStyle name="Normal 9 39 10" xfId="10916" xr:uid="{00000000-0005-0000-0000-0000872A0000}"/>
    <cellStyle name="Normal 9 39 11" xfId="10917" xr:uid="{00000000-0005-0000-0000-0000882A0000}"/>
    <cellStyle name="Normal 9 39 12" xfId="10918" xr:uid="{00000000-0005-0000-0000-0000892A0000}"/>
    <cellStyle name="Normal 9 39 13" xfId="10919" xr:uid="{00000000-0005-0000-0000-00008A2A0000}"/>
    <cellStyle name="Normal 9 39 14" xfId="10920" xr:uid="{00000000-0005-0000-0000-00008B2A0000}"/>
    <cellStyle name="Normal 9 39 15" xfId="10921" xr:uid="{00000000-0005-0000-0000-00008C2A0000}"/>
    <cellStyle name="Normal 9 39 16" xfId="10922" xr:uid="{00000000-0005-0000-0000-00008D2A0000}"/>
    <cellStyle name="Normal 9 39 2" xfId="10923" xr:uid="{00000000-0005-0000-0000-00008E2A0000}"/>
    <cellStyle name="Normal 9 39 2 10" xfId="10924" xr:uid="{00000000-0005-0000-0000-00008F2A0000}"/>
    <cellStyle name="Normal 9 39 2 11" xfId="10925" xr:uid="{00000000-0005-0000-0000-0000902A0000}"/>
    <cellStyle name="Normal 9 39 2 12" xfId="10926" xr:uid="{00000000-0005-0000-0000-0000912A0000}"/>
    <cellStyle name="Normal 9 39 2 2" xfId="10927" xr:uid="{00000000-0005-0000-0000-0000922A0000}"/>
    <cellStyle name="Normal 9 39 2 3" xfId="10928" xr:uid="{00000000-0005-0000-0000-0000932A0000}"/>
    <cellStyle name="Normal 9 39 2 4" xfId="10929" xr:uid="{00000000-0005-0000-0000-0000942A0000}"/>
    <cellStyle name="Normal 9 39 2 5" xfId="10930" xr:uid="{00000000-0005-0000-0000-0000952A0000}"/>
    <cellStyle name="Normal 9 39 2 6" xfId="10931" xr:uid="{00000000-0005-0000-0000-0000962A0000}"/>
    <cellStyle name="Normal 9 39 2 7" xfId="10932" xr:uid="{00000000-0005-0000-0000-0000972A0000}"/>
    <cellStyle name="Normal 9 39 2 8" xfId="10933" xr:uid="{00000000-0005-0000-0000-0000982A0000}"/>
    <cellStyle name="Normal 9 39 2 9" xfId="10934" xr:uid="{00000000-0005-0000-0000-0000992A0000}"/>
    <cellStyle name="Normal 9 39 3" xfId="10935" xr:uid="{00000000-0005-0000-0000-00009A2A0000}"/>
    <cellStyle name="Normal 9 39 4" xfId="10936" xr:uid="{00000000-0005-0000-0000-00009B2A0000}"/>
    <cellStyle name="Normal 9 39 5" xfId="10937" xr:uid="{00000000-0005-0000-0000-00009C2A0000}"/>
    <cellStyle name="Normal 9 39 6" xfId="10938" xr:uid="{00000000-0005-0000-0000-00009D2A0000}"/>
    <cellStyle name="Normal 9 39 7" xfId="10939" xr:uid="{00000000-0005-0000-0000-00009E2A0000}"/>
    <cellStyle name="Normal 9 39 8" xfId="10940" xr:uid="{00000000-0005-0000-0000-00009F2A0000}"/>
    <cellStyle name="Normal 9 39 9" xfId="10941" xr:uid="{00000000-0005-0000-0000-0000A02A0000}"/>
    <cellStyle name="Normal 9 4" xfId="431" xr:uid="{00000000-0005-0000-0000-0000A12A0000}"/>
    <cellStyle name="Normal 9 4 10" xfId="10942" xr:uid="{00000000-0005-0000-0000-0000A22A0000}"/>
    <cellStyle name="Normal 9 4 11" xfId="10943" xr:uid="{00000000-0005-0000-0000-0000A32A0000}"/>
    <cellStyle name="Normal 9 4 12" xfId="10944" xr:uid="{00000000-0005-0000-0000-0000A42A0000}"/>
    <cellStyle name="Normal 9 4 13" xfId="10945" xr:uid="{00000000-0005-0000-0000-0000A52A0000}"/>
    <cellStyle name="Normal 9 4 14" xfId="10946" xr:uid="{00000000-0005-0000-0000-0000A62A0000}"/>
    <cellStyle name="Normal 9 4 15" xfId="10947" xr:uid="{00000000-0005-0000-0000-0000A72A0000}"/>
    <cellStyle name="Normal 9 4 16" xfId="10948" xr:uid="{00000000-0005-0000-0000-0000A82A0000}"/>
    <cellStyle name="Normal 9 4 17" xfId="10949" xr:uid="{00000000-0005-0000-0000-0000A92A0000}"/>
    <cellStyle name="Normal 9 4 18" xfId="10950" xr:uid="{00000000-0005-0000-0000-0000AA2A0000}"/>
    <cellStyle name="Normal 9 4 2" xfId="10951" xr:uid="{00000000-0005-0000-0000-0000AB2A0000}"/>
    <cellStyle name="Normal 9 4 2 10" xfId="10952" xr:uid="{00000000-0005-0000-0000-0000AC2A0000}"/>
    <cellStyle name="Normal 9 4 2 11" xfId="10953" xr:uid="{00000000-0005-0000-0000-0000AD2A0000}"/>
    <cellStyle name="Normal 9 4 2 12" xfId="10954" xr:uid="{00000000-0005-0000-0000-0000AE2A0000}"/>
    <cellStyle name="Normal 9 4 2 13" xfId="10955" xr:uid="{00000000-0005-0000-0000-0000AF2A0000}"/>
    <cellStyle name="Normal 9 4 2 2" xfId="10956" xr:uid="{00000000-0005-0000-0000-0000B02A0000}"/>
    <cellStyle name="Normal 9 4 2 2 10" xfId="10957" xr:uid="{00000000-0005-0000-0000-0000B12A0000}"/>
    <cellStyle name="Normal 9 4 2 2 11" xfId="10958" xr:uid="{00000000-0005-0000-0000-0000B22A0000}"/>
    <cellStyle name="Normal 9 4 2 2 12" xfId="10959" xr:uid="{00000000-0005-0000-0000-0000B32A0000}"/>
    <cellStyle name="Normal 9 4 2 2 2" xfId="10960" xr:uid="{00000000-0005-0000-0000-0000B42A0000}"/>
    <cellStyle name="Normal 9 4 2 2 3" xfId="10961" xr:uid="{00000000-0005-0000-0000-0000B52A0000}"/>
    <cellStyle name="Normal 9 4 2 2 4" xfId="10962" xr:uid="{00000000-0005-0000-0000-0000B62A0000}"/>
    <cellStyle name="Normal 9 4 2 2 5" xfId="10963" xr:uid="{00000000-0005-0000-0000-0000B72A0000}"/>
    <cellStyle name="Normal 9 4 2 2 6" xfId="10964" xr:uid="{00000000-0005-0000-0000-0000B82A0000}"/>
    <cellStyle name="Normal 9 4 2 2 7" xfId="10965" xr:uid="{00000000-0005-0000-0000-0000B92A0000}"/>
    <cellStyle name="Normal 9 4 2 2 8" xfId="10966" xr:uid="{00000000-0005-0000-0000-0000BA2A0000}"/>
    <cellStyle name="Normal 9 4 2 2 9" xfId="10967" xr:uid="{00000000-0005-0000-0000-0000BB2A0000}"/>
    <cellStyle name="Normal 9 4 2 3" xfId="10968" xr:uid="{00000000-0005-0000-0000-0000BC2A0000}"/>
    <cellStyle name="Normal 9 4 2 4" xfId="10969" xr:uid="{00000000-0005-0000-0000-0000BD2A0000}"/>
    <cellStyle name="Normal 9 4 2 5" xfId="10970" xr:uid="{00000000-0005-0000-0000-0000BE2A0000}"/>
    <cellStyle name="Normal 9 4 2 6" xfId="10971" xr:uid="{00000000-0005-0000-0000-0000BF2A0000}"/>
    <cellStyle name="Normal 9 4 2 7" xfId="10972" xr:uid="{00000000-0005-0000-0000-0000C02A0000}"/>
    <cellStyle name="Normal 9 4 2 8" xfId="10973" xr:uid="{00000000-0005-0000-0000-0000C12A0000}"/>
    <cellStyle name="Normal 9 4 2 9" xfId="10974" xr:uid="{00000000-0005-0000-0000-0000C22A0000}"/>
    <cellStyle name="Normal 9 4 3" xfId="10975" xr:uid="{00000000-0005-0000-0000-0000C32A0000}"/>
    <cellStyle name="Normal 9 4 3 10" xfId="10976" xr:uid="{00000000-0005-0000-0000-0000C42A0000}"/>
    <cellStyle name="Normal 9 4 3 11" xfId="10977" xr:uid="{00000000-0005-0000-0000-0000C52A0000}"/>
    <cellStyle name="Normal 9 4 3 12" xfId="10978" xr:uid="{00000000-0005-0000-0000-0000C62A0000}"/>
    <cellStyle name="Normal 9 4 3 2" xfId="10979" xr:uid="{00000000-0005-0000-0000-0000C72A0000}"/>
    <cellStyle name="Normal 9 4 3 3" xfId="10980" xr:uid="{00000000-0005-0000-0000-0000C82A0000}"/>
    <cellStyle name="Normal 9 4 3 4" xfId="10981" xr:uid="{00000000-0005-0000-0000-0000C92A0000}"/>
    <cellStyle name="Normal 9 4 3 5" xfId="10982" xr:uid="{00000000-0005-0000-0000-0000CA2A0000}"/>
    <cellStyle name="Normal 9 4 3 6" xfId="10983" xr:uid="{00000000-0005-0000-0000-0000CB2A0000}"/>
    <cellStyle name="Normal 9 4 3 7" xfId="10984" xr:uid="{00000000-0005-0000-0000-0000CC2A0000}"/>
    <cellStyle name="Normal 9 4 3 8" xfId="10985" xr:uid="{00000000-0005-0000-0000-0000CD2A0000}"/>
    <cellStyle name="Normal 9 4 3 9" xfId="10986" xr:uid="{00000000-0005-0000-0000-0000CE2A0000}"/>
    <cellStyle name="Normal 9 4 4" xfId="10987" xr:uid="{00000000-0005-0000-0000-0000CF2A0000}"/>
    <cellStyle name="Normal 9 4 4 10" xfId="10988" xr:uid="{00000000-0005-0000-0000-0000D02A0000}"/>
    <cellStyle name="Normal 9 4 4 11" xfId="10989" xr:uid="{00000000-0005-0000-0000-0000D12A0000}"/>
    <cellStyle name="Normal 9 4 4 12" xfId="10990" xr:uid="{00000000-0005-0000-0000-0000D22A0000}"/>
    <cellStyle name="Normal 9 4 4 2" xfId="10991" xr:uid="{00000000-0005-0000-0000-0000D32A0000}"/>
    <cellStyle name="Normal 9 4 4 3" xfId="10992" xr:uid="{00000000-0005-0000-0000-0000D42A0000}"/>
    <cellStyle name="Normal 9 4 4 4" xfId="10993" xr:uid="{00000000-0005-0000-0000-0000D52A0000}"/>
    <cellStyle name="Normal 9 4 4 5" xfId="10994" xr:uid="{00000000-0005-0000-0000-0000D62A0000}"/>
    <cellStyle name="Normal 9 4 4 6" xfId="10995" xr:uid="{00000000-0005-0000-0000-0000D72A0000}"/>
    <cellStyle name="Normal 9 4 4 7" xfId="10996" xr:uid="{00000000-0005-0000-0000-0000D82A0000}"/>
    <cellStyle name="Normal 9 4 4 8" xfId="10997" xr:uid="{00000000-0005-0000-0000-0000D92A0000}"/>
    <cellStyle name="Normal 9 4 4 9" xfId="10998" xr:uid="{00000000-0005-0000-0000-0000DA2A0000}"/>
    <cellStyle name="Normal 9 4 5" xfId="10999" xr:uid="{00000000-0005-0000-0000-0000DB2A0000}"/>
    <cellStyle name="Normal 9 4 5 2" xfId="11000" xr:uid="{00000000-0005-0000-0000-0000DC2A0000}"/>
    <cellStyle name="Normal 9 4 5 3" xfId="11001" xr:uid="{00000000-0005-0000-0000-0000DD2A0000}"/>
    <cellStyle name="Normal 9 4 5 4" xfId="11002" xr:uid="{00000000-0005-0000-0000-0000DE2A0000}"/>
    <cellStyle name="Normal 9 4 6" xfId="11003" xr:uid="{00000000-0005-0000-0000-0000DF2A0000}"/>
    <cellStyle name="Normal 9 4 7" xfId="11004" xr:uid="{00000000-0005-0000-0000-0000E02A0000}"/>
    <cellStyle name="Normal 9 4 8" xfId="11005" xr:uid="{00000000-0005-0000-0000-0000E12A0000}"/>
    <cellStyle name="Normal 9 4 9" xfId="11006" xr:uid="{00000000-0005-0000-0000-0000E22A0000}"/>
    <cellStyle name="Normal 9 40" xfId="11007" xr:uid="{00000000-0005-0000-0000-0000E32A0000}"/>
    <cellStyle name="Normal 9 40 10" xfId="11008" xr:uid="{00000000-0005-0000-0000-0000E42A0000}"/>
    <cellStyle name="Normal 9 40 11" xfId="11009" xr:uid="{00000000-0005-0000-0000-0000E52A0000}"/>
    <cellStyle name="Normal 9 40 12" xfId="11010" xr:uid="{00000000-0005-0000-0000-0000E62A0000}"/>
    <cellStyle name="Normal 9 40 13" xfId="11011" xr:uid="{00000000-0005-0000-0000-0000E72A0000}"/>
    <cellStyle name="Normal 9 40 14" xfId="11012" xr:uid="{00000000-0005-0000-0000-0000E82A0000}"/>
    <cellStyle name="Normal 9 40 15" xfId="11013" xr:uid="{00000000-0005-0000-0000-0000E92A0000}"/>
    <cellStyle name="Normal 9 40 16" xfId="11014" xr:uid="{00000000-0005-0000-0000-0000EA2A0000}"/>
    <cellStyle name="Normal 9 40 2" xfId="11015" xr:uid="{00000000-0005-0000-0000-0000EB2A0000}"/>
    <cellStyle name="Normal 9 40 2 10" xfId="11016" xr:uid="{00000000-0005-0000-0000-0000EC2A0000}"/>
    <cellStyle name="Normal 9 40 2 11" xfId="11017" xr:uid="{00000000-0005-0000-0000-0000ED2A0000}"/>
    <cellStyle name="Normal 9 40 2 12" xfId="11018" xr:uid="{00000000-0005-0000-0000-0000EE2A0000}"/>
    <cellStyle name="Normal 9 40 2 2" xfId="11019" xr:uid="{00000000-0005-0000-0000-0000EF2A0000}"/>
    <cellStyle name="Normal 9 40 2 3" xfId="11020" xr:uid="{00000000-0005-0000-0000-0000F02A0000}"/>
    <cellStyle name="Normal 9 40 2 4" xfId="11021" xr:uid="{00000000-0005-0000-0000-0000F12A0000}"/>
    <cellStyle name="Normal 9 40 2 5" xfId="11022" xr:uid="{00000000-0005-0000-0000-0000F22A0000}"/>
    <cellStyle name="Normal 9 40 2 6" xfId="11023" xr:uid="{00000000-0005-0000-0000-0000F32A0000}"/>
    <cellStyle name="Normal 9 40 2 7" xfId="11024" xr:uid="{00000000-0005-0000-0000-0000F42A0000}"/>
    <cellStyle name="Normal 9 40 2 8" xfId="11025" xr:uid="{00000000-0005-0000-0000-0000F52A0000}"/>
    <cellStyle name="Normal 9 40 2 9" xfId="11026" xr:uid="{00000000-0005-0000-0000-0000F62A0000}"/>
    <cellStyle name="Normal 9 40 3" xfId="11027" xr:uid="{00000000-0005-0000-0000-0000F72A0000}"/>
    <cellStyle name="Normal 9 40 4" xfId="11028" xr:uid="{00000000-0005-0000-0000-0000F82A0000}"/>
    <cellStyle name="Normal 9 40 5" xfId="11029" xr:uid="{00000000-0005-0000-0000-0000F92A0000}"/>
    <cellStyle name="Normal 9 40 6" xfId="11030" xr:uid="{00000000-0005-0000-0000-0000FA2A0000}"/>
    <cellStyle name="Normal 9 40 7" xfId="11031" xr:uid="{00000000-0005-0000-0000-0000FB2A0000}"/>
    <cellStyle name="Normal 9 40 8" xfId="11032" xr:uid="{00000000-0005-0000-0000-0000FC2A0000}"/>
    <cellStyle name="Normal 9 40 9" xfId="11033" xr:uid="{00000000-0005-0000-0000-0000FD2A0000}"/>
    <cellStyle name="Normal 9 41" xfId="11034" xr:uid="{00000000-0005-0000-0000-0000FE2A0000}"/>
    <cellStyle name="Normal 9 41 10" xfId="11035" xr:uid="{00000000-0005-0000-0000-0000FF2A0000}"/>
    <cellStyle name="Normal 9 41 11" xfId="11036" xr:uid="{00000000-0005-0000-0000-0000002B0000}"/>
    <cellStyle name="Normal 9 41 12" xfId="11037" xr:uid="{00000000-0005-0000-0000-0000012B0000}"/>
    <cellStyle name="Normal 9 41 13" xfId="11038" xr:uid="{00000000-0005-0000-0000-0000022B0000}"/>
    <cellStyle name="Normal 9 41 14" xfId="11039" xr:uid="{00000000-0005-0000-0000-0000032B0000}"/>
    <cellStyle name="Normal 9 41 15" xfId="11040" xr:uid="{00000000-0005-0000-0000-0000042B0000}"/>
    <cellStyle name="Normal 9 41 16" xfId="11041" xr:uid="{00000000-0005-0000-0000-0000052B0000}"/>
    <cellStyle name="Normal 9 41 2" xfId="11042" xr:uid="{00000000-0005-0000-0000-0000062B0000}"/>
    <cellStyle name="Normal 9 41 2 10" xfId="11043" xr:uid="{00000000-0005-0000-0000-0000072B0000}"/>
    <cellStyle name="Normal 9 41 2 11" xfId="11044" xr:uid="{00000000-0005-0000-0000-0000082B0000}"/>
    <cellStyle name="Normal 9 41 2 12" xfId="11045" xr:uid="{00000000-0005-0000-0000-0000092B0000}"/>
    <cellStyle name="Normal 9 41 2 2" xfId="11046" xr:uid="{00000000-0005-0000-0000-00000A2B0000}"/>
    <cellStyle name="Normal 9 41 2 3" xfId="11047" xr:uid="{00000000-0005-0000-0000-00000B2B0000}"/>
    <cellStyle name="Normal 9 41 2 4" xfId="11048" xr:uid="{00000000-0005-0000-0000-00000C2B0000}"/>
    <cellStyle name="Normal 9 41 2 5" xfId="11049" xr:uid="{00000000-0005-0000-0000-00000D2B0000}"/>
    <cellStyle name="Normal 9 41 2 6" xfId="11050" xr:uid="{00000000-0005-0000-0000-00000E2B0000}"/>
    <cellStyle name="Normal 9 41 2 7" xfId="11051" xr:uid="{00000000-0005-0000-0000-00000F2B0000}"/>
    <cellStyle name="Normal 9 41 2 8" xfId="11052" xr:uid="{00000000-0005-0000-0000-0000102B0000}"/>
    <cellStyle name="Normal 9 41 2 9" xfId="11053" xr:uid="{00000000-0005-0000-0000-0000112B0000}"/>
    <cellStyle name="Normal 9 41 3" xfId="11054" xr:uid="{00000000-0005-0000-0000-0000122B0000}"/>
    <cellStyle name="Normal 9 41 4" xfId="11055" xr:uid="{00000000-0005-0000-0000-0000132B0000}"/>
    <cellStyle name="Normal 9 41 5" xfId="11056" xr:uid="{00000000-0005-0000-0000-0000142B0000}"/>
    <cellStyle name="Normal 9 41 6" xfId="11057" xr:uid="{00000000-0005-0000-0000-0000152B0000}"/>
    <cellStyle name="Normal 9 41 7" xfId="11058" xr:uid="{00000000-0005-0000-0000-0000162B0000}"/>
    <cellStyle name="Normal 9 41 8" xfId="11059" xr:uid="{00000000-0005-0000-0000-0000172B0000}"/>
    <cellStyle name="Normal 9 41 9" xfId="11060" xr:uid="{00000000-0005-0000-0000-0000182B0000}"/>
    <cellStyle name="Normal 9 42" xfId="11061" xr:uid="{00000000-0005-0000-0000-0000192B0000}"/>
    <cellStyle name="Normal 9 42 10" xfId="11062" xr:uid="{00000000-0005-0000-0000-00001A2B0000}"/>
    <cellStyle name="Normal 9 42 11" xfId="11063" xr:uid="{00000000-0005-0000-0000-00001B2B0000}"/>
    <cellStyle name="Normal 9 42 12" xfId="11064" xr:uid="{00000000-0005-0000-0000-00001C2B0000}"/>
    <cellStyle name="Normal 9 42 13" xfId="11065" xr:uid="{00000000-0005-0000-0000-00001D2B0000}"/>
    <cellStyle name="Normal 9 42 14" xfId="11066" xr:uid="{00000000-0005-0000-0000-00001E2B0000}"/>
    <cellStyle name="Normal 9 42 15" xfId="11067" xr:uid="{00000000-0005-0000-0000-00001F2B0000}"/>
    <cellStyle name="Normal 9 42 16" xfId="11068" xr:uid="{00000000-0005-0000-0000-0000202B0000}"/>
    <cellStyle name="Normal 9 42 2" xfId="11069" xr:uid="{00000000-0005-0000-0000-0000212B0000}"/>
    <cellStyle name="Normal 9 42 2 10" xfId="11070" xr:uid="{00000000-0005-0000-0000-0000222B0000}"/>
    <cellStyle name="Normal 9 42 2 11" xfId="11071" xr:uid="{00000000-0005-0000-0000-0000232B0000}"/>
    <cellStyle name="Normal 9 42 2 12" xfId="11072" xr:uid="{00000000-0005-0000-0000-0000242B0000}"/>
    <cellStyle name="Normal 9 42 2 2" xfId="11073" xr:uid="{00000000-0005-0000-0000-0000252B0000}"/>
    <cellStyle name="Normal 9 42 2 3" xfId="11074" xr:uid="{00000000-0005-0000-0000-0000262B0000}"/>
    <cellStyle name="Normal 9 42 2 4" xfId="11075" xr:uid="{00000000-0005-0000-0000-0000272B0000}"/>
    <cellStyle name="Normal 9 42 2 5" xfId="11076" xr:uid="{00000000-0005-0000-0000-0000282B0000}"/>
    <cellStyle name="Normal 9 42 2 6" xfId="11077" xr:uid="{00000000-0005-0000-0000-0000292B0000}"/>
    <cellStyle name="Normal 9 42 2 7" xfId="11078" xr:uid="{00000000-0005-0000-0000-00002A2B0000}"/>
    <cellStyle name="Normal 9 42 2 8" xfId="11079" xr:uid="{00000000-0005-0000-0000-00002B2B0000}"/>
    <cellStyle name="Normal 9 42 2 9" xfId="11080" xr:uid="{00000000-0005-0000-0000-00002C2B0000}"/>
    <cellStyle name="Normal 9 42 3" xfId="11081" xr:uid="{00000000-0005-0000-0000-00002D2B0000}"/>
    <cellStyle name="Normal 9 42 4" xfId="11082" xr:uid="{00000000-0005-0000-0000-00002E2B0000}"/>
    <cellStyle name="Normal 9 42 5" xfId="11083" xr:uid="{00000000-0005-0000-0000-00002F2B0000}"/>
    <cellStyle name="Normal 9 42 6" xfId="11084" xr:uid="{00000000-0005-0000-0000-0000302B0000}"/>
    <cellStyle name="Normal 9 42 7" xfId="11085" xr:uid="{00000000-0005-0000-0000-0000312B0000}"/>
    <cellStyle name="Normal 9 42 8" xfId="11086" xr:uid="{00000000-0005-0000-0000-0000322B0000}"/>
    <cellStyle name="Normal 9 42 9" xfId="11087" xr:uid="{00000000-0005-0000-0000-0000332B0000}"/>
    <cellStyle name="Normal 9 43" xfId="11088" xr:uid="{00000000-0005-0000-0000-0000342B0000}"/>
    <cellStyle name="Normal 9 43 10" xfId="11089" xr:uid="{00000000-0005-0000-0000-0000352B0000}"/>
    <cellStyle name="Normal 9 43 11" xfId="11090" xr:uid="{00000000-0005-0000-0000-0000362B0000}"/>
    <cellStyle name="Normal 9 43 12" xfId="11091" xr:uid="{00000000-0005-0000-0000-0000372B0000}"/>
    <cellStyle name="Normal 9 43 13" xfId="11092" xr:uid="{00000000-0005-0000-0000-0000382B0000}"/>
    <cellStyle name="Normal 9 43 14" xfId="11093" xr:uid="{00000000-0005-0000-0000-0000392B0000}"/>
    <cellStyle name="Normal 9 43 15" xfId="11094" xr:uid="{00000000-0005-0000-0000-00003A2B0000}"/>
    <cellStyle name="Normal 9 43 16" xfId="11095" xr:uid="{00000000-0005-0000-0000-00003B2B0000}"/>
    <cellStyle name="Normal 9 43 2" xfId="11096" xr:uid="{00000000-0005-0000-0000-00003C2B0000}"/>
    <cellStyle name="Normal 9 43 2 10" xfId="11097" xr:uid="{00000000-0005-0000-0000-00003D2B0000}"/>
    <cellStyle name="Normal 9 43 2 11" xfId="11098" xr:uid="{00000000-0005-0000-0000-00003E2B0000}"/>
    <cellStyle name="Normal 9 43 2 12" xfId="11099" xr:uid="{00000000-0005-0000-0000-00003F2B0000}"/>
    <cellStyle name="Normal 9 43 2 2" xfId="11100" xr:uid="{00000000-0005-0000-0000-0000402B0000}"/>
    <cellStyle name="Normal 9 43 2 3" xfId="11101" xr:uid="{00000000-0005-0000-0000-0000412B0000}"/>
    <cellStyle name="Normal 9 43 2 4" xfId="11102" xr:uid="{00000000-0005-0000-0000-0000422B0000}"/>
    <cellStyle name="Normal 9 43 2 5" xfId="11103" xr:uid="{00000000-0005-0000-0000-0000432B0000}"/>
    <cellStyle name="Normal 9 43 2 6" xfId="11104" xr:uid="{00000000-0005-0000-0000-0000442B0000}"/>
    <cellStyle name="Normal 9 43 2 7" xfId="11105" xr:uid="{00000000-0005-0000-0000-0000452B0000}"/>
    <cellStyle name="Normal 9 43 2 8" xfId="11106" xr:uid="{00000000-0005-0000-0000-0000462B0000}"/>
    <cellStyle name="Normal 9 43 2 9" xfId="11107" xr:uid="{00000000-0005-0000-0000-0000472B0000}"/>
    <cellStyle name="Normal 9 43 3" xfId="11108" xr:uid="{00000000-0005-0000-0000-0000482B0000}"/>
    <cellStyle name="Normal 9 43 4" xfId="11109" xr:uid="{00000000-0005-0000-0000-0000492B0000}"/>
    <cellStyle name="Normal 9 43 5" xfId="11110" xr:uid="{00000000-0005-0000-0000-00004A2B0000}"/>
    <cellStyle name="Normal 9 43 6" xfId="11111" xr:uid="{00000000-0005-0000-0000-00004B2B0000}"/>
    <cellStyle name="Normal 9 43 7" xfId="11112" xr:uid="{00000000-0005-0000-0000-00004C2B0000}"/>
    <cellStyle name="Normal 9 43 8" xfId="11113" xr:uid="{00000000-0005-0000-0000-00004D2B0000}"/>
    <cellStyle name="Normal 9 43 9" xfId="11114" xr:uid="{00000000-0005-0000-0000-00004E2B0000}"/>
    <cellStyle name="Normal 9 44" xfId="11115" xr:uid="{00000000-0005-0000-0000-00004F2B0000}"/>
    <cellStyle name="Normal 9 44 10" xfId="11116" xr:uid="{00000000-0005-0000-0000-0000502B0000}"/>
    <cellStyle name="Normal 9 44 11" xfId="11117" xr:uid="{00000000-0005-0000-0000-0000512B0000}"/>
    <cellStyle name="Normal 9 44 12" xfId="11118" xr:uid="{00000000-0005-0000-0000-0000522B0000}"/>
    <cellStyle name="Normal 9 44 13" xfId="11119" xr:uid="{00000000-0005-0000-0000-0000532B0000}"/>
    <cellStyle name="Normal 9 44 14" xfId="11120" xr:uid="{00000000-0005-0000-0000-0000542B0000}"/>
    <cellStyle name="Normal 9 44 15" xfId="11121" xr:uid="{00000000-0005-0000-0000-0000552B0000}"/>
    <cellStyle name="Normal 9 44 16" xfId="11122" xr:uid="{00000000-0005-0000-0000-0000562B0000}"/>
    <cellStyle name="Normal 9 44 2" xfId="11123" xr:uid="{00000000-0005-0000-0000-0000572B0000}"/>
    <cellStyle name="Normal 9 44 2 10" xfId="11124" xr:uid="{00000000-0005-0000-0000-0000582B0000}"/>
    <cellStyle name="Normal 9 44 2 11" xfId="11125" xr:uid="{00000000-0005-0000-0000-0000592B0000}"/>
    <cellStyle name="Normal 9 44 2 12" xfId="11126" xr:uid="{00000000-0005-0000-0000-00005A2B0000}"/>
    <cellStyle name="Normal 9 44 2 2" xfId="11127" xr:uid="{00000000-0005-0000-0000-00005B2B0000}"/>
    <cellStyle name="Normal 9 44 2 3" xfId="11128" xr:uid="{00000000-0005-0000-0000-00005C2B0000}"/>
    <cellStyle name="Normal 9 44 2 4" xfId="11129" xr:uid="{00000000-0005-0000-0000-00005D2B0000}"/>
    <cellStyle name="Normal 9 44 2 5" xfId="11130" xr:uid="{00000000-0005-0000-0000-00005E2B0000}"/>
    <cellStyle name="Normal 9 44 2 6" xfId="11131" xr:uid="{00000000-0005-0000-0000-00005F2B0000}"/>
    <cellStyle name="Normal 9 44 2 7" xfId="11132" xr:uid="{00000000-0005-0000-0000-0000602B0000}"/>
    <cellStyle name="Normal 9 44 2 8" xfId="11133" xr:uid="{00000000-0005-0000-0000-0000612B0000}"/>
    <cellStyle name="Normal 9 44 2 9" xfId="11134" xr:uid="{00000000-0005-0000-0000-0000622B0000}"/>
    <cellStyle name="Normal 9 44 3" xfId="11135" xr:uid="{00000000-0005-0000-0000-0000632B0000}"/>
    <cellStyle name="Normal 9 44 4" xfId="11136" xr:uid="{00000000-0005-0000-0000-0000642B0000}"/>
    <cellStyle name="Normal 9 44 5" xfId="11137" xr:uid="{00000000-0005-0000-0000-0000652B0000}"/>
    <cellStyle name="Normal 9 44 6" xfId="11138" xr:uid="{00000000-0005-0000-0000-0000662B0000}"/>
    <cellStyle name="Normal 9 44 7" xfId="11139" xr:uid="{00000000-0005-0000-0000-0000672B0000}"/>
    <cellStyle name="Normal 9 44 8" xfId="11140" xr:uid="{00000000-0005-0000-0000-0000682B0000}"/>
    <cellStyle name="Normal 9 44 9" xfId="11141" xr:uid="{00000000-0005-0000-0000-0000692B0000}"/>
    <cellStyle name="Normal 9 45" xfId="11142" xr:uid="{00000000-0005-0000-0000-00006A2B0000}"/>
    <cellStyle name="Normal 9 45 10" xfId="11143" xr:uid="{00000000-0005-0000-0000-00006B2B0000}"/>
    <cellStyle name="Normal 9 45 11" xfId="11144" xr:uid="{00000000-0005-0000-0000-00006C2B0000}"/>
    <cellStyle name="Normal 9 45 12" xfId="11145" xr:uid="{00000000-0005-0000-0000-00006D2B0000}"/>
    <cellStyle name="Normal 9 45 13" xfId="11146" xr:uid="{00000000-0005-0000-0000-00006E2B0000}"/>
    <cellStyle name="Normal 9 45 14" xfId="11147" xr:uid="{00000000-0005-0000-0000-00006F2B0000}"/>
    <cellStyle name="Normal 9 45 15" xfId="11148" xr:uid="{00000000-0005-0000-0000-0000702B0000}"/>
    <cellStyle name="Normal 9 45 16" xfId="11149" xr:uid="{00000000-0005-0000-0000-0000712B0000}"/>
    <cellStyle name="Normal 9 45 2" xfId="11150" xr:uid="{00000000-0005-0000-0000-0000722B0000}"/>
    <cellStyle name="Normal 9 45 2 10" xfId="11151" xr:uid="{00000000-0005-0000-0000-0000732B0000}"/>
    <cellStyle name="Normal 9 45 2 11" xfId="11152" xr:uid="{00000000-0005-0000-0000-0000742B0000}"/>
    <cellStyle name="Normal 9 45 2 12" xfId="11153" xr:uid="{00000000-0005-0000-0000-0000752B0000}"/>
    <cellStyle name="Normal 9 45 2 2" xfId="11154" xr:uid="{00000000-0005-0000-0000-0000762B0000}"/>
    <cellStyle name="Normal 9 45 2 3" xfId="11155" xr:uid="{00000000-0005-0000-0000-0000772B0000}"/>
    <cellStyle name="Normal 9 45 2 4" xfId="11156" xr:uid="{00000000-0005-0000-0000-0000782B0000}"/>
    <cellStyle name="Normal 9 45 2 5" xfId="11157" xr:uid="{00000000-0005-0000-0000-0000792B0000}"/>
    <cellStyle name="Normal 9 45 2 6" xfId="11158" xr:uid="{00000000-0005-0000-0000-00007A2B0000}"/>
    <cellStyle name="Normal 9 45 2 7" xfId="11159" xr:uid="{00000000-0005-0000-0000-00007B2B0000}"/>
    <cellStyle name="Normal 9 45 2 8" xfId="11160" xr:uid="{00000000-0005-0000-0000-00007C2B0000}"/>
    <cellStyle name="Normal 9 45 2 9" xfId="11161" xr:uid="{00000000-0005-0000-0000-00007D2B0000}"/>
    <cellStyle name="Normal 9 45 3" xfId="11162" xr:uid="{00000000-0005-0000-0000-00007E2B0000}"/>
    <cellStyle name="Normal 9 45 4" xfId="11163" xr:uid="{00000000-0005-0000-0000-00007F2B0000}"/>
    <cellStyle name="Normal 9 45 5" xfId="11164" xr:uid="{00000000-0005-0000-0000-0000802B0000}"/>
    <cellStyle name="Normal 9 45 6" xfId="11165" xr:uid="{00000000-0005-0000-0000-0000812B0000}"/>
    <cellStyle name="Normal 9 45 7" xfId="11166" xr:uid="{00000000-0005-0000-0000-0000822B0000}"/>
    <cellStyle name="Normal 9 45 8" xfId="11167" xr:uid="{00000000-0005-0000-0000-0000832B0000}"/>
    <cellStyle name="Normal 9 45 9" xfId="11168" xr:uid="{00000000-0005-0000-0000-0000842B0000}"/>
    <cellStyle name="Normal 9 46" xfId="11169" xr:uid="{00000000-0005-0000-0000-0000852B0000}"/>
    <cellStyle name="Normal 9 46 10" xfId="11170" xr:uid="{00000000-0005-0000-0000-0000862B0000}"/>
    <cellStyle name="Normal 9 46 11" xfId="11171" xr:uid="{00000000-0005-0000-0000-0000872B0000}"/>
    <cellStyle name="Normal 9 46 12" xfId="11172" xr:uid="{00000000-0005-0000-0000-0000882B0000}"/>
    <cellStyle name="Normal 9 46 13" xfId="11173" xr:uid="{00000000-0005-0000-0000-0000892B0000}"/>
    <cellStyle name="Normal 9 46 14" xfId="11174" xr:uid="{00000000-0005-0000-0000-00008A2B0000}"/>
    <cellStyle name="Normal 9 46 15" xfId="11175" xr:uid="{00000000-0005-0000-0000-00008B2B0000}"/>
    <cellStyle name="Normal 9 46 16" xfId="11176" xr:uid="{00000000-0005-0000-0000-00008C2B0000}"/>
    <cellStyle name="Normal 9 46 2" xfId="11177" xr:uid="{00000000-0005-0000-0000-00008D2B0000}"/>
    <cellStyle name="Normal 9 46 2 10" xfId="11178" xr:uid="{00000000-0005-0000-0000-00008E2B0000}"/>
    <cellStyle name="Normal 9 46 2 11" xfId="11179" xr:uid="{00000000-0005-0000-0000-00008F2B0000}"/>
    <cellStyle name="Normal 9 46 2 12" xfId="11180" xr:uid="{00000000-0005-0000-0000-0000902B0000}"/>
    <cellStyle name="Normal 9 46 2 2" xfId="11181" xr:uid="{00000000-0005-0000-0000-0000912B0000}"/>
    <cellStyle name="Normal 9 46 2 3" xfId="11182" xr:uid="{00000000-0005-0000-0000-0000922B0000}"/>
    <cellStyle name="Normal 9 46 2 4" xfId="11183" xr:uid="{00000000-0005-0000-0000-0000932B0000}"/>
    <cellStyle name="Normal 9 46 2 5" xfId="11184" xr:uid="{00000000-0005-0000-0000-0000942B0000}"/>
    <cellStyle name="Normal 9 46 2 6" xfId="11185" xr:uid="{00000000-0005-0000-0000-0000952B0000}"/>
    <cellStyle name="Normal 9 46 2 7" xfId="11186" xr:uid="{00000000-0005-0000-0000-0000962B0000}"/>
    <cellStyle name="Normal 9 46 2 8" xfId="11187" xr:uid="{00000000-0005-0000-0000-0000972B0000}"/>
    <cellStyle name="Normal 9 46 2 9" xfId="11188" xr:uid="{00000000-0005-0000-0000-0000982B0000}"/>
    <cellStyle name="Normal 9 46 3" xfId="11189" xr:uid="{00000000-0005-0000-0000-0000992B0000}"/>
    <cellStyle name="Normal 9 46 4" xfId="11190" xr:uid="{00000000-0005-0000-0000-00009A2B0000}"/>
    <cellStyle name="Normal 9 46 5" xfId="11191" xr:uid="{00000000-0005-0000-0000-00009B2B0000}"/>
    <cellStyle name="Normal 9 46 6" xfId="11192" xr:uid="{00000000-0005-0000-0000-00009C2B0000}"/>
    <cellStyle name="Normal 9 46 7" xfId="11193" xr:uid="{00000000-0005-0000-0000-00009D2B0000}"/>
    <cellStyle name="Normal 9 46 8" xfId="11194" xr:uid="{00000000-0005-0000-0000-00009E2B0000}"/>
    <cellStyle name="Normal 9 46 9" xfId="11195" xr:uid="{00000000-0005-0000-0000-00009F2B0000}"/>
    <cellStyle name="Normal 9 47" xfId="11196" xr:uid="{00000000-0005-0000-0000-0000A02B0000}"/>
    <cellStyle name="Normal 9 47 10" xfId="11197" xr:uid="{00000000-0005-0000-0000-0000A12B0000}"/>
    <cellStyle name="Normal 9 47 11" xfId="11198" xr:uid="{00000000-0005-0000-0000-0000A22B0000}"/>
    <cellStyle name="Normal 9 47 12" xfId="11199" xr:uid="{00000000-0005-0000-0000-0000A32B0000}"/>
    <cellStyle name="Normal 9 47 13" xfId="11200" xr:uid="{00000000-0005-0000-0000-0000A42B0000}"/>
    <cellStyle name="Normal 9 47 14" xfId="11201" xr:uid="{00000000-0005-0000-0000-0000A52B0000}"/>
    <cellStyle name="Normal 9 47 15" xfId="11202" xr:uid="{00000000-0005-0000-0000-0000A62B0000}"/>
    <cellStyle name="Normal 9 47 16" xfId="11203" xr:uid="{00000000-0005-0000-0000-0000A72B0000}"/>
    <cellStyle name="Normal 9 47 2" xfId="11204" xr:uid="{00000000-0005-0000-0000-0000A82B0000}"/>
    <cellStyle name="Normal 9 47 2 10" xfId="11205" xr:uid="{00000000-0005-0000-0000-0000A92B0000}"/>
    <cellStyle name="Normal 9 47 2 11" xfId="11206" xr:uid="{00000000-0005-0000-0000-0000AA2B0000}"/>
    <cellStyle name="Normal 9 47 2 12" xfId="11207" xr:uid="{00000000-0005-0000-0000-0000AB2B0000}"/>
    <cellStyle name="Normal 9 47 2 2" xfId="11208" xr:uid="{00000000-0005-0000-0000-0000AC2B0000}"/>
    <cellStyle name="Normal 9 47 2 3" xfId="11209" xr:uid="{00000000-0005-0000-0000-0000AD2B0000}"/>
    <cellStyle name="Normal 9 47 2 4" xfId="11210" xr:uid="{00000000-0005-0000-0000-0000AE2B0000}"/>
    <cellStyle name="Normal 9 47 2 5" xfId="11211" xr:uid="{00000000-0005-0000-0000-0000AF2B0000}"/>
    <cellStyle name="Normal 9 47 2 6" xfId="11212" xr:uid="{00000000-0005-0000-0000-0000B02B0000}"/>
    <cellStyle name="Normal 9 47 2 7" xfId="11213" xr:uid="{00000000-0005-0000-0000-0000B12B0000}"/>
    <cellStyle name="Normal 9 47 2 8" xfId="11214" xr:uid="{00000000-0005-0000-0000-0000B22B0000}"/>
    <cellStyle name="Normal 9 47 2 9" xfId="11215" xr:uid="{00000000-0005-0000-0000-0000B32B0000}"/>
    <cellStyle name="Normal 9 47 3" xfId="11216" xr:uid="{00000000-0005-0000-0000-0000B42B0000}"/>
    <cellStyle name="Normal 9 47 4" xfId="11217" xr:uid="{00000000-0005-0000-0000-0000B52B0000}"/>
    <cellStyle name="Normal 9 47 5" xfId="11218" xr:uid="{00000000-0005-0000-0000-0000B62B0000}"/>
    <cellStyle name="Normal 9 47 6" xfId="11219" xr:uid="{00000000-0005-0000-0000-0000B72B0000}"/>
    <cellStyle name="Normal 9 47 7" xfId="11220" xr:uid="{00000000-0005-0000-0000-0000B82B0000}"/>
    <cellStyle name="Normal 9 47 8" xfId="11221" xr:uid="{00000000-0005-0000-0000-0000B92B0000}"/>
    <cellStyle name="Normal 9 47 9" xfId="11222" xr:uid="{00000000-0005-0000-0000-0000BA2B0000}"/>
    <cellStyle name="Normal 9 48" xfId="11223" xr:uid="{00000000-0005-0000-0000-0000BB2B0000}"/>
    <cellStyle name="Normal 9 48 10" xfId="11224" xr:uid="{00000000-0005-0000-0000-0000BC2B0000}"/>
    <cellStyle name="Normal 9 48 11" xfId="11225" xr:uid="{00000000-0005-0000-0000-0000BD2B0000}"/>
    <cellStyle name="Normal 9 48 12" xfId="11226" xr:uid="{00000000-0005-0000-0000-0000BE2B0000}"/>
    <cellStyle name="Normal 9 48 13" xfId="11227" xr:uid="{00000000-0005-0000-0000-0000BF2B0000}"/>
    <cellStyle name="Normal 9 48 14" xfId="11228" xr:uid="{00000000-0005-0000-0000-0000C02B0000}"/>
    <cellStyle name="Normal 9 48 15" xfId="11229" xr:uid="{00000000-0005-0000-0000-0000C12B0000}"/>
    <cellStyle name="Normal 9 48 16" xfId="11230" xr:uid="{00000000-0005-0000-0000-0000C22B0000}"/>
    <cellStyle name="Normal 9 48 2" xfId="11231" xr:uid="{00000000-0005-0000-0000-0000C32B0000}"/>
    <cellStyle name="Normal 9 48 2 10" xfId="11232" xr:uid="{00000000-0005-0000-0000-0000C42B0000}"/>
    <cellStyle name="Normal 9 48 2 11" xfId="11233" xr:uid="{00000000-0005-0000-0000-0000C52B0000}"/>
    <cellStyle name="Normal 9 48 2 12" xfId="11234" xr:uid="{00000000-0005-0000-0000-0000C62B0000}"/>
    <cellStyle name="Normal 9 48 2 2" xfId="11235" xr:uid="{00000000-0005-0000-0000-0000C72B0000}"/>
    <cellStyle name="Normal 9 48 2 3" xfId="11236" xr:uid="{00000000-0005-0000-0000-0000C82B0000}"/>
    <cellStyle name="Normal 9 48 2 4" xfId="11237" xr:uid="{00000000-0005-0000-0000-0000C92B0000}"/>
    <cellStyle name="Normal 9 48 2 5" xfId="11238" xr:uid="{00000000-0005-0000-0000-0000CA2B0000}"/>
    <cellStyle name="Normal 9 48 2 6" xfId="11239" xr:uid="{00000000-0005-0000-0000-0000CB2B0000}"/>
    <cellStyle name="Normal 9 48 2 7" xfId="11240" xr:uid="{00000000-0005-0000-0000-0000CC2B0000}"/>
    <cellStyle name="Normal 9 48 2 8" xfId="11241" xr:uid="{00000000-0005-0000-0000-0000CD2B0000}"/>
    <cellStyle name="Normal 9 48 2 9" xfId="11242" xr:uid="{00000000-0005-0000-0000-0000CE2B0000}"/>
    <cellStyle name="Normal 9 48 3" xfId="11243" xr:uid="{00000000-0005-0000-0000-0000CF2B0000}"/>
    <cellStyle name="Normal 9 48 4" xfId="11244" xr:uid="{00000000-0005-0000-0000-0000D02B0000}"/>
    <cellStyle name="Normal 9 48 5" xfId="11245" xr:uid="{00000000-0005-0000-0000-0000D12B0000}"/>
    <cellStyle name="Normal 9 48 6" xfId="11246" xr:uid="{00000000-0005-0000-0000-0000D22B0000}"/>
    <cellStyle name="Normal 9 48 7" xfId="11247" xr:uid="{00000000-0005-0000-0000-0000D32B0000}"/>
    <cellStyle name="Normal 9 48 8" xfId="11248" xr:uid="{00000000-0005-0000-0000-0000D42B0000}"/>
    <cellStyle name="Normal 9 48 9" xfId="11249" xr:uid="{00000000-0005-0000-0000-0000D52B0000}"/>
    <cellStyle name="Normal 9 49" xfId="11250" xr:uid="{00000000-0005-0000-0000-0000D62B0000}"/>
    <cellStyle name="Normal 9 49 10" xfId="11251" xr:uid="{00000000-0005-0000-0000-0000D72B0000}"/>
    <cellStyle name="Normal 9 49 11" xfId="11252" xr:uid="{00000000-0005-0000-0000-0000D82B0000}"/>
    <cellStyle name="Normal 9 49 12" xfId="11253" xr:uid="{00000000-0005-0000-0000-0000D92B0000}"/>
    <cellStyle name="Normal 9 49 13" xfId="11254" xr:uid="{00000000-0005-0000-0000-0000DA2B0000}"/>
    <cellStyle name="Normal 9 49 14" xfId="11255" xr:uid="{00000000-0005-0000-0000-0000DB2B0000}"/>
    <cellStyle name="Normal 9 49 15" xfId="11256" xr:uid="{00000000-0005-0000-0000-0000DC2B0000}"/>
    <cellStyle name="Normal 9 49 16" xfId="11257" xr:uid="{00000000-0005-0000-0000-0000DD2B0000}"/>
    <cellStyle name="Normal 9 49 2" xfId="11258" xr:uid="{00000000-0005-0000-0000-0000DE2B0000}"/>
    <cellStyle name="Normal 9 49 2 10" xfId="11259" xr:uid="{00000000-0005-0000-0000-0000DF2B0000}"/>
    <cellStyle name="Normal 9 49 2 11" xfId="11260" xr:uid="{00000000-0005-0000-0000-0000E02B0000}"/>
    <cellStyle name="Normal 9 49 2 12" xfId="11261" xr:uid="{00000000-0005-0000-0000-0000E12B0000}"/>
    <cellStyle name="Normal 9 49 2 2" xfId="11262" xr:uid="{00000000-0005-0000-0000-0000E22B0000}"/>
    <cellStyle name="Normal 9 49 2 3" xfId="11263" xr:uid="{00000000-0005-0000-0000-0000E32B0000}"/>
    <cellStyle name="Normal 9 49 2 4" xfId="11264" xr:uid="{00000000-0005-0000-0000-0000E42B0000}"/>
    <cellStyle name="Normal 9 49 2 5" xfId="11265" xr:uid="{00000000-0005-0000-0000-0000E52B0000}"/>
    <cellStyle name="Normal 9 49 2 6" xfId="11266" xr:uid="{00000000-0005-0000-0000-0000E62B0000}"/>
    <cellStyle name="Normal 9 49 2 7" xfId="11267" xr:uid="{00000000-0005-0000-0000-0000E72B0000}"/>
    <cellStyle name="Normal 9 49 2 8" xfId="11268" xr:uid="{00000000-0005-0000-0000-0000E82B0000}"/>
    <cellStyle name="Normal 9 49 2 9" xfId="11269" xr:uid="{00000000-0005-0000-0000-0000E92B0000}"/>
    <cellStyle name="Normal 9 49 3" xfId="11270" xr:uid="{00000000-0005-0000-0000-0000EA2B0000}"/>
    <cellStyle name="Normal 9 49 4" xfId="11271" xr:uid="{00000000-0005-0000-0000-0000EB2B0000}"/>
    <cellStyle name="Normal 9 49 5" xfId="11272" xr:uid="{00000000-0005-0000-0000-0000EC2B0000}"/>
    <cellStyle name="Normal 9 49 6" xfId="11273" xr:uid="{00000000-0005-0000-0000-0000ED2B0000}"/>
    <cellStyle name="Normal 9 49 7" xfId="11274" xr:uid="{00000000-0005-0000-0000-0000EE2B0000}"/>
    <cellStyle name="Normal 9 49 8" xfId="11275" xr:uid="{00000000-0005-0000-0000-0000EF2B0000}"/>
    <cellStyle name="Normal 9 49 9" xfId="11276" xr:uid="{00000000-0005-0000-0000-0000F02B0000}"/>
    <cellStyle name="Normal 9 5" xfId="11277" xr:uid="{00000000-0005-0000-0000-0000F12B0000}"/>
    <cellStyle name="Normal 9 5 10" xfId="11278" xr:uid="{00000000-0005-0000-0000-0000F22B0000}"/>
    <cellStyle name="Normal 9 5 11" xfId="11279" xr:uid="{00000000-0005-0000-0000-0000F32B0000}"/>
    <cellStyle name="Normal 9 5 12" xfId="11280" xr:uid="{00000000-0005-0000-0000-0000F42B0000}"/>
    <cellStyle name="Normal 9 5 13" xfId="11281" xr:uid="{00000000-0005-0000-0000-0000F52B0000}"/>
    <cellStyle name="Normal 9 5 14" xfId="11282" xr:uid="{00000000-0005-0000-0000-0000F62B0000}"/>
    <cellStyle name="Normal 9 5 15" xfId="11283" xr:uid="{00000000-0005-0000-0000-0000F72B0000}"/>
    <cellStyle name="Normal 9 5 16" xfId="11284" xr:uid="{00000000-0005-0000-0000-0000F82B0000}"/>
    <cellStyle name="Normal 9 5 2" xfId="11285" xr:uid="{00000000-0005-0000-0000-0000F92B0000}"/>
    <cellStyle name="Normal 9 5 2 10" xfId="11286" xr:uid="{00000000-0005-0000-0000-0000FA2B0000}"/>
    <cellStyle name="Normal 9 5 2 11" xfId="11287" xr:uid="{00000000-0005-0000-0000-0000FB2B0000}"/>
    <cellStyle name="Normal 9 5 2 12" xfId="11288" xr:uid="{00000000-0005-0000-0000-0000FC2B0000}"/>
    <cellStyle name="Normal 9 5 2 2" xfId="11289" xr:uid="{00000000-0005-0000-0000-0000FD2B0000}"/>
    <cellStyle name="Normal 9 5 2 3" xfId="11290" xr:uid="{00000000-0005-0000-0000-0000FE2B0000}"/>
    <cellStyle name="Normal 9 5 2 4" xfId="11291" xr:uid="{00000000-0005-0000-0000-0000FF2B0000}"/>
    <cellStyle name="Normal 9 5 2 5" xfId="11292" xr:uid="{00000000-0005-0000-0000-0000002C0000}"/>
    <cellStyle name="Normal 9 5 2 6" xfId="11293" xr:uid="{00000000-0005-0000-0000-0000012C0000}"/>
    <cellStyle name="Normal 9 5 2 7" xfId="11294" xr:uid="{00000000-0005-0000-0000-0000022C0000}"/>
    <cellStyle name="Normal 9 5 2 8" xfId="11295" xr:uid="{00000000-0005-0000-0000-0000032C0000}"/>
    <cellStyle name="Normal 9 5 2 9" xfId="11296" xr:uid="{00000000-0005-0000-0000-0000042C0000}"/>
    <cellStyle name="Normal 9 5 3" xfId="11297" xr:uid="{00000000-0005-0000-0000-0000052C0000}"/>
    <cellStyle name="Normal 9 5 4" xfId="11298" xr:uid="{00000000-0005-0000-0000-0000062C0000}"/>
    <cellStyle name="Normal 9 5 5" xfId="11299" xr:uid="{00000000-0005-0000-0000-0000072C0000}"/>
    <cellStyle name="Normal 9 5 6" xfId="11300" xr:uid="{00000000-0005-0000-0000-0000082C0000}"/>
    <cellStyle name="Normal 9 5 7" xfId="11301" xr:uid="{00000000-0005-0000-0000-0000092C0000}"/>
    <cellStyle name="Normal 9 5 8" xfId="11302" xr:uid="{00000000-0005-0000-0000-00000A2C0000}"/>
    <cellStyle name="Normal 9 5 9" xfId="11303" xr:uid="{00000000-0005-0000-0000-00000B2C0000}"/>
    <cellStyle name="Normal 9 50" xfId="11304" xr:uid="{00000000-0005-0000-0000-00000C2C0000}"/>
    <cellStyle name="Normal 9 50 10" xfId="11305" xr:uid="{00000000-0005-0000-0000-00000D2C0000}"/>
    <cellStyle name="Normal 9 50 11" xfId="11306" xr:uid="{00000000-0005-0000-0000-00000E2C0000}"/>
    <cellStyle name="Normal 9 50 12" xfId="11307" xr:uid="{00000000-0005-0000-0000-00000F2C0000}"/>
    <cellStyle name="Normal 9 50 13" xfId="11308" xr:uid="{00000000-0005-0000-0000-0000102C0000}"/>
    <cellStyle name="Normal 9 50 14" xfId="11309" xr:uid="{00000000-0005-0000-0000-0000112C0000}"/>
    <cellStyle name="Normal 9 50 15" xfId="11310" xr:uid="{00000000-0005-0000-0000-0000122C0000}"/>
    <cellStyle name="Normal 9 50 16" xfId="11311" xr:uid="{00000000-0005-0000-0000-0000132C0000}"/>
    <cellStyle name="Normal 9 50 2" xfId="11312" xr:uid="{00000000-0005-0000-0000-0000142C0000}"/>
    <cellStyle name="Normal 9 50 2 10" xfId="11313" xr:uid="{00000000-0005-0000-0000-0000152C0000}"/>
    <cellStyle name="Normal 9 50 2 11" xfId="11314" xr:uid="{00000000-0005-0000-0000-0000162C0000}"/>
    <cellStyle name="Normal 9 50 2 12" xfId="11315" xr:uid="{00000000-0005-0000-0000-0000172C0000}"/>
    <cellStyle name="Normal 9 50 2 2" xfId="11316" xr:uid="{00000000-0005-0000-0000-0000182C0000}"/>
    <cellStyle name="Normal 9 50 2 3" xfId="11317" xr:uid="{00000000-0005-0000-0000-0000192C0000}"/>
    <cellStyle name="Normal 9 50 2 4" xfId="11318" xr:uid="{00000000-0005-0000-0000-00001A2C0000}"/>
    <cellStyle name="Normal 9 50 2 5" xfId="11319" xr:uid="{00000000-0005-0000-0000-00001B2C0000}"/>
    <cellStyle name="Normal 9 50 2 6" xfId="11320" xr:uid="{00000000-0005-0000-0000-00001C2C0000}"/>
    <cellStyle name="Normal 9 50 2 7" xfId="11321" xr:uid="{00000000-0005-0000-0000-00001D2C0000}"/>
    <cellStyle name="Normal 9 50 2 8" xfId="11322" xr:uid="{00000000-0005-0000-0000-00001E2C0000}"/>
    <cellStyle name="Normal 9 50 2 9" xfId="11323" xr:uid="{00000000-0005-0000-0000-00001F2C0000}"/>
    <cellStyle name="Normal 9 50 3" xfId="11324" xr:uid="{00000000-0005-0000-0000-0000202C0000}"/>
    <cellStyle name="Normal 9 50 4" xfId="11325" xr:uid="{00000000-0005-0000-0000-0000212C0000}"/>
    <cellStyle name="Normal 9 50 5" xfId="11326" xr:uid="{00000000-0005-0000-0000-0000222C0000}"/>
    <cellStyle name="Normal 9 50 6" xfId="11327" xr:uid="{00000000-0005-0000-0000-0000232C0000}"/>
    <cellStyle name="Normal 9 50 7" xfId="11328" xr:uid="{00000000-0005-0000-0000-0000242C0000}"/>
    <cellStyle name="Normal 9 50 8" xfId="11329" xr:uid="{00000000-0005-0000-0000-0000252C0000}"/>
    <cellStyle name="Normal 9 50 9" xfId="11330" xr:uid="{00000000-0005-0000-0000-0000262C0000}"/>
    <cellStyle name="Normal 9 51" xfId="11331" xr:uid="{00000000-0005-0000-0000-0000272C0000}"/>
    <cellStyle name="Normal 9 51 10" xfId="11332" xr:uid="{00000000-0005-0000-0000-0000282C0000}"/>
    <cellStyle name="Normal 9 51 11" xfId="11333" xr:uid="{00000000-0005-0000-0000-0000292C0000}"/>
    <cellStyle name="Normal 9 51 12" xfId="11334" xr:uid="{00000000-0005-0000-0000-00002A2C0000}"/>
    <cellStyle name="Normal 9 51 13" xfId="11335" xr:uid="{00000000-0005-0000-0000-00002B2C0000}"/>
    <cellStyle name="Normal 9 51 14" xfId="11336" xr:uid="{00000000-0005-0000-0000-00002C2C0000}"/>
    <cellStyle name="Normal 9 51 15" xfId="11337" xr:uid="{00000000-0005-0000-0000-00002D2C0000}"/>
    <cellStyle name="Normal 9 51 16" xfId="11338" xr:uid="{00000000-0005-0000-0000-00002E2C0000}"/>
    <cellStyle name="Normal 9 51 2" xfId="11339" xr:uid="{00000000-0005-0000-0000-00002F2C0000}"/>
    <cellStyle name="Normal 9 51 2 10" xfId="11340" xr:uid="{00000000-0005-0000-0000-0000302C0000}"/>
    <cellStyle name="Normal 9 51 2 11" xfId="11341" xr:uid="{00000000-0005-0000-0000-0000312C0000}"/>
    <cellStyle name="Normal 9 51 2 12" xfId="11342" xr:uid="{00000000-0005-0000-0000-0000322C0000}"/>
    <cellStyle name="Normal 9 51 2 2" xfId="11343" xr:uid="{00000000-0005-0000-0000-0000332C0000}"/>
    <cellStyle name="Normal 9 51 2 3" xfId="11344" xr:uid="{00000000-0005-0000-0000-0000342C0000}"/>
    <cellStyle name="Normal 9 51 2 4" xfId="11345" xr:uid="{00000000-0005-0000-0000-0000352C0000}"/>
    <cellStyle name="Normal 9 51 2 5" xfId="11346" xr:uid="{00000000-0005-0000-0000-0000362C0000}"/>
    <cellStyle name="Normal 9 51 2 6" xfId="11347" xr:uid="{00000000-0005-0000-0000-0000372C0000}"/>
    <cellStyle name="Normal 9 51 2 7" xfId="11348" xr:uid="{00000000-0005-0000-0000-0000382C0000}"/>
    <cellStyle name="Normal 9 51 2 8" xfId="11349" xr:uid="{00000000-0005-0000-0000-0000392C0000}"/>
    <cellStyle name="Normal 9 51 2 9" xfId="11350" xr:uid="{00000000-0005-0000-0000-00003A2C0000}"/>
    <cellStyle name="Normal 9 51 3" xfId="11351" xr:uid="{00000000-0005-0000-0000-00003B2C0000}"/>
    <cellStyle name="Normal 9 51 4" xfId="11352" xr:uid="{00000000-0005-0000-0000-00003C2C0000}"/>
    <cellStyle name="Normal 9 51 5" xfId="11353" xr:uid="{00000000-0005-0000-0000-00003D2C0000}"/>
    <cellStyle name="Normal 9 51 6" xfId="11354" xr:uid="{00000000-0005-0000-0000-00003E2C0000}"/>
    <cellStyle name="Normal 9 51 7" xfId="11355" xr:uid="{00000000-0005-0000-0000-00003F2C0000}"/>
    <cellStyle name="Normal 9 51 8" xfId="11356" xr:uid="{00000000-0005-0000-0000-0000402C0000}"/>
    <cellStyle name="Normal 9 51 9" xfId="11357" xr:uid="{00000000-0005-0000-0000-0000412C0000}"/>
    <cellStyle name="Normal 9 52" xfId="11358" xr:uid="{00000000-0005-0000-0000-0000422C0000}"/>
    <cellStyle name="Normal 9 52 10" xfId="11359" xr:uid="{00000000-0005-0000-0000-0000432C0000}"/>
    <cellStyle name="Normal 9 52 11" xfId="11360" xr:uid="{00000000-0005-0000-0000-0000442C0000}"/>
    <cellStyle name="Normal 9 52 12" xfId="11361" xr:uid="{00000000-0005-0000-0000-0000452C0000}"/>
    <cellStyle name="Normal 9 52 13" xfId="11362" xr:uid="{00000000-0005-0000-0000-0000462C0000}"/>
    <cellStyle name="Normal 9 52 14" xfId="11363" xr:uid="{00000000-0005-0000-0000-0000472C0000}"/>
    <cellStyle name="Normal 9 52 15" xfId="11364" xr:uid="{00000000-0005-0000-0000-0000482C0000}"/>
    <cellStyle name="Normal 9 52 16" xfId="11365" xr:uid="{00000000-0005-0000-0000-0000492C0000}"/>
    <cellStyle name="Normal 9 52 2" xfId="11366" xr:uid="{00000000-0005-0000-0000-00004A2C0000}"/>
    <cellStyle name="Normal 9 52 2 10" xfId="11367" xr:uid="{00000000-0005-0000-0000-00004B2C0000}"/>
    <cellStyle name="Normal 9 52 2 11" xfId="11368" xr:uid="{00000000-0005-0000-0000-00004C2C0000}"/>
    <cellStyle name="Normal 9 52 2 12" xfId="11369" xr:uid="{00000000-0005-0000-0000-00004D2C0000}"/>
    <cellStyle name="Normal 9 52 2 2" xfId="11370" xr:uid="{00000000-0005-0000-0000-00004E2C0000}"/>
    <cellStyle name="Normal 9 52 2 3" xfId="11371" xr:uid="{00000000-0005-0000-0000-00004F2C0000}"/>
    <cellStyle name="Normal 9 52 2 4" xfId="11372" xr:uid="{00000000-0005-0000-0000-0000502C0000}"/>
    <cellStyle name="Normal 9 52 2 5" xfId="11373" xr:uid="{00000000-0005-0000-0000-0000512C0000}"/>
    <cellStyle name="Normal 9 52 2 6" xfId="11374" xr:uid="{00000000-0005-0000-0000-0000522C0000}"/>
    <cellStyle name="Normal 9 52 2 7" xfId="11375" xr:uid="{00000000-0005-0000-0000-0000532C0000}"/>
    <cellStyle name="Normal 9 52 2 8" xfId="11376" xr:uid="{00000000-0005-0000-0000-0000542C0000}"/>
    <cellStyle name="Normal 9 52 2 9" xfId="11377" xr:uid="{00000000-0005-0000-0000-0000552C0000}"/>
    <cellStyle name="Normal 9 52 3" xfId="11378" xr:uid="{00000000-0005-0000-0000-0000562C0000}"/>
    <cellStyle name="Normal 9 52 4" xfId="11379" xr:uid="{00000000-0005-0000-0000-0000572C0000}"/>
    <cellStyle name="Normal 9 52 5" xfId="11380" xr:uid="{00000000-0005-0000-0000-0000582C0000}"/>
    <cellStyle name="Normal 9 52 6" xfId="11381" xr:uid="{00000000-0005-0000-0000-0000592C0000}"/>
    <cellStyle name="Normal 9 52 7" xfId="11382" xr:uid="{00000000-0005-0000-0000-00005A2C0000}"/>
    <cellStyle name="Normal 9 52 8" xfId="11383" xr:uid="{00000000-0005-0000-0000-00005B2C0000}"/>
    <cellStyle name="Normal 9 52 9" xfId="11384" xr:uid="{00000000-0005-0000-0000-00005C2C0000}"/>
    <cellStyle name="Normal 9 53" xfId="11385" xr:uid="{00000000-0005-0000-0000-00005D2C0000}"/>
    <cellStyle name="Normal 9 53 10" xfId="11386" xr:uid="{00000000-0005-0000-0000-00005E2C0000}"/>
    <cellStyle name="Normal 9 53 11" xfId="11387" xr:uid="{00000000-0005-0000-0000-00005F2C0000}"/>
    <cellStyle name="Normal 9 53 12" xfId="11388" xr:uid="{00000000-0005-0000-0000-0000602C0000}"/>
    <cellStyle name="Normal 9 53 13" xfId="11389" xr:uid="{00000000-0005-0000-0000-0000612C0000}"/>
    <cellStyle name="Normal 9 53 14" xfId="11390" xr:uid="{00000000-0005-0000-0000-0000622C0000}"/>
    <cellStyle name="Normal 9 53 15" xfId="11391" xr:uid="{00000000-0005-0000-0000-0000632C0000}"/>
    <cellStyle name="Normal 9 53 16" xfId="11392" xr:uid="{00000000-0005-0000-0000-0000642C0000}"/>
    <cellStyle name="Normal 9 53 2" xfId="11393" xr:uid="{00000000-0005-0000-0000-0000652C0000}"/>
    <cellStyle name="Normal 9 53 2 10" xfId="11394" xr:uid="{00000000-0005-0000-0000-0000662C0000}"/>
    <cellStyle name="Normal 9 53 2 11" xfId="11395" xr:uid="{00000000-0005-0000-0000-0000672C0000}"/>
    <cellStyle name="Normal 9 53 2 12" xfId="11396" xr:uid="{00000000-0005-0000-0000-0000682C0000}"/>
    <cellStyle name="Normal 9 53 2 2" xfId="11397" xr:uid="{00000000-0005-0000-0000-0000692C0000}"/>
    <cellStyle name="Normal 9 53 2 3" xfId="11398" xr:uid="{00000000-0005-0000-0000-00006A2C0000}"/>
    <cellStyle name="Normal 9 53 2 4" xfId="11399" xr:uid="{00000000-0005-0000-0000-00006B2C0000}"/>
    <cellStyle name="Normal 9 53 2 5" xfId="11400" xr:uid="{00000000-0005-0000-0000-00006C2C0000}"/>
    <cellStyle name="Normal 9 53 2 6" xfId="11401" xr:uid="{00000000-0005-0000-0000-00006D2C0000}"/>
    <cellStyle name="Normal 9 53 2 7" xfId="11402" xr:uid="{00000000-0005-0000-0000-00006E2C0000}"/>
    <cellStyle name="Normal 9 53 2 8" xfId="11403" xr:uid="{00000000-0005-0000-0000-00006F2C0000}"/>
    <cellStyle name="Normal 9 53 2 9" xfId="11404" xr:uid="{00000000-0005-0000-0000-0000702C0000}"/>
    <cellStyle name="Normal 9 53 3" xfId="11405" xr:uid="{00000000-0005-0000-0000-0000712C0000}"/>
    <cellStyle name="Normal 9 53 4" xfId="11406" xr:uid="{00000000-0005-0000-0000-0000722C0000}"/>
    <cellStyle name="Normal 9 53 5" xfId="11407" xr:uid="{00000000-0005-0000-0000-0000732C0000}"/>
    <cellStyle name="Normal 9 53 6" xfId="11408" xr:uid="{00000000-0005-0000-0000-0000742C0000}"/>
    <cellStyle name="Normal 9 53 7" xfId="11409" xr:uid="{00000000-0005-0000-0000-0000752C0000}"/>
    <cellStyle name="Normal 9 53 8" xfId="11410" xr:uid="{00000000-0005-0000-0000-0000762C0000}"/>
    <cellStyle name="Normal 9 53 9" xfId="11411" xr:uid="{00000000-0005-0000-0000-0000772C0000}"/>
    <cellStyle name="Normal 9 54" xfId="11412" xr:uid="{00000000-0005-0000-0000-0000782C0000}"/>
    <cellStyle name="Normal 9 54 10" xfId="11413" xr:uid="{00000000-0005-0000-0000-0000792C0000}"/>
    <cellStyle name="Normal 9 54 11" xfId="11414" xr:uid="{00000000-0005-0000-0000-00007A2C0000}"/>
    <cellStyle name="Normal 9 54 12" xfId="11415" xr:uid="{00000000-0005-0000-0000-00007B2C0000}"/>
    <cellStyle name="Normal 9 54 13" xfId="11416" xr:uid="{00000000-0005-0000-0000-00007C2C0000}"/>
    <cellStyle name="Normal 9 54 14" xfId="11417" xr:uid="{00000000-0005-0000-0000-00007D2C0000}"/>
    <cellStyle name="Normal 9 54 15" xfId="11418" xr:uid="{00000000-0005-0000-0000-00007E2C0000}"/>
    <cellStyle name="Normal 9 54 16" xfId="11419" xr:uid="{00000000-0005-0000-0000-00007F2C0000}"/>
    <cellStyle name="Normal 9 54 2" xfId="11420" xr:uid="{00000000-0005-0000-0000-0000802C0000}"/>
    <cellStyle name="Normal 9 54 2 10" xfId="11421" xr:uid="{00000000-0005-0000-0000-0000812C0000}"/>
    <cellStyle name="Normal 9 54 2 11" xfId="11422" xr:uid="{00000000-0005-0000-0000-0000822C0000}"/>
    <cellStyle name="Normal 9 54 2 12" xfId="11423" xr:uid="{00000000-0005-0000-0000-0000832C0000}"/>
    <cellStyle name="Normal 9 54 2 2" xfId="11424" xr:uid="{00000000-0005-0000-0000-0000842C0000}"/>
    <cellStyle name="Normal 9 54 2 3" xfId="11425" xr:uid="{00000000-0005-0000-0000-0000852C0000}"/>
    <cellStyle name="Normal 9 54 2 4" xfId="11426" xr:uid="{00000000-0005-0000-0000-0000862C0000}"/>
    <cellStyle name="Normal 9 54 2 5" xfId="11427" xr:uid="{00000000-0005-0000-0000-0000872C0000}"/>
    <cellStyle name="Normal 9 54 2 6" xfId="11428" xr:uid="{00000000-0005-0000-0000-0000882C0000}"/>
    <cellStyle name="Normal 9 54 2 7" xfId="11429" xr:uid="{00000000-0005-0000-0000-0000892C0000}"/>
    <cellStyle name="Normal 9 54 2 8" xfId="11430" xr:uid="{00000000-0005-0000-0000-00008A2C0000}"/>
    <cellStyle name="Normal 9 54 2 9" xfId="11431" xr:uid="{00000000-0005-0000-0000-00008B2C0000}"/>
    <cellStyle name="Normal 9 54 3" xfId="11432" xr:uid="{00000000-0005-0000-0000-00008C2C0000}"/>
    <cellStyle name="Normal 9 54 4" xfId="11433" xr:uid="{00000000-0005-0000-0000-00008D2C0000}"/>
    <cellStyle name="Normal 9 54 5" xfId="11434" xr:uid="{00000000-0005-0000-0000-00008E2C0000}"/>
    <cellStyle name="Normal 9 54 6" xfId="11435" xr:uid="{00000000-0005-0000-0000-00008F2C0000}"/>
    <cellStyle name="Normal 9 54 7" xfId="11436" xr:uid="{00000000-0005-0000-0000-0000902C0000}"/>
    <cellStyle name="Normal 9 54 8" xfId="11437" xr:uid="{00000000-0005-0000-0000-0000912C0000}"/>
    <cellStyle name="Normal 9 54 9" xfId="11438" xr:uid="{00000000-0005-0000-0000-0000922C0000}"/>
    <cellStyle name="Normal 9 55" xfId="11439" xr:uid="{00000000-0005-0000-0000-0000932C0000}"/>
    <cellStyle name="Normal 9 55 10" xfId="11440" xr:uid="{00000000-0005-0000-0000-0000942C0000}"/>
    <cellStyle name="Normal 9 55 11" xfId="11441" xr:uid="{00000000-0005-0000-0000-0000952C0000}"/>
    <cellStyle name="Normal 9 55 12" xfId="11442" xr:uid="{00000000-0005-0000-0000-0000962C0000}"/>
    <cellStyle name="Normal 9 55 13" xfId="11443" xr:uid="{00000000-0005-0000-0000-0000972C0000}"/>
    <cellStyle name="Normal 9 55 14" xfId="11444" xr:uid="{00000000-0005-0000-0000-0000982C0000}"/>
    <cellStyle name="Normal 9 55 15" xfId="11445" xr:uid="{00000000-0005-0000-0000-0000992C0000}"/>
    <cellStyle name="Normal 9 55 16" xfId="11446" xr:uid="{00000000-0005-0000-0000-00009A2C0000}"/>
    <cellStyle name="Normal 9 55 2" xfId="11447" xr:uid="{00000000-0005-0000-0000-00009B2C0000}"/>
    <cellStyle name="Normal 9 55 2 10" xfId="11448" xr:uid="{00000000-0005-0000-0000-00009C2C0000}"/>
    <cellStyle name="Normal 9 55 2 11" xfId="11449" xr:uid="{00000000-0005-0000-0000-00009D2C0000}"/>
    <cellStyle name="Normal 9 55 2 12" xfId="11450" xr:uid="{00000000-0005-0000-0000-00009E2C0000}"/>
    <cellStyle name="Normal 9 55 2 2" xfId="11451" xr:uid="{00000000-0005-0000-0000-00009F2C0000}"/>
    <cellStyle name="Normal 9 55 2 3" xfId="11452" xr:uid="{00000000-0005-0000-0000-0000A02C0000}"/>
    <cellStyle name="Normal 9 55 2 4" xfId="11453" xr:uid="{00000000-0005-0000-0000-0000A12C0000}"/>
    <cellStyle name="Normal 9 55 2 5" xfId="11454" xr:uid="{00000000-0005-0000-0000-0000A22C0000}"/>
    <cellStyle name="Normal 9 55 2 6" xfId="11455" xr:uid="{00000000-0005-0000-0000-0000A32C0000}"/>
    <cellStyle name="Normal 9 55 2 7" xfId="11456" xr:uid="{00000000-0005-0000-0000-0000A42C0000}"/>
    <cellStyle name="Normal 9 55 2 8" xfId="11457" xr:uid="{00000000-0005-0000-0000-0000A52C0000}"/>
    <cellStyle name="Normal 9 55 2 9" xfId="11458" xr:uid="{00000000-0005-0000-0000-0000A62C0000}"/>
    <cellStyle name="Normal 9 55 3" xfId="11459" xr:uid="{00000000-0005-0000-0000-0000A72C0000}"/>
    <cellStyle name="Normal 9 55 4" xfId="11460" xr:uid="{00000000-0005-0000-0000-0000A82C0000}"/>
    <cellStyle name="Normal 9 55 5" xfId="11461" xr:uid="{00000000-0005-0000-0000-0000A92C0000}"/>
    <cellStyle name="Normal 9 55 6" xfId="11462" xr:uid="{00000000-0005-0000-0000-0000AA2C0000}"/>
    <cellStyle name="Normal 9 55 7" xfId="11463" xr:uid="{00000000-0005-0000-0000-0000AB2C0000}"/>
    <cellStyle name="Normal 9 55 8" xfId="11464" xr:uid="{00000000-0005-0000-0000-0000AC2C0000}"/>
    <cellStyle name="Normal 9 55 9" xfId="11465" xr:uid="{00000000-0005-0000-0000-0000AD2C0000}"/>
    <cellStyle name="Normal 9 56" xfId="11466" xr:uid="{00000000-0005-0000-0000-0000AE2C0000}"/>
    <cellStyle name="Normal 9 56 10" xfId="11467" xr:uid="{00000000-0005-0000-0000-0000AF2C0000}"/>
    <cellStyle name="Normal 9 56 11" xfId="11468" xr:uid="{00000000-0005-0000-0000-0000B02C0000}"/>
    <cellStyle name="Normal 9 56 12" xfId="11469" xr:uid="{00000000-0005-0000-0000-0000B12C0000}"/>
    <cellStyle name="Normal 9 56 13" xfId="11470" xr:uid="{00000000-0005-0000-0000-0000B22C0000}"/>
    <cellStyle name="Normal 9 56 14" xfId="11471" xr:uid="{00000000-0005-0000-0000-0000B32C0000}"/>
    <cellStyle name="Normal 9 56 15" xfId="11472" xr:uid="{00000000-0005-0000-0000-0000B42C0000}"/>
    <cellStyle name="Normal 9 56 16" xfId="11473" xr:uid="{00000000-0005-0000-0000-0000B52C0000}"/>
    <cellStyle name="Normal 9 56 2" xfId="11474" xr:uid="{00000000-0005-0000-0000-0000B62C0000}"/>
    <cellStyle name="Normal 9 56 2 10" xfId="11475" xr:uid="{00000000-0005-0000-0000-0000B72C0000}"/>
    <cellStyle name="Normal 9 56 2 11" xfId="11476" xr:uid="{00000000-0005-0000-0000-0000B82C0000}"/>
    <cellStyle name="Normal 9 56 2 12" xfId="11477" xr:uid="{00000000-0005-0000-0000-0000B92C0000}"/>
    <cellStyle name="Normal 9 56 2 2" xfId="11478" xr:uid="{00000000-0005-0000-0000-0000BA2C0000}"/>
    <cellStyle name="Normal 9 56 2 3" xfId="11479" xr:uid="{00000000-0005-0000-0000-0000BB2C0000}"/>
    <cellStyle name="Normal 9 56 2 4" xfId="11480" xr:uid="{00000000-0005-0000-0000-0000BC2C0000}"/>
    <cellStyle name="Normal 9 56 2 5" xfId="11481" xr:uid="{00000000-0005-0000-0000-0000BD2C0000}"/>
    <cellStyle name="Normal 9 56 2 6" xfId="11482" xr:uid="{00000000-0005-0000-0000-0000BE2C0000}"/>
    <cellStyle name="Normal 9 56 2 7" xfId="11483" xr:uid="{00000000-0005-0000-0000-0000BF2C0000}"/>
    <cellStyle name="Normal 9 56 2 8" xfId="11484" xr:uid="{00000000-0005-0000-0000-0000C02C0000}"/>
    <cellStyle name="Normal 9 56 2 9" xfId="11485" xr:uid="{00000000-0005-0000-0000-0000C12C0000}"/>
    <cellStyle name="Normal 9 56 3" xfId="11486" xr:uid="{00000000-0005-0000-0000-0000C22C0000}"/>
    <cellStyle name="Normal 9 56 4" xfId="11487" xr:uid="{00000000-0005-0000-0000-0000C32C0000}"/>
    <cellStyle name="Normal 9 56 5" xfId="11488" xr:uid="{00000000-0005-0000-0000-0000C42C0000}"/>
    <cellStyle name="Normal 9 56 6" xfId="11489" xr:uid="{00000000-0005-0000-0000-0000C52C0000}"/>
    <cellStyle name="Normal 9 56 7" xfId="11490" xr:uid="{00000000-0005-0000-0000-0000C62C0000}"/>
    <cellStyle name="Normal 9 56 8" xfId="11491" xr:uid="{00000000-0005-0000-0000-0000C72C0000}"/>
    <cellStyle name="Normal 9 56 9" xfId="11492" xr:uid="{00000000-0005-0000-0000-0000C82C0000}"/>
    <cellStyle name="Normal 9 57" xfId="11493" xr:uid="{00000000-0005-0000-0000-0000C92C0000}"/>
    <cellStyle name="Normal 9 57 10" xfId="11494" xr:uid="{00000000-0005-0000-0000-0000CA2C0000}"/>
    <cellStyle name="Normal 9 57 11" xfId="11495" xr:uid="{00000000-0005-0000-0000-0000CB2C0000}"/>
    <cellStyle name="Normal 9 57 12" xfId="11496" xr:uid="{00000000-0005-0000-0000-0000CC2C0000}"/>
    <cellStyle name="Normal 9 57 13" xfId="11497" xr:uid="{00000000-0005-0000-0000-0000CD2C0000}"/>
    <cellStyle name="Normal 9 57 14" xfId="11498" xr:uid="{00000000-0005-0000-0000-0000CE2C0000}"/>
    <cellStyle name="Normal 9 57 15" xfId="11499" xr:uid="{00000000-0005-0000-0000-0000CF2C0000}"/>
    <cellStyle name="Normal 9 57 16" xfId="11500" xr:uid="{00000000-0005-0000-0000-0000D02C0000}"/>
    <cellStyle name="Normal 9 57 2" xfId="11501" xr:uid="{00000000-0005-0000-0000-0000D12C0000}"/>
    <cellStyle name="Normal 9 57 2 10" xfId="11502" xr:uid="{00000000-0005-0000-0000-0000D22C0000}"/>
    <cellStyle name="Normal 9 57 2 11" xfId="11503" xr:uid="{00000000-0005-0000-0000-0000D32C0000}"/>
    <cellStyle name="Normal 9 57 2 12" xfId="11504" xr:uid="{00000000-0005-0000-0000-0000D42C0000}"/>
    <cellStyle name="Normal 9 57 2 2" xfId="11505" xr:uid="{00000000-0005-0000-0000-0000D52C0000}"/>
    <cellStyle name="Normal 9 57 2 3" xfId="11506" xr:uid="{00000000-0005-0000-0000-0000D62C0000}"/>
    <cellStyle name="Normal 9 57 2 4" xfId="11507" xr:uid="{00000000-0005-0000-0000-0000D72C0000}"/>
    <cellStyle name="Normal 9 57 2 5" xfId="11508" xr:uid="{00000000-0005-0000-0000-0000D82C0000}"/>
    <cellStyle name="Normal 9 57 2 6" xfId="11509" xr:uid="{00000000-0005-0000-0000-0000D92C0000}"/>
    <cellStyle name="Normal 9 57 2 7" xfId="11510" xr:uid="{00000000-0005-0000-0000-0000DA2C0000}"/>
    <cellStyle name="Normal 9 57 2 8" xfId="11511" xr:uid="{00000000-0005-0000-0000-0000DB2C0000}"/>
    <cellStyle name="Normal 9 57 2 9" xfId="11512" xr:uid="{00000000-0005-0000-0000-0000DC2C0000}"/>
    <cellStyle name="Normal 9 57 3" xfId="11513" xr:uid="{00000000-0005-0000-0000-0000DD2C0000}"/>
    <cellStyle name="Normal 9 57 4" xfId="11514" xr:uid="{00000000-0005-0000-0000-0000DE2C0000}"/>
    <cellStyle name="Normal 9 57 5" xfId="11515" xr:uid="{00000000-0005-0000-0000-0000DF2C0000}"/>
    <cellStyle name="Normal 9 57 6" xfId="11516" xr:uid="{00000000-0005-0000-0000-0000E02C0000}"/>
    <cellStyle name="Normal 9 57 7" xfId="11517" xr:uid="{00000000-0005-0000-0000-0000E12C0000}"/>
    <cellStyle name="Normal 9 57 8" xfId="11518" xr:uid="{00000000-0005-0000-0000-0000E22C0000}"/>
    <cellStyle name="Normal 9 57 9" xfId="11519" xr:uid="{00000000-0005-0000-0000-0000E32C0000}"/>
    <cellStyle name="Normal 9 58" xfId="11520" xr:uid="{00000000-0005-0000-0000-0000E42C0000}"/>
    <cellStyle name="Normal 9 58 10" xfId="11521" xr:uid="{00000000-0005-0000-0000-0000E52C0000}"/>
    <cellStyle name="Normal 9 58 11" xfId="11522" xr:uid="{00000000-0005-0000-0000-0000E62C0000}"/>
    <cellStyle name="Normal 9 58 12" xfId="11523" xr:uid="{00000000-0005-0000-0000-0000E72C0000}"/>
    <cellStyle name="Normal 9 58 2" xfId="11524" xr:uid="{00000000-0005-0000-0000-0000E82C0000}"/>
    <cellStyle name="Normal 9 58 3" xfId="11525" xr:uid="{00000000-0005-0000-0000-0000E92C0000}"/>
    <cellStyle name="Normal 9 58 4" xfId="11526" xr:uid="{00000000-0005-0000-0000-0000EA2C0000}"/>
    <cellStyle name="Normal 9 58 5" xfId="11527" xr:uid="{00000000-0005-0000-0000-0000EB2C0000}"/>
    <cellStyle name="Normal 9 58 6" xfId="11528" xr:uid="{00000000-0005-0000-0000-0000EC2C0000}"/>
    <cellStyle name="Normal 9 58 7" xfId="11529" xr:uid="{00000000-0005-0000-0000-0000ED2C0000}"/>
    <cellStyle name="Normal 9 58 8" xfId="11530" xr:uid="{00000000-0005-0000-0000-0000EE2C0000}"/>
    <cellStyle name="Normal 9 58 9" xfId="11531" xr:uid="{00000000-0005-0000-0000-0000EF2C0000}"/>
    <cellStyle name="Normal 9 59" xfId="11532" xr:uid="{00000000-0005-0000-0000-0000F02C0000}"/>
    <cellStyle name="Normal 9 59 10" xfId="11533" xr:uid="{00000000-0005-0000-0000-0000F12C0000}"/>
    <cellStyle name="Normal 9 59 11" xfId="11534" xr:uid="{00000000-0005-0000-0000-0000F22C0000}"/>
    <cellStyle name="Normal 9 59 12" xfId="11535" xr:uid="{00000000-0005-0000-0000-0000F32C0000}"/>
    <cellStyle name="Normal 9 59 2" xfId="11536" xr:uid="{00000000-0005-0000-0000-0000F42C0000}"/>
    <cellStyle name="Normal 9 59 3" xfId="11537" xr:uid="{00000000-0005-0000-0000-0000F52C0000}"/>
    <cellStyle name="Normal 9 59 4" xfId="11538" xr:uid="{00000000-0005-0000-0000-0000F62C0000}"/>
    <cellStyle name="Normal 9 59 5" xfId="11539" xr:uid="{00000000-0005-0000-0000-0000F72C0000}"/>
    <cellStyle name="Normal 9 59 6" xfId="11540" xr:uid="{00000000-0005-0000-0000-0000F82C0000}"/>
    <cellStyle name="Normal 9 59 7" xfId="11541" xr:uid="{00000000-0005-0000-0000-0000F92C0000}"/>
    <cellStyle name="Normal 9 59 8" xfId="11542" xr:uid="{00000000-0005-0000-0000-0000FA2C0000}"/>
    <cellStyle name="Normal 9 59 9" xfId="11543" xr:uid="{00000000-0005-0000-0000-0000FB2C0000}"/>
    <cellStyle name="Normal 9 6" xfId="11544" xr:uid="{00000000-0005-0000-0000-0000FC2C0000}"/>
    <cellStyle name="Normal 9 6 10" xfId="11545" xr:uid="{00000000-0005-0000-0000-0000FD2C0000}"/>
    <cellStyle name="Normal 9 6 11" xfId="11546" xr:uid="{00000000-0005-0000-0000-0000FE2C0000}"/>
    <cellStyle name="Normal 9 6 12" xfId="11547" xr:uid="{00000000-0005-0000-0000-0000FF2C0000}"/>
    <cellStyle name="Normal 9 6 13" xfId="11548" xr:uid="{00000000-0005-0000-0000-0000002D0000}"/>
    <cellStyle name="Normal 9 6 14" xfId="11549" xr:uid="{00000000-0005-0000-0000-0000012D0000}"/>
    <cellStyle name="Normal 9 6 15" xfId="11550" xr:uid="{00000000-0005-0000-0000-0000022D0000}"/>
    <cellStyle name="Normal 9 6 16" xfId="11551" xr:uid="{00000000-0005-0000-0000-0000032D0000}"/>
    <cellStyle name="Normal 9 6 2" xfId="11552" xr:uid="{00000000-0005-0000-0000-0000042D0000}"/>
    <cellStyle name="Normal 9 6 2 10" xfId="11553" xr:uid="{00000000-0005-0000-0000-0000052D0000}"/>
    <cellStyle name="Normal 9 6 2 11" xfId="11554" xr:uid="{00000000-0005-0000-0000-0000062D0000}"/>
    <cellStyle name="Normal 9 6 2 12" xfId="11555" xr:uid="{00000000-0005-0000-0000-0000072D0000}"/>
    <cellStyle name="Normal 9 6 2 2" xfId="11556" xr:uid="{00000000-0005-0000-0000-0000082D0000}"/>
    <cellStyle name="Normal 9 6 2 3" xfId="11557" xr:uid="{00000000-0005-0000-0000-0000092D0000}"/>
    <cellStyle name="Normal 9 6 2 4" xfId="11558" xr:uid="{00000000-0005-0000-0000-00000A2D0000}"/>
    <cellStyle name="Normal 9 6 2 5" xfId="11559" xr:uid="{00000000-0005-0000-0000-00000B2D0000}"/>
    <cellStyle name="Normal 9 6 2 6" xfId="11560" xr:uid="{00000000-0005-0000-0000-00000C2D0000}"/>
    <cellStyle name="Normal 9 6 2 7" xfId="11561" xr:uid="{00000000-0005-0000-0000-00000D2D0000}"/>
    <cellStyle name="Normal 9 6 2 8" xfId="11562" xr:uid="{00000000-0005-0000-0000-00000E2D0000}"/>
    <cellStyle name="Normal 9 6 2 9" xfId="11563" xr:uid="{00000000-0005-0000-0000-00000F2D0000}"/>
    <cellStyle name="Normal 9 6 3" xfId="11564" xr:uid="{00000000-0005-0000-0000-0000102D0000}"/>
    <cellStyle name="Normal 9 6 4" xfId="11565" xr:uid="{00000000-0005-0000-0000-0000112D0000}"/>
    <cellStyle name="Normal 9 6 5" xfId="11566" xr:uid="{00000000-0005-0000-0000-0000122D0000}"/>
    <cellStyle name="Normal 9 6 6" xfId="11567" xr:uid="{00000000-0005-0000-0000-0000132D0000}"/>
    <cellStyle name="Normal 9 6 7" xfId="11568" xr:uid="{00000000-0005-0000-0000-0000142D0000}"/>
    <cellStyle name="Normal 9 6 8" xfId="11569" xr:uid="{00000000-0005-0000-0000-0000152D0000}"/>
    <cellStyle name="Normal 9 6 9" xfId="11570" xr:uid="{00000000-0005-0000-0000-0000162D0000}"/>
    <cellStyle name="Normal 9 60" xfId="11571" xr:uid="{00000000-0005-0000-0000-0000172D0000}"/>
    <cellStyle name="Normal 9 60 10" xfId="11572" xr:uid="{00000000-0005-0000-0000-0000182D0000}"/>
    <cellStyle name="Normal 9 60 11" xfId="11573" xr:uid="{00000000-0005-0000-0000-0000192D0000}"/>
    <cellStyle name="Normal 9 60 12" xfId="11574" xr:uid="{00000000-0005-0000-0000-00001A2D0000}"/>
    <cellStyle name="Normal 9 60 2" xfId="11575" xr:uid="{00000000-0005-0000-0000-00001B2D0000}"/>
    <cellStyle name="Normal 9 60 3" xfId="11576" xr:uid="{00000000-0005-0000-0000-00001C2D0000}"/>
    <cellStyle name="Normal 9 60 4" xfId="11577" xr:uid="{00000000-0005-0000-0000-00001D2D0000}"/>
    <cellStyle name="Normal 9 60 5" xfId="11578" xr:uid="{00000000-0005-0000-0000-00001E2D0000}"/>
    <cellStyle name="Normal 9 60 6" xfId="11579" xr:uid="{00000000-0005-0000-0000-00001F2D0000}"/>
    <cellStyle name="Normal 9 60 7" xfId="11580" xr:uid="{00000000-0005-0000-0000-0000202D0000}"/>
    <cellStyle name="Normal 9 60 8" xfId="11581" xr:uid="{00000000-0005-0000-0000-0000212D0000}"/>
    <cellStyle name="Normal 9 60 9" xfId="11582" xr:uid="{00000000-0005-0000-0000-0000222D0000}"/>
    <cellStyle name="Normal 9 61" xfId="11583" xr:uid="{00000000-0005-0000-0000-0000232D0000}"/>
    <cellStyle name="Normal 9 61 10" xfId="11584" xr:uid="{00000000-0005-0000-0000-0000242D0000}"/>
    <cellStyle name="Normal 9 61 11" xfId="11585" xr:uid="{00000000-0005-0000-0000-0000252D0000}"/>
    <cellStyle name="Normal 9 61 12" xfId="11586" xr:uid="{00000000-0005-0000-0000-0000262D0000}"/>
    <cellStyle name="Normal 9 61 2" xfId="11587" xr:uid="{00000000-0005-0000-0000-0000272D0000}"/>
    <cellStyle name="Normal 9 61 3" xfId="11588" xr:uid="{00000000-0005-0000-0000-0000282D0000}"/>
    <cellStyle name="Normal 9 61 4" xfId="11589" xr:uid="{00000000-0005-0000-0000-0000292D0000}"/>
    <cellStyle name="Normal 9 61 5" xfId="11590" xr:uid="{00000000-0005-0000-0000-00002A2D0000}"/>
    <cellStyle name="Normal 9 61 6" xfId="11591" xr:uid="{00000000-0005-0000-0000-00002B2D0000}"/>
    <cellStyle name="Normal 9 61 7" xfId="11592" xr:uid="{00000000-0005-0000-0000-00002C2D0000}"/>
    <cellStyle name="Normal 9 61 8" xfId="11593" xr:uid="{00000000-0005-0000-0000-00002D2D0000}"/>
    <cellStyle name="Normal 9 61 9" xfId="11594" xr:uid="{00000000-0005-0000-0000-00002E2D0000}"/>
    <cellStyle name="Normal 9 62" xfId="11595" xr:uid="{00000000-0005-0000-0000-00002F2D0000}"/>
    <cellStyle name="Normal 9 62 10" xfId="11596" xr:uid="{00000000-0005-0000-0000-0000302D0000}"/>
    <cellStyle name="Normal 9 62 11" xfId="11597" xr:uid="{00000000-0005-0000-0000-0000312D0000}"/>
    <cellStyle name="Normal 9 62 12" xfId="11598" xr:uid="{00000000-0005-0000-0000-0000322D0000}"/>
    <cellStyle name="Normal 9 62 2" xfId="11599" xr:uid="{00000000-0005-0000-0000-0000332D0000}"/>
    <cellStyle name="Normal 9 62 3" xfId="11600" xr:uid="{00000000-0005-0000-0000-0000342D0000}"/>
    <cellStyle name="Normal 9 62 4" xfId="11601" xr:uid="{00000000-0005-0000-0000-0000352D0000}"/>
    <cellStyle name="Normal 9 62 5" xfId="11602" xr:uid="{00000000-0005-0000-0000-0000362D0000}"/>
    <cellStyle name="Normal 9 62 6" xfId="11603" xr:uid="{00000000-0005-0000-0000-0000372D0000}"/>
    <cellStyle name="Normal 9 62 7" xfId="11604" xr:uid="{00000000-0005-0000-0000-0000382D0000}"/>
    <cellStyle name="Normal 9 62 8" xfId="11605" xr:uid="{00000000-0005-0000-0000-0000392D0000}"/>
    <cellStyle name="Normal 9 62 9" xfId="11606" xr:uid="{00000000-0005-0000-0000-00003A2D0000}"/>
    <cellStyle name="Normal 9 63" xfId="11607" xr:uid="{00000000-0005-0000-0000-00003B2D0000}"/>
    <cellStyle name="Normal 9 63 10" xfId="11608" xr:uid="{00000000-0005-0000-0000-00003C2D0000}"/>
    <cellStyle name="Normal 9 63 11" xfId="11609" xr:uid="{00000000-0005-0000-0000-00003D2D0000}"/>
    <cellStyle name="Normal 9 63 12" xfId="11610" xr:uid="{00000000-0005-0000-0000-00003E2D0000}"/>
    <cellStyle name="Normal 9 63 2" xfId="11611" xr:uid="{00000000-0005-0000-0000-00003F2D0000}"/>
    <cellStyle name="Normal 9 63 3" xfId="11612" xr:uid="{00000000-0005-0000-0000-0000402D0000}"/>
    <cellStyle name="Normal 9 63 4" xfId="11613" xr:uid="{00000000-0005-0000-0000-0000412D0000}"/>
    <cellStyle name="Normal 9 63 5" xfId="11614" xr:uid="{00000000-0005-0000-0000-0000422D0000}"/>
    <cellStyle name="Normal 9 63 6" xfId="11615" xr:uid="{00000000-0005-0000-0000-0000432D0000}"/>
    <cellStyle name="Normal 9 63 7" xfId="11616" xr:uid="{00000000-0005-0000-0000-0000442D0000}"/>
    <cellStyle name="Normal 9 63 8" xfId="11617" xr:uid="{00000000-0005-0000-0000-0000452D0000}"/>
    <cellStyle name="Normal 9 63 9" xfId="11618" xr:uid="{00000000-0005-0000-0000-0000462D0000}"/>
    <cellStyle name="Normal 9 64" xfId="11619" xr:uid="{00000000-0005-0000-0000-0000472D0000}"/>
    <cellStyle name="Normal 9 65" xfId="11620" xr:uid="{00000000-0005-0000-0000-0000482D0000}"/>
    <cellStyle name="Normal 9 66" xfId="11621" xr:uid="{00000000-0005-0000-0000-0000492D0000}"/>
    <cellStyle name="Normal 9 7" xfId="11622" xr:uid="{00000000-0005-0000-0000-00004A2D0000}"/>
    <cellStyle name="Normal 9 7 10" xfId="11623" xr:uid="{00000000-0005-0000-0000-00004B2D0000}"/>
    <cellStyle name="Normal 9 7 11" xfId="11624" xr:uid="{00000000-0005-0000-0000-00004C2D0000}"/>
    <cellStyle name="Normal 9 7 12" xfId="11625" xr:uid="{00000000-0005-0000-0000-00004D2D0000}"/>
    <cellStyle name="Normal 9 7 13" xfId="11626" xr:uid="{00000000-0005-0000-0000-00004E2D0000}"/>
    <cellStyle name="Normal 9 7 14" xfId="11627" xr:uid="{00000000-0005-0000-0000-00004F2D0000}"/>
    <cellStyle name="Normal 9 7 15" xfId="11628" xr:uid="{00000000-0005-0000-0000-0000502D0000}"/>
    <cellStyle name="Normal 9 7 16" xfId="11629" xr:uid="{00000000-0005-0000-0000-0000512D0000}"/>
    <cellStyle name="Normal 9 7 2" xfId="11630" xr:uid="{00000000-0005-0000-0000-0000522D0000}"/>
    <cellStyle name="Normal 9 7 2 10" xfId="11631" xr:uid="{00000000-0005-0000-0000-0000532D0000}"/>
    <cellStyle name="Normal 9 7 2 11" xfId="11632" xr:uid="{00000000-0005-0000-0000-0000542D0000}"/>
    <cellStyle name="Normal 9 7 2 12" xfId="11633" xr:uid="{00000000-0005-0000-0000-0000552D0000}"/>
    <cellStyle name="Normal 9 7 2 2" xfId="11634" xr:uid="{00000000-0005-0000-0000-0000562D0000}"/>
    <cellStyle name="Normal 9 7 2 3" xfId="11635" xr:uid="{00000000-0005-0000-0000-0000572D0000}"/>
    <cellStyle name="Normal 9 7 2 4" xfId="11636" xr:uid="{00000000-0005-0000-0000-0000582D0000}"/>
    <cellStyle name="Normal 9 7 2 5" xfId="11637" xr:uid="{00000000-0005-0000-0000-0000592D0000}"/>
    <cellStyle name="Normal 9 7 2 6" xfId="11638" xr:uid="{00000000-0005-0000-0000-00005A2D0000}"/>
    <cellStyle name="Normal 9 7 2 7" xfId="11639" xr:uid="{00000000-0005-0000-0000-00005B2D0000}"/>
    <cellStyle name="Normal 9 7 2 8" xfId="11640" xr:uid="{00000000-0005-0000-0000-00005C2D0000}"/>
    <cellStyle name="Normal 9 7 2 9" xfId="11641" xr:uid="{00000000-0005-0000-0000-00005D2D0000}"/>
    <cellStyle name="Normal 9 7 3" xfId="11642" xr:uid="{00000000-0005-0000-0000-00005E2D0000}"/>
    <cellStyle name="Normal 9 7 4" xfId="11643" xr:uid="{00000000-0005-0000-0000-00005F2D0000}"/>
    <cellStyle name="Normal 9 7 5" xfId="11644" xr:uid="{00000000-0005-0000-0000-0000602D0000}"/>
    <cellStyle name="Normal 9 7 6" xfId="11645" xr:uid="{00000000-0005-0000-0000-0000612D0000}"/>
    <cellStyle name="Normal 9 7 7" xfId="11646" xr:uid="{00000000-0005-0000-0000-0000622D0000}"/>
    <cellStyle name="Normal 9 7 8" xfId="11647" xr:uid="{00000000-0005-0000-0000-0000632D0000}"/>
    <cellStyle name="Normal 9 7 9" xfId="11648" xr:uid="{00000000-0005-0000-0000-0000642D0000}"/>
    <cellStyle name="Normal 9 8" xfId="11649" xr:uid="{00000000-0005-0000-0000-0000652D0000}"/>
    <cellStyle name="Normal 9 8 10" xfId="11650" xr:uid="{00000000-0005-0000-0000-0000662D0000}"/>
    <cellStyle name="Normal 9 8 11" xfId="11651" xr:uid="{00000000-0005-0000-0000-0000672D0000}"/>
    <cellStyle name="Normal 9 8 12" xfId="11652" xr:uid="{00000000-0005-0000-0000-0000682D0000}"/>
    <cellStyle name="Normal 9 8 13" xfId="11653" xr:uid="{00000000-0005-0000-0000-0000692D0000}"/>
    <cellStyle name="Normal 9 8 14" xfId="11654" xr:uid="{00000000-0005-0000-0000-00006A2D0000}"/>
    <cellStyle name="Normal 9 8 15" xfId="11655" xr:uid="{00000000-0005-0000-0000-00006B2D0000}"/>
    <cellStyle name="Normal 9 8 16" xfId="11656" xr:uid="{00000000-0005-0000-0000-00006C2D0000}"/>
    <cellStyle name="Normal 9 8 2" xfId="11657" xr:uid="{00000000-0005-0000-0000-00006D2D0000}"/>
    <cellStyle name="Normal 9 8 2 10" xfId="11658" xr:uid="{00000000-0005-0000-0000-00006E2D0000}"/>
    <cellStyle name="Normal 9 8 2 11" xfId="11659" xr:uid="{00000000-0005-0000-0000-00006F2D0000}"/>
    <cellStyle name="Normal 9 8 2 12" xfId="11660" xr:uid="{00000000-0005-0000-0000-0000702D0000}"/>
    <cellStyle name="Normal 9 8 2 2" xfId="11661" xr:uid="{00000000-0005-0000-0000-0000712D0000}"/>
    <cellStyle name="Normal 9 8 2 3" xfId="11662" xr:uid="{00000000-0005-0000-0000-0000722D0000}"/>
    <cellStyle name="Normal 9 8 2 4" xfId="11663" xr:uid="{00000000-0005-0000-0000-0000732D0000}"/>
    <cellStyle name="Normal 9 8 2 5" xfId="11664" xr:uid="{00000000-0005-0000-0000-0000742D0000}"/>
    <cellStyle name="Normal 9 8 2 6" xfId="11665" xr:uid="{00000000-0005-0000-0000-0000752D0000}"/>
    <cellStyle name="Normal 9 8 2 7" xfId="11666" xr:uid="{00000000-0005-0000-0000-0000762D0000}"/>
    <cellStyle name="Normal 9 8 2 8" xfId="11667" xr:uid="{00000000-0005-0000-0000-0000772D0000}"/>
    <cellStyle name="Normal 9 8 2 9" xfId="11668" xr:uid="{00000000-0005-0000-0000-0000782D0000}"/>
    <cellStyle name="Normal 9 8 3" xfId="11669" xr:uid="{00000000-0005-0000-0000-0000792D0000}"/>
    <cellStyle name="Normal 9 8 4" xfId="11670" xr:uid="{00000000-0005-0000-0000-00007A2D0000}"/>
    <cellStyle name="Normal 9 8 5" xfId="11671" xr:uid="{00000000-0005-0000-0000-00007B2D0000}"/>
    <cellStyle name="Normal 9 8 6" xfId="11672" xr:uid="{00000000-0005-0000-0000-00007C2D0000}"/>
    <cellStyle name="Normal 9 8 7" xfId="11673" xr:uid="{00000000-0005-0000-0000-00007D2D0000}"/>
    <cellStyle name="Normal 9 8 8" xfId="11674" xr:uid="{00000000-0005-0000-0000-00007E2D0000}"/>
    <cellStyle name="Normal 9 8 9" xfId="11675" xr:uid="{00000000-0005-0000-0000-00007F2D0000}"/>
    <cellStyle name="Normal 9 9" xfId="11676" xr:uid="{00000000-0005-0000-0000-0000802D0000}"/>
    <cellStyle name="Normal 9 9 10" xfId="11677" xr:uid="{00000000-0005-0000-0000-0000812D0000}"/>
    <cellStyle name="Normal 9 9 11" xfId="11678" xr:uid="{00000000-0005-0000-0000-0000822D0000}"/>
    <cellStyle name="Normal 9 9 12" xfId="11679" xr:uid="{00000000-0005-0000-0000-0000832D0000}"/>
    <cellStyle name="Normal 9 9 13" xfId="11680" xr:uid="{00000000-0005-0000-0000-0000842D0000}"/>
    <cellStyle name="Normal 9 9 14" xfId="11681" xr:uid="{00000000-0005-0000-0000-0000852D0000}"/>
    <cellStyle name="Normal 9 9 15" xfId="11682" xr:uid="{00000000-0005-0000-0000-0000862D0000}"/>
    <cellStyle name="Normal 9 9 16" xfId="11683" xr:uid="{00000000-0005-0000-0000-0000872D0000}"/>
    <cellStyle name="Normal 9 9 2" xfId="11684" xr:uid="{00000000-0005-0000-0000-0000882D0000}"/>
    <cellStyle name="Normal 9 9 2 10" xfId="11685" xr:uid="{00000000-0005-0000-0000-0000892D0000}"/>
    <cellStyle name="Normal 9 9 2 11" xfId="11686" xr:uid="{00000000-0005-0000-0000-00008A2D0000}"/>
    <cellStyle name="Normal 9 9 2 12" xfId="11687" xr:uid="{00000000-0005-0000-0000-00008B2D0000}"/>
    <cellStyle name="Normal 9 9 2 2" xfId="11688" xr:uid="{00000000-0005-0000-0000-00008C2D0000}"/>
    <cellStyle name="Normal 9 9 2 3" xfId="11689" xr:uid="{00000000-0005-0000-0000-00008D2D0000}"/>
    <cellStyle name="Normal 9 9 2 4" xfId="11690" xr:uid="{00000000-0005-0000-0000-00008E2D0000}"/>
    <cellStyle name="Normal 9 9 2 5" xfId="11691" xr:uid="{00000000-0005-0000-0000-00008F2D0000}"/>
    <cellStyle name="Normal 9 9 2 6" xfId="11692" xr:uid="{00000000-0005-0000-0000-0000902D0000}"/>
    <cellStyle name="Normal 9 9 2 7" xfId="11693" xr:uid="{00000000-0005-0000-0000-0000912D0000}"/>
    <cellStyle name="Normal 9 9 2 8" xfId="11694" xr:uid="{00000000-0005-0000-0000-0000922D0000}"/>
    <cellStyle name="Normal 9 9 2 9" xfId="11695" xr:uid="{00000000-0005-0000-0000-0000932D0000}"/>
    <cellStyle name="Normal 9 9 3" xfId="11696" xr:uid="{00000000-0005-0000-0000-0000942D0000}"/>
    <cellStyle name="Normal 9 9 4" xfId="11697" xr:uid="{00000000-0005-0000-0000-0000952D0000}"/>
    <cellStyle name="Normal 9 9 5" xfId="11698" xr:uid="{00000000-0005-0000-0000-0000962D0000}"/>
    <cellStyle name="Normal 9 9 6" xfId="11699" xr:uid="{00000000-0005-0000-0000-0000972D0000}"/>
    <cellStyle name="Normal 9 9 7" xfId="11700" xr:uid="{00000000-0005-0000-0000-0000982D0000}"/>
    <cellStyle name="Normal 9 9 8" xfId="11701" xr:uid="{00000000-0005-0000-0000-0000992D0000}"/>
    <cellStyle name="Normal 9 9 9" xfId="11702" xr:uid="{00000000-0005-0000-0000-00009A2D0000}"/>
    <cellStyle name="Note" xfId="12082" builtinId="10" customBuiltin="1"/>
    <cellStyle name="Note 2" xfId="432" xr:uid="{00000000-0005-0000-0000-00009B2D0000}"/>
    <cellStyle name="Note 2 10" xfId="11703" xr:uid="{00000000-0005-0000-0000-00009C2D0000}"/>
    <cellStyle name="Note 2 11" xfId="11704" xr:uid="{00000000-0005-0000-0000-00009D2D0000}"/>
    <cellStyle name="Note 2 12" xfId="11705" xr:uid="{00000000-0005-0000-0000-00009E2D0000}"/>
    <cellStyle name="Note 2 2" xfId="11706" xr:uid="{00000000-0005-0000-0000-00009F2D0000}"/>
    <cellStyle name="Note 2 3" xfId="11707" xr:uid="{00000000-0005-0000-0000-0000A02D0000}"/>
    <cellStyle name="Note 2 4" xfId="11708" xr:uid="{00000000-0005-0000-0000-0000A12D0000}"/>
    <cellStyle name="Note 2 5" xfId="11709" xr:uid="{00000000-0005-0000-0000-0000A22D0000}"/>
    <cellStyle name="Note 2 6" xfId="11710" xr:uid="{00000000-0005-0000-0000-0000A32D0000}"/>
    <cellStyle name="Note 2 7" xfId="11711" xr:uid="{00000000-0005-0000-0000-0000A42D0000}"/>
    <cellStyle name="Note 2 8" xfId="11712" xr:uid="{00000000-0005-0000-0000-0000A52D0000}"/>
    <cellStyle name="Note 2 9" xfId="11713" xr:uid="{00000000-0005-0000-0000-0000A62D0000}"/>
    <cellStyle name="Note 3" xfId="433" xr:uid="{00000000-0005-0000-0000-0000A72D0000}"/>
    <cellStyle name="Note 3 10" xfId="11714" xr:uid="{00000000-0005-0000-0000-0000A82D0000}"/>
    <cellStyle name="Note 3 11" xfId="11715" xr:uid="{00000000-0005-0000-0000-0000A92D0000}"/>
    <cellStyle name="Note 3 12" xfId="11716" xr:uid="{00000000-0005-0000-0000-0000AA2D0000}"/>
    <cellStyle name="Note 3 2" xfId="11717" xr:uid="{00000000-0005-0000-0000-0000AB2D0000}"/>
    <cellStyle name="Note 3 3" xfId="11718" xr:uid="{00000000-0005-0000-0000-0000AC2D0000}"/>
    <cellStyle name="Note 3 4" xfId="11719" xr:uid="{00000000-0005-0000-0000-0000AD2D0000}"/>
    <cellStyle name="Note 3 5" xfId="11720" xr:uid="{00000000-0005-0000-0000-0000AE2D0000}"/>
    <cellStyle name="Note 3 6" xfId="11721" xr:uid="{00000000-0005-0000-0000-0000AF2D0000}"/>
    <cellStyle name="Note 3 7" xfId="11722" xr:uid="{00000000-0005-0000-0000-0000B02D0000}"/>
    <cellStyle name="Note 3 8" xfId="11723" xr:uid="{00000000-0005-0000-0000-0000B12D0000}"/>
    <cellStyle name="Note 3 9" xfId="11724" xr:uid="{00000000-0005-0000-0000-0000B22D0000}"/>
    <cellStyle name="Note 4" xfId="434" xr:uid="{00000000-0005-0000-0000-0000B32D0000}"/>
    <cellStyle name="Note 4 10" xfId="11725" xr:uid="{00000000-0005-0000-0000-0000B42D0000}"/>
    <cellStyle name="Note 4 11" xfId="11726" xr:uid="{00000000-0005-0000-0000-0000B52D0000}"/>
    <cellStyle name="Note 4 12" xfId="11727" xr:uid="{00000000-0005-0000-0000-0000B62D0000}"/>
    <cellStyle name="Note 4 2" xfId="11728" xr:uid="{00000000-0005-0000-0000-0000B72D0000}"/>
    <cellStyle name="Note 4 3" xfId="11729" xr:uid="{00000000-0005-0000-0000-0000B82D0000}"/>
    <cellStyle name="Note 4 4" xfId="11730" xr:uid="{00000000-0005-0000-0000-0000B92D0000}"/>
    <cellStyle name="Note 4 5" xfId="11731" xr:uid="{00000000-0005-0000-0000-0000BA2D0000}"/>
    <cellStyle name="Note 4 6" xfId="11732" xr:uid="{00000000-0005-0000-0000-0000BB2D0000}"/>
    <cellStyle name="Note 4 7" xfId="11733" xr:uid="{00000000-0005-0000-0000-0000BC2D0000}"/>
    <cellStyle name="Note 4 8" xfId="11734" xr:uid="{00000000-0005-0000-0000-0000BD2D0000}"/>
    <cellStyle name="Note 4 9" xfId="11735" xr:uid="{00000000-0005-0000-0000-0000BE2D0000}"/>
    <cellStyle name="Output" xfId="12077" builtinId="21" customBuiltin="1"/>
    <cellStyle name="Output 2" xfId="435" xr:uid="{00000000-0005-0000-0000-0000BF2D0000}"/>
    <cellStyle name="Output 2 10" xfId="11736" xr:uid="{00000000-0005-0000-0000-0000C02D0000}"/>
    <cellStyle name="Output 2 11" xfId="11737" xr:uid="{00000000-0005-0000-0000-0000C12D0000}"/>
    <cellStyle name="Output 2 12" xfId="11738" xr:uid="{00000000-0005-0000-0000-0000C22D0000}"/>
    <cellStyle name="Output 2 2" xfId="11739" xr:uid="{00000000-0005-0000-0000-0000C32D0000}"/>
    <cellStyle name="Output 2 3" xfId="11740" xr:uid="{00000000-0005-0000-0000-0000C42D0000}"/>
    <cellStyle name="Output 2 4" xfId="11741" xr:uid="{00000000-0005-0000-0000-0000C52D0000}"/>
    <cellStyle name="Output 2 5" xfId="11742" xr:uid="{00000000-0005-0000-0000-0000C62D0000}"/>
    <cellStyle name="Output 2 6" xfId="11743" xr:uid="{00000000-0005-0000-0000-0000C72D0000}"/>
    <cellStyle name="Output 2 7" xfId="11744" xr:uid="{00000000-0005-0000-0000-0000C82D0000}"/>
    <cellStyle name="Output 2 8" xfId="11745" xr:uid="{00000000-0005-0000-0000-0000C92D0000}"/>
    <cellStyle name="Output 2 9" xfId="11746" xr:uid="{00000000-0005-0000-0000-0000CA2D0000}"/>
    <cellStyle name="Output 3" xfId="436" xr:uid="{00000000-0005-0000-0000-0000CB2D0000}"/>
    <cellStyle name="Output 3 10" xfId="11747" xr:uid="{00000000-0005-0000-0000-0000CC2D0000}"/>
    <cellStyle name="Output 3 11" xfId="11748" xr:uid="{00000000-0005-0000-0000-0000CD2D0000}"/>
    <cellStyle name="Output 3 12" xfId="11749" xr:uid="{00000000-0005-0000-0000-0000CE2D0000}"/>
    <cellStyle name="Output 3 2" xfId="11750" xr:uid="{00000000-0005-0000-0000-0000CF2D0000}"/>
    <cellStyle name="Output 3 3" xfId="11751" xr:uid="{00000000-0005-0000-0000-0000D02D0000}"/>
    <cellStyle name="Output 3 4" xfId="11752" xr:uid="{00000000-0005-0000-0000-0000D12D0000}"/>
    <cellStyle name="Output 3 5" xfId="11753" xr:uid="{00000000-0005-0000-0000-0000D22D0000}"/>
    <cellStyle name="Output 3 6" xfId="11754" xr:uid="{00000000-0005-0000-0000-0000D32D0000}"/>
    <cellStyle name="Output 3 7" xfId="11755" xr:uid="{00000000-0005-0000-0000-0000D42D0000}"/>
    <cellStyle name="Output 3 8" xfId="11756" xr:uid="{00000000-0005-0000-0000-0000D52D0000}"/>
    <cellStyle name="Output 3 9" xfId="11757" xr:uid="{00000000-0005-0000-0000-0000D62D0000}"/>
    <cellStyle name="Output 4" xfId="437" xr:uid="{00000000-0005-0000-0000-0000D72D0000}"/>
    <cellStyle name="Output 4 10" xfId="11758" xr:uid="{00000000-0005-0000-0000-0000D82D0000}"/>
    <cellStyle name="Output 4 11" xfId="11759" xr:uid="{00000000-0005-0000-0000-0000D92D0000}"/>
    <cellStyle name="Output 4 12" xfId="11760" xr:uid="{00000000-0005-0000-0000-0000DA2D0000}"/>
    <cellStyle name="Output 4 2" xfId="11761" xr:uid="{00000000-0005-0000-0000-0000DB2D0000}"/>
    <cellStyle name="Output 4 3" xfId="11762" xr:uid="{00000000-0005-0000-0000-0000DC2D0000}"/>
    <cellStyle name="Output 4 4" xfId="11763" xr:uid="{00000000-0005-0000-0000-0000DD2D0000}"/>
    <cellStyle name="Output 4 5" xfId="11764" xr:uid="{00000000-0005-0000-0000-0000DE2D0000}"/>
    <cellStyle name="Output 4 6" xfId="11765" xr:uid="{00000000-0005-0000-0000-0000DF2D0000}"/>
    <cellStyle name="Output 4 7" xfId="11766" xr:uid="{00000000-0005-0000-0000-0000E02D0000}"/>
    <cellStyle name="Output 4 8" xfId="11767" xr:uid="{00000000-0005-0000-0000-0000E12D0000}"/>
    <cellStyle name="Output 4 9" xfId="11768" xr:uid="{00000000-0005-0000-0000-0000E22D0000}"/>
    <cellStyle name="Percent" xfId="1" builtinId="5"/>
    <cellStyle name="Percent 2" xfId="438" xr:uid="{00000000-0005-0000-0000-0000E42D0000}"/>
    <cellStyle name="Percent 2 10" xfId="11769" xr:uid="{00000000-0005-0000-0000-0000E52D0000}"/>
    <cellStyle name="Percent 2 11" xfId="11770" xr:uid="{00000000-0005-0000-0000-0000E62D0000}"/>
    <cellStyle name="Percent 2 12" xfId="11771" xr:uid="{00000000-0005-0000-0000-0000E72D0000}"/>
    <cellStyle name="Percent 2 13" xfId="11772" xr:uid="{00000000-0005-0000-0000-0000E82D0000}"/>
    <cellStyle name="Percent 2 14" xfId="11773" xr:uid="{00000000-0005-0000-0000-0000E92D0000}"/>
    <cellStyle name="Percent 2 15" xfId="11774" xr:uid="{00000000-0005-0000-0000-0000EA2D0000}"/>
    <cellStyle name="Percent 2 16" xfId="11775" xr:uid="{00000000-0005-0000-0000-0000EB2D0000}"/>
    <cellStyle name="Percent 2 17" xfId="11776" xr:uid="{00000000-0005-0000-0000-0000EC2D0000}"/>
    <cellStyle name="Percent 2 18" xfId="11777" xr:uid="{00000000-0005-0000-0000-0000ED2D0000}"/>
    <cellStyle name="Percent 2 19" xfId="11778" xr:uid="{00000000-0005-0000-0000-0000EE2D0000}"/>
    <cellStyle name="Percent 2 2" xfId="439" xr:uid="{00000000-0005-0000-0000-0000EF2D0000}"/>
    <cellStyle name="Percent 2 2 10" xfId="11779" xr:uid="{00000000-0005-0000-0000-0000F02D0000}"/>
    <cellStyle name="Percent 2 2 11" xfId="11780" xr:uid="{00000000-0005-0000-0000-0000F12D0000}"/>
    <cellStyle name="Percent 2 2 12" xfId="11781" xr:uid="{00000000-0005-0000-0000-0000F22D0000}"/>
    <cellStyle name="Percent 2 2 13" xfId="11782" xr:uid="{00000000-0005-0000-0000-0000F32D0000}"/>
    <cellStyle name="Percent 2 2 2" xfId="440" xr:uid="{00000000-0005-0000-0000-0000F42D0000}"/>
    <cellStyle name="Percent 2 2 2 10" xfId="11783" xr:uid="{00000000-0005-0000-0000-0000F52D0000}"/>
    <cellStyle name="Percent 2 2 2 11" xfId="11784" xr:uid="{00000000-0005-0000-0000-0000F62D0000}"/>
    <cellStyle name="Percent 2 2 2 12" xfId="11785" xr:uid="{00000000-0005-0000-0000-0000F72D0000}"/>
    <cellStyle name="Percent 2 2 2 2" xfId="11786" xr:uid="{00000000-0005-0000-0000-0000F82D0000}"/>
    <cellStyle name="Percent 2 2 2 3" xfId="11787" xr:uid="{00000000-0005-0000-0000-0000F92D0000}"/>
    <cellStyle name="Percent 2 2 2 4" xfId="11788" xr:uid="{00000000-0005-0000-0000-0000FA2D0000}"/>
    <cellStyle name="Percent 2 2 2 5" xfId="11789" xr:uid="{00000000-0005-0000-0000-0000FB2D0000}"/>
    <cellStyle name="Percent 2 2 2 6" xfId="11790" xr:uid="{00000000-0005-0000-0000-0000FC2D0000}"/>
    <cellStyle name="Percent 2 2 2 7" xfId="11791" xr:uid="{00000000-0005-0000-0000-0000FD2D0000}"/>
    <cellStyle name="Percent 2 2 2 8" xfId="11792" xr:uid="{00000000-0005-0000-0000-0000FE2D0000}"/>
    <cellStyle name="Percent 2 2 2 9" xfId="11793" xr:uid="{00000000-0005-0000-0000-0000FF2D0000}"/>
    <cellStyle name="Percent 2 2 3" xfId="11794" xr:uid="{00000000-0005-0000-0000-0000002E0000}"/>
    <cellStyle name="Percent 2 2 4" xfId="11795" xr:uid="{00000000-0005-0000-0000-0000012E0000}"/>
    <cellStyle name="Percent 2 2 5" xfId="11796" xr:uid="{00000000-0005-0000-0000-0000022E0000}"/>
    <cellStyle name="Percent 2 2 6" xfId="11797" xr:uid="{00000000-0005-0000-0000-0000032E0000}"/>
    <cellStyle name="Percent 2 2 7" xfId="11798" xr:uid="{00000000-0005-0000-0000-0000042E0000}"/>
    <cellStyle name="Percent 2 2 8" xfId="11799" xr:uid="{00000000-0005-0000-0000-0000052E0000}"/>
    <cellStyle name="Percent 2 2 9" xfId="11800" xr:uid="{00000000-0005-0000-0000-0000062E0000}"/>
    <cellStyle name="Percent 2 20" xfId="11801" xr:uid="{00000000-0005-0000-0000-0000072E0000}"/>
    <cellStyle name="Percent 2 21" xfId="11802" xr:uid="{00000000-0005-0000-0000-0000082E0000}"/>
    <cellStyle name="Percent 2 22" xfId="11803" xr:uid="{00000000-0005-0000-0000-0000092E0000}"/>
    <cellStyle name="Percent 2 23" xfId="11804" xr:uid="{00000000-0005-0000-0000-00000A2E0000}"/>
    <cellStyle name="Percent 2 3" xfId="441" xr:uid="{00000000-0005-0000-0000-00000B2E0000}"/>
    <cellStyle name="Percent 2 3 10" xfId="11805" xr:uid="{00000000-0005-0000-0000-00000C2E0000}"/>
    <cellStyle name="Percent 2 3 11" xfId="11806" xr:uid="{00000000-0005-0000-0000-00000D2E0000}"/>
    <cellStyle name="Percent 2 3 12" xfId="11807" xr:uid="{00000000-0005-0000-0000-00000E2E0000}"/>
    <cellStyle name="Percent 2 3 2" xfId="11808" xr:uid="{00000000-0005-0000-0000-00000F2E0000}"/>
    <cellStyle name="Percent 2 3 3" xfId="11809" xr:uid="{00000000-0005-0000-0000-0000102E0000}"/>
    <cellStyle name="Percent 2 3 4" xfId="11810" xr:uid="{00000000-0005-0000-0000-0000112E0000}"/>
    <cellStyle name="Percent 2 3 5" xfId="11811" xr:uid="{00000000-0005-0000-0000-0000122E0000}"/>
    <cellStyle name="Percent 2 3 6" xfId="11812" xr:uid="{00000000-0005-0000-0000-0000132E0000}"/>
    <cellStyle name="Percent 2 3 7" xfId="11813" xr:uid="{00000000-0005-0000-0000-0000142E0000}"/>
    <cellStyle name="Percent 2 3 8" xfId="11814" xr:uid="{00000000-0005-0000-0000-0000152E0000}"/>
    <cellStyle name="Percent 2 3 9" xfId="11815" xr:uid="{00000000-0005-0000-0000-0000162E0000}"/>
    <cellStyle name="Percent 2 4" xfId="11816" xr:uid="{00000000-0005-0000-0000-0000172E0000}"/>
    <cellStyle name="Percent 2 4 10" xfId="11817" xr:uid="{00000000-0005-0000-0000-0000182E0000}"/>
    <cellStyle name="Percent 2 4 11" xfId="11818" xr:uid="{00000000-0005-0000-0000-0000192E0000}"/>
    <cellStyle name="Percent 2 4 12" xfId="11819" xr:uid="{00000000-0005-0000-0000-00001A2E0000}"/>
    <cellStyle name="Percent 2 4 2" xfId="11820" xr:uid="{00000000-0005-0000-0000-00001B2E0000}"/>
    <cellStyle name="Percent 2 4 3" xfId="11821" xr:uid="{00000000-0005-0000-0000-00001C2E0000}"/>
    <cellStyle name="Percent 2 4 4" xfId="11822" xr:uid="{00000000-0005-0000-0000-00001D2E0000}"/>
    <cellStyle name="Percent 2 4 5" xfId="11823" xr:uid="{00000000-0005-0000-0000-00001E2E0000}"/>
    <cellStyle name="Percent 2 4 6" xfId="11824" xr:uid="{00000000-0005-0000-0000-00001F2E0000}"/>
    <cellStyle name="Percent 2 4 7" xfId="11825" xr:uid="{00000000-0005-0000-0000-0000202E0000}"/>
    <cellStyle name="Percent 2 4 8" xfId="11826" xr:uid="{00000000-0005-0000-0000-0000212E0000}"/>
    <cellStyle name="Percent 2 4 9" xfId="11827" xr:uid="{00000000-0005-0000-0000-0000222E0000}"/>
    <cellStyle name="Percent 2 5" xfId="11828" xr:uid="{00000000-0005-0000-0000-0000232E0000}"/>
    <cellStyle name="Percent 2 5 10" xfId="11829" xr:uid="{00000000-0005-0000-0000-0000242E0000}"/>
    <cellStyle name="Percent 2 5 11" xfId="11830" xr:uid="{00000000-0005-0000-0000-0000252E0000}"/>
    <cellStyle name="Percent 2 5 12" xfId="11831" xr:uid="{00000000-0005-0000-0000-0000262E0000}"/>
    <cellStyle name="Percent 2 5 2" xfId="11832" xr:uid="{00000000-0005-0000-0000-0000272E0000}"/>
    <cellStyle name="Percent 2 5 3" xfId="11833" xr:uid="{00000000-0005-0000-0000-0000282E0000}"/>
    <cellStyle name="Percent 2 5 4" xfId="11834" xr:uid="{00000000-0005-0000-0000-0000292E0000}"/>
    <cellStyle name="Percent 2 5 5" xfId="11835" xr:uid="{00000000-0005-0000-0000-00002A2E0000}"/>
    <cellStyle name="Percent 2 5 6" xfId="11836" xr:uid="{00000000-0005-0000-0000-00002B2E0000}"/>
    <cellStyle name="Percent 2 5 7" xfId="11837" xr:uid="{00000000-0005-0000-0000-00002C2E0000}"/>
    <cellStyle name="Percent 2 5 8" xfId="11838" xr:uid="{00000000-0005-0000-0000-00002D2E0000}"/>
    <cellStyle name="Percent 2 5 9" xfId="11839" xr:uid="{00000000-0005-0000-0000-00002E2E0000}"/>
    <cellStyle name="Percent 2 6" xfId="11840" xr:uid="{00000000-0005-0000-0000-00002F2E0000}"/>
    <cellStyle name="Percent 2 7" xfId="11841" xr:uid="{00000000-0005-0000-0000-0000302E0000}"/>
    <cellStyle name="Percent 2 8" xfId="11842" xr:uid="{00000000-0005-0000-0000-0000312E0000}"/>
    <cellStyle name="Percent 2 9" xfId="11843" xr:uid="{00000000-0005-0000-0000-0000322E0000}"/>
    <cellStyle name="Percent 3" xfId="442" xr:uid="{00000000-0005-0000-0000-0000332E0000}"/>
    <cellStyle name="Percent 3 10" xfId="11844" xr:uid="{00000000-0005-0000-0000-0000342E0000}"/>
    <cellStyle name="Percent 3 11" xfId="11845" xr:uid="{00000000-0005-0000-0000-0000352E0000}"/>
    <cellStyle name="Percent 3 12" xfId="11846" xr:uid="{00000000-0005-0000-0000-0000362E0000}"/>
    <cellStyle name="Percent 3 13" xfId="11847" xr:uid="{00000000-0005-0000-0000-0000372E0000}"/>
    <cellStyle name="Percent 3 2" xfId="443" xr:uid="{00000000-0005-0000-0000-0000382E0000}"/>
    <cellStyle name="Percent 3 2 10" xfId="11848" xr:uid="{00000000-0005-0000-0000-0000392E0000}"/>
    <cellStyle name="Percent 3 2 11" xfId="11849" xr:uid="{00000000-0005-0000-0000-00003A2E0000}"/>
    <cellStyle name="Percent 3 2 12" xfId="11850" xr:uid="{00000000-0005-0000-0000-00003B2E0000}"/>
    <cellStyle name="Percent 3 2 2" xfId="11851" xr:uid="{00000000-0005-0000-0000-00003C2E0000}"/>
    <cellStyle name="Percent 3 2 3" xfId="11852" xr:uid="{00000000-0005-0000-0000-00003D2E0000}"/>
    <cellStyle name="Percent 3 2 4" xfId="11853" xr:uid="{00000000-0005-0000-0000-00003E2E0000}"/>
    <cellStyle name="Percent 3 2 5" xfId="11854" xr:uid="{00000000-0005-0000-0000-00003F2E0000}"/>
    <cellStyle name="Percent 3 2 6" xfId="11855" xr:uid="{00000000-0005-0000-0000-0000402E0000}"/>
    <cellStyle name="Percent 3 2 7" xfId="11856" xr:uid="{00000000-0005-0000-0000-0000412E0000}"/>
    <cellStyle name="Percent 3 2 8" xfId="11857" xr:uid="{00000000-0005-0000-0000-0000422E0000}"/>
    <cellStyle name="Percent 3 2 9" xfId="11858" xr:uid="{00000000-0005-0000-0000-0000432E0000}"/>
    <cellStyle name="Percent 3 3" xfId="11859" xr:uid="{00000000-0005-0000-0000-0000442E0000}"/>
    <cellStyle name="Percent 3 4" xfId="11860" xr:uid="{00000000-0005-0000-0000-0000452E0000}"/>
    <cellStyle name="Percent 3 5" xfId="11861" xr:uid="{00000000-0005-0000-0000-0000462E0000}"/>
    <cellStyle name="Percent 3 6" xfId="11862" xr:uid="{00000000-0005-0000-0000-0000472E0000}"/>
    <cellStyle name="Percent 3 7" xfId="11863" xr:uid="{00000000-0005-0000-0000-0000482E0000}"/>
    <cellStyle name="Percent 3 8" xfId="11864" xr:uid="{00000000-0005-0000-0000-0000492E0000}"/>
    <cellStyle name="Percent 3 9" xfId="11865" xr:uid="{00000000-0005-0000-0000-00004A2E0000}"/>
    <cellStyle name="Percent 4" xfId="444" xr:uid="{00000000-0005-0000-0000-00004B2E0000}"/>
    <cellStyle name="Percent 4 10" xfId="11866" xr:uid="{00000000-0005-0000-0000-00004C2E0000}"/>
    <cellStyle name="Percent 4 11" xfId="11867" xr:uid="{00000000-0005-0000-0000-00004D2E0000}"/>
    <cellStyle name="Percent 4 12" xfId="11868" xr:uid="{00000000-0005-0000-0000-00004E2E0000}"/>
    <cellStyle name="Percent 4 13" xfId="11869" xr:uid="{00000000-0005-0000-0000-00004F2E0000}"/>
    <cellStyle name="Percent 4 2" xfId="445" xr:uid="{00000000-0005-0000-0000-0000502E0000}"/>
    <cellStyle name="Percent 4 2 10" xfId="11870" xr:uid="{00000000-0005-0000-0000-0000512E0000}"/>
    <cellStyle name="Percent 4 2 11" xfId="11871" xr:uid="{00000000-0005-0000-0000-0000522E0000}"/>
    <cellStyle name="Percent 4 2 12" xfId="11872" xr:uid="{00000000-0005-0000-0000-0000532E0000}"/>
    <cellStyle name="Percent 4 2 2" xfId="11873" xr:uid="{00000000-0005-0000-0000-0000542E0000}"/>
    <cellStyle name="Percent 4 2 3" xfId="11874" xr:uid="{00000000-0005-0000-0000-0000552E0000}"/>
    <cellStyle name="Percent 4 2 4" xfId="11875" xr:uid="{00000000-0005-0000-0000-0000562E0000}"/>
    <cellStyle name="Percent 4 2 5" xfId="11876" xr:uid="{00000000-0005-0000-0000-0000572E0000}"/>
    <cellStyle name="Percent 4 2 6" xfId="11877" xr:uid="{00000000-0005-0000-0000-0000582E0000}"/>
    <cellStyle name="Percent 4 2 7" xfId="11878" xr:uid="{00000000-0005-0000-0000-0000592E0000}"/>
    <cellStyle name="Percent 4 2 8" xfId="11879" xr:uid="{00000000-0005-0000-0000-00005A2E0000}"/>
    <cellStyle name="Percent 4 2 9" xfId="11880" xr:uid="{00000000-0005-0000-0000-00005B2E0000}"/>
    <cellStyle name="Percent 4 3" xfId="11881" xr:uid="{00000000-0005-0000-0000-00005C2E0000}"/>
    <cellStyle name="Percent 4 4" xfId="11882" xr:uid="{00000000-0005-0000-0000-00005D2E0000}"/>
    <cellStyle name="Percent 4 5" xfId="11883" xr:uid="{00000000-0005-0000-0000-00005E2E0000}"/>
    <cellStyle name="Percent 4 6" xfId="11884" xr:uid="{00000000-0005-0000-0000-00005F2E0000}"/>
    <cellStyle name="Percent 4 7" xfId="11885" xr:uid="{00000000-0005-0000-0000-0000602E0000}"/>
    <cellStyle name="Percent 4 8" xfId="11886" xr:uid="{00000000-0005-0000-0000-0000612E0000}"/>
    <cellStyle name="Percent 4 9" xfId="11887" xr:uid="{00000000-0005-0000-0000-0000622E0000}"/>
    <cellStyle name="Percent 5" xfId="446" xr:uid="{00000000-0005-0000-0000-0000632E0000}"/>
    <cellStyle name="Percent 5 10" xfId="11888" xr:uid="{00000000-0005-0000-0000-0000642E0000}"/>
    <cellStyle name="Percent 5 11" xfId="11889" xr:uid="{00000000-0005-0000-0000-0000652E0000}"/>
    <cellStyle name="Percent 5 12" xfId="11890" xr:uid="{00000000-0005-0000-0000-0000662E0000}"/>
    <cellStyle name="Percent 5 13" xfId="11891" xr:uid="{00000000-0005-0000-0000-0000672E0000}"/>
    <cellStyle name="Percent 5 14" xfId="11892" xr:uid="{00000000-0005-0000-0000-0000682E0000}"/>
    <cellStyle name="Percent 5 2" xfId="447" xr:uid="{00000000-0005-0000-0000-0000692E0000}"/>
    <cellStyle name="Percent 5 2 10" xfId="11893" xr:uid="{00000000-0005-0000-0000-00006A2E0000}"/>
    <cellStyle name="Percent 5 2 11" xfId="11894" xr:uid="{00000000-0005-0000-0000-00006B2E0000}"/>
    <cellStyle name="Percent 5 2 12" xfId="11895" xr:uid="{00000000-0005-0000-0000-00006C2E0000}"/>
    <cellStyle name="Percent 5 2 13" xfId="11896" xr:uid="{00000000-0005-0000-0000-00006D2E0000}"/>
    <cellStyle name="Percent 5 2 2" xfId="448" xr:uid="{00000000-0005-0000-0000-00006E2E0000}"/>
    <cellStyle name="Percent 5 2 2 10" xfId="11897" xr:uid="{00000000-0005-0000-0000-00006F2E0000}"/>
    <cellStyle name="Percent 5 2 2 11" xfId="11898" xr:uid="{00000000-0005-0000-0000-0000702E0000}"/>
    <cellStyle name="Percent 5 2 2 12" xfId="11899" xr:uid="{00000000-0005-0000-0000-0000712E0000}"/>
    <cellStyle name="Percent 5 2 2 2" xfId="11900" xr:uid="{00000000-0005-0000-0000-0000722E0000}"/>
    <cellStyle name="Percent 5 2 2 3" xfId="11901" xr:uid="{00000000-0005-0000-0000-0000732E0000}"/>
    <cellStyle name="Percent 5 2 2 4" xfId="11902" xr:uid="{00000000-0005-0000-0000-0000742E0000}"/>
    <cellStyle name="Percent 5 2 2 5" xfId="11903" xr:uid="{00000000-0005-0000-0000-0000752E0000}"/>
    <cellStyle name="Percent 5 2 2 6" xfId="11904" xr:uid="{00000000-0005-0000-0000-0000762E0000}"/>
    <cellStyle name="Percent 5 2 2 7" xfId="11905" xr:uid="{00000000-0005-0000-0000-0000772E0000}"/>
    <cellStyle name="Percent 5 2 2 8" xfId="11906" xr:uid="{00000000-0005-0000-0000-0000782E0000}"/>
    <cellStyle name="Percent 5 2 2 9" xfId="11907" xr:uid="{00000000-0005-0000-0000-0000792E0000}"/>
    <cellStyle name="Percent 5 2 3" xfId="11908" xr:uid="{00000000-0005-0000-0000-00007A2E0000}"/>
    <cellStyle name="Percent 5 2 4" xfId="11909" xr:uid="{00000000-0005-0000-0000-00007B2E0000}"/>
    <cellStyle name="Percent 5 2 5" xfId="11910" xr:uid="{00000000-0005-0000-0000-00007C2E0000}"/>
    <cellStyle name="Percent 5 2 6" xfId="11911" xr:uid="{00000000-0005-0000-0000-00007D2E0000}"/>
    <cellStyle name="Percent 5 2 7" xfId="11912" xr:uid="{00000000-0005-0000-0000-00007E2E0000}"/>
    <cellStyle name="Percent 5 2 8" xfId="11913" xr:uid="{00000000-0005-0000-0000-00007F2E0000}"/>
    <cellStyle name="Percent 5 2 9" xfId="11914" xr:uid="{00000000-0005-0000-0000-0000802E0000}"/>
    <cellStyle name="Percent 5 3" xfId="449" xr:uid="{00000000-0005-0000-0000-0000812E0000}"/>
    <cellStyle name="Percent 5 3 10" xfId="11915" xr:uid="{00000000-0005-0000-0000-0000822E0000}"/>
    <cellStyle name="Percent 5 3 11" xfId="11916" xr:uid="{00000000-0005-0000-0000-0000832E0000}"/>
    <cellStyle name="Percent 5 3 12" xfId="11917" xr:uid="{00000000-0005-0000-0000-0000842E0000}"/>
    <cellStyle name="Percent 5 3 2" xfId="11918" xr:uid="{00000000-0005-0000-0000-0000852E0000}"/>
    <cellStyle name="Percent 5 3 3" xfId="11919" xr:uid="{00000000-0005-0000-0000-0000862E0000}"/>
    <cellStyle name="Percent 5 3 4" xfId="11920" xr:uid="{00000000-0005-0000-0000-0000872E0000}"/>
    <cellStyle name="Percent 5 3 5" xfId="11921" xr:uid="{00000000-0005-0000-0000-0000882E0000}"/>
    <cellStyle name="Percent 5 3 6" xfId="11922" xr:uid="{00000000-0005-0000-0000-0000892E0000}"/>
    <cellStyle name="Percent 5 3 7" xfId="11923" xr:uid="{00000000-0005-0000-0000-00008A2E0000}"/>
    <cellStyle name="Percent 5 3 8" xfId="11924" xr:uid="{00000000-0005-0000-0000-00008B2E0000}"/>
    <cellStyle name="Percent 5 3 9" xfId="11925" xr:uid="{00000000-0005-0000-0000-00008C2E0000}"/>
    <cellStyle name="Percent 5 4" xfId="11926" xr:uid="{00000000-0005-0000-0000-00008D2E0000}"/>
    <cellStyle name="Percent 5 5" xfId="11927" xr:uid="{00000000-0005-0000-0000-00008E2E0000}"/>
    <cellStyle name="Percent 5 6" xfId="11928" xr:uid="{00000000-0005-0000-0000-00008F2E0000}"/>
    <cellStyle name="Percent 5 7" xfId="11929" xr:uid="{00000000-0005-0000-0000-0000902E0000}"/>
    <cellStyle name="Percent 5 8" xfId="11930" xr:uid="{00000000-0005-0000-0000-0000912E0000}"/>
    <cellStyle name="Percent 5 9" xfId="11931" xr:uid="{00000000-0005-0000-0000-0000922E0000}"/>
    <cellStyle name="Percent 6" xfId="450" xr:uid="{00000000-0005-0000-0000-0000932E0000}"/>
    <cellStyle name="Percent 6 10" xfId="11932" xr:uid="{00000000-0005-0000-0000-0000942E0000}"/>
    <cellStyle name="Percent 6 11" xfId="11933" xr:uid="{00000000-0005-0000-0000-0000952E0000}"/>
    <cellStyle name="Percent 6 12" xfId="11934" xr:uid="{00000000-0005-0000-0000-0000962E0000}"/>
    <cellStyle name="Percent 6 13" xfId="11935" xr:uid="{00000000-0005-0000-0000-0000972E0000}"/>
    <cellStyle name="Percent 6 2" xfId="451" xr:uid="{00000000-0005-0000-0000-0000982E0000}"/>
    <cellStyle name="Percent 6 2 10" xfId="11936" xr:uid="{00000000-0005-0000-0000-0000992E0000}"/>
    <cellStyle name="Percent 6 2 11" xfId="11937" xr:uid="{00000000-0005-0000-0000-00009A2E0000}"/>
    <cellStyle name="Percent 6 2 12" xfId="11938" xr:uid="{00000000-0005-0000-0000-00009B2E0000}"/>
    <cellStyle name="Percent 6 2 2" xfId="11939" xr:uid="{00000000-0005-0000-0000-00009C2E0000}"/>
    <cellStyle name="Percent 6 2 3" xfId="11940" xr:uid="{00000000-0005-0000-0000-00009D2E0000}"/>
    <cellStyle name="Percent 6 2 4" xfId="11941" xr:uid="{00000000-0005-0000-0000-00009E2E0000}"/>
    <cellStyle name="Percent 6 2 5" xfId="11942" xr:uid="{00000000-0005-0000-0000-00009F2E0000}"/>
    <cellStyle name="Percent 6 2 6" xfId="11943" xr:uid="{00000000-0005-0000-0000-0000A02E0000}"/>
    <cellStyle name="Percent 6 2 7" xfId="11944" xr:uid="{00000000-0005-0000-0000-0000A12E0000}"/>
    <cellStyle name="Percent 6 2 8" xfId="11945" xr:uid="{00000000-0005-0000-0000-0000A22E0000}"/>
    <cellStyle name="Percent 6 2 9" xfId="11946" xr:uid="{00000000-0005-0000-0000-0000A32E0000}"/>
    <cellStyle name="Percent 6 3" xfId="11947" xr:uid="{00000000-0005-0000-0000-0000A42E0000}"/>
    <cellStyle name="Percent 6 4" xfId="11948" xr:uid="{00000000-0005-0000-0000-0000A52E0000}"/>
    <cellStyle name="Percent 6 5" xfId="11949" xr:uid="{00000000-0005-0000-0000-0000A62E0000}"/>
    <cellStyle name="Percent 6 6" xfId="11950" xr:uid="{00000000-0005-0000-0000-0000A72E0000}"/>
    <cellStyle name="Percent 6 7" xfId="11951" xr:uid="{00000000-0005-0000-0000-0000A82E0000}"/>
    <cellStyle name="Percent 6 8" xfId="11952" xr:uid="{00000000-0005-0000-0000-0000A92E0000}"/>
    <cellStyle name="Percent 6 9" xfId="11953" xr:uid="{00000000-0005-0000-0000-0000AA2E0000}"/>
    <cellStyle name="Style 1" xfId="452" xr:uid="{00000000-0005-0000-0000-0000AB2E0000}"/>
    <cellStyle name="Style 1 10" xfId="11954" xr:uid="{00000000-0005-0000-0000-0000AC2E0000}"/>
    <cellStyle name="Style 1 11" xfId="11955" xr:uid="{00000000-0005-0000-0000-0000AD2E0000}"/>
    <cellStyle name="Style 1 12" xfId="11956" xr:uid="{00000000-0005-0000-0000-0000AE2E0000}"/>
    <cellStyle name="Style 1 2" xfId="11957" xr:uid="{00000000-0005-0000-0000-0000AF2E0000}"/>
    <cellStyle name="Style 1 3" xfId="11958" xr:uid="{00000000-0005-0000-0000-0000B02E0000}"/>
    <cellStyle name="Style 1 4" xfId="11959" xr:uid="{00000000-0005-0000-0000-0000B12E0000}"/>
    <cellStyle name="Style 1 5" xfId="11960" xr:uid="{00000000-0005-0000-0000-0000B22E0000}"/>
    <cellStyle name="Style 1 6" xfId="11961" xr:uid="{00000000-0005-0000-0000-0000B32E0000}"/>
    <cellStyle name="Style 1 7" xfId="11962" xr:uid="{00000000-0005-0000-0000-0000B42E0000}"/>
    <cellStyle name="Style 1 8" xfId="11963" xr:uid="{00000000-0005-0000-0000-0000B52E0000}"/>
    <cellStyle name="Style 1 9" xfId="11964" xr:uid="{00000000-0005-0000-0000-0000B62E0000}"/>
    <cellStyle name="Title" xfId="12068" builtinId="15" customBuiltin="1"/>
    <cellStyle name="Title 2" xfId="453" xr:uid="{00000000-0005-0000-0000-0000B72E0000}"/>
    <cellStyle name="Title 2 10" xfId="11965" xr:uid="{00000000-0005-0000-0000-0000B82E0000}"/>
    <cellStyle name="Title 2 11" xfId="11966" xr:uid="{00000000-0005-0000-0000-0000B92E0000}"/>
    <cellStyle name="Title 2 12" xfId="11967" xr:uid="{00000000-0005-0000-0000-0000BA2E0000}"/>
    <cellStyle name="Title 2 2" xfId="11968" xr:uid="{00000000-0005-0000-0000-0000BB2E0000}"/>
    <cellStyle name="Title 2 3" xfId="11969" xr:uid="{00000000-0005-0000-0000-0000BC2E0000}"/>
    <cellStyle name="Title 2 4" xfId="11970" xr:uid="{00000000-0005-0000-0000-0000BD2E0000}"/>
    <cellStyle name="Title 2 5" xfId="11971" xr:uid="{00000000-0005-0000-0000-0000BE2E0000}"/>
    <cellStyle name="Title 2 6" xfId="11972" xr:uid="{00000000-0005-0000-0000-0000BF2E0000}"/>
    <cellStyle name="Title 2 7" xfId="11973" xr:uid="{00000000-0005-0000-0000-0000C02E0000}"/>
    <cellStyle name="Title 2 8" xfId="11974" xr:uid="{00000000-0005-0000-0000-0000C12E0000}"/>
    <cellStyle name="Title 2 9" xfId="11975" xr:uid="{00000000-0005-0000-0000-0000C22E0000}"/>
    <cellStyle name="Title 3" xfId="454" xr:uid="{00000000-0005-0000-0000-0000C32E0000}"/>
    <cellStyle name="Title 3 10" xfId="11976" xr:uid="{00000000-0005-0000-0000-0000C42E0000}"/>
    <cellStyle name="Title 3 11" xfId="11977" xr:uid="{00000000-0005-0000-0000-0000C52E0000}"/>
    <cellStyle name="Title 3 12" xfId="11978" xr:uid="{00000000-0005-0000-0000-0000C62E0000}"/>
    <cellStyle name="Title 3 2" xfId="11979" xr:uid="{00000000-0005-0000-0000-0000C72E0000}"/>
    <cellStyle name="Title 3 3" xfId="11980" xr:uid="{00000000-0005-0000-0000-0000C82E0000}"/>
    <cellStyle name="Title 3 4" xfId="11981" xr:uid="{00000000-0005-0000-0000-0000C92E0000}"/>
    <cellStyle name="Title 3 5" xfId="11982" xr:uid="{00000000-0005-0000-0000-0000CA2E0000}"/>
    <cellStyle name="Title 3 6" xfId="11983" xr:uid="{00000000-0005-0000-0000-0000CB2E0000}"/>
    <cellStyle name="Title 3 7" xfId="11984" xr:uid="{00000000-0005-0000-0000-0000CC2E0000}"/>
    <cellStyle name="Title 3 8" xfId="11985" xr:uid="{00000000-0005-0000-0000-0000CD2E0000}"/>
    <cellStyle name="Title 3 9" xfId="11986" xr:uid="{00000000-0005-0000-0000-0000CE2E0000}"/>
    <cellStyle name="Title 4" xfId="455" xr:uid="{00000000-0005-0000-0000-0000CF2E0000}"/>
    <cellStyle name="Title 4 10" xfId="11987" xr:uid="{00000000-0005-0000-0000-0000D02E0000}"/>
    <cellStyle name="Title 4 11" xfId="11988" xr:uid="{00000000-0005-0000-0000-0000D12E0000}"/>
    <cellStyle name="Title 4 12" xfId="11989" xr:uid="{00000000-0005-0000-0000-0000D22E0000}"/>
    <cellStyle name="Title 4 2" xfId="11990" xr:uid="{00000000-0005-0000-0000-0000D32E0000}"/>
    <cellStyle name="Title 4 3" xfId="11991" xr:uid="{00000000-0005-0000-0000-0000D42E0000}"/>
    <cellStyle name="Title 4 4" xfId="11992" xr:uid="{00000000-0005-0000-0000-0000D52E0000}"/>
    <cellStyle name="Title 4 5" xfId="11993" xr:uid="{00000000-0005-0000-0000-0000D62E0000}"/>
    <cellStyle name="Title 4 6" xfId="11994" xr:uid="{00000000-0005-0000-0000-0000D72E0000}"/>
    <cellStyle name="Title 4 7" xfId="11995" xr:uid="{00000000-0005-0000-0000-0000D82E0000}"/>
    <cellStyle name="Title 4 8" xfId="11996" xr:uid="{00000000-0005-0000-0000-0000D92E0000}"/>
    <cellStyle name="Title 4 9" xfId="11997" xr:uid="{00000000-0005-0000-0000-0000DA2E0000}"/>
    <cellStyle name="Total" xfId="12084" builtinId="25" customBuiltin="1"/>
    <cellStyle name="Total 2" xfId="456" xr:uid="{00000000-0005-0000-0000-0000DB2E0000}"/>
    <cellStyle name="Total 2 10" xfId="11998" xr:uid="{00000000-0005-0000-0000-0000DC2E0000}"/>
    <cellStyle name="Total 2 11" xfId="11999" xr:uid="{00000000-0005-0000-0000-0000DD2E0000}"/>
    <cellStyle name="Total 2 12" xfId="12000" xr:uid="{00000000-0005-0000-0000-0000DE2E0000}"/>
    <cellStyle name="Total 2 2" xfId="12001" xr:uid="{00000000-0005-0000-0000-0000DF2E0000}"/>
    <cellStyle name="Total 2 3" xfId="12002" xr:uid="{00000000-0005-0000-0000-0000E02E0000}"/>
    <cellStyle name="Total 2 4" xfId="12003" xr:uid="{00000000-0005-0000-0000-0000E12E0000}"/>
    <cellStyle name="Total 2 5" xfId="12004" xr:uid="{00000000-0005-0000-0000-0000E22E0000}"/>
    <cellStyle name="Total 2 6" xfId="12005" xr:uid="{00000000-0005-0000-0000-0000E32E0000}"/>
    <cellStyle name="Total 2 7" xfId="12006" xr:uid="{00000000-0005-0000-0000-0000E42E0000}"/>
    <cellStyle name="Total 2 8" xfId="12007" xr:uid="{00000000-0005-0000-0000-0000E52E0000}"/>
    <cellStyle name="Total 2 9" xfId="12008" xr:uid="{00000000-0005-0000-0000-0000E62E0000}"/>
    <cellStyle name="Total 3" xfId="457" xr:uid="{00000000-0005-0000-0000-0000E72E0000}"/>
    <cellStyle name="Total 3 10" xfId="12009" xr:uid="{00000000-0005-0000-0000-0000E82E0000}"/>
    <cellStyle name="Total 3 11" xfId="12010" xr:uid="{00000000-0005-0000-0000-0000E92E0000}"/>
    <cellStyle name="Total 3 12" xfId="12011" xr:uid="{00000000-0005-0000-0000-0000EA2E0000}"/>
    <cellStyle name="Total 3 2" xfId="12012" xr:uid="{00000000-0005-0000-0000-0000EB2E0000}"/>
    <cellStyle name="Total 3 3" xfId="12013" xr:uid="{00000000-0005-0000-0000-0000EC2E0000}"/>
    <cellStyle name="Total 3 4" xfId="12014" xr:uid="{00000000-0005-0000-0000-0000ED2E0000}"/>
    <cellStyle name="Total 3 5" xfId="12015" xr:uid="{00000000-0005-0000-0000-0000EE2E0000}"/>
    <cellStyle name="Total 3 6" xfId="12016" xr:uid="{00000000-0005-0000-0000-0000EF2E0000}"/>
    <cellStyle name="Total 3 7" xfId="12017" xr:uid="{00000000-0005-0000-0000-0000F02E0000}"/>
    <cellStyle name="Total 3 8" xfId="12018" xr:uid="{00000000-0005-0000-0000-0000F12E0000}"/>
    <cellStyle name="Total 3 9" xfId="12019" xr:uid="{00000000-0005-0000-0000-0000F22E0000}"/>
    <cellStyle name="Total 4" xfId="458" xr:uid="{00000000-0005-0000-0000-0000F32E0000}"/>
    <cellStyle name="Total 4 10" xfId="12020" xr:uid="{00000000-0005-0000-0000-0000F42E0000}"/>
    <cellStyle name="Total 4 11" xfId="12021" xr:uid="{00000000-0005-0000-0000-0000F52E0000}"/>
    <cellStyle name="Total 4 12" xfId="12022" xr:uid="{00000000-0005-0000-0000-0000F62E0000}"/>
    <cellStyle name="Total 4 2" xfId="12023" xr:uid="{00000000-0005-0000-0000-0000F72E0000}"/>
    <cellStyle name="Total 4 3" xfId="12024" xr:uid="{00000000-0005-0000-0000-0000F82E0000}"/>
    <cellStyle name="Total 4 4" xfId="12025" xr:uid="{00000000-0005-0000-0000-0000F92E0000}"/>
    <cellStyle name="Total 4 5" xfId="12026" xr:uid="{00000000-0005-0000-0000-0000FA2E0000}"/>
    <cellStyle name="Total 4 6" xfId="12027" xr:uid="{00000000-0005-0000-0000-0000FB2E0000}"/>
    <cellStyle name="Total 4 7" xfId="12028" xr:uid="{00000000-0005-0000-0000-0000FC2E0000}"/>
    <cellStyle name="Total 4 8" xfId="12029" xr:uid="{00000000-0005-0000-0000-0000FD2E0000}"/>
    <cellStyle name="Total 4 9" xfId="12030" xr:uid="{00000000-0005-0000-0000-0000FE2E0000}"/>
    <cellStyle name="Warning Text" xfId="12081" builtinId="11" customBuiltin="1"/>
    <cellStyle name="Warning Text 2" xfId="459" xr:uid="{00000000-0005-0000-0000-0000FF2E0000}"/>
    <cellStyle name="Warning Text 2 10" xfId="12031" xr:uid="{00000000-0005-0000-0000-0000002F0000}"/>
    <cellStyle name="Warning Text 2 11" xfId="12032" xr:uid="{00000000-0005-0000-0000-0000012F0000}"/>
    <cellStyle name="Warning Text 2 12" xfId="12033" xr:uid="{00000000-0005-0000-0000-0000022F0000}"/>
    <cellStyle name="Warning Text 2 2" xfId="12034" xr:uid="{00000000-0005-0000-0000-0000032F0000}"/>
    <cellStyle name="Warning Text 2 3" xfId="12035" xr:uid="{00000000-0005-0000-0000-0000042F0000}"/>
    <cellStyle name="Warning Text 2 4" xfId="12036" xr:uid="{00000000-0005-0000-0000-0000052F0000}"/>
    <cellStyle name="Warning Text 2 5" xfId="12037" xr:uid="{00000000-0005-0000-0000-0000062F0000}"/>
    <cellStyle name="Warning Text 2 6" xfId="12038" xr:uid="{00000000-0005-0000-0000-0000072F0000}"/>
    <cellStyle name="Warning Text 2 7" xfId="12039" xr:uid="{00000000-0005-0000-0000-0000082F0000}"/>
    <cellStyle name="Warning Text 2 8" xfId="12040" xr:uid="{00000000-0005-0000-0000-0000092F0000}"/>
    <cellStyle name="Warning Text 2 9" xfId="12041" xr:uid="{00000000-0005-0000-0000-00000A2F0000}"/>
    <cellStyle name="Warning Text 3" xfId="460" xr:uid="{00000000-0005-0000-0000-00000B2F0000}"/>
    <cellStyle name="Warning Text 3 10" xfId="12042" xr:uid="{00000000-0005-0000-0000-00000C2F0000}"/>
    <cellStyle name="Warning Text 3 11" xfId="12043" xr:uid="{00000000-0005-0000-0000-00000D2F0000}"/>
    <cellStyle name="Warning Text 3 12" xfId="12044" xr:uid="{00000000-0005-0000-0000-00000E2F0000}"/>
    <cellStyle name="Warning Text 3 2" xfId="12045" xr:uid="{00000000-0005-0000-0000-00000F2F0000}"/>
    <cellStyle name="Warning Text 3 3" xfId="12046" xr:uid="{00000000-0005-0000-0000-0000102F0000}"/>
    <cellStyle name="Warning Text 3 4" xfId="12047" xr:uid="{00000000-0005-0000-0000-0000112F0000}"/>
    <cellStyle name="Warning Text 3 5" xfId="12048" xr:uid="{00000000-0005-0000-0000-0000122F0000}"/>
    <cellStyle name="Warning Text 3 6" xfId="12049" xr:uid="{00000000-0005-0000-0000-0000132F0000}"/>
    <cellStyle name="Warning Text 3 7" xfId="12050" xr:uid="{00000000-0005-0000-0000-0000142F0000}"/>
    <cellStyle name="Warning Text 3 8" xfId="12051" xr:uid="{00000000-0005-0000-0000-0000152F0000}"/>
    <cellStyle name="Warning Text 3 9" xfId="12052" xr:uid="{00000000-0005-0000-0000-0000162F0000}"/>
    <cellStyle name="Warning Text 4" xfId="461" xr:uid="{00000000-0005-0000-0000-0000172F0000}"/>
    <cellStyle name="Warning Text 4 10" xfId="12053" xr:uid="{00000000-0005-0000-0000-0000182F0000}"/>
    <cellStyle name="Warning Text 4 11" xfId="12054" xr:uid="{00000000-0005-0000-0000-0000192F0000}"/>
    <cellStyle name="Warning Text 4 12" xfId="12055" xr:uid="{00000000-0005-0000-0000-00001A2F0000}"/>
    <cellStyle name="Warning Text 4 2" xfId="12056" xr:uid="{00000000-0005-0000-0000-00001B2F0000}"/>
    <cellStyle name="Warning Text 4 3" xfId="12057" xr:uid="{00000000-0005-0000-0000-00001C2F0000}"/>
    <cellStyle name="Warning Text 4 4" xfId="12058" xr:uid="{00000000-0005-0000-0000-00001D2F0000}"/>
    <cellStyle name="Warning Text 4 5" xfId="12059" xr:uid="{00000000-0005-0000-0000-00001E2F0000}"/>
    <cellStyle name="Warning Text 4 6" xfId="12060" xr:uid="{00000000-0005-0000-0000-00001F2F0000}"/>
    <cellStyle name="Warning Text 4 7" xfId="12061" xr:uid="{00000000-0005-0000-0000-0000202F0000}"/>
    <cellStyle name="Warning Text 4 8" xfId="12062" xr:uid="{00000000-0005-0000-0000-0000212F0000}"/>
    <cellStyle name="Warning Text 4 9" xfId="12063" xr:uid="{00000000-0005-0000-0000-0000222F0000}"/>
  </cellStyles>
  <dxfs count="72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22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theme="5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6" formatCode="h:mm:ss"/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01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Tatweer Misr QA Figures</a:t>
            </a:r>
          </a:p>
        </c:rich>
      </c:tx>
      <c:layout>
        <c:manualLayout>
          <c:xMode val="edge"/>
          <c:yMode val="edge"/>
          <c:x val="0.39539578087895455"/>
          <c:y val="3.1218766773399471E-2"/>
        </c:manualLayout>
      </c:layout>
      <c:overlay val="0"/>
      <c:spPr>
        <a:solidFill>
          <a:schemeClr val="accent2"/>
        </a:solidFill>
        <a:ln>
          <a:solidFill>
            <a:schemeClr val="accent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solidFill>
            <a:schemeClr val="accent1">
              <a:lumMod val="20000"/>
              <a:lumOff val="80000"/>
            </a:schemeClr>
          </a:solidFill>
        </a:ln>
        <a:effectLst/>
        <a:sp3d>
          <a:contourClr>
            <a:schemeClr val="accent1">
              <a:lumMod val="20000"/>
              <a:lumOff val="8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473444859008932"/>
          <c:y val="0.22634716516116418"/>
          <c:w val="0.56025114080727112"/>
          <c:h val="0.6217143630167041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Figures!$B$12</c:f>
              <c:strCache>
                <c:ptCount val="1"/>
                <c:pt idx="0">
                  <c:v>Tatweer Misr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bg1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Figures!$E$10:$H$11</c:f>
              <c:strCache>
                <c:ptCount val="4"/>
                <c:pt idx="0">
                  <c:v>CC%</c:v>
                </c:pt>
                <c:pt idx="1">
                  <c:v>EUC%</c:v>
                </c:pt>
                <c:pt idx="2">
                  <c:v>BC%</c:v>
                </c:pt>
                <c:pt idx="3">
                  <c:v>NC%</c:v>
                </c:pt>
              </c:strCache>
            </c:strRef>
          </c:cat>
          <c:val>
            <c:numRef>
              <c:f>Figures!$E$12:$H$12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0.97727272727272729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9-426E-8686-2B8F33489D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9193360"/>
        <c:axId val="162844688"/>
        <c:axId val="149930896"/>
      </c:bar3DChart>
      <c:catAx>
        <c:axId val="5919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4688"/>
        <c:crosses val="autoZero"/>
        <c:auto val="1"/>
        <c:lblAlgn val="ctr"/>
        <c:lblOffset val="100"/>
        <c:noMultiLvlLbl val="0"/>
      </c:catAx>
      <c:valAx>
        <c:axId val="1628446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3360"/>
        <c:crosses val="autoZero"/>
        <c:crossBetween val="between"/>
      </c:valAx>
      <c:serAx>
        <c:axId val="149930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solidFill>
              <a:schemeClr val="accent6">
                <a:lumMod val="20000"/>
                <a:lumOff val="8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4688"/>
        <c:crosses val="autoZero"/>
      </c:serAx>
      <c:spPr>
        <a:noFill/>
        <a:ln>
          <a:solidFill>
            <a:srgbClr val="0070C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rgbClr val="0070C0"/>
      </a:solidFill>
      <a:round/>
    </a:ln>
    <a:effectLst>
      <a:glow rad="63500">
        <a:schemeClr val="accent3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Coaching!$F$4</c:f>
              <c:strCache>
                <c:ptCount val="1"/>
                <c:pt idx="0">
                  <c:v>Done %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4DDB-482F-A63A-05F36274AB9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prst="artDeco"/>
              </a:sp3d>
            </c:spPr>
            <c:extLst>
              <c:ext xmlns:c16="http://schemas.microsoft.com/office/drawing/2014/chart" uri="{C3380CC4-5D6E-409C-BE32-E72D297353CC}">
                <c16:uniqueId val="{00000003-4DDB-482F-A63A-05F36274AB9C}"/>
              </c:ext>
            </c:extLst>
          </c:dPt>
          <c:dLbls>
            <c:spPr>
              <a:solidFill>
                <a:schemeClr val="bg1"/>
              </a:solidFill>
              <a:ln w="19050"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Coaching!$B$5:$B$6</c:f>
              <c:strCache>
                <c:ptCount val="2"/>
                <c:pt idx="0">
                  <c:v>Tatweer Misr</c:v>
                </c:pt>
                <c:pt idx="1">
                  <c:v>Proper T</c:v>
                </c:pt>
              </c:strCache>
            </c:strRef>
          </c:cat>
          <c:val>
            <c:numRef>
              <c:f>Coaching!$F$5:$F$6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8-40EE-9ACB-91FD71A563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Coaching!$H$4</c:f>
              <c:strCache>
                <c:ptCount val="1"/>
                <c:pt idx="0">
                  <c:v>On-Time%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14300" prst="artDeco"/>
              <a:bevelB w="114300" prst="artDeco"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B284-40C2-A3FF-3C3DD0CE6E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B284-40C2-A3FF-3C3DD0CE6E9A}"/>
              </c:ext>
            </c:extLst>
          </c:dPt>
          <c:dLbls>
            <c:spPr>
              <a:solidFill>
                <a:schemeClr val="bg1"/>
              </a:solidFill>
              <a:ln w="19050"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Coaching!$B$5:$B$6</c:f>
              <c:strCache>
                <c:ptCount val="2"/>
                <c:pt idx="0">
                  <c:v>Tatweer Misr</c:v>
                </c:pt>
                <c:pt idx="1">
                  <c:v>Proper T</c:v>
                </c:pt>
              </c:strCache>
            </c:strRef>
          </c:cat>
          <c:val>
            <c:numRef>
              <c:f>Coaching!$H$5:$H$6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84-40C2-A3FF-3C3DD0CE6E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 Dashboard.xlsx]Errors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EU &amp; BC Errors</a:t>
            </a:r>
            <a:endParaRPr lang="en-US" b="1"/>
          </a:p>
        </c:rich>
      </c:tx>
      <c:layout>
        <c:manualLayout>
          <c:xMode val="edge"/>
          <c:yMode val="edge"/>
          <c:x val="0.42011822966124368"/>
          <c:y val="0.11034762307264483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4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16748745147184"/>
          <c:y val="0.21380225425236685"/>
          <c:w val="0.57386052480083805"/>
          <c:h val="0.49221689687038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'Errors Analysis'!$B$6</c:f>
              <c:strCache>
                <c:ptCount val="1"/>
                <c:pt idx="0">
                  <c:v>Count of Error Reasons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rgbClr val="002060"/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'Errors Analysis'!$A$7:$A$12</c:f>
              <c:strCache>
                <c:ptCount val="5"/>
                <c:pt idx="0">
                  <c:v>Didn't log or Update Request (EC)</c:v>
                </c:pt>
                <c:pt idx="1">
                  <c:v>Wrong call activity tree/type</c:v>
                </c:pt>
                <c:pt idx="2">
                  <c:v>Missing/Wrong request assign (EC)</c:v>
                </c:pt>
                <c:pt idx="3">
                  <c:v>Using Wrong company name</c:v>
                </c:pt>
                <c:pt idx="4">
                  <c:v>Wrong Information</c:v>
                </c:pt>
              </c:strCache>
            </c:strRef>
          </c:cat>
          <c:val>
            <c:numRef>
              <c:f>'Errors Analysis'!$B$7:$B$12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E-41D4-87D6-A4FA1B95B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2817535"/>
        <c:axId val="461662335"/>
      </c:barChart>
      <c:lineChart>
        <c:grouping val="standard"/>
        <c:varyColors val="0"/>
        <c:ser>
          <c:idx val="1"/>
          <c:order val="1"/>
          <c:tx>
            <c:strRef>
              <c:f>'Errors Analysis'!$C$6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'Errors Analysis'!$A$7:$A$12</c:f>
              <c:strCache>
                <c:ptCount val="5"/>
                <c:pt idx="0">
                  <c:v>Didn't log or Update Request (EC)</c:v>
                </c:pt>
                <c:pt idx="1">
                  <c:v>Wrong call activity tree/type</c:v>
                </c:pt>
                <c:pt idx="2">
                  <c:v>Missing/Wrong request assign (EC)</c:v>
                </c:pt>
                <c:pt idx="3">
                  <c:v>Using Wrong company name</c:v>
                </c:pt>
                <c:pt idx="4">
                  <c:v>Wrong Information</c:v>
                </c:pt>
              </c:strCache>
            </c:strRef>
          </c:cat>
          <c:val>
            <c:numRef>
              <c:f>'Errors Analysis'!$C$7:$C$12</c:f>
              <c:numCache>
                <c:formatCode>0.00%</c:formatCode>
                <c:ptCount val="5"/>
                <c:pt idx="0">
                  <c:v>0.42857142857142855</c:v>
                </c:pt>
                <c:pt idx="1">
                  <c:v>0.14285714285714285</c:v>
                </c:pt>
                <c:pt idx="2">
                  <c:v>0.14285714285714285</c:v>
                </c:pt>
                <c:pt idx="3">
                  <c:v>0.14285714285714285</c:v>
                </c:pt>
                <c:pt idx="4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BE-41D4-87D6-A4FA1B95B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816335"/>
        <c:axId val="1010876559"/>
      </c:lineChart>
      <c:catAx>
        <c:axId val="101281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2335"/>
        <c:crosses val="autoZero"/>
        <c:auto val="1"/>
        <c:lblAlgn val="ctr"/>
        <c:lblOffset val="100"/>
        <c:noMultiLvlLbl val="0"/>
      </c:catAx>
      <c:valAx>
        <c:axId val="46166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17535"/>
        <c:crosses val="autoZero"/>
        <c:crossBetween val="between"/>
      </c:valAx>
      <c:valAx>
        <c:axId val="101087655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816335"/>
        <c:crosses val="max"/>
        <c:crossBetween val="between"/>
      </c:valAx>
      <c:catAx>
        <c:axId val="10128163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0876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[TM Dashboard.xlsx]Errors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NC errors</a:t>
            </a:r>
            <a:endParaRPr lang="en-US" sz="1400" b="1"/>
          </a:p>
        </c:rich>
      </c:tx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/>
            </a:solidFill>
            <a:ln>
              <a:solidFill>
                <a:schemeClr val="accent2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27248970647234"/>
          <c:y val="0.21263701547098582"/>
          <c:w val="0.607425256161222"/>
          <c:h val="0.301784215946815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'Errors Analysis'!$B$36</c:f>
              <c:strCache>
                <c:ptCount val="1"/>
                <c:pt idx="0">
                  <c:v>Count of Error Reasons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'Errors Analysis'!$A$37:$A$48</c:f>
              <c:strCache>
                <c:ptCount val="11"/>
                <c:pt idx="0">
                  <c:v>Not focused/Let customer repeat the information</c:v>
                </c:pt>
                <c:pt idx="1">
                  <c:v>Improper greeting /closing tone</c:v>
                </c:pt>
                <c:pt idx="2">
                  <c:v>Exceeding hold time (NC)</c:v>
                </c:pt>
                <c:pt idx="3">
                  <c:v>Used unprofessional/negative expressions</c:v>
                </c:pt>
                <c:pt idx="4">
                  <c:v>Didn't follow Transfer/Mute/ Dead Air / Hold protocol</c:v>
                </c:pt>
                <c:pt idx="5">
                  <c:v>Not confident/hesitant</c:v>
                </c:pt>
                <c:pt idx="6">
                  <c:v>Didn't Ask about required data</c:v>
                </c:pt>
                <c:pt idx="7">
                  <c:v>Interrupting the customer</c:v>
                </c:pt>
                <c:pt idx="8">
                  <c:v>Interrupting the customer&amp;Not focused/Let customer repeat the information</c:v>
                </c:pt>
                <c:pt idx="9">
                  <c:v>Delay in responding (NC)</c:v>
                </c:pt>
                <c:pt idx="10">
                  <c:v>Wrong greeting/closing structure</c:v>
                </c:pt>
              </c:strCache>
            </c:strRef>
          </c:cat>
          <c:val>
            <c:numRef>
              <c:f>'Errors Analysis'!$B$37:$B$48</c:f>
              <c:numCache>
                <c:formatCode>General</c:formatCode>
                <c:ptCount val="11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2-4366-B416-637BB2F4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992559"/>
        <c:axId val="1010908175"/>
      </c:barChart>
      <c:lineChart>
        <c:grouping val="standard"/>
        <c:varyColors val="0"/>
        <c:ser>
          <c:idx val="1"/>
          <c:order val="1"/>
          <c:tx>
            <c:strRef>
              <c:f>'Errors Analysis'!$C$36</c:f>
              <c:strCache>
                <c:ptCount val="1"/>
                <c:pt idx="0">
                  <c:v>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solidFill>
                  <a:schemeClr val="accent2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'Errors Analysis'!$A$37:$A$48</c:f>
              <c:strCache>
                <c:ptCount val="11"/>
                <c:pt idx="0">
                  <c:v>Not focused/Let customer repeat the information</c:v>
                </c:pt>
                <c:pt idx="1">
                  <c:v>Improper greeting /closing tone</c:v>
                </c:pt>
                <c:pt idx="2">
                  <c:v>Exceeding hold time (NC)</c:v>
                </c:pt>
                <c:pt idx="3">
                  <c:v>Used unprofessional/negative expressions</c:v>
                </c:pt>
                <c:pt idx="4">
                  <c:v>Didn't follow Transfer/Mute/ Dead Air / Hold protocol</c:v>
                </c:pt>
                <c:pt idx="5">
                  <c:v>Not confident/hesitant</c:v>
                </c:pt>
                <c:pt idx="6">
                  <c:v>Didn't Ask about required data</c:v>
                </c:pt>
                <c:pt idx="7">
                  <c:v>Interrupting the customer</c:v>
                </c:pt>
                <c:pt idx="8">
                  <c:v>Interrupting the customer&amp;Not focused/Let customer repeat the information</c:v>
                </c:pt>
                <c:pt idx="9">
                  <c:v>Delay in responding (NC)</c:v>
                </c:pt>
                <c:pt idx="10">
                  <c:v>Wrong greeting/closing structure</c:v>
                </c:pt>
              </c:strCache>
            </c:strRef>
          </c:cat>
          <c:val>
            <c:numRef>
              <c:f>'Errors Analysis'!$C$37:$C$48</c:f>
              <c:numCache>
                <c:formatCode>0.00%</c:formatCode>
                <c:ptCount val="11"/>
                <c:pt idx="0">
                  <c:v>0.33333333333333331</c:v>
                </c:pt>
                <c:pt idx="1">
                  <c:v>0.14814814814814814</c:v>
                </c:pt>
                <c:pt idx="2">
                  <c:v>0.14814814814814814</c:v>
                </c:pt>
                <c:pt idx="3">
                  <c:v>7.407407407407407E-2</c:v>
                </c:pt>
                <c:pt idx="4">
                  <c:v>7.407407407407407E-2</c:v>
                </c:pt>
                <c:pt idx="5">
                  <c:v>3.7037037037037035E-2</c:v>
                </c:pt>
                <c:pt idx="6">
                  <c:v>3.7037037037037035E-2</c:v>
                </c:pt>
                <c:pt idx="7">
                  <c:v>3.7037037037037035E-2</c:v>
                </c:pt>
                <c:pt idx="8">
                  <c:v>3.7037037037037035E-2</c:v>
                </c:pt>
                <c:pt idx="9">
                  <c:v>3.7037037037037035E-2</c:v>
                </c:pt>
                <c:pt idx="10">
                  <c:v>3.7037037037037035E-2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A2-4366-B416-637BB2F47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018559"/>
        <c:axId val="1010920239"/>
      </c:lineChart>
      <c:catAx>
        <c:axId val="155399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08175"/>
        <c:crosses val="autoZero"/>
        <c:auto val="1"/>
        <c:lblAlgn val="ctr"/>
        <c:lblOffset val="100"/>
        <c:noMultiLvlLbl val="0"/>
      </c:catAx>
      <c:valAx>
        <c:axId val="101090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992559"/>
        <c:crosses val="autoZero"/>
        <c:crossBetween val="between"/>
      </c:valAx>
      <c:valAx>
        <c:axId val="10109202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018559"/>
        <c:crosses val="max"/>
        <c:crossBetween val="between"/>
      </c:valAx>
      <c:catAx>
        <c:axId val="1554018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0920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8" Type="http://schemas.openxmlformats.org/officeDocument/2006/relationships/hyperlink" Target="#Coaching!A1"/><Relationship Id="rId3" Type="http://schemas.openxmlformats.org/officeDocument/2006/relationships/hyperlink" Target="#'TL figures'!A1"/><Relationship Id="rId7" Type="http://schemas.openxmlformats.org/officeDocument/2006/relationships/hyperlink" Target="#'Adherence (OP)'!A1"/><Relationship Id="rId2" Type="http://schemas.openxmlformats.org/officeDocument/2006/relationships/hyperlink" Target="#'Agents Figures'!A1"/><Relationship Id="rId1" Type="http://schemas.openxmlformats.org/officeDocument/2006/relationships/hyperlink" Target="#Figures!A1"/><Relationship Id="rId6" Type="http://schemas.openxmlformats.org/officeDocument/2006/relationships/hyperlink" Target="#'Adherence (QA)'!A1"/><Relationship Id="rId11" Type="http://schemas.openxmlformats.org/officeDocument/2006/relationships/hyperlink" Target="#SBS!A1"/><Relationship Id="rId5" Type="http://schemas.openxmlformats.org/officeDocument/2006/relationships/hyperlink" Target="#'Failed Per Agent'!A1"/><Relationship Id="rId10" Type="http://schemas.openxmlformats.org/officeDocument/2006/relationships/hyperlink" Target="#'RF '!A1"/><Relationship Id="rId4" Type="http://schemas.openxmlformats.org/officeDocument/2006/relationships/hyperlink" Target="#'Errors Analysis'!A1"/><Relationship Id="rId9" Type="http://schemas.openxmlformats.org/officeDocument/2006/relationships/hyperlink" Target="#'OverAll Adherence'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AE39C44-1D41-46A4-9F20-E6272E2FB028}" type="doc">
      <dgm:prSet loTypeId="urn:microsoft.com/office/officeart/2005/8/layout/list1" loCatId="list" qsTypeId="urn:microsoft.com/office/officeart/2005/8/quickstyle/3d2" qsCatId="3D" csTypeId="urn:microsoft.com/office/officeart/2005/8/colors/colorful1" csCatId="colorful" phldr="1"/>
      <dgm:spPr/>
      <dgm:t>
        <a:bodyPr/>
        <a:lstStyle/>
        <a:p>
          <a:endParaRPr lang="en-US"/>
        </a:p>
      </dgm:t>
    </dgm:pt>
    <dgm:pt modelId="{FBF6383D-786E-4603-A2F4-462495F6AC11}">
      <dgm:prSet phldrT="[Text]" custT="1"/>
      <dgm:spPr/>
      <dgm:t>
        <a:bodyPr/>
        <a:lstStyle/>
        <a:p>
          <a:pPr algn="ctr"/>
          <a:r>
            <a:rPr lang="en-US" sz="2200" b="1"/>
            <a:t>Quality Summay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916DFE09-291E-417F-AED4-48256E112F55}" type="parTrans" cxnId="{D72909AF-0D7A-4D38-AAD8-77ED28426ACD}">
      <dgm:prSet/>
      <dgm:spPr/>
      <dgm:t>
        <a:bodyPr/>
        <a:lstStyle/>
        <a:p>
          <a:pPr algn="ctr"/>
          <a:endParaRPr lang="en-US" sz="2200" b="1"/>
        </a:p>
      </dgm:t>
    </dgm:pt>
    <dgm:pt modelId="{6851E2D2-5525-49FC-B817-58FA13A995B5}" type="sibTrans" cxnId="{D72909AF-0D7A-4D38-AAD8-77ED28426ACD}">
      <dgm:prSet/>
      <dgm:spPr/>
      <dgm:t>
        <a:bodyPr/>
        <a:lstStyle/>
        <a:p>
          <a:pPr algn="ctr"/>
          <a:endParaRPr lang="en-US" sz="2200" b="1"/>
        </a:p>
      </dgm:t>
    </dgm:pt>
    <dgm:pt modelId="{52F25249-A132-4883-A9BD-3C0FB01CA422}">
      <dgm:prSet phldrT="[Text]" custT="1"/>
      <dgm:spPr>
        <a:solidFill>
          <a:schemeClr val="tx1">
            <a:lumMod val="50000"/>
            <a:lumOff val="50000"/>
          </a:schemeClr>
        </a:solidFill>
      </dgm:spPr>
      <dgm:t>
        <a:bodyPr/>
        <a:lstStyle/>
        <a:p>
          <a:pPr algn="ctr"/>
          <a:r>
            <a:rPr lang="en-US" sz="2200" b="1"/>
            <a:t>Agent Figures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A676C1B8-F97D-4006-AD0B-4714F34F6A86}" type="parTrans" cxnId="{90C116D0-92F5-4DA4-B8AA-CA38B32436B9}">
      <dgm:prSet/>
      <dgm:spPr/>
      <dgm:t>
        <a:bodyPr/>
        <a:lstStyle/>
        <a:p>
          <a:pPr algn="ctr"/>
          <a:endParaRPr lang="en-US" sz="2200" b="1"/>
        </a:p>
      </dgm:t>
    </dgm:pt>
    <dgm:pt modelId="{3A286EBF-BEC6-44D2-91F9-FE642548090B}" type="sibTrans" cxnId="{90C116D0-92F5-4DA4-B8AA-CA38B32436B9}">
      <dgm:prSet/>
      <dgm:spPr/>
      <dgm:t>
        <a:bodyPr/>
        <a:lstStyle/>
        <a:p>
          <a:pPr algn="ctr"/>
          <a:endParaRPr lang="en-US" sz="2200" b="1"/>
        </a:p>
      </dgm:t>
    </dgm:pt>
    <dgm:pt modelId="{4E65F497-E138-474E-AA68-40A20977232A}">
      <dgm:prSet phldrT="[Text]" custT="1"/>
      <dgm:spPr/>
      <dgm:t>
        <a:bodyPr/>
        <a:lstStyle/>
        <a:p>
          <a:pPr algn="ctr"/>
          <a:r>
            <a:rPr lang="en-US" sz="2200" b="1"/>
            <a:t>TL Figures 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4F9D8CE4-C281-4FE9-8C0A-C658D1328D77}" type="parTrans" cxnId="{1E104FE7-1214-4E6A-94B7-A05E4B450A2C}">
      <dgm:prSet/>
      <dgm:spPr/>
      <dgm:t>
        <a:bodyPr/>
        <a:lstStyle/>
        <a:p>
          <a:pPr algn="ctr"/>
          <a:endParaRPr lang="en-US" sz="2200" b="1"/>
        </a:p>
      </dgm:t>
    </dgm:pt>
    <dgm:pt modelId="{FF3FE9E2-2094-431A-918B-0477C46A1D8A}" type="sibTrans" cxnId="{1E104FE7-1214-4E6A-94B7-A05E4B450A2C}">
      <dgm:prSet/>
      <dgm:spPr/>
      <dgm:t>
        <a:bodyPr/>
        <a:lstStyle/>
        <a:p>
          <a:pPr algn="ctr"/>
          <a:endParaRPr lang="en-US" sz="2200" b="1"/>
        </a:p>
      </dgm:t>
    </dgm:pt>
    <dgm:pt modelId="{34BDC96D-5077-499E-8ED4-F93B70A6C030}">
      <dgm:prSet phldrT="[Text]" custT="1"/>
      <dgm:spPr/>
      <dgm:t>
        <a:bodyPr/>
        <a:lstStyle/>
        <a:p>
          <a:pPr algn="ctr"/>
          <a:r>
            <a:rPr lang="en-US" sz="2200" b="1"/>
            <a:t>Errors Analysis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71BC87CF-FBC7-48D4-ADD3-2E0A2FD420D0}" type="parTrans" cxnId="{68501CE2-5DE4-481B-B552-C47F679509D7}">
      <dgm:prSet/>
      <dgm:spPr/>
      <dgm:t>
        <a:bodyPr/>
        <a:lstStyle/>
        <a:p>
          <a:pPr algn="ctr"/>
          <a:endParaRPr lang="en-US" sz="2200" b="1"/>
        </a:p>
      </dgm:t>
    </dgm:pt>
    <dgm:pt modelId="{5AEFBA00-7A5E-4A30-A6F4-4BC26C55FDF7}" type="sibTrans" cxnId="{68501CE2-5DE4-481B-B552-C47F679509D7}">
      <dgm:prSet/>
      <dgm:spPr/>
      <dgm:t>
        <a:bodyPr/>
        <a:lstStyle/>
        <a:p>
          <a:pPr algn="ctr"/>
          <a:endParaRPr lang="en-US" sz="2200" b="1"/>
        </a:p>
      </dgm:t>
    </dgm:pt>
    <dgm:pt modelId="{E6F19724-D739-4AE8-A9D0-7CFE5067641D}">
      <dgm:prSet phldrT="[Text]" custT="1"/>
      <dgm:spPr/>
      <dgm:t>
        <a:bodyPr/>
        <a:lstStyle/>
        <a:p>
          <a:pPr algn="ctr"/>
          <a:r>
            <a:rPr lang="en-US" sz="2200" b="1"/>
            <a:t>Failed Per Agent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937C9D11-D927-4379-A6E7-4829127E2402}" type="parTrans" cxnId="{05FA6A6A-131E-47E8-AE17-EA93866D30A8}">
      <dgm:prSet/>
      <dgm:spPr/>
      <dgm:t>
        <a:bodyPr/>
        <a:lstStyle/>
        <a:p>
          <a:pPr algn="ctr"/>
          <a:endParaRPr lang="en-US" sz="2200" b="1"/>
        </a:p>
      </dgm:t>
    </dgm:pt>
    <dgm:pt modelId="{7C596223-1220-4A41-990A-11B5E5AAD871}" type="sibTrans" cxnId="{05FA6A6A-131E-47E8-AE17-EA93866D30A8}">
      <dgm:prSet/>
      <dgm:spPr/>
      <dgm:t>
        <a:bodyPr/>
        <a:lstStyle/>
        <a:p>
          <a:pPr algn="ctr"/>
          <a:endParaRPr lang="en-US" sz="2200" b="1"/>
        </a:p>
      </dgm:t>
    </dgm:pt>
    <dgm:pt modelId="{F03CD0E7-A97C-4392-B6A6-E28B19E0310B}">
      <dgm:prSet phldrT="[Text]" custT="1"/>
      <dgm:spPr>
        <a:solidFill>
          <a:schemeClr val="bg2">
            <a:lumMod val="50000"/>
          </a:schemeClr>
        </a:solidFill>
      </dgm:spPr>
      <dgm:t>
        <a:bodyPr/>
        <a:lstStyle/>
        <a:p>
          <a:pPr algn="ctr"/>
          <a:r>
            <a:rPr lang="en-US" sz="2200" b="1"/>
            <a:t>Adherence (QA)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13EFE152-7C87-4E18-90CF-0D3857FF6940}" type="parTrans" cxnId="{F1A2858A-92AF-4189-9689-A29C22C591C1}">
      <dgm:prSet/>
      <dgm:spPr/>
      <dgm:t>
        <a:bodyPr/>
        <a:lstStyle/>
        <a:p>
          <a:pPr algn="ctr"/>
          <a:endParaRPr lang="en-US" sz="2200" b="1"/>
        </a:p>
      </dgm:t>
    </dgm:pt>
    <dgm:pt modelId="{CFC8AC48-CDB1-43CD-BB21-FED6351AF821}" type="sibTrans" cxnId="{F1A2858A-92AF-4189-9689-A29C22C591C1}">
      <dgm:prSet/>
      <dgm:spPr/>
      <dgm:t>
        <a:bodyPr/>
        <a:lstStyle/>
        <a:p>
          <a:pPr algn="ctr"/>
          <a:endParaRPr lang="en-US" sz="2200" b="1"/>
        </a:p>
      </dgm:t>
    </dgm:pt>
    <dgm:pt modelId="{AE817E7B-14A8-48BC-ADCE-C0F1193470F8}">
      <dgm:prSet phldrT="[Text]" custT="1"/>
      <dgm:spPr/>
      <dgm:t>
        <a:bodyPr/>
        <a:lstStyle/>
        <a:p>
          <a:pPr algn="ctr"/>
          <a:r>
            <a:rPr lang="en-US" sz="2200" b="1"/>
            <a:t>Adherence (OP)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543E4A66-431C-4887-A21C-1F5A564A6D58}" type="parTrans" cxnId="{1AAA2B03-C324-4217-93B4-81B532C53EE7}">
      <dgm:prSet/>
      <dgm:spPr/>
      <dgm:t>
        <a:bodyPr/>
        <a:lstStyle/>
        <a:p>
          <a:pPr algn="ctr"/>
          <a:endParaRPr lang="en-US" sz="2200" b="1"/>
        </a:p>
      </dgm:t>
    </dgm:pt>
    <dgm:pt modelId="{F188FDF7-C77C-4642-8F97-B7A16F2817CB}" type="sibTrans" cxnId="{1AAA2B03-C324-4217-93B4-81B532C53EE7}">
      <dgm:prSet/>
      <dgm:spPr/>
      <dgm:t>
        <a:bodyPr/>
        <a:lstStyle/>
        <a:p>
          <a:pPr algn="ctr"/>
          <a:endParaRPr lang="en-US" sz="2200" b="1"/>
        </a:p>
      </dgm:t>
    </dgm:pt>
    <dgm:pt modelId="{7D822534-0012-47ED-91AC-DF707AE74BD4}">
      <dgm:prSet phldrT="[Text]" custT="1"/>
      <dgm:spPr/>
      <dgm:t>
        <a:bodyPr/>
        <a:lstStyle/>
        <a:p>
          <a:pPr algn="ctr"/>
          <a:r>
            <a:rPr lang="en-US" sz="2200" b="1"/>
            <a:t>Coaching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60AF8839-A93C-4DF1-BD62-F653DF93F625}" type="parTrans" cxnId="{4BCF312A-F346-4C87-9149-D83C0C0F218F}">
      <dgm:prSet/>
      <dgm:spPr/>
      <dgm:t>
        <a:bodyPr/>
        <a:lstStyle/>
        <a:p>
          <a:pPr algn="ctr"/>
          <a:endParaRPr lang="en-US" sz="2200" b="1"/>
        </a:p>
      </dgm:t>
    </dgm:pt>
    <dgm:pt modelId="{C6EAB8EA-EBDB-4814-91FD-9B2F58C16446}" type="sibTrans" cxnId="{4BCF312A-F346-4C87-9149-D83C0C0F218F}">
      <dgm:prSet/>
      <dgm:spPr/>
      <dgm:t>
        <a:bodyPr/>
        <a:lstStyle/>
        <a:p>
          <a:pPr algn="ctr"/>
          <a:endParaRPr lang="en-US" sz="2200" b="1"/>
        </a:p>
      </dgm:t>
    </dgm:pt>
    <dgm:pt modelId="{57E7C4FB-A5DB-4BD3-B2D5-712C2B8E4054}">
      <dgm:prSet phldrT="[Text]" custT="1"/>
      <dgm:spPr>
        <a:solidFill>
          <a:schemeClr val="bg2">
            <a:lumMod val="50000"/>
          </a:schemeClr>
        </a:solidFill>
      </dgm:spPr>
      <dgm:t>
        <a:bodyPr/>
        <a:lstStyle/>
        <a:p>
          <a:pPr algn="ctr"/>
          <a:r>
            <a:rPr lang="en-US" sz="2200" b="1"/>
            <a:t>OverAll Adherence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7662D5D9-8C5B-443E-A4A8-0AD11D27BDBD}" type="parTrans" cxnId="{1672A7FE-DEB0-4FF3-AAEA-B1769A770E5A}">
      <dgm:prSet/>
      <dgm:spPr/>
      <dgm:t>
        <a:bodyPr/>
        <a:lstStyle/>
        <a:p>
          <a:pPr algn="ctr"/>
          <a:endParaRPr lang="en-US" sz="2200" b="1"/>
        </a:p>
      </dgm:t>
    </dgm:pt>
    <dgm:pt modelId="{CEE64948-08EA-4A8A-A587-2376903BDF52}" type="sibTrans" cxnId="{1672A7FE-DEB0-4FF3-AAEA-B1769A770E5A}">
      <dgm:prSet/>
      <dgm:spPr/>
      <dgm:t>
        <a:bodyPr/>
        <a:lstStyle/>
        <a:p>
          <a:pPr algn="ctr"/>
          <a:endParaRPr lang="en-US" sz="2200" b="1"/>
        </a:p>
      </dgm:t>
    </dgm:pt>
    <dgm:pt modelId="{CB695F28-EFF7-4018-A957-6D7B85331B83}">
      <dgm:prSet phldrT="[Text]" custT="1"/>
      <dgm:spPr/>
      <dgm:t>
        <a:bodyPr/>
        <a:lstStyle/>
        <a:p>
          <a:pPr algn="ctr"/>
          <a:r>
            <a:rPr lang="en-US" sz="2200" b="1"/>
            <a:t>RF Summary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0"/>
          </dgm14:cNvPr>
        </a:ext>
      </dgm:extLst>
    </dgm:pt>
    <dgm:pt modelId="{0EE1E89E-E536-45FA-9AEA-6BA446EC4975}" type="parTrans" cxnId="{A8A3AE8C-A8EA-4A9B-A9DA-AC3E10EBF6FD}">
      <dgm:prSet/>
      <dgm:spPr/>
      <dgm:t>
        <a:bodyPr/>
        <a:lstStyle/>
        <a:p>
          <a:pPr algn="ctr"/>
          <a:endParaRPr lang="en-US" sz="2200" b="1"/>
        </a:p>
      </dgm:t>
    </dgm:pt>
    <dgm:pt modelId="{1CED229B-13FE-43AE-A476-B764A5B58785}" type="sibTrans" cxnId="{A8A3AE8C-A8EA-4A9B-A9DA-AC3E10EBF6FD}">
      <dgm:prSet/>
      <dgm:spPr/>
      <dgm:t>
        <a:bodyPr/>
        <a:lstStyle/>
        <a:p>
          <a:pPr algn="ctr"/>
          <a:endParaRPr lang="en-US" sz="2200" b="1"/>
        </a:p>
      </dgm:t>
    </dgm:pt>
    <dgm:pt modelId="{D34A8C42-BA78-482A-89EC-5B0593EBB5A3}">
      <dgm:prSet phldrT="[Text]" custT="1"/>
      <dgm:spPr/>
      <dgm:t>
        <a:bodyPr/>
        <a:lstStyle/>
        <a:p>
          <a:pPr algn="ctr"/>
          <a:r>
            <a:rPr lang="en-US" sz="2200" b="1"/>
            <a:t>Side</a:t>
          </a:r>
          <a:r>
            <a:rPr lang="en-US" sz="2200" b="1" baseline="0"/>
            <a:t> by Side</a:t>
          </a:r>
          <a:endParaRPr lang="en-US" sz="2200" b="1"/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1"/>
          </dgm14:cNvPr>
        </a:ext>
      </dgm:extLst>
    </dgm:pt>
    <dgm:pt modelId="{95E67AF1-6C0C-4D9A-9BFC-15405069BAB2}" type="parTrans" cxnId="{F9D32B50-5F6F-4142-908A-15BD69FF0CB5}">
      <dgm:prSet/>
      <dgm:spPr/>
      <dgm:t>
        <a:bodyPr/>
        <a:lstStyle/>
        <a:p>
          <a:pPr algn="ctr"/>
          <a:endParaRPr lang="en-US" sz="2200" b="1"/>
        </a:p>
      </dgm:t>
    </dgm:pt>
    <dgm:pt modelId="{4C722736-25CF-4B4E-9F7C-2EA5175DAA47}" type="sibTrans" cxnId="{F9D32B50-5F6F-4142-908A-15BD69FF0CB5}">
      <dgm:prSet/>
      <dgm:spPr/>
      <dgm:t>
        <a:bodyPr/>
        <a:lstStyle/>
        <a:p>
          <a:pPr algn="ctr"/>
          <a:endParaRPr lang="en-US" sz="2200" b="1"/>
        </a:p>
      </dgm:t>
    </dgm:pt>
    <dgm:pt modelId="{CDA33094-3444-4C05-A4F3-D4E0DF8BE9A5}" type="pres">
      <dgm:prSet presAssocID="{BAE39C44-1D41-46A4-9F20-E6272E2FB028}" presName="linear" presStyleCnt="0">
        <dgm:presLayoutVars>
          <dgm:dir/>
          <dgm:animLvl val="lvl"/>
          <dgm:resizeHandles val="exact"/>
        </dgm:presLayoutVars>
      </dgm:prSet>
      <dgm:spPr/>
    </dgm:pt>
    <dgm:pt modelId="{DE6BADBA-7B8F-4FBF-B40A-EDCB458551C5}" type="pres">
      <dgm:prSet presAssocID="{FBF6383D-786E-4603-A2F4-462495F6AC11}" presName="parentLin" presStyleCnt="0"/>
      <dgm:spPr/>
    </dgm:pt>
    <dgm:pt modelId="{7F7B808C-A92A-4732-B93F-E7F6819A3568}" type="pres">
      <dgm:prSet presAssocID="{FBF6383D-786E-4603-A2F4-462495F6AC11}" presName="parentLeftMargin" presStyleLbl="node1" presStyleIdx="0" presStyleCnt="11"/>
      <dgm:spPr/>
    </dgm:pt>
    <dgm:pt modelId="{74CD416B-68F4-4DD3-90F7-D833A42A370B}" type="pres">
      <dgm:prSet presAssocID="{FBF6383D-786E-4603-A2F4-462495F6AC11}" presName="parentText" presStyleLbl="node1" presStyleIdx="0" presStyleCnt="11">
        <dgm:presLayoutVars>
          <dgm:chMax val="0"/>
          <dgm:bulletEnabled val="1"/>
        </dgm:presLayoutVars>
      </dgm:prSet>
      <dgm:spPr>
        <a:prstGeom prst="roundRect">
          <a:avLst/>
        </a:prstGeom>
      </dgm:spPr>
    </dgm:pt>
    <dgm:pt modelId="{3CB4F7C7-1B77-421A-B596-6CD1BABAB02A}" type="pres">
      <dgm:prSet presAssocID="{FBF6383D-786E-4603-A2F4-462495F6AC11}" presName="negativeSpace" presStyleCnt="0"/>
      <dgm:spPr/>
    </dgm:pt>
    <dgm:pt modelId="{7CB66CBF-AC08-4850-8707-B96F49147C7C}" type="pres">
      <dgm:prSet presAssocID="{FBF6383D-786E-4603-A2F4-462495F6AC11}" presName="childText" presStyleLbl="conFgAcc1" presStyleIdx="0" presStyleCnt="11">
        <dgm:presLayoutVars>
          <dgm:bulletEnabled val="1"/>
        </dgm:presLayoutVars>
      </dgm:prSet>
      <dgm:spPr/>
    </dgm:pt>
    <dgm:pt modelId="{A31D24B5-3D5E-4F87-BB8A-B818C668060D}" type="pres">
      <dgm:prSet presAssocID="{6851E2D2-5525-49FC-B817-58FA13A995B5}" presName="spaceBetweenRectangles" presStyleCnt="0"/>
      <dgm:spPr/>
    </dgm:pt>
    <dgm:pt modelId="{680FD845-CB7F-4AA5-97B3-ED06B2743775}" type="pres">
      <dgm:prSet presAssocID="{52F25249-A132-4883-A9BD-3C0FB01CA422}" presName="parentLin" presStyleCnt="0"/>
      <dgm:spPr/>
    </dgm:pt>
    <dgm:pt modelId="{C6E27162-85D5-4960-8FDF-D8C613D48ECC}" type="pres">
      <dgm:prSet presAssocID="{52F25249-A132-4883-A9BD-3C0FB01CA422}" presName="parentLeftMargin" presStyleLbl="node1" presStyleIdx="0" presStyleCnt="11"/>
      <dgm:spPr/>
    </dgm:pt>
    <dgm:pt modelId="{7024D1C6-6C5D-4339-BEF8-9A61D06F7D41}" type="pres">
      <dgm:prSet presAssocID="{52F25249-A132-4883-A9BD-3C0FB01CA422}" presName="parentText" presStyleLbl="node1" presStyleIdx="1" presStyleCnt="11">
        <dgm:presLayoutVars>
          <dgm:chMax val="0"/>
          <dgm:bulletEnabled val="1"/>
        </dgm:presLayoutVars>
      </dgm:prSet>
      <dgm:spPr>
        <a:prstGeom prst="round2DiagRect">
          <a:avLst/>
        </a:prstGeom>
      </dgm:spPr>
    </dgm:pt>
    <dgm:pt modelId="{486C9457-ECE3-4785-BFEC-7E3775AA5E72}" type="pres">
      <dgm:prSet presAssocID="{52F25249-A132-4883-A9BD-3C0FB01CA422}" presName="negativeSpace" presStyleCnt="0"/>
      <dgm:spPr/>
    </dgm:pt>
    <dgm:pt modelId="{670B0534-D384-408C-A791-125B82ADF833}" type="pres">
      <dgm:prSet presAssocID="{52F25249-A132-4883-A9BD-3C0FB01CA422}" presName="childText" presStyleLbl="conFgAcc1" presStyleIdx="1" presStyleCnt="11">
        <dgm:presLayoutVars>
          <dgm:bulletEnabled val="1"/>
        </dgm:presLayoutVars>
      </dgm:prSet>
      <dgm:spPr/>
    </dgm:pt>
    <dgm:pt modelId="{BABF571B-FB63-4252-B003-BD4260B1D886}" type="pres">
      <dgm:prSet presAssocID="{3A286EBF-BEC6-44D2-91F9-FE642548090B}" presName="spaceBetweenRectangles" presStyleCnt="0"/>
      <dgm:spPr/>
    </dgm:pt>
    <dgm:pt modelId="{09026B69-03C6-40EE-ABAA-D6939BC8882D}" type="pres">
      <dgm:prSet presAssocID="{4E65F497-E138-474E-AA68-40A20977232A}" presName="parentLin" presStyleCnt="0"/>
      <dgm:spPr/>
    </dgm:pt>
    <dgm:pt modelId="{6D054A23-C27C-4B8B-BAA9-270EA5D7F3C5}" type="pres">
      <dgm:prSet presAssocID="{4E65F497-E138-474E-AA68-40A20977232A}" presName="parentLeftMargin" presStyleLbl="node1" presStyleIdx="1" presStyleCnt="11"/>
      <dgm:spPr/>
    </dgm:pt>
    <dgm:pt modelId="{02FFD032-BE5E-4FB2-8C60-B5C5DC502DA2}" type="pres">
      <dgm:prSet presAssocID="{4E65F497-E138-474E-AA68-40A20977232A}" presName="parentText" presStyleLbl="node1" presStyleIdx="2" presStyleCnt="11">
        <dgm:presLayoutVars>
          <dgm:chMax val="0"/>
          <dgm:bulletEnabled val="1"/>
        </dgm:presLayoutVars>
      </dgm:prSet>
      <dgm:spPr/>
    </dgm:pt>
    <dgm:pt modelId="{A6D821E4-686A-4028-B757-E96F729735B9}" type="pres">
      <dgm:prSet presAssocID="{4E65F497-E138-474E-AA68-40A20977232A}" presName="negativeSpace" presStyleCnt="0"/>
      <dgm:spPr/>
    </dgm:pt>
    <dgm:pt modelId="{3FBEFEAA-EF52-43E2-B9ED-77431CD54AC1}" type="pres">
      <dgm:prSet presAssocID="{4E65F497-E138-474E-AA68-40A20977232A}" presName="childText" presStyleLbl="conFgAcc1" presStyleIdx="2" presStyleCnt="11">
        <dgm:presLayoutVars>
          <dgm:bulletEnabled val="1"/>
        </dgm:presLayoutVars>
      </dgm:prSet>
      <dgm:spPr/>
    </dgm:pt>
    <dgm:pt modelId="{F012A334-3A24-452D-9681-4D7DB1BD8F85}" type="pres">
      <dgm:prSet presAssocID="{FF3FE9E2-2094-431A-918B-0477C46A1D8A}" presName="spaceBetweenRectangles" presStyleCnt="0"/>
      <dgm:spPr/>
    </dgm:pt>
    <dgm:pt modelId="{83267411-59F9-40F1-9451-C10C67AADBD6}" type="pres">
      <dgm:prSet presAssocID="{34BDC96D-5077-499E-8ED4-F93B70A6C030}" presName="parentLin" presStyleCnt="0"/>
      <dgm:spPr/>
    </dgm:pt>
    <dgm:pt modelId="{25C9DF27-9019-49EF-8F56-DBDE44D488B3}" type="pres">
      <dgm:prSet presAssocID="{34BDC96D-5077-499E-8ED4-F93B70A6C030}" presName="parentLeftMargin" presStyleLbl="node1" presStyleIdx="2" presStyleCnt="11"/>
      <dgm:spPr/>
    </dgm:pt>
    <dgm:pt modelId="{00B5AD20-A22B-4DAC-AE25-1FB479420A4A}" type="pres">
      <dgm:prSet presAssocID="{34BDC96D-5077-499E-8ED4-F93B70A6C030}" presName="parentText" presStyleLbl="node1" presStyleIdx="3" presStyleCnt="11">
        <dgm:presLayoutVars>
          <dgm:chMax val="0"/>
          <dgm:bulletEnabled val="1"/>
        </dgm:presLayoutVars>
      </dgm:prSet>
      <dgm:spPr/>
    </dgm:pt>
    <dgm:pt modelId="{38693162-B67A-418A-B01E-4C8A42529E02}" type="pres">
      <dgm:prSet presAssocID="{34BDC96D-5077-499E-8ED4-F93B70A6C030}" presName="negativeSpace" presStyleCnt="0"/>
      <dgm:spPr/>
    </dgm:pt>
    <dgm:pt modelId="{CAE21E3F-EADA-4C1D-97E8-F79AF92A564B}" type="pres">
      <dgm:prSet presAssocID="{34BDC96D-5077-499E-8ED4-F93B70A6C030}" presName="childText" presStyleLbl="conFgAcc1" presStyleIdx="3" presStyleCnt="11">
        <dgm:presLayoutVars>
          <dgm:bulletEnabled val="1"/>
        </dgm:presLayoutVars>
      </dgm:prSet>
      <dgm:spPr/>
    </dgm:pt>
    <dgm:pt modelId="{EC7A04F7-EA75-4A9C-8D7D-7F0AE9A4FE4F}" type="pres">
      <dgm:prSet presAssocID="{5AEFBA00-7A5E-4A30-A6F4-4BC26C55FDF7}" presName="spaceBetweenRectangles" presStyleCnt="0"/>
      <dgm:spPr/>
    </dgm:pt>
    <dgm:pt modelId="{E8FC9CFF-ECAA-4440-AB85-4B319403E192}" type="pres">
      <dgm:prSet presAssocID="{E6F19724-D739-4AE8-A9D0-7CFE5067641D}" presName="parentLin" presStyleCnt="0"/>
      <dgm:spPr/>
    </dgm:pt>
    <dgm:pt modelId="{AFEFB7C1-D688-42C2-9A99-013DB519D33A}" type="pres">
      <dgm:prSet presAssocID="{E6F19724-D739-4AE8-A9D0-7CFE5067641D}" presName="parentLeftMargin" presStyleLbl="node1" presStyleIdx="3" presStyleCnt="11"/>
      <dgm:spPr/>
    </dgm:pt>
    <dgm:pt modelId="{B4963A6F-7F97-466D-85C9-E2466F011249}" type="pres">
      <dgm:prSet presAssocID="{E6F19724-D739-4AE8-A9D0-7CFE5067641D}" presName="parentText" presStyleLbl="node1" presStyleIdx="4" presStyleCnt="11">
        <dgm:presLayoutVars>
          <dgm:chMax val="0"/>
          <dgm:bulletEnabled val="1"/>
        </dgm:presLayoutVars>
      </dgm:prSet>
      <dgm:spPr/>
    </dgm:pt>
    <dgm:pt modelId="{E8227066-144B-4692-A120-7F8FB1B0D39A}" type="pres">
      <dgm:prSet presAssocID="{E6F19724-D739-4AE8-A9D0-7CFE5067641D}" presName="negativeSpace" presStyleCnt="0"/>
      <dgm:spPr/>
    </dgm:pt>
    <dgm:pt modelId="{B8EA406F-8116-4E40-836C-A3F0CAB39B9C}" type="pres">
      <dgm:prSet presAssocID="{E6F19724-D739-4AE8-A9D0-7CFE5067641D}" presName="childText" presStyleLbl="conFgAcc1" presStyleIdx="4" presStyleCnt="11">
        <dgm:presLayoutVars>
          <dgm:bulletEnabled val="1"/>
        </dgm:presLayoutVars>
      </dgm:prSet>
      <dgm:spPr/>
    </dgm:pt>
    <dgm:pt modelId="{6A9F37E7-BF2F-4A11-B2CB-360943016C5E}" type="pres">
      <dgm:prSet presAssocID="{7C596223-1220-4A41-990A-11B5E5AAD871}" presName="spaceBetweenRectangles" presStyleCnt="0"/>
      <dgm:spPr/>
    </dgm:pt>
    <dgm:pt modelId="{2FC948CF-E761-41FF-9F38-ACB3B8E1357F}" type="pres">
      <dgm:prSet presAssocID="{7D822534-0012-47ED-91AC-DF707AE74BD4}" presName="parentLin" presStyleCnt="0"/>
      <dgm:spPr/>
    </dgm:pt>
    <dgm:pt modelId="{2D31040D-59FD-47CF-88F8-F92370702853}" type="pres">
      <dgm:prSet presAssocID="{7D822534-0012-47ED-91AC-DF707AE74BD4}" presName="parentLeftMargin" presStyleLbl="node1" presStyleIdx="4" presStyleCnt="11"/>
      <dgm:spPr/>
    </dgm:pt>
    <dgm:pt modelId="{A2E6B3C3-D8A1-467A-9908-318B41F8E147}" type="pres">
      <dgm:prSet presAssocID="{7D822534-0012-47ED-91AC-DF707AE74BD4}" presName="parentText" presStyleLbl="node1" presStyleIdx="5" presStyleCnt="11">
        <dgm:presLayoutVars>
          <dgm:chMax val="0"/>
          <dgm:bulletEnabled val="1"/>
        </dgm:presLayoutVars>
      </dgm:prSet>
      <dgm:spPr/>
    </dgm:pt>
    <dgm:pt modelId="{127DFA27-4A48-4373-B2A7-B1D2AB140297}" type="pres">
      <dgm:prSet presAssocID="{7D822534-0012-47ED-91AC-DF707AE74BD4}" presName="negativeSpace" presStyleCnt="0"/>
      <dgm:spPr/>
    </dgm:pt>
    <dgm:pt modelId="{ECA86236-F431-455A-B701-ED6407219B92}" type="pres">
      <dgm:prSet presAssocID="{7D822534-0012-47ED-91AC-DF707AE74BD4}" presName="childText" presStyleLbl="conFgAcc1" presStyleIdx="5" presStyleCnt="11">
        <dgm:presLayoutVars>
          <dgm:bulletEnabled val="1"/>
        </dgm:presLayoutVars>
      </dgm:prSet>
      <dgm:spPr/>
    </dgm:pt>
    <dgm:pt modelId="{36F23A4E-CD4D-44C3-9E7E-94E1D732BCA3}" type="pres">
      <dgm:prSet presAssocID="{C6EAB8EA-EBDB-4814-91FD-9B2F58C16446}" presName="spaceBetweenRectangles" presStyleCnt="0"/>
      <dgm:spPr/>
    </dgm:pt>
    <dgm:pt modelId="{C79EC099-9453-4FC6-9950-08F00ED18239}" type="pres">
      <dgm:prSet presAssocID="{F03CD0E7-A97C-4392-B6A6-E28B19E0310B}" presName="parentLin" presStyleCnt="0"/>
      <dgm:spPr/>
    </dgm:pt>
    <dgm:pt modelId="{E5D42037-C304-4305-BC62-32551E1C212A}" type="pres">
      <dgm:prSet presAssocID="{F03CD0E7-A97C-4392-B6A6-E28B19E0310B}" presName="parentLeftMargin" presStyleLbl="node1" presStyleIdx="5" presStyleCnt="11"/>
      <dgm:spPr/>
    </dgm:pt>
    <dgm:pt modelId="{2293B53A-03F7-4BC2-BF37-3184C2039ABC}" type="pres">
      <dgm:prSet presAssocID="{F03CD0E7-A97C-4392-B6A6-E28B19E0310B}" presName="parentText" presStyleLbl="node1" presStyleIdx="6" presStyleCnt="11">
        <dgm:presLayoutVars>
          <dgm:chMax val="0"/>
          <dgm:bulletEnabled val="1"/>
        </dgm:presLayoutVars>
      </dgm:prSet>
      <dgm:spPr/>
    </dgm:pt>
    <dgm:pt modelId="{FA1B9F19-0FAD-4329-B143-C43E36E58CB4}" type="pres">
      <dgm:prSet presAssocID="{F03CD0E7-A97C-4392-B6A6-E28B19E0310B}" presName="negativeSpace" presStyleCnt="0"/>
      <dgm:spPr/>
    </dgm:pt>
    <dgm:pt modelId="{433D647F-0C3D-4537-96CB-6C99E288F1AA}" type="pres">
      <dgm:prSet presAssocID="{F03CD0E7-A97C-4392-B6A6-E28B19E0310B}" presName="childText" presStyleLbl="conFgAcc1" presStyleIdx="6" presStyleCnt="11">
        <dgm:presLayoutVars>
          <dgm:bulletEnabled val="1"/>
        </dgm:presLayoutVars>
      </dgm:prSet>
      <dgm:spPr/>
    </dgm:pt>
    <dgm:pt modelId="{6A9F9891-6238-4E8D-A388-512E827F01A4}" type="pres">
      <dgm:prSet presAssocID="{CFC8AC48-CDB1-43CD-BB21-FED6351AF821}" presName="spaceBetweenRectangles" presStyleCnt="0"/>
      <dgm:spPr/>
    </dgm:pt>
    <dgm:pt modelId="{72B749C8-FDA3-49CC-91F5-2C3944DD31E0}" type="pres">
      <dgm:prSet presAssocID="{AE817E7B-14A8-48BC-ADCE-C0F1193470F8}" presName="parentLin" presStyleCnt="0"/>
      <dgm:spPr/>
    </dgm:pt>
    <dgm:pt modelId="{7041B8B1-D5DF-4637-B627-E344A4A60975}" type="pres">
      <dgm:prSet presAssocID="{AE817E7B-14A8-48BC-ADCE-C0F1193470F8}" presName="parentLeftMargin" presStyleLbl="node1" presStyleIdx="6" presStyleCnt="11"/>
      <dgm:spPr/>
    </dgm:pt>
    <dgm:pt modelId="{A55829C3-3BFC-417A-9DB9-92DA64F08487}" type="pres">
      <dgm:prSet presAssocID="{AE817E7B-14A8-48BC-ADCE-C0F1193470F8}" presName="parentText" presStyleLbl="node1" presStyleIdx="7" presStyleCnt="11">
        <dgm:presLayoutVars>
          <dgm:chMax val="0"/>
          <dgm:bulletEnabled val="1"/>
        </dgm:presLayoutVars>
      </dgm:prSet>
      <dgm:spPr/>
    </dgm:pt>
    <dgm:pt modelId="{AD0B21BF-1DC3-47F6-A1DB-BE0F4B9A8F12}" type="pres">
      <dgm:prSet presAssocID="{AE817E7B-14A8-48BC-ADCE-C0F1193470F8}" presName="negativeSpace" presStyleCnt="0"/>
      <dgm:spPr/>
    </dgm:pt>
    <dgm:pt modelId="{4DF4DA43-C527-4FB7-9A69-0621753FCF73}" type="pres">
      <dgm:prSet presAssocID="{AE817E7B-14A8-48BC-ADCE-C0F1193470F8}" presName="childText" presStyleLbl="conFgAcc1" presStyleIdx="7" presStyleCnt="11">
        <dgm:presLayoutVars>
          <dgm:bulletEnabled val="1"/>
        </dgm:presLayoutVars>
      </dgm:prSet>
      <dgm:spPr/>
    </dgm:pt>
    <dgm:pt modelId="{2E6C52CF-402A-4FC7-90D7-7D5B50D78DE4}" type="pres">
      <dgm:prSet presAssocID="{F188FDF7-C77C-4642-8F97-B7A16F2817CB}" presName="spaceBetweenRectangles" presStyleCnt="0"/>
      <dgm:spPr/>
    </dgm:pt>
    <dgm:pt modelId="{6CD30240-0DB2-4C9A-9A8B-821769160C9F}" type="pres">
      <dgm:prSet presAssocID="{57E7C4FB-A5DB-4BD3-B2D5-712C2B8E4054}" presName="parentLin" presStyleCnt="0"/>
      <dgm:spPr/>
    </dgm:pt>
    <dgm:pt modelId="{186FDD5A-FB21-4CE6-BBF1-2769B1F77B3F}" type="pres">
      <dgm:prSet presAssocID="{57E7C4FB-A5DB-4BD3-B2D5-712C2B8E4054}" presName="parentLeftMargin" presStyleLbl="node1" presStyleIdx="7" presStyleCnt="11"/>
      <dgm:spPr/>
    </dgm:pt>
    <dgm:pt modelId="{161D5A5C-90FD-4344-B00C-3119634DDABB}" type="pres">
      <dgm:prSet presAssocID="{57E7C4FB-A5DB-4BD3-B2D5-712C2B8E4054}" presName="parentText" presStyleLbl="node1" presStyleIdx="8" presStyleCnt="11">
        <dgm:presLayoutVars>
          <dgm:chMax val="0"/>
          <dgm:bulletEnabled val="1"/>
        </dgm:presLayoutVars>
      </dgm:prSet>
      <dgm:spPr/>
    </dgm:pt>
    <dgm:pt modelId="{EE91B85A-84AB-4FD5-8BBC-647F178491E8}" type="pres">
      <dgm:prSet presAssocID="{57E7C4FB-A5DB-4BD3-B2D5-712C2B8E4054}" presName="negativeSpace" presStyleCnt="0"/>
      <dgm:spPr/>
    </dgm:pt>
    <dgm:pt modelId="{F91FC4C7-A2C0-40DA-93AD-B0B5DFA2EC70}" type="pres">
      <dgm:prSet presAssocID="{57E7C4FB-A5DB-4BD3-B2D5-712C2B8E4054}" presName="childText" presStyleLbl="conFgAcc1" presStyleIdx="8" presStyleCnt="11">
        <dgm:presLayoutVars>
          <dgm:bulletEnabled val="1"/>
        </dgm:presLayoutVars>
      </dgm:prSet>
      <dgm:spPr/>
    </dgm:pt>
    <dgm:pt modelId="{5D73A3ED-86A7-4B32-9F3F-DB346D816B0C}" type="pres">
      <dgm:prSet presAssocID="{CEE64948-08EA-4A8A-A587-2376903BDF52}" presName="spaceBetweenRectangles" presStyleCnt="0"/>
      <dgm:spPr/>
    </dgm:pt>
    <dgm:pt modelId="{F529680B-C5CF-4A52-8490-DCB5EADB0A75}" type="pres">
      <dgm:prSet presAssocID="{CB695F28-EFF7-4018-A957-6D7B85331B83}" presName="parentLin" presStyleCnt="0"/>
      <dgm:spPr/>
    </dgm:pt>
    <dgm:pt modelId="{7EE267F3-461B-4DC8-BC7C-785C1A9879D9}" type="pres">
      <dgm:prSet presAssocID="{CB695F28-EFF7-4018-A957-6D7B85331B83}" presName="parentLeftMargin" presStyleLbl="node1" presStyleIdx="8" presStyleCnt="11"/>
      <dgm:spPr/>
    </dgm:pt>
    <dgm:pt modelId="{7A167F39-2BD8-4DCC-A37A-135F406533BA}" type="pres">
      <dgm:prSet presAssocID="{CB695F28-EFF7-4018-A957-6D7B85331B83}" presName="parentText" presStyleLbl="node1" presStyleIdx="9" presStyleCnt="11">
        <dgm:presLayoutVars>
          <dgm:chMax val="0"/>
          <dgm:bulletEnabled val="1"/>
        </dgm:presLayoutVars>
      </dgm:prSet>
      <dgm:spPr/>
    </dgm:pt>
    <dgm:pt modelId="{5AAD43E3-C4AA-4B0E-9CCC-F7CAE52BBD8B}" type="pres">
      <dgm:prSet presAssocID="{CB695F28-EFF7-4018-A957-6D7B85331B83}" presName="negativeSpace" presStyleCnt="0"/>
      <dgm:spPr/>
    </dgm:pt>
    <dgm:pt modelId="{C3C2A469-69D3-4B63-8B14-9C3486A9CBE7}" type="pres">
      <dgm:prSet presAssocID="{CB695F28-EFF7-4018-A957-6D7B85331B83}" presName="childText" presStyleLbl="conFgAcc1" presStyleIdx="9" presStyleCnt="11">
        <dgm:presLayoutVars>
          <dgm:bulletEnabled val="1"/>
        </dgm:presLayoutVars>
      </dgm:prSet>
      <dgm:spPr/>
    </dgm:pt>
    <dgm:pt modelId="{0EEDEF00-3209-4E45-9CE4-9540EAFAD875}" type="pres">
      <dgm:prSet presAssocID="{1CED229B-13FE-43AE-A476-B764A5B58785}" presName="spaceBetweenRectangles" presStyleCnt="0"/>
      <dgm:spPr/>
    </dgm:pt>
    <dgm:pt modelId="{C58BCC40-D268-42C2-BC5C-66C96D56C7E2}" type="pres">
      <dgm:prSet presAssocID="{D34A8C42-BA78-482A-89EC-5B0593EBB5A3}" presName="parentLin" presStyleCnt="0"/>
      <dgm:spPr/>
    </dgm:pt>
    <dgm:pt modelId="{16B0B6F8-4EBD-4FC1-BA4F-456269CE4471}" type="pres">
      <dgm:prSet presAssocID="{D34A8C42-BA78-482A-89EC-5B0593EBB5A3}" presName="parentLeftMargin" presStyleLbl="node1" presStyleIdx="9" presStyleCnt="11"/>
      <dgm:spPr/>
    </dgm:pt>
    <dgm:pt modelId="{4505F11D-EAD9-4875-8676-DA3D080C85E4}" type="pres">
      <dgm:prSet presAssocID="{D34A8C42-BA78-482A-89EC-5B0593EBB5A3}" presName="parentText" presStyleLbl="node1" presStyleIdx="10" presStyleCnt="11">
        <dgm:presLayoutVars>
          <dgm:chMax val="0"/>
          <dgm:bulletEnabled val="1"/>
        </dgm:presLayoutVars>
      </dgm:prSet>
      <dgm:spPr/>
    </dgm:pt>
    <dgm:pt modelId="{CCE16C60-FFD6-4011-8508-B334BE559814}" type="pres">
      <dgm:prSet presAssocID="{D34A8C42-BA78-482A-89EC-5B0593EBB5A3}" presName="negativeSpace" presStyleCnt="0"/>
      <dgm:spPr/>
    </dgm:pt>
    <dgm:pt modelId="{6812F3D0-CD42-40C0-BD8D-9E7E7C8D5C6D}" type="pres">
      <dgm:prSet presAssocID="{D34A8C42-BA78-482A-89EC-5B0593EBB5A3}" presName="childText" presStyleLbl="conFgAcc1" presStyleIdx="10" presStyleCnt="11">
        <dgm:presLayoutVars>
          <dgm:bulletEnabled val="1"/>
        </dgm:presLayoutVars>
      </dgm:prSet>
      <dgm:spPr/>
    </dgm:pt>
  </dgm:ptLst>
  <dgm:cxnLst>
    <dgm:cxn modelId="{1AAA2B03-C324-4217-93B4-81B532C53EE7}" srcId="{BAE39C44-1D41-46A4-9F20-E6272E2FB028}" destId="{AE817E7B-14A8-48BC-ADCE-C0F1193470F8}" srcOrd="7" destOrd="0" parTransId="{543E4A66-431C-4887-A21C-1F5A564A6D58}" sibTransId="{F188FDF7-C77C-4642-8F97-B7A16F2817CB}"/>
    <dgm:cxn modelId="{C2C01326-E66B-4ABE-8DA2-C4C5C68462AC}" type="presOf" srcId="{7D822534-0012-47ED-91AC-DF707AE74BD4}" destId="{A2E6B3C3-D8A1-467A-9908-318B41F8E147}" srcOrd="1" destOrd="0" presId="urn:microsoft.com/office/officeart/2005/8/layout/list1"/>
    <dgm:cxn modelId="{4BCF312A-F346-4C87-9149-D83C0C0F218F}" srcId="{BAE39C44-1D41-46A4-9F20-E6272E2FB028}" destId="{7D822534-0012-47ED-91AC-DF707AE74BD4}" srcOrd="5" destOrd="0" parTransId="{60AF8839-A93C-4DF1-BD62-F653DF93F625}" sibTransId="{C6EAB8EA-EBDB-4814-91FD-9B2F58C16446}"/>
    <dgm:cxn modelId="{431A522B-7487-4977-8AA0-F8036C0943F1}" type="presOf" srcId="{BAE39C44-1D41-46A4-9F20-E6272E2FB028}" destId="{CDA33094-3444-4C05-A4F3-D4E0DF8BE9A5}" srcOrd="0" destOrd="0" presId="urn:microsoft.com/office/officeart/2005/8/layout/list1"/>
    <dgm:cxn modelId="{76E99235-153E-4BFB-A394-047787D78447}" type="presOf" srcId="{AE817E7B-14A8-48BC-ADCE-C0F1193470F8}" destId="{A55829C3-3BFC-417A-9DB9-92DA64F08487}" srcOrd="1" destOrd="0" presId="urn:microsoft.com/office/officeart/2005/8/layout/list1"/>
    <dgm:cxn modelId="{43456B5E-7070-4797-8BD2-64979F167B78}" type="presOf" srcId="{F03CD0E7-A97C-4392-B6A6-E28B19E0310B}" destId="{2293B53A-03F7-4BC2-BF37-3184C2039ABC}" srcOrd="1" destOrd="0" presId="urn:microsoft.com/office/officeart/2005/8/layout/list1"/>
    <dgm:cxn modelId="{CC77F544-7E96-4F2D-8359-4C8E93C9BA98}" type="presOf" srcId="{34BDC96D-5077-499E-8ED4-F93B70A6C030}" destId="{00B5AD20-A22B-4DAC-AE25-1FB479420A4A}" srcOrd="1" destOrd="0" presId="urn:microsoft.com/office/officeart/2005/8/layout/list1"/>
    <dgm:cxn modelId="{E192FB68-9407-4BAD-BE9F-3EEAF24A795A}" type="presOf" srcId="{F03CD0E7-A97C-4392-B6A6-E28B19E0310B}" destId="{E5D42037-C304-4305-BC62-32551E1C212A}" srcOrd="0" destOrd="0" presId="urn:microsoft.com/office/officeart/2005/8/layout/list1"/>
    <dgm:cxn modelId="{05FA6A6A-131E-47E8-AE17-EA93866D30A8}" srcId="{BAE39C44-1D41-46A4-9F20-E6272E2FB028}" destId="{E6F19724-D739-4AE8-A9D0-7CFE5067641D}" srcOrd="4" destOrd="0" parTransId="{937C9D11-D927-4379-A6E7-4829127E2402}" sibTransId="{7C596223-1220-4A41-990A-11B5E5AAD871}"/>
    <dgm:cxn modelId="{1B6D224C-142B-4183-9B23-4E9E85E65EAD}" type="presOf" srcId="{7D822534-0012-47ED-91AC-DF707AE74BD4}" destId="{2D31040D-59FD-47CF-88F8-F92370702853}" srcOrd="0" destOrd="0" presId="urn:microsoft.com/office/officeart/2005/8/layout/list1"/>
    <dgm:cxn modelId="{CDDE556D-5D78-40D9-B3FC-DF3E21D8855E}" type="presOf" srcId="{4E65F497-E138-474E-AA68-40A20977232A}" destId="{02FFD032-BE5E-4FB2-8C60-B5C5DC502DA2}" srcOrd="1" destOrd="0" presId="urn:microsoft.com/office/officeart/2005/8/layout/list1"/>
    <dgm:cxn modelId="{F9D32B50-5F6F-4142-908A-15BD69FF0CB5}" srcId="{BAE39C44-1D41-46A4-9F20-E6272E2FB028}" destId="{D34A8C42-BA78-482A-89EC-5B0593EBB5A3}" srcOrd="10" destOrd="0" parTransId="{95E67AF1-6C0C-4D9A-9BFC-15405069BAB2}" sibTransId="{4C722736-25CF-4B4E-9F7C-2EA5175DAA47}"/>
    <dgm:cxn modelId="{FE7EBC74-B4A9-4EF9-AF82-3BEDC520F1DF}" type="presOf" srcId="{D34A8C42-BA78-482A-89EC-5B0593EBB5A3}" destId="{16B0B6F8-4EBD-4FC1-BA4F-456269CE4471}" srcOrd="0" destOrd="0" presId="urn:microsoft.com/office/officeart/2005/8/layout/list1"/>
    <dgm:cxn modelId="{CE6E4678-E5A3-4D68-9A52-AD50DC7587B9}" type="presOf" srcId="{CB695F28-EFF7-4018-A957-6D7B85331B83}" destId="{7EE267F3-461B-4DC8-BC7C-785C1A9879D9}" srcOrd="0" destOrd="0" presId="urn:microsoft.com/office/officeart/2005/8/layout/list1"/>
    <dgm:cxn modelId="{CC39F77A-B06D-4AAB-B736-B18B4D9A0160}" type="presOf" srcId="{D34A8C42-BA78-482A-89EC-5B0593EBB5A3}" destId="{4505F11D-EAD9-4875-8676-DA3D080C85E4}" srcOrd="1" destOrd="0" presId="urn:microsoft.com/office/officeart/2005/8/layout/list1"/>
    <dgm:cxn modelId="{0F97007D-B3F3-40C9-8997-DE1B87E9100F}" type="presOf" srcId="{57E7C4FB-A5DB-4BD3-B2D5-712C2B8E4054}" destId="{186FDD5A-FB21-4CE6-BBF1-2769B1F77B3F}" srcOrd="0" destOrd="0" presId="urn:microsoft.com/office/officeart/2005/8/layout/list1"/>
    <dgm:cxn modelId="{6EBE067D-7DB8-4E23-A6DF-4522C240F53F}" type="presOf" srcId="{4E65F497-E138-474E-AA68-40A20977232A}" destId="{6D054A23-C27C-4B8B-BAA9-270EA5D7F3C5}" srcOrd="0" destOrd="0" presId="urn:microsoft.com/office/officeart/2005/8/layout/list1"/>
    <dgm:cxn modelId="{73592D81-62BF-460A-A2FE-B3D640C294C7}" type="presOf" srcId="{E6F19724-D739-4AE8-A9D0-7CFE5067641D}" destId="{AFEFB7C1-D688-42C2-9A99-013DB519D33A}" srcOrd="0" destOrd="0" presId="urn:microsoft.com/office/officeart/2005/8/layout/list1"/>
    <dgm:cxn modelId="{F1A2858A-92AF-4189-9689-A29C22C591C1}" srcId="{BAE39C44-1D41-46A4-9F20-E6272E2FB028}" destId="{F03CD0E7-A97C-4392-B6A6-E28B19E0310B}" srcOrd="6" destOrd="0" parTransId="{13EFE152-7C87-4E18-90CF-0D3857FF6940}" sibTransId="{CFC8AC48-CDB1-43CD-BB21-FED6351AF821}"/>
    <dgm:cxn modelId="{A8A3AE8C-A8EA-4A9B-A9DA-AC3E10EBF6FD}" srcId="{BAE39C44-1D41-46A4-9F20-E6272E2FB028}" destId="{CB695F28-EFF7-4018-A957-6D7B85331B83}" srcOrd="9" destOrd="0" parTransId="{0EE1E89E-E536-45FA-9AEA-6BA446EC4975}" sibTransId="{1CED229B-13FE-43AE-A476-B764A5B58785}"/>
    <dgm:cxn modelId="{2339E993-B371-4EE4-8A5F-14CCBC8A0FA9}" type="presOf" srcId="{34BDC96D-5077-499E-8ED4-F93B70A6C030}" destId="{25C9DF27-9019-49EF-8F56-DBDE44D488B3}" srcOrd="0" destOrd="0" presId="urn:microsoft.com/office/officeart/2005/8/layout/list1"/>
    <dgm:cxn modelId="{E46955AD-5662-42EF-BFF5-85CCEADBE15D}" type="presOf" srcId="{AE817E7B-14A8-48BC-ADCE-C0F1193470F8}" destId="{7041B8B1-D5DF-4637-B627-E344A4A60975}" srcOrd="0" destOrd="0" presId="urn:microsoft.com/office/officeart/2005/8/layout/list1"/>
    <dgm:cxn modelId="{AC86D3AD-B276-41ED-825B-4E6CE4929214}" type="presOf" srcId="{52F25249-A132-4883-A9BD-3C0FB01CA422}" destId="{7024D1C6-6C5D-4339-BEF8-9A61D06F7D41}" srcOrd="1" destOrd="0" presId="urn:microsoft.com/office/officeart/2005/8/layout/list1"/>
    <dgm:cxn modelId="{D72909AF-0D7A-4D38-AAD8-77ED28426ACD}" srcId="{BAE39C44-1D41-46A4-9F20-E6272E2FB028}" destId="{FBF6383D-786E-4603-A2F4-462495F6AC11}" srcOrd="0" destOrd="0" parTransId="{916DFE09-291E-417F-AED4-48256E112F55}" sibTransId="{6851E2D2-5525-49FC-B817-58FA13A995B5}"/>
    <dgm:cxn modelId="{AC09B8C0-9578-40BB-9193-262E8A7BAEBC}" type="presOf" srcId="{FBF6383D-786E-4603-A2F4-462495F6AC11}" destId="{7F7B808C-A92A-4732-B93F-E7F6819A3568}" srcOrd="0" destOrd="0" presId="urn:microsoft.com/office/officeart/2005/8/layout/list1"/>
    <dgm:cxn modelId="{8CBA8CCA-0F54-4CDA-89C7-F7C37AF9F519}" type="presOf" srcId="{57E7C4FB-A5DB-4BD3-B2D5-712C2B8E4054}" destId="{161D5A5C-90FD-4344-B00C-3119634DDABB}" srcOrd="1" destOrd="0" presId="urn:microsoft.com/office/officeart/2005/8/layout/list1"/>
    <dgm:cxn modelId="{90C116D0-92F5-4DA4-B8AA-CA38B32436B9}" srcId="{BAE39C44-1D41-46A4-9F20-E6272E2FB028}" destId="{52F25249-A132-4883-A9BD-3C0FB01CA422}" srcOrd="1" destOrd="0" parTransId="{A676C1B8-F97D-4006-AD0B-4714F34F6A86}" sibTransId="{3A286EBF-BEC6-44D2-91F9-FE642548090B}"/>
    <dgm:cxn modelId="{56B144D9-404F-405C-9EB1-111A525F1107}" type="presOf" srcId="{E6F19724-D739-4AE8-A9D0-7CFE5067641D}" destId="{B4963A6F-7F97-466D-85C9-E2466F011249}" srcOrd="1" destOrd="0" presId="urn:microsoft.com/office/officeart/2005/8/layout/list1"/>
    <dgm:cxn modelId="{37E4B6DD-0557-48E7-A386-49D721165D19}" type="presOf" srcId="{CB695F28-EFF7-4018-A957-6D7B85331B83}" destId="{7A167F39-2BD8-4DCC-A37A-135F406533BA}" srcOrd="1" destOrd="0" presId="urn:microsoft.com/office/officeart/2005/8/layout/list1"/>
    <dgm:cxn modelId="{68501CE2-5DE4-481B-B552-C47F679509D7}" srcId="{BAE39C44-1D41-46A4-9F20-E6272E2FB028}" destId="{34BDC96D-5077-499E-8ED4-F93B70A6C030}" srcOrd="3" destOrd="0" parTransId="{71BC87CF-FBC7-48D4-ADD3-2E0A2FD420D0}" sibTransId="{5AEFBA00-7A5E-4A30-A6F4-4BC26C55FDF7}"/>
    <dgm:cxn modelId="{1E104FE7-1214-4E6A-94B7-A05E4B450A2C}" srcId="{BAE39C44-1D41-46A4-9F20-E6272E2FB028}" destId="{4E65F497-E138-474E-AA68-40A20977232A}" srcOrd="2" destOrd="0" parTransId="{4F9D8CE4-C281-4FE9-8C0A-C658D1328D77}" sibTransId="{FF3FE9E2-2094-431A-918B-0477C46A1D8A}"/>
    <dgm:cxn modelId="{6F61A8F8-6BEA-4CA6-A1E2-A2CCD62641BC}" type="presOf" srcId="{52F25249-A132-4883-A9BD-3C0FB01CA422}" destId="{C6E27162-85D5-4960-8FDF-D8C613D48ECC}" srcOrd="0" destOrd="0" presId="urn:microsoft.com/office/officeart/2005/8/layout/list1"/>
    <dgm:cxn modelId="{3A409FF9-7CE9-4A3D-938E-55DBCD8C0D5B}" type="presOf" srcId="{FBF6383D-786E-4603-A2F4-462495F6AC11}" destId="{74CD416B-68F4-4DD3-90F7-D833A42A370B}" srcOrd="1" destOrd="0" presId="urn:microsoft.com/office/officeart/2005/8/layout/list1"/>
    <dgm:cxn modelId="{1672A7FE-DEB0-4FF3-AAEA-B1769A770E5A}" srcId="{BAE39C44-1D41-46A4-9F20-E6272E2FB028}" destId="{57E7C4FB-A5DB-4BD3-B2D5-712C2B8E4054}" srcOrd="8" destOrd="0" parTransId="{7662D5D9-8C5B-443E-A4A8-0AD11D27BDBD}" sibTransId="{CEE64948-08EA-4A8A-A587-2376903BDF52}"/>
    <dgm:cxn modelId="{F5D864FA-53F1-4B0F-A1BC-DE0F898853A1}" type="presParOf" srcId="{CDA33094-3444-4C05-A4F3-D4E0DF8BE9A5}" destId="{DE6BADBA-7B8F-4FBF-B40A-EDCB458551C5}" srcOrd="0" destOrd="0" presId="urn:microsoft.com/office/officeart/2005/8/layout/list1"/>
    <dgm:cxn modelId="{BF0829E2-9B27-46AE-8119-5895E3A707F3}" type="presParOf" srcId="{DE6BADBA-7B8F-4FBF-B40A-EDCB458551C5}" destId="{7F7B808C-A92A-4732-B93F-E7F6819A3568}" srcOrd="0" destOrd="0" presId="urn:microsoft.com/office/officeart/2005/8/layout/list1"/>
    <dgm:cxn modelId="{ABAA9E98-DBA7-468E-BD6B-FAACFA6EC6E1}" type="presParOf" srcId="{DE6BADBA-7B8F-4FBF-B40A-EDCB458551C5}" destId="{74CD416B-68F4-4DD3-90F7-D833A42A370B}" srcOrd="1" destOrd="0" presId="urn:microsoft.com/office/officeart/2005/8/layout/list1"/>
    <dgm:cxn modelId="{44FFAC0F-B981-4B24-A480-38299F851CB3}" type="presParOf" srcId="{CDA33094-3444-4C05-A4F3-D4E0DF8BE9A5}" destId="{3CB4F7C7-1B77-421A-B596-6CD1BABAB02A}" srcOrd="1" destOrd="0" presId="urn:microsoft.com/office/officeart/2005/8/layout/list1"/>
    <dgm:cxn modelId="{6C82E772-AFEE-4750-931A-2593FC1B281F}" type="presParOf" srcId="{CDA33094-3444-4C05-A4F3-D4E0DF8BE9A5}" destId="{7CB66CBF-AC08-4850-8707-B96F49147C7C}" srcOrd="2" destOrd="0" presId="urn:microsoft.com/office/officeart/2005/8/layout/list1"/>
    <dgm:cxn modelId="{205FDA9C-14D3-46E2-86BB-BCC3AC9C6F64}" type="presParOf" srcId="{CDA33094-3444-4C05-A4F3-D4E0DF8BE9A5}" destId="{A31D24B5-3D5E-4F87-BB8A-B818C668060D}" srcOrd="3" destOrd="0" presId="urn:microsoft.com/office/officeart/2005/8/layout/list1"/>
    <dgm:cxn modelId="{B32D270D-68B1-49EA-8B00-96EF97D1DF2B}" type="presParOf" srcId="{CDA33094-3444-4C05-A4F3-D4E0DF8BE9A5}" destId="{680FD845-CB7F-4AA5-97B3-ED06B2743775}" srcOrd="4" destOrd="0" presId="urn:microsoft.com/office/officeart/2005/8/layout/list1"/>
    <dgm:cxn modelId="{803E5065-ABCC-4435-BE6B-FE1E7D23560E}" type="presParOf" srcId="{680FD845-CB7F-4AA5-97B3-ED06B2743775}" destId="{C6E27162-85D5-4960-8FDF-D8C613D48ECC}" srcOrd="0" destOrd="0" presId="urn:microsoft.com/office/officeart/2005/8/layout/list1"/>
    <dgm:cxn modelId="{FB6B7360-6F55-4865-9297-36A0FB207DB5}" type="presParOf" srcId="{680FD845-CB7F-4AA5-97B3-ED06B2743775}" destId="{7024D1C6-6C5D-4339-BEF8-9A61D06F7D41}" srcOrd="1" destOrd="0" presId="urn:microsoft.com/office/officeart/2005/8/layout/list1"/>
    <dgm:cxn modelId="{7CCDE96A-7ABD-432A-BA67-005CEB09341E}" type="presParOf" srcId="{CDA33094-3444-4C05-A4F3-D4E0DF8BE9A5}" destId="{486C9457-ECE3-4785-BFEC-7E3775AA5E72}" srcOrd="5" destOrd="0" presId="urn:microsoft.com/office/officeart/2005/8/layout/list1"/>
    <dgm:cxn modelId="{395BD5AA-4475-4926-BFF2-175C83D745FB}" type="presParOf" srcId="{CDA33094-3444-4C05-A4F3-D4E0DF8BE9A5}" destId="{670B0534-D384-408C-A791-125B82ADF833}" srcOrd="6" destOrd="0" presId="urn:microsoft.com/office/officeart/2005/8/layout/list1"/>
    <dgm:cxn modelId="{06FA38AE-AE7A-412C-8988-0BC8467BCE38}" type="presParOf" srcId="{CDA33094-3444-4C05-A4F3-D4E0DF8BE9A5}" destId="{BABF571B-FB63-4252-B003-BD4260B1D886}" srcOrd="7" destOrd="0" presId="urn:microsoft.com/office/officeart/2005/8/layout/list1"/>
    <dgm:cxn modelId="{F1CFA326-FFD6-463D-8315-12CC5F2BE152}" type="presParOf" srcId="{CDA33094-3444-4C05-A4F3-D4E0DF8BE9A5}" destId="{09026B69-03C6-40EE-ABAA-D6939BC8882D}" srcOrd="8" destOrd="0" presId="urn:microsoft.com/office/officeart/2005/8/layout/list1"/>
    <dgm:cxn modelId="{F0AE979D-45A4-4B51-8EBC-B0C290474BF0}" type="presParOf" srcId="{09026B69-03C6-40EE-ABAA-D6939BC8882D}" destId="{6D054A23-C27C-4B8B-BAA9-270EA5D7F3C5}" srcOrd="0" destOrd="0" presId="urn:microsoft.com/office/officeart/2005/8/layout/list1"/>
    <dgm:cxn modelId="{170DEDD7-F108-48AD-9E24-504D08BB77B6}" type="presParOf" srcId="{09026B69-03C6-40EE-ABAA-D6939BC8882D}" destId="{02FFD032-BE5E-4FB2-8C60-B5C5DC502DA2}" srcOrd="1" destOrd="0" presId="urn:microsoft.com/office/officeart/2005/8/layout/list1"/>
    <dgm:cxn modelId="{BC45E210-0626-47FF-9A2B-ECE4B7A06F69}" type="presParOf" srcId="{CDA33094-3444-4C05-A4F3-D4E0DF8BE9A5}" destId="{A6D821E4-686A-4028-B757-E96F729735B9}" srcOrd="9" destOrd="0" presId="urn:microsoft.com/office/officeart/2005/8/layout/list1"/>
    <dgm:cxn modelId="{B1952F40-4F85-4E17-9F39-C09C2B79E03C}" type="presParOf" srcId="{CDA33094-3444-4C05-A4F3-D4E0DF8BE9A5}" destId="{3FBEFEAA-EF52-43E2-B9ED-77431CD54AC1}" srcOrd="10" destOrd="0" presId="urn:microsoft.com/office/officeart/2005/8/layout/list1"/>
    <dgm:cxn modelId="{6A57CB50-935F-46E1-9047-F95DA8C376F1}" type="presParOf" srcId="{CDA33094-3444-4C05-A4F3-D4E0DF8BE9A5}" destId="{F012A334-3A24-452D-9681-4D7DB1BD8F85}" srcOrd="11" destOrd="0" presId="urn:microsoft.com/office/officeart/2005/8/layout/list1"/>
    <dgm:cxn modelId="{5F159981-FFD3-4976-8E0C-DEC73854BDC4}" type="presParOf" srcId="{CDA33094-3444-4C05-A4F3-D4E0DF8BE9A5}" destId="{83267411-59F9-40F1-9451-C10C67AADBD6}" srcOrd="12" destOrd="0" presId="urn:microsoft.com/office/officeart/2005/8/layout/list1"/>
    <dgm:cxn modelId="{1AC120A0-7AFF-4F16-B5EC-87A87181D5BA}" type="presParOf" srcId="{83267411-59F9-40F1-9451-C10C67AADBD6}" destId="{25C9DF27-9019-49EF-8F56-DBDE44D488B3}" srcOrd="0" destOrd="0" presId="urn:microsoft.com/office/officeart/2005/8/layout/list1"/>
    <dgm:cxn modelId="{B35DF9D0-89FA-492A-97DE-91E1D8C82B5C}" type="presParOf" srcId="{83267411-59F9-40F1-9451-C10C67AADBD6}" destId="{00B5AD20-A22B-4DAC-AE25-1FB479420A4A}" srcOrd="1" destOrd="0" presId="urn:microsoft.com/office/officeart/2005/8/layout/list1"/>
    <dgm:cxn modelId="{5B28BF37-9D48-4307-9C3C-D3D0B2AB54C9}" type="presParOf" srcId="{CDA33094-3444-4C05-A4F3-D4E0DF8BE9A5}" destId="{38693162-B67A-418A-B01E-4C8A42529E02}" srcOrd="13" destOrd="0" presId="urn:microsoft.com/office/officeart/2005/8/layout/list1"/>
    <dgm:cxn modelId="{72B6CEC2-6606-4045-A112-36227CC74C69}" type="presParOf" srcId="{CDA33094-3444-4C05-A4F3-D4E0DF8BE9A5}" destId="{CAE21E3F-EADA-4C1D-97E8-F79AF92A564B}" srcOrd="14" destOrd="0" presId="urn:microsoft.com/office/officeart/2005/8/layout/list1"/>
    <dgm:cxn modelId="{F7CFC89D-DB3C-4F0D-A09B-F78D74FED3D5}" type="presParOf" srcId="{CDA33094-3444-4C05-A4F3-D4E0DF8BE9A5}" destId="{EC7A04F7-EA75-4A9C-8D7D-7F0AE9A4FE4F}" srcOrd="15" destOrd="0" presId="urn:microsoft.com/office/officeart/2005/8/layout/list1"/>
    <dgm:cxn modelId="{11F80663-2D8D-4E8C-9B6F-D33612568553}" type="presParOf" srcId="{CDA33094-3444-4C05-A4F3-D4E0DF8BE9A5}" destId="{E8FC9CFF-ECAA-4440-AB85-4B319403E192}" srcOrd="16" destOrd="0" presId="urn:microsoft.com/office/officeart/2005/8/layout/list1"/>
    <dgm:cxn modelId="{5015CCA6-24F6-4F52-90CB-B3F511A63D70}" type="presParOf" srcId="{E8FC9CFF-ECAA-4440-AB85-4B319403E192}" destId="{AFEFB7C1-D688-42C2-9A99-013DB519D33A}" srcOrd="0" destOrd="0" presId="urn:microsoft.com/office/officeart/2005/8/layout/list1"/>
    <dgm:cxn modelId="{6E8F2145-66AC-48B0-8DE2-AC41CF0737D7}" type="presParOf" srcId="{E8FC9CFF-ECAA-4440-AB85-4B319403E192}" destId="{B4963A6F-7F97-466D-85C9-E2466F011249}" srcOrd="1" destOrd="0" presId="urn:microsoft.com/office/officeart/2005/8/layout/list1"/>
    <dgm:cxn modelId="{4FAF0671-4EDD-4CF4-9019-64DC94BF70EE}" type="presParOf" srcId="{CDA33094-3444-4C05-A4F3-D4E0DF8BE9A5}" destId="{E8227066-144B-4692-A120-7F8FB1B0D39A}" srcOrd="17" destOrd="0" presId="urn:microsoft.com/office/officeart/2005/8/layout/list1"/>
    <dgm:cxn modelId="{14EA3DBD-3258-4EE8-91A5-E12DB3B76E2A}" type="presParOf" srcId="{CDA33094-3444-4C05-A4F3-D4E0DF8BE9A5}" destId="{B8EA406F-8116-4E40-836C-A3F0CAB39B9C}" srcOrd="18" destOrd="0" presId="urn:microsoft.com/office/officeart/2005/8/layout/list1"/>
    <dgm:cxn modelId="{D014BBB5-3BD8-4ACD-A91B-4910E7DD3CCC}" type="presParOf" srcId="{CDA33094-3444-4C05-A4F3-D4E0DF8BE9A5}" destId="{6A9F37E7-BF2F-4A11-B2CB-360943016C5E}" srcOrd="19" destOrd="0" presId="urn:microsoft.com/office/officeart/2005/8/layout/list1"/>
    <dgm:cxn modelId="{F0D4404B-53C8-4984-8285-0E27A5430A96}" type="presParOf" srcId="{CDA33094-3444-4C05-A4F3-D4E0DF8BE9A5}" destId="{2FC948CF-E761-41FF-9F38-ACB3B8E1357F}" srcOrd="20" destOrd="0" presId="urn:microsoft.com/office/officeart/2005/8/layout/list1"/>
    <dgm:cxn modelId="{F3E45EEC-746E-4A0A-9398-FA65CB11087F}" type="presParOf" srcId="{2FC948CF-E761-41FF-9F38-ACB3B8E1357F}" destId="{2D31040D-59FD-47CF-88F8-F92370702853}" srcOrd="0" destOrd="0" presId="urn:microsoft.com/office/officeart/2005/8/layout/list1"/>
    <dgm:cxn modelId="{7F0D3C60-9054-4532-A20B-A00D8373A7FE}" type="presParOf" srcId="{2FC948CF-E761-41FF-9F38-ACB3B8E1357F}" destId="{A2E6B3C3-D8A1-467A-9908-318B41F8E147}" srcOrd="1" destOrd="0" presId="urn:microsoft.com/office/officeart/2005/8/layout/list1"/>
    <dgm:cxn modelId="{6D06E6D8-FC65-4463-A508-9F6FDC4E29E2}" type="presParOf" srcId="{CDA33094-3444-4C05-A4F3-D4E0DF8BE9A5}" destId="{127DFA27-4A48-4373-B2A7-B1D2AB140297}" srcOrd="21" destOrd="0" presId="urn:microsoft.com/office/officeart/2005/8/layout/list1"/>
    <dgm:cxn modelId="{91175E7D-AE45-4D16-9899-B0C1236F609C}" type="presParOf" srcId="{CDA33094-3444-4C05-A4F3-D4E0DF8BE9A5}" destId="{ECA86236-F431-455A-B701-ED6407219B92}" srcOrd="22" destOrd="0" presId="urn:microsoft.com/office/officeart/2005/8/layout/list1"/>
    <dgm:cxn modelId="{81A7CB85-9CF2-4D44-99EE-2439F0D4A692}" type="presParOf" srcId="{CDA33094-3444-4C05-A4F3-D4E0DF8BE9A5}" destId="{36F23A4E-CD4D-44C3-9E7E-94E1D732BCA3}" srcOrd="23" destOrd="0" presId="urn:microsoft.com/office/officeart/2005/8/layout/list1"/>
    <dgm:cxn modelId="{6F3B0A43-1F30-48C3-99B3-EAA5888DA762}" type="presParOf" srcId="{CDA33094-3444-4C05-A4F3-D4E0DF8BE9A5}" destId="{C79EC099-9453-4FC6-9950-08F00ED18239}" srcOrd="24" destOrd="0" presId="urn:microsoft.com/office/officeart/2005/8/layout/list1"/>
    <dgm:cxn modelId="{777E7C12-0F4C-47F9-92B4-EAEF8598A3CD}" type="presParOf" srcId="{C79EC099-9453-4FC6-9950-08F00ED18239}" destId="{E5D42037-C304-4305-BC62-32551E1C212A}" srcOrd="0" destOrd="0" presId="urn:microsoft.com/office/officeart/2005/8/layout/list1"/>
    <dgm:cxn modelId="{6F1097BC-480C-4F1B-878D-5312C4B0B4F0}" type="presParOf" srcId="{C79EC099-9453-4FC6-9950-08F00ED18239}" destId="{2293B53A-03F7-4BC2-BF37-3184C2039ABC}" srcOrd="1" destOrd="0" presId="urn:microsoft.com/office/officeart/2005/8/layout/list1"/>
    <dgm:cxn modelId="{BBB4DD96-0929-49DF-AED4-B490825099AC}" type="presParOf" srcId="{CDA33094-3444-4C05-A4F3-D4E0DF8BE9A5}" destId="{FA1B9F19-0FAD-4329-B143-C43E36E58CB4}" srcOrd="25" destOrd="0" presId="urn:microsoft.com/office/officeart/2005/8/layout/list1"/>
    <dgm:cxn modelId="{A6FEA62C-16AA-4460-9062-A5A7A92A7F1D}" type="presParOf" srcId="{CDA33094-3444-4C05-A4F3-D4E0DF8BE9A5}" destId="{433D647F-0C3D-4537-96CB-6C99E288F1AA}" srcOrd="26" destOrd="0" presId="urn:microsoft.com/office/officeart/2005/8/layout/list1"/>
    <dgm:cxn modelId="{38705ED4-2C7B-4D40-838B-07C13153654D}" type="presParOf" srcId="{CDA33094-3444-4C05-A4F3-D4E0DF8BE9A5}" destId="{6A9F9891-6238-4E8D-A388-512E827F01A4}" srcOrd="27" destOrd="0" presId="urn:microsoft.com/office/officeart/2005/8/layout/list1"/>
    <dgm:cxn modelId="{4557B982-9BB4-4349-A76E-C9CD05321A91}" type="presParOf" srcId="{CDA33094-3444-4C05-A4F3-D4E0DF8BE9A5}" destId="{72B749C8-FDA3-49CC-91F5-2C3944DD31E0}" srcOrd="28" destOrd="0" presId="urn:microsoft.com/office/officeart/2005/8/layout/list1"/>
    <dgm:cxn modelId="{E10C468F-BA03-404B-AAA2-E78680DF4ADF}" type="presParOf" srcId="{72B749C8-FDA3-49CC-91F5-2C3944DD31E0}" destId="{7041B8B1-D5DF-4637-B627-E344A4A60975}" srcOrd="0" destOrd="0" presId="urn:microsoft.com/office/officeart/2005/8/layout/list1"/>
    <dgm:cxn modelId="{0D4A2B16-6C86-47AC-B67C-2705D568EA7A}" type="presParOf" srcId="{72B749C8-FDA3-49CC-91F5-2C3944DD31E0}" destId="{A55829C3-3BFC-417A-9DB9-92DA64F08487}" srcOrd="1" destOrd="0" presId="urn:microsoft.com/office/officeart/2005/8/layout/list1"/>
    <dgm:cxn modelId="{5FC05674-4353-4817-ADAA-C3E9EFC3D221}" type="presParOf" srcId="{CDA33094-3444-4C05-A4F3-D4E0DF8BE9A5}" destId="{AD0B21BF-1DC3-47F6-A1DB-BE0F4B9A8F12}" srcOrd="29" destOrd="0" presId="urn:microsoft.com/office/officeart/2005/8/layout/list1"/>
    <dgm:cxn modelId="{266E6551-7BFC-481F-9DBC-5D88D7D5302F}" type="presParOf" srcId="{CDA33094-3444-4C05-A4F3-D4E0DF8BE9A5}" destId="{4DF4DA43-C527-4FB7-9A69-0621753FCF73}" srcOrd="30" destOrd="0" presId="urn:microsoft.com/office/officeart/2005/8/layout/list1"/>
    <dgm:cxn modelId="{5E432264-74B9-4E16-9652-B6AE7CFAA134}" type="presParOf" srcId="{CDA33094-3444-4C05-A4F3-D4E0DF8BE9A5}" destId="{2E6C52CF-402A-4FC7-90D7-7D5B50D78DE4}" srcOrd="31" destOrd="0" presId="urn:microsoft.com/office/officeart/2005/8/layout/list1"/>
    <dgm:cxn modelId="{01AC261E-D0E1-45BC-9A27-D4CC2E0AB83D}" type="presParOf" srcId="{CDA33094-3444-4C05-A4F3-D4E0DF8BE9A5}" destId="{6CD30240-0DB2-4C9A-9A8B-821769160C9F}" srcOrd="32" destOrd="0" presId="urn:microsoft.com/office/officeart/2005/8/layout/list1"/>
    <dgm:cxn modelId="{F67D6276-37F4-4527-A05A-3832FCCF2544}" type="presParOf" srcId="{6CD30240-0DB2-4C9A-9A8B-821769160C9F}" destId="{186FDD5A-FB21-4CE6-BBF1-2769B1F77B3F}" srcOrd="0" destOrd="0" presId="urn:microsoft.com/office/officeart/2005/8/layout/list1"/>
    <dgm:cxn modelId="{B3D57856-C869-4914-8B9A-77D03ADE7A19}" type="presParOf" srcId="{6CD30240-0DB2-4C9A-9A8B-821769160C9F}" destId="{161D5A5C-90FD-4344-B00C-3119634DDABB}" srcOrd="1" destOrd="0" presId="urn:microsoft.com/office/officeart/2005/8/layout/list1"/>
    <dgm:cxn modelId="{FA94FEEE-887D-4424-8A12-264C2B4E2430}" type="presParOf" srcId="{CDA33094-3444-4C05-A4F3-D4E0DF8BE9A5}" destId="{EE91B85A-84AB-4FD5-8BBC-647F178491E8}" srcOrd="33" destOrd="0" presId="urn:microsoft.com/office/officeart/2005/8/layout/list1"/>
    <dgm:cxn modelId="{23409558-E107-433E-B415-9A3FC6F79826}" type="presParOf" srcId="{CDA33094-3444-4C05-A4F3-D4E0DF8BE9A5}" destId="{F91FC4C7-A2C0-40DA-93AD-B0B5DFA2EC70}" srcOrd="34" destOrd="0" presId="urn:microsoft.com/office/officeart/2005/8/layout/list1"/>
    <dgm:cxn modelId="{FFC0713F-E5E0-41C3-8AB6-E080D3E3F0C2}" type="presParOf" srcId="{CDA33094-3444-4C05-A4F3-D4E0DF8BE9A5}" destId="{5D73A3ED-86A7-4B32-9F3F-DB346D816B0C}" srcOrd="35" destOrd="0" presId="urn:microsoft.com/office/officeart/2005/8/layout/list1"/>
    <dgm:cxn modelId="{8FCEE19B-3940-49EF-AB2D-D279F8A64540}" type="presParOf" srcId="{CDA33094-3444-4C05-A4F3-D4E0DF8BE9A5}" destId="{F529680B-C5CF-4A52-8490-DCB5EADB0A75}" srcOrd="36" destOrd="0" presId="urn:microsoft.com/office/officeart/2005/8/layout/list1"/>
    <dgm:cxn modelId="{0E3D3F9F-FD1D-4ABF-B961-60B8865E03F2}" type="presParOf" srcId="{F529680B-C5CF-4A52-8490-DCB5EADB0A75}" destId="{7EE267F3-461B-4DC8-BC7C-785C1A9879D9}" srcOrd="0" destOrd="0" presId="urn:microsoft.com/office/officeart/2005/8/layout/list1"/>
    <dgm:cxn modelId="{AAF7C2AF-5A19-4EA8-8E41-18E375FFEFDB}" type="presParOf" srcId="{F529680B-C5CF-4A52-8490-DCB5EADB0A75}" destId="{7A167F39-2BD8-4DCC-A37A-135F406533BA}" srcOrd="1" destOrd="0" presId="urn:microsoft.com/office/officeart/2005/8/layout/list1"/>
    <dgm:cxn modelId="{2157E5AA-4ACA-4CE2-ACFE-5F8EB7C2BE50}" type="presParOf" srcId="{CDA33094-3444-4C05-A4F3-D4E0DF8BE9A5}" destId="{5AAD43E3-C4AA-4B0E-9CCC-F7CAE52BBD8B}" srcOrd="37" destOrd="0" presId="urn:microsoft.com/office/officeart/2005/8/layout/list1"/>
    <dgm:cxn modelId="{FC2A3700-E54C-4EBD-AC04-BE249324AAC8}" type="presParOf" srcId="{CDA33094-3444-4C05-A4F3-D4E0DF8BE9A5}" destId="{C3C2A469-69D3-4B63-8B14-9C3486A9CBE7}" srcOrd="38" destOrd="0" presId="urn:microsoft.com/office/officeart/2005/8/layout/list1"/>
    <dgm:cxn modelId="{E1AF7A97-CAD9-4E28-A375-36254AF753DB}" type="presParOf" srcId="{CDA33094-3444-4C05-A4F3-D4E0DF8BE9A5}" destId="{0EEDEF00-3209-4E45-9CE4-9540EAFAD875}" srcOrd="39" destOrd="0" presId="urn:microsoft.com/office/officeart/2005/8/layout/list1"/>
    <dgm:cxn modelId="{0AE7DFFE-374C-4B54-94B2-D4A1183C98FB}" type="presParOf" srcId="{CDA33094-3444-4C05-A4F3-D4E0DF8BE9A5}" destId="{C58BCC40-D268-42C2-BC5C-66C96D56C7E2}" srcOrd="40" destOrd="0" presId="urn:microsoft.com/office/officeart/2005/8/layout/list1"/>
    <dgm:cxn modelId="{98E343B8-3A44-43C5-A269-2D056777EE8D}" type="presParOf" srcId="{C58BCC40-D268-42C2-BC5C-66C96D56C7E2}" destId="{16B0B6F8-4EBD-4FC1-BA4F-456269CE4471}" srcOrd="0" destOrd="0" presId="urn:microsoft.com/office/officeart/2005/8/layout/list1"/>
    <dgm:cxn modelId="{9E00D89D-482C-4619-982A-348F980E7F9E}" type="presParOf" srcId="{C58BCC40-D268-42C2-BC5C-66C96D56C7E2}" destId="{4505F11D-EAD9-4875-8676-DA3D080C85E4}" srcOrd="1" destOrd="0" presId="urn:microsoft.com/office/officeart/2005/8/layout/list1"/>
    <dgm:cxn modelId="{0037A0BA-996D-478D-A60D-ED4FC567B8BF}" type="presParOf" srcId="{CDA33094-3444-4C05-A4F3-D4E0DF8BE9A5}" destId="{CCE16C60-FFD6-4011-8508-B334BE559814}" srcOrd="41" destOrd="0" presId="urn:microsoft.com/office/officeart/2005/8/layout/list1"/>
    <dgm:cxn modelId="{8A17802E-26EB-487D-9795-DBA9B122B3BE}" type="presParOf" srcId="{CDA33094-3444-4C05-A4F3-D4E0DF8BE9A5}" destId="{6812F3D0-CD42-40C0-BD8D-9E7E7C8D5C6D}" srcOrd="42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CB66CBF-AC08-4850-8707-B96F49147C7C}">
      <dsp:nvSpPr>
        <dsp:cNvPr id="0" name=""/>
        <dsp:cNvSpPr/>
      </dsp:nvSpPr>
      <dsp:spPr>
        <a:xfrm>
          <a:off x="0" y="38041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74CD416B-68F4-4DD3-90F7-D833A42A370B}">
      <dsp:nvSpPr>
        <dsp:cNvPr id="0" name=""/>
        <dsp:cNvSpPr/>
      </dsp:nvSpPr>
      <dsp:spPr>
        <a:xfrm>
          <a:off x="203286" y="70457"/>
          <a:ext cx="2846005" cy="619920"/>
        </a:xfrm>
        <a:prstGeom prst="round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Quality Summay</a:t>
          </a:r>
        </a:p>
      </dsp:txBody>
      <dsp:txXfrm>
        <a:off x="233548" y="100719"/>
        <a:ext cx="2785481" cy="559396"/>
      </dsp:txXfrm>
    </dsp:sp>
    <dsp:sp modelId="{670B0534-D384-408C-A791-125B82ADF833}">
      <dsp:nvSpPr>
        <dsp:cNvPr id="0" name=""/>
        <dsp:cNvSpPr/>
      </dsp:nvSpPr>
      <dsp:spPr>
        <a:xfrm>
          <a:off x="0" y="133297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7024D1C6-6C5D-4339-BEF8-9A61D06F7D41}">
      <dsp:nvSpPr>
        <dsp:cNvPr id="0" name=""/>
        <dsp:cNvSpPr/>
      </dsp:nvSpPr>
      <dsp:spPr>
        <a:xfrm>
          <a:off x="203286" y="1023017"/>
          <a:ext cx="2846005" cy="619920"/>
        </a:xfrm>
        <a:prstGeom prst="round2Diag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Agent Figures</a:t>
          </a:r>
        </a:p>
      </dsp:txBody>
      <dsp:txXfrm>
        <a:off x="233548" y="1053279"/>
        <a:ext cx="2785481" cy="559396"/>
      </dsp:txXfrm>
    </dsp:sp>
    <dsp:sp modelId="{3FBEFEAA-EF52-43E2-B9ED-77431CD54AC1}">
      <dsp:nvSpPr>
        <dsp:cNvPr id="0" name=""/>
        <dsp:cNvSpPr/>
      </dsp:nvSpPr>
      <dsp:spPr>
        <a:xfrm>
          <a:off x="0" y="228553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02FFD032-BE5E-4FB2-8C60-B5C5DC502DA2}">
      <dsp:nvSpPr>
        <dsp:cNvPr id="0" name=""/>
        <dsp:cNvSpPr/>
      </dsp:nvSpPr>
      <dsp:spPr>
        <a:xfrm>
          <a:off x="203286" y="1975577"/>
          <a:ext cx="2846005" cy="619920"/>
        </a:xfrm>
        <a:prstGeom prst="roundRect">
          <a:avLst/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4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TL Figures </a:t>
          </a:r>
        </a:p>
      </dsp:txBody>
      <dsp:txXfrm>
        <a:off x="233548" y="2005839"/>
        <a:ext cx="2785481" cy="559396"/>
      </dsp:txXfrm>
    </dsp:sp>
    <dsp:sp modelId="{CAE21E3F-EADA-4C1D-97E8-F79AF92A564B}">
      <dsp:nvSpPr>
        <dsp:cNvPr id="0" name=""/>
        <dsp:cNvSpPr/>
      </dsp:nvSpPr>
      <dsp:spPr>
        <a:xfrm>
          <a:off x="0" y="323809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00B5AD20-A22B-4DAC-AE25-1FB479420A4A}">
      <dsp:nvSpPr>
        <dsp:cNvPr id="0" name=""/>
        <dsp:cNvSpPr/>
      </dsp:nvSpPr>
      <dsp:spPr>
        <a:xfrm>
          <a:off x="203286" y="2928137"/>
          <a:ext cx="2846005" cy="619920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Errors Analysis</a:t>
          </a:r>
        </a:p>
      </dsp:txBody>
      <dsp:txXfrm>
        <a:off x="233548" y="2958399"/>
        <a:ext cx="2785481" cy="559396"/>
      </dsp:txXfrm>
    </dsp:sp>
    <dsp:sp modelId="{B8EA406F-8116-4E40-836C-A3F0CAB39B9C}">
      <dsp:nvSpPr>
        <dsp:cNvPr id="0" name=""/>
        <dsp:cNvSpPr/>
      </dsp:nvSpPr>
      <dsp:spPr>
        <a:xfrm>
          <a:off x="0" y="419065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B4963A6F-7F97-466D-85C9-E2466F011249}">
      <dsp:nvSpPr>
        <dsp:cNvPr id="0" name=""/>
        <dsp:cNvSpPr/>
      </dsp:nvSpPr>
      <dsp:spPr>
        <a:xfrm>
          <a:off x="203286" y="3880697"/>
          <a:ext cx="2846005" cy="619920"/>
        </a:xfrm>
        <a:prstGeom prst="round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Failed Per Agent</a:t>
          </a:r>
        </a:p>
      </dsp:txBody>
      <dsp:txXfrm>
        <a:off x="233548" y="3910959"/>
        <a:ext cx="2785481" cy="559396"/>
      </dsp:txXfrm>
    </dsp:sp>
    <dsp:sp modelId="{ECA86236-F431-455A-B701-ED6407219B92}">
      <dsp:nvSpPr>
        <dsp:cNvPr id="0" name=""/>
        <dsp:cNvSpPr/>
      </dsp:nvSpPr>
      <dsp:spPr>
        <a:xfrm>
          <a:off x="0" y="514321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A2E6B3C3-D8A1-467A-9908-318B41F8E147}">
      <dsp:nvSpPr>
        <dsp:cNvPr id="0" name=""/>
        <dsp:cNvSpPr/>
      </dsp:nvSpPr>
      <dsp:spPr>
        <a:xfrm>
          <a:off x="203286" y="4833257"/>
          <a:ext cx="2846005" cy="619920"/>
        </a:xfrm>
        <a:prstGeom prst="round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Coaching</a:t>
          </a:r>
        </a:p>
      </dsp:txBody>
      <dsp:txXfrm>
        <a:off x="233548" y="4863519"/>
        <a:ext cx="2785481" cy="559396"/>
      </dsp:txXfrm>
    </dsp:sp>
    <dsp:sp modelId="{433D647F-0C3D-4537-96CB-6C99E288F1AA}">
      <dsp:nvSpPr>
        <dsp:cNvPr id="0" name=""/>
        <dsp:cNvSpPr/>
      </dsp:nvSpPr>
      <dsp:spPr>
        <a:xfrm>
          <a:off x="0" y="609577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2293B53A-03F7-4BC2-BF37-3184C2039ABC}">
      <dsp:nvSpPr>
        <dsp:cNvPr id="0" name=""/>
        <dsp:cNvSpPr/>
      </dsp:nvSpPr>
      <dsp:spPr>
        <a:xfrm>
          <a:off x="203286" y="5785817"/>
          <a:ext cx="2846005" cy="61992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Adherence (QA)</a:t>
          </a:r>
        </a:p>
      </dsp:txBody>
      <dsp:txXfrm>
        <a:off x="233548" y="5816079"/>
        <a:ext cx="2785481" cy="559396"/>
      </dsp:txXfrm>
    </dsp:sp>
    <dsp:sp modelId="{4DF4DA43-C527-4FB7-9A69-0621753FCF73}">
      <dsp:nvSpPr>
        <dsp:cNvPr id="0" name=""/>
        <dsp:cNvSpPr/>
      </dsp:nvSpPr>
      <dsp:spPr>
        <a:xfrm>
          <a:off x="0" y="704833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A55829C3-3BFC-417A-9DB9-92DA64F08487}">
      <dsp:nvSpPr>
        <dsp:cNvPr id="0" name=""/>
        <dsp:cNvSpPr/>
      </dsp:nvSpPr>
      <dsp:spPr>
        <a:xfrm>
          <a:off x="203286" y="6738377"/>
          <a:ext cx="2846005" cy="619920"/>
        </a:xfrm>
        <a:prstGeom prst="roundRect">
          <a:avLst/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4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Adherence (OP)</a:t>
          </a:r>
        </a:p>
      </dsp:txBody>
      <dsp:txXfrm>
        <a:off x="233548" y="6768639"/>
        <a:ext cx="2785481" cy="559396"/>
      </dsp:txXfrm>
    </dsp:sp>
    <dsp:sp modelId="{F91FC4C7-A2C0-40DA-93AD-B0B5DFA2EC70}">
      <dsp:nvSpPr>
        <dsp:cNvPr id="0" name=""/>
        <dsp:cNvSpPr/>
      </dsp:nvSpPr>
      <dsp:spPr>
        <a:xfrm>
          <a:off x="0" y="800089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161D5A5C-90FD-4344-B00C-3119634DDABB}">
      <dsp:nvSpPr>
        <dsp:cNvPr id="0" name=""/>
        <dsp:cNvSpPr/>
      </dsp:nvSpPr>
      <dsp:spPr>
        <a:xfrm>
          <a:off x="203286" y="7690937"/>
          <a:ext cx="2846005" cy="61992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OverAll Adherence</a:t>
          </a:r>
        </a:p>
      </dsp:txBody>
      <dsp:txXfrm>
        <a:off x="233548" y="7721199"/>
        <a:ext cx="2785481" cy="559396"/>
      </dsp:txXfrm>
    </dsp:sp>
    <dsp:sp modelId="{C3C2A469-69D3-4B63-8B14-9C3486A9CBE7}">
      <dsp:nvSpPr>
        <dsp:cNvPr id="0" name=""/>
        <dsp:cNvSpPr/>
      </dsp:nvSpPr>
      <dsp:spPr>
        <a:xfrm>
          <a:off x="0" y="8953456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7A167F39-2BD8-4DCC-A37A-135F406533BA}">
      <dsp:nvSpPr>
        <dsp:cNvPr id="0" name=""/>
        <dsp:cNvSpPr/>
      </dsp:nvSpPr>
      <dsp:spPr>
        <a:xfrm>
          <a:off x="203286" y="8643497"/>
          <a:ext cx="2846005" cy="619920"/>
        </a:xfrm>
        <a:prstGeom prst="round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RF Summary</a:t>
          </a:r>
        </a:p>
      </dsp:txBody>
      <dsp:txXfrm>
        <a:off x="233548" y="8673759"/>
        <a:ext cx="2785481" cy="559396"/>
      </dsp:txXfrm>
    </dsp:sp>
    <dsp:sp modelId="{6812F3D0-CD42-40C0-BD8D-9E7E7C8D5C6D}">
      <dsp:nvSpPr>
        <dsp:cNvPr id="0" name=""/>
        <dsp:cNvSpPr/>
      </dsp:nvSpPr>
      <dsp:spPr>
        <a:xfrm>
          <a:off x="0" y="9906017"/>
          <a:ext cx="4065722" cy="529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dkEdge">
          <a:bevelT w="135400" h="16350" prst="relaxedInset"/>
          <a:contourClr>
            <a:schemeClr val="bg1"/>
          </a:contourClr>
        </a:sp3d>
      </dsp:spPr>
      <dsp:style>
        <a:lnRef idx="1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/>
      </dsp:style>
    </dsp:sp>
    <dsp:sp modelId="{4505F11D-EAD9-4875-8676-DA3D080C85E4}">
      <dsp:nvSpPr>
        <dsp:cNvPr id="0" name=""/>
        <dsp:cNvSpPr/>
      </dsp:nvSpPr>
      <dsp:spPr>
        <a:xfrm>
          <a:off x="203286" y="9596056"/>
          <a:ext cx="2846005" cy="619920"/>
        </a:xfrm>
        <a:prstGeom prst="round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07572" tIns="0" rIns="107572" bIns="0" numCol="1" spcCol="1270" anchor="ctr" anchorCtr="0">
          <a:noAutofit/>
        </a:bodyPr>
        <a:lstStyle/>
        <a:p>
          <a:pPr marL="0" lvl="0" indent="0" algn="ctr" defTabSz="9779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200" b="1" kern="1200"/>
            <a:t>Side</a:t>
          </a:r>
          <a:r>
            <a:rPr lang="en-US" sz="2200" b="1" kern="1200" baseline="0"/>
            <a:t> by Side</a:t>
          </a:r>
          <a:endParaRPr lang="en-US" sz="2200" b="1" kern="1200"/>
        </a:p>
      </dsp:txBody>
      <dsp:txXfrm>
        <a:off x="233548" y="9626318"/>
        <a:ext cx="2785481" cy="55939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diagramQuickStyle" Target="../diagrams/quickStyle1.xml"/><Relationship Id="rId3" Type="http://schemas.openxmlformats.org/officeDocument/2006/relationships/hyperlink" Target="#Adherence!A1"/><Relationship Id="rId7" Type="http://schemas.openxmlformats.org/officeDocument/2006/relationships/hyperlink" Target="#'Failed Attributes'!A1"/><Relationship Id="rId12" Type="http://schemas.openxmlformats.org/officeDocument/2006/relationships/diagramLayout" Target="../diagrams/layou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diagramData" Target="../diagrams/data1.xml"/><Relationship Id="rId5" Type="http://schemas.openxmlformats.org/officeDocument/2006/relationships/hyperlink" Target="#Figures!A1"/><Relationship Id="rId15" Type="http://schemas.microsoft.com/office/2007/relationships/diagramDrawing" Target="../diagrams/drawing1.xml"/><Relationship Id="rId10" Type="http://schemas.openxmlformats.org/officeDocument/2006/relationships/image" Target="../media/image6.png"/><Relationship Id="rId4" Type="http://schemas.openxmlformats.org/officeDocument/2006/relationships/image" Target="../media/image2.jpeg"/><Relationship Id="rId9" Type="http://schemas.openxmlformats.org/officeDocument/2006/relationships/image" Target="../media/image5.png"/><Relationship Id="rId1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hyperlink" Target="#'Main page'!A1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hyperlink" Target="#'Main page'!A1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Main page'!A1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'Main page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'Main page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Main page'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Main pag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201248</xdr:colOff>
      <xdr:row>0</xdr:row>
      <xdr:rowOff>111578</xdr:rowOff>
    </xdr:from>
    <xdr:to>
      <xdr:col>7</xdr:col>
      <xdr:colOff>312964</xdr:colOff>
      <xdr:row>5</xdr:row>
      <xdr:rowOff>149679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13569" y="111578"/>
          <a:ext cx="3785645" cy="990601"/>
        </a:xfrm>
        <a:custGeom>
          <a:avLst/>
          <a:gdLst>
            <a:gd name="connsiteX0" fmla="*/ 0 w 4740416"/>
            <a:gd name="connsiteY0" fmla="*/ 0 h 465210"/>
            <a:gd name="connsiteX1" fmla="*/ 4740416 w 4740416"/>
            <a:gd name="connsiteY1" fmla="*/ 0 h 465210"/>
            <a:gd name="connsiteX2" fmla="*/ 4740416 w 4740416"/>
            <a:gd name="connsiteY2" fmla="*/ 465210 h 465210"/>
            <a:gd name="connsiteX3" fmla="*/ 0 w 4740416"/>
            <a:gd name="connsiteY3" fmla="*/ 465210 h 465210"/>
            <a:gd name="connsiteX4" fmla="*/ 0 w 4740416"/>
            <a:gd name="connsiteY4" fmla="*/ 0 h 4652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4740416" h="465210">
              <a:moveTo>
                <a:pt x="0" y="0"/>
              </a:moveTo>
              <a:lnTo>
                <a:pt x="4740416" y="0"/>
              </a:lnTo>
              <a:lnTo>
                <a:pt x="4740416" y="465210"/>
              </a:lnTo>
              <a:lnTo>
                <a:pt x="0" y="465210"/>
              </a:lnTo>
              <a:lnTo>
                <a:pt x="0" y="0"/>
              </a:lnTo>
              <a:close/>
            </a:path>
          </a:pathLst>
        </a:custGeom>
        <a:solidFill>
          <a:schemeClr val="tx1"/>
        </a:solidFill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="horz" wrap="square" lIns="369261" tIns="50800" rIns="50800" bIns="50800" numCol="1" spcCol="127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2800" b="1">
              <a:ln>
                <a:solidFill>
                  <a:schemeClr val="accent2">
                    <a:lumMod val="50000"/>
                  </a:schemeClr>
                </a:solidFill>
              </a:ln>
              <a:solidFill>
                <a:srgbClr val="FF0000"/>
              </a:soli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ea typeface="Calibri" charset="0"/>
              <a:cs typeface="Arial" panose="020B0604020202020204" pitchFamily="34" charset="0"/>
            </a:rPr>
            <a:t>Quality Dashboard</a:t>
          </a:r>
        </a:p>
        <a:p>
          <a:pPr algn="ctr" rtl="0"/>
          <a:r>
            <a:rPr lang="en-US" sz="2800" b="1">
              <a:ln>
                <a:solidFill>
                  <a:schemeClr val="accent2">
                    <a:lumMod val="50000"/>
                  </a:schemeClr>
                </a:solidFill>
              </a:ln>
              <a:solidFill>
                <a:srgbClr val="FF0000"/>
              </a:soli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ea typeface="Calibri" charset="0"/>
              <a:cs typeface="Arial" panose="020B0604020202020204" pitchFamily="34" charset="0"/>
            </a:rPr>
            <a:t>June '26</a:t>
          </a:r>
        </a:p>
      </xdr:txBody>
    </xdr:sp>
    <xdr:clientData/>
  </xdr:twoCellAnchor>
  <xdr:twoCellAnchor>
    <xdr:from>
      <xdr:col>0</xdr:col>
      <xdr:colOff>137578</xdr:colOff>
      <xdr:row>6</xdr:row>
      <xdr:rowOff>183461</xdr:rowOff>
    </xdr:from>
    <xdr:to>
      <xdr:col>6</xdr:col>
      <xdr:colOff>445646</xdr:colOff>
      <xdr:row>27</xdr:row>
      <xdr:rowOff>153112</xdr:rowOff>
    </xdr:to>
    <xdr:sp macro="" textlink="">
      <xdr:nvSpPr>
        <xdr:cNvPr id="3" name="Arc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1043021" flipH="1">
          <a:off x="137578" y="1323778"/>
          <a:ext cx="3930251" cy="4034545"/>
        </a:xfrm>
        <a:prstGeom prst="arc">
          <a:avLst>
            <a:gd name="adj1" fmla="val 16200000"/>
            <a:gd name="adj2" fmla="val 5433205"/>
          </a:avLst>
        </a:prstGeom>
        <a:ln w="53975">
          <a:gradFill>
            <a:gsLst>
              <a:gs pos="82000">
                <a:srgbClr val="D9D9D9"/>
              </a:gs>
              <a:gs pos="0">
                <a:schemeClr val="bg1">
                  <a:lumMod val="85000"/>
                  <a:alpha val="0"/>
                </a:schemeClr>
              </a:gs>
              <a:gs pos="20000">
                <a:schemeClr val="bg1">
                  <a:lumMod val="85000"/>
                </a:schemeClr>
              </a:gs>
              <a:gs pos="100000">
                <a:schemeClr val="bg1">
                  <a:lumMod val="85000"/>
                  <a:alpha val="0"/>
                </a:schemeClr>
              </a:gs>
            </a:gsLst>
            <a:lin ang="5400000" scaled="0"/>
          </a:gra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2700"/>
        </a:p>
      </xdr:txBody>
    </xdr:sp>
    <xdr:clientData/>
  </xdr:twoCellAnchor>
  <xdr:twoCellAnchor editAs="oneCell">
    <xdr:from>
      <xdr:col>0</xdr:col>
      <xdr:colOff>143533</xdr:colOff>
      <xdr:row>7</xdr:row>
      <xdr:rowOff>151933</xdr:rowOff>
    </xdr:from>
    <xdr:to>
      <xdr:col>6</xdr:col>
      <xdr:colOff>94904</xdr:colOff>
      <xdr:row>26</xdr:row>
      <xdr:rowOff>57248</xdr:rowOff>
    </xdr:to>
    <xdr:pic>
      <xdr:nvPicPr>
        <xdr:cNvPr id="16" name="Picture 15" descr="https://aforditoiroda.hu/wp-content/uploads/2019/02/quality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33" y="1480067"/>
          <a:ext cx="3573554" cy="3581160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558459</xdr:colOff>
      <xdr:row>4</xdr:row>
      <xdr:rowOff>160986</xdr:rowOff>
    </xdr:from>
    <xdr:to>
      <xdr:col>9</xdr:col>
      <xdr:colOff>120974</xdr:colOff>
      <xdr:row>8</xdr:row>
      <xdr:rowOff>135496</xdr:rowOff>
    </xdr:to>
    <xdr:pic>
      <xdr:nvPicPr>
        <xdr:cNvPr id="17" name="imi" descr="QPC | Adherence – from a strategic &amp; employee perspective - better data,  better decision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4339" y="912254"/>
          <a:ext cx="769910" cy="752608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8</xdr:col>
      <xdr:colOff>7536</xdr:colOff>
      <xdr:row>10</xdr:row>
      <xdr:rowOff>50642</xdr:rowOff>
    </xdr:from>
    <xdr:to>
      <xdr:col>9</xdr:col>
      <xdr:colOff>235275</xdr:colOff>
      <xdr:row>14</xdr:row>
      <xdr:rowOff>141941</xdr:rowOff>
    </xdr:to>
    <xdr:pic>
      <xdr:nvPicPr>
        <xdr:cNvPr id="18" name="Picture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7113" y="1955642"/>
          <a:ext cx="831437" cy="882813"/>
        </a:xfrm>
        <a:prstGeom prst="roundRect">
          <a:avLst>
            <a:gd name="adj" fmla="val 50000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  <a:extLst/>
      </xdr:spPr>
    </xdr:pic>
    <xdr:clientData/>
  </xdr:twoCellAnchor>
  <xdr:twoCellAnchor editAs="oneCell">
    <xdr:from>
      <xdr:col>8</xdr:col>
      <xdr:colOff>47857</xdr:colOff>
      <xdr:row>17</xdr:row>
      <xdr:rowOff>53662</xdr:rowOff>
    </xdr:from>
    <xdr:to>
      <xdr:col>9</xdr:col>
      <xdr:colOff>264813</xdr:colOff>
      <xdr:row>21</xdr:row>
      <xdr:rowOff>44438</xdr:rowOff>
    </xdr:to>
    <xdr:pic>
      <xdr:nvPicPr>
        <xdr:cNvPr id="20" name="Picture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7434" y="3327042"/>
          <a:ext cx="820654" cy="76887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33</xdr:col>
      <xdr:colOff>189495</xdr:colOff>
      <xdr:row>50</xdr:row>
      <xdr:rowOff>37866</xdr:rowOff>
    </xdr:from>
    <xdr:to>
      <xdr:col>37</xdr:col>
      <xdr:colOff>532569</xdr:colOff>
      <xdr:row>53</xdr:row>
      <xdr:rowOff>129035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91995" y="9736048"/>
          <a:ext cx="2767619" cy="66266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19</xdr:col>
      <xdr:colOff>251339</xdr:colOff>
      <xdr:row>1</xdr:row>
      <xdr:rowOff>74031</xdr:rowOff>
    </xdr:from>
    <xdr:to>
      <xdr:col>24</xdr:col>
      <xdr:colOff>571012</xdr:colOff>
      <xdr:row>6</xdr:row>
      <xdr:rowOff>160986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21585" y="261848"/>
          <a:ext cx="3338159" cy="1039455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EAEAEA"/>
          </a:solidFill>
          <a:miter lim="800000"/>
        </a:ln>
        <a:effectLst>
          <a:reflection blurRad="12700" stA="33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 contourW="6350">
          <a:bevelT h="38100"/>
          <a:contourClr>
            <a:srgbClr val="C0C0C0"/>
          </a:contourClr>
        </a:sp3d>
      </xdr:spPr>
    </xdr:pic>
    <xdr:clientData/>
  </xdr:twoCellAnchor>
  <xdr:twoCellAnchor>
    <xdr:from>
      <xdr:col>9</xdr:col>
      <xdr:colOff>335633</xdr:colOff>
      <xdr:row>2</xdr:row>
      <xdr:rowOff>80493</xdr:rowOff>
    </xdr:from>
    <xdr:to>
      <xdr:col>16</xdr:col>
      <xdr:colOff>134155</xdr:colOff>
      <xdr:row>57</xdr:row>
      <xdr:rowOff>13417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BD5FF6EF-B78F-465B-9137-17A6E6730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704848</xdr:colOff>
      <xdr:row>3</xdr:row>
      <xdr:rowOff>123824</xdr:rowOff>
    </xdr:to>
    <xdr:pic>
      <xdr:nvPicPr>
        <xdr:cNvPr id="3" name="Picture 2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370354</xdr:colOff>
      <xdr:row>0</xdr:row>
      <xdr:rowOff>97491</xdr:rowOff>
    </xdr:from>
    <xdr:to>
      <xdr:col>17</xdr:col>
      <xdr:colOff>117660</xdr:colOff>
      <xdr:row>3</xdr:row>
      <xdr:rowOff>21291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89030" y="97491"/>
          <a:ext cx="1562659" cy="4953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  <xdr:twoCellAnchor>
    <xdr:from>
      <xdr:col>6</xdr:col>
      <xdr:colOff>12210</xdr:colOff>
      <xdr:row>3</xdr:row>
      <xdr:rowOff>48847</xdr:rowOff>
    </xdr:from>
    <xdr:to>
      <xdr:col>12</xdr:col>
      <xdr:colOff>1306633</xdr:colOff>
      <xdr:row>23</xdr:row>
      <xdr:rowOff>170962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95248</xdr:colOff>
      <xdr:row>3</xdr:row>
      <xdr:rowOff>123824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5A707-5B83-4655-81C6-64F99CA9D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95248</xdr:colOff>
      <xdr:row>3</xdr:row>
      <xdr:rowOff>123824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8DF10-31BC-436B-83DC-3C6FFE7B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95248</xdr:colOff>
      <xdr:row>3</xdr:row>
      <xdr:rowOff>123824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702467</xdr:colOff>
      <xdr:row>3</xdr:row>
      <xdr:rowOff>123824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95248</xdr:colOff>
      <xdr:row>3</xdr:row>
      <xdr:rowOff>123824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571500</xdr:colOff>
      <xdr:row>2</xdr:row>
      <xdr:rowOff>175571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1500" cy="556571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342899</xdr:colOff>
      <xdr:row>8</xdr:row>
      <xdr:rowOff>28575</xdr:rowOff>
    </xdr:from>
    <xdr:to>
      <xdr:col>6</xdr:col>
      <xdr:colOff>809624</xdr:colOff>
      <xdr:row>23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C07784-C97A-4A86-BD6B-5AA3054A4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266699</xdr:colOff>
      <xdr:row>8</xdr:row>
      <xdr:rowOff>28574</xdr:rowOff>
    </xdr:from>
    <xdr:to>
      <xdr:col>14</xdr:col>
      <xdr:colOff>276224</xdr:colOff>
      <xdr:row>23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5D2E76-096F-4514-850E-4627588CB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0</xdr:row>
      <xdr:rowOff>38100</xdr:rowOff>
    </xdr:from>
    <xdr:to>
      <xdr:col>3</xdr:col>
      <xdr:colOff>558311</xdr:colOff>
      <xdr:row>2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725" y="38100"/>
          <a:ext cx="1329836" cy="4191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67234</xdr:colOff>
      <xdr:row>3</xdr:row>
      <xdr:rowOff>123265</xdr:rowOff>
    </xdr:from>
    <xdr:to>
      <xdr:col>13</xdr:col>
      <xdr:colOff>549088</xdr:colOff>
      <xdr:row>20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56030</xdr:colOff>
      <xdr:row>21</xdr:row>
      <xdr:rowOff>1</xdr:rowOff>
    </xdr:from>
    <xdr:to>
      <xdr:col>15</xdr:col>
      <xdr:colOff>347382</xdr:colOff>
      <xdr:row>39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87407</xdr:colOff>
      <xdr:row>0</xdr:row>
      <xdr:rowOff>12552</xdr:rowOff>
    </xdr:from>
    <xdr:to>
      <xdr:col>12</xdr:col>
      <xdr:colOff>182656</xdr:colOff>
      <xdr:row>3</xdr:row>
      <xdr:rowOff>143996</xdr:rowOff>
    </xdr:to>
    <xdr:pic>
      <xdr:nvPicPr>
        <xdr:cNvPr id="4" name="Picture 3" descr="https://www.clipartmax.com/png/full/151-1515486_%C2%A0-home-icon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1348" y="12552"/>
          <a:ext cx="700366" cy="70294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549649</xdr:colOff>
      <xdr:row>0</xdr:row>
      <xdr:rowOff>36420</xdr:rowOff>
    </xdr:from>
    <xdr:to>
      <xdr:col>16</xdr:col>
      <xdr:colOff>296956</xdr:colOff>
      <xdr:row>2</xdr:row>
      <xdr:rowOff>150720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36649" y="36420"/>
          <a:ext cx="1562660" cy="4953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704848</xdr:colOff>
      <xdr:row>3</xdr:row>
      <xdr:rowOff>123824</xdr:rowOff>
    </xdr:to>
    <xdr:pic>
      <xdr:nvPicPr>
        <xdr:cNvPr id="3" name="Picture 2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57151</xdr:colOff>
      <xdr:row>0</xdr:row>
      <xdr:rowOff>114300</xdr:rowOff>
    </xdr:from>
    <xdr:to>
      <xdr:col>4</xdr:col>
      <xdr:colOff>1617569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1" y="114300"/>
          <a:ext cx="1571624" cy="4953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0</xdr:row>
      <xdr:rowOff>0</xdr:rowOff>
    </xdr:from>
    <xdr:to>
      <xdr:col>8</xdr:col>
      <xdr:colOff>209548</xdr:colOff>
      <xdr:row>2</xdr:row>
      <xdr:rowOff>180974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3</xdr:row>
      <xdr:rowOff>0</xdr:rowOff>
    </xdr:from>
    <xdr:to>
      <xdr:col>8</xdr:col>
      <xdr:colOff>523875</xdr:colOff>
      <xdr:row>4</xdr:row>
      <xdr:rowOff>148706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67675" y="800100"/>
          <a:ext cx="1076325" cy="339206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571501</xdr:colOff>
      <xdr:row>2</xdr:row>
      <xdr:rowOff>175571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71500" cy="556571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0</xdr:row>
      <xdr:rowOff>0</xdr:rowOff>
    </xdr:from>
    <xdr:to>
      <xdr:col>5</xdr:col>
      <xdr:colOff>35490</xdr:colOff>
      <xdr:row>2</xdr:row>
      <xdr:rowOff>123825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5B1C15-48D2-41C1-9F1A-7E19504C3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0"/>
          <a:ext cx="511740" cy="504825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85725</xdr:rowOff>
    </xdr:from>
    <xdr:to>
      <xdr:col>3</xdr:col>
      <xdr:colOff>616515</xdr:colOff>
      <xdr:row>3</xdr:row>
      <xdr:rowOff>9525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694C7-E16D-4A6E-8E82-143EE59B2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85725"/>
          <a:ext cx="511740" cy="504825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114300</xdr:colOff>
      <xdr:row>0</xdr:row>
      <xdr:rowOff>0</xdr:rowOff>
    </xdr:from>
    <xdr:to>
      <xdr:col>8</xdr:col>
      <xdr:colOff>209548</xdr:colOff>
      <xdr:row>2</xdr:row>
      <xdr:rowOff>180974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7400B-0372-4678-81C5-8147927E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3</xdr:row>
      <xdr:rowOff>85725</xdr:rowOff>
    </xdr:from>
    <xdr:to>
      <xdr:col>8</xdr:col>
      <xdr:colOff>523875</xdr:colOff>
      <xdr:row>5</xdr:row>
      <xdr:rowOff>43931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65116-7D72-492B-B8E3-ECE7B96C2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77225" y="800100"/>
          <a:ext cx="1076325" cy="339206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704848</xdr:colOff>
      <xdr:row>3</xdr:row>
      <xdr:rowOff>123824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876300</xdr:colOff>
      <xdr:row>0</xdr:row>
      <xdr:rowOff>38100</xdr:rowOff>
    </xdr:from>
    <xdr:to>
      <xdr:col>0</xdr:col>
      <xdr:colOff>2447924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38100"/>
          <a:ext cx="1571624" cy="4953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44100</xdr:colOff>
      <xdr:row>1</xdr:row>
      <xdr:rowOff>9525</xdr:rowOff>
    </xdr:from>
    <xdr:to>
      <xdr:col>0</xdr:col>
      <xdr:colOff>304798</xdr:colOff>
      <xdr:row>2</xdr:row>
      <xdr:rowOff>76200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8C0125-7CED-448D-A786-5484A60D2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" y="200025"/>
          <a:ext cx="260698" cy="257175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11</xdr:col>
      <xdr:colOff>95248</xdr:colOff>
      <xdr:row>3</xdr:row>
      <xdr:rowOff>114299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171450</xdr:colOff>
      <xdr:row>3</xdr:row>
      <xdr:rowOff>161925</xdr:rowOff>
    </xdr:from>
    <xdr:to>
      <xdr:col>11</xdr:col>
      <xdr:colOff>523874</xdr:colOff>
      <xdr:row>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38975" y="742950"/>
          <a:ext cx="1571624" cy="49530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softRound"/>
          <a:contourClr>
            <a:srgbClr val="969696"/>
          </a:contourClr>
        </a:sp3d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11</xdr:col>
      <xdr:colOff>95248</xdr:colOff>
      <xdr:row>3</xdr:row>
      <xdr:rowOff>114299</xdr:rowOff>
    </xdr:to>
    <xdr:pic>
      <xdr:nvPicPr>
        <xdr:cNvPr id="2" name="Picture 1" descr="https://www.clipartmax.com/png/full/151-1515486_%C2%A0-home-icon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0"/>
          <a:ext cx="704848" cy="695324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.18\users\Projects\Renault\Renault%20Program%20Level%20Analysis%20Januar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.18\users\April%202024\Jetour%20DB-%20Apr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.18\users\Users\Yasser_aahmed\AppData\Local\Microsoft\Windows\Temporary%20Internet%20Files\Content.Outlook\3CTNFOXE\NPS%20Template%20De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.18\users\Users\ahmed_fothman\AppData\Local\Microsoft\Windows\Temporary%20Internet%20Files\Content.Outlook\36HDVHRI\Content%20managemen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.18\users\Users\mohamed_mgawhr\AppData\Local\Microsoft\Windows\Temporary%20Internet%20Files\Content.Outlook\42JZYEYR\Q2%20Reports\Monthly%20Consalidated%20Calibration%20Report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3.1.18\users\Users\amr_mausseeh\AppData\Local\Microsoft\Windows\Temporary%20Internet%20Files\Content.Outlook\FL5S0QBN\Q2%20Reports\Monthly%20Consalidated%20Calibration%20Report%20(3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CH-PROFILE\quality%20reports\New%20comers\RH%20%20New%20comers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Sheet1"/>
      <sheetName val="Raw Data"/>
      <sheetName val="Dashboard"/>
      <sheetName val="Quality Figures"/>
      <sheetName val="OP Adherence "/>
      <sheetName val="OP Adherence 3.5"/>
      <sheetName val="QA Adherence 2.4"/>
      <sheetName val="Target Distribution "/>
      <sheetName val="Monitoring Variation"/>
      <sheetName val="Monitoring Adherence "/>
      <sheetName val="Coaching"/>
      <sheetName val="Side by Side "/>
      <sheetName val="Agent Scorecard 2.4 (QA)"/>
      <sheetName val="Agent Scorecard 3.5"/>
      <sheetName val="Most Failed Attributes"/>
      <sheetName val="Failed Agents"/>
      <sheetName val="RF Summary"/>
      <sheetName val="Content Management"/>
      <sheetName val="Calibration"/>
      <sheetName val="Action Plan"/>
    </sheetNames>
    <sheetDataSet>
      <sheetData sheetId="0" refreshError="1"/>
      <sheetData sheetId="1" refreshError="1"/>
      <sheetData sheetId="2">
        <row r="1">
          <cell r="A1" t="str">
            <v>W</v>
          </cell>
          <cell r="E1" t="str">
            <v>Transaction Type</v>
          </cell>
          <cell r="G1" t="str">
            <v>Process Type</v>
          </cell>
          <cell r="H1" t="str">
            <v>Agent Name</v>
          </cell>
          <cell r="Q1" t="str">
            <v>Title</v>
          </cell>
          <cell r="AR1" t="str">
            <v>Total Failed End User Critical</v>
          </cell>
          <cell r="AT1" t="str">
            <v>Total Scored Soft skills</v>
          </cell>
          <cell r="AU1" t="str">
            <v>Total Failed Soft skills</v>
          </cell>
        </row>
        <row r="2">
          <cell r="A2" t="str">
            <v>W1</v>
          </cell>
          <cell r="E2" t="str">
            <v>Inbound</v>
          </cell>
          <cell r="G2" t="str">
            <v>Program Level</v>
          </cell>
          <cell r="H2" t="str">
            <v xml:space="preserve">Renault-Ahmed Mohamed abdel </v>
          </cell>
          <cell r="Q2" t="str">
            <v>QA</v>
          </cell>
          <cell r="AR2">
            <v>0</v>
          </cell>
          <cell r="AT2">
            <v>7</v>
          </cell>
          <cell r="AU2">
            <v>1</v>
          </cell>
        </row>
        <row r="3">
          <cell r="A3" t="str">
            <v>W1</v>
          </cell>
          <cell r="E3" t="str">
            <v>Inbound</v>
          </cell>
          <cell r="G3" t="str">
            <v>Program Level</v>
          </cell>
          <cell r="H3" t="str">
            <v xml:space="preserve">Renault-Heba Allah Hamdy Ab </v>
          </cell>
          <cell r="Q3" t="str">
            <v>QA</v>
          </cell>
          <cell r="AR3">
            <v>0</v>
          </cell>
          <cell r="AT3">
            <v>7</v>
          </cell>
          <cell r="AU3">
            <v>0</v>
          </cell>
        </row>
        <row r="4">
          <cell r="A4" t="str">
            <v>W1</v>
          </cell>
          <cell r="E4" t="str">
            <v>Inbound</v>
          </cell>
          <cell r="G4" t="str">
            <v>Agent/program Level</v>
          </cell>
          <cell r="H4" t="str">
            <v xml:space="preserve">Renault-Dina Alaa Abdel-Gaw </v>
          </cell>
          <cell r="Q4" t="str">
            <v>QA</v>
          </cell>
          <cell r="AR4">
            <v>0</v>
          </cell>
          <cell r="AT4">
            <v>7</v>
          </cell>
          <cell r="AU4">
            <v>0</v>
          </cell>
        </row>
        <row r="5">
          <cell r="A5" t="str">
            <v>W1</v>
          </cell>
          <cell r="E5" t="str">
            <v>Inbound</v>
          </cell>
          <cell r="G5" t="str">
            <v>Program Level</v>
          </cell>
          <cell r="H5" t="str">
            <v xml:space="preserve">Renault-Hager mohamed boria </v>
          </cell>
          <cell r="Q5" t="str">
            <v>QA</v>
          </cell>
          <cell r="AR5">
            <v>0</v>
          </cell>
          <cell r="AT5">
            <v>7</v>
          </cell>
          <cell r="AU5">
            <v>2</v>
          </cell>
        </row>
        <row r="6">
          <cell r="A6" t="str">
            <v>W1</v>
          </cell>
          <cell r="E6" t="str">
            <v>Inbound</v>
          </cell>
          <cell r="G6" t="str">
            <v>Program Level</v>
          </cell>
          <cell r="H6" t="str">
            <v xml:space="preserve">Renualt-Rawnaa Mohsen Abbas </v>
          </cell>
          <cell r="Q6" t="str">
            <v>QA</v>
          </cell>
          <cell r="AR6">
            <v>0</v>
          </cell>
          <cell r="AT6">
            <v>7</v>
          </cell>
          <cell r="AU6">
            <v>0</v>
          </cell>
        </row>
        <row r="7">
          <cell r="A7" t="str">
            <v>W1</v>
          </cell>
          <cell r="E7" t="str">
            <v>Inbound</v>
          </cell>
          <cell r="G7" t="str">
            <v>Program Level</v>
          </cell>
          <cell r="H7" t="str">
            <v xml:space="preserve">Renault-Ahmed Imam Farahat </v>
          </cell>
          <cell r="Q7" t="str">
            <v>QA</v>
          </cell>
          <cell r="AR7">
            <v>0</v>
          </cell>
          <cell r="AT7">
            <v>7</v>
          </cell>
          <cell r="AU7">
            <v>1</v>
          </cell>
        </row>
        <row r="8">
          <cell r="A8" t="str">
            <v>W1</v>
          </cell>
          <cell r="E8" t="str">
            <v>Inbound</v>
          </cell>
          <cell r="G8" t="str">
            <v>Program Level</v>
          </cell>
          <cell r="H8" t="str">
            <v xml:space="preserve">Renault-Ahmed Mohamed abdel </v>
          </cell>
          <cell r="Q8" t="str">
            <v>QA</v>
          </cell>
          <cell r="AR8">
            <v>0</v>
          </cell>
          <cell r="AT8">
            <v>7</v>
          </cell>
          <cell r="AU8">
            <v>0</v>
          </cell>
        </row>
        <row r="9">
          <cell r="A9" t="str">
            <v>W1</v>
          </cell>
          <cell r="E9" t="str">
            <v>Inbound</v>
          </cell>
          <cell r="G9" t="str">
            <v>Program Level</v>
          </cell>
          <cell r="H9" t="str">
            <v xml:space="preserve">Renualt-Rawnaa Mohsen Abbas </v>
          </cell>
          <cell r="Q9" t="str">
            <v>QA</v>
          </cell>
          <cell r="AR9">
            <v>0</v>
          </cell>
          <cell r="AT9">
            <v>7</v>
          </cell>
          <cell r="AU9">
            <v>0</v>
          </cell>
        </row>
        <row r="10">
          <cell r="A10" t="str">
            <v>W1</v>
          </cell>
          <cell r="E10" t="str">
            <v>Inbound</v>
          </cell>
          <cell r="G10" t="str">
            <v>Program Level</v>
          </cell>
          <cell r="H10" t="str">
            <v xml:space="preserve">Renault-Dina Owas Mohamed A </v>
          </cell>
          <cell r="Q10" t="str">
            <v>QA</v>
          </cell>
          <cell r="AR10">
            <v>0</v>
          </cell>
          <cell r="AT10">
            <v>7</v>
          </cell>
          <cell r="AU10">
            <v>0</v>
          </cell>
        </row>
        <row r="11">
          <cell r="A11" t="str">
            <v>W1</v>
          </cell>
          <cell r="E11" t="str">
            <v>Inbound</v>
          </cell>
          <cell r="G11" t="str">
            <v>Program Level</v>
          </cell>
          <cell r="H11" t="str">
            <v xml:space="preserve">Renault-Ahmed Mohamed abdel </v>
          </cell>
          <cell r="Q11" t="str">
            <v>QA</v>
          </cell>
          <cell r="AR11">
            <v>0</v>
          </cell>
          <cell r="AT11">
            <v>7</v>
          </cell>
          <cell r="AU11">
            <v>1</v>
          </cell>
        </row>
        <row r="12">
          <cell r="A12" t="str">
            <v>W1</v>
          </cell>
          <cell r="E12" t="str">
            <v>Inbound</v>
          </cell>
          <cell r="G12" t="str">
            <v>Program Level</v>
          </cell>
          <cell r="H12" t="str">
            <v xml:space="preserve">Renault-Manal Ibrahim Abdul </v>
          </cell>
          <cell r="Q12" t="str">
            <v>QA</v>
          </cell>
          <cell r="AR12">
            <v>0</v>
          </cell>
          <cell r="AT12">
            <v>7</v>
          </cell>
          <cell r="AU12">
            <v>0</v>
          </cell>
        </row>
        <row r="13">
          <cell r="A13" t="str">
            <v>W1</v>
          </cell>
          <cell r="E13" t="str">
            <v>Inbound</v>
          </cell>
          <cell r="G13" t="str">
            <v>Program Level</v>
          </cell>
          <cell r="H13" t="str">
            <v xml:space="preserve">Renault-Amal Abdel Aziz Far </v>
          </cell>
          <cell r="Q13" t="str">
            <v>QA</v>
          </cell>
          <cell r="AR13">
            <v>0</v>
          </cell>
          <cell r="AT13">
            <v>7</v>
          </cell>
          <cell r="AU13">
            <v>0</v>
          </cell>
        </row>
        <row r="14">
          <cell r="A14" t="str">
            <v>W1</v>
          </cell>
          <cell r="E14" t="str">
            <v>Inbound</v>
          </cell>
          <cell r="G14" t="str">
            <v>Program Level</v>
          </cell>
          <cell r="H14" t="str">
            <v xml:space="preserve">Renault-Dina Owas Mohamed A </v>
          </cell>
          <cell r="Q14" t="str">
            <v>QA</v>
          </cell>
          <cell r="AR14">
            <v>0</v>
          </cell>
          <cell r="AT14">
            <v>7</v>
          </cell>
          <cell r="AU14">
            <v>0</v>
          </cell>
        </row>
        <row r="15">
          <cell r="A15" t="str">
            <v>W1</v>
          </cell>
          <cell r="E15" t="str">
            <v>Inbound</v>
          </cell>
          <cell r="G15" t="str">
            <v>Program Level</v>
          </cell>
          <cell r="H15" t="str">
            <v xml:space="preserve">Renault-Hager mohamed boria </v>
          </cell>
          <cell r="Q15" t="str">
            <v>QA</v>
          </cell>
          <cell r="AR15">
            <v>0</v>
          </cell>
          <cell r="AT15">
            <v>7</v>
          </cell>
          <cell r="AU15">
            <v>0</v>
          </cell>
        </row>
        <row r="16">
          <cell r="A16" t="str">
            <v>W1</v>
          </cell>
          <cell r="E16" t="str">
            <v>Inbound</v>
          </cell>
          <cell r="G16" t="str">
            <v>Program Level</v>
          </cell>
          <cell r="H16" t="str">
            <v xml:space="preserve">Renault-Ahmed saed Youssef </v>
          </cell>
          <cell r="Q16" t="str">
            <v>QA</v>
          </cell>
          <cell r="AR16">
            <v>0</v>
          </cell>
          <cell r="AT16">
            <v>7</v>
          </cell>
          <cell r="AU16">
            <v>0</v>
          </cell>
        </row>
        <row r="17">
          <cell r="A17" t="str">
            <v>W1</v>
          </cell>
          <cell r="E17" t="str">
            <v>Inbound</v>
          </cell>
          <cell r="G17" t="str">
            <v>Agent/program Level</v>
          </cell>
          <cell r="H17" t="str">
            <v xml:space="preserve">Renault-Ahmed Imam Farahat </v>
          </cell>
          <cell r="Q17" t="str">
            <v>TL</v>
          </cell>
          <cell r="AR17">
            <v>0</v>
          </cell>
          <cell r="AT17">
            <v>7</v>
          </cell>
          <cell r="AU17">
            <v>0</v>
          </cell>
        </row>
        <row r="18">
          <cell r="A18" t="str">
            <v>W1</v>
          </cell>
          <cell r="E18" t="str">
            <v>Inbound</v>
          </cell>
          <cell r="G18" t="str">
            <v>Agent/program Level</v>
          </cell>
          <cell r="H18" t="str">
            <v xml:space="preserve">Renault-Arwa Mohamed Attall </v>
          </cell>
          <cell r="Q18" t="str">
            <v>QA</v>
          </cell>
          <cell r="AR18">
            <v>0</v>
          </cell>
          <cell r="AT18">
            <v>7</v>
          </cell>
          <cell r="AU18">
            <v>1</v>
          </cell>
        </row>
        <row r="19">
          <cell r="A19" t="str">
            <v>W1</v>
          </cell>
          <cell r="E19" t="str">
            <v>Inbound</v>
          </cell>
          <cell r="G19" t="str">
            <v>Agent/program Level</v>
          </cell>
          <cell r="H19" t="str">
            <v xml:space="preserve">Renault-Mohamed Mahmoud Abd </v>
          </cell>
          <cell r="Q19" t="str">
            <v>TL</v>
          </cell>
          <cell r="AR19">
            <v>0</v>
          </cell>
          <cell r="AT19">
            <v>7</v>
          </cell>
          <cell r="AU19">
            <v>0</v>
          </cell>
        </row>
        <row r="20">
          <cell r="A20" t="str">
            <v>W1</v>
          </cell>
          <cell r="E20" t="str">
            <v>Inbound</v>
          </cell>
          <cell r="G20" t="str">
            <v>Agent/program Level</v>
          </cell>
          <cell r="H20" t="str">
            <v xml:space="preserve">Renault-Hager mohamed boria </v>
          </cell>
          <cell r="Q20" t="str">
            <v>QA</v>
          </cell>
          <cell r="AR20">
            <v>0</v>
          </cell>
          <cell r="AT20">
            <v>7</v>
          </cell>
          <cell r="AU20">
            <v>1</v>
          </cell>
        </row>
        <row r="21">
          <cell r="A21" t="str">
            <v>W1</v>
          </cell>
          <cell r="E21" t="str">
            <v>Inbound</v>
          </cell>
          <cell r="G21" t="str">
            <v>Agent/program Level</v>
          </cell>
          <cell r="H21" t="str">
            <v xml:space="preserve">IT-Support-WorkFromHome-1 </v>
          </cell>
          <cell r="Q21" t="str">
            <v>TL</v>
          </cell>
          <cell r="AR21">
            <v>0</v>
          </cell>
          <cell r="AT21">
            <v>7</v>
          </cell>
          <cell r="AU21">
            <v>0</v>
          </cell>
        </row>
        <row r="22">
          <cell r="A22" t="str">
            <v>W1</v>
          </cell>
          <cell r="E22" t="str">
            <v>Inbound</v>
          </cell>
          <cell r="G22" t="str">
            <v>Agent/program Level</v>
          </cell>
          <cell r="H22" t="str">
            <v xml:space="preserve">Renault-Ayat Shaarawy Youss </v>
          </cell>
          <cell r="Q22" t="str">
            <v>TL</v>
          </cell>
          <cell r="AR22">
            <v>0</v>
          </cell>
          <cell r="AT22">
            <v>7</v>
          </cell>
          <cell r="AU22">
            <v>0</v>
          </cell>
        </row>
        <row r="23">
          <cell r="A23" t="str">
            <v>W1</v>
          </cell>
          <cell r="E23" t="str">
            <v>Inbound</v>
          </cell>
          <cell r="G23" t="str">
            <v>Agent/program Level</v>
          </cell>
          <cell r="H23" t="str">
            <v xml:space="preserve">Renault-Hager mohamed boria </v>
          </cell>
          <cell r="Q23" t="str">
            <v>QA</v>
          </cell>
          <cell r="AR23">
            <v>0</v>
          </cell>
          <cell r="AT23">
            <v>7</v>
          </cell>
          <cell r="AU23">
            <v>0</v>
          </cell>
        </row>
        <row r="24">
          <cell r="A24" t="str">
            <v>W1</v>
          </cell>
          <cell r="E24" t="str">
            <v>Inbound</v>
          </cell>
          <cell r="G24" t="str">
            <v>Agent/program Level</v>
          </cell>
          <cell r="H24" t="str">
            <v xml:space="preserve">Renault-Ahmed saed Youssef </v>
          </cell>
          <cell r="Q24" t="str">
            <v>TL</v>
          </cell>
          <cell r="AR24">
            <v>0</v>
          </cell>
          <cell r="AT24">
            <v>7</v>
          </cell>
          <cell r="AU24">
            <v>0</v>
          </cell>
        </row>
        <row r="25">
          <cell r="A25" t="str">
            <v>W1</v>
          </cell>
          <cell r="E25" t="str">
            <v>Inbound</v>
          </cell>
          <cell r="G25" t="str">
            <v>Agent/program Level</v>
          </cell>
          <cell r="H25" t="str">
            <v xml:space="preserve">Renault-Ahmed Mohamed abdel </v>
          </cell>
          <cell r="Q25" t="str">
            <v>TL</v>
          </cell>
          <cell r="AR25">
            <v>0</v>
          </cell>
          <cell r="AT25">
            <v>7</v>
          </cell>
          <cell r="AU25">
            <v>0</v>
          </cell>
        </row>
        <row r="26">
          <cell r="A26" t="str">
            <v>W1</v>
          </cell>
          <cell r="E26" t="str">
            <v>Inbound</v>
          </cell>
          <cell r="G26" t="str">
            <v>Agent/program Level</v>
          </cell>
          <cell r="H26" t="str">
            <v xml:space="preserve">Renault-Amal Abdel Aziz Far </v>
          </cell>
          <cell r="Q26" t="str">
            <v>TL</v>
          </cell>
          <cell r="AR26">
            <v>0</v>
          </cell>
          <cell r="AT26">
            <v>7</v>
          </cell>
          <cell r="AU26">
            <v>0</v>
          </cell>
        </row>
        <row r="27">
          <cell r="A27" t="str">
            <v>W1</v>
          </cell>
          <cell r="E27" t="str">
            <v>Inbound</v>
          </cell>
          <cell r="G27" t="str">
            <v>Agent/program Level</v>
          </cell>
          <cell r="H27" t="str">
            <v xml:space="preserve">Renault-Manal Ibrahim Abdul </v>
          </cell>
          <cell r="Q27" t="str">
            <v>TL</v>
          </cell>
          <cell r="AR27">
            <v>0</v>
          </cell>
          <cell r="AT27">
            <v>7</v>
          </cell>
          <cell r="AU27">
            <v>0</v>
          </cell>
        </row>
        <row r="28">
          <cell r="A28" t="str">
            <v>W1</v>
          </cell>
          <cell r="E28" t="str">
            <v>Inbound</v>
          </cell>
          <cell r="G28" t="str">
            <v>Agent/program Level</v>
          </cell>
          <cell r="H28" t="str">
            <v xml:space="preserve">Renault-Arwa Mohamed Attall </v>
          </cell>
          <cell r="Q28" t="str">
            <v>TL</v>
          </cell>
          <cell r="AR28">
            <v>0</v>
          </cell>
          <cell r="AT28">
            <v>7</v>
          </cell>
          <cell r="AU28">
            <v>1</v>
          </cell>
        </row>
        <row r="29">
          <cell r="A29" t="str">
            <v>W1</v>
          </cell>
          <cell r="E29" t="str">
            <v>Inbound</v>
          </cell>
          <cell r="G29" t="str">
            <v>Agent/program Level</v>
          </cell>
          <cell r="H29" t="str">
            <v xml:space="preserve">Renault-Dina Alaa Abdel-Gaw </v>
          </cell>
          <cell r="Q29" t="str">
            <v>TL</v>
          </cell>
          <cell r="AR29">
            <v>0</v>
          </cell>
          <cell r="AT29">
            <v>7</v>
          </cell>
          <cell r="AU29">
            <v>0</v>
          </cell>
        </row>
        <row r="30">
          <cell r="A30" t="str">
            <v>W1</v>
          </cell>
          <cell r="E30" t="str">
            <v>Inbound</v>
          </cell>
          <cell r="G30" t="str">
            <v>Program Level</v>
          </cell>
          <cell r="H30" t="str">
            <v xml:space="preserve">Renault-Heba Allah Hamdy Ab </v>
          </cell>
          <cell r="Q30" t="str">
            <v>QA</v>
          </cell>
          <cell r="AR30">
            <v>0</v>
          </cell>
          <cell r="AT30">
            <v>7</v>
          </cell>
          <cell r="AU30">
            <v>0</v>
          </cell>
        </row>
        <row r="31">
          <cell r="A31" t="str">
            <v>W1</v>
          </cell>
          <cell r="E31" t="str">
            <v>Inbound</v>
          </cell>
          <cell r="G31" t="str">
            <v>Program Level</v>
          </cell>
          <cell r="H31" t="str">
            <v xml:space="preserve">Renault-Manal Ibrahim Abdul </v>
          </cell>
          <cell r="Q31" t="str">
            <v>QA</v>
          </cell>
          <cell r="AR31">
            <v>0</v>
          </cell>
          <cell r="AT31">
            <v>7</v>
          </cell>
          <cell r="AU31">
            <v>0</v>
          </cell>
        </row>
        <row r="32">
          <cell r="A32" t="str">
            <v>W1</v>
          </cell>
          <cell r="E32" t="str">
            <v>Inbound</v>
          </cell>
          <cell r="G32" t="str">
            <v>Program Level</v>
          </cell>
          <cell r="H32" t="str">
            <v xml:space="preserve">Renault-Hussien Fathy Hussi </v>
          </cell>
          <cell r="Q32" t="str">
            <v>QA</v>
          </cell>
          <cell r="AR32">
            <v>0</v>
          </cell>
          <cell r="AT32">
            <v>7</v>
          </cell>
          <cell r="AU32">
            <v>0</v>
          </cell>
        </row>
        <row r="33">
          <cell r="A33" t="str">
            <v>W1</v>
          </cell>
          <cell r="E33" t="str">
            <v>Inbound</v>
          </cell>
          <cell r="G33" t="str">
            <v>Program Level</v>
          </cell>
          <cell r="H33" t="str">
            <v xml:space="preserve">Renault-Ahmed saed Youssef </v>
          </cell>
          <cell r="Q33" t="str">
            <v>QA</v>
          </cell>
          <cell r="AR33">
            <v>0</v>
          </cell>
          <cell r="AT33">
            <v>7</v>
          </cell>
          <cell r="AU33">
            <v>0</v>
          </cell>
        </row>
        <row r="34">
          <cell r="A34" t="str">
            <v>W1</v>
          </cell>
          <cell r="E34" t="str">
            <v>Inbound</v>
          </cell>
          <cell r="G34" t="str">
            <v>Agent/program Level</v>
          </cell>
          <cell r="H34" t="str">
            <v xml:space="preserve">Renualt-Rawnaa Mohsen Abbas </v>
          </cell>
          <cell r="Q34" t="str">
            <v>TL</v>
          </cell>
          <cell r="AR34">
            <v>0</v>
          </cell>
          <cell r="AT34">
            <v>7</v>
          </cell>
          <cell r="AU34">
            <v>0</v>
          </cell>
        </row>
        <row r="35">
          <cell r="A35" t="str">
            <v>W1</v>
          </cell>
          <cell r="E35" t="str">
            <v>Inbound</v>
          </cell>
          <cell r="G35" t="str">
            <v>Agent/program Level</v>
          </cell>
          <cell r="H35" t="str">
            <v xml:space="preserve">Renault-Maha Mohamed Ramada </v>
          </cell>
          <cell r="Q35" t="str">
            <v>TL</v>
          </cell>
          <cell r="AR35">
            <v>0</v>
          </cell>
          <cell r="AT35">
            <v>7</v>
          </cell>
          <cell r="AU35">
            <v>0</v>
          </cell>
        </row>
        <row r="36">
          <cell r="A36" t="str">
            <v>W1</v>
          </cell>
          <cell r="E36" t="str">
            <v>Inbound</v>
          </cell>
          <cell r="G36" t="str">
            <v>Agent/program Level</v>
          </cell>
          <cell r="H36" t="str">
            <v xml:space="preserve">Renault-Ahmed mohamed el sa </v>
          </cell>
          <cell r="Q36" t="str">
            <v>TL</v>
          </cell>
          <cell r="AR36">
            <v>0</v>
          </cell>
          <cell r="AT36">
            <v>7</v>
          </cell>
          <cell r="AU36">
            <v>0</v>
          </cell>
        </row>
        <row r="37">
          <cell r="A37" t="str">
            <v>W1</v>
          </cell>
          <cell r="E37" t="str">
            <v>Inbound</v>
          </cell>
          <cell r="G37" t="str">
            <v>Agent/program Level</v>
          </cell>
          <cell r="H37" t="str">
            <v xml:space="preserve">Renault-Heba Allah Hamdy Ab </v>
          </cell>
          <cell r="Q37" t="str">
            <v>TL</v>
          </cell>
          <cell r="AR37">
            <v>0</v>
          </cell>
          <cell r="AT37">
            <v>7</v>
          </cell>
          <cell r="AU37">
            <v>0</v>
          </cell>
        </row>
        <row r="38">
          <cell r="A38" t="str">
            <v>W1</v>
          </cell>
          <cell r="E38" t="str">
            <v>Inbound</v>
          </cell>
          <cell r="G38" t="str">
            <v>Agent/program Level</v>
          </cell>
          <cell r="H38" t="str">
            <v xml:space="preserve">Renault-Hussien Fathy Hussi </v>
          </cell>
          <cell r="Q38" t="str">
            <v>TL</v>
          </cell>
          <cell r="AR38">
            <v>0</v>
          </cell>
          <cell r="AT38">
            <v>7</v>
          </cell>
          <cell r="AU38">
            <v>1</v>
          </cell>
        </row>
        <row r="39">
          <cell r="A39" t="str">
            <v>W1</v>
          </cell>
          <cell r="E39" t="str">
            <v>Inbound</v>
          </cell>
          <cell r="G39" t="str">
            <v>Agent/program Level</v>
          </cell>
          <cell r="H39" t="str">
            <v xml:space="preserve">Renault-Ziad Essam Youssef </v>
          </cell>
          <cell r="Q39" t="str">
            <v>TL</v>
          </cell>
          <cell r="AR39">
            <v>0</v>
          </cell>
          <cell r="AT39">
            <v>7</v>
          </cell>
          <cell r="AU39">
            <v>0</v>
          </cell>
        </row>
        <row r="40">
          <cell r="A40" t="str">
            <v>W1</v>
          </cell>
          <cell r="E40" t="str">
            <v>Inbound</v>
          </cell>
          <cell r="G40" t="str">
            <v>Agent/program Level</v>
          </cell>
          <cell r="H40" t="str">
            <v xml:space="preserve">Renault-Dina Owas Mohamed A </v>
          </cell>
          <cell r="Q40" t="str">
            <v>TL</v>
          </cell>
          <cell r="AR40">
            <v>0</v>
          </cell>
          <cell r="AT40">
            <v>7</v>
          </cell>
          <cell r="AU40">
            <v>0</v>
          </cell>
        </row>
        <row r="41">
          <cell r="A41" t="str">
            <v>W1</v>
          </cell>
          <cell r="E41" t="str">
            <v>Inbound</v>
          </cell>
          <cell r="G41" t="str">
            <v>Agent/program Level</v>
          </cell>
          <cell r="H41" t="str">
            <v xml:space="preserve">Renault-Andrew Magdy Hanter </v>
          </cell>
          <cell r="Q41" t="str">
            <v>TL</v>
          </cell>
          <cell r="AR41">
            <v>0</v>
          </cell>
          <cell r="AT41">
            <v>7</v>
          </cell>
          <cell r="AU41">
            <v>0</v>
          </cell>
        </row>
        <row r="42">
          <cell r="A42" t="str">
            <v>W1</v>
          </cell>
          <cell r="E42" t="str">
            <v>Inbound</v>
          </cell>
          <cell r="G42" t="str">
            <v>Agent/program Level</v>
          </cell>
          <cell r="H42" t="str">
            <v xml:space="preserve">Renault-Ezz El Dien Atef Ab </v>
          </cell>
          <cell r="Q42" t="str">
            <v>TL</v>
          </cell>
          <cell r="AR42">
            <v>0</v>
          </cell>
          <cell r="AT42">
            <v>7</v>
          </cell>
          <cell r="AU42">
            <v>0</v>
          </cell>
        </row>
        <row r="43">
          <cell r="A43" t="str">
            <v>W2</v>
          </cell>
          <cell r="E43" t="str">
            <v>Inbound</v>
          </cell>
          <cell r="G43" t="str">
            <v>Program Level</v>
          </cell>
          <cell r="H43" t="str">
            <v xml:space="preserve">Renault-Ezz El Dien Atef Ab </v>
          </cell>
          <cell r="Q43" t="str">
            <v>QA</v>
          </cell>
          <cell r="AR43">
            <v>0</v>
          </cell>
          <cell r="AT43">
            <v>7</v>
          </cell>
          <cell r="AU43">
            <v>0</v>
          </cell>
        </row>
        <row r="44">
          <cell r="A44" t="str">
            <v>W2</v>
          </cell>
          <cell r="E44" t="str">
            <v>Inbound</v>
          </cell>
          <cell r="G44" t="str">
            <v>Program Level</v>
          </cell>
          <cell r="H44" t="str">
            <v xml:space="preserve">Renualt-Rawnaa Mohsen Abbas </v>
          </cell>
          <cell r="Q44" t="str">
            <v>QA</v>
          </cell>
          <cell r="AR44">
            <v>0</v>
          </cell>
          <cell r="AT44">
            <v>7</v>
          </cell>
          <cell r="AU44">
            <v>1</v>
          </cell>
        </row>
        <row r="45">
          <cell r="A45" t="str">
            <v>W2</v>
          </cell>
          <cell r="E45" t="str">
            <v>Inbound</v>
          </cell>
          <cell r="G45" t="str">
            <v>Program Level</v>
          </cell>
          <cell r="H45" t="str">
            <v xml:space="preserve">RENAULT-Muhammad Shaaban El </v>
          </cell>
          <cell r="Q45" t="str">
            <v>QA</v>
          </cell>
          <cell r="AR45">
            <v>0</v>
          </cell>
          <cell r="AT45">
            <v>7</v>
          </cell>
          <cell r="AU45">
            <v>0</v>
          </cell>
        </row>
        <row r="46">
          <cell r="A46" t="str">
            <v>W2</v>
          </cell>
          <cell r="E46" t="str">
            <v>Inbound</v>
          </cell>
          <cell r="G46" t="str">
            <v>Program Level</v>
          </cell>
          <cell r="H46" t="str">
            <v xml:space="preserve">IT-Support-WorkFromHome-1 </v>
          </cell>
          <cell r="Q46" t="str">
            <v>QA</v>
          </cell>
          <cell r="AR46">
            <v>1</v>
          </cell>
          <cell r="AT46">
            <v>7</v>
          </cell>
          <cell r="AU46">
            <v>0</v>
          </cell>
        </row>
        <row r="47">
          <cell r="A47" t="str">
            <v>W2</v>
          </cell>
          <cell r="E47" t="str">
            <v>Inbound</v>
          </cell>
          <cell r="G47" t="str">
            <v>Program Level</v>
          </cell>
          <cell r="H47" t="str">
            <v xml:space="preserve">Renault-Ahmed Mohamed abdel </v>
          </cell>
          <cell r="Q47" t="str">
            <v>QA</v>
          </cell>
          <cell r="AR47">
            <v>0</v>
          </cell>
          <cell r="AT47">
            <v>7</v>
          </cell>
          <cell r="AU47">
            <v>2</v>
          </cell>
        </row>
        <row r="48">
          <cell r="A48" t="str">
            <v>W2</v>
          </cell>
          <cell r="E48" t="str">
            <v>Inbound</v>
          </cell>
          <cell r="G48" t="str">
            <v>Program Level</v>
          </cell>
          <cell r="H48" t="str">
            <v xml:space="preserve">Renault-Dina Alaa Abdel-Gaw </v>
          </cell>
          <cell r="Q48" t="str">
            <v>QA</v>
          </cell>
          <cell r="AR48">
            <v>0</v>
          </cell>
          <cell r="AT48">
            <v>7</v>
          </cell>
          <cell r="AU48">
            <v>0</v>
          </cell>
        </row>
        <row r="49">
          <cell r="A49" t="str">
            <v>W2</v>
          </cell>
          <cell r="E49" t="str">
            <v>Inbound</v>
          </cell>
          <cell r="G49" t="str">
            <v>Program Level</v>
          </cell>
          <cell r="H49" t="str">
            <v xml:space="preserve">Renault-Ahmed Imam Farahat </v>
          </cell>
          <cell r="Q49" t="str">
            <v>QA</v>
          </cell>
          <cell r="AR49">
            <v>0</v>
          </cell>
          <cell r="AT49">
            <v>7</v>
          </cell>
          <cell r="AU49">
            <v>0</v>
          </cell>
        </row>
        <row r="50">
          <cell r="A50" t="str">
            <v>W2</v>
          </cell>
          <cell r="E50" t="str">
            <v>Inbound</v>
          </cell>
          <cell r="G50" t="str">
            <v>Program Level</v>
          </cell>
          <cell r="H50" t="str">
            <v xml:space="preserve">Renault-Hager mohamed boria </v>
          </cell>
          <cell r="Q50" t="str">
            <v>QA</v>
          </cell>
          <cell r="AR50">
            <v>0</v>
          </cell>
          <cell r="AT50">
            <v>7</v>
          </cell>
          <cell r="AU50">
            <v>1</v>
          </cell>
        </row>
        <row r="51">
          <cell r="A51" t="str">
            <v>W2</v>
          </cell>
          <cell r="E51" t="str">
            <v>Inbound</v>
          </cell>
          <cell r="G51" t="str">
            <v>Program Level</v>
          </cell>
          <cell r="H51" t="str">
            <v xml:space="preserve">Renault-Amal Abdel Aziz Far </v>
          </cell>
          <cell r="Q51" t="str">
            <v>QA</v>
          </cell>
          <cell r="AR51">
            <v>0</v>
          </cell>
          <cell r="AT51">
            <v>7</v>
          </cell>
          <cell r="AU51">
            <v>0</v>
          </cell>
        </row>
        <row r="52">
          <cell r="A52" t="str">
            <v>W2</v>
          </cell>
          <cell r="E52" t="str">
            <v>Inbound</v>
          </cell>
          <cell r="G52" t="str">
            <v>Program Level</v>
          </cell>
          <cell r="H52" t="str">
            <v xml:space="preserve">IT-Support-WorkFromHome-1 </v>
          </cell>
          <cell r="Q52" t="str">
            <v>QA</v>
          </cell>
          <cell r="AR52">
            <v>1</v>
          </cell>
          <cell r="AT52">
            <v>7</v>
          </cell>
          <cell r="AU52">
            <v>0</v>
          </cell>
        </row>
        <row r="53">
          <cell r="A53" t="str">
            <v>W2</v>
          </cell>
          <cell r="E53" t="str">
            <v>Inbound</v>
          </cell>
          <cell r="G53" t="str">
            <v>Program Level</v>
          </cell>
          <cell r="H53" t="str">
            <v xml:space="preserve">RENAULT-Muhammad Shaaban El </v>
          </cell>
          <cell r="Q53" t="str">
            <v>QA</v>
          </cell>
          <cell r="AR53">
            <v>0</v>
          </cell>
          <cell r="AT53">
            <v>7</v>
          </cell>
          <cell r="AU53">
            <v>0</v>
          </cell>
        </row>
        <row r="54">
          <cell r="A54" t="str">
            <v>W2</v>
          </cell>
          <cell r="E54" t="str">
            <v>Inbound</v>
          </cell>
          <cell r="G54" t="str">
            <v>Program Level</v>
          </cell>
          <cell r="H54" t="str">
            <v xml:space="preserve">Renault-Manal Ibrahim Abdul </v>
          </cell>
          <cell r="Q54" t="str">
            <v>QA</v>
          </cell>
          <cell r="AR54">
            <v>0</v>
          </cell>
          <cell r="AT54">
            <v>7</v>
          </cell>
          <cell r="AU54">
            <v>0</v>
          </cell>
        </row>
        <row r="55">
          <cell r="A55" t="str">
            <v>W2</v>
          </cell>
          <cell r="E55" t="str">
            <v>Inbound</v>
          </cell>
          <cell r="G55" t="str">
            <v>Program Level</v>
          </cell>
          <cell r="H55" t="str">
            <v xml:space="preserve">Renault-Maha Mohamed Ramada </v>
          </cell>
          <cell r="Q55" t="str">
            <v>QA</v>
          </cell>
          <cell r="AR55">
            <v>0</v>
          </cell>
          <cell r="AT55">
            <v>7</v>
          </cell>
          <cell r="AU55">
            <v>0</v>
          </cell>
        </row>
        <row r="56">
          <cell r="A56" t="str">
            <v>W2</v>
          </cell>
          <cell r="E56" t="str">
            <v>Inbound</v>
          </cell>
          <cell r="G56" t="str">
            <v>Program Level</v>
          </cell>
          <cell r="H56" t="str">
            <v xml:space="preserve">Renault-Ahmed saed Youssef </v>
          </cell>
          <cell r="Q56" t="str">
            <v>QA</v>
          </cell>
          <cell r="AR56">
            <v>0</v>
          </cell>
          <cell r="AT56">
            <v>7</v>
          </cell>
          <cell r="AU56">
            <v>0</v>
          </cell>
        </row>
        <row r="57">
          <cell r="A57" t="str">
            <v>W2</v>
          </cell>
          <cell r="E57" t="str">
            <v>Inbound</v>
          </cell>
          <cell r="G57" t="str">
            <v>Program Level</v>
          </cell>
          <cell r="H57" t="str">
            <v xml:space="preserve">Renault-Hager mohamed boria </v>
          </cell>
          <cell r="Q57" t="str">
            <v>QA</v>
          </cell>
          <cell r="AR57">
            <v>0</v>
          </cell>
          <cell r="AT57">
            <v>7</v>
          </cell>
          <cell r="AU57">
            <v>0</v>
          </cell>
        </row>
        <row r="58">
          <cell r="A58" t="str">
            <v>W2</v>
          </cell>
          <cell r="E58" t="str">
            <v>Inbound</v>
          </cell>
          <cell r="G58" t="str">
            <v>Agent/program Level</v>
          </cell>
          <cell r="H58" t="str">
            <v xml:space="preserve">Renault-Ahmed Imam Farahat </v>
          </cell>
          <cell r="Q58" t="str">
            <v>TL</v>
          </cell>
          <cell r="AR58">
            <v>0</v>
          </cell>
          <cell r="AT58">
            <v>7</v>
          </cell>
          <cell r="AU58">
            <v>0</v>
          </cell>
        </row>
        <row r="59">
          <cell r="A59" t="str">
            <v>W2</v>
          </cell>
          <cell r="E59" t="str">
            <v>Inbound</v>
          </cell>
          <cell r="G59" t="str">
            <v>Agent/program Level</v>
          </cell>
          <cell r="H59" t="str">
            <v xml:space="preserve">Renault-Mohamed Mahmoud Abd </v>
          </cell>
          <cell r="Q59" t="str">
            <v>TL</v>
          </cell>
          <cell r="AR59">
            <v>0</v>
          </cell>
          <cell r="AT59">
            <v>7</v>
          </cell>
          <cell r="AU59">
            <v>0</v>
          </cell>
        </row>
        <row r="60">
          <cell r="A60" t="str">
            <v>W2</v>
          </cell>
          <cell r="E60" t="str">
            <v>Inbound</v>
          </cell>
          <cell r="G60" t="str">
            <v>Agent/program Level</v>
          </cell>
          <cell r="H60" t="str">
            <v xml:space="preserve">IT-Support-WorkFromHome-1 </v>
          </cell>
          <cell r="Q60" t="str">
            <v>TL</v>
          </cell>
          <cell r="AR60">
            <v>0</v>
          </cell>
          <cell r="AT60">
            <v>7</v>
          </cell>
          <cell r="AU60">
            <v>0</v>
          </cell>
        </row>
        <row r="61">
          <cell r="A61" t="str">
            <v>W2</v>
          </cell>
          <cell r="E61" t="str">
            <v>Inbound</v>
          </cell>
          <cell r="G61" t="str">
            <v>Agent/program Level</v>
          </cell>
          <cell r="H61" t="str">
            <v xml:space="preserve">Renault-Ayat Shaarawy Youss </v>
          </cell>
          <cell r="Q61" t="str">
            <v>TL</v>
          </cell>
          <cell r="AR61">
            <v>0</v>
          </cell>
          <cell r="AT61">
            <v>7</v>
          </cell>
          <cell r="AU61">
            <v>0</v>
          </cell>
        </row>
        <row r="62">
          <cell r="A62" t="str">
            <v>W2</v>
          </cell>
          <cell r="E62" t="str">
            <v>Inbound</v>
          </cell>
          <cell r="G62" t="str">
            <v>Agent/program Level</v>
          </cell>
          <cell r="H62" t="str">
            <v xml:space="preserve">Renault-Ahmed saed Youssef </v>
          </cell>
          <cell r="Q62" t="str">
            <v>TL</v>
          </cell>
          <cell r="AR62">
            <v>0</v>
          </cell>
          <cell r="AT62">
            <v>7</v>
          </cell>
          <cell r="AU62">
            <v>0</v>
          </cell>
        </row>
        <row r="63">
          <cell r="A63" t="str">
            <v>W2</v>
          </cell>
          <cell r="E63" t="str">
            <v>Inbound</v>
          </cell>
          <cell r="G63" t="str">
            <v>Agent/program Level</v>
          </cell>
          <cell r="H63" t="str">
            <v xml:space="preserve">Renault-Ahmed Mohamed abdel </v>
          </cell>
          <cell r="Q63" t="str">
            <v>TL</v>
          </cell>
          <cell r="AR63">
            <v>0</v>
          </cell>
          <cell r="AT63">
            <v>7</v>
          </cell>
          <cell r="AU63">
            <v>0</v>
          </cell>
        </row>
        <row r="64">
          <cell r="A64" t="str">
            <v>W2</v>
          </cell>
          <cell r="E64" t="str">
            <v>Inbound</v>
          </cell>
          <cell r="G64" t="str">
            <v>Agent/program Level</v>
          </cell>
          <cell r="H64" t="str">
            <v xml:space="preserve">Renault-Amal Abdel Aziz Far </v>
          </cell>
          <cell r="Q64" t="str">
            <v>TL</v>
          </cell>
          <cell r="AR64">
            <v>0</v>
          </cell>
          <cell r="AT64">
            <v>7</v>
          </cell>
          <cell r="AU64">
            <v>0</v>
          </cell>
        </row>
        <row r="65">
          <cell r="A65" t="str">
            <v>W2</v>
          </cell>
          <cell r="E65" t="str">
            <v>Inbound</v>
          </cell>
          <cell r="G65" t="str">
            <v>Agent/program Level</v>
          </cell>
          <cell r="H65" t="str">
            <v xml:space="preserve">RENAULT-Muhammad Shaaban El </v>
          </cell>
          <cell r="Q65" t="str">
            <v>TL</v>
          </cell>
          <cell r="AR65">
            <v>0</v>
          </cell>
          <cell r="AT65">
            <v>7</v>
          </cell>
          <cell r="AU65">
            <v>0</v>
          </cell>
        </row>
        <row r="66">
          <cell r="A66" t="str">
            <v>W2</v>
          </cell>
          <cell r="E66" t="str">
            <v>Inbound</v>
          </cell>
          <cell r="G66" t="str">
            <v>Agent/program Level</v>
          </cell>
          <cell r="H66" t="str">
            <v xml:space="preserve">Renault-Manal Ibrahim Abdul </v>
          </cell>
          <cell r="Q66" t="str">
            <v>TL</v>
          </cell>
          <cell r="AR66">
            <v>0</v>
          </cell>
          <cell r="AT66">
            <v>7</v>
          </cell>
          <cell r="AU66">
            <v>0</v>
          </cell>
        </row>
        <row r="67">
          <cell r="A67" t="str">
            <v>W2</v>
          </cell>
          <cell r="E67" t="str">
            <v>Inbound</v>
          </cell>
          <cell r="G67" t="str">
            <v>Agent/program Level</v>
          </cell>
          <cell r="H67" t="str">
            <v xml:space="preserve">Renault-Arwa Mohamed Attall </v>
          </cell>
          <cell r="Q67" t="str">
            <v>TL</v>
          </cell>
          <cell r="AR67">
            <v>0</v>
          </cell>
          <cell r="AT67">
            <v>7</v>
          </cell>
          <cell r="AU67">
            <v>0</v>
          </cell>
        </row>
        <row r="68">
          <cell r="A68" t="str">
            <v>W2</v>
          </cell>
          <cell r="E68" t="str">
            <v>Inbound</v>
          </cell>
          <cell r="G68" t="str">
            <v>Agent/program Level</v>
          </cell>
          <cell r="H68" t="str">
            <v xml:space="preserve">Renault-Dina Alaa Abdel-Gaw </v>
          </cell>
          <cell r="Q68" t="str">
            <v>TL</v>
          </cell>
          <cell r="AR68">
            <v>0</v>
          </cell>
          <cell r="AT68">
            <v>7</v>
          </cell>
          <cell r="AU68">
            <v>0</v>
          </cell>
        </row>
        <row r="69">
          <cell r="A69" t="str">
            <v>W2</v>
          </cell>
          <cell r="E69" t="str">
            <v>Inbound</v>
          </cell>
          <cell r="G69" t="str">
            <v>Agent/program Level</v>
          </cell>
          <cell r="H69" t="str">
            <v xml:space="preserve">Renault-Dina Alaa Abdel-Gaw </v>
          </cell>
          <cell r="Q69" t="str">
            <v>TL</v>
          </cell>
          <cell r="AR69">
            <v>0</v>
          </cell>
          <cell r="AT69">
            <v>7</v>
          </cell>
          <cell r="AU69">
            <v>1</v>
          </cell>
        </row>
        <row r="70">
          <cell r="A70" t="str">
            <v>W2</v>
          </cell>
          <cell r="E70" t="str">
            <v>Inbound</v>
          </cell>
          <cell r="G70" t="str">
            <v>Agent/program Level</v>
          </cell>
          <cell r="H70" t="str">
            <v xml:space="preserve">RENAULT-Muhammad Shaaban El </v>
          </cell>
          <cell r="Q70" t="str">
            <v>TL</v>
          </cell>
          <cell r="AR70">
            <v>0</v>
          </cell>
          <cell r="AT70">
            <v>7</v>
          </cell>
          <cell r="AU70">
            <v>0</v>
          </cell>
        </row>
        <row r="71">
          <cell r="A71" t="str">
            <v>W2</v>
          </cell>
          <cell r="E71" t="str">
            <v>Inbound</v>
          </cell>
          <cell r="G71" t="str">
            <v>Agent/program Level</v>
          </cell>
          <cell r="H71" t="str">
            <v xml:space="preserve">Renault-Ahmed Abdel-Razek A </v>
          </cell>
          <cell r="Q71" t="str">
            <v>TL</v>
          </cell>
          <cell r="AR71">
            <v>0</v>
          </cell>
          <cell r="AT71">
            <v>7</v>
          </cell>
          <cell r="AU71">
            <v>0</v>
          </cell>
        </row>
        <row r="72">
          <cell r="A72" t="str">
            <v>W2</v>
          </cell>
          <cell r="E72" t="str">
            <v>Inbound</v>
          </cell>
          <cell r="G72" t="str">
            <v>Agent/program Level</v>
          </cell>
          <cell r="H72" t="str">
            <v xml:space="preserve">Renault-Ahmed Abdel-Razek A </v>
          </cell>
          <cell r="Q72" t="str">
            <v>TL</v>
          </cell>
          <cell r="AR72">
            <v>0</v>
          </cell>
          <cell r="AT72">
            <v>7</v>
          </cell>
          <cell r="AU72">
            <v>0</v>
          </cell>
        </row>
        <row r="73">
          <cell r="A73" t="str">
            <v>W2</v>
          </cell>
          <cell r="E73" t="str">
            <v>Inbound</v>
          </cell>
          <cell r="G73" t="str">
            <v>Agent/program Level</v>
          </cell>
          <cell r="H73" t="str">
            <v xml:space="preserve">Renault-Dina Alaa Abdel-Gaw </v>
          </cell>
          <cell r="Q73" t="str">
            <v>TL</v>
          </cell>
          <cell r="AR73">
            <v>0</v>
          </cell>
          <cell r="AT73">
            <v>7</v>
          </cell>
          <cell r="AU73">
            <v>0</v>
          </cell>
        </row>
        <row r="74">
          <cell r="A74" t="str">
            <v>W2</v>
          </cell>
          <cell r="E74" t="str">
            <v>Inbound</v>
          </cell>
          <cell r="G74" t="str">
            <v>Agent/program Level</v>
          </cell>
          <cell r="H74" t="str">
            <v xml:space="preserve">Renault-Hager mohamed boria </v>
          </cell>
          <cell r="Q74" t="str">
            <v>TL</v>
          </cell>
          <cell r="AR74">
            <v>0</v>
          </cell>
          <cell r="AT74">
            <v>7</v>
          </cell>
          <cell r="AU74">
            <v>0</v>
          </cell>
        </row>
        <row r="75">
          <cell r="A75" t="str">
            <v>W2</v>
          </cell>
          <cell r="E75" t="str">
            <v>Inbound</v>
          </cell>
          <cell r="G75" t="str">
            <v>Agent/program Level</v>
          </cell>
          <cell r="H75" t="str">
            <v xml:space="preserve">Renault-Ahmed Abdel-Razek A </v>
          </cell>
          <cell r="Q75" t="str">
            <v>TL</v>
          </cell>
          <cell r="AR75">
            <v>0</v>
          </cell>
          <cell r="AT75">
            <v>7</v>
          </cell>
          <cell r="AU75">
            <v>1</v>
          </cell>
        </row>
        <row r="76">
          <cell r="A76" t="str">
            <v>W2</v>
          </cell>
          <cell r="E76" t="str">
            <v>Inbound</v>
          </cell>
          <cell r="G76" t="str">
            <v>Agent/program Level</v>
          </cell>
          <cell r="H76" t="str">
            <v xml:space="preserve">Renault-Hager mohamed boria </v>
          </cell>
          <cell r="Q76" t="str">
            <v>TL</v>
          </cell>
          <cell r="AR76">
            <v>0</v>
          </cell>
          <cell r="AT76">
            <v>7</v>
          </cell>
          <cell r="AU76">
            <v>0</v>
          </cell>
        </row>
        <row r="77">
          <cell r="A77" t="str">
            <v>W2</v>
          </cell>
          <cell r="E77" t="str">
            <v>Inbound</v>
          </cell>
          <cell r="G77" t="str">
            <v>Agent/program Level</v>
          </cell>
          <cell r="H77" t="str">
            <v xml:space="preserve">Renault-Ahmed mohamed el sa </v>
          </cell>
          <cell r="Q77" t="str">
            <v>TL</v>
          </cell>
          <cell r="AR77">
            <v>0</v>
          </cell>
          <cell r="AT77">
            <v>7</v>
          </cell>
          <cell r="AU77">
            <v>0</v>
          </cell>
        </row>
        <row r="78">
          <cell r="A78" t="str">
            <v>W2</v>
          </cell>
          <cell r="E78" t="str">
            <v>Inbound</v>
          </cell>
          <cell r="G78" t="str">
            <v>Agent/program Level</v>
          </cell>
          <cell r="H78" t="str">
            <v xml:space="preserve">Renault-Ahmed Abdel-Razek A </v>
          </cell>
          <cell r="Q78" t="str">
            <v>TL</v>
          </cell>
          <cell r="AR78">
            <v>0</v>
          </cell>
          <cell r="AT78">
            <v>7</v>
          </cell>
          <cell r="AU78">
            <v>1</v>
          </cell>
        </row>
        <row r="79">
          <cell r="A79" t="str">
            <v>W2</v>
          </cell>
          <cell r="E79" t="str">
            <v>Inbound</v>
          </cell>
          <cell r="G79" t="str">
            <v>Agent/program Level</v>
          </cell>
          <cell r="H79" t="str">
            <v xml:space="preserve">Renault-Ziad Essam Youssef </v>
          </cell>
          <cell r="Q79" t="str">
            <v>TL</v>
          </cell>
          <cell r="AR79">
            <v>0</v>
          </cell>
          <cell r="AT79">
            <v>7</v>
          </cell>
          <cell r="AU79">
            <v>1</v>
          </cell>
        </row>
        <row r="80">
          <cell r="A80" t="str">
            <v>W2</v>
          </cell>
          <cell r="E80" t="str">
            <v>Inbound</v>
          </cell>
          <cell r="G80" t="str">
            <v>Agent/program Level</v>
          </cell>
          <cell r="H80" t="str">
            <v xml:space="preserve">Renault-Heba Allah Hamdy Ab </v>
          </cell>
          <cell r="Q80" t="str">
            <v>TL</v>
          </cell>
          <cell r="AR80">
            <v>0</v>
          </cell>
          <cell r="AT80">
            <v>7</v>
          </cell>
          <cell r="AU80">
            <v>0</v>
          </cell>
        </row>
        <row r="81">
          <cell r="A81" t="str">
            <v>W2</v>
          </cell>
          <cell r="E81" t="str">
            <v>Inbound</v>
          </cell>
          <cell r="G81" t="str">
            <v>Agent/program Level</v>
          </cell>
          <cell r="H81" t="str">
            <v xml:space="preserve">RENAULT-Muhammad Shaaban El </v>
          </cell>
          <cell r="Q81" t="str">
            <v>TL</v>
          </cell>
          <cell r="AR81">
            <v>0</v>
          </cell>
          <cell r="AT81">
            <v>7</v>
          </cell>
          <cell r="AU81">
            <v>0</v>
          </cell>
        </row>
        <row r="82">
          <cell r="A82" t="str">
            <v>W2</v>
          </cell>
          <cell r="E82" t="str">
            <v>Inbound</v>
          </cell>
          <cell r="G82" t="str">
            <v>Agent/program Level</v>
          </cell>
          <cell r="H82" t="str">
            <v xml:space="preserve">Renault-Ahmed Imam Farahat </v>
          </cell>
          <cell r="Q82" t="str">
            <v>TL</v>
          </cell>
          <cell r="AR82">
            <v>0</v>
          </cell>
          <cell r="AT82">
            <v>7</v>
          </cell>
          <cell r="AU82">
            <v>0</v>
          </cell>
        </row>
        <row r="83">
          <cell r="A83" t="str">
            <v>W2</v>
          </cell>
          <cell r="E83" t="str">
            <v>Inbound</v>
          </cell>
          <cell r="G83" t="str">
            <v>Program Level</v>
          </cell>
          <cell r="H83" t="str">
            <v xml:space="preserve">IT-Support-WorkFromHome-1 </v>
          </cell>
          <cell r="Q83" t="str">
            <v>QA</v>
          </cell>
          <cell r="AR83">
            <v>0</v>
          </cell>
          <cell r="AT83">
            <v>7</v>
          </cell>
          <cell r="AU83">
            <v>0</v>
          </cell>
        </row>
        <row r="84">
          <cell r="A84" t="str">
            <v>W2</v>
          </cell>
          <cell r="E84" t="str">
            <v>Inbound</v>
          </cell>
          <cell r="G84" t="str">
            <v>Agent/program Level</v>
          </cell>
          <cell r="H84" t="str">
            <v xml:space="preserve">Renault-Ayat Shaarawy Youss </v>
          </cell>
          <cell r="Q84" t="str">
            <v>TL</v>
          </cell>
          <cell r="AR84">
            <v>0</v>
          </cell>
          <cell r="AT84">
            <v>7</v>
          </cell>
          <cell r="AU84">
            <v>0</v>
          </cell>
        </row>
        <row r="85">
          <cell r="A85" t="str">
            <v>W2</v>
          </cell>
          <cell r="E85" t="str">
            <v>Inbound</v>
          </cell>
          <cell r="G85" t="str">
            <v>Agent/program Level</v>
          </cell>
          <cell r="H85" t="str">
            <v xml:space="preserve">Renault-Heba Allah Hamdy Ab </v>
          </cell>
          <cell r="Q85" t="str">
            <v>TL</v>
          </cell>
          <cell r="AR85">
            <v>0</v>
          </cell>
          <cell r="AT85">
            <v>7</v>
          </cell>
          <cell r="AU85">
            <v>0</v>
          </cell>
        </row>
        <row r="86">
          <cell r="A86" t="str">
            <v>W2</v>
          </cell>
          <cell r="E86" t="str">
            <v>Inbound</v>
          </cell>
          <cell r="G86" t="str">
            <v>Agent/program Level</v>
          </cell>
          <cell r="H86" t="str">
            <v xml:space="preserve">Renault-Sherif Mostafa Goma </v>
          </cell>
          <cell r="Q86" t="str">
            <v>TL</v>
          </cell>
          <cell r="AR86">
            <v>0</v>
          </cell>
          <cell r="AT86">
            <v>7</v>
          </cell>
          <cell r="AU86">
            <v>0</v>
          </cell>
        </row>
        <row r="87">
          <cell r="A87" t="str">
            <v>W2</v>
          </cell>
          <cell r="E87" t="str">
            <v>Inbound</v>
          </cell>
          <cell r="G87" t="str">
            <v>Agent/program Level</v>
          </cell>
          <cell r="H87" t="str">
            <v xml:space="preserve">Renault-Ahmed saed Youssef </v>
          </cell>
          <cell r="Q87" t="str">
            <v>TL</v>
          </cell>
          <cell r="AR87">
            <v>0</v>
          </cell>
          <cell r="AT87">
            <v>7</v>
          </cell>
          <cell r="AU87">
            <v>0</v>
          </cell>
        </row>
        <row r="88">
          <cell r="A88" t="str">
            <v>W2</v>
          </cell>
          <cell r="E88" t="str">
            <v>Inbound</v>
          </cell>
          <cell r="G88" t="str">
            <v>Agent/program Level</v>
          </cell>
          <cell r="H88" t="str">
            <v xml:space="preserve">Renault-Hager mohamed boria </v>
          </cell>
          <cell r="Q88" t="str">
            <v>TL</v>
          </cell>
          <cell r="AR88">
            <v>0</v>
          </cell>
          <cell r="AT88">
            <v>7</v>
          </cell>
          <cell r="AU88">
            <v>0</v>
          </cell>
        </row>
        <row r="89">
          <cell r="A89" t="str">
            <v>W2</v>
          </cell>
          <cell r="E89" t="str">
            <v>Inbound</v>
          </cell>
          <cell r="G89" t="str">
            <v>Agent/program Level</v>
          </cell>
          <cell r="H89" t="str">
            <v xml:space="preserve">Renault-Ahmed mohamed el sa </v>
          </cell>
          <cell r="Q89" t="str">
            <v>TL</v>
          </cell>
          <cell r="AR89">
            <v>0</v>
          </cell>
          <cell r="AT89">
            <v>7</v>
          </cell>
          <cell r="AU89">
            <v>0</v>
          </cell>
        </row>
        <row r="90">
          <cell r="A90" t="str">
            <v>W2</v>
          </cell>
          <cell r="E90" t="str">
            <v>Inbound</v>
          </cell>
          <cell r="G90" t="str">
            <v>Agent/program Level</v>
          </cell>
          <cell r="H90" t="str">
            <v xml:space="preserve">RENAULT-Muhammad Shaaban El </v>
          </cell>
          <cell r="Q90" t="str">
            <v>TL</v>
          </cell>
          <cell r="AR90">
            <v>0</v>
          </cell>
          <cell r="AT90">
            <v>7</v>
          </cell>
          <cell r="AU90">
            <v>0</v>
          </cell>
        </row>
        <row r="91">
          <cell r="A91" t="str">
            <v>W2</v>
          </cell>
          <cell r="E91" t="str">
            <v>Inbound</v>
          </cell>
          <cell r="G91" t="str">
            <v>Agent/program Level</v>
          </cell>
          <cell r="H91" t="str">
            <v xml:space="preserve">Renault-Mohamed Mahmoud Abd </v>
          </cell>
          <cell r="Q91" t="str">
            <v>TL</v>
          </cell>
          <cell r="AR91">
            <v>0</v>
          </cell>
          <cell r="AT91">
            <v>7</v>
          </cell>
          <cell r="AU91">
            <v>0</v>
          </cell>
        </row>
        <row r="92">
          <cell r="A92" t="str">
            <v>W2</v>
          </cell>
          <cell r="E92" t="str">
            <v>Inbound</v>
          </cell>
          <cell r="G92" t="str">
            <v>Agent/program Level</v>
          </cell>
          <cell r="H92" t="str">
            <v xml:space="preserve">Renault-Arwa Mohamed Attall </v>
          </cell>
          <cell r="Q92" t="str">
            <v>TL</v>
          </cell>
          <cell r="AR92">
            <v>0</v>
          </cell>
          <cell r="AT92">
            <v>7</v>
          </cell>
          <cell r="AU92">
            <v>2</v>
          </cell>
        </row>
        <row r="93">
          <cell r="A93" t="str">
            <v>W2</v>
          </cell>
          <cell r="E93" t="str">
            <v>Inbound</v>
          </cell>
          <cell r="G93" t="str">
            <v>Program Level</v>
          </cell>
          <cell r="H93" t="str">
            <v xml:space="preserve">Renault-Ahmed Abdel-Razek A </v>
          </cell>
          <cell r="Q93" t="str">
            <v>QA</v>
          </cell>
          <cell r="AR93">
            <v>0</v>
          </cell>
          <cell r="AT93">
            <v>7</v>
          </cell>
          <cell r="AU93">
            <v>0</v>
          </cell>
        </row>
        <row r="94">
          <cell r="A94" t="str">
            <v>W3</v>
          </cell>
          <cell r="E94" t="str">
            <v>Inbound</v>
          </cell>
          <cell r="G94" t="str">
            <v>Agent/program Level</v>
          </cell>
          <cell r="H94" t="str">
            <v xml:space="preserve">Renault-Ahmed Mohamed abdel </v>
          </cell>
          <cell r="Q94" t="str">
            <v>TL</v>
          </cell>
          <cell r="AR94">
            <v>0</v>
          </cell>
          <cell r="AT94">
            <v>7</v>
          </cell>
          <cell r="AU94">
            <v>0</v>
          </cell>
        </row>
        <row r="95">
          <cell r="A95" t="str">
            <v>W3</v>
          </cell>
          <cell r="E95" t="str">
            <v>Inbound</v>
          </cell>
          <cell r="G95" t="str">
            <v>Agent/program Level</v>
          </cell>
          <cell r="H95" t="str">
            <v xml:space="preserve">Renault-Amal Abdel Aziz Far </v>
          </cell>
          <cell r="Q95" t="str">
            <v>TL</v>
          </cell>
          <cell r="AR95">
            <v>0</v>
          </cell>
          <cell r="AT95">
            <v>7</v>
          </cell>
          <cell r="AU95">
            <v>0</v>
          </cell>
        </row>
        <row r="96">
          <cell r="A96" t="str">
            <v>W3</v>
          </cell>
          <cell r="E96" t="str">
            <v>Inbound</v>
          </cell>
          <cell r="G96" t="str">
            <v>Agent/program Level</v>
          </cell>
          <cell r="H96" t="str">
            <v xml:space="preserve">Renault-Manal Ibrahim Abdul </v>
          </cell>
          <cell r="Q96" t="str">
            <v>TL</v>
          </cell>
          <cell r="AR96">
            <v>0</v>
          </cell>
          <cell r="AT96">
            <v>7</v>
          </cell>
          <cell r="AU96">
            <v>0</v>
          </cell>
        </row>
        <row r="97">
          <cell r="A97" t="str">
            <v>W3</v>
          </cell>
          <cell r="E97" t="str">
            <v>Inbound</v>
          </cell>
          <cell r="G97" t="str">
            <v>Program Level</v>
          </cell>
          <cell r="H97" t="str">
            <v xml:space="preserve">Renault-Ayat Shaarawy Youss </v>
          </cell>
          <cell r="Q97" t="str">
            <v>QA</v>
          </cell>
          <cell r="AR97">
            <v>0</v>
          </cell>
          <cell r="AT97">
            <v>7</v>
          </cell>
          <cell r="AU97">
            <v>0</v>
          </cell>
        </row>
        <row r="98">
          <cell r="A98" t="str">
            <v>W3</v>
          </cell>
          <cell r="E98" t="str">
            <v>Inbound</v>
          </cell>
          <cell r="G98" t="str">
            <v>Program Level</v>
          </cell>
          <cell r="H98" t="str">
            <v xml:space="preserve">Renault-Ahmed Abdel-Razek A </v>
          </cell>
          <cell r="Q98" t="str">
            <v>QA</v>
          </cell>
          <cell r="AR98">
            <v>1</v>
          </cell>
          <cell r="AT98">
            <v>7</v>
          </cell>
          <cell r="AU98">
            <v>1</v>
          </cell>
        </row>
        <row r="99">
          <cell r="A99" t="str">
            <v>W3</v>
          </cell>
          <cell r="E99" t="str">
            <v>Inbound</v>
          </cell>
          <cell r="G99" t="str">
            <v>Agent/program Level</v>
          </cell>
          <cell r="H99" t="str">
            <v xml:space="preserve">Renault-Ahmed Mohamed abdel </v>
          </cell>
          <cell r="Q99" t="str">
            <v>TL</v>
          </cell>
          <cell r="AR99">
            <v>0</v>
          </cell>
          <cell r="AT99">
            <v>7</v>
          </cell>
          <cell r="AU99">
            <v>0</v>
          </cell>
        </row>
        <row r="100">
          <cell r="A100" t="str">
            <v>W3</v>
          </cell>
          <cell r="E100" t="str">
            <v>Inbound</v>
          </cell>
          <cell r="G100" t="str">
            <v>Agent/program Level</v>
          </cell>
          <cell r="H100" t="str">
            <v xml:space="preserve">Renualt-Rawnaa Mohsen Abbas </v>
          </cell>
          <cell r="Q100" t="str">
            <v>TL</v>
          </cell>
          <cell r="AR100">
            <v>0</v>
          </cell>
          <cell r="AT100">
            <v>7</v>
          </cell>
          <cell r="AU100">
            <v>0</v>
          </cell>
        </row>
        <row r="101">
          <cell r="A101" t="str">
            <v>W3</v>
          </cell>
          <cell r="E101" t="str">
            <v>Inbound</v>
          </cell>
          <cell r="G101" t="str">
            <v>Agent/program Level</v>
          </cell>
          <cell r="H101" t="str">
            <v xml:space="preserve">Renault-Ziad Essam Youssef </v>
          </cell>
          <cell r="Q101" t="str">
            <v>TL</v>
          </cell>
          <cell r="AR101">
            <v>0</v>
          </cell>
          <cell r="AT101">
            <v>7</v>
          </cell>
          <cell r="AU101">
            <v>0</v>
          </cell>
        </row>
        <row r="102">
          <cell r="A102" t="str">
            <v>W3</v>
          </cell>
          <cell r="E102" t="str">
            <v>Inbound</v>
          </cell>
          <cell r="G102" t="str">
            <v>Program Level</v>
          </cell>
          <cell r="H102" t="str">
            <v xml:space="preserve">Renault-Arwa Mohamed Attall </v>
          </cell>
          <cell r="Q102" t="str">
            <v>QA</v>
          </cell>
          <cell r="AR102">
            <v>0</v>
          </cell>
          <cell r="AT102">
            <v>7</v>
          </cell>
          <cell r="AU102">
            <v>0</v>
          </cell>
        </row>
        <row r="103">
          <cell r="A103" t="str">
            <v>W3</v>
          </cell>
          <cell r="E103" t="str">
            <v>Inbound</v>
          </cell>
          <cell r="G103" t="str">
            <v>Agent/program Level</v>
          </cell>
          <cell r="H103" t="str">
            <v xml:space="preserve">Renault-Amal Abdel Aziz Far </v>
          </cell>
          <cell r="Q103" t="str">
            <v>TL</v>
          </cell>
          <cell r="AR103">
            <v>0</v>
          </cell>
          <cell r="AT103">
            <v>7</v>
          </cell>
          <cell r="AU103">
            <v>0</v>
          </cell>
        </row>
        <row r="104">
          <cell r="A104" t="str">
            <v>W3</v>
          </cell>
          <cell r="E104" t="str">
            <v>Inbound</v>
          </cell>
          <cell r="G104" t="str">
            <v>Program Level</v>
          </cell>
          <cell r="H104" t="str">
            <v xml:space="preserve">RENAULT-Muhammad Shaaban El </v>
          </cell>
          <cell r="Q104" t="str">
            <v>QA</v>
          </cell>
          <cell r="AR104">
            <v>0</v>
          </cell>
          <cell r="AT104">
            <v>7</v>
          </cell>
          <cell r="AU104">
            <v>0</v>
          </cell>
        </row>
        <row r="105">
          <cell r="A105" t="str">
            <v>W3</v>
          </cell>
          <cell r="E105" t="str">
            <v>Inbound</v>
          </cell>
          <cell r="G105" t="str">
            <v>Program Level</v>
          </cell>
          <cell r="H105" t="str">
            <v xml:space="preserve">Renault-Andrew Magdy Hanter </v>
          </cell>
          <cell r="Q105" t="str">
            <v>QA</v>
          </cell>
          <cell r="AR105">
            <v>0</v>
          </cell>
          <cell r="AT105">
            <v>7</v>
          </cell>
          <cell r="AU105">
            <v>1</v>
          </cell>
        </row>
        <row r="106">
          <cell r="A106" t="str">
            <v>W3</v>
          </cell>
          <cell r="E106" t="str">
            <v>Inbound</v>
          </cell>
          <cell r="G106" t="str">
            <v>Program Level</v>
          </cell>
          <cell r="H106" t="str">
            <v xml:space="preserve">Renault-Ezz El Dien Atef Ab </v>
          </cell>
          <cell r="Q106" t="str">
            <v>QA</v>
          </cell>
          <cell r="AR106">
            <v>1</v>
          </cell>
          <cell r="AT106">
            <v>7</v>
          </cell>
          <cell r="AU106">
            <v>0</v>
          </cell>
        </row>
        <row r="107">
          <cell r="A107" t="str">
            <v>W3</v>
          </cell>
          <cell r="E107" t="str">
            <v>Inbound</v>
          </cell>
          <cell r="G107" t="str">
            <v>Agent/program Level</v>
          </cell>
          <cell r="H107" t="str">
            <v xml:space="preserve">Renault-Andrew Magdy Hanter </v>
          </cell>
          <cell r="Q107" t="str">
            <v>TL</v>
          </cell>
          <cell r="AR107">
            <v>0</v>
          </cell>
          <cell r="AT107">
            <v>7</v>
          </cell>
          <cell r="AU107">
            <v>0</v>
          </cell>
        </row>
        <row r="108">
          <cell r="A108" t="str">
            <v>W3</v>
          </cell>
          <cell r="E108" t="str">
            <v>Inbound</v>
          </cell>
          <cell r="G108" t="str">
            <v>Agent/program Level</v>
          </cell>
          <cell r="H108" t="str">
            <v xml:space="preserve">Renault-Andrew Magdy Hanter </v>
          </cell>
          <cell r="Q108" t="str">
            <v>TL</v>
          </cell>
          <cell r="AR108">
            <v>0</v>
          </cell>
          <cell r="AT108">
            <v>7</v>
          </cell>
          <cell r="AU108">
            <v>0</v>
          </cell>
        </row>
        <row r="109">
          <cell r="A109" t="str">
            <v>W3</v>
          </cell>
          <cell r="E109" t="str">
            <v>Inbound</v>
          </cell>
          <cell r="G109" t="str">
            <v>Agent/program Level</v>
          </cell>
          <cell r="H109" t="str">
            <v xml:space="preserve">Renault-Dina Owas Mohamed A </v>
          </cell>
          <cell r="Q109" t="str">
            <v>TL</v>
          </cell>
          <cell r="AR109">
            <v>0</v>
          </cell>
          <cell r="AT109">
            <v>7</v>
          </cell>
          <cell r="AU109">
            <v>0</v>
          </cell>
        </row>
        <row r="110">
          <cell r="A110" t="str">
            <v>W3</v>
          </cell>
          <cell r="E110" t="str">
            <v>Inbound</v>
          </cell>
          <cell r="G110" t="str">
            <v>Agent/program Level</v>
          </cell>
          <cell r="H110" t="str">
            <v xml:space="preserve">Renault-Dina Owas Mohamed A </v>
          </cell>
          <cell r="Q110" t="str">
            <v>TL</v>
          </cell>
          <cell r="AR110">
            <v>0</v>
          </cell>
          <cell r="AT110">
            <v>7</v>
          </cell>
          <cell r="AU110">
            <v>0</v>
          </cell>
        </row>
        <row r="111">
          <cell r="A111" t="str">
            <v>W3</v>
          </cell>
          <cell r="E111" t="str">
            <v>Inbound</v>
          </cell>
          <cell r="G111" t="str">
            <v>Agent/program Level</v>
          </cell>
          <cell r="H111" t="str">
            <v xml:space="preserve">Renault-Hussien Fathy Hussi </v>
          </cell>
          <cell r="Q111" t="str">
            <v>TL</v>
          </cell>
          <cell r="AR111">
            <v>0</v>
          </cell>
          <cell r="AT111">
            <v>7</v>
          </cell>
          <cell r="AU111">
            <v>0</v>
          </cell>
        </row>
        <row r="112">
          <cell r="A112" t="str">
            <v>W3</v>
          </cell>
          <cell r="E112" t="str">
            <v>Inbound</v>
          </cell>
          <cell r="G112" t="str">
            <v>Agent/program Level</v>
          </cell>
          <cell r="H112" t="str">
            <v xml:space="preserve">Renault-Maha Mohamed Ramada </v>
          </cell>
          <cell r="Q112" t="str">
            <v>TL</v>
          </cell>
          <cell r="AR112">
            <v>0</v>
          </cell>
          <cell r="AT112">
            <v>7</v>
          </cell>
          <cell r="AU112">
            <v>0</v>
          </cell>
        </row>
        <row r="113">
          <cell r="A113" t="str">
            <v>W3</v>
          </cell>
          <cell r="E113" t="str">
            <v>Inbound</v>
          </cell>
          <cell r="G113" t="str">
            <v>Agent/program Level</v>
          </cell>
          <cell r="H113" t="str">
            <v xml:space="preserve">Renault-Maha Mohamed Ramada </v>
          </cell>
          <cell r="Q113" t="str">
            <v>TL</v>
          </cell>
          <cell r="AR113">
            <v>0</v>
          </cell>
          <cell r="AT113">
            <v>7</v>
          </cell>
          <cell r="AU113">
            <v>0</v>
          </cell>
        </row>
        <row r="114">
          <cell r="A114" t="str">
            <v>W3</v>
          </cell>
          <cell r="E114" t="str">
            <v>Inbound</v>
          </cell>
          <cell r="G114" t="str">
            <v>Agent/program Level</v>
          </cell>
          <cell r="H114" t="str">
            <v xml:space="preserve">Renault-Ahmed saed Youssef </v>
          </cell>
          <cell r="Q114" t="str">
            <v>TL</v>
          </cell>
          <cell r="AR114">
            <v>0</v>
          </cell>
          <cell r="AT114">
            <v>7</v>
          </cell>
          <cell r="AU114">
            <v>0</v>
          </cell>
        </row>
        <row r="115">
          <cell r="A115" t="str">
            <v>W3</v>
          </cell>
          <cell r="E115" t="str">
            <v>Inbound</v>
          </cell>
          <cell r="G115" t="str">
            <v>Agent/program Level</v>
          </cell>
          <cell r="H115" t="str">
            <v xml:space="preserve">Renault-Heba Allah Hamdy Ab </v>
          </cell>
          <cell r="Q115" t="str">
            <v>TL</v>
          </cell>
          <cell r="AR115">
            <v>0</v>
          </cell>
          <cell r="AT115">
            <v>7</v>
          </cell>
          <cell r="AU115">
            <v>0</v>
          </cell>
        </row>
        <row r="116">
          <cell r="A116" t="str">
            <v>W3</v>
          </cell>
          <cell r="E116" t="str">
            <v>Inbound</v>
          </cell>
          <cell r="G116" t="str">
            <v>Agent/program Level</v>
          </cell>
          <cell r="H116" t="str">
            <v xml:space="preserve">Renault-Hussien Fathy Hussi </v>
          </cell>
          <cell r="Q116" t="str">
            <v>TL</v>
          </cell>
          <cell r="AR116">
            <v>0</v>
          </cell>
          <cell r="AT116">
            <v>7</v>
          </cell>
          <cell r="AU116">
            <v>0</v>
          </cell>
        </row>
        <row r="117">
          <cell r="A117" t="str">
            <v>W3</v>
          </cell>
          <cell r="E117" t="str">
            <v>Inbound</v>
          </cell>
          <cell r="G117" t="str">
            <v>Agent/program Level</v>
          </cell>
          <cell r="H117" t="str">
            <v xml:space="preserve">Renault-Ezz El Dien Atef Ab </v>
          </cell>
          <cell r="Q117" t="str">
            <v>TL</v>
          </cell>
          <cell r="AR117">
            <v>0</v>
          </cell>
          <cell r="AT117">
            <v>7</v>
          </cell>
          <cell r="AU117">
            <v>1</v>
          </cell>
        </row>
        <row r="118">
          <cell r="A118" t="str">
            <v>W3</v>
          </cell>
          <cell r="E118" t="str">
            <v>Inbound</v>
          </cell>
          <cell r="G118" t="str">
            <v>Agent/program Level</v>
          </cell>
          <cell r="H118" t="str">
            <v xml:space="preserve">Renault-Ayat Shaarawy Youss </v>
          </cell>
          <cell r="Q118" t="str">
            <v>TL</v>
          </cell>
          <cell r="AR118">
            <v>0</v>
          </cell>
          <cell r="AT118">
            <v>7</v>
          </cell>
          <cell r="AU118">
            <v>2</v>
          </cell>
        </row>
        <row r="119">
          <cell r="A119" t="str">
            <v>W3</v>
          </cell>
          <cell r="E119" t="str">
            <v>Inbound</v>
          </cell>
          <cell r="G119" t="str">
            <v>Program Level</v>
          </cell>
          <cell r="H119" t="str">
            <v xml:space="preserve">Renault-Hager mohamed boria </v>
          </cell>
          <cell r="Q119" t="str">
            <v>QA</v>
          </cell>
          <cell r="AR119">
            <v>0</v>
          </cell>
          <cell r="AT119">
            <v>7</v>
          </cell>
          <cell r="AU119">
            <v>0</v>
          </cell>
        </row>
        <row r="120">
          <cell r="A120" t="str">
            <v>W3</v>
          </cell>
          <cell r="E120" t="str">
            <v>Inbound</v>
          </cell>
          <cell r="G120" t="str">
            <v>Program Level</v>
          </cell>
          <cell r="H120" t="str">
            <v xml:space="preserve">Renault-Ahmed Abdel-Razek A </v>
          </cell>
          <cell r="Q120" t="str">
            <v>QA</v>
          </cell>
          <cell r="AR120">
            <v>0</v>
          </cell>
          <cell r="AT120">
            <v>7</v>
          </cell>
          <cell r="AU120">
            <v>0</v>
          </cell>
        </row>
        <row r="121">
          <cell r="A121" t="str">
            <v>W3</v>
          </cell>
          <cell r="E121" t="str">
            <v>Inbound</v>
          </cell>
          <cell r="G121" t="str">
            <v>Program Level</v>
          </cell>
          <cell r="H121" t="str">
            <v xml:space="preserve">IT-Support-WorkFromHome-1 </v>
          </cell>
          <cell r="Q121" t="str">
            <v>QA</v>
          </cell>
          <cell r="AR121">
            <v>0</v>
          </cell>
          <cell r="AT121">
            <v>7</v>
          </cell>
          <cell r="AU121">
            <v>0</v>
          </cell>
        </row>
        <row r="122">
          <cell r="A122" t="str">
            <v>W3</v>
          </cell>
          <cell r="E122" t="str">
            <v>Inbound</v>
          </cell>
          <cell r="G122" t="str">
            <v>Program Level</v>
          </cell>
          <cell r="H122" t="str">
            <v xml:space="preserve">Renault-Ayat Shaarawy Youss </v>
          </cell>
          <cell r="Q122" t="str">
            <v>QA</v>
          </cell>
          <cell r="AR122">
            <v>0</v>
          </cell>
          <cell r="AT122">
            <v>7</v>
          </cell>
          <cell r="AU122">
            <v>0</v>
          </cell>
        </row>
        <row r="123">
          <cell r="A123" t="str">
            <v>W3</v>
          </cell>
          <cell r="E123" t="str">
            <v>Inbound</v>
          </cell>
          <cell r="G123" t="str">
            <v>Program Level</v>
          </cell>
          <cell r="H123" t="str">
            <v xml:space="preserve">Renault-Ezz El Dien Atef Ab </v>
          </cell>
          <cell r="Q123" t="str">
            <v>QA</v>
          </cell>
          <cell r="AR123">
            <v>0</v>
          </cell>
          <cell r="AT123">
            <v>7</v>
          </cell>
          <cell r="AU123">
            <v>0</v>
          </cell>
        </row>
        <row r="124">
          <cell r="A124" t="str">
            <v>W3</v>
          </cell>
          <cell r="E124" t="str">
            <v>Inbound</v>
          </cell>
          <cell r="G124" t="str">
            <v>Program Level</v>
          </cell>
          <cell r="H124" t="str">
            <v xml:space="preserve">IT-Support-WorkFromHome-1 </v>
          </cell>
          <cell r="Q124" t="str">
            <v>QA</v>
          </cell>
          <cell r="AR124">
            <v>0</v>
          </cell>
          <cell r="AT124">
            <v>7</v>
          </cell>
          <cell r="AU124">
            <v>0</v>
          </cell>
        </row>
        <row r="125">
          <cell r="A125" t="str">
            <v>W3</v>
          </cell>
          <cell r="E125" t="str">
            <v>Inbound</v>
          </cell>
          <cell r="G125" t="str">
            <v>Program Level</v>
          </cell>
          <cell r="H125" t="str">
            <v xml:space="preserve">Renault-Heba Allah Hamdy Ab </v>
          </cell>
          <cell r="Q125" t="str">
            <v>QA</v>
          </cell>
          <cell r="AR125">
            <v>0</v>
          </cell>
          <cell r="AT125">
            <v>7</v>
          </cell>
          <cell r="AU125">
            <v>0</v>
          </cell>
        </row>
        <row r="126">
          <cell r="A126" t="str">
            <v>W3</v>
          </cell>
          <cell r="E126" t="str">
            <v>Inbound</v>
          </cell>
          <cell r="G126" t="str">
            <v>Agent/program Level</v>
          </cell>
          <cell r="H126" t="str">
            <v xml:space="preserve">Renault-Andrew Magdy Hanter </v>
          </cell>
          <cell r="Q126" t="str">
            <v>TL</v>
          </cell>
          <cell r="AR126">
            <v>0</v>
          </cell>
          <cell r="AT126">
            <v>7</v>
          </cell>
          <cell r="AU126">
            <v>0</v>
          </cell>
        </row>
        <row r="127">
          <cell r="A127" t="str">
            <v>W3</v>
          </cell>
          <cell r="E127" t="str">
            <v>Inbound</v>
          </cell>
          <cell r="G127" t="str">
            <v>Agent/program Level</v>
          </cell>
          <cell r="H127" t="str">
            <v xml:space="preserve">Renault-Ahmed Imam Farahat </v>
          </cell>
          <cell r="Q127" t="str">
            <v>TL</v>
          </cell>
          <cell r="AR127">
            <v>0</v>
          </cell>
          <cell r="AT127">
            <v>7</v>
          </cell>
          <cell r="AU127">
            <v>0</v>
          </cell>
        </row>
        <row r="128">
          <cell r="A128" t="str">
            <v>W3</v>
          </cell>
          <cell r="E128" t="str">
            <v>Inbound</v>
          </cell>
          <cell r="G128" t="str">
            <v>Agent/program Level</v>
          </cell>
          <cell r="H128" t="str">
            <v xml:space="preserve">Renault-Ahmed mohamed el sa </v>
          </cell>
          <cell r="Q128" t="str">
            <v>TL</v>
          </cell>
          <cell r="AR128">
            <v>0</v>
          </cell>
          <cell r="AT128">
            <v>7</v>
          </cell>
          <cell r="AU128">
            <v>0</v>
          </cell>
        </row>
        <row r="129">
          <cell r="A129" t="str">
            <v>W3</v>
          </cell>
          <cell r="E129" t="str">
            <v>Inbound</v>
          </cell>
          <cell r="G129" t="str">
            <v>Agent/program Level</v>
          </cell>
          <cell r="H129" t="str">
            <v xml:space="preserve">Renault-Sherif Mostafa Goma </v>
          </cell>
          <cell r="Q129" t="str">
            <v>TL</v>
          </cell>
          <cell r="AR129">
            <v>0</v>
          </cell>
          <cell r="AT129">
            <v>7</v>
          </cell>
          <cell r="AU129">
            <v>0</v>
          </cell>
        </row>
        <row r="130">
          <cell r="A130" t="str">
            <v>W3</v>
          </cell>
          <cell r="E130" t="str">
            <v>Inbound</v>
          </cell>
          <cell r="G130" t="str">
            <v>Agent/program Level</v>
          </cell>
          <cell r="H130" t="str">
            <v xml:space="preserve">Renault-Manal Ibrahim Abdul </v>
          </cell>
          <cell r="Q130" t="str">
            <v>TL</v>
          </cell>
          <cell r="AR130">
            <v>0</v>
          </cell>
          <cell r="AT130">
            <v>7</v>
          </cell>
          <cell r="AU130">
            <v>0</v>
          </cell>
        </row>
        <row r="131">
          <cell r="A131" t="str">
            <v>W3</v>
          </cell>
          <cell r="E131" t="str">
            <v>Inbound</v>
          </cell>
          <cell r="G131" t="str">
            <v>Agent/program Level</v>
          </cell>
          <cell r="H131" t="str">
            <v xml:space="preserve">IT-Support-WorkFromHome-1 </v>
          </cell>
          <cell r="Q131" t="str">
            <v>TL</v>
          </cell>
          <cell r="AR131">
            <v>0</v>
          </cell>
          <cell r="AT131">
            <v>7</v>
          </cell>
          <cell r="AU131">
            <v>0</v>
          </cell>
        </row>
        <row r="132">
          <cell r="A132" t="str">
            <v>W3</v>
          </cell>
          <cell r="E132" t="str">
            <v>Inbound</v>
          </cell>
          <cell r="G132" t="str">
            <v>Agent/program Level</v>
          </cell>
          <cell r="H132" t="str">
            <v xml:space="preserve">Renault-Ahmed Mohamed abdel </v>
          </cell>
          <cell r="Q132" t="str">
            <v>TL</v>
          </cell>
          <cell r="AR132">
            <v>0</v>
          </cell>
          <cell r="AT132">
            <v>7</v>
          </cell>
          <cell r="AU132">
            <v>0</v>
          </cell>
        </row>
        <row r="133">
          <cell r="A133" t="str">
            <v>W3</v>
          </cell>
          <cell r="E133" t="str">
            <v>Inbound</v>
          </cell>
          <cell r="G133" t="str">
            <v>Agent/program Level</v>
          </cell>
          <cell r="H133" t="str">
            <v xml:space="preserve">Renault-Amal Abdel Aziz Far </v>
          </cell>
          <cell r="Q133" t="str">
            <v>TL</v>
          </cell>
          <cell r="AR133">
            <v>0</v>
          </cell>
          <cell r="AT133">
            <v>7</v>
          </cell>
          <cell r="AU133">
            <v>0</v>
          </cell>
        </row>
        <row r="134">
          <cell r="A134" t="str">
            <v>W3</v>
          </cell>
          <cell r="E134" t="str">
            <v>Inbound</v>
          </cell>
          <cell r="G134" t="str">
            <v>Agent/program Level</v>
          </cell>
          <cell r="H134" t="str">
            <v xml:space="preserve">Renault-Arwa Mohamed Attall </v>
          </cell>
          <cell r="Q134" t="str">
            <v>TL</v>
          </cell>
          <cell r="AR134">
            <v>0</v>
          </cell>
          <cell r="AT134">
            <v>7</v>
          </cell>
          <cell r="AU134">
            <v>0</v>
          </cell>
        </row>
        <row r="135">
          <cell r="A135" t="str">
            <v>W3</v>
          </cell>
          <cell r="E135" t="str">
            <v>Outbound</v>
          </cell>
          <cell r="G135" t="str">
            <v>Agent/program Level</v>
          </cell>
          <cell r="H135" t="str">
            <v xml:space="preserve">Renault-Dina Alaa Abdel-Gaw </v>
          </cell>
          <cell r="Q135" t="str">
            <v>TL</v>
          </cell>
          <cell r="AR135">
            <v>0</v>
          </cell>
          <cell r="AT135">
            <v>7</v>
          </cell>
          <cell r="AU135">
            <v>1</v>
          </cell>
        </row>
        <row r="136">
          <cell r="A136" t="str">
            <v>W3</v>
          </cell>
          <cell r="E136" t="str">
            <v>Outbound</v>
          </cell>
          <cell r="G136" t="str">
            <v>Agent/program Level</v>
          </cell>
          <cell r="H136" t="str">
            <v xml:space="preserve">Renault-Dina Alaa Abdel-Gaw </v>
          </cell>
          <cell r="Q136" t="str">
            <v>TL</v>
          </cell>
          <cell r="AR136">
            <v>0</v>
          </cell>
          <cell r="AT136">
            <v>7</v>
          </cell>
          <cell r="AU136">
            <v>0</v>
          </cell>
        </row>
        <row r="137">
          <cell r="A137" t="str">
            <v>W3</v>
          </cell>
          <cell r="E137" t="str">
            <v>Outbound</v>
          </cell>
          <cell r="G137" t="str">
            <v>Agent/program Level</v>
          </cell>
          <cell r="H137" t="str">
            <v xml:space="preserve">Renault-Nourhan Mohamed Hem </v>
          </cell>
          <cell r="Q137" t="str">
            <v>TL</v>
          </cell>
          <cell r="AR137">
            <v>0</v>
          </cell>
          <cell r="AT137">
            <v>7</v>
          </cell>
          <cell r="AU137">
            <v>1</v>
          </cell>
        </row>
        <row r="138">
          <cell r="A138" t="str">
            <v>W3</v>
          </cell>
          <cell r="E138" t="str">
            <v>Outbound</v>
          </cell>
          <cell r="G138" t="str">
            <v>Agent/program Level</v>
          </cell>
          <cell r="H138" t="str">
            <v xml:space="preserve">Renault-Nourhan Mohamed Hem </v>
          </cell>
          <cell r="Q138" t="str">
            <v>TL</v>
          </cell>
          <cell r="AR138">
            <v>0</v>
          </cell>
          <cell r="AT138">
            <v>7</v>
          </cell>
          <cell r="AU138">
            <v>0</v>
          </cell>
        </row>
        <row r="139">
          <cell r="A139" t="str">
            <v>W3</v>
          </cell>
          <cell r="E139" t="str">
            <v>Inbound</v>
          </cell>
          <cell r="G139" t="str">
            <v>Program Level</v>
          </cell>
          <cell r="H139" t="str">
            <v xml:space="preserve">Renualt-Rawnaa Mohsen Abbas </v>
          </cell>
          <cell r="Q139" t="str">
            <v>QA</v>
          </cell>
          <cell r="AR139">
            <v>0</v>
          </cell>
          <cell r="AT139">
            <v>7</v>
          </cell>
          <cell r="AU139">
            <v>0</v>
          </cell>
        </row>
        <row r="140">
          <cell r="A140" t="str">
            <v>W3</v>
          </cell>
          <cell r="E140" t="str">
            <v>Inbound</v>
          </cell>
          <cell r="G140" t="str">
            <v>Program Level</v>
          </cell>
          <cell r="H140" t="str">
            <v xml:space="preserve">Renualt-Rawnaa Mohsen Abbas </v>
          </cell>
          <cell r="Q140" t="str">
            <v>QA</v>
          </cell>
          <cell r="AR140">
            <v>0</v>
          </cell>
          <cell r="AT140">
            <v>7</v>
          </cell>
          <cell r="AU140">
            <v>0</v>
          </cell>
        </row>
        <row r="141">
          <cell r="A141" t="str">
            <v>W3</v>
          </cell>
          <cell r="E141" t="str">
            <v>Inbound</v>
          </cell>
          <cell r="G141" t="str">
            <v>Program Level</v>
          </cell>
          <cell r="H141" t="str">
            <v xml:space="preserve">Renault-Ahmed Imam Farahat </v>
          </cell>
          <cell r="Q141" t="str">
            <v>QA</v>
          </cell>
          <cell r="AR141">
            <v>0</v>
          </cell>
          <cell r="AT141">
            <v>7</v>
          </cell>
          <cell r="AU141">
            <v>0</v>
          </cell>
        </row>
        <row r="142">
          <cell r="A142" t="str">
            <v>W3</v>
          </cell>
          <cell r="E142" t="str">
            <v>Outbound</v>
          </cell>
          <cell r="G142" t="str">
            <v>Agent/program Level</v>
          </cell>
          <cell r="H142" t="str">
            <v xml:space="preserve">Renault-Maha Mohamed Ramada </v>
          </cell>
          <cell r="Q142" t="str">
            <v>TL</v>
          </cell>
          <cell r="AR142">
            <v>0</v>
          </cell>
          <cell r="AT142">
            <v>7</v>
          </cell>
          <cell r="AU142">
            <v>0</v>
          </cell>
        </row>
        <row r="143">
          <cell r="A143" t="str">
            <v>W3</v>
          </cell>
          <cell r="E143" t="str">
            <v>Inbound</v>
          </cell>
          <cell r="G143" t="str">
            <v>Program Level</v>
          </cell>
          <cell r="H143" t="str">
            <v xml:space="preserve">Renault-Nourhan Mohamed Hem </v>
          </cell>
          <cell r="Q143" t="str">
            <v>QA</v>
          </cell>
          <cell r="AR143">
            <v>0</v>
          </cell>
          <cell r="AT143">
            <v>7</v>
          </cell>
          <cell r="AU143">
            <v>1</v>
          </cell>
        </row>
        <row r="144">
          <cell r="A144" t="str">
            <v>W3</v>
          </cell>
          <cell r="E144" t="str">
            <v>Outbound</v>
          </cell>
          <cell r="G144" t="str">
            <v>Agent/program Level</v>
          </cell>
          <cell r="H144" t="str">
            <v xml:space="preserve">Renault-Ahmed Abdel-Razek A </v>
          </cell>
          <cell r="Q144" t="str">
            <v>TL</v>
          </cell>
          <cell r="AR144">
            <v>0</v>
          </cell>
          <cell r="AT144">
            <v>7</v>
          </cell>
          <cell r="AU144">
            <v>1</v>
          </cell>
        </row>
        <row r="145">
          <cell r="A145" t="str">
            <v>W3</v>
          </cell>
          <cell r="E145" t="str">
            <v>Outbound</v>
          </cell>
          <cell r="G145" t="str">
            <v>Agent/program Level</v>
          </cell>
          <cell r="H145" t="str">
            <v xml:space="preserve">Renault-Ahmed Abdel-Razek A </v>
          </cell>
          <cell r="Q145" t="str">
            <v>TL</v>
          </cell>
          <cell r="AR145">
            <v>0</v>
          </cell>
          <cell r="AT145">
            <v>7</v>
          </cell>
          <cell r="AU145">
            <v>0</v>
          </cell>
        </row>
        <row r="146">
          <cell r="A146" t="str">
            <v>W4</v>
          </cell>
          <cell r="E146" t="str">
            <v>Outbound</v>
          </cell>
          <cell r="G146" t="str">
            <v>Agent/program Level</v>
          </cell>
          <cell r="H146" t="str">
            <v xml:space="preserve">Renault-Ezz El Dien Atef Ab </v>
          </cell>
          <cell r="Q146" t="str">
            <v>TL</v>
          </cell>
          <cell r="AR146">
            <v>0</v>
          </cell>
          <cell r="AT146">
            <v>7</v>
          </cell>
          <cell r="AU146">
            <v>0</v>
          </cell>
        </row>
        <row r="147">
          <cell r="A147" t="str">
            <v>W4</v>
          </cell>
          <cell r="E147" t="str">
            <v>Outbound</v>
          </cell>
          <cell r="G147" t="str">
            <v>Agent/program Level</v>
          </cell>
          <cell r="H147" t="str">
            <v xml:space="preserve">Renault-Andrew Magdy Hanter </v>
          </cell>
          <cell r="Q147" t="str">
            <v>QA</v>
          </cell>
          <cell r="AR147">
            <v>0</v>
          </cell>
          <cell r="AT147">
            <v>7</v>
          </cell>
          <cell r="AU147">
            <v>1</v>
          </cell>
        </row>
        <row r="148">
          <cell r="A148" t="str">
            <v>W4</v>
          </cell>
          <cell r="E148" t="str">
            <v>Outbound</v>
          </cell>
          <cell r="G148" t="str">
            <v>Agent/program Level</v>
          </cell>
          <cell r="H148" t="str">
            <v xml:space="preserve">Renault-Dina Alaa Abdel-Gaw </v>
          </cell>
          <cell r="Q148" t="str">
            <v>TL</v>
          </cell>
          <cell r="AR148">
            <v>0</v>
          </cell>
          <cell r="AT148">
            <v>7</v>
          </cell>
          <cell r="AU148">
            <v>0</v>
          </cell>
        </row>
        <row r="149">
          <cell r="A149" t="str">
            <v>W4</v>
          </cell>
          <cell r="E149" t="str">
            <v>Outbound</v>
          </cell>
          <cell r="G149" t="str">
            <v>Agent/program Level</v>
          </cell>
          <cell r="H149" t="str">
            <v xml:space="preserve">Renault-Arwa Mohamed Attall </v>
          </cell>
          <cell r="Q149" t="str">
            <v>TL</v>
          </cell>
          <cell r="AR149">
            <v>0</v>
          </cell>
          <cell r="AT149">
            <v>7</v>
          </cell>
          <cell r="AU149">
            <v>0</v>
          </cell>
        </row>
        <row r="150">
          <cell r="A150" t="str">
            <v>W4</v>
          </cell>
          <cell r="E150" t="str">
            <v>Outbound</v>
          </cell>
          <cell r="G150" t="str">
            <v>Agent/program Level</v>
          </cell>
          <cell r="H150" t="str">
            <v xml:space="preserve">Renault-Ahmed Imam Farahat </v>
          </cell>
          <cell r="Q150" t="str">
            <v>TL</v>
          </cell>
          <cell r="AR150">
            <v>0</v>
          </cell>
          <cell r="AT150">
            <v>7</v>
          </cell>
          <cell r="AU150">
            <v>0</v>
          </cell>
        </row>
        <row r="151">
          <cell r="A151" t="str">
            <v>W4</v>
          </cell>
          <cell r="E151" t="str">
            <v>Outbound</v>
          </cell>
          <cell r="G151" t="str">
            <v>Agent/program Level</v>
          </cell>
          <cell r="H151" t="str">
            <v xml:space="preserve">Renault-Mohamed Mahmoud Abd </v>
          </cell>
          <cell r="Q151" t="str">
            <v>TL</v>
          </cell>
          <cell r="AR151">
            <v>0</v>
          </cell>
          <cell r="AT151">
            <v>7</v>
          </cell>
          <cell r="AU151">
            <v>0</v>
          </cell>
        </row>
        <row r="152">
          <cell r="A152" t="str">
            <v>W4</v>
          </cell>
          <cell r="E152" t="str">
            <v>Outbound</v>
          </cell>
          <cell r="G152" t="str">
            <v>Agent/program Level</v>
          </cell>
          <cell r="H152" t="str">
            <v xml:space="preserve">Renault-Ahmed Abdel-Razek A </v>
          </cell>
          <cell r="Q152" t="str">
            <v>TL</v>
          </cell>
          <cell r="AR152">
            <v>0</v>
          </cell>
          <cell r="AT152">
            <v>7</v>
          </cell>
          <cell r="AU152">
            <v>0</v>
          </cell>
        </row>
        <row r="153">
          <cell r="A153" t="str">
            <v>W4</v>
          </cell>
          <cell r="E153" t="str">
            <v>Outbound</v>
          </cell>
          <cell r="G153" t="str">
            <v>Agent/program Level</v>
          </cell>
          <cell r="H153" t="str">
            <v xml:space="preserve">Renault-Ayat Shaarawy Youss </v>
          </cell>
          <cell r="Q153" t="str">
            <v>TL</v>
          </cell>
          <cell r="AR153">
            <v>0</v>
          </cell>
          <cell r="AT153">
            <v>7</v>
          </cell>
          <cell r="AU153">
            <v>1</v>
          </cell>
        </row>
        <row r="154">
          <cell r="A154" t="str">
            <v>W4</v>
          </cell>
          <cell r="E154" t="str">
            <v>Outbound</v>
          </cell>
          <cell r="G154" t="str">
            <v>Agent/program Level</v>
          </cell>
          <cell r="H154" t="str">
            <v xml:space="preserve">RENAULT-Muhammad Shaaban El </v>
          </cell>
          <cell r="Q154" t="str">
            <v>TL</v>
          </cell>
          <cell r="AR154">
            <v>0</v>
          </cell>
          <cell r="AT154">
            <v>7</v>
          </cell>
          <cell r="AU154">
            <v>0</v>
          </cell>
        </row>
        <row r="155">
          <cell r="A155" t="str">
            <v>W4</v>
          </cell>
          <cell r="E155" t="str">
            <v>Outbound</v>
          </cell>
          <cell r="G155" t="str">
            <v>Agent/program Level</v>
          </cell>
          <cell r="H155" t="str">
            <v xml:space="preserve">Renault-Hager mohamed boria </v>
          </cell>
          <cell r="Q155" t="str">
            <v>QA</v>
          </cell>
          <cell r="AR155">
            <v>0</v>
          </cell>
          <cell r="AT155">
            <v>7</v>
          </cell>
          <cell r="AU155">
            <v>0</v>
          </cell>
        </row>
        <row r="156">
          <cell r="A156" t="str">
            <v>W4</v>
          </cell>
          <cell r="E156" t="str">
            <v>Outbound</v>
          </cell>
          <cell r="G156" t="str">
            <v>Agent/program Level</v>
          </cell>
          <cell r="H156" t="str">
            <v xml:space="preserve">Renault-Hager mohamed boria </v>
          </cell>
          <cell r="Q156" t="str">
            <v>QA</v>
          </cell>
          <cell r="AR156">
            <v>0</v>
          </cell>
          <cell r="AT156">
            <v>7</v>
          </cell>
          <cell r="AU156">
            <v>0</v>
          </cell>
        </row>
        <row r="157">
          <cell r="A157" t="str">
            <v>W4</v>
          </cell>
          <cell r="E157" t="str">
            <v>Outbound</v>
          </cell>
          <cell r="G157" t="str">
            <v>Agent/program Level</v>
          </cell>
          <cell r="H157" t="str">
            <v xml:space="preserve">IT-Support-WorkFromHome-1 </v>
          </cell>
          <cell r="Q157" t="str">
            <v>QA</v>
          </cell>
          <cell r="AR157">
            <v>0</v>
          </cell>
          <cell r="AT157">
            <v>7</v>
          </cell>
          <cell r="AU157">
            <v>1</v>
          </cell>
        </row>
        <row r="158">
          <cell r="A158" t="str">
            <v>W4</v>
          </cell>
          <cell r="E158" t="str">
            <v>Outbound</v>
          </cell>
          <cell r="G158" t="str">
            <v>Agent/program Level</v>
          </cell>
          <cell r="H158" t="str">
            <v xml:space="preserve">Renault-Arwa Mohamed Attall </v>
          </cell>
          <cell r="Q158" t="str">
            <v>QA</v>
          </cell>
          <cell r="AR158">
            <v>0</v>
          </cell>
          <cell r="AT158">
            <v>7</v>
          </cell>
          <cell r="AU158">
            <v>0</v>
          </cell>
        </row>
        <row r="159">
          <cell r="A159" t="str">
            <v>W4</v>
          </cell>
          <cell r="E159" t="str">
            <v>Outbound</v>
          </cell>
          <cell r="G159" t="str">
            <v>Agent/program Level</v>
          </cell>
          <cell r="H159" t="str">
            <v xml:space="preserve">Renault-Manal Ibrahim Abdul </v>
          </cell>
          <cell r="Q159" t="str">
            <v>QA</v>
          </cell>
          <cell r="AR159">
            <v>0</v>
          </cell>
          <cell r="AT159">
            <v>7</v>
          </cell>
          <cell r="AU159">
            <v>0</v>
          </cell>
        </row>
        <row r="160">
          <cell r="A160" t="str">
            <v>W4</v>
          </cell>
          <cell r="E160" t="str">
            <v>Outbound</v>
          </cell>
          <cell r="G160" t="str">
            <v>Agent/program Level</v>
          </cell>
          <cell r="H160" t="str">
            <v xml:space="preserve">Renault-Arwa Mohamed Attall </v>
          </cell>
          <cell r="Q160" t="str">
            <v>QA</v>
          </cell>
          <cell r="AR160">
            <v>0</v>
          </cell>
          <cell r="AT160">
            <v>7</v>
          </cell>
          <cell r="AU160">
            <v>0</v>
          </cell>
        </row>
        <row r="161">
          <cell r="A161" t="str">
            <v>W4</v>
          </cell>
          <cell r="E161" t="str">
            <v>Outbound</v>
          </cell>
          <cell r="G161" t="str">
            <v>Agent/program Level</v>
          </cell>
          <cell r="H161" t="str">
            <v xml:space="preserve">Renault-Ayat Shaarawy Youss </v>
          </cell>
          <cell r="Q161" t="str">
            <v>QA</v>
          </cell>
          <cell r="AR161">
            <v>0</v>
          </cell>
          <cell r="AT161">
            <v>7</v>
          </cell>
          <cell r="AU161">
            <v>0</v>
          </cell>
        </row>
        <row r="162">
          <cell r="A162" t="str">
            <v>W4</v>
          </cell>
          <cell r="E162" t="str">
            <v>Outbound</v>
          </cell>
          <cell r="G162" t="str">
            <v>Agent/program Level</v>
          </cell>
          <cell r="H162" t="str">
            <v xml:space="preserve">Renault-Ahmed Mohamed abdel </v>
          </cell>
          <cell r="Q162" t="str">
            <v>QA</v>
          </cell>
          <cell r="AR162">
            <v>0</v>
          </cell>
          <cell r="AT162">
            <v>7</v>
          </cell>
          <cell r="AU162">
            <v>0</v>
          </cell>
        </row>
        <row r="163">
          <cell r="A163" t="str">
            <v>W4</v>
          </cell>
          <cell r="E163" t="str">
            <v>Outbound</v>
          </cell>
          <cell r="G163" t="str">
            <v>Agent/program Level</v>
          </cell>
          <cell r="H163" t="str">
            <v xml:space="preserve">Renault-Dina Alaa Abdel-Gaw </v>
          </cell>
          <cell r="Q163" t="str">
            <v>TL</v>
          </cell>
          <cell r="AR163">
            <v>0</v>
          </cell>
          <cell r="AT163">
            <v>7</v>
          </cell>
          <cell r="AU163">
            <v>0</v>
          </cell>
        </row>
        <row r="164">
          <cell r="A164" t="str">
            <v>W4</v>
          </cell>
          <cell r="E164" t="str">
            <v>Outbound</v>
          </cell>
          <cell r="G164" t="str">
            <v>Agent/program Level</v>
          </cell>
          <cell r="H164" t="str">
            <v xml:space="preserve">Renault-Ahmed Abdel-Razek A </v>
          </cell>
          <cell r="Q164" t="str">
            <v>TL</v>
          </cell>
          <cell r="AR164">
            <v>0</v>
          </cell>
          <cell r="AT164">
            <v>7</v>
          </cell>
          <cell r="AU164">
            <v>0</v>
          </cell>
        </row>
        <row r="165">
          <cell r="A165" t="str">
            <v>W4</v>
          </cell>
          <cell r="E165" t="str">
            <v>Outbound</v>
          </cell>
          <cell r="G165" t="str">
            <v>Agent/program Level</v>
          </cell>
          <cell r="H165" t="str">
            <v xml:space="preserve">Renault-Manal Ibrahim Abdul </v>
          </cell>
          <cell r="Q165" t="str">
            <v>TL</v>
          </cell>
          <cell r="AR165">
            <v>0</v>
          </cell>
          <cell r="AT165">
            <v>7</v>
          </cell>
          <cell r="AU165">
            <v>0</v>
          </cell>
        </row>
        <row r="166">
          <cell r="A166" t="str">
            <v>W4</v>
          </cell>
          <cell r="E166" t="str">
            <v>Outbound</v>
          </cell>
          <cell r="G166" t="str">
            <v>Agent/program Level</v>
          </cell>
          <cell r="H166" t="str">
            <v xml:space="preserve">Renault-Amal Abdel Aziz Far </v>
          </cell>
          <cell r="Q166" t="str">
            <v>TL</v>
          </cell>
          <cell r="AR166">
            <v>0</v>
          </cell>
          <cell r="AT166">
            <v>7</v>
          </cell>
          <cell r="AU166">
            <v>0</v>
          </cell>
        </row>
        <row r="167">
          <cell r="A167" t="str">
            <v>W4</v>
          </cell>
          <cell r="E167" t="str">
            <v>Outbound</v>
          </cell>
          <cell r="G167" t="str">
            <v>Agent/program Level</v>
          </cell>
          <cell r="H167" t="str">
            <v xml:space="preserve">Renault-Ahmed Mohamed abdel </v>
          </cell>
          <cell r="Q167" t="str">
            <v>TL</v>
          </cell>
          <cell r="AR167">
            <v>0</v>
          </cell>
          <cell r="AT167">
            <v>7</v>
          </cell>
          <cell r="AU167">
            <v>0</v>
          </cell>
        </row>
        <row r="168">
          <cell r="A168" t="str">
            <v>W4</v>
          </cell>
          <cell r="E168" t="str">
            <v>Outbound</v>
          </cell>
          <cell r="G168" t="str">
            <v>Agent/program Level</v>
          </cell>
          <cell r="H168" t="str">
            <v xml:space="preserve">IT-Support-WorkFromHome-1 </v>
          </cell>
          <cell r="Q168" t="str">
            <v>TL</v>
          </cell>
          <cell r="AR168">
            <v>0</v>
          </cell>
          <cell r="AT168">
            <v>7</v>
          </cell>
          <cell r="AU168">
            <v>0</v>
          </cell>
        </row>
        <row r="169">
          <cell r="A169" t="str">
            <v>W4</v>
          </cell>
          <cell r="E169" t="str">
            <v>Outbound</v>
          </cell>
          <cell r="G169" t="str">
            <v>Agent/program Level</v>
          </cell>
          <cell r="H169" t="str">
            <v xml:space="preserve">Renualt-Rawnaa Mohsen Abbas </v>
          </cell>
          <cell r="Q169" t="str">
            <v>TL</v>
          </cell>
          <cell r="AR169">
            <v>0</v>
          </cell>
          <cell r="AT169">
            <v>7</v>
          </cell>
          <cell r="AU169">
            <v>0</v>
          </cell>
        </row>
        <row r="170">
          <cell r="A170" t="str">
            <v>W4</v>
          </cell>
          <cell r="E170" t="str">
            <v>Outbound</v>
          </cell>
          <cell r="G170" t="str">
            <v>Agent/program Level</v>
          </cell>
          <cell r="H170" t="str">
            <v xml:space="preserve">Renualt-Rawnaa Mohsen Abbas </v>
          </cell>
          <cell r="Q170" t="str">
            <v>TL</v>
          </cell>
          <cell r="AR170">
            <v>0</v>
          </cell>
          <cell r="AT170">
            <v>7</v>
          </cell>
          <cell r="AU170">
            <v>0</v>
          </cell>
        </row>
        <row r="171">
          <cell r="A171" t="str">
            <v>W4</v>
          </cell>
          <cell r="E171" t="str">
            <v>Outbound</v>
          </cell>
          <cell r="G171" t="str">
            <v>Agent/program Level</v>
          </cell>
          <cell r="H171" t="str">
            <v xml:space="preserve">Renault-Hussien Fathy Hussi </v>
          </cell>
          <cell r="Q171" t="str">
            <v>TL</v>
          </cell>
          <cell r="AR171">
            <v>0</v>
          </cell>
          <cell r="AT171">
            <v>7</v>
          </cell>
          <cell r="AU171">
            <v>0</v>
          </cell>
        </row>
        <row r="172">
          <cell r="A172" t="str">
            <v>W4</v>
          </cell>
          <cell r="E172" t="str">
            <v>Outbound</v>
          </cell>
          <cell r="G172" t="str">
            <v>Agent/program Level</v>
          </cell>
          <cell r="H172" t="str">
            <v xml:space="preserve">Renault-Hager mohamed boria </v>
          </cell>
          <cell r="Q172" t="str">
            <v>TL</v>
          </cell>
          <cell r="AR172">
            <v>0</v>
          </cell>
          <cell r="AT172">
            <v>7</v>
          </cell>
          <cell r="AU172">
            <v>0</v>
          </cell>
        </row>
        <row r="173">
          <cell r="A173" t="str">
            <v>W4</v>
          </cell>
          <cell r="E173" t="str">
            <v>Outbound</v>
          </cell>
          <cell r="G173" t="str">
            <v>Agent/program Level</v>
          </cell>
          <cell r="H173" t="str">
            <v xml:space="preserve">Renault-Ezz El Dien Atef Ab </v>
          </cell>
          <cell r="Q173" t="str">
            <v>TL</v>
          </cell>
          <cell r="AR173">
            <v>0</v>
          </cell>
          <cell r="AT173">
            <v>7</v>
          </cell>
          <cell r="AU173">
            <v>0</v>
          </cell>
        </row>
        <row r="174">
          <cell r="A174" t="str">
            <v>W4</v>
          </cell>
          <cell r="E174" t="str">
            <v>Outbound</v>
          </cell>
          <cell r="G174" t="str">
            <v>Agent/program Level</v>
          </cell>
          <cell r="H174" t="str">
            <v xml:space="preserve">Renault-Ezz El Dien Atef Ab </v>
          </cell>
          <cell r="Q174" t="str">
            <v>TL</v>
          </cell>
          <cell r="AR174">
            <v>0</v>
          </cell>
          <cell r="AT174">
            <v>7</v>
          </cell>
          <cell r="AU174">
            <v>0</v>
          </cell>
        </row>
        <row r="175">
          <cell r="A175" t="str">
            <v>W4</v>
          </cell>
          <cell r="E175" t="str">
            <v>Outbound</v>
          </cell>
          <cell r="G175" t="str">
            <v>Agent/program Level</v>
          </cell>
          <cell r="H175" t="str">
            <v xml:space="preserve">Renault-Ziad Essam Youssef </v>
          </cell>
          <cell r="Q175" t="str">
            <v>TL</v>
          </cell>
          <cell r="AR175">
            <v>0</v>
          </cell>
          <cell r="AT175">
            <v>7</v>
          </cell>
          <cell r="AU175">
            <v>0</v>
          </cell>
        </row>
        <row r="176">
          <cell r="A176" t="str">
            <v>W4</v>
          </cell>
          <cell r="E176" t="str">
            <v>Outbound</v>
          </cell>
          <cell r="G176" t="str">
            <v>Agent/program Level</v>
          </cell>
          <cell r="H176" t="str">
            <v xml:space="preserve">Renault-Andrew Magdy Hanter </v>
          </cell>
          <cell r="Q176" t="str">
            <v>TL</v>
          </cell>
          <cell r="AR176">
            <v>0</v>
          </cell>
          <cell r="AT176">
            <v>7</v>
          </cell>
          <cell r="AU176">
            <v>0</v>
          </cell>
        </row>
        <row r="177">
          <cell r="A177" t="str">
            <v>W4</v>
          </cell>
          <cell r="E177" t="str">
            <v>Outbound</v>
          </cell>
          <cell r="G177" t="str">
            <v>Agent/program Level</v>
          </cell>
          <cell r="H177" t="str">
            <v xml:space="preserve">Renault-Andrew Magdy Hanter </v>
          </cell>
          <cell r="Q177" t="str">
            <v>TL</v>
          </cell>
          <cell r="AR177">
            <v>0</v>
          </cell>
          <cell r="AT177">
            <v>7</v>
          </cell>
          <cell r="AU177">
            <v>0</v>
          </cell>
        </row>
        <row r="178">
          <cell r="A178" t="str">
            <v>W4</v>
          </cell>
          <cell r="E178" t="str">
            <v>Outbound</v>
          </cell>
          <cell r="G178" t="str">
            <v>Agent/program Level</v>
          </cell>
          <cell r="H178" t="str">
            <v xml:space="preserve">Renault-Maha Mohamed Ramada </v>
          </cell>
          <cell r="Q178" t="str">
            <v>TL</v>
          </cell>
          <cell r="AR178">
            <v>0</v>
          </cell>
          <cell r="AT178">
            <v>7</v>
          </cell>
          <cell r="AU178">
            <v>0</v>
          </cell>
        </row>
        <row r="179">
          <cell r="A179" t="str">
            <v>W4</v>
          </cell>
          <cell r="E179" t="str">
            <v>Outbound</v>
          </cell>
          <cell r="G179" t="str">
            <v>Agent/program Level</v>
          </cell>
          <cell r="H179" t="str">
            <v xml:space="preserve">Renault-Andrew Magdy Hanter </v>
          </cell>
          <cell r="Q179" t="str">
            <v>TL</v>
          </cell>
          <cell r="AR179">
            <v>0</v>
          </cell>
          <cell r="AT179">
            <v>7</v>
          </cell>
          <cell r="AU179">
            <v>1</v>
          </cell>
        </row>
        <row r="180">
          <cell r="A180" t="str">
            <v>W4</v>
          </cell>
          <cell r="E180" t="str">
            <v>Outbound</v>
          </cell>
          <cell r="G180" t="str">
            <v>Agent/program Level</v>
          </cell>
          <cell r="H180" t="str">
            <v xml:space="preserve">Renault-Andrew Magdy Hanter </v>
          </cell>
          <cell r="Q180" t="str">
            <v>TL</v>
          </cell>
          <cell r="AR180">
            <v>0</v>
          </cell>
          <cell r="AT180">
            <v>7</v>
          </cell>
          <cell r="AU180">
            <v>1</v>
          </cell>
        </row>
        <row r="181">
          <cell r="A181" t="str">
            <v>W4</v>
          </cell>
          <cell r="E181" t="str">
            <v>Outbound</v>
          </cell>
          <cell r="G181" t="str">
            <v>Agent/program Level</v>
          </cell>
          <cell r="H181" t="str">
            <v xml:space="preserve">Renault-Ziad Essam Youssef </v>
          </cell>
          <cell r="Q181" t="str">
            <v>TL</v>
          </cell>
          <cell r="AR181">
            <v>0</v>
          </cell>
          <cell r="AT181">
            <v>7</v>
          </cell>
          <cell r="AU181">
            <v>0</v>
          </cell>
        </row>
        <row r="182">
          <cell r="A182" t="str">
            <v>W4</v>
          </cell>
          <cell r="E182" t="str">
            <v>Outbound</v>
          </cell>
          <cell r="G182" t="str">
            <v>Agent/program Level</v>
          </cell>
          <cell r="H182" t="str">
            <v xml:space="preserve">Renault-Ziad Essam Youssef </v>
          </cell>
          <cell r="Q182" t="str">
            <v>TL</v>
          </cell>
          <cell r="AR182">
            <v>0</v>
          </cell>
          <cell r="AT182">
            <v>7</v>
          </cell>
          <cell r="AU182">
            <v>0</v>
          </cell>
        </row>
        <row r="183">
          <cell r="A183" t="str">
            <v>W4</v>
          </cell>
          <cell r="E183" t="str">
            <v>Outbound</v>
          </cell>
          <cell r="G183" t="str">
            <v>Agent/program Level</v>
          </cell>
          <cell r="H183" t="str">
            <v xml:space="preserve">Renault-Ziad Essam Youssef </v>
          </cell>
          <cell r="Q183" t="str">
            <v>TL</v>
          </cell>
          <cell r="AR183">
            <v>0</v>
          </cell>
          <cell r="AT183">
            <v>7</v>
          </cell>
          <cell r="AU183">
            <v>0</v>
          </cell>
        </row>
        <row r="184">
          <cell r="A184" t="str">
            <v>W4</v>
          </cell>
          <cell r="E184" t="str">
            <v>Outbound</v>
          </cell>
          <cell r="G184" t="str">
            <v>Agent/program Level</v>
          </cell>
          <cell r="H184" t="str">
            <v xml:space="preserve">Renault-Ziad Essam Youssef </v>
          </cell>
          <cell r="Q184" t="str">
            <v>TL</v>
          </cell>
          <cell r="AR184">
            <v>0</v>
          </cell>
          <cell r="AT184">
            <v>7</v>
          </cell>
          <cell r="AU184">
            <v>0</v>
          </cell>
        </row>
        <row r="185">
          <cell r="A185" t="str">
            <v>W4</v>
          </cell>
          <cell r="E185" t="str">
            <v>Outbound</v>
          </cell>
          <cell r="G185" t="str">
            <v>Agent/program Level</v>
          </cell>
          <cell r="H185" t="str">
            <v xml:space="preserve">Renault-Dina Owas Mohamed A </v>
          </cell>
          <cell r="Q185" t="str">
            <v>TL</v>
          </cell>
          <cell r="AR185">
            <v>0</v>
          </cell>
          <cell r="AT185">
            <v>7</v>
          </cell>
          <cell r="AU185">
            <v>1</v>
          </cell>
        </row>
        <row r="186">
          <cell r="A186" t="str">
            <v>W4</v>
          </cell>
          <cell r="E186" t="str">
            <v>Outbound</v>
          </cell>
          <cell r="G186" t="str">
            <v>Agent/program Level</v>
          </cell>
          <cell r="H186" t="str">
            <v xml:space="preserve">Renault-Dina Owas Mohamed A </v>
          </cell>
          <cell r="Q186" t="str">
            <v>TL</v>
          </cell>
          <cell r="AR186">
            <v>0</v>
          </cell>
          <cell r="AT186">
            <v>7</v>
          </cell>
          <cell r="AU186">
            <v>0</v>
          </cell>
        </row>
        <row r="187">
          <cell r="A187" t="str">
            <v>W4</v>
          </cell>
          <cell r="E187" t="str">
            <v>Outbound</v>
          </cell>
          <cell r="G187" t="str">
            <v>Agent/program Level</v>
          </cell>
          <cell r="H187" t="str">
            <v xml:space="preserve">Renault-Dina Owas Mohamed A </v>
          </cell>
          <cell r="Q187" t="str">
            <v>TL</v>
          </cell>
          <cell r="AR187">
            <v>0</v>
          </cell>
          <cell r="AT187">
            <v>7</v>
          </cell>
          <cell r="AU187">
            <v>0</v>
          </cell>
        </row>
        <row r="188">
          <cell r="A188" t="str">
            <v>W4</v>
          </cell>
          <cell r="E188" t="str">
            <v>Outbound</v>
          </cell>
          <cell r="G188" t="str">
            <v>Agent/program Level</v>
          </cell>
          <cell r="H188" t="str">
            <v xml:space="preserve">Renault-Dina Owas Mohamed A </v>
          </cell>
          <cell r="Q188" t="str">
            <v>TL</v>
          </cell>
          <cell r="AR188">
            <v>0</v>
          </cell>
          <cell r="AT188">
            <v>7</v>
          </cell>
          <cell r="AU188">
            <v>0</v>
          </cell>
        </row>
        <row r="189">
          <cell r="A189" t="str">
            <v>W1</v>
          </cell>
          <cell r="E189" t="str">
            <v>Outbound</v>
          </cell>
          <cell r="G189" t="str">
            <v>Agent/program Level</v>
          </cell>
          <cell r="H189" t="str">
            <v xml:space="preserve">Renault-Sherif Mostafa Goma </v>
          </cell>
          <cell r="Q189" t="str">
            <v>QA</v>
          </cell>
          <cell r="AR189">
            <v>0</v>
          </cell>
          <cell r="AT189">
            <v>7</v>
          </cell>
          <cell r="AU189">
            <v>0</v>
          </cell>
        </row>
        <row r="190">
          <cell r="A190" t="str">
            <v>W1</v>
          </cell>
          <cell r="E190" t="str">
            <v>Outbound</v>
          </cell>
          <cell r="G190" t="str">
            <v>Agent/program Level</v>
          </cell>
          <cell r="H190" t="str">
            <v xml:space="preserve">Renault-Nourhan Mohamed Hem </v>
          </cell>
          <cell r="Q190" t="str">
            <v>QA</v>
          </cell>
          <cell r="AR190">
            <v>0</v>
          </cell>
          <cell r="AT190">
            <v>7</v>
          </cell>
          <cell r="AU190">
            <v>0</v>
          </cell>
        </row>
        <row r="191">
          <cell r="A191" t="str">
            <v>W1</v>
          </cell>
          <cell r="E191" t="str">
            <v>Outbound</v>
          </cell>
          <cell r="G191" t="str">
            <v>Agent/program Level</v>
          </cell>
          <cell r="H191" t="str">
            <v xml:space="preserve">Renault-Nourhan Mohamed Hem </v>
          </cell>
          <cell r="Q191" t="str">
            <v>QA</v>
          </cell>
          <cell r="AR191">
            <v>0</v>
          </cell>
          <cell r="AT191">
            <v>7</v>
          </cell>
          <cell r="AU191">
            <v>0</v>
          </cell>
        </row>
        <row r="192">
          <cell r="A192" t="str">
            <v>W1</v>
          </cell>
          <cell r="E192" t="str">
            <v>Outbound</v>
          </cell>
          <cell r="G192" t="str">
            <v>Agent/program Level</v>
          </cell>
          <cell r="H192" t="str">
            <v xml:space="preserve">Renault-Nourhan Mohamed Hem </v>
          </cell>
          <cell r="Q192" t="str">
            <v>QA</v>
          </cell>
          <cell r="AR192">
            <v>0</v>
          </cell>
          <cell r="AT192">
            <v>7</v>
          </cell>
          <cell r="AU192">
            <v>0</v>
          </cell>
        </row>
        <row r="193">
          <cell r="A193" t="str">
            <v>W1</v>
          </cell>
          <cell r="E193" t="str">
            <v>Outbound</v>
          </cell>
          <cell r="G193" t="str">
            <v>Agent/program Level</v>
          </cell>
          <cell r="H193" t="str">
            <v xml:space="preserve">Renault-Nourhan Mohamed Hem </v>
          </cell>
          <cell r="Q193" t="str">
            <v>QA</v>
          </cell>
          <cell r="AR193">
            <v>0</v>
          </cell>
          <cell r="AT193">
            <v>7</v>
          </cell>
          <cell r="AU193">
            <v>0</v>
          </cell>
        </row>
        <row r="194">
          <cell r="A194" t="str">
            <v>W1</v>
          </cell>
          <cell r="E194" t="str">
            <v>Outbound</v>
          </cell>
          <cell r="G194" t="str">
            <v>Agent/program Level</v>
          </cell>
          <cell r="H194" t="str">
            <v xml:space="preserve">Renault-Nourhan Mohamed Hem </v>
          </cell>
          <cell r="Q194" t="str">
            <v>QA</v>
          </cell>
          <cell r="AR194">
            <v>0</v>
          </cell>
          <cell r="AT194">
            <v>7</v>
          </cell>
          <cell r="AU194">
            <v>0</v>
          </cell>
        </row>
        <row r="195">
          <cell r="A195" t="str">
            <v>W1</v>
          </cell>
          <cell r="E195" t="str">
            <v>Outbound</v>
          </cell>
          <cell r="G195" t="str">
            <v>Agent/program Level</v>
          </cell>
          <cell r="H195" t="str">
            <v xml:space="preserve">Renault-Nourhan Mohamed Hem </v>
          </cell>
          <cell r="Q195" t="str">
            <v>QA</v>
          </cell>
          <cell r="AR195">
            <v>0</v>
          </cell>
          <cell r="AT195">
            <v>7</v>
          </cell>
          <cell r="AU195">
            <v>0</v>
          </cell>
        </row>
        <row r="196">
          <cell r="A196" t="str">
            <v>W1</v>
          </cell>
          <cell r="E196" t="str">
            <v>Outbound</v>
          </cell>
          <cell r="G196" t="str">
            <v>Agent/program Level</v>
          </cell>
          <cell r="H196" t="str">
            <v xml:space="preserve">Renault-Nourhan Mohamed Hem </v>
          </cell>
          <cell r="Q196" t="str">
            <v>QA</v>
          </cell>
          <cell r="AR196">
            <v>0</v>
          </cell>
          <cell r="AT196">
            <v>7</v>
          </cell>
          <cell r="AU196">
            <v>0</v>
          </cell>
        </row>
        <row r="197">
          <cell r="A197" t="str">
            <v>W3</v>
          </cell>
          <cell r="E197" t="str">
            <v>Outbound</v>
          </cell>
          <cell r="G197" t="str">
            <v>Agent/program Level</v>
          </cell>
          <cell r="H197" t="str">
            <v xml:space="preserve">Renault-Ezz El Dien Atef Ab </v>
          </cell>
          <cell r="Q197" t="str">
            <v>TL</v>
          </cell>
          <cell r="AR197">
            <v>0</v>
          </cell>
          <cell r="AT197">
            <v>7</v>
          </cell>
          <cell r="AU197">
            <v>0</v>
          </cell>
        </row>
        <row r="198">
          <cell r="A198" t="str">
            <v>W3</v>
          </cell>
          <cell r="E198" t="str">
            <v>Outbound</v>
          </cell>
          <cell r="G198" t="str">
            <v>Agent/program Level</v>
          </cell>
          <cell r="H198" t="str">
            <v xml:space="preserve">Renault-Sherif Mostafa Goma </v>
          </cell>
          <cell r="Q198" t="str">
            <v>TL</v>
          </cell>
          <cell r="AR198">
            <v>0</v>
          </cell>
          <cell r="AT198">
            <v>7</v>
          </cell>
          <cell r="AU198">
            <v>0</v>
          </cell>
        </row>
        <row r="199">
          <cell r="A199" t="str">
            <v>W3</v>
          </cell>
          <cell r="E199" t="str">
            <v>Outbound</v>
          </cell>
          <cell r="G199" t="str">
            <v>Agent/program Level</v>
          </cell>
          <cell r="H199" t="str">
            <v xml:space="preserve">Renault-Sherif Mostafa Goma </v>
          </cell>
          <cell r="Q199" t="str">
            <v>TL</v>
          </cell>
          <cell r="AR199">
            <v>0</v>
          </cell>
          <cell r="AT199">
            <v>7</v>
          </cell>
          <cell r="AU199">
            <v>0</v>
          </cell>
        </row>
        <row r="200">
          <cell r="A200" t="str">
            <v>W3</v>
          </cell>
          <cell r="E200" t="str">
            <v>Outbound</v>
          </cell>
          <cell r="G200" t="str">
            <v>Agent/program Level</v>
          </cell>
          <cell r="H200" t="str">
            <v xml:space="preserve">Renault-Sherif Mostafa Goma </v>
          </cell>
          <cell r="Q200" t="str">
            <v>TL</v>
          </cell>
          <cell r="AR200">
            <v>0</v>
          </cell>
          <cell r="AT200">
            <v>7</v>
          </cell>
          <cell r="AU200">
            <v>0</v>
          </cell>
        </row>
        <row r="201">
          <cell r="A201" t="str">
            <v>W3</v>
          </cell>
          <cell r="E201" t="str">
            <v>Outbound</v>
          </cell>
          <cell r="G201" t="str">
            <v>Agent/program Level</v>
          </cell>
          <cell r="H201" t="str">
            <v xml:space="preserve">Renault-Sherif Mostafa Goma </v>
          </cell>
          <cell r="Q201" t="str">
            <v>TL</v>
          </cell>
          <cell r="AR201">
            <v>0</v>
          </cell>
          <cell r="AT201">
            <v>7</v>
          </cell>
          <cell r="AU201">
            <v>0</v>
          </cell>
        </row>
        <row r="202">
          <cell r="A202" t="str">
            <v>W3</v>
          </cell>
          <cell r="E202" t="str">
            <v>Outbound</v>
          </cell>
          <cell r="G202" t="str">
            <v>Agent/program Level</v>
          </cell>
          <cell r="H202" t="str">
            <v xml:space="preserve">Renault-Nourhan Mohamed Hem </v>
          </cell>
          <cell r="Q202" t="str">
            <v>TL</v>
          </cell>
          <cell r="AR202">
            <v>0</v>
          </cell>
          <cell r="AT202">
            <v>7</v>
          </cell>
          <cell r="AU202">
            <v>0</v>
          </cell>
        </row>
        <row r="203">
          <cell r="A203" t="str">
            <v>W3</v>
          </cell>
          <cell r="E203" t="str">
            <v>Outbound</v>
          </cell>
          <cell r="G203" t="str">
            <v>Agent/program Level</v>
          </cell>
          <cell r="H203" t="str">
            <v xml:space="preserve">Renault-Nourhan Mohamed Hem </v>
          </cell>
          <cell r="Q203" t="str">
            <v>TL</v>
          </cell>
          <cell r="AR203">
            <v>0</v>
          </cell>
          <cell r="AT203">
            <v>7</v>
          </cell>
          <cell r="AU203">
            <v>0</v>
          </cell>
        </row>
        <row r="204">
          <cell r="A204" t="str">
            <v>W3</v>
          </cell>
          <cell r="E204" t="str">
            <v>Outbound</v>
          </cell>
          <cell r="G204" t="str">
            <v>Agent/program Level</v>
          </cell>
          <cell r="H204" t="str">
            <v xml:space="preserve">Renault-Nourhan Mohamed Hem </v>
          </cell>
          <cell r="Q204" t="str">
            <v>TL</v>
          </cell>
          <cell r="AR204">
            <v>0</v>
          </cell>
          <cell r="AT204">
            <v>7</v>
          </cell>
          <cell r="AU204">
            <v>1</v>
          </cell>
        </row>
        <row r="205">
          <cell r="A205" t="str">
            <v>W3</v>
          </cell>
          <cell r="E205" t="str">
            <v>Outbound</v>
          </cell>
          <cell r="G205" t="str">
            <v>Agent/program Level</v>
          </cell>
          <cell r="H205" t="str">
            <v xml:space="preserve">Renault-Nourhan Mohamed Hem </v>
          </cell>
          <cell r="Q205" t="str">
            <v>TL</v>
          </cell>
          <cell r="AR205">
            <v>0</v>
          </cell>
          <cell r="AT205">
            <v>7</v>
          </cell>
          <cell r="AU205">
            <v>1</v>
          </cell>
        </row>
        <row r="206">
          <cell r="A206" t="str">
            <v>W3</v>
          </cell>
          <cell r="E206" t="str">
            <v>Outbound</v>
          </cell>
          <cell r="G206" t="str">
            <v>Agent/program Level</v>
          </cell>
          <cell r="H206" t="str">
            <v xml:space="preserve">Renault-Nourhan Mohamed Hem </v>
          </cell>
          <cell r="Q206" t="str">
            <v>TL</v>
          </cell>
          <cell r="AR206">
            <v>0</v>
          </cell>
          <cell r="AT206">
            <v>7</v>
          </cell>
          <cell r="AU206">
            <v>0</v>
          </cell>
        </row>
        <row r="207">
          <cell r="A207" t="str">
            <v>W3</v>
          </cell>
          <cell r="E207" t="str">
            <v>Outbound</v>
          </cell>
          <cell r="G207" t="str">
            <v>Agent/program Level</v>
          </cell>
          <cell r="H207" t="str">
            <v xml:space="preserve">Renault-Nourhan Mohamed Hem </v>
          </cell>
          <cell r="Q207" t="str">
            <v>TL</v>
          </cell>
          <cell r="AR207">
            <v>0</v>
          </cell>
          <cell r="AT207">
            <v>7</v>
          </cell>
          <cell r="AU207">
            <v>0</v>
          </cell>
        </row>
        <row r="208">
          <cell r="A208" t="str">
            <v>W3</v>
          </cell>
          <cell r="E208" t="str">
            <v>Outbound</v>
          </cell>
          <cell r="G208" t="str">
            <v>Agent/program Level</v>
          </cell>
          <cell r="H208" t="str">
            <v xml:space="preserve">Renault-Nourhan Mohamed Hem </v>
          </cell>
          <cell r="Q208" t="str">
            <v>TL</v>
          </cell>
          <cell r="AR208">
            <v>0</v>
          </cell>
          <cell r="AT208">
            <v>7</v>
          </cell>
          <cell r="AU208">
            <v>0</v>
          </cell>
        </row>
        <row r="209">
          <cell r="A209" t="str">
            <v>W3</v>
          </cell>
          <cell r="E209" t="str">
            <v>Outbound</v>
          </cell>
          <cell r="G209" t="str">
            <v>Agent/program Level</v>
          </cell>
          <cell r="H209" t="str">
            <v xml:space="preserve">Renault-Nourhan Mohamed Hem </v>
          </cell>
          <cell r="Q209" t="str">
            <v>TL</v>
          </cell>
          <cell r="AR209">
            <v>0</v>
          </cell>
          <cell r="AT209">
            <v>7</v>
          </cell>
          <cell r="AU209">
            <v>0</v>
          </cell>
        </row>
        <row r="210">
          <cell r="A210" t="str">
            <v>W3</v>
          </cell>
          <cell r="E210" t="str">
            <v>Outbound</v>
          </cell>
          <cell r="G210" t="str">
            <v>Agent/program Level</v>
          </cell>
          <cell r="H210" t="str">
            <v xml:space="preserve">Renault-Nourhan Mohamed Hem </v>
          </cell>
          <cell r="Q210" t="str">
            <v>TL</v>
          </cell>
          <cell r="AR210">
            <v>0</v>
          </cell>
          <cell r="AT210">
            <v>7</v>
          </cell>
          <cell r="AU210">
            <v>0</v>
          </cell>
        </row>
        <row r="211">
          <cell r="A211" t="str">
            <v>W4</v>
          </cell>
          <cell r="E211" t="str">
            <v>Outbound</v>
          </cell>
          <cell r="G211" t="str">
            <v>Agent/program Level</v>
          </cell>
          <cell r="H211" t="str">
            <v xml:space="preserve">Renault-Sherif Mostafa Goma </v>
          </cell>
          <cell r="Q211" t="str">
            <v>QA</v>
          </cell>
          <cell r="AR211">
            <v>0</v>
          </cell>
          <cell r="AT211">
            <v>7</v>
          </cell>
          <cell r="AU211">
            <v>0</v>
          </cell>
        </row>
        <row r="212">
          <cell r="A212" t="str">
            <v>W4</v>
          </cell>
          <cell r="E212" t="str">
            <v>Outbound</v>
          </cell>
          <cell r="G212" t="str">
            <v>Agent/program Level</v>
          </cell>
          <cell r="H212" t="str">
            <v xml:space="preserve">Renault-Sherif Mostafa Goma </v>
          </cell>
          <cell r="Q212" t="str">
            <v>QA</v>
          </cell>
          <cell r="AR212">
            <v>0</v>
          </cell>
          <cell r="AT212">
            <v>7</v>
          </cell>
          <cell r="AU212">
            <v>0</v>
          </cell>
        </row>
        <row r="213">
          <cell r="A213" t="str">
            <v>W4</v>
          </cell>
          <cell r="E213" t="str">
            <v>Outbound</v>
          </cell>
          <cell r="G213" t="str">
            <v>Agent/program Level</v>
          </cell>
          <cell r="H213" t="str">
            <v xml:space="preserve">Renault-Sherif Mostafa Goma </v>
          </cell>
          <cell r="Q213" t="str">
            <v>QA</v>
          </cell>
          <cell r="AR213">
            <v>0</v>
          </cell>
          <cell r="AT213">
            <v>7</v>
          </cell>
          <cell r="AU213">
            <v>0</v>
          </cell>
        </row>
        <row r="214">
          <cell r="A214" t="str">
            <v>W4</v>
          </cell>
          <cell r="E214" t="str">
            <v>Outbound</v>
          </cell>
          <cell r="G214" t="str">
            <v>Agent/program Level</v>
          </cell>
          <cell r="H214" t="str">
            <v xml:space="preserve">Renault-Nourhan Mohamed Hem </v>
          </cell>
          <cell r="Q214" t="str">
            <v>QA</v>
          </cell>
          <cell r="AR214">
            <v>0</v>
          </cell>
          <cell r="AT214">
            <v>7</v>
          </cell>
          <cell r="AU214">
            <v>0</v>
          </cell>
        </row>
        <row r="215">
          <cell r="A215" t="str">
            <v>W4</v>
          </cell>
          <cell r="E215" t="str">
            <v>Outbound</v>
          </cell>
          <cell r="G215" t="str">
            <v>Agent/program Level</v>
          </cell>
          <cell r="H215" t="str">
            <v xml:space="preserve">Renault-Nourhan Mohamed Hem </v>
          </cell>
          <cell r="Q215" t="str">
            <v>QA</v>
          </cell>
          <cell r="AR215">
            <v>0</v>
          </cell>
          <cell r="AT215">
            <v>7</v>
          </cell>
          <cell r="AU215">
            <v>0</v>
          </cell>
        </row>
        <row r="216">
          <cell r="A216" t="str">
            <v>W4</v>
          </cell>
          <cell r="E216" t="str">
            <v>Outbound</v>
          </cell>
          <cell r="G216" t="str">
            <v>Agent/program Level</v>
          </cell>
          <cell r="H216" t="str">
            <v xml:space="preserve">Renault-Nourhan Mohamed Hem </v>
          </cell>
          <cell r="Q216" t="str">
            <v>QA</v>
          </cell>
          <cell r="AR216">
            <v>0</v>
          </cell>
          <cell r="AT216">
            <v>7</v>
          </cell>
          <cell r="AU216">
            <v>0</v>
          </cell>
        </row>
        <row r="217">
          <cell r="A217" t="str">
            <v>W4</v>
          </cell>
          <cell r="E217" t="str">
            <v>Outbound</v>
          </cell>
          <cell r="G217" t="str">
            <v>Agent/program Level</v>
          </cell>
          <cell r="H217" t="str">
            <v xml:space="preserve">Renault-Nourhan Mohamed Hem </v>
          </cell>
          <cell r="Q217" t="str">
            <v>QA</v>
          </cell>
          <cell r="AR217">
            <v>0</v>
          </cell>
          <cell r="AT217">
            <v>7</v>
          </cell>
          <cell r="AU217">
            <v>0</v>
          </cell>
        </row>
        <row r="218">
          <cell r="A218" t="str">
            <v>W4</v>
          </cell>
          <cell r="E218" t="str">
            <v>Outbound</v>
          </cell>
          <cell r="G218" t="str">
            <v>Agent/program Level</v>
          </cell>
          <cell r="H218" t="str">
            <v xml:space="preserve">Renault-Nourhan Mohamed Hem </v>
          </cell>
          <cell r="Q218" t="str">
            <v>QA</v>
          </cell>
          <cell r="AR218">
            <v>0</v>
          </cell>
          <cell r="AT218">
            <v>7</v>
          </cell>
          <cell r="AU218">
            <v>0</v>
          </cell>
        </row>
        <row r="219">
          <cell r="A219" t="str">
            <v>W4</v>
          </cell>
          <cell r="E219" t="str">
            <v>Outbound</v>
          </cell>
          <cell r="G219" t="str">
            <v>Agent/program Level</v>
          </cell>
          <cell r="H219" t="str">
            <v xml:space="preserve">Renault-Nourhan Mohamed Hem </v>
          </cell>
          <cell r="Q219" t="str">
            <v>QA</v>
          </cell>
          <cell r="AR219">
            <v>0</v>
          </cell>
          <cell r="AT219">
            <v>7</v>
          </cell>
          <cell r="AU219">
            <v>0</v>
          </cell>
        </row>
        <row r="220">
          <cell r="A220" t="str">
            <v>W4</v>
          </cell>
          <cell r="E220" t="str">
            <v>Outbound</v>
          </cell>
          <cell r="G220" t="str">
            <v>Agent/program Level</v>
          </cell>
          <cell r="H220" t="str">
            <v xml:space="preserve">Renault-Nourhan Mohamed Hem </v>
          </cell>
          <cell r="Q220" t="str">
            <v>QA</v>
          </cell>
          <cell r="AR220">
            <v>0</v>
          </cell>
          <cell r="AT220">
            <v>7</v>
          </cell>
          <cell r="AU220">
            <v>0</v>
          </cell>
        </row>
        <row r="221">
          <cell r="A221" t="str">
            <v>W4</v>
          </cell>
          <cell r="E221" t="str">
            <v>Outbound</v>
          </cell>
          <cell r="G221" t="str">
            <v>Agent/program Level</v>
          </cell>
          <cell r="H221" t="str">
            <v xml:space="preserve">Renault-Nourhan Mohamed Hem </v>
          </cell>
          <cell r="Q221" t="str">
            <v>QA</v>
          </cell>
          <cell r="AR221">
            <v>0</v>
          </cell>
          <cell r="AT221">
            <v>7</v>
          </cell>
          <cell r="AU221">
            <v>0</v>
          </cell>
        </row>
        <row r="222">
          <cell r="A222" t="str">
            <v>W4</v>
          </cell>
          <cell r="E222" t="str">
            <v>Outbound</v>
          </cell>
          <cell r="G222" t="str">
            <v>Agent/program Level</v>
          </cell>
          <cell r="H222" t="str">
            <v xml:space="preserve">Renault-Sherif Mostafa Goma </v>
          </cell>
          <cell r="Q222" t="str">
            <v>TL</v>
          </cell>
          <cell r="AR222">
            <v>0</v>
          </cell>
          <cell r="AT222">
            <v>7</v>
          </cell>
          <cell r="AU222">
            <v>0</v>
          </cell>
        </row>
        <row r="223">
          <cell r="A223" t="str">
            <v>W4</v>
          </cell>
          <cell r="E223" t="str">
            <v>Outbound</v>
          </cell>
          <cell r="G223" t="str">
            <v>Agent/program Level</v>
          </cell>
          <cell r="H223" t="str">
            <v xml:space="preserve">Renault-Sherif Mostafa Goma </v>
          </cell>
          <cell r="Q223" t="str">
            <v>TL</v>
          </cell>
          <cell r="AR223">
            <v>0</v>
          </cell>
          <cell r="AT223">
            <v>7</v>
          </cell>
          <cell r="AU223">
            <v>0</v>
          </cell>
        </row>
        <row r="224">
          <cell r="A224" t="str">
            <v>W4</v>
          </cell>
          <cell r="E224" t="str">
            <v>Outbound</v>
          </cell>
          <cell r="G224" t="str">
            <v>Agent/program Level</v>
          </cell>
          <cell r="H224" t="str">
            <v xml:space="preserve">Renault-Sherif Mostafa Goma </v>
          </cell>
          <cell r="Q224" t="str">
            <v>TL</v>
          </cell>
          <cell r="AR224">
            <v>0</v>
          </cell>
          <cell r="AT224">
            <v>7</v>
          </cell>
          <cell r="AU224">
            <v>0</v>
          </cell>
        </row>
        <row r="225">
          <cell r="A225" t="str">
            <v>W4</v>
          </cell>
          <cell r="E225" t="str">
            <v>Outbound</v>
          </cell>
          <cell r="G225" t="str">
            <v>Agent/program Level</v>
          </cell>
          <cell r="H225" t="str">
            <v xml:space="preserve">Renault-Sherif Mostafa Goma </v>
          </cell>
          <cell r="Q225" t="str">
            <v>TL</v>
          </cell>
          <cell r="AR225">
            <v>0</v>
          </cell>
          <cell r="AT225">
            <v>7</v>
          </cell>
          <cell r="AU225">
            <v>0</v>
          </cell>
        </row>
        <row r="226">
          <cell r="A226" t="str">
            <v>W4</v>
          </cell>
          <cell r="E226" t="str">
            <v>Outbound</v>
          </cell>
          <cell r="G226" t="str">
            <v>Agent/program Level</v>
          </cell>
          <cell r="H226" t="str">
            <v xml:space="preserve">Renault-Sherif Mostafa Goma </v>
          </cell>
          <cell r="Q226" t="str">
            <v>TL</v>
          </cell>
          <cell r="AR226">
            <v>0</v>
          </cell>
          <cell r="AT226">
            <v>7</v>
          </cell>
          <cell r="AU226">
            <v>0</v>
          </cell>
        </row>
        <row r="227">
          <cell r="A227" t="str">
            <v>W4</v>
          </cell>
          <cell r="E227" t="str">
            <v>Outbound</v>
          </cell>
          <cell r="G227" t="str">
            <v>Agent/program Level</v>
          </cell>
          <cell r="H227" t="str">
            <v xml:space="preserve">Renault-Nourhan Mohamed Hem </v>
          </cell>
          <cell r="Q227" t="str">
            <v>TL</v>
          </cell>
          <cell r="AR227">
            <v>0</v>
          </cell>
          <cell r="AT227">
            <v>7</v>
          </cell>
          <cell r="AU227">
            <v>0</v>
          </cell>
        </row>
        <row r="228">
          <cell r="A228" t="str">
            <v>W4</v>
          </cell>
          <cell r="E228" t="str">
            <v>Outbound</v>
          </cell>
          <cell r="G228" t="str">
            <v>Agent/program Level</v>
          </cell>
          <cell r="H228" t="str">
            <v xml:space="preserve">Renault-Nourhan Mohamed Hem </v>
          </cell>
          <cell r="Q228" t="str">
            <v>TL</v>
          </cell>
          <cell r="AR228">
            <v>0</v>
          </cell>
          <cell r="AT228">
            <v>7</v>
          </cell>
          <cell r="AU228">
            <v>0</v>
          </cell>
        </row>
        <row r="229">
          <cell r="A229" t="str">
            <v>W4</v>
          </cell>
          <cell r="E229" t="str">
            <v>Inbound</v>
          </cell>
          <cell r="G229" t="str">
            <v>Agent/program Level</v>
          </cell>
          <cell r="H229" t="str">
            <v xml:space="preserve">Renault-Andrew Magdy Hanter </v>
          </cell>
          <cell r="Q229" t="str">
            <v>QA</v>
          </cell>
          <cell r="AR229">
            <v>0</v>
          </cell>
          <cell r="AT229">
            <v>7</v>
          </cell>
          <cell r="AU229">
            <v>1</v>
          </cell>
        </row>
        <row r="230">
          <cell r="A230" t="str">
            <v>W4</v>
          </cell>
          <cell r="E230" t="str">
            <v>Inbound</v>
          </cell>
          <cell r="G230" t="str">
            <v>Agent/program Level</v>
          </cell>
          <cell r="H230" t="str">
            <v xml:space="preserve">Renault-Hager mohamed boria </v>
          </cell>
          <cell r="Q230" t="str">
            <v>QA</v>
          </cell>
          <cell r="AR230">
            <v>0</v>
          </cell>
          <cell r="AT230">
            <v>7</v>
          </cell>
          <cell r="AU230">
            <v>0</v>
          </cell>
        </row>
        <row r="231">
          <cell r="A231" t="str">
            <v>W4</v>
          </cell>
          <cell r="E231" t="str">
            <v>Inbound</v>
          </cell>
          <cell r="G231" t="str">
            <v>Agent/program Level</v>
          </cell>
          <cell r="H231" t="str">
            <v xml:space="preserve">Renault-Hager mohamed boria </v>
          </cell>
          <cell r="Q231" t="str">
            <v>QA</v>
          </cell>
          <cell r="AR231">
            <v>0</v>
          </cell>
          <cell r="AT231">
            <v>7</v>
          </cell>
          <cell r="AU231">
            <v>0</v>
          </cell>
        </row>
        <row r="232">
          <cell r="A232" t="str">
            <v>W4</v>
          </cell>
          <cell r="E232" t="str">
            <v>Inbound</v>
          </cell>
          <cell r="G232" t="str">
            <v>Agent/program Level</v>
          </cell>
          <cell r="H232" t="str">
            <v xml:space="preserve">IT-Support-WorkFromHome-1 </v>
          </cell>
          <cell r="Q232" t="str">
            <v>QA</v>
          </cell>
          <cell r="AR232">
            <v>0</v>
          </cell>
          <cell r="AT232">
            <v>7</v>
          </cell>
          <cell r="AU232">
            <v>1</v>
          </cell>
        </row>
        <row r="233">
          <cell r="A233" t="str">
            <v>W4</v>
          </cell>
          <cell r="E233" t="str">
            <v>Inbound</v>
          </cell>
          <cell r="G233" t="str">
            <v>Agent/program Level</v>
          </cell>
          <cell r="H233" t="str">
            <v xml:space="preserve">Renault-Arwa Mohamed Attall </v>
          </cell>
          <cell r="Q233" t="str">
            <v>QA</v>
          </cell>
          <cell r="AR233">
            <v>0</v>
          </cell>
          <cell r="AT233">
            <v>7</v>
          </cell>
          <cell r="AU233">
            <v>0</v>
          </cell>
        </row>
        <row r="234">
          <cell r="A234" t="str">
            <v>W4</v>
          </cell>
          <cell r="E234" t="str">
            <v>Inbound</v>
          </cell>
          <cell r="G234" t="str">
            <v>Agent/program Level</v>
          </cell>
          <cell r="H234" t="str">
            <v xml:space="preserve">Renault-Manal Ibrahim Abdul </v>
          </cell>
          <cell r="Q234" t="str">
            <v>QA</v>
          </cell>
          <cell r="AR234">
            <v>0</v>
          </cell>
          <cell r="AT234">
            <v>7</v>
          </cell>
          <cell r="AU234">
            <v>0</v>
          </cell>
        </row>
        <row r="235">
          <cell r="A235" t="str">
            <v>W4</v>
          </cell>
          <cell r="E235" t="str">
            <v>Inbound</v>
          </cell>
          <cell r="G235" t="str">
            <v>Agent/program Level</v>
          </cell>
          <cell r="H235" t="str">
            <v xml:space="preserve">Renault-Arwa Mohamed Attall </v>
          </cell>
          <cell r="Q235" t="str">
            <v>QA</v>
          </cell>
          <cell r="AR235">
            <v>0</v>
          </cell>
          <cell r="AT235">
            <v>7</v>
          </cell>
          <cell r="AU235">
            <v>0</v>
          </cell>
        </row>
        <row r="236">
          <cell r="A236" t="str">
            <v>W4</v>
          </cell>
          <cell r="E236" t="str">
            <v>Inbound</v>
          </cell>
          <cell r="G236" t="str">
            <v>Agent/program Level</v>
          </cell>
          <cell r="H236" t="str">
            <v xml:space="preserve">Renault-Ayat Shaarawy Youss </v>
          </cell>
          <cell r="Q236" t="str">
            <v>QA</v>
          </cell>
          <cell r="AR236">
            <v>0</v>
          </cell>
          <cell r="AT236">
            <v>7</v>
          </cell>
          <cell r="AU236">
            <v>0</v>
          </cell>
        </row>
        <row r="237">
          <cell r="A237" t="str">
            <v>W4</v>
          </cell>
          <cell r="E237" t="str">
            <v>Inbound</v>
          </cell>
          <cell r="G237" t="str">
            <v>Agent/program Level</v>
          </cell>
          <cell r="H237" t="str">
            <v xml:space="preserve">Renault-Ahmed Mohamed abdel </v>
          </cell>
          <cell r="Q237" t="str">
            <v>QA</v>
          </cell>
          <cell r="AR237">
            <v>0</v>
          </cell>
          <cell r="AT237">
            <v>7</v>
          </cell>
          <cell r="AU23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e List"/>
      <sheetName val="QMS Data"/>
      <sheetName val="Errors Row data"/>
      <sheetName val="Required Data"/>
      <sheetName val="Main page"/>
      <sheetName val="Figures"/>
      <sheetName val="Adherence"/>
      <sheetName val="DV"/>
      <sheetName val="Evaluators"/>
      <sheetName val="Days-hours"/>
      <sheetName val="Agents Figures"/>
      <sheetName val="Failed Per Agent"/>
      <sheetName val="Errors Analysis"/>
      <sheetName val="Errors count per Agent"/>
      <sheetName val="Errors IB - Drop reason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Call day</v>
          </cell>
          <cell r="F1" t="str">
            <v>Queue</v>
          </cell>
          <cell r="L1" t="str">
            <v>End-User Crirical</v>
          </cell>
          <cell r="M1" t="str">
            <v>End-User Crirical_Percentage</v>
          </cell>
          <cell r="R1" t="str">
            <v>Non Critical</v>
          </cell>
          <cell r="S1" t="str">
            <v>Non Critical_Percentage</v>
          </cell>
          <cell r="X1" t="str">
            <v>TL</v>
          </cell>
          <cell r="Z1" t="str">
            <v>Shift</v>
          </cell>
          <cell r="AD1" t="str">
            <v>CallHour</v>
          </cell>
          <cell r="AE1" t="str">
            <v>Target Type Group</v>
          </cell>
        </row>
        <row r="2">
          <cell r="B2">
            <v>2</v>
          </cell>
          <cell r="F2" t="str">
            <v>Jetour</v>
          </cell>
          <cell r="L2">
            <v>0</v>
          </cell>
          <cell r="M2">
            <v>1</v>
          </cell>
          <cell r="R2">
            <v>1</v>
          </cell>
          <cell r="S2">
            <v>0.85709999999999997</v>
          </cell>
          <cell r="X2" t="str">
            <v>Nader_EAhmed</v>
          </cell>
          <cell r="Z2" t="str">
            <v>Mornning</v>
          </cell>
          <cell r="AD2">
            <v>10</v>
          </cell>
          <cell r="AE2" t="str">
            <v>Agent Level</v>
          </cell>
        </row>
        <row r="3">
          <cell r="B3">
            <v>2</v>
          </cell>
          <cell r="F3" t="str">
            <v>Jetour</v>
          </cell>
          <cell r="L3">
            <v>0</v>
          </cell>
          <cell r="M3">
            <v>1</v>
          </cell>
          <cell r="R3">
            <v>1</v>
          </cell>
          <cell r="S3">
            <v>0.85709999999999997</v>
          </cell>
          <cell r="X3" t="str">
            <v>Nader_EAhmed</v>
          </cell>
          <cell r="Z3" t="str">
            <v>Between</v>
          </cell>
          <cell r="AD3">
            <v>12</v>
          </cell>
          <cell r="AE3" t="str">
            <v>Agent Level</v>
          </cell>
        </row>
        <row r="4">
          <cell r="B4">
            <v>2</v>
          </cell>
          <cell r="F4" t="str">
            <v>Jetour</v>
          </cell>
          <cell r="L4">
            <v>0</v>
          </cell>
          <cell r="M4">
            <v>1</v>
          </cell>
          <cell r="R4">
            <v>2</v>
          </cell>
          <cell r="S4">
            <v>0.71430000000000005</v>
          </cell>
          <cell r="X4" t="str">
            <v>Nader_EAhmed</v>
          </cell>
          <cell r="Z4" t="str">
            <v>Night</v>
          </cell>
          <cell r="AD4">
            <v>20</v>
          </cell>
          <cell r="AE4" t="str">
            <v>Agent Level</v>
          </cell>
        </row>
        <row r="5">
          <cell r="B5">
            <v>4</v>
          </cell>
          <cell r="F5" t="str">
            <v>Jetour</v>
          </cell>
          <cell r="L5">
            <v>0</v>
          </cell>
          <cell r="M5">
            <v>1</v>
          </cell>
          <cell r="R5">
            <v>0</v>
          </cell>
          <cell r="S5">
            <v>1</v>
          </cell>
          <cell r="X5" t="str">
            <v>Nader_EAhmed</v>
          </cell>
          <cell r="Z5" t="str">
            <v>Mornning</v>
          </cell>
          <cell r="AD5">
            <v>9</v>
          </cell>
          <cell r="AE5" t="str">
            <v>Agent Level</v>
          </cell>
        </row>
        <row r="6">
          <cell r="B6">
            <v>4</v>
          </cell>
          <cell r="F6" t="str">
            <v>Jetour</v>
          </cell>
          <cell r="L6">
            <v>0</v>
          </cell>
          <cell r="M6">
            <v>1</v>
          </cell>
          <cell r="R6">
            <v>1</v>
          </cell>
          <cell r="S6">
            <v>0.85709999999999997</v>
          </cell>
          <cell r="X6" t="str">
            <v>Nader_EAhmed</v>
          </cell>
          <cell r="Z6" t="str">
            <v>Mornning</v>
          </cell>
          <cell r="AD6">
            <v>9</v>
          </cell>
          <cell r="AE6" t="str">
            <v>Agent Level</v>
          </cell>
        </row>
        <row r="7">
          <cell r="B7">
            <v>4</v>
          </cell>
          <cell r="F7" t="str">
            <v>Jetour</v>
          </cell>
          <cell r="L7">
            <v>0</v>
          </cell>
          <cell r="M7">
            <v>1</v>
          </cell>
          <cell r="R7">
            <v>0</v>
          </cell>
          <cell r="S7">
            <v>1</v>
          </cell>
          <cell r="X7" t="str">
            <v>Nader_EAhmed</v>
          </cell>
          <cell r="Z7" t="str">
            <v>Mornning</v>
          </cell>
          <cell r="AD7">
            <v>11</v>
          </cell>
          <cell r="AE7" t="str">
            <v>Agent Level</v>
          </cell>
        </row>
        <row r="8">
          <cell r="B8">
            <v>4</v>
          </cell>
          <cell r="F8" t="str">
            <v>Jetour</v>
          </cell>
          <cell r="L8">
            <v>0</v>
          </cell>
          <cell r="M8">
            <v>1</v>
          </cell>
          <cell r="R8">
            <v>0</v>
          </cell>
          <cell r="S8">
            <v>1</v>
          </cell>
          <cell r="X8" t="str">
            <v>Nader_EAhmed</v>
          </cell>
          <cell r="Z8" t="str">
            <v>Mornning</v>
          </cell>
          <cell r="AD8">
            <v>11</v>
          </cell>
          <cell r="AE8" t="str">
            <v>Agent Level</v>
          </cell>
        </row>
        <row r="9">
          <cell r="B9">
            <v>4</v>
          </cell>
          <cell r="F9" t="str">
            <v>Jetour</v>
          </cell>
          <cell r="L9">
            <v>0</v>
          </cell>
          <cell r="M9">
            <v>1</v>
          </cell>
          <cell r="R9">
            <v>0</v>
          </cell>
          <cell r="S9">
            <v>1</v>
          </cell>
          <cell r="X9" t="str">
            <v>Nader_EAhmed</v>
          </cell>
          <cell r="Z9" t="str">
            <v>Between</v>
          </cell>
          <cell r="AD9">
            <v>14</v>
          </cell>
          <cell r="AE9" t="str">
            <v>Agent Level</v>
          </cell>
        </row>
        <row r="10">
          <cell r="B10">
            <v>6</v>
          </cell>
          <cell r="F10" t="str">
            <v>Jetour</v>
          </cell>
          <cell r="L10">
            <v>0</v>
          </cell>
          <cell r="M10">
            <v>1</v>
          </cell>
          <cell r="R10">
            <v>0</v>
          </cell>
          <cell r="S10">
            <v>1</v>
          </cell>
          <cell r="X10" t="str">
            <v/>
          </cell>
          <cell r="Z10" t="str">
            <v>Mornning</v>
          </cell>
          <cell r="AD10">
            <v>9</v>
          </cell>
          <cell r="AE10" t="str">
            <v>Agent Level</v>
          </cell>
        </row>
        <row r="11">
          <cell r="B11">
            <v>6</v>
          </cell>
          <cell r="F11" t="str">
            <v>Jetour</v>
          </cell>
          <cell r="L11">
            <v>0</v>
          </cell>
          <cell r="M11">
            <v>1</v>
          </cell>
          <cell r="R11">
            <v>0</v>
          </cell>
          <cell r="S11">
            <v>1</v>
          </cell>
          <cell r="X11" t="str">
            <v>Nader_EAhmed</v>
          </cell>
          <cell r="Z11" t="str">
            <v>Between</v>
          </cell>
          <cell r="AD11">
            <v>14</v>
          </cell>
          <cell r="AE11" t="str">
            <v>Agent Level</v>
          </cell>
        </row>
        <row r="12">
          <cell r="B12">
            <v>6</v>
          </cell>
          <cell r="F12" t="str">
            <v>Jetour</v>
          </cell>
          <cell r="L12">
            <v>0</v>
          </cell>
          <cell r="M12">
            <v>1</v>
          </cell>
          <cell r="R12">
            <v>0</v>
          </cell>
          <cell r="S12">
            <v>1</v>
          </cell>
          <cell r="X12" t="str">
            <v>Nader_EAhmed</v>
          </cell>
          <cell r="Z12" t="str">
            <v>Night</v>
          </cell>
          <cell r="AD12">
            <v>20</v>
          </cell>
          <cell r="AE12" t="str">
            <v>Agent Level</v>
          </cell>
        </row>
        <row r="13">
          <cell r="B13">
            <v>6</v>
          </cell>
          <cell r="F13" t="str">
            <v>Jetour</v>
          </cell>
          <cell r="L13">
            <v>0</v>
          </cell>
          <cell r="M13">
            <v>1</v>
          </cell>
          <cell r="R13">
            <v>0</v>
          </cell>
          <cell r="S13">
            <v>1</v>
          </cell>
          <cell r="X13" t="str">
            <v>Nader_EAhmed</v>
          </cell>
          <cell r="Z13" t="str">
            <v>Night</v>
          </cell>
          <cell r="AD13">
            <v>21</v>
          </cell>
          <cell r="AE13" t="str">
            <v>Agent Level</v>
          </cell>
        </row>
        <row r="14">
          <cell r="B14">
            <v>7</v>
          </cell>
          <cell r="F14" t="str">
            <v>Jetour</v>
          </cell>
          <cell r="L14">
            <v>0</v>
          </cell>
          <cell r="M14">
            <v>1</v>
          </cell>
          <cell r="R14">
            <v>0</v>
          </cell>
          <cell r="S14">
            <v>1</v>
          </cell>
          <cell r="X14" t="str">
            <v>Nader_EAhmed</v>
          </cell>
          <cell r="Z14" t="str">
            <v>Mornning</v>
          </cell>
          <cell r="AD14">
            <v>9</v>
          </cell>
          <cell r="AE14" t="str">
            <v>Agent Level</v>
          </cell>
        </row>
        <row r="15">
          <cell r="B15">
            <v>7</v>
          </cell>
          <cell r="F15" t="str">
            <v>Jetour</v>
          </cell>
          <cell r="L15">
            <v>0</v>
          </cell>
          <cell r="M15">
            <v>1</v>
          </cell>
          <cell r="R15">
            <v>0</v>
          </cell>
          <cell r="S15">
            <v>1</v>
          </cell>
          <cell r="X15" t="str">
            <v/>
          </cell>
          <cell r="Z15" t="str">
            <v>Mornning</v>
          </cell>
          <cell r="AD15">
            <v>9</v>
          </cell>
          <cell r="AE15" t="str">
            <v>Agent Level</v>
          </cell>
        </row>
        <row r="16">
          <cell r="B16">
            <v>8</v>
          </cell>
          <cell r="F16" t="str">
            <v>Jetour</v>
          </cell>
          <cell r="L16">
            <v>0</v>
          </cell>
          <cell r="M16">
            <v>1</v>
          </cell>
          <cell r="R16">
            <v>1</v>
          </cell>
          <cell r="S16">
            <v>0.85709999999999997</v>
          </cell>
          <cell r="X16" t="str">
            <v/>
          </cell>
          <cell r="Z16" t="str">
            <v>Half Night</v>
          </cell>
          <cell r="AD16">
            <v>19</v>
          </cell>
          <cell r="AE16" t="str">
            <v>Agent Level</v>
          </cell>
        </row>
        <row r="17">
          <cell r="B17">
            <v>7</v>
          </cell>
          <cell r="F17" t="str">
            <v>Jetour</v>
          </cell>
          <cell r="L17">
            <v>0</v>
          </cell>
          <cell r="M17">
            <v>1</v>
          </cell>
          <cell r="R17">
            <v>1</v>
          </cell>
          <cell r="S17">
            <v>0.85709999999999997</v>
          </cell>
          <cell r="X17" t="str">
            <v>Nader_EAhmed</v>
          </cell>
          <cell r="Z17" t="str">
            <v>Half Night</v>
          </cell>
          <cell r="AD17">
            <v>19</v>
          </cell>
          <cell r="AE17" t="str">
            <v>Agent Level</v>
          </cell>
        </row>
        <row r="18">
          <cell r="B18">
            <v>15</v>
          </cell>
          <cell r="F18" t="str">
            <v>Jetour</v>
          </cell>
          <cell r="L18">
            <v>0</v>
          </cell>
          <cell r="M18">
            <v>1</v>
          </cell>
          <cell r="R18">
            <v>2</v>
          </cell>
          <cell r="S18">
            <v>0.71430000000000005</v>
          </cell>
          <cell r="X18" t="str">
            <v/>
          </cell>
          <cell r="Z18" t="str">
            <v>Mornning</v>
          </cell>
          <cell r="AD18">
            <v>9</v>
          </cell>
          <cell r="AE18" t="str">
            <v>Agent Level</v>
          </cell>
        </row>
        <row r="19">
          <cell r="B19">
            <v>15</v>
          </cell>
          <cell r="F19" t="str">
            <v>Jetour</v>
          </cell>
          <cell r="L19">
            <v>0</v>
          </cell>
          <cell r="M19">
            <v>1</v>
          </cell>
          <cell r="R19">
            <v>0</v>
          </cell>
          <cell r="S19">
            <v>1</v>
          </cell>
          <cell r="X19" t="str">
            <v>Nader_EAhmed</v>
          </cell>
          <cell r="Z19" t="str">
            <v>Mornning</v>
          </cell>
          <cell r="AD19">
            <v>10</v>
          </cell>
          <cell r="AE19" t="str">
            <v>Agent Level</v>
          </cell>
        </row>
        <row r="20">
          <cell r="B20">
            <v>15</v>
          </cell>
          <cell r="F20" t="str">
            <v>Jetour</v>
          </cell>
          <cell r="L20">
            <v>0</v>
          </cell>
          <cell r="M20">
            <v>1</v>
          </cell>
          <cell r="R20">
            <v>0</v>
          </cell>
          <cell r="S20">
            <v>1</v>
          </cell>
          <cell r="X20" t="str">
            <v>Nader_EAhmed</v>
          </cell>
          <cell r="Z20" t="str">
            <v>Between</v>
          </cell>
          <cell r="AD20">
            <v>12</v>
          </cell>
          <cell r="AE20" t="str">
            <v>Agent Level</v>
          </cell>
        </row>
        <row r="21">
          <cell r="B21">
            <v>16</v>
          </cell>
          <cell r="F21" t="str">
            <v>Jetour</v>
          </cell>
          <cell r="L21">
            <v>0</v>
          </cell>
          <cell r="M21">
            <v>1</v>
          </cell>
          <cell r="R21">
            <v>0</v>
          </cell>
          <cell r="S21">
            <v>1</v>
          </cell>
          <cell r="X21" t="str">
            <v/>
          </cell>
          <cell r="Z21" t="str">
            <v>Mornning</v>
          </cell>
          <cell r="AD21">
            <v>9</v>
          </cell>
          <cell r="AE21" t="str">
            <v>Agent Level</v>
          </cell>
        </row>
        <row r="22">
          <cell r="B22">
            <v>16</v>
          </cell>
          <cell r="F22" t="str">
            <v>Jetour</v>
          </cell>
          <cell r="L22">
            <v>0</v>
          </cell>
          <cell r="M22">
            <v>1</v>
          </cell>
          <cell r="R22">
            <v>0</v>
          </cell>
          <cell r="S22">
            <v>1</v>
          </cell>
          <cell r="X22" t="str">
            <v>Nader_EAhmed</v>
          </cell>
          <cell r="Z22" t="str">
            <v>Night</v>
          </cell>
          <cell r="AD22">
            <v>20</v>
          </cell>
          <cell r="AE22" t="str">
            <v>Agent Level</v>
          </cell>
        </row>
        <row r="23">
          <cell r="B23">
            <v>17</v>
          </cell>
          <cell r="F23" t="str">
            <v>Jetour</v>
          </cell>
          <cell r="L23">
            <v>0</v>
          </cell>
          <cell r="M23">
            <v>1</v>
          </cell>
          <cell r="R23">
            <v>0</v>
          </cell>
          <cell r="S23">
            <v>1</v>
          </cell>
          <cell r="X23" t="str">
            <v>Nader_EAhmed</v>
          </cell>
          <cell r="Z23" t="str">
            <v>Mornning</v>
          </cell>
          <cell r="AD23">
            <v>9</v>
          </cell>
          <cell r="AE23" t="str">
            <v>Agent Level</v>
          </cell>
        </row>
        <row r="24">
          <cell r="B24">
            <v>18</v>
          </cell>
          <cell r="F24" t="str">
            <v>Jetour</v>
          </cell>
          <cell r="L24">
            <v>0</v>
          </cell>
          <cell r="M24">
            <v>1</v>
          </cell>
          <cell r="R24">
            <v>0</v>
          </cell>
          <cell r="S24">
            <v>1</v>
          </cell>
          <cell r="X24" t="str">
            <v>Nader_EAhmed</v>
          </cell>
          <cell r="Z24" t="str">
            <v>Mornning</v>
          </cell>
          <cell r="AD24">
            <v>9</v>
          </cell>
          <cell r="AE24" t="str">
            <v>Agent Level</v>
          </cell>
        </row>
        <row r="25">
          <cell r="B25">
            <v>18</v>
          </cell>
          <cell r="F25" t="str">
            <v>Jetour</v>
          </cell>
          <cell r="L25">
            <v>0</v>
          </cell>
          <cell r="M25">
            <v>1</v>
          </cell>
          <cell r="R25">
            <v>0</v>
          </cell>
          <cell r="S25">
            <v>1</v>
          </cell>
          <cell r="X25" t="str">
            <v>Nader_EAhmed</v>
          </cell>
          <cell r="Z25" t="str">
            <v>Mornning</v>
          </cell>
          <cell r="AD25">
            <v>10</v>
          </cell>
          <cell r="AE25" t="str">
            <v>Agent Level</v>
          </cell>
        </row>
        <row r="26">
          <cell r="B26">
            <v>19</v>
          </cell>
          <cell r="F26" t="str">
            <v>Jetour</v>
          </cell>
          <cell r="L26">
            <v>0</v>
          </cell>
          <cell r="M26">
            <v>1</v>
          </cell>
          <cell r="R26">
            <v>0</v>
          </cell>
          <cell r="S26">
            <v>1</v>
          </cell>
          <cell r="X26" t="str">
            <v>Nader_EAhmed</v>
          </cell>
          <cell r="Z26" t="str">
            <v>Mornning</v>
          </cell>
          <cell r="AD26">
            <v>9</v>
          </cell>
          <cell r="AE26" t="str">
            <v>Agent Level</v>
          </cell>
        </row>
        <row r="27">
          <cell r="B27">
            <v>20</v>
          </cell>
          <cell r="F27" t="str">
            <v>Jetour</v>
          </cell>
          <cell r="L27">
            <v>0</v>
          </cell>
          <cell r="M27">
            <v>1</v>
          </cell>
          <cell r="R27">
            <v>0</v>
          </cell>
          <cell r="S27">
            <v>1</v>
          </cell>
          <cell r="X27" t="str">
            <v/>
          </cell>
          <cell r="Z27" t="str">
            <v>Mornning</v>
          </cell>
          <cell r="AD27">
            <v>9</v>
          </cell>
          <cell r="AE27" t="str">
            <v>Agent Level</v>
          </cell>
        </row>
        <row r="28">
          <cell r="B28">
            <v>21</v>
          </cell>
          <cell r="F28" t="str">
            <v>Jetour</v>
          </cell>
          <cell r="L28">
            <v>0</v>
          </cell>
          <cell r="M28">
            <v>1</v>
          </cell>
          <cell r="R28">
            <v>1</v>
          </cell>
          <cell r="S28">
            <v>0.85709999999999997</v>
          </cell>
          <cell r="X28" t="str">
            <v>Nader_EAhmed</v>
          </cell>
          <cell r="Z28" t="str">
            <v>Half Night</v>
          </cell>
          <cell r="AD28">
            <v>16</v>
          </cell>
          <cell r="AE28" t="str">
            <v>Agent Level</v>
          </cell>
        </row>
        <row r="29">
          <cell r="B29">
            <v>21</v>
          </cell>
          <cell r="F29" t="str">
            <v>Jetour</v>
          </cell>
          <cell r="L29">
            <v>0</v>
          </cell>
          <cell r="M29">
            <v>1</v>
          </cell>
          <cell r="R29">
            <v>1</v>
          </cell>
          <cell r="S29">
            <v>0.85709999999999997</v>
          </cell>
          <cell r="X29" t="str">
            <v>Nader_EAhmed</v>
          </cell>
          <cell r="Z29" t="str">
            <v>Night</v>
          </cell>
          <cell r="AD29">
            <v>20</v>
          </cell>
          <cell r="AE29" t="str">
            <v>Agent Level</v>
          </cell>
        </row>
        <row r="30">
          <cell r="B30">
            <v>21</v>
          </cell>
          <cell r="F30" t="str">
            <v>Jetour</v>
          </cell>
          <cell r="L30">
            <v>0</v>
          </cell>
          <cell r="M30">
            <v>1</v>
          </cell>
          <cell r="R30">
            <v>0</v>
          </cell>
          <cell r="S30">
            <v>1</v>
          </cell>
          <cell r="X30" t="str">
            <v/>
          </cell>
          <cell r="Z30" t="str">
            <v>Night</v>
          </cell>
          <cell r="AD30">
            <v>20</v>
          </cell>
          <cell r="AE30" t="str">
            <v>Agent Level</v>
          </cell>
        </row>
        <row r="31">
          <cell r="B31">
            <v>22</v>
          </cell>
          <cell r="F31" t="str">
            <v>Jetour</v>
          </cell>
          <cell r="L31">
            <v>0</v>
          </cell>
          <cell r="M31">
            <v>1</v>
          </cell>
          <cell r="R31">
            <v>1</v>
          </cell>
          <cell r="S31">
            <v>0.85709999999999997</v>
          </cell>
          <cell r="X31" t="str">
            <v>Nader_EAhmed</v>
          </cell>
          <cell r="Z31" t="str">
            <v>Night</v>
          </cell>
          <cell r="AD31">
            <v>21</v>
          </cell>
          <cell r="AE31" t="str">
            <v>Agent Level</v>
          </cell>
        </row>
        <row r="32">
          <cell r="B32">
            <v>22</v>
          </cell>
          <cell r="F32" t="str">
            <v>Jetour</v>
          </cell>
          <cell r="L32">
            <v>0</v>
          </cell>
          <cell r="M32">
            <v>1</v>
          </cell>
          <cell r="R32">
            <v>0</v>
          </cell>
          <cell r="S32">
            <v>1</v>
          </cell>
          <cell r="X32" t="str">
            <v>Nader_EAhmed</v>
          </cell>
          <cell r="Z32" t="str">
            <v>Night</v>
          </cell>
          <cell r="AD32">
            <v>21</v>
          </cell>
          <cell r="AE32" t="str">
            <v>Agent Level</v>
          </cell>
        </row>
        <row r="33">
          <cell r="B33">
            <v>21</v>
          </cell>
          <cell r="F33" t="str">
            <v>Jetour</v>
          </cell>
          <cell r="L33">
            <v>0</v>
          </cell>
          <cell r="M33">
            <v>1</v>
          </cell>
          <cell r="R33">
            <v>1</v>
          </cell>
          <cell r="S33">
            <v>0.85709999999999997</v>
          </cell>
          <cell r="X33" t="str">
            <v>Nader_EAhmed</v>
          </cell>
          <cell r="Z33" t="str">
            <v>Night</v>
          </cell>
          <cell r="AD33">
            <v>21</v>
          </cell>
          <cell r="AE33" t="str">
            <v>Agent Level</v>
          </cell>
        </row>
        <row r="34">
          <cell r="B34">
            <v>21</v>
          </cell>
          <cell r="F34" t="str">
            <v>Jetour</v>
          </cell>
          <cell r="L34">
            <v>0</v>
          </cell>
          <cell r="M34">
            <v>1</v>
          </cell>
          <cell r="R34">
            <v>1</v>
          </cell>
          <cell r="S34">
            <v>0.85709999999999997</v>
          </cell>
          <cell r="X34" t="str">
            <v>Nader_EAhmed</v>
          </cell>
          <cell r="Z34" t="str">
            <v>Night</v>
          </cell>
          <cell r="AD34">
            <v>21</v>
          </cell>
          <cell r="AE34" t="str">
            <v>Agent Level</v>
          </cell>
        </row>
        <row r="35">
          <cell r="B35">
            <v>18</v>
          </cell>
          <cell r="F35" t="str">
            <v>Jetour</v>
          </cell>
          <cell r="L35">
            <v>0</v>
          </cell>
          <cell r="M35">
            <v>1</v>
          </cell>
          <cell r="R35">
            <v>0</v>
          </cell>
          <cell r="S35">
            <v>1</v>
          </cell>
          <cell r="X35" t="str">
            <v>Nader_EAhmed</v>
          </cell>
          <cell r="Z35" t="str">
            <v>Half Night</v>
          </cell>
          <cell r="AD35">
            <v>18</v>
          </cell>
          <cell r="AE35" t="str">
            <v>Agent Level</v>
          </cell>
        </row>
        <row r="36">
          <cell r="B36">
            <v>4</v>
          </cell>
          <cell r="F36" t="str">
            <v>Jetour after sales</v>
          </cell>
          <cell r="L36">
            <v>0</v>
          </cell>
          <cell r="M36">
            <v>1</v>
          </cell>
          <cell r="R36">
            <v>1</v>
          </cell>
          <cell r="S36">
            <v>0.85709999999999997</v>
          </cell>
          <cell r="X36" t="str">
            <v>Nader_EAhmed</v>
          </cell>
          <cell r="Z36" t="str">
            <v>Between</v>
          </cell>
          <cell r="AD36">
            <v>12</v>
          </cell>
          <cell r="AE36" t="str">
            <v>Agent Level</v>
          </cell>
        </row>
        <row r="37">
          <cell r="B37">
            <v>4</v>
          </cell>
          <cell r="F37" t="str">
            <v>Jetour after sales</v>
          </cell>
          <cell r="L37">
            <v>0</v>
          </cell>
          <cell r="M37">
            <v>1</v>
          </cell>
          <cell r="R37">
            <v>0</v>
          </cell>
          <cell r="S37">
            <v>1</v>
          </cell>
          <cell r="X37" t="str">
            <v>Nader_EAhmed</v>
          </cell>
          <cell r="Z37" t="str">
            <v>Between</v>
          </cell>
          <cell r="AD37">
            <v>13</v>
          </cell>
          <cell r="AE37" t="str">
            <v>Agent Level</v>
          </cell>
        </row>
        <row r="38">
          <cell r="B38">
            <v>7</v>
          </cell>
          <cell r="F38" t="str">
            <v>Jetour after sales</v>
          </cell>
          <cell r="L38">
            <v>0</v>
          </cell>
          <cell r="M38">
            <v>1</v>
          </cell>
          <cell r="R38">
            <v>0</v>
          </cell>
          <cell r="S38">
            <v>1</v>
          </cell>
          <cell r="X38" t="str">
            <v>Nader_EAhmed</v>
          </cell>
          <cell r="Z38" t="str">
            <v>Half Night</v>
          </cell>
          <cell r="AD38">
            <v>16</v>
          </cell>
          <cell r="AE38" t="str">
            <v>Agent Level</v>
          </cell>
        </row>
        <row r="39">
          <cell r="B39">
            <v>8</v>
          </cell>
          <cell r="F39" t="str">
            <v>Jetour after sales</v>
          </cell>
          <cell r="L39">
            <v>0</v>
          </cell>
          <cell r="M39">
            <v>1</v>
          </cell>
          <cell r="R39">
            <v>0</v>
          </cell>
          <cell r="S39">
            <v>1</v>
          </cell>
          <cell r="X39" t="str">
            <v>Nader_EAhmed</v>
          </cell>
          <cell r="Z39" t="str">
            <v>Between</v>
          </cell>
          <cell r="AD39">
            <v>14</v>
          </cell>
          <cell r="AE39" t="str">
            <v>Agent Level</v>
          </cell>
        </row>
        <row r="40">
          <cell r="B40">
            <v>8</v>
          </cell>
          <cell r="F40" t="str">
            <v>Jetour after sales</v>
          </cell>
          <cell r="L40">
            <v>0</v>
          </cell>
          <cell r="M40">
            <v>1</v>
          </cell>
          <cell r="R40">
            <v>0</v>
          </cell>
          <cell r="S40">
            <v>1</v>
          </cell>
          <cell r="X40" t="str">
            <v>Nader_EAhmed</v>
          </cell>
          <cell r="Z40" t="str">
            <v>Between</v>
          </cell>
          <cell r="AD40">
            <v>14</v>
          </cell>
          <cell r="AE40" t="str">
            <v>Agent Level</v>
          </cell>
        </row>
        <row r="41">
          <cell r="B41">
            <v>7</v>
          </cell>
          <cell r="F41" t="str">
            <v>Jetour outbound</v>
          </cell>
          <cell r="L41">
            <v>0</v>
          </cell>
          <cell r="M41">
            <v>1</v>
          </cell>
          <cell r="R41">
            <v>0</v>
          </cell>
          <cell r="S41">
            <v>1</v>
          </cell>
          <cell r="X41" t="str">
            <v>Nader_EAhmed</v>
          </cell>
          <cell r="Z41" t="str">
            <v>Mornning</v>
          </cell>
          <cell r="AD41">
            <v>11</v>
          </cell>
          <cell r="AE41" t="str">
            <v>Agent Level</v>
          </cell>
        </row>
        <row r="42">
          <cell r="B42">
            <v>7</v>
          </cell>
          <cell r="F42" t="str">
            <v>Jetour outbound</v>
          </cell>
          <cell r="L42">
            <v>0</v>
          </cell>
          <cell r="M42">
            <v>1</v>
          </cell>
          <cell r="R42">
            <v>0</v>
          </cell>
          <cell r="S42">
            <v>1</v>
          </cell>
          <cell r="X42" t="str">
            <v>Nader_EAhmed</v>
          </cell>
          <cell r="Z42" t="str">
            <v>Mornning</v>
          </cell>
          <cell r="AD42">
            <v>11</v>
          </cell>
          <cell r="AE42" t="str">
            <v>Agent Level</v>
          </cell>
        </row>
        <row r="43">
          <cell r="B43">
            <v>7</v>
          </cell>
          <cell r="F43" t="str">
            <v>Jetour after sales</v>
          </cell>
          <cell r="L43">
            <v>0</v>
          </cell>
          <cell r="M43">
            <v>1</v>
          </cell>
          <cell r="R43">
            <v>1</v>
          </cell>
          <cell r="S43">
            <v>0.85709999999999997</v>
          </cell>
          <cell r="X43" t="str">
            <v>Nader_EAhmed</v>
          </cell>
          <cell r="Z43" t="str">
            <v>Half Night</v>
          </cell>
          <cell r="AD43">
            <v>19</v>
          </cell>
          <cell r="AE43" t="str">
            <v>Agent Level</v>
          </cell>
        </row>
        <row r="44">
          <cell r="B44">
            <v>7</v>
          </cell>
          <cell r="F44" t="str">
            <v>Jetour outbound</v>
          </cell>
          <cell r="L44">
            <v>0</v>
          </cell>
          <cell r="M44">
            <v>1</v>
          </cell>
          <cell r="R44">
            <v>0</v>
          </cell>
          <cell r="S44">
            <v>1</v>
          </cell>
          <cell r="X44" t="str">
            <v>Nader_EAhmed</v>
          </cell>
          <cell r="Z44" t="str">
            <v>Night</v>
          </cell>
          <cell r="AD44">
            <v>20</v>
          </cell>
          <cell r="AE44" t="str">
            <v>Agent Level</v>
          </cell>
        </row>
        <row r="45">
          <cell r="B45">
            <v>15</v>
          </cell>
          <cell r="F45" t="str">
            <v>Jetour outbound</v>
          </cell>
          <cell r="L45">
            <v>0</v>
          </cell>
          <cell r="M45">
            <v>1</v>
          </cell>
          <cell r="R45">
            <v>2</v>
          </cell>
          <cell r="S45">
            <v>0.71430000000000005</v>
          </cell>
          <cell r="X45" t="str">
            <v>Nader_EAhmed</v>
          </cell>
          <cell r="Z45" t="str">
            <v>Between</v>
          </cell>
          <cell r="AD45">
            <v>14</v>
          </cell>
          <cell r="AE45" t="str">
            <v>Agent Level</v>
          </cell>
        </row>
        <row r="46">
          <cell r="B46">
            <v>16</v>
          </cell>
          <cell r="F46" t="str">
            <v>Jetour after sales</v>
          </cell>
          <cell r="L46">
            <v>0</v>
          </cell>
          <cell r="M46">
            <v>1</v>
          </cell>
          <cell r="R46">
            <v>0</v>
          </cell>
          <cell r="S46">
            <v>1</v>
          </cell>
          <cell r="X46" t="str">
            <v>Nader_EAhmed</v>
          </cell>
          <cell r="Z46" t="str">
            <v>Mornning</v>
          </cell>
          <cell r="AD46">
            <v>10</v>
          </cell>
          <cell r="AE46" t="str">
            <v>Agent Level</v>
          </cell>
        </row>
        <row r="47">
          <cell r="B47">
            <v>16</v>
          </cell>
          <cell r="F47" t="str">
            <v>Jetour after sales</v>
          </cell>
          <cell r="L47">
            <v>0</v>
          </cell>
          <cell r="M47">
            <v>1</v>
          </cell>
          <cell r="R47">
            <v>0</v>
          </cell>
          <cell r="S47">
            <v>1</v>
          </cell>
          <cell r="X47" t="str">
            <v>Nader_EAhmed</v>
          </cell>
          <cell r="Z47" t="str">
            <v>Mornning</v>
          </cell>
          <cell r="AD47">
            <v>10</v>
          </cell>
          <cell r="AE47" t="str">
            <v>Agent Level</v>
          </cell>
        </row>
        <row r="48">
          <cell r="B48">
            <v>17</v>
          </cell>
          <cell r="F48" t="str">
            <v>Jetour after sales</v>
          </cell>
          <cell r="L48">
            <v>0</v>
          </cell>
          <cell r="M48">
            <v>1</v>
          </cell>
          <cell r="R48">
            <v>0</v>
          </cell>
          <cell r="S48">
            <v>1</v>
          </cell>
          <cell r="X48" t="str">
            <v>Nader_EAhmed</v>
          </cell>
          <cell r="Z48" t="str">
            <v>Between</v>
          </cell>
          <cell r="AD48">
            <v>14</v>
          </cell>
          <cell r="AE48" t="str">
            <v>Agent Level</v>
          </cell>
        </row>
        <row r="49">
          <cell r="B49">
            <v>20</v>
          </cell>
          <cell r="F49" t="str">
            <v>Jetour after sales</v>
          </cell>
          <cell r="L49">
            <v>0</v>
          </cell>
          <cell r="M49">
            <v>1</v>
          </cell>
          <cell r="R49">
            <v>0</v>
          </cell>
          <cell r="S49">
            <v>1</v>
          </cell>
          <cell r="X49" t="str">
            <v>Nader_EAhmed</v>
          </cell>
          <cell r="Z49" t="str">
            <v>Between</v>
          </cell>
          <cell r="AD49">
            <v>12</v>
          </cell>
          <cell r="AE49" t="str">
            <v>Agent Level</v>
          </cell>
        </row>
        <row r="50">
          <cell r="B50">
            <v>20</v>
          </cell>
          <cell r="F50" t="str">
            <v>Jetour after sales</v>
          </cell>
          <cell r="L50">
            <v>0</v>
          </cell>
          <cell r="M50">
            <v>1</v>
          </cell>
          <cell r="R50">
            <v>0</v>
          </cell>
          <cell r="S50">
            <v>1</v>
          </cell>
          <cell r="X50" t="str">
            <v>Nader_EAhmed</v>
          </cell>
          <cell r="Z50" t="str">
            <v>Half Night</v>
          </cell>
          <cell r="AD50">
            <v>18</v>
          </cell>
          <cell r="AE50" t="str">
            <v>Agent Level</v>
          </cell>
        </row>
        <row r="51">
          <cell r="B51">
            <v>17</v>
          </cell>
          <cell r="F51" t="str">
            <v>Jetour outbound</v>
          </cell>
          <cell r="L51">
            <v>0</v>
          </cell>
          <cell r="M51">
            <v>1</v>
          </cell>
          <cell r="R51">
            <v>0</v>
          </cell>
          <cell r="S51">
            <v>1</v>
          </cell>
          <cell r="X51" t="str">
            <v>Nader_EAhmed</v>
          </cell>
          <cell r="Z51" t="str">
            <v>Between</v>
          </cell>
          <cell r="AD51">
            <v>13</v>
          </cell>
          <cell r="AE51" t="str">
            <v>Agent Level</v>
          </cell>
        </row>
        <row r="52">
          <cell r="B52">
            <v>22</v>
          </cell>
          <cell r="F52" t="str">
            <v>Jetour after sales</v>
          </cell>
          <cell r="L52">
            <v>0</v>
          </cell>
          <cell r="M52">
            <v>1</v>
          </cell>
          <cell r="R52">
            <v>0</v>
          </cell>
          <cell r="S52">
            <v>1</v>
          </cell>
          <cell r="X52" t="str">
            <v>Nader_EAhmed</v>
          </cell>
          <cell r="Z52" t="str">
            <v>Mornning</v>
          </cell>
          <cell r="AD52">
            <v>11</v>
          </cell>
          <cell r="AE52" t="str">
            <v>Agent Level</v>
          </cell>
        </row>
        <row r="53">
          <cell r="B53">
            <v>20</v>
          </cell>
          <cell r="F53" t="str">
            <v>Jetour after sales</v>
          </cell>
          <cell r="L53">
            <v>0</v>
          </cell>
          <cell r="M53">
            <v>1</v>
          </cell>
          <cell r="R53">
            <v>0</v>
          </cell>
          <cell r="S53">
            <v>1</v>
          </cell>
          <cell r="X53" t="str">
            <v>Nader_EAhmed</v>
          </cell>
          <cell r="Z53" t="str">
            <v>Mornning</v>
          </cell>
          <cell r="AD53">
            <v>11</v>
          </cell>
          <cell r="AE53" t="str">
            <v>Agent Level</v>
          </cell>
        </row>
        <row r="54">
          <cell r="B54">
            <v>17</v>
          </cell>
          <cell r="F54" t="str">
            <v>Jetour outbound</v>
          </cell>
          <cell r="L54">
            <v>0</v>
          </cell>
          <cell r="M54">
            <v>1</v>
          </cell>
          <cell r="R54">
            <v>0</v>
          </cell>
          <cell r="S54">
            <v>1</v>
          </cell>
          <cell r="X54" t="str">
            <v>Nader_EAhmed</v>
          </cell>
          <cell r="Z54" t="str">
            <v>Night</v>
          </cell>
          <cell r="AD54">
            <v>21</v>
          </cell>
          <cell r="AE54" t="str">
            <v>Agent Level</v>
          </cell>
        </row>
        <row r="55">
          <cell r="B55">
            <v>22</v>
          </cell>
          <cell r="F55" t="str">
            <v>Jetour after sales</v>
          </cell>
          <cell r="L55">
            <v>0</v>
          </cell>
          <cell r="M55">
            <v>1</v>
          </cell>
          <cell r="R55">
            <v>1</v>
          </cell>
          <cell r="S55">
            <v>0.85709999999999997</v>
          </cell>
          <cell r="X55" t="str">
            <v>Nader_EAhmed</v>
          </cell>
          <cell r="Z55" t="str">
            <v>Night</v>
          </cell>
          <cell r="AD55">
            <v>20</v>
          </cell>
          <cell r="AE55" t="str">
            <v>Agent Level</v>
          </cell>
        </row>
        <row r="56">
          <cell r="B56">
            <v>20</v>
          </cell>
          <cell r="F56" t="str">
            <v>Jetour after sales</v>
          </cell>
          <cell r="L56">
            <v>0</v>
          </cell>
          <cell r="M56">
            <v>1</v>
          </cell>
          <cell r="R56">
            <v>0</v>
          </cell>
          <cell r="S56">
            <v>1</v>
          </cell>
          <cell r="X56" t="str">
            <v>Nader_EAhmed</v>
          </cell>
          <cell r="Z56" t="str">
            <v>Night</v>
          </cell>
          <cell r="AD56">
            <v>21</v>
          </cell>
          <cell r="AE56" t="str">
            <v>Agent Level</v>
          </cell>
        </row>
        <row r="57">
          <cell r="B57">
            <v>20</v>
          </cell>
          <cell r="F57" t="str">
            <v>Jetour after sales</v>
          </cell>
          <cell r="L57">
            <v>0</v>
          </cell>
          <cell r="M57">
            <v>1</v>
          </cell>
          <cell r="R57">
            <v>0</v>
          </cell>
          <cell r="S57">
            <v>1</v>
          </cell>
          <cell r="X57" t="str">
            <v>Nader_EAhmed</v>
          </cell>
          <cell r="Z57" t="str">
            <v>Night</v>
          </cell>
          <cell r="AD57">
            <v>21</v>
          </cell>
          <cell r="AE57" t="str">
            <v>Agent Level</v>
          </cell>
        </row>
        <row r="58">
          <cell r="B58">
            <v>1</v>
          </cell>
          <cell r="F58" t="str">
            <v>Jetour</v>
          </cell>
          <cell r="L58">
            <v>0</v>
          </cell>
          <cell r="M58">
            <v>1</v>
          </cell>
          <cell r="R58">
            <v>1</v>
          </cell>
          <cell r="S58">
            <v>0.85709999999999997</v>
          </cell>
          <cell r="X58" t="str">
            <v>Nader_EAhmed</v>
          </cell>
          <cell r="Z58" t="str">
            <v>Mornning</v>
          </cell>
          <cell r="AD58">
            <v>9</v>
          </cell>
          <cell r="AE58" t="str">
            <v>Agent Level</v>
          </cell>
        </row>
        <row r="59">
          <cell r="B59">
            <v>1</v>
          </cell>
          <cell r="F59" t="str">
            <v>Jetour</v>
          </cell>
          <cell r="L59">
            <v>0</v>
          </cell>
          <cell r="M59">
            <v>1</v>
          </cell>
          <cell r="R59">
            <v>1</v>
          </cell>
          <cell r="S59">
            <v>0.85709999999999997</v>
          </cell>
          <cell r="X59" t="str">
            <v/>
          </cell>
          <cell r="Z59" t="str">
            <v>Mornning</v>
          </cell>
          <cell r="AD59">
            <v>9</v>
          </cell>
          <cell r="AE59" t="str">
            <v>Agent Level</v>
          </cell>
        </row>
        <row r="60">
          <cell r="B60">
            <v>22</v>
          </cell>
          <cell r="F60" t="str">
            <v>Jetour</v>
          </cell>
          <cell r="L60">
            <v>0</v>
          </cell>
          <cell r="M60">
            <v>1</v>
          </cell>
          <cell r="R60">
            <v>0</v>
          </cell>
          <cell r="S60">
            <v>1</v>
          </cell>
          <cell r="X60" t="str">
            <v/>
          </cell>
          <cell r="Z60" t="str">
            <v>Mornning</v>
          </cell>
          <cell r="AD60">
            <v>9</v>
          </cell>
          <cell r="AE60" t="str">
            <v>Agent Level</v>
          </cell>
        </row>
        <row r="61">
          <cell r="B61">
            <v>22</v>
          </cell>
          <cell r="F61" t="str">
            <v>Jetour</v>
          </cell>
          <cell r="L61">
            <v>0</v>
          </cell>
          <cell r="M61">
            <v>1</v>
          </cell>
          <cell r="R61">
            <v>0</v>
          </cell>
          <cell r="S61">
            <v>1</v>
          </cell>
          <cell r="X61" t="str">
            <v>Nader_EAhmed</v>
          </cell>
          <cell r="Z61" t="str">
            <v>Mornning</v>
          </cell>
          <cell r="AD61">
            <v>9</v>
          </cell>
          <cell r="AE61" t="str">
            <v>Agent Level</v>
          </cell>
        </row>
        <row r="62">
          <cell r="B62">
            <v>22</v>
          </cell>
          <cell r="F62" t="str">
            <v>Jetour</v>
          </cell>
          <cell r="L62">
            <v>0</v>
          </cell>
          <cell r="M62">
            <v>1</v>
          </cell>
          <cell r="R62">
            <v>0</v>
          </cell>
          <cell r="S62">
            <v>1</v>
          </cell>
          <cell r="X62" t="str">
            <v>Nader_EAhmed</v>
          </cell>
          <cell r="Z62" t="str">
            <v>Between</v>
          </cell>
          <cell r="AD62">
            <v>12</v>
          </cell>
          <cell r="AE62" t="str">
            <v>Agent Level</v>
          </cell>
        </row>
        <row r="63">
          <cell r="B63">
            <v>22</v>
          </cell>
          <cell r="F63" t="str">
            <v>Jetour</v>
          </cell>
          <cell r="L63">
            <v>0</v>
          </cell>
          <cell r="M63">
            <v>1</v>
          </cell>
          <cell r="R63">
            <v>0</v>
          </cell>
          <cell r="S63">
            <v>1</v>
          </cell>
          <cell r="X63" t="str">
            <v/>
          </cell>
          <cell r="Z63" t="str">
            <v>Between</v>
          </cell>
          <cell r="AD63">
            <v>15</v>
          </cell>
          <cell r="AE63" t="str">
            <v>Agent Level</v>
          </cell>
        </row>
        <row r="64">
          <cell r="B64">
            <v>23</v>
          </cell>
          <cell r="F64" t="str">
            <v>Jetour</v>
          </cell>
          <cell r="L64">
            <v>0</v>
          </cell>
          <cell r="M64">
            <v>1</v>
          </cell>
          <cell r="R64">
            <v>0</v>
          </cell>
          <cell r="S64">
            <v>1</v>
          </cell>
          <cell r="X64" t="str">
            <v>Nader_EAhmed</v>
          </cell>
          <cell r="Z64" t="str">
            <v>Mornning</v>
          </cell>
          <cell r="AD64">
            <v>9</v>
          </cell>
          <cell r="AE64" t="str">
            <v>Agent Level</v>
          </cell>
        </row>
        <row r="65">
          <cell r="B65">
            <v>23</v>
          </cell>
          <cell r="F65" t="str">
            <v>Jetour</v>
          </cell>
          <cell r="L65">
            <v>0</v>
          </cell>
          <cell r="M65">
            <v>1</v>
          </cell>
          <cell r="R65">
            <v>0</v>
          </cell>
          <cell r="S65">
            <v>1</v>
          </cell>
          <cell r="X65" t="str">
            <v>Nader_EAhmed</v>
          </cell>
          <cell r="Z65" t="str">
            <v>Mornning</v>
          </cell>
          <cell r="AD65">
            <v>10</v>
          </cell>
          <cell r="AE65" t="str">
            <v>Agent Level</v>
          </cell>
        </row>
        <row r="66">
          <cell r="B66">
            <v>23</v>
          </cell>
          <cell r="F66" t="str">
            <v>Jetour</v>
          </cell>
          <cell r="L66">
            <v>0</v>
          </cell>
          <cell r="M66">
            <v>1</v>
          </cell>
          <cell r="R66">
            <v>0</v>
          </cell>
          <cell r="S66">
            <v>1</v>
          </cell>
          <cell r="X66" t="str">
            <v>Nader_EAhmed</v>
          </cell>
          <cell r="Z66" t="str">
            <v>Mornning</v>
          </cell>
          <cell r="AD66">
            <v>10</v>
          </cell>
          <cell r="AE66" t="str">
            <v>Agent Level</v>
          </cell>
        </row>
        <row r="67">
          <cell r="B67">
            <v>23</v>
          </cell>
          <cell r="F67" t="str">
            <v>Jetour</v>
          </cell>
          <cell r="L67">
            <v>0</v>
          </cell>
          <cell r="M67">
            <v>1</v>
          </cell>
          <cell r="R67">
            <v>0</v>
          </cell>
          <cell r="S67">
            <v>1</v>
          </cell>
          <cell r="X67" t="str">
            <v>Nader_EAhmed</v>
          </cell>
          <cell r="Z67" t="str">
            <v>Between</v>
          </cell>
          <cell r="AD67">
            <v>12</v>
          </cell>
          <cell r="AE67" t="str">
            <v>Agent Level</v>
          </cell>
        </row>
        <row r="68">
          <cell r="B68">
            <v>24</v>
          </cell>
          <cell r="F68" t="str">
            <v>Jetour</v>
          </cell>
          <cell r="L68">
            <v>0</v>
          </cell>
          <cell r="M68">
            <v>1</v>
          </cell>
          <cell r="R68">
            <v>0</v>
          </cell>
          <cell r="S68">
            <v>1</v>
          </cell>
          <cell r="X68" t="str">
            <v>Nader_EAhmed</v>
          </cell>
          <cell r="Z68" t="str">
            <v>Between</v>
          </cell>
          <cell r="AD68">
            <v>13</v>
          </cell>
          <cell r="AE68" t="str">
            <v>Agent Level</v>
          </cell>
        </row>
        <row r="69">
          <cell r="B69" t="str">
            <v/>
          </cell>
          <cell r="F69" t="str">
            <v/>
          </cell>
          <cell r="L69" t="str">
            <v/>
          </cell>
          <cell r="M69" t="str">
            <v/>
          </cell>
          <cell r="R69" t="str">
            <v/>
          </cell>
          <cell r="S69" t="str">
            <v/>
          </cell>
          <cell r="X69" t="str">
            <v/>
          </cell>
          <cell r="Z69" t="str">
            <v/>
          </cell>
          <cell r="AD69" t="str">
            <v/>
          </cell>
          <cell r="AE69" t="str">
            <v/>
          </cell>
        </row>
        <row r="70">
          <cell r="B70">
            <v>24</v>
          </cell>
          <cell r="F70" t="str">
            <v>Jetour</v>
          </cell>
          <cell r="L70">
            <v>0</v>
          </cell>
          <cell r="M70">
            <v>1</v>
          </cell>
          <cell r="R70">
            <v>1</v>
          </cell>
          <cell r="S70">
            <v>0.85709999999999997</v>
          </cell>
          <cell r="X70" t="str">
            <v>Nader_EAhmed</v>
          </cell>
          <cell r="Z70" t="str">
            <v>Half Night</v>
          </cell>
          <cell r="AD70">
            <v>16</v>
          </cell>
          <cell r="AE70" t="str">
            <v>Agent Level</v>
          </cell>
        </row>
        <row r="71">
          <cell r="B71">
            <v>25</v>
          </cell>
          <cell r="F71" t="str">
            <v>Jetour</v>
          </cell>
          <cell r="L71">
            <v>0</v>
          </cell>
          <cell r="M71">
            <v>1</v>
          </cell>
          <cell r="R71">
            <v>0</v>
          </cell>
          <cell r="S71">
            <v>1</v>
          </cell>
          <cell r="X71" t="str">
            <v>Nader_EAhmed</v>
          </cell>
          <cell r="Z71" t="str">
            <v>Between</v>
          </cell>
          <cell r="AD71">
            <v>12</v>
          </cell>
          <cell r="AE71" t="str">
            <v>Agent Level</v>
          </cell>
        </row>
        <row r="72">
          <cell r="B72">
            <v>25</v>
          </cell>
          <cell r="F72" t="str">
            <v>Jetour</v>
          </cell>
          <cell r="L72">
            <v>0</v>
          </cell>
          <cell r="M72">
            <v>1</v>
          </cell>
          <cell r="R72">
            <v>0</v>
          </cell>
          <cell r="S72">
            <v>1</v>
          </cell>
          <cell r="X72" t="str">
            <v/>
          </cell>
          <cell r="Z72" t="str">
            <v>Half Night</v>
          </cell>
          <cell r="AD72">
            <v>19</v>
          </cell>
          <cell r="AE72" t="str">
            <v>Agent Level</v>
          </cell>
        </row>
        <row r="73">
          <cell r="B73">
            <v>24</v>
          </cell>
          <cell r="F73" t="str">
            <v>Jetour</v>
          </cell>
          <cell r="L73">
            <v>0</v>
          </cell>
          <cell r="M73">
            <v>1</v>
          </cell>
          <cell r="R73">
            <v>2</v>
          </cell>
          <cell r="S73">
            <v>0.71430000000000005</v>
          </cell>
          <cell r="X73" t="str">
            <v>Nader_EAhmed</v>
          </cell>
          <cell r="Z73" t="str">
            <v>Half Night</v>
          </cell>
          <cell r="AD73">
            <v>19</v>
          </cell>
          <cell r="AE73" t="str">
            <v>Agent Level</v>
          </cell>
        </row>
        <row r="74">
          <cell r="B74">
            <v>23</v>
          </cell>
          <cell r="F74" t="str">
            <v>Jetour</v>
          </cell>
          <cell r="L74">
            <v>0</v>
          </cell>
          <cell r="M74">
            <v>1</v>
          </cell>
          <cell r="R74">
            <v>0</v>
          </cell>
          <cell r="S74">
            <v>1</v>
          </cell>
          <cell r="X74" t="str">
            <v>Nader_EAhmed</v>
          </cell>
          <cell r="Z74" t="str">
            <v>Night</v>
          </cell>
          <cell r="AD74">
            <v>20</v>
          </cell>
          <cell r="AE74" t="str">
            <v>Agent Level</v>
          </cell>
        </row>
        <row r="75">
          <cell r="B75">
            <v>23</v>
          </cell>
          <cell r="F75" t="str">
            <v>Jetour</v>
          </cell>
          <cell r="L75">
            <v>0</v>
          </cell>
          <cell r="M75">
            <v>1</v>
          </cell>
          <cell r="R75">
            <v>1</v>
          </cell>
          <cell r="S75">
            <v>0.85709999999999997</v>
          </cell>
          <cell r="X75" t="str">
            <v>Nader_EAhmed</v>
          </cell>
          <cell r="Z75" t="str">
            <v>Night</v>
          </cell>
          <cell r="AD75">
            <v>20</v>
          </cell>
          <cell r="AE75" t="str">
            <v>Agent Level</v>
          </cell>
        </row>
        <row r="76">
          <cell r="B76">
            <v>25</v>
          </cell>
          <cell r="F76" t="str">
            <v>Jetour</v>
          </cell>
          <cell r="L76">
            <v>0</v>
          </cell>
          <cell r="M76">
            <v>1</v>
          </cell>
          <cell r="R76">
            <v>0</v>
          </cell>
          <cell r="S76">
            <v>1</v>
          </cell>
          <cell r="X76" t="str">
            <v/>
          </cell>
          <cell r="Z76" t="str">
            <v>Night</v>
          </cell>
          <cell r="AD76">
            <v>20</v>
          </cell>
          <cell r="AE76" t="str">
            <v>Agent Level</v>
          </cell>
        </row>
        <row r="77">
          <cell r="B77">
            <v>27</v>
          </cell>
          <cell r="F77" t="str">
            <v>Jetour</v>
          </cell>
          <cell r="L77">
            <v>0</v>
          </cell>
          <cell r="M77">
            <v>1</v>
          </cell>
          <cell r="R77">
            <v>0</v>
          </cell>
          <cell r="S77">
            <v>1</v>
          </cell>
          <cell r="X77" t="str">
            <v>Nader_EAhmed</v>
          </cell>
          <cell r="Z77" t="str">
            <v>Between</v>
          </cell>
          <cell r="AD77">
            <v>12</v>
          </cell>
          <cell r="AE77" t="str">
            <v>Agent Level</v>
          </cell>
        </row>
        <row r="78">
          <cell r="B78">
            <v>27</v>
          </cell>
          <cell r="F78" t="str">
            <v>Jetour outbound</v>
          </cell>
          <cell r="L78">
            <v>0</v>
          </cell>
          <cell r="M78">
            <v>1</v>
          </cell>
          <cell r="R78">
            <v>0</v>
          </cell>
          <cell r="S78">
            <v>1</v>
          </cell>
          <cell r="X78" t="str">
            <v>Nader_EAhmed</v>
          </cell>
          <cell r="Z78" t="str">
            <v>Mornning</v>
          </cell>
          <cell r="AD78">
            <v>9</v>
          </cell>
          <cell r="AE78" t="str">
            <v>Agent Level</v>
          </cell>
        </row>
        <row r="79">
          <cell r="B79">
            <v>29</v>
          </cell>
          <cell r="F79" t="str">
            <v>Jetour outbound</v>
          </cell>
          <cell r="L79">
            <v>0</v>
          </cell>
          <cell r="M79">
            <v>1</v>
          </cell>
          <cell r="R79">
            <v>1</v>
          </cell>
          <cell r="S79">
            <v>0.85709999999999997</v>
          </cell>
          <cell r="X79" t="str">
            <v>Nader_EAhmed</v>
          </cell>
          <cell r="Z79" t="str">
            <v>Between</v>
          </cell>
          <cell r="AD79">
            <v>14</v>
          </cell>
          <cell r="AE79" t="str">
            <v>Agent Level</v>
          </cell>
        </row>
        <row r="80">
          <cell r="B80">
            <v>28</v>
          </cell>
          <cell r="F80" t="str">
            <v>Jetour outbound</v>
          </cell>
          <cell r="L80">
            <v>0</v>
          </cell>
          <cell r="M80">
            <v>1</v>
          </cell>
          <cell r="R80">
            <v>0</v>
          </cell>
          <cell r="S80">
            <v>1</v>
          </cell>
          <cell r="X80" t="str">
            <v>Nader_EAhmed</v>
          </cell>
          <cell r="Z80" t="str">
            <v>Mornning</v>
          </cell>
          <cell r="AD80">
            <v>11</v>
          </cell>
          <cell r="AE80" t="str">
            <v>Agent Level</v>
          </cell>
        </row>
        <row r="81">
          <cell r="B81">
            <v>29</v>
          </cell>
          <cell r="F81" t="str">
            <v>Jetour outbound</v>
          </cell>
          <cell r="L81">
            <v>0</v>
          </cell>
          <cell r="M81">
            <v>1</v>
          </cell>
          <cell r="R81">
            <v>0</v>
          </cell>
          <cell r="S81">
            <v>1</v>
          </cell>
          <cell r="X81" t="str">
            <v>Nader_EAhmed</v>
          </cell>
          <cell r="Z81" t="str">
            <v>Between</v>
          </cell>
          <cell r="AD81">
            <v>15</v>
          </cell>
          <cell r="AE81" t="str">
            <v>Agent Level</v>
          </cell>
        </row>
        <row r="82">
          <cell r="B82">
            <v>28</v>
          </cell>
          <cell r="F82" t="str">
            <v>Jetour outbound</v>
          </cell>
          <cell r="L82">
            <v>0</v>
          </cell>
          <cell r="M82">
            <v>1</v>
          </cell>
          <cell r="R82">
            <v>0</v>
          </cell>
          <cell r="S82">
            <v>1</v>
          </cell>
          <cell r="X82" t="str">
            <v>Nader_EAhmed</v>
          </cell>
          <cell r="Z82" t="str">
            <v>Mornning</v>
          </cell>
          <cell r="AD82">
            <v>10</v>
          </cell>
          <cell r="AE82" t="str">
            <v>Agent Level</v>
          </cell>
        </row>
        <row r="83">
          <cell r="B83">
            <v>24</v>
          </cell>
          <cell r="F83" t="str">
            <v>Jetour after sales</v>
          </cell>
          <cell r="L83">
            <v>0</v>
          </cell>
          <cell r="M83">
            <v>1</v>
          </cell>
          <cell r="R83">
            <v>0</v>
          </cell>
          <cell r="S83">
            <v>1</v>
          </cell>
          <cell r="X83" t="str">
            <v>Nader_EAhmed</v>
          </cell>
          <cell r="Z83" t="str">
            <v>Between</v>
          </cell>
          <cell r="AD83">
            <v>14</v>
          </cell>
          <cell r="AE83" t="str">
            <v>Agent Level</v>
          </cell>
        </row>
        <row r="84">
          <cell r="B84">
            <v>27</v>
          </cell>
          <cell r="F84" t="str">
            <v>Jetour after sales</v>
          </cell>
          <cell r="L84">
            <v>0</v>
          </cell>
          <cell r="M84">
            <v>1</v>
          </cell>
          <cell r="R84">
            <v>0</v>
          </cell>
          <cell r="S84">
            <v>1</v>
          </cell>
          <cell r="X84" t="str">
            <v>Nader_EAhmed</v>
          </cell>
          <cell r="Z84" t="str">
            <v>Between</v>
          </cell>
          <cell r="AD84">
            <v>15</v>
          </cell>
          <cell r="AE84" t="str">
            <v>Agent Level</v>
          </cell>
        </row>
        <row r="85">
          <cell r="B85" t="str">
            <v/>
          </cell>
          <cell r="F85" t="str">
            <v/>
          </cell>
          <cell r="L85" t="str">
            <v/>
          </cell>
          <cell r="M85" t="str">
            <v/>
          </cell>
          <cell r="R85" t="str">
            <v/>
          </cell>
          <cell r="S85" t="str">
            <v/>
          </cell>
          <cell r="X85" t="str">
            <v/>
          </cell>
          <cell r="Z85" t="str">
            <v/>
          </cell>
          <cell r="AD85" t="str">
            <v/>
          </cell>
          <cell r="AE85" t="str">
            <v/>
          </cell>
        </row>
        <row r="86">
          <cell r="B86">
            <v>27</v>
          </cell>
          <cell r="F86" t="str">
            <v>Jetour after sales</v>
          </cell>
          <cell r="L86">
            <v>0</v>
          </cell>
          <cell r="M86">
            <v>1</v>
          </cell>
          <cell r="R86">
            <v>1</v>
          </cell>
          <cell r="S86">
            <v>0.85709999999999997</v>
          </cell>
          <cell r="X86" t="str">
            <v>Nader_EAhmed</v>
          </cell>
          <cell r="Z86" t="str">
            <v>Half Night</v>
          </cell>
          <cell r="AD86">
            <v>18</v>
          </cell>
          <cell r="AE86" t="str">
            <v>Agent Level</v>
          </cell>
        </row>
        <row r="87">
          <cell r="B87">
            <v>28</v>
          </cell>
          <cell r="F87" t="str">
            <v>Jetour</v>
          </cell>
          <cell r="L87">
            <v>0</v>
          </cell>
          <cell r="M87">
            <v>1</v>
          </cell>
          <cell r="R87">
            <v>4</v>
          </cell>
          <cell r="S87">
            <v>0.42859999999999998</v>
          </cell>
          <cell r="X87" t="str">
            <v>Nader_EAhmed</v>
          </cell>
          <cell r="Z87" t="str">
            <v>Half Night</v>
          </cell>
          <cell r="AD87">
            <v>17</v>
          </cell>
          <cell r="AE87" t="str">
            <v>Agent Level</v>
          </cell>
        </row>
        <row r="88">
          <cell r="B88" t="str">
            <v/>
          </cell>
          <cell r="F88" t="str">
            <v/>
          </cell>
          <cell r="L88" t="str">
            <v/>
          </cell>
          <cell r="M88" t="str">
            <v/>
          </cell>
          <cell r="R88" t="str">
            <v/>
          </cell>
          <cell r="S88" t="str">
            <v/>
          </cell>
          <cell r="X88" t="str">
            <v/>
          </cell>
          <cell r="Z88" t="str">
            <v/>
          </cell>
          <cell r="AD88" t="str">
            <v/>
          </cell>
          <cell r="AE88" t="str">
            <v/>
          </cell>
        </row>
        <row r="89">
          <cell r="B89" t="str">
            <v/>
          </cell>
          <cell r="F89" t="str">
            <v/>
          </cell>
          <cell r="L89" t="str">
            <v/>
          </cell>
          <cell r="M89" t="str">
            <v/>
          </cell>
          <cell r="R89" t="str">
            <v/>
          </cell>
          <cell r="S89" t="str">
            <v/>
          </cell>
          <cell r="X89" t="str">
            <v/>
          </cell>
          <cell r="Z89" t="str">
            <v/>
          </cell>
          <cell r="AD89" t="str">
            <v/>
          </cell>
          <cell r="AE89" t="str">
            <v/>
          </cell>
        </row>
        <row r="90">
          <cell r="B90" t="str">
            <v/>
          </cell>
          <cell r="F90" t="str">
            <v/>
          </cell>
          <cell r="L90" t="str">
            <v/>
          </cell>
          <cell r="M90" t="str">
            <v/>
          </cell>
          <cell r="R90" t="str">
            <v/>
          </cell>
          <cell r="S90" t="str">
            <v/>
          </cell>
          <cell r="X90" t="str">
            <v/>
          </cell>
          <cell r="Z90" t="str">
            <v/>
          </cell>
          <cell r="AD90" t="str">
            <v/>
          </cell>
          <cell r="AE90" t="str">
            <v/>
          </cell>
        </row>
        <row r="91">
          <cell r="B91" t="str">
            <v/>
          </cell>
          <cell r="F91" t="str">
            <v/>
          </cell>
          <cell r="L91" t="str">
            <v/>
          </cell>
          <cell r="M91" t="str">
            <v/>
          </cell>
          <cell r="R91" t="str">
            <v/>
          </cell>
          <cell r="S91" t="str">
            <v/>
          </cell>
          <cell r="X91" t="str">
            <v/>
          </cell>
          <cell r="Z91" t="str">
            <v/>
          </cell>
          <cell r="AD91" t="str">
            <v/>
          </cell>
          <cell r="AE91" t="str">
            <v/>
          </cell>
        </row>
        <row r="92">
          <cell r="B92" t="str">
            <v/>
          </cell>
          <cell r="F92" t="str">
            <v/>
          </cell>
          <cell r="L92" t="str">
            <v/>
          </cell>
          <cell r="M92" t="str">
            <v/>
          </cell>
          <cell r="R92" t="str">
            <v/>
          </cell>
          <cell r="S92" t="str">
            <v/>
          </cell>
          <cell r="X92" t="str">
            <v/>
          </cell>
          <cell r="Z92" t="str">
            <v/>
          </cell>
          <cell r="AD92" t="str">
            <v/>
          </cell>
          <cell r="AE92" t="str">
            <v/>
          </cell>
        </row>
        <row r="93">
          <cell r="B93" t="str">
            <v/>
          </cell>
          <cell r="F93" t="str">
            <v/>
          </cell>
          <cell r="L93" t="str">
            <v/>
          </cell>
          <cell r="M93" t="str">
            <v/>
          </cell>
          <cell r="R93" t="str">
            <v/>
          </cell>
          <cell r="S93" t="str">
            <v/>
          </cell>
          <cell r="X93" t="str">
            <v/>
          </cell>
          <cell r="Z93" t="str">
            <v/>
          </cell>
          <cell r="AD93" t="str">
            <v/>
          </cell>
          <cell r="AE93" t="str">
            <v/>
          </cell>
        </row>
        <row r="94">
          <cell r="B94" t="str">
            <v/>
          </cell>
          <cell r="F94" t="str">
            <v/>
          </cell>
          <cell r="L94" t="str">
            <v/>
          </cell>
          <cell r="M94" t="str">
            <v/>
          </cell>
          <cell r="R94" t="str">
            <v/>
          </cell>
          <cell r="S94" t="str">
            <v/>
          </cell>
          <cell r="X94" t="str">
            <v/>
          </cell>
          <cell r="Z94" t="str">
            <v/>
          </cell>
          <cell r="AD94" t="str">
            <v/>
          </cell>
          <cell r="AE94" t="str">
            <v/>
          </cell>
        </row>
        <row r="95">
          <cell r="B95" t="str">
            <v/>
          </cell>
          <cell r="F95" t="str">
            <v/>
          </cell>
          <cell r="L95" t="str">
            <v/>
          </cell>
          <cell r="M95" t="str">
            <v/>
          </cell>
          <cell r="R95" t="str">
            <v/>
          </cell>
          <cell r="S95" t="str">
            <v/>
          </cell>
          <cell r="X95" t="str">
            <v/>
          </cell>
          <cell r="Z95" t="str">
            <v/>
          </cell>
          <cell r="AD95" t="str">
            <v/>
          </cell>
          <cell r="AE95" t="str">
            <v/>
          </cell>
        </row>
        <row r="96">
          <cell r="B96" t="str">
            <v/>
          </cell>
          <cell r="F96" t="str">
            <v/>
          </cell>
          <cell r="L96" t="str">
            <v/>
          </cell>
          <cell r="M96" t="str">
            <v/>
          </cell>
          <cell r="R96" t="str">
            <v/>
          </cell>
          <cell r="S96" t="str">
            <v/>
          </cell>
          <cell r="X96" t="str">
            <v/>
          </cell>
          <cell r="Z96" t="str">
            <v/>
          </cell>
          <cell r="AD96" t="str">
            <v/>
          </cell>
          <cell r="AE96" t="str">
            <v/>
          </cell>
        </row>
        <row r="97">
          <cell r="B97" t="str">
            <v/>
          </cell>
          <cell r="F97" t="str">
            <v/>
          </cell>
          <cell r="L97" t="str">
            <v/>
          </cell>
          <cell r="M97" t="str">
            <v/>
          </cell>
          <cell r="R97" t="str">
            <v/>
          </cell>
          <cell r="S97" t="str">
            <v/>
          </cell>
          <cell r="X97" t="str">
            <v/>
          </cell>
          <cell r="Z97" t="str">
            <v/>
          </cell>
          <cell r="AD97" t="str">
            <v/>
          </cell>
          <cell r="AE97" t="str">
            <v/>
          </cell>
        </row>
        <row r="98">
          <cell r="B98" t="str">
            <v/>
          </cell>
          <cell r="F98" t="str">
            <v/>
          </cell>
          <cell r="L98" t="str">
            <v/>
          </cell>
          <cell r="M98" t="str">
            <v/>
          </cell>
          <cell r="R98" t="str">
            <v/>
          </cell>
          <cell r="S98" t="str">
            <v/>
          </cell>
          <cell r="X98" t="str">
            <v/>
          </cell>
          <cell r="Z98" t="str">
            <v/>
          </cell>
          <cell r="AD98" t="str">
            <v/>
          </cell>
          <cell r="AE98" t="str">
            <v/>
          </cell>
        </row>
        <row r="99">
          <cell r="B99" t="str">
            <v/>
          </cell>
          <cell r="F99" t="str">
            <v/>
          </cell>
          <cell r="L99" t="str">
            <v/>
          </cell>
          <cell r="M99" t="str">
            <v/>
          </cell>
          <cell r="R99" t="str">
            <v/>
          </cell>
          <cell r="S99" t="str">
            <v/>
          </cell>
          <cell r="X99" t="str">
            <v/>
          </cell>
          <cell r="Z99" t="str">
            <v/>
          </cell>
          <cell r="AD99" t="str">
            <v/>
          </cell>
          <cell r="AE99" t="str">
            <v/>
          </cell>
        </row>
        <row r="100">
          <cell r="B100" t="str">
            <v/>
          </cell>
          <cell r="F100" t="str">
            <v/>
          </cell>
          <cell r="L100" t="str">
            <v/>
          </cell>
          <cell r="M100" t="str">
            <v/>
          </cell>
          <cell r="R100" t="str">
            <v/>
          </cell>
          <cell r="S100" t="str">
            <v/>
          </cell>
          <cell r="X100" t="str">
            <v/>
          </cell>
          <cell r="Z100" t="str">
            <v/>
          </cell>
          <cell r="AD100" t="str">
            <v/>
          </cell>
          <cell r="AE100" t="str">
            <v/>
          </cell>
        </row>
        <row r="101">
          <cell r="B101" t="str">
            <v/>
          </cell>
          <cell r="F101" t="str">
            <v/>
          </cell>
          <cell r="L101" t="str">
            <v/>
          </cell>
          <cell r="M101" t="str">
            <v/>
          </cell>
          <cell r="R101" t="str">
            <v/>
          </cell>
          <cell r="S101" t="str">
            <v/>
          </cell>
          <cell r="X101" t="str">
            <v/>
          </cell>
          <cell r="Z101" t="str">
            <v/>
          </cell>
          <cell r="AD101" t="str">
            <v/>
          </cell>
          <cell r="AE101" t="str">
            <v/>
          </cell>
        </row>
        <row r="102">
          <cell r="B102" t="str">
            <v/>
          </cell>
          <cell r="F102" t="str">
            <v/>
          </cell>
          <cell r="L102" t="str">
            <v/>
          </cell>
          <cell r="M102" t="str">
            <v/>
          </cell>
          <cell r="R102" t="str">
            <v/>
          </cell>
          <cell r="S102" t="str">
            <v/>
          </cell>
          <cell r="X102" t="str">
            <v/>
          </cell>
          <cell r="Z102" t="str">
            <v/>
          </cell>
          <cell r="AD102" t="str">
            <v/>
          </cell>
          <cell r="AE102" t="str">
            <v/>
          </cell>
        </row>
        <row r="103">
          <cell r="B103" t="str">
            <v/>
          </cell>
          <cell r="F103" t="str">
            <v/>
          </cell>
          <cell r="L103" t="str">
            <v/>
          </cell>
          <cell r="M103" t="str">
            <v/>
          </cell>
          <cell r="R103" t="str">
            <v/>
          </cell>
          <cell r="S103" t="str">
            <v/>
          </cell>
          <cell r="X103" t="str">
            <v/>
          </cell>
          <cell r="Z103" t="str">
            <v/>
          </cell>
          <cell r="AD103" t="str">
            <v/>
          </cell>
          <cell r="AE103" t="str">
            <v/>
          </cell>
        </row>
        <row r="104">
          <cell r="B104" t="str">
            <v/>
          </cell>
          <cell r="F104" t="str">
            <v/>
          </cell>
          <cell r="L104" t="str">
            <v/>
          </cell>
          <cell r="M104" t="str">
            <v/>
          </cell>
          <cell r="R104" t="str">
            <v/>
          </cell>
          <cell r="S104" t="str">
            <v/>
          </cell>
          <cell r="X104" t="str">
            <v/>
          </cell>
          <cell r="Z104" t="str">
            <v/>
          </cell>
          <cell r="AD104" t="str">
            <v/>
          </cell>
          <cell r="AE104" t="str">
            <v/>
          </cell>
        </row>
        <row r="105">
          <cell r="B105" t="str">
            <v/>
          </cell>
          <cell r="F105" t="str">
            <v/>
          </cell>
          <cell r="L105" t="str">
            <v/>
          </cell>
          <cell r="M105" t="str">
            <v/>
          </cell>
          <cell r="R105" t="str">
            <v/>
          </cell>
          <cell r="S105" t="str">
            <v/>
          </cell>
          <cell r="X105" t="str">
            <v/>
          </cell>
          <cell r="Z105" t="str">
            <v/>
          </cell>
          <cell r="AD105" t="str">
            <v/>
          </cell>
          <cell r="AE105" t="str">
            <v/>
          </cell>
        </row>
        <row r="106">
          <cell r="B106" t="str">
            <v/>
          </cell>
          <cell r="F106" t="str">
            <v/>
          </cell>
          <cell r="L106" t="str">
            <v/>
          </cell>
          <cell r="M106" t="str">
            <v/>
          </cell>
          <cell r="R106" t="str">
            <v/>
          </cell>
          <cell r="S106" t="str">
            <v/>
          </cell>
          <cell r="X106" t="str">
            <v/>
          </cell>
          <cell r="Z106" t="str">
            <v/>
          </cell>
          <cell r="AD106" t="str">
            <v/>
          </cell>
          <cell r="AE106" t="str">
            <v/>
          </cell>
        </row>
        <row r="107">
          <cell r="B107" t="str">
            <v/>
          </cell>
          <cell r="F107" t="str">
            <v/>
          </cell>
          <cell r="L107" t="str">
            <v/>
          </cell>
          <cell r="M107" t="str">
            <v/>
          </cell>
          <cell r="R107" t="str">
            <v/>
          </cell>
          <cell r="S107" t="str">
            <v/>
          </cell>
          <cell r="X107" t="str">
            <v/>
          </cell>
          <cell r="Z107" t="str">
            <v/>
          </cell>
          <cell r="AD107" t="str">
            <v/>
          </cell>
          <cell r="AE107" t="str">
            <v/>
          </cell>
        </row>
        <row r="108">
          <cell r="B108" t="str">
            <v/>
          </cell>
          <cell r="F108" t="str">
            <v/>
          </cell>
          <cell r="L108" t="str">
            <v/>
          </cell>
          <cell r="M108" t="str">
            <v/>
          </cell>
          <cell r="R108" t="str">
            <v/>
          </cell>
          <cell r="S108" t="str">
            <v/>
          </cell>
          <cell r="X108" t="str">
            <v/>
          </cell>
          <cell r="Z108" t="str">
            <v/>
          </cell>
          <cell r="AD108" t="str">
            <v/>
          </cell>
          <cell r="AE108" t="str">
            <v/>
          </cell>
        </row>
        <row r="109">
          <cell r="B109" t="str">
            <v/>
          </cell>
          <cell r="F109" t="str">
            <v/>
          </cell>
          <cell r="L109" t="str">
            <v/>
          </cell>
          <cell r="M109" t="str">
            <v/>
          </cell>
          <cell r="R109" t="str">
            <v/>
          </cell>
          <cell r="S109" t="str">
            <v/>
          </cell>
          <cell r="X109" t="str">
            <v/>
          </cell>
          <cell r="Z109" t="str">
            <v/>
          </cell>
          <cell r="AD109" t="str">
            <v/>
          </cell>
          <cell r="AE109" t="str">
            <v/>
          </cell>
        </row>
        <row r="110">
          <cell r="B110" t="str">
            <v/>
          </cell>
          <cell r="F110" t="str">
            <v/>
          </cell>
          <cell r="L110" t="str">
            <v/>
          </cell>
          <cell r="M110" t="str">
            <v/>
          </cell>
          <cell r="R110" t="str">
            <v/>
          </cell>
          <cell r="S110" t="str">
            <v/>
          </cell>
          <cell r="X110" t="str">
            <v/>
          </cell>
          <cell r="Z110" t="str">
            <v/>
          </cell>
          <cell r="AD110" t="str">
            <v/>
          </cell>
          <cell r="AE110" t="str">
            <v/>
          </cell>
        </row>
        <row r="111">
          <cell r="B111" t="str">
            <v/>
          </cell>
          <cell r="F111" t="str">
            <v/>
          </cell>
          <cell r="L111" t="str">
            <v/>
          </cell>
          <cell r="M111" t="str">
            <v/>
          </cell>
          <cell r="R111" t="str">
            <v/>
          </cell>
          <cell r="S111" t="str">
            <v/>
          </cell>
          <cell r="X111" t="str">
            <v/>
          </cell>
          <cell r="Z111" t="str">
            <v/>
          </cell>
          <cell r="AD111" t="str">
            <v/>
          </cell>
          <cell r="AE111" t="str">
            <v/>
          </cell>
        </row>
        <row r="112">
          <cell r="B112" t="str">
            <v/>
          </cell>
          <cell r="F112" t="str">
            <v/>
          </cell>
          <cell r="L112" t="str">
            <v/>
          </cell>
          <cell r="M112" t="str">
            <v/>
          </cell>
          <cell r="R112" t="str">
            <v/>
          </cell>
          <cell r="S112" t="str">
            <v/>
          </cell>
          <cell r="X112" t="str">
            <v/>
          </cell>
          <cell r="Z112" t="str">
            <v/>
          </cell>
          <cell r="AD112" t="str">
            <v/>
          </cell>
          <cell r="AE112" t="str">
            <v/>
          </cell>
        </row>
        <row r="113">
          <cell r="B113" t="str">
            <v/>
          </cell>
          <cell r="F113" t="str">
            <v/>
          </cell>
          <cell r="L113" t="str">
            <v/>
          </cell>
          <cell r="M113" t="str">
            <v/>
          </cell>
          <cell r="R113" t="str">
            <v/>
          </cell>
          <cell r="S113" t="str">
            <v/>
          </cell>
          <cell r="X113" t="str">
            <v/>
          </cell>
          <cell r="Z113" t="str">
            <v/>
          </cell>
          <cell r="AD113" t="str">
            <v/>
          </cell>
          <cell r="AE113" t="str">
            <v/>
          </cell>
        </row>
        <row r="114">
          <cell r="B114" t="str">
            <v/>
          </cell>
          <cell r="F114" t="str">
            <v/>
          </cell>
          <cell r="L114" t="str">
            <v/>
          </cell>
          <cell r="M114" t="str">
            <v/>
          </cell>
          <cell r="R114" t="str">
            <v/>
          </cell>
          <cell r="S114" t="str">
            <v/>
          </cell>
          <cell r="X114" t="str">
            <v/>
          </cell>
          <cell r="Z114" t="str">
            <v/>
          </cell>
          <cell r="AD114" t="str">
            <v/>
          </cell>
          <cell r="AE114" t="str">
            <v/>
          </cell>
        </row>
        <row r="115">
          <cell r="B115" t="str">
            <v/>
          </cell>
          <cell r="F115" t="str">
            <v/>
          </cell>
          <cell r="L115" t="str">
            <v/>
          </cell>
          <cell r="M115" t="str">
            <v/>
          </cell>
          <cell r="R115" t="str">
            <v/>
          </cell>
          <cell r="S115" t="str">
            <v/>
          </cell>
          <cell r="X115" t="str">
            <v/>
          </cell>
          <cell r="Z115" t="str">
            <v/>
          </cell>
          <cell r="AD115" t="str">
            <v/>
          </cell>
          <cell r="AE115" t="str">
            <v/>
          </cell>
        </row>
        <row r="116">
          <cell r="B116" t="str">
            <v/>
          </cell>
          <cell r="F116" t="str">
            <v/>
          </cell>
          <cell r="L116" t="str">
            <v/>
          </cell>
          <cell r="M116" t="str">
            <v/>
          </cell>
          <cell r="R116" t="str">
            <v/>
          </cell>
          <cell r="S116" t="str">
            <v/>
          </cell>
          <cell r="X116" t="str">
            <v/>
          </cell>
          <cell r="Z116" t="str">
            <v/>
          </cell>
          <cell r="AD116" t="str">
            <v/>
          </cell>
          <cell r="AE116" t="str">
            <v/>
          </cell>
        </row>
        <row r="117">
          <cell r="B117" t="str">
            <v/>
          </cell>
          <cell r="F117" t="str">
            <v/>
          </cell>
          <cell r="L117" t="str">
            <v/>
          </cell>
          <cell r="M117" t="str">
            <v/>
          </cell>
          <cell r="R117" t="str">
            <v/>
          </cell>
          <cell r="S117" t="str">
            <v/>
          </cell>
          <cell r="X117" t="str">
            <v/>
          </cell>
          <cell r="Z117" t="str">
            <v/>
          </cell>
          <cell r="AD117" t="str">
            <v/>
          </cell>
          <cell r="AE117" t="str">
            <v/>
          </cell>
        </row>
        <row r="118">
          <cell r="B118" t="str">
            <v/>
          </cell>
          <cell r="F118" t="str">
            <v/>
          </cell>
          <cell r="L118" t="str">
            <v/>
          </cell>
          <cell r="M118" t="str">
            <v/>
          </cell>
          <cell r="R118" t="str">
            <v/>
          </cell>
          <cell r="S118" t="str">
            <v/>
          </cell>
          <cell r="X118" t="str">
            <v/>
          </cell>
          <cell r="Z118" t="str">
            <v/>
          </cell>
          <cell r="AD118" t="str">
            <v/>
          </cell>
          <cell r="AE118" t="str">
            <v/>
          </cell>
        </row>
        <row r="119">
          <cell r="B119" t="str">
            <v/>
          </cell>
          <cell r="F119" t="str">
            <v/>
          </cell>
          <cell r="L119" t="str">
            <v/>
          </cell>
          <cell r="M119" t="str">
            <v/>
          </cell>
          <cell r="R119" t="str">
            <v/>
          </cell>
          <cell r="S119" t="str">
            <v/>
          </cell>
          <cell r="X119" t="str">
            <v/>
          </cell>
          <cell r="Z119" t="str">
            <v/>
          </cell>
          <cell r="AD119" t="str">
            <v/>
          </cell>
          <cell r="AE119" t="str">
            <v/>
          </cell>
        </row>
        <row r="120">
          <cell r="B120" t="str">
            <v/>
          </cell>
          <cell r="F120" t="str">
            <v/>
          </cell>
          <cell r="L120" t="str">
            <v/>
          </cell>
          <cell r="M120" t="str">
            <v/>
          </cell>
          <cell r="R120" t="str">
            <v/>
          </cell>
          <cell r="S120" t="str">
            <v/>
          </cell>
          <cell r="X120" t="str">
            <v/>
          </cell>
          <cell r="Z120" t="str">
            <v/>
          </cell>
          <cell r="AD120" t="str">
            <v/>
          </cell>
          <cell r="AE120" t="str">
            <v/>
          </cell>
        </row>
        <row r="121">
          <cell r="B121" t="str">
            <v/>
          </cell>
          <cell r="F121" t="str">
            <v/>
          </cell>
          <cell r="L121" t="str">
            <v/>
          </cell>
          <cell r="M121" t="str">
            <v/>
          </cell>
          <cell r="R121" t="str">
            <v/>
          </cell>
          <cell r="S121" t="str">
            <v/>
          </cell>
          <cell r="X121" t="str">
            <v/>
          </cell>
          <cell r="Z121" t="str">
            <v/>
          </cell>
          <cell r="AD121" t="str">
            <v/>
          </cell>
          <cell r="AE121" t="str">
            <v/>
          </cell>
        </row>
        <row r="122">
          <cell r="B122" t="str">
            <v/>
          </cell>
          <cell r="F122" t="str">
            <v/>
          </cell>
          <cell r="L122" t="str">
            <v/>
          </cell>
          <cell r="M122" t="str">
            <v/>
          </cell>
          <cell r="R122" t="str">
            <v/>
          </cell>
          <cell r="S122" t="str">
            <v/>
          </cell>
          <cell r="X122" t="str">
            <v/>
          </cell>
          <cell r="Z122" t="str">
            <v/>
          </cell>
          <cell r="AD122" t="str">
            <v/>
          </cell>
          <cell r="AE122" t="str">
            <v/>
          </cell>
        </row>
        <row r="123">
          <cell r="B123" t="str">
            <v/>
          </cell>
          <cell r="F123" t="str">
            <v/>
          </cell>
          <cell r="L123" t="str">
            <v/>
          </cell>
          <cell r="M123" t="str">
            <v/>
          </cell>
          <cell r="R123" t="str">
            <v/>
          </cell>
          <cell r="S123" t="str">
            <v/>
          </cell>
          <cell r="X123" t="str">
            <v/>
          </cell>
          <cell r="Z123" t="str">
            <v/>
          </cell>
          <cell r="AD123" t="str">
            <v/>
          </cell>
          <cell r="AE123" t="str">
            <v/>
          </cell>
        </row>
        <row r="124">
          <cell r="B124" t="str">
            <v/>
          </cell>
          <cell r="F124" t="str">
            <v/>
          </cell>
          <cell r="L124" t="str">
            <v/>
          </cell>
          <cell r="M124" t="str">
            <v/>
          </cell>
          <cell r="R124" t="str">
            <v/>
          </cell>
          <cell r="S124" t="str">
            <v/>
          </cell>
          <cell r="X124" t="str">
            <v/>
          </cell>
          <cell r="Z124" t="str">
            <v/>
          </cell>
          <cell r="AD124" t="str">
            <v/>
          </cell>
          <cell r="AE124" t="str">
            <v/>
          </cell>
        </row>
        <row r="125">
          <cell r="B125" t="str">
            <v/>
          </cell>
          <cell r="F125" t="str">
            <v/>
          </cell>
          <cell r="L125" t="str">
            <v/>
          </cell>
          <cell r="M125" t="str">
            <v/>
          </cell>
          <cell r="R125" t="str">
            <v/>
          </cell>
          <cell r="S125" t="str">
            <v/>
          </cell>
          <cell r="X125" t="str">
            <v/>
          </cell>
          <cell r="Z125" t="str">
            <v/>
          </cell>
          <cell r="AD125" t="str">
            <v/>
          </cell>
          <cell r="AE125" t="str">
            <v/>
          </cell>
        </row>
        <row r="126">
          <cell r="B126" t="str">
            <v/>
          </cell>
          <cell r="F126" t="str">
            <v/>
          </cell>
          <cell r="L126" t="str">
            <v/>
          </cell>
          <cell r="M126" t="str">
            <v/>
          </cell>
          <cell r="R126" t="str">
            <v/>
          </cell>
          <cell r="S126" t="str">
            <v/>
          </cell>
          <cell r="X126" t="str">
            <v/>
          </cell>
          <cell r="Z126" t="str">
            <v/>
          </cell>
          <cell r="AD126" t="str">
            <v/>
          </cell>
          <cell r="AE126" t="str">
            <v/>
          </cell>
        </row>
        <row r="127">
          <cell r="B127" t="str">
            <v/>
          </cell>
          <cell r="F127" t="str">
            <v/>
          </cell>
          <cell r="L127" t="str">
            <v/>
          </cell>
          <cell r="M127" t="str">
            <v/>
          </cell>
          <cell r="R127" t="str">
            <v/>
          </cell>
          <cell r="S127" t="str">
            <v/>
          </cell>
          <cell r="X127" t="str">
            <v/>
          </cell>
          <cell r="Z127" t="str">
            <v/>
          </cell>
          <cell r="AD127" t="str">
            <v/>
          </cell>
          <cell r="AE127" t="str">
            <v/>
          </cell>
        </row>
        <row r="128">
          <cell r="B128" t="str">
            <v/>
          </cell>
          <cell r="F128" t="str">
            <v/>
          </cell>
          <cell r="L128" t="str">
            <v/>
          </cell>
          <cell r="M128" t="str">
            <v/>
          </cell>
          <cell r="R128" t="str">
            <v/>
          </cell>
          <cell r="S128" t="str">
            <v/>
          </cell>
          <cell r="X128" t="str">
            <v/>
          </cell>
          <cell r="Z128" t="str">
            <v/>
          </cell>
          <cell r="AD128" t="str">
            <v/>
          </cell>
          <cell r="AE128" t="str">
            <v/>
          </cell>
        </row>
        <row r="129">
          <cell r="B129" t="str">
            <v/>
          </cell>
          <cell r="F129" t="str">
            <v/>
          </cell>
          <cell r="L129" t="str">
            <v/>
          </cell>
          <cell r="M129" t="str">
            <v/>
          </cell>
          <cell r="R129" t="str">
            <v/>
          </cell>
          <cell r="S129" t="str">
            <v/>
          </cell>
          <cell r="X129" t="str">
            <v/>
          </cell>
          <cell r="Z129" t="str">
            <v/>
          </cell>
          <cell r="AD129" t="str">
            <v/>
          </cell>
          <cell r="AE129" t="str">
            <v/>
          </cell>
        </row>
        <row r="130">
          <cell r="B130" t="str">
            <v/>
          </cell>
          <cell r="F130" t="str">
            <v/>
          </cell>
          <cell r="L130" t="str">
            <v/>
          </cell>
          <cell r="M130" t="str">
            <v/>
          </cell>
          <cell r="R130" t="str">
            <v/>
          </cell>
          <cell r="S130" t="str">
            <v/>
          </cell>
          <cell r="X130" t="str">
            <v/>
          </cell>
          <cell r="Z130" t="str">
            <v/>
          </cell>
          <cell r="AD130" t="str">
            <v/>
          </cell>
          <cell r="AE130" t="str">
            <v/>
          </cell>
        </row>
        <row r="131">
          <cell r="B131" t="str">
            <v/>
          </cell>
          <cell r="F131" t="str">
            <v/>
          </cell>
          <cell r="L131" t="str">
            <v/>
          </cell>
          <cell r="M131" t="str">
            <v/>
          </cell>
          <cell r="R131" t="str">
            <v/>
          </cell>
          <cell r="S131" t="str">
            <v/>
          </cell>
          <cell r="X131" t="str">
            <v/>
          </cell>
          <cell r="Z131" t="str">
            <v/>
          </cell>
          <cell r="AD131" t="str">
            <v/>
          </cell>
          <cell r="AE131" t="str">
            <v/>
          </cell>
        </row>
        <row r="132">
          <cell r="B132" t="str">
            <v/>
          </cell>
          <cell r="F132" t="str">
            <v/>
          </cell>
          <cell r="L132" t="str">
            <v/>
          </cell>
          <cell r="M132" t="str">
            <v/>
          </cell>
          <cell r="R132" t="str">
            <v/>
          </cell>
          <cell r="S132" t="str">
            <v/>
          </cell>
          <cell r="X132" t="str">
            <v/>
          </cell>
          <cell r="Z132" t="str">
            <v/>
          </cell>
          <cell r="AD132" t="str">
            <v/>
          </cell>
          <cell r="AE132" t="str">
            <v/>
          </cell>
        </row>
        <row r="133">
          <cell r="B133" t="str">
            <v/>
          </cell>
          <cell r="F133" t="str">
            <v/>
          </cell>
          <cell r="L133" t="str">
            <v/>
          </cell>
          <cell r="M133" t="str">
            <v/>
          </cell>
          <cell r="R133" t="str">
            <v/>
          </cell>
          <cell r="S133" t="str">
            <v/>
          </cell>
          <cell r="X133" t="str">
            <v/>
          </cell>
          <cell r="Z133" t="str">
            <v/>
          </cell>
          <cell r="AD133" t="str">
            <v/>
          </cell>
          <cell r="AE133" t="str">
            <v/>
          </cell>
        </row>
        <row r="134">
          <cell r="B134" t="str">
            <v/>
          </cell>
          <cell r="F134" t="str">
            <v/>
          </cell>
          <cell r="L134" t="str">
            <v/>
          </cell>
          <cell r="M134" t="str">
            <v/>
          </cell>
          <cell r="R134" t="str">
            <v/>
          </cell>
          <cell r="S134" t="str">
            <v/>
          </cell>
          <cell r="X134" t="str">
            <v/>
          </cell>
          <cell r="Z134" t="str">
            <v/>
          </cell>
          <cell r="AD134" t="str">
            <v/>
          </cell>
          <cell r="AE134" t="str">
            <v/>
          </cell>
        </row>
        <row r="135">
          <cell r="B135" t="str">
            <v/>
          </cell>
          <cell r="F135" t="str">
            <v/>
          </cell>
          <cell r="L135" t="str">
            <v/>
          </cell>
          <cell r="M135" t="str">
            <v/>
          </cell>
          <cell r="R135" t="str">
            <v/>
          </cell>
          <cell r="S135" t="str">
            <v/>
          </cell>
          <cell r="X135" t="str">
            <v/>
          </cell>
          <cell r="Z135" t="str">
            <v/>
          </cell>
          <cell r="AD135" t="str">
            <v/>
          </cell>
          <cell r="AE135" t="str">
            <v/>
          </cell>
        </row>
        <row r="136">
          <cell r="B136" t="str">
            <v/>
          </cell>
          <cell r="F136" t="str">
            <v/>
          </cell>
          <cell r="L136" t="str">
            <v/>
          </cell>
          <cell r="M136" t="str">
            <v/>
          </cell>
          <cell r="R136" t="str">
            <v/>
          </cell>
          <cell r="S136" t="str">
            <v/>
          </cell>
          <cell r="X136" t="str">
            <v/>
          </cell>
          <cell r="Z136" t="str">
            <v/>
          </cell>
          <cell r="AD136" t="str">
            <v/>
          </cell>
          <cell r="AE136" t="str">
            <v/>
          </cell>
        </row>
        <row r="137">
          <cell r="B137" t="str">
            <v/>
          </cell>
          <cell r="F137" t="str">
            <v/>
          </cell>
          <cell r="L137" t="str">
            <v/>
          </cell>
          <cell r="M137" t="str">
            <v/>
          </cell>
          <cell r="R137" t="str">
            <v/>
          </cell>
          <cell r="S137" t="str">
            <v/>
          </cell>
          <cell r="X137" t="str">
            <v/>
          </cell>
          <cell r="Z137" t="str">
            <v/>
          </cell>
          <cell r="AD137" t="str">
            <v/>
          </cell>
          <cell r="AE137" t="str">
            <v/>
          </cell>
        </row>
        <row r="138">
          <cell r="B138" t="str">
            <v/>
          </cell>
          <cell r="F138" t="str">
            <v/>
          </cell>
          <cell r="L138" t="str">
            <v/>
          </cell>
          <cell r="M138" t="str">
            <v/>
          </cell>
          <cell r="R138" t="str">
            <v/>
          </cell>
          <cell r="S138" t="str">
            <v/>
          </cell>
          <cell r="X138" t="str">
            <v/>
          </cell>
          <cell r="Z138" t="str">
            <v/>
          </cell>
          <cell r="AD138" t="str">
            <v/>
          </cell>
          <cell r="AE138" t="str">
            <v/>
          </cell>
        </row>
        <row r="139">
          <cell r="B139" t="str">
            <v/>
          </cell>
          <cell r="F139" t="str">
            <v/>
          </cell>
          <cell r="L139" t="str">
            <v/>
          </cell>
          <cell r="M139" t="str">
            <v/>
          </cell>
          <cell r="R139" t="str">
            <v/>
          </cell>
          <cell r="S139" t="str">
            <v/>
          </cell>
          <cell r="X139" t="str">
            <v/>
          </cell>
          <cell r="Z139" t="str">
            <v/>
          </cell>
          <cell r="AD139" t="str">
            <v/>
          </cell>
          <cell r="AE139" t="str">
            <v/>
          </cell>
        </row>
        <row r="140">
          <cell r="B140" t="str">
            <v/>
          </cell>
          <cell r="F140" t="str">
            <v/>
          </cell>
          <cell r="L140" t="str">
            <v/>
          </cell>
          <cell r="M140" t="str">
            <v/>
          </cell>
          <cell r="R140" t="str">
            <v/>
          </cell>
          <cell r="S140" t="str">
            <v/>
          </cell>
          <cell r="X140" t="str">
            <v/>
          </cell>
          <cell r="Z140" t="str">
            <v/>
          </cell>
          <cell r="AD140" t="str">
            <v/>
          </cell>
          <cell r="AE140" t="str">
            <v/>
          </cell>
        </row>
        <row r="141">
          <cell r="B141" t="str">
            <v/>
          </cell>
          <cell r="F141" t="str">
            <v/>
          </cell>
          <cell r="L141" t="str">
            <v/>
          </cell>
          <cell r="M141" t="str">
            <v/>
          </cell>
          <cell r="R141" t="str">
            <v/>
          </cell>
          <cell r="S141" t="str">
            <v/>
          </cell>
          <cell r="X141" t="str">
            <v/>
          </cell>
          <cell r="Z141" t="str">
            <v/>
          </cell>
          <cell r="AD141" t="str">
            <v/>
          </cell>
          <cell r="AE141" t="str">
            <v/>
          </cell>
        </row>
        <row r="142">
          <cell r="B142" t="str">
            <v/>
          </cell>
          <cell r="F142" t="str">
            <v/>
          </cell>
          <cell r="L142" t="str">
            <v/>
          </cell>
          <cell r="M142" t="str">
            <v/>
          </cell>
          <cell r="R142" t="str">
            <v/>
          </cell>
          <cell r="S142" t="str">
            <v/>
          </cell>
          <cell r="X142" t="str">
            <v/>
          </cell>
          <cell r="Z142" t="str">
            <v/>
          </cell>
          <cell r="AD142" t="str">
            <v/>
          </cell>
          <cell r="AE142" t="str">
            <v/>
          </cell>
        </row>
        <row r="143">
          <cell r="B143" t="str">
            <v/>
          </cell>
          <cell r="F143" t="str">
            <v/>
          </cell>
          <cell r="L143" t="str">
            <v/>
          </cell>
          <cell r="M143" t="str">
            <v/>
          </cell>
          <cell r="R143" t="str">
            <v/>
          </cell>
          <cell r="S143" t="str">
            <v/>
          </cell>
          <cell r="X143" t="str">
            <v/>
          </cell>
          <cell r="Z143" t="str">
            <v/>
          </cell>
          <cell r="AD143" t="str">
            <v/>
          </cell>
          <cell r="AE143" t="str">
            <v/>
          </cell>
        </row>
        <row r="144">
          <cell r="B144" t="str">
            <v/>
          </cell>
          <cell r="F144" t="str">
            <v/>
          </cell>
          <cell r="L144" t="str">
            <v/>
          </cell>
          <cell r="M144" t="str">
            <v/>
          </cell>
          <cell r="R144" t="str">
            <v/>
          </cell>
          <cell r="S144" t="str">
            <v/>
          </cell>
          <cell r="X144" t="str">
            <v/>
          </cell>
          <cell r="Z144" t="str">
            <v/>
          </cell>
          <cell r="AD144" t="str">
            <v/>
          </cell>
          <cell r="AE144" t="str">
            <v/>
          </cell>
        </row>
        <row r="145">
          <cell r="B145" t="str">
            <v/>
          </cell>
          <cell r="F145" t="str">
            <v/>
          </cell>
          <cell r="L145" t="str">
            <v/>
          </cell>
          <cell r="M145" t="str">
            <v/>
          </cell>
          <cell r="R145" t="str">
            <v/>
          </cell>
          <cell r="S145" t="str">
            <v/>
          </cell>
          <cell r="X145" t="str">
            <v/>
          </cell>
          <cell r="Z145" t="str">
            <v/>
          </cell>
          <cell r="AD145" t="str">
            <v/>
          </cell>
          <cell r="AE145" t="str">
            <v/>
          </cell>
        </row>
        <row r="146">
          <cell r="B146" t="str">
            <v/>
          </cell>
          <cell r="F146" t="str">
            <v/>
          </cell>
          <cell r="L146" t="str">
            <v/>
          </cell>
          <cell r="M146" t="str">
            <v/>
          </cell>
          <cell r="R146" t="str">
            <v/>
          </cell>
          <cell r="S146" t="str">
            <v/>
          </cell>
          <cell r="X146" t="str">
            <v/>
          </cell>
          <cell r="Z146" t="str">
            <v/>
          </cell>
          <cell r="AD146" t="str">
            <v/>
          </cell>
          <cell r="AE146" t="str">
            <v/>
          </cell>
        </row>
        <row r="147">
          <cell r="B147" t="str">
            <v/>
          </cell>
          <cell r="F147" t="str">
            <v/>
          </cell>
          <cell r="L147" t="str">
            <v/>
          </cell>
          <cell r="M147" t="str">
            <v/>
          </cell>
          <cell r="R147" t="str">
            <v/>
          </cell>
          <cell r="S147" t="str">
            <v/>
          </cell>
          <cell r="X147" t="str">
            <v/>
          </cell>
          <cell r="Z147" t="str">
            <v/>
          </cell>
          <cell r="AD147" t="str">
            <v/>
          </cell>
          <cell r="AE147" t="str">
            <v/>
          </cell>
        </row>
        <row r="148">
          <cell r="B148" t="str">
            <v/>
          </cell>
          <cell r="F148" t="str">
            <v/>
          </cell>
          <cell r="L148" t="str">
            <v/>
          </cell>
          <cell r="M148" t="str">
            <v/>
          </cell>
          <cell r="R148" t="str">
            <v/>
          </cell>
          <cell r="S148" t="str">
            <v/>
          </cell>
          <cell r="X148" t="str">
            <v/>
          </cell>
          <cell r="Z148" t="str">
            <v/>
          </cell>
          <cell r="AD148" t="str">
            <v/>
          </cell>
          <cell r="AE148" t="str">
            <v/>
          </cell>
        </row>
        <row r="149">
          <cell r="B149" t="str">
            <v/>
          </cell>
          <cell r="F149" t="str">
            <v/>
          </cell>
          <cell r="L149" t="str">
            <v/>
          </cell>
          <cell r="M149" t="str">
            <v/>
          </cell>
          <cell r="R149" t="str">
            <v/>
          </cell>
          <cell r="S149" t="str">
            <v/>
          </cell>
          <cell r="X149" t="str">
            <v/>
          </cell>
          <cell r="Z149" t="str">
            <v/>
          </cell>
          <cell r="AD149" t="str">
            <v/>
          </cell>
          <cell r="AE149" t="str">
            <v/>
          </cell>
        </row>
        <row r="150">
          <cell r="B150" t="str">
            <v/>
          </cell>
          <cell r="F150" t="str">
            <v/>
          </cell>
          <cell r="L150" t="str">
            <v/>
          </cell>
          <cell r="M150" t="str">
            <v/>
          </cell>
          <cell r="R150" t="str">
            <v/>
          </cell>
          <cell r="S150" t="str">
            <v/>
          </cell>
          <cell r="X150" t="str">
            <v/>
          </cell>
          <cell r="Z150" t="str">
            <v/>
          </cell>
          <cell r="AD150" t="str">
            <v/>
          </cell>
          <cell r="AE150" t="str">
            <v/>
          </cell>
        </row>
        <row r="151">
          <cell r="B151" t="str">
            <v/>
          </cell>
          <cell r="F151" t="str">
            <v/>
          </cell>
          <cell r="L151" t="str">
            <v/>
          </cell>
          <cell r="M151" t="str">
            <v/>
          </cell>
          <cell r="R151" t="str">
            <v/>
          </cell>
          <cell r="S151" t="str">
            <v/>
          </cell>
          <cell r="X151" t="str">
            <v/>
          </cell>
          <cell r="Z151" t="str">
            <v/>
          </cell>
          <cell r="AD151" t="str">
            <v/>
          </cell>
          <cell r="AE151" t="str">
            <v/>
          </cell>
        </row>
        <row r="152">
          <cell r="B152" t="str">
            <v/>
          </cell>
          <cell r="F152" t="str">
            <v/>
          </cell>
          <cell r="L152" t="str">
            <v/>
          </cell>
          <cell r="M152" t="str">
            <v/>
          </cell>
          <cell r="R152" t="str">
            <v/>
          </cell>
          <cell r="S152" t="str">
            <v/>
          </cell>
          <cell r="X152" t="str">
            <v/>
          </cell>
          <cell r="Z152" t="str">
            <v/>
          </cell>
          <cell r="AD152" t="str">
            <v/>
          </cell>
          <cell r="AE152" t="str">
            <v/>
          </cell>
        </row>
        <row r="153">
          <cell r="B153" t="str">
            <v/>
          </cell>
          <cell r="F153" t="str">
            <v/>
          </cell>
          <cell r="L153" t="str">
            <v/>
          </cell>
          <cell r="M153" t="str">
            <v/>
          </cell>
          <cell r="R153" t="str">
            <v/>
          </cell>
          <cell r="S153" t="str">
            <v/>
          </cell>
          <cell r="X153" t="str">
            <v/>
          </cell>
          <cell r="Z153" t="str">
            <v/>
          </cell>
          <cell r="AD153" t="str">
            <v/>
          </cell>
          <cell r="AE153" t="str">
            <v/>
          </cell>
        </row>
        <row r="154">
          <cell r="B154" t="str">
            <v/>
          </cell>
          <cell r="F154" t="str">
            <v/>
          </cell>
          <cell r="L154" t="str">
            <v/>
          </cell>
          <cell r="M154" t="str">
            <v/>
          </cell>
          <cell r="R154" t="str">
            <v/>
          </cell>
          <cell r="S154" t="str">
            <v/>
          </cell>
          <cell r="X154" t="str">
            <v/>
          </cell>
          <cell r="Z154" t="str">
            <v/>
          </cell>
          <cell r="AD154" t="str">
            <v/>
          </cell>
          <cell r="AE154" t="str">
            <v/>
          </cell>
        </row>
        <row r="155">
          <cell r="B155" t="str">
            <v/>
          </cell>
          <cell r="F155" t="str">
            <v/>
          </cell>
          <cell r="L155" t="str">
            <v/>
          </cell>
          <cell r="M155" t="str">
            <v/>
          </cell>
          <cell r="R155" t="str">
            <v/>
          </cell>
          <cell r="S155" t="str">
            <v/>
          </cell>
          <cell r="X155" t="str">
            <v/>
          </cell>
          <cell r="Z155" t="str">
            <v/>
          </cell>
          <cell r="AD155" t="str">
            <v/>
          </cell>
          <cell r="AE155" t="str">
            <v/>
          </cell>
        </row>
        <row r="156">
          <cell r="B156" t="str">
            <v/>
          </cell>
          <cell r="F156" t="str">
            <v/>
          </cell>
          <cell r="L156" t="str">
            <v/>
          </cell>
          <cell r="M156" t="str">
            <v/>
          </cell>
          <cell r="R156" t="str">
            <v/>
          </cell>
          <cell r="S156" t="str">
            <v/>
          </cell>
          <cell r="X156" t="str">
            <v/>
          </cell>
          <cell r="Z156" t="str">
            <v/>
          </cell>
          <cell r="AD156" t="str">
            <v/>
          </cell>
          <cell r="AE156" t="str">
            <v/>
          </cell>
        </row>
        <row r="157">
          <cell r="B157" t="str">
            <v/>
          </cell>
          <cell r="F157" t="str">
            <v/>
          </cell>
          <cell r="L157" t="str">
            <v/>
          </cell>
          <cell r="M157" t="str">
            <v/>
          </cell>
          <cell r="R157" t="str">
            <v/>
          </cell>
          <cell r="S157" t="str">
            <v/>
          </cell>
          <cell r="X157" t="str">
            <v/>
          </cell>
          <cell r="Z157" t="str">
            <v/>
          </cell>
          <cell r="AD157" t="str">
            <v/>
          </cell>
          <cell r="AE157" t="str">
            <v/>
          </cell>
        </row>
        <row r="158">
          <cell r="B158" t="str">
            <v/>
          </cell>
          <cell r="F158" t="str">
            <v/>
          </cell>
          <cell r="L158" t="str">
            <v/>
          </cell>
          <cell r="M158" t="str">
            <v/>
          </cell>
          <cell r="R158" t="str">
            <v/>
          </cell>
          <cell r="S158" t="str">
            <v/>
          </cell>
          <cell r="X158" t="str">
            <v/>
          </cell>
          <cell r="Z158" t="str">
            <v/>
          </cell>
          <cell r="AD158" t="str">
            <v/>
          </cell>
          <cell r="AE158" t="str">
            <v/>
          </cell>
        </row>
        <row r="159">
          <cell r="B159" t="str">
            <v/>
          </cell>
          <cell r="F159" t="str">
            <v/>
          </cell>
          <cell r="L159" t="str">
            <v/>
          </cell>
          <cell r="M159" t="str">
            <v/>
          </cell>
          <cell r="R159" t="str">
            <v/>
          </cell>
          <cell r="S159" t="str">
            <v/>
          </cell>
          <cell r="X159" t="str">
            <v/>
          </cell>
          <cell r="Z159" t="str">
            <v/>
          </cell>
          <cell r="AD159" t="str">
            <v/>
          </cell>
          <cell r="AE159" t="str">
            <v/>
          </cell>
        </row>
        <row r="160">
          <cell r="B160" t="str">
            <v/>
          </cell>
          <cell r="F160" t="str">
            <v/>
          </cell>
          <cell r="L160" t="str">
            <v/>
          </cell>
          <cell r="M160" t="str">
            <v/>
          </cell>
          <cell r="R160" t="str">
            <v/>
          </cell>
          <cell r="S160" t="str">
            <v/>
          </cell>
          <cell r="X160" t="str">
            <v/>
          </cell>
          <cell r="Z160" t="str">
            <v/>
          </cell>
          <cell r="AD160" t="str">
            <v/>
          </cell>
          <cell r="AE160" t="str">
            <v/>
          </cell>
        </row>
        <row r="161">
          <cell r="B161" t="str">
            <v/>
          </cell>
          <cell r="F161" t="str">
            <v/>
          </cell>
          <cell r="L161" t="str">
            <v/>
          </cell>
          <cell r="M161" t="str">
            <v/>
          </cell>
          <cell r="R161" t="str">
            <v/>
          </cell>
          <cell r="S161" t="str">
            <v/>
          </cell>
          <cell r="X161" t="str">
            <v/>
          </cell>
          <cell r="Z161" t="str">
            <v/>
          </cell>
          <cell r="AD161" t="str">
            <v/>
          </cell>
          <cell r="AE161" t="str">
            <v/>
          </cell>
        </row>
        <row r="162">
          <cell r="B162" t="str">
            <v/>
          </cell>
          <cell r="F162" t="str">
            <v/>
          </cell>
          <cell r="L162" t="str">
            <v/>
          </cell>
          <cell r="M162" t="str">
            <v/>
          </cell>
          <cell r="R162" t="str">
            <v/>
          </cell>
          <cell r="S162" t="str">
            <v/>
          </cell>
          <cell r="X162" t="str">
            <v/>
          </cell>
          <cell r="Z162" t="str">
            <v/>
          </cell>
          <cell r="AD162" t="str">
            <v/>
          </cell>
          <cell r="AE162" t="str">
            <v/>
          </cell>
        </row>
        <row r="163">
          <cell r="B163" t="str">
            <v/>
          </cell>
          <cell r="F163" t="str">
            <v/>
          </cell>
          <cell r="L163" t="str">
            <v/>
          </cell>
          <cell r="M163" t="str">
            <v/>
          </cell>
          <cell r="R163" t="str">
            <v/>
          </cell>
          <cell r="S163" t="str">
            <v/>
          </cell>
          <cell r="X163" t="str">
            <v/>
          </cell>
          <cell r="Z163" t="str">
            <v/>
          </cell>
          <cell r="AD163" t="str">
            <v/>
          </cell>
          <cell r="AE163" t="str">
            <v/>
          </cell>
        </row>
        <row r="164">
          <cell r="B164" t="str">
            <v/>
          </cell>
          <cell r="F164" t="str">
            <v/>
          </cell>
          <cell r="L164" t="str">
            <v/>
          </cell>
          <cell r="M164" t="str">
            <v/>
          </cell>
          <cell r="R164" t="str">
            <v/>
          </cell>
          <cell r="S164" t="str">
            <v/>
          </cell>
          <cell r="X164" t="str">
            <v/>
          </cell>
          <cell r="Z164" t="str">
            <v/>
          </cell>
          <cell r="AD164" t="str">
            <v/>
          </cell>
          <cell r="AE164" t="str">
            <v/>
          </cell>
        </row>
        <row r="165">
          <cell r="B165" t="str">
            <v/>
          </cell>
          <cell r="F165" t="str">
            <v/>
          </cell>
          <cell r="L165" t="str">
            <v/>
          </cell>
          <cell r="M165" t="str">
            <v/>
          </cell>
          <cell r="R165" t="str">
            <v/>
          </cell>
          <cell r="S165" t="str">
            <v/>
          </cell>
          <cell r="X165" t="str">
            <v/>
          </cell>
          <cell r="Z165" t="str">
            <v/>
          </cell>
          <cell r="AD165" t="str">
            <v/>
          </cell>
          <cell r="AE165" t="str">
            <v/>
          </cell>
        </row>
        <row r="166">
          <cell r="B166" t="str">
            <v/>
          </cell>
          <cell r="F166" t="str">
            <v/>
          </cell>
          <cell r="L166" t="str">
            <v/>
          </cell>
          <cell r="M166" t="str">
            <v/>
          </cell>
          <cell r="R166" t="str">
            <v/>
          </cell>
          <cell r="S166" t="str">
            <v/>
          </cell>
          <cell r="X166" t="str">
            <v/>
          </cell>
          <cell r="Z166" t="str">
            <v/>
          </cell>
          <cell r="AD166" t="str">
            <v/>
          </cell>
          <cell r="AE166" t="str">
            <v/>
          </cell>
        </row>
        <row r="167">
          <cell r="B167" t="str">
            <v/>
          </cell>
          <cell r="F167" t="str">
            <v/>
          </cell>
          <cell r="L167" t="str">
            <v/>
          </cell>
          <cell r="M167" t="str">
            <v/>
          </cell>
          <cell r="R167" t="str">
            <v/>
          </cell>
          <cell r="S167" t="str">
            <v/>
          </cell>
          <cell r="X167" t="str">
            <v/>
          </cell>
          <cell r="Z167" t="str">
            <v/>
          </cell>
          <cell r="AD167" t="str">
            <v/>
          </cell>
          <cell r="AE167" t="str">
            <v/>
          </cell>
        </row>
        <row r="168">
          <cell r="B168" t="str">
            <v/>
          </cell>
          <cell r="F168" t="str">
            <v/>
          </cell>
          <cell r="L168" t="str">
            <v/>
          </cell>
          <cell r="M168" t="str">
            <v/>
          </cell>
          <cell r="R168" t="str">
            <v/>
          </cell>
          <cell r="S168" t="str">
            <v/>
          </cell>
          <cell r="X168" t="str">
            <v/>
          </cell>
          <cell r="Z168" t="str">
            <v/>
          </cell>
          <cell r="AD168" t="str">
            <v/>
          </cell>
          <cell r="AE168" t="str">
            <v/>
          </cell>
        </row>
        <row r="169">
          <cell r="B169" t="str">
            <v/>
          </cell>
          <cell r="F169" t="str">
            <v/>
          </cell>
          <cell r="L169" t="str">
            <v/>
          </cell>
          <cell r="M169" t="str">
            <v/>
          </cell>
          <cell r="R169" t="str">
            <v/>
          </cell>
          <cell r="S169" t="str">
            <v/>
          </cell>
          <cell r="X169" t="str">
            <v/>
          </cell>
          <cell r="Z169" t="str">
            <v/>
          </cell>
          <cell r="AD169" t="str">
            <v/>
          </cell>
          <cell r="AE169" t="str">
            <v/>
          </cell>
        </row>
        <row r="170">
          <cell r="B170" t="str">
            <v/>
          </cell>
          <cell r="F170" t="str">
            <v/>
          </cell>
          <cell r="L170" t="str">
            <v/>
          </cell>
          <cell r="M170" t="str">
            <v/>
          </cell>
          <cell r="R170" t="str">
            <v/>
          </cell>
          <cell r="S170" t="str">
            <v/>
          </cell>
          <cell r="X170" t="str">
            <v/>
          </cell>
          <cell r="Z170" t="str">
            <v/>
          </cell>
          <cell r="AD170" t="str">
            <v/>
          </cell>
          <cell r="AE170" t="str">
            <v/>
          </cell>
        </row>
        <row r="171">
          <cell r="B171" t="str">
            <v/>
          </cell>
          <cell r="F171" t="str">
            <v/>
          </cell>
          <cell r="L171" t="str">
            <v/>
          </cell>
          <cell r="M171" t="str">
            <v/>
          </cell>
          <cell r="R171" t="str">
            <v/>
          </cell>
          <cell r="S171" t="str">
            <v/>
          </cell>
          <cell r="X171" t="str">
            <v/>
          </cell>
          <cell r="Z171" t="str">
            <v/>
          </cell>
          <cell r="AD171" t="str">
            <v/>
          </cell>
          <cell r="AE171" t="str">
            <v/>
          </cell>
        </row>
        <row r="172">
          <cell r="B172" t="str">
            <v/>
          </cell>
          <cell r="F172" t="str">
            <v/>
          </cell>
          <cell r="L172" t="str">
            <v/>
          </cell>
          <cell r="M172" t="str">
            <v/>
          </cell>
          <cell r="R172" t="str">
            <v/>
          </cell>
          <cell r="S172" t="str">
            <v/>
          </cell>
          <cell r="X172" t="str">
            <v/>
          </cell>
          <cell r="Z172" t="str">
            <v/>
          </cell>
          <cell r="AD172" t="str">
            <v/>
          </cell>
          <cell r="AE172" t="str">
            <v/>
          </cell>
        </row>
        <row r="173">
          <cell r="B173" t="str">
            <v/>
          </cell>
          <cell r="F173" t="str">
            <v/>
          </cell>
          <cell r="L173" t="str">
            <v/>
          </cell>
          <cell r="M173" t="str">
            <v/>
          </cell>
          <cell r="R173" t="str">
            <v/>
          </cell>
          <cell r="S173" t="str">
            <v/>
          </cell>
          <cell r="X173" t="str">
            <v/>
          </cell>
          <cell r="Z173" t="str">
            <v/>
          </cell>
          <cell r="AD173" t="str">
            <v/>
          </cell>
          <cell r="AE173" t="str">
            <v/>
          </cell>
        </row>
        <row r="174">
          <cell r="B174" t="str">
            <v/>
          </cell>
          <cell r="F174" t="str">
            <v/>
          </cell>
          <cell r="L174" t="str">
            <v/>
          </cell>
          <cell r="M174" t="str">
            <v/>
          </cell>
          <cell r="R174" t="str">
            <v/>
          </cell>
          <cell r="S174" t="str">
            <v/>
          </cell>
          <cell r="X174" t="str">
            <v/>
          </cell>
          <cell r="Z174" t="str">
            <v/>
          </cell>
          <cell r="AD174" t="str">
            <v/>
          </cell>
          <cell r="AE174" t="str">
            <v/>
          </cell>
        </row>
        <row r="175">
          <cell r="B175" t="str">
            <v/>
          </cell>
          <cell r="F175" t="str">
            <v/>
          </cell>
          <cell r="L175" t="str">
            <v/>
          </cell>
          <cell r="M175" t="str">
            <v/>
          </cell>
          <cell r="R175" t="str">
            <v/>
          </cell>
          <cell r="S175" t="str">
            <v/>
          </cell>
          <cell r="X175" t="str">
            <v/>
          </cell>
          <cell r="Z175" t="str">
            <v/>
          </cell>
          <cell r="AD175" t="str">
            <v/>
          </cell>
          <cell r="AE175" t="str">
            <v/>
          </cell>
        </row>
        <row r="176">
          <cell r="B176" t="str">
            <v/>
          </cell>
          <cell r="F176" t="str">
            <v/>
          </cell>
          <cell r="L176" t="str">
            <v/>
          </cell>
          <cell r="M176" t="str">
            <v/>
          </cell>
          <cell r="R176" t="str">
            <v/>
          </cell>
          <cell r="S176" t="str">
            <v/>
          </cell>
          <cell r="X176" t="str">
            <v/>
          </cell>
          <cell r="Z176" t="str">
            <v/>
          </cell>
          <cell r="AD176" t="str">
            <v/>
          </cell>
          <cell r="AE176" t="str">
            <v/>
          </cell>
        </row>
        <row r="177">
          <cell r="B177" t="str">
            <v/>
          </cell>
          <cell r="F177" t="str">
            <v/>
          </cell>
          <cell r="L177" t="str">
            <v/>
          </cell>
          <cell r="M177" t="str">
            <v/>
          </cell>
          <cell r="R177" t="str">
            <v/>
          </cell>
          <cell r="S177" t="str">
            <v/>
          </cell>
          <cell r="X177" t="str">
            <v/>
          </cell>
          <cell r="Z177" t="str">
            <v/>
          </cell>
          <cell r="AD177" t="str">
            <v/>
          </cell>
          <cell r="AE177" t="str">
            <v/>
          </cell>
        </row>
        <row r="178">
          <cell r="B178" t="str">
            <v/>
          </cell>
          <cell r="F178" t="str">
            <v/>
          </cell>
          <cell r="L178" t="str">
            <v/>
          </cell>
          <cell r="M178" t="str">
            <v/>
          </cell>
          <cell r="R178" t="str">
            <v/>
          </cell>
          <cell r="S178" t="str">
            <v/>
          </cell>
          <cell r="X178" t="str">
            <v/>
          </cell>
          <cell r="Z178" t="str">
            <v/>
          </cell>
          <cell r="AD178" t="str">
            <v/>
          </cell>
          <cell r="AE178" t="str">
            <v/>
          </cell>
        </row>
        <row r="179">
          <cell r="B179" t="str">
            <v/>
          </cell>
          <cell r="F179" t="str">
            <v/>
          </cell>
          <cell r="L179" t="str">
            <v/>
          </cell>
          <cell r="M179" t="str">
            <v/>
          </cell>
          <cell r="R179" t="str">
            <v/>
          </cell>
          <cell r="S179" t="str">
            <v/>
          </cell>
          <cell r="X179" t="str">
            <v/>
          </cell>
          <cell r="Z179" t="str">
            <v/>
          </cell>
          <cell r="AD179" t="str">
            <v/>
          </cell>
          <cell r="AE179" t="str">
            <v/>
          </cell>
        </row>
        <row r="180">
          <cell r="B180" t="str">
            <v/>
          </cell>
          <cell r="F180" t="str">
            <v/>
          </cell>
          <cell r="L180" t="str">
            <v/>
          </cell>
          <cell r="M180" t="str">
            <v/>
          </cell>
          <cell r="R180" t="str">
            <v/>
          </cell>
          <cell r="S180" t="str">
            <v/>
          </cell>
          <cell r="X180" t="str">
            <v/>
          </cell>
          <cell r="Z180" t="str">
            <v/>
          </cell>
          <cell r="AD180" t="str">
            <v/>
          </cell>
          <cell r="AE180" t="str">
            <v/>
          </cell>
        </row>
        <row r="181">
          <cell r="B181" t="str">
            <v/>
          </cell>
          <cell r="F181" t="str">
            <v/>
          </cell>
          <cell r="L181" t="str">
            <v/>
          </cell>
          <cell r="M181" t="str">
            <v/>
          </cell>
          <cell r="R181" t="str">
            <v/>
          </cell>
          <cell r="S181" t="str">
            <v/>
          </cell>
          <cell r="X181" t="str">
            <v/>
          </cell>
          <cell r="Z181" t="str">
            <v/>
          </cell>
          <cell r="AD181" t="str">
            <v/>
          </cell>
          <cell r="AE181" t="str">
            <v/>
          </cell>
        </row>
        <row r="182">
          <cell r="B182" t="str">
            <v/>
          </cell>
          <cell r="F182" t="str">
            <v/>
          </cell>
          <cell r="L182" t="str">
            <v/>
          </cell>
          <cell r="M182" t="str">
            <v/>
          </cell>
          <cell r="R182" t="str">
            <v/>
          </cell>
          <cell r="S182" t="str">
            <v/>
          </cell>
          <cell r="X182" t="str">
            <v/>
          </cell>
          <cell r="Z182" t="str">
            <v/>
          </cell>
          <cell r="AD182" t="str">
            <v/>
          </cell>
          <cell r="AE182" t="str">
            <v/>
          </cell>
        </row>
        <row r="183">
          <cell r="B183" t="str">
            <v/>
          </cell>
          <cell r="F183" t="str">
            <v/>
          </cell>
          <cell r="L183" t="str">
            <v/>
          </cell>
          <cell r="M183" t="str">
            <v/>
          </cell>
          <cell r="R183" t="str">
            <v/>
          </cell>
          <cell r="S183" t="str">
            <v/>
          </cell>
          <cell r="X183" t="str">
            <v/>
          </cell>
          <cell r="Z183" t="str">
            <v/>
          </cell>
          <cell r="AD183" t="str">
            <v/>
          </cell>
          <cell r="AE183" t="str">
            <v/>
          </cell>
        </row>
        <row r="184">
          <cell r="B184" t="str">
            <v/>
          </cell>
          <cell r="F184" t="str">
            <v/>
          </cell>
          <cell r="L184" t="str">
            <v/>
          </cell>
          <cell r="M184" t="str">
            <v/>
          </cell>
          <cell r="R184" t="str">
            <v/>
          </cell>
          <cell r="S184" t="str">
            <v/>
          </cell>
          <cell r="X184" t="str">
            <v/>
          </cell>
          <cell r="Z184" t="str">
            <v/>
          </cell>
          <cell r="AD184" t="str">
            <v/>
          </cell>
          <cell r="AE184" t="str">
            <v/>
          </cell>
        </row>
        <row r="185">
          <cell r="B185" t="str">
            <v/>
          </cell>
          <cell r="F185" t="str">
            <v/>
          </cell>
          <cell r="L185" t="str">
            <v/>
          </cell>
          <cell r="M185" t="str">
            <v/>
          </cell>
          <cell r="R185" t="str">
            <v/>
          </cell>
          <cell r="S185" t="str">
            <v/>
          </cell>
          <cell r="X185" t="str">
            <v/>
          </cell>
          <cell r="Z185" t="str">
            <v/>
          </cell>
          <cell r="AD185" t="str">
            <v/>
          </cell>
          <cell r="AE185" t="str">
            <v/>
          </cell>
        </row>
        <row r="186">
          <cell r="B186" t="str">
            <v/>
          </cell>
          <cell r="F186" t="str">
            <v/>
          </cell>
          <cell r="L186" t="str">
            <v/>
          </cell>
          <cell r="M186" t="str">
            <v/>
          </cell>
          <cell r="R186" t="str">
            <v/>
          </cell>
          <cell r="S186" t="str">
            <v/>
          </cell>
          <cell r="X186" t="str">
            <v/>
          </cell>
          <cell r="Z186" t="str">
            <v/>
          </cell>
          <cell r="AD186" t="str">
            <v/>
          </cell>
          <cell r="AE186" t="str">
            <v/>
          </cell>
        </row>
        <row r="187">
          <cell r="B187" t="str">
            <v/>
          </cell>
          <cell r="F187" t="str">
            <v/>
          </cell>
          <cell r="L187" t="str">
            <v/>
          </cell>
          <cell r="M187" t="str">
            <v/>
          </cell>
          <cell r="R187" t="str">
            <v/>
          </cell>
          <cell r="S187" t="str">
            <v/>
          </cell>
          <cell r="X187" t="str">
            <v/>
          </cell>
          <cell r="Z187" t="str">
            <v/>
          </cell>
          <cell r="AD187" t="str">
            <v/>
          </cell>
          <cell r="AE187" t="str">
            <v/>
          </cell>
        </row>
        <row r="188">
          <cell r="B188" t="str">
            <v/>
          </cell>
          <cell r="F188" t="str">
            <v/>
          </cell>
          <cell r="L188" t="str">
            <v/>
          </cell>
          <cell r="M188" t="str">
            <v/>
          </cell>
          <cell r="R188" t="str">
            <v/>
          </cell>
          <cell r="S188" t="str">
            <v/>
          </cell>
          <cell r="X188" t="str">
            <v/>
          </cell>
          <cell r="Z188" t="str">
            <v/>
          </cell>
          <cell r="AD188" t="str">
            <v/>
          </cell>
          <cell r="AE188" t="str">
            <v/>
          </cell>
        </row>
        <row r="189">
          <cell r="B189" t="str">
            <v/>
          </cell>
          <cell r="F189" t="str">
            <v/>
          </cell>
          <cell r="L189" t="str">
            <v/>
          </cell>
          <cell r="M189" t="str">
            <v/>
          </cell>
          <cell r="R189" t="str">
            <v/>
          </cell>
          <cell r="S189" t="str">
            <v/>
          </cell>
          <cell r="X189" t="str">
            <v/>
          </cell>
          <cell r="Z189" t="str">
            <v/>
          </cell>
          <cell r="AD189" t="str">
            <v/>
          </cell>
          <cell r="AE189" t="str">
            <v/>
          </cell>
        </row>
        <row r="190">
          <cell r="B190" t="str">
            <v/>
          </cell>
          <cell r="F190" t="str">
            <v/>
          </cell>
          <cell r="L190" t="str">
            <v/>
          </cell>
          <cell r="M190" t="str">
            <v/>
          </cell>
          <cell r="R190" t="str">
            <v/>
          </cell>
          <cell r="S190" t="str">
            <v/>
          </cell>
          <cell r="X190" t="str">
            <v/>
          </cell>
          <cell r="Z190" t="str">
            <v/>
          </cell>
          <cell r="AD190" t="str">
            <v/>
          </cell>
          <cell r="AE190" t="str">
            <v/>
          </cell>
        </row>
        <row r="191">
          <cell r="B191" t="str">
            <v/>
          </cell>
          <cell r="F191" t="str">
            <v/>
          </cell>
          <cell r="L191" t="str">
            <v/>
          </cell>
          <cell r="M191" t="str">
            <v/>
          </cell>
          <cell r="R191" t="str">
            <v/>
          </cell>
          <cell r="S191" t="str">
            <v/>
          </cell>
          <cell r="X191" t="str">
            <v/>
          </cell>
          <cell r="Z191" t="str">
            <v/>
          </cell>
          <cell r="AD191" t="str">
            <v/>
          </cell>
          <cell r="AE191" t="str">
            <v/>
          </cell>
        </row>
        <row r="192">
          <cell r="B192" t="str">
            <v/>
          </cell>
          <cell r="F192" t="str">
            <v/>
          </cell>
          <cell r="L192" t="str">
            <v/>
          </cell>
          <cell r="M192" t="str">
            <v/>
          </cell>
          <cell r="R192" t="str">
            <v/>
          </cell>
          <cell r="S192" t="str">
            <v/>
          </cell>
          <cell r="X192" t="str">
            <v/>
          </cell>
          <cell r="Z192" t="str">
            <v/>
          </cell>
          <cell r="AD192" t="str">
            <v/>
          </cell>
          <cell r="AE192" t="str">
            <v/>
          </cell>
        </row>
        <row r="193">
          <cell r="B193" t="str">
            <v/>
          </cell>
          <cell r="F193" t="str">
            <v/>
          </cell>
          <cell r="L193" t="str">
            <v/>
          </cell>
          <cell r="M193" t="str">
            <v/>
          </cell>
          <cell r="R193" t="str">
            <v/>
          </cell>
          <cell r="S193" t="str">
            <v/>
          </cell>
          <cell r="X193" t="str">
            <v/>
          </cell>
          <cell r="Z193" t="str">
            <v/>
          </cell>
          <cell r="AD193" t="str">
            <v/>
          </cell>
          <cell r="AE193" t="str">
            <v/>
          </cell>
        </row>
        <row r="194">
          <cell r="B194" t="str">
            <v/>
          </cell>
          <cell r="F194" t="str">
            <v/>
          </cell>
          <cell r="L194" t="str">
            <v/>
          </cell>
          <cell r="M194" t="str">
            <v/>
          </cell>
          <cell r="R194" t="str">
            <v/>
          </cell>
          <cell r="S194" t="str">
            <v/>
          </cell>
          <cell r="X194" t="str">
            <v/>
          </cell>
          <cell r="Z194" t="str">
            <v/>
          </cell>
          <cell r="AD194" t="str">
            <v/>
          </cell>
          <cell r="AE194" t="str">
            <v/>
          </cell>
        </row>
        <row r="195">
          <cell r="B195" t="str">
            <v/>
          </cell>
          <cell r="F195" t="str">
            <v/>
          </cell>
          <cell r="L195" t="str">
            <v/>
          </cell>
          <cell r="M195" t="str">
            <v/>
          </cell>
          <cell r="R195" t="str">
            <v/>
          </cell>
          <cell r="S195" t="str">
            <v/>
          </cell>
          <cell r="X195" t="str">
            <v/>
          </cell>
          <cell r="Z195" t="str">
            <v/>
          </cell>
          <cell r="AD195" t="str">
            <v/>
          </cell>
          <cell r="AE195" t="str">
            <v/>
          </cell>
        </row>
        <row r="196">
          <cell r="B196" t="str">
            <v/>
          </cell>
          <cell r="F196" t="str">
            <v/>
          </cell>
          <cell r="L196" t="str">
            <v/>
          </cell>
          <cell r="M196" t="str">
            <v/>
          </cell>
          <cell r="R196" t="str">
            <v/>
          </cell>
          <cell r="S196" t="str">
            <v/>
          </cell>
          <cell r="X196" t="str">
            <v/>
          </cell>
          <cell r="Z196" t="str">
            <v/>
          </cell>
          <cell r="AD196" t="str">
            <v/>
          </cell>
          <cell r="AE196" t="str">
            <v/>
          </cell>
        </row>
        <row r="197">
          <cell r="B197" t="str">
            <v/>
          </cell>
          <cell r="F197" t="str">
            <v/>
          </cell>
          <cell r="L197" t="str">
            <v/>
          </cell>
          <cell r="M197" t="str">
            <v/>
          </cell>
          <cell r="R197" t="str">
            <v/>
          </cell>
          <cell r="S197" t="str">
            <v/>
          </cell>
          <cell r="X197" t="str">
            <v/>
          </cell>
          <cell r="Z197" t="str">
            <v/>
          </cell>
          <cell r="AD197" t="str">
            <v/>
          </cell>
          <cell r="AE197" t="str">
            <v/>
          </cell>
        </row>
        <row r="198">
          <cell r="B198" t="str">
            <v/>
          </cell>
          <cell r="F198" t="str">
            <v/>
          </cell>
          <cell r="L198" t="str">
            <v/>
          </cell>
          <cell r="M198" t="str">
            <v/>
          </cell>
          <cell r="R198" t="str">
            <v/>
          </cell>
          <cell r="S198" t="str">
            <v/>
          </cell>
          <cell r="X198" t="str">
            <v/>
          </cell>
          <cell r="Z198" t="str">
            <v/>
          </cell>
          <cell r="AD198" t="str">
            <v/>
          </cell>
          <cell r="AE198" t="str">
            <v/>
          </cell>
        </row>
        <row r="199">
          <cell r="B199" t="str">
            <v/>
          </cell>
          <cell r="F199" t="str">
            <v/>
          </cell>
          <cell r="L199" t="str">
            <v/>
          </cell>
          <cell r="M199" t="str">
            <v/>
          </cell>
          <cell r="R199" t="str">
            <v/>
          </cell>
          <cell r="S199" t="str">
            <v/>
          </cell>
          <cell r="X199" t="str">
            <v/>
          </cell>
          <cell r="Z199" t="str">
            <v/>
          </cell>
          <cell r="AD199" t="str">
            <v/>
          </cell>
          <cell r="AE199" t="str">
            <v/>
          </cell>
        </row>
        <row r="200">
          <cell r="B200" t="str">
            <v/>
          </cell>
          <cell r="F200" t="str">
            <v/>
          </cell>
          <cell r="L200" t="str">
            <v/>
          </cell>
          <cell r="M200" t="str">
            <v/>
          </cell>
          <cell r="R200" t="str">
            <v/>
          </cell>
          <cell r="S200" t="str">
            <v/>
          </cell>
          <cell r="X200" t="str">
            <v/>
          </cell>
          <cell r="Z200" t="str">
            <v/>
          </cell>
          <cell r="AD200" t="str">
            <v/>
          </cell>
          <cell r="AE200" t="str">
            <v/>
          </cell>
        </row>
        <row r="201">
          <cell r="B201" t="str">
            <v/>
          </cell>
          <cell r="F201" t="str">
            <v/>
          </cell>
          <cell r="L201" t="str">
            <v/>
          </cell>
          <cell r="M201" t="str">
            <v/>
          </cell>
          <cell r="R201" t="str">
            <v/>
          </cell>
          <cell r="S201" t="str">
            <v/>
          </cell>
          <cell r="X201" t="str">
            <v/>
          </cell>
          <cell r="Z201" t="str">
            <v/>
          </cell>
          <cell r="AD201" t="str">
            <v/>
          </cell>
          <cell r="AE201" t="str">
            <v/>
          </cell>
        </row>
        <row r="202">
          <cell r="B202" t="str">
            <v/>
          </cell>
          <cell r="F202" t="str">
            <v/>
          </cell>
          <cell r="L202" t="str">
            <v/>
          </cell>
          <cell r="M202" t="str">
            <v/>
          </cell>
          <cell r="R202" t="str">
            <v/>
          </cell>
          <cell r="S202" t="str">
            <v/>
          </cell>
          <cell r="X202" t="str">
            <v/>
          </cell>
          <cell r="Z202" t="str">
            <v/>
          </cell>
          <cell r="AD202" t="str">
            <v/>
          </cell>
          <cell r="AE202" t="str">
            <v/>
          </cell>
        </row>
        <row r="203">
          <cell r="B203" t="str">
            <v/>
          </cell>
          <cell r="F203" t="str">
            <v/>
          </cell>
          <cell r="L203" t="str">
            <v/>
          </cell>
          <cell r="M203" t="str">
            <v/>
          </cell>
          <cell r="R203" t="str">
            <v/>
          </cell>
          <cell r="S203" t="str">
            <v/>
          </cell>
          <cell r="X203" t="str">
            <v/>
          </cell>
          <cell r="Z203" t="str">
            <v/>
          </cell>
          <cell r="AD203" t="str">
            <v/>
          </cell>
          <cell r="AE203" t="str">
            <v/>
          </cell>
        </row>
        <row r="204">
          <cell r="B204" t="str">
            <v/>
          </cell>
          <cell r="F204" t="str">
            <v/>
          </cell>
          <cell r="L204" t="str">
            <v/>
          </cell>
          <cell r="M204" t="str">
            <v/>
          </cell>
          <cell r="R204" t="str">
            <v/>
          </cell>
          <cell r="S204" t="str">
            <v/>
          </cell>
          <cell r="X204" t="str">
            <v/>
          </cell>
          <cell r="Z204" t="str">
            <v/>
          </cell>
          <cell r="AD204" t="str">
            <v/>
          </cell>
          <cell r="AE204" t="str">
            <v/>
          </cell>
        </row>
        <row r="205">
          <cell r="B205" t="str">
            <v/>
          </cell>
          <cell r="F205" t="str">
            <v/>
          </cell>
          <cell r="L205" t="str">
            <v/>
          </cell>
          <cell r="M205" t="str">
            <v/>
          </cell>
          <cell r="R205" t="str">
            <v/>
          </cell>
          <cell r="S205" t="str">
            <v/>
          </cell>
          <cell r="X205" t="str">
            <v/>
          </cell>
          <cell r="Z205" t="str">
            <v/>
          </cell>
          <cell r="AD205" t="str">
            <v/>
          </cell>
          <cell r="AE205" t="str">
            <v/>
          </cell>
        </row>
        <row r="206">
          <cell r="B206" t="str">
            <v/>
          </cell>
          <cell r="F206" t="str">
            <v/>
          </cell>
          <cell r="L206" t="str">
            <v/>
          </cell>
          <cell r="M206" t="str">
            <v/>
          </cell>
          <cell r="R206" t="str">
            <v/>
          </cell>
          <cell r="S206" t="str">
            <v/>
          </cell>
          <cell r="X206" t="str">
            <v/>
          </cell>
          <cell r="Z206" t="str">
            <v/>
          </cell>
          <cell r="AD206" t="str">
            <v/>
          </cell>
          <cell r="AE206" t="str">
            <v/>
          </cell>
        </row>
        <row r="207">
          <cell r="B207" t="str">
            <v/>
          </cell>
          <cell r="F207" t="str">
            <v/>
          </cell>
          <cell r="L207" t="str">
            <v/>
          </cell>
          <cell r="M207" t="str">
            <v/>
          </cell>
          <cell r="R207" t="str">
            <v/>
          </cell>
          <cell r="S207" t="str">
            <v/>
          </cell>
          <cell r="X207" t="str">
            <v/>
          </cell>
          <cell r="Z207" t="str">
            <v/>
          </cell>
          <cell r="AD207" t="str">
            <v/>
          </cell>
          <cell r="AE207" t="str">
            <v/>
          </cell>
        </row>
        <row r="208">
          <cell r="B208" t="str">
            <v/>
          </cell>
          <cell r="F208" t="str">
            <v/>
          </cell>
          <cell r="L208" t="str">
            <v/>
          </cell>
          <cell r="M208" t="str">
            <v/>
          </cell>
          <cell r="R208" t="str">
            <v/>
          </cell>
          <cell r="S208" t="str">
            <v/>
          </cell>
          <cell r="X208" t="str">
            <v/>
          </cell>
          <cell r="Z208" t="str">
            <v/>
          </cell>
          <cell r="AD208" t="str">
            <v/>
          </cell>
          <cell r="AE208" t="str">
            <v/>
          </cell>
        </row>
        <row r="209">
          <cell r="B209" t="str">
            <v/>
          </cell>
          <cell r="F209" t="str">
            <v/>
          </cell>
          <cell r="L209" t="str">
            <v/>
          </cell>
          <cell r="M209" t="str">
            <v/>
          </cell>
          <cell r="R209" t="str">
            <v/>
          </cell>
          <cell r="S209" t="str">
            <v/>
          </cell>
          <cell r="X209" t="str">
            <v/>
          </cell>
          <cell r="Z209" t="str">
            <v/>
          </cell>
          <cell r="AD209" t="str">
            <v/>
          </cell>
          <cell r="AE209" t="str">
            <v/>
          </cell>
        </row>
        <row r="210">
          <cell r="B210" t="str">
            <v/>
          </cell>
          <cell r="F210" t="str">
            <v/>
          </cell>
          <cell r="L210" t="str">
            <v/>
          </cell>
          <cell r="M210" t="str">
            <v/>
          </cell>
          <cell r="R210" t="str">
            <v/>
          </cell>
          <cell r="S210" t="str">
            <v/>
          </cell>
          <cell r="X210" t="str">
            <v/>
          </cell>
          <cell r="Z210" t="str">
            <v/>
          </cell>
          <cell r="AD210" t="str">
            <v/>
          </cell>
          <cell r="AE210" t="str">
            <v/>
          </cell>
        </row>
        <row r="211">
          <cell r="B211" t="str">
            <v/>
          </cell>
          <cell r="F211" t="str">
            <v/>
          </cell>
          <cell r="L211" t="str">
            <v/>
          </cell>
          <cell r="M211" t="str">
            <v/>
          </cell>
          <cell r="R211" t="str">
            <v/>
          </cell>
          <cell r="S211" t="str">
            <v/>
          </cell>
          <cell r="X211" t="str">
            <v/>
          </cell>
          <cell r="Z211" t="str">
            <v/>
          </cell>
          <cell r="AD211" t="str">
            <v/>
          </cell>
          <cell r="AE211" t="str">
            <v/>
          </cell>
        </row>
        <row r="212">
          <cell r="B212" t="str">
            <v/>
          </cell>
          <cell r="F212" t="str">
            <v/>
          </cell>
          <cell r="L212" t="str">
            <v/>
          </cell>
          <cell r="M212" t="str">
            <v/>
          </cell>
          <cell r="R212" t="str">
            <v/>
          </cell>
          <cell r="S212" t="str">
            <v/>
          </cell>
          <cell r="X212" t="str">
            <v/>
          </cell>
          <cell r="Z212" t="str">
            <v/>
          </cell>
          <cell r="AD212" t="str">
            <v/>
          </cell>
          <cell r="AE212" t="str">
            <v/>
          </cell>
        </row>
        <row r="213">
          <cell r="B213" t="str">
            <v/>
          </cell>
          <cell r="F213" t="str">
            <v/>
          </cell>
          <cell r="L213" t="str">
            <v/>
          </cell>
          <cell r="M213" t="str">
            <v/>
          </cell>
          <cell r="R213" t="str">
            <v/>
          </cell>
          <cell r="S213" t="str">
            <v/>
          </cell>
          <cell r="X213" t="str">
            <v/>
          </cell>
          <cell r="Z213" t="str">
            <v/>
          </cell>
          <cell r="AD213" t="str">
            <v/>
          </cell>
          <cell r="AE213" t="str">
            <v/>
          </cell>
        </row>
        <row r="214">
          <cell r="B214" t="str">
            <v/>
          </cell>
          <cell r="F214" t="str">
            <v/>
          </cell>
          <cell r="L214" t="str">
            <v/>
          </cell>
          <cell r="M214" t="str">
            <v/>
          </cell>
          <cell r="R214" t="str">
            <v/>
          </cell>
          <cell r="S214" t="str">
            <v/>
          </cell>
          <cell r="X214" t="str">
            <v/>
          </cell>
          <cell r="Z214" t="str">
            <v/>
          </cell>
          <cell r="AD214" t="str">
            <v/>
          </cell>
          <cell r="AE214" t="str">
            <v/>
          </cell>
        </row>
        <row r="215">
          <cell r="B215" t="str">
            <v/>
          </cell>
          <cell r="F215" t="str">
            <v/>
          </cell>
          <cell r="L215" t="str">
            <v/>
          </cell>
          <cell r="M215" t="str">
            <v/>
          </cell>
          <cell r="R215" t="str">
            <v/>
          </cell>
          <cell r="S215" t="str">
            <v/>
          </cell>
          <cell r="X215" t="str">
            <v/>
          </cell>
          <cell r="Z215" t="str">
            <v/>
          </cell>
          <cell r="AD215" t="str">
            <v/>
          </cell>
          <cell r="AE215" t="str">
            <v/>
          </cell>
        </row>
        <row r="216">
          <cell r="B216" t="str">
            <v/>
          </cell>
          <cell r="F216" t="str">
            <v/>
          </cell>
          <cell r="L216" t="str">
            <v/>
          </cell>
          <cell r="M216" t="str">
            <v/>
          </cell>
          <cell r="R216" t="str">
            <v/>
          </cell>
          <cell r="S216" t="str">
            <v/>
          </cell>
          <cell r="X216" t="str">
            <v/>
          </cell>
          <cell r="Z216" t="str">
            <v/>
          </cell>
          <cell r="AD216" t="str">
            <v/>
          </cell>
          <cell r="AE216" t="str">
            <v/>
          </cell>
        </row>
        <row r="217">
          <cell r="B217" t="str">
            <v/>
          </cell>
          <cell r="F217" t="str">
            <v/>
          </cell>
          <cell r="L217" t="str">
            <v/>
          </cell>
          <cell r="M217" t="str">
            <v/>
          </cell>
          <cell r="R217" t="str">
            <v/>
          </cell>
          <cell r="S217" t="str">
            <v/>
          </cell>
          <cell r="X217" t="str">
            <v/>
          </cell>
          <cell r="Z217" t="str">
            <v/>
          </cell>
          <cell r="AD217" t="str">
            <v/>
          </cell>
          <cell r="AE217" t="str">
            <v/>
          </cell>
        </row>
        <row r="218">
          <cell r="B218" t="str">
            <v/>
          </cell>
          <cell r="F218" t="str">
            <v/>
          </cell>
          <cell r="L218" t="str">
            <v/>
          </cell>
          <cell r="M218" t="str">
            <v/>
          </cell>
          <cell r="R218" t="str">
            <v/>
          </cell>
          <cell r="S218" t="str">
            <v/>
          </cell>
          <cell r="X218" t="str">
            <v/>
          </cell>
          <cell r="Z218" t="str">
            <v/>
          </cell>
          <cell r="AD218" t="str">
            <v/>
          </cell>
          <cell r="AE218" t="str">
            <v/>
          </cell>
        </row>
        <row r="219">
          <cell r="B219" t="str">
            <v/>
          </cell>
          <cell r="F219" t="str">
            <v/>
          </cell>
          <cell r="L219" t="str">
            <v/>
          </cell>
          <cell r="M219" t="str">
            <v/>
          </cell>
          <cell r="R219" t="str">
            <v/>
          </cell>
          <cell r="S219" t="str">
            <v/>
          </cell>
          <cell r="X219" t="str">
            <v/>
          </cell>
          <cell r="Z219" t="str">
            <v/>
          </cell>
          <cell r="AD219" t="str">
            <v/>
          </cell>
          <cell r="AE219" t="str">
            <v/>
          </cell>
        </row>
        <row r="220">
          <cell r="B220" t="str">
            <v/>
          </cell>
          <cell r="F220" t="str">
            <v/>
          </cell>
          <cell r="L220" t="str">
            <v/>
          </cell>
          <cell r="M220" t="str">
            <v/>
          </cell>
          <cell r="R220" t="str">
            <v/>
          </cell>
          <cell r="S220" t="str">
            <v/>
          </cell>
          <cell r="X220" t="str">
            <v/>
          </cell>
          <cell r="Z220" t="str">
            <v/>
          </cell>
          <cell r="AD220" t="str">
            <v/>
          </cell>
          <cell r="AE220" t="str">
            <v/>
          </cell>
        </row>
        <row r="221">
          <cell r="B221" t="str">
            <v/>
          </cell>
          <cell r="F221" t="str">
            <v/>
          </cell>
          <cell r="L221" t="str">
            <v/>
          </cell>
          <cell r="M221" t="str">
            <v/>
          </cell>
          <cell r="R221" t="str">
            <v/>
          </cell>
          <cell r="S221" t="str">
            <v/>
          </cell>
          <cell r="X221" t="str">
            <v/>
          </cell>
          <cell r="Z221" t="str">
            <v/>
          </cell>
          <cell r="AD221" t="str">
            <v/>
          </cell>
          <cell r="AE221" t="str">
            <v/>
          </cell>
        </row>
        <row r="222">
          <cell r="B222" t="str">
            <v/>
          </cell>
          <cell r="F222" t="str">
            <v/>
          </cell>
          <cell r="L222" t="str">
            <v/>
          </cell>
          <cell r="M222" t="str">
            <v/>
          </cell>
          <cell r="R222" t="str">
            <v/>
          </cell>
          <cell r="S222" t="str">
            <v/>
          </cell>
          <cell r="X222" t="str">
            <v/>
          </cell>
          <cell r="Z222" t="str">
            <v/>
          </cell>
          <cell r="AD222" t="str">
            <v/>
          </cell>
          <cell r="AE222" t="str">
            <v/>
          </cell>
        </row>
        <row r="223">
          <cell r="B223" t="str">
            <v/>
          </cell>
          <cell r="F223" t="str">
            <v/>
          </cell>
          <cell r="L223" t="str">
            <v/>
          </cell>
          <cell r="M223" t="str">
            <v/>
          </cell>
          <cell r="R223" t="str">
            <v/>
          </cell>
          <cell r="S223" t="str">
            <v/>
          </cell>
          <cell r="X223" t="str">
            <v/>
          </cell>
          <cell r="Z223" t="str">
            <v/>
          </cell>
          <cell r="AD223" t="str">
            <v/>
          </cell>
          <cell r="AE223" t="str">
            <v/>
          </cell>
        </row>
        <row r="224">
          <cell r="B224" t="str">
            <v/>
          </cell>
          <cell r="F224" t="str">
            <v/>
          </cell>
          <cell r="L224" t="str">
            <v/>
          </cell>
          <cell r="M224" t="str">
            <v/>
          </cell>
          <cell r="R224" t="str">
            <v/>
          </cell>
          <cell r="S224" t="str">
            <v/>
          </cell>
          <cell r="X224" t="str">
            <v/>
          </cell>
          <cell r="Z224" t="str">
            <v/>
          </cell>
          <cell r="AD224" t="str">
            <v/>
          </cell>
          <cell r="AE224" t="str">
            <v/>
          </cell>
        </row>
        <row r="225">
          <cell r="B225" t="str">
            <v/>
          </cell>
          <cell r="F225" t="str">
            <v/>
          </cell>
          <cell r="L225" t="str">
            <v/>
          </cell>
          <cell r="M225" t="str">
            <v/>
          </cell>
          <cell r="R225" t="str">
            <v/>
          </cell>
          <cell r="S225" t="str">
            <v/>
          </cell>
          <cell r="X225" t="str">
            <v/>
          </cell>
          <cell r="Z225" t="str">
            <v/>
          </cell>
          <cell r="AD225" t="str">
            <v/>
          </cell>
          <cell r="AE225" t="str">
            <v/>
          </cell>
        </row>
        <row r="226">
          <cell r="B226" t="str">
            <v/>
          </cell>
          <cell r="F226" t="str">
            <v/>
          </cell>
          <cell r="L226" t="str">
            <v/>
          </cell>
          <cell r="M226" t="str">
            <v/>
          </cell>
          <cell r="R226" t="str">
            <v/>
          </cell>
          <cell r="S226" t="str">
            <v/>
          </cell>
          <cell r="X226" t="str">
            <v/>
          </cell>
          <cell r="Z226" t="str">
            <v/>
          </cell>
          <cell r="AD226" t="str">
            <v/>
          </cell>
          <cell r="AE226" t="str">
            <v/>
          </cell>
        </row>
        <row r="227">
          <cell r="B227" t="str">
            <v/>
          </cell>
          <cell r="F227" t="str">
            <v/>
          </cell>
          <cell r="L227" t="str">
            <v/>
          </cell>
          <cell r="M227" t="str">
            <v/>
          </cell>
          <cell r="R227" t="str">
            <v/>
          </cell>
          <cell r="S227" t="str">
            <v/>
          </cell>
          <cell r="X227" t="str">
            <v/>
          </cell>
          <cell r="Z227" t="str">
            <v/>
          </cell>
          <cell r="AD227" t="str">
            <v/>
          </cell>
          <cell r="AE227" t="str">
            <v/>
          </cell>
        </row>
        <row r="228">
          <cell r="B228" t="str">
            <v/>
          </cell>
          <cell r="F228" t="str">
            <v/>
          </cell>
          <cell r="L228" t="str">
            <v/>
          </cell>
          <cell r="M228" t="str">
            <v/>
          </cell>
          <cell r="R228" t="str">
            <v/>
          </cell>
          <cell r="S228" t="str">
            <v/>
          </cell>
          <cell r="X228" t="str">
            <v/>
          </cell>
          <cell r="Z228" t="str">
            <v/>
          </cell>
          <cell r="AD228" t="str">
            <v/>
          </cell>
          <cell r="AE228" t="str">
            <v/>
          </cell>
        </row>
        <row r="229">
          <cell r="B229" t="str">
            <v/>
          </cell>
          <cell r="F229" t="str">
            <v/>
          </cell>
          <cell r="L229" t="str">
            <v/>
          </cell>
          <cell r="M229" t="str">
            <v/>
          </cell>
          <cell r="R229" t="str">
            <v/>
          </cell>
          <cell r="S229" t="str">
            <v/>
          </cell>
          <cell r="X229" t="str">
            <v/>
          </cell>
          <cell r="Z229" t="str">
            <v/>
          </cell>
          <cell r="AD229" t="str">
            <v/>
          </cell>
          <cell r="AE229" t="str">
            <v/>
          </cell>
        </row>
        <row r="230">
          <cell r="B230" t="str">
            <v/>
          </cell>
          <cell r="F230" t="str">
            <v/>
          </cell>
          <cell r="L230" t="str">
            <v/>
          </cell>
          <cell r="M230" t="str">
            <v/>
          </cell>
          <cell r="R230" t="str">
            <v/>
          </cell>
          <cell r="S230" t="str">
            <v/>
          </cell>
          <cell r="X230" t="str">
            <v/>
          </cell>
          <cell r="Z230" t="str">
            <v/>
          </cell>
          <cell r="AD230" t="str">
            <v/>
          </cell>
          <cell r="AE230" t="str">
            <v/>
          </cell>
        </row>
        <row r="231">
          <cell r="B231" t="str">
            <v/>
          </cell>
          <cell r="F231" t="str">
            <v/>
          </cell>
          <cell r="L231" t="str">
            <v/>
          </cell>
          <cell r="M231" t="str">
            <v/>
          </cell>
          <cell r="R231" t="str">
            <v/>
          </cell>
          <cell r="S231" t="str">
            <v/>
          </cell>
          <cell r="X231" t="str">
            <v/>
          </cell>
          <cell r="Z231" t="str">
            <v/>
          </cell>
          <cell r="AD231" t="str">
            <v/>
          </cell>
          <cell r="AE231" t="str">
            <v/>
          </cell>
        </row>
        <row r="232">
          <cell r="B232" t="str">
            <v/>
          </cell>
          <cell r="F232" t="str">
            <v/>
          </cell>
          <cell r="L232" t="str">
            <v/>
          </cell>
          <cell r="M232" t="str">
            <v/>
          </cell>
          <cell r="R232" t="str">
            <v/>
          </cell>
          <cell r="S232" t="str">
            <v/>
          </cell>
          <cell r="X232" t="str">
            <v/>
          </cell>
          <cell r="Z232" t="str">
            <v/>
          </cell>
          <cell r="AD232" t="str">
            <v/>
          </cell>
          <cell r="AE232" t="str">
            <v/>
          </cell>
        </row>
        <row r="233">
          <cell r="B233" t="str">
            <v/>
          </cell>
          <cell r="F233" t="str">
            <v/>
          </cell>
          <cell r="L233" t="str">
            <v/>
          </cell>
          <cell r="M233" t="str">
            <v/>
          </cell>
          <cell r="R233" t="str">
            <v/>
          </cell>
          <cell r="S233" t="str">
            <v/>
          </cell>
          <cell r="X233" t="str">
            <v/>
          </cell>
          <cell r="Z233" t="str">
            <v/>
          </cell>
          <cell r="AD233" t="str">
            <v/>
          </cell>
          <cell r="AE233" t="str">
            <v/>
          </cell>
        </row>
        <row r="234">
          <cell r="B234" t="str">
            <v/>
          </cell>
          <cell r="F234" t="str">
            <v/>
          </cell>
          <cell r="L234" t="str">
            <v/>
          </cell>
          <cell r="M234" t="str">
            <v/>
          </cell>
          <cell r="R234" t="str">
            <v/>
          </cell>
          <cell r="S234" t="str">
            <v/>
          </cell>
          <cell r="X234" t="str">
            <v/>
          </cell>
          <cell r="Z234" t="str">
            <v/>
          </cell>
          <cell r="AD234" t="str">
            <v/>
          </cell>
          <cell r="AE234" t="str">
            <v/>
          </cell>
        </row>
        <row r="235">
          <cell r="B235" t="str">
            <v/>
          </cell>
          <cell r="F235" t="str">
            <v/>
          </cell>
          <cell r="L235" t="str">
            <v/>
          </cell>
          <cell r="M235" t="str">
            <v/>
          </cell>
          <cell r="R235" t="str">
            <v/>
          </cell>
          <cell r="S235" t="str">
            <v/>
          </cell>
          <cell r="X235" t="str">
            <v/>
          </cell>
          <cell r="Z235" t="str">
            <v/>
          </cell>
          <cell r="AD235" t="str">
            <v/>
          </cell>
          <cell r="AE235" t="str">
            <v/>
          </cell>
        </row>
        <row r="236">
          <cell r="B236" t="str">
            <v/>
          </cell>
          <cell r="F236" t="str">
            <v/>
          </cell>
          <cell r="L236" t="str">
            <v/>
          </cell>
          <cell r="M236" t="str">
            <v/>
          </cell>
          <cell r="R236" t="str">
            <v/>
          </cell>
          <cell r="S236" t="str">
            <v/>
          </cell>
          <cell r="X236" t="str">
            <v/>
          </cell>
          <cell r="Z236" t="str">
            <v/>
          </cell>
          <cell r="AD236" t="str">
            <v/>
          </cell>
          <cell r="AE236" t="str">
            <v/>
          </cell>
        </row>
        <row r="237">
          <cell r="B237" t="str">
            <v/>
          </cell>
          <cell r="F237" t="str">
            <v/>
          </cell>
          <cell r="L237" t="str">
            <v/>
          </cell>
          <cell r="M237" t="str">
            <v/>
          </cell>
          <cell r="R237" t="str">
            <v/>
          </cell>
          <cell r="S237" t="str">
            <v/>
          </cell>
          <cell r="X237" t="str">
            <v/>
          </cell>
          <cell r="Z237" t="str">
            <v/>
          </cell>
          <cell r="AD237" t="str">
            <v/>
          </cell>
          <cell r="AE237" t="str">
            <v/>
          </cell>
        </row>
        <row r="238">
          <cell r="B238" t="str">
            <v/>
          </cell>
          <cell r="F238" t="str">
            <v/>
          </cell>
          <cell r="L238" t="str">
            <v/>
          </cell>
          <cell r="M238" t="str">
            <v/>
          </cell>
          <cell r="R238" t="str">
            <v/>
          </cell>
          <cell r="S238" t="str">
            <v/>
          </cell>
          <cell r="X238" t="str">
            <v/>
          </cell>
          <cell r="Z238" t="str">
            <v/>
          </cell>
          <cell r="AD238" t="str">
            <v/>
          </cell>
          <cell r="AE238" t="str">
            <v/>
          </cell>
        </row>
        <row r="239">
          <cell r="B239" t="str">
            <v/>
          </cell>
          <cell r="F239" t="str">
            <v/>
          </cell>
          <cell r="L239" t="str">
            <v/>
          </cell>
          <cell r="M239" t="str">
            <v/>
          </cell>
          <cell r="R239" t="str">
            <v/>
          </cell>
          <cell r="S239" t="str">
            <v/>
          </cell>
          <cell r="X239" t="str">
            <v/>
          </cell>
          <cell r="Z239" t="str">
            <v/>
          </cell>
          <cell r="AD239" t="str">
            <v/>
          </cell>
          <cell r="AE239" t="str">
            <v/>
          </cell>
        </row>
        <row r="240">
          <cell r="B240" t="str">
            <v/>
          </cell>
          <cell r="F240" t="str">
            <v/>
          </cell>
          <cell r="L240" t="str">
            <v/>
          </cell>
          <cell r="M240" t="str">
            <v/>
          </cell>
          <cell r="R240" t="str">
            <v/>
          </cell>
          <cell r="S240" t="str">
            <v/>
          </cell>
          <cell r="X240" t="str">
            <v/>
          </cell>
          <cell r="Z240" t="str">
            <v/>
          </cell>
          <cell r="AD240" t="str">
            <v/>
          </cell>
          <cell r="AE240" t="str">
            <v/>
          </cell>
        </row>
        <row r="241">
          <cell r="B241" t="str">
            <v/>
          </cell>
          <cell r="F241" t="str">
            <v/>
          </cell>
          <cell r="L241" t="str">
            <v/>
          </cell>
          <cell r="M241" t="str">
            <v/>
          </cell>
          <cell r="R241" t="str">
            <v/>
          </cell>
          <cell r="S241" t="str">
            <v/>
          </cell>
          <cell r="X241" t="str">
            <v/>
          </cell>
          <cell r="Z241" t="str">
            <v/>
          </cell>
          <cell r="AD241" t="str">
            <v/>
          </cell>
          <cell r="AE241" t="str">
            <v/>
          </cell>
        </row>
        <row r="242">
          <cell r="B242" t="str">
            <v/>
          </cell>
          <cell r="F242" t="str">
            <v/>
          </cell>
          <cell r="L242" t="str">
            <v/>
          </cell>
          <cell r="M242" t="str">
            <v/>
          </cell>
          <cell r="R242" t="str">
            <v/>
          </cell>
          <cell r="S242" t="str">
            <v/>
          </cell>
          <cell r="X242" t="str">
            <v/>
          </cell>
          <cell r="Z242" t="str">
            <v/>
          </cell>
          <cell r="AD242" t="str">
            <v/>
          </cell>
          <cell r="AE242" t="str">
            <v/>
          </cell>
        </row>
        <row r="243">
          <cell r="B243" t="str">
            <v/>
          </cell>
          <cell r="F243" t="str">
            <v/>
          </cell>
          <cell r="L243" t="str">
            <v/>
          </cell>
          <cell r="M243" t="str">
            <v/>
          </cell>
          <cell r="R243" t="str">
            <v/>
          </cell>
          <cell r="S243" t="str">
            <v/>
          </cell>
          <cell r="X243" t="str">
            <v/>
          </cell>
          <cell r="Z243" t="str">
            <v/>
          </cell>
          <cell r="AD243" t="str">
            <v/>
          </cell>
          <cell r="AE243" t="str">
            <v/>
          </cell>
        </row>
        <row r="244">
          <cell r="B244" t="str">
            <v/>
          </cell>
          <cell r="F244" t="str">
            <v/>
          </cell>
          <cell r="L244" t="str">
            <v/>
          </cell>
          <cell r="M244" t="str">
            <v/>
          </cell>
          <cell r="R244" t="str">
            <v/>
          </cell>
          <cell r="S244" t="str">
            <v/>
          </cell>
          <cell r="X244" t="str">
            <v/>
          </cell>
          <cell r="Z244" t="str">
            <v/>
          </cell>
          <cell r="AD244" t="str">
            <v/>
          </cell>
          <cell r="AE244" t="str">
            <v/>
          </cell>
        </row>
        <row r="245">
          <cell r="B245" t="str">
            <v/>
          </cell>
          <cell r="F245" t="str">
            <v/>
          </cell>
          <cell r="L245" t="str">
            <v/>
          </cell>
          <cell r="M245" t="str">
            <v/>
          </cell>
          <cell r="R245" t="str">
            <v/>
          </cell>
          <cell r="S245" t="str">
            <v/>
          </cell>
          <cell r="X245" t="str">
            <v/>
          </cell>
          <cell r="Z245" t="str">
            <v/>
          </cell>
          <cell r="AD245" t="str">
            <v/>
          </cell>
          <cell r="AE245" t="str">
            <v/>
          </cell>
        </row>
        <row r="246">
          <cell r="B246" t="str">
            <v/>
          </cell>
          <cell r="F246" t="str">
            <v/>
          </cell>
          <cell r="L246" t="str">
            <v/>
          </cell>
          <cell r="M246" t="str">
            <v/>
          </cell>
          <cell r="R246" t="str">
            <v/>
          </cell>
          <cell r="S246" t="str">
            <v/>
          </cell>
          <cell r="X246" t="str">
            <v/>
          </cell>
          <cell r="Z246" t="str">
            <v/>
          </cell>
          <cell r="AD246" t="str">
            <v/>
          </cell>
          <cell r="AE246" t="str">
            <v/>
          </cell>
        </row>
        <row r="247">
          <cell r="B247" t="str">
            <v/>
          </cell>
          <cell r="F247" t="str">
            <v/>
          </cell>
          <cell r="L247" t="str">
            <v/>
          </cell>
          <cell r="M247" t="str">
            <v/>
          </cell>
          <cell r="R247" t="str">
            <v/>
          </cell>
          <cell r="S247" t="str">
            <v/>
          </cell>
          <cell r="X247" t="str">
            <v/>
          </cell>
          <cell r="Z247" t="str">
            <v/>
          </cell>
          <cell r="AD247" t="str">
            <v/>
          </cell>
          <cell r="AE247" t="str">
            <v/>
          </cell>
        </row>
        <row r="248">
          <cell r="B248" t="str">
            <v/>
          </cell>
          <cell r="F248" t="str">
            <v/>
          </cell>
          <cell r="L248" t="str">
            <v/>
          </cell>
          <cell r="M248" t="str">
            <v/>
          </cell>
          <cell r="R248" t="str">
            <v/>
          </cell>
          <cell r="S248" t="str">
            <v/>
          </cell>
          <cell r="X248" t="str">
            <v/>
          </cell>
          <cell r="Z248" t="str">
            <v/>
          </cell>
          <cell r="AD248" t="str">
            <v/>
          </cell>
          <cell r="AE248" t="str">
            <v/>
          </cell>
        </row>
        <row r="249">
          <cell r="B249" t="str">
            <v/>
          </cell>
          <cell r="F249" t="str">
            <v/>
          </cell>
          <cell r="L249" t="str">
            <v/>
          </cell>
          <cell r="M249" t="str">
            <v/>
          </cell>
          <cell r="R249" t="str">
            <v/>
          </cell>
          <cell r="S249" t="str">
            <v/>
          </cell>
          <cell r="X249" t="str">
            <v/>
          </cell>
          <cell r="Z249" t="str">
            <v/>
          </cell>
          <cell r="AD249" t="str">
            <v/>
          </cell>
          <cell r="AE249" t="str">
            <v/>
          </cell>
        </row>
        <row r="250">
          <cell r="B250" t="str">
            <v/>
          </cell>
          <cell r="F250" t="str">
            <v/>
          </cell>
          <cell r="L250" t="str">
            <v/>
          </cell>
          <cell r="M250" t="str">
            <v/>
          </cell>
          <cell r="R250" t="str">
            <v/>
          </cell>
          <cell r="S250" t="str">
            <v/>
          </cell>
          <cell r="X250" t="str">
            <v/>
          </cell>
          <cell r="Z250" t="str">
            <v/>
          </cell>
          <cell r="AD250" t="str">
            <v/>
          </cell>
          <cell r="AE250" t="str">
            <v/>
          </cell>
        </row>
        <row r="251">
          <cell r="B251" t="str">
            <v/>
          </cell>
          <cell r="F251" t="str">
            <v/>
          </cell>
          <cell r="L251" t="str">
            <v/>
          </cell>
          <cell r="M251" t="str">
            <v/>
          </cell>
          <cell r="R251" t="str">
            <v/>
          </cell>
          <cell r="S251" t="str">
            <v/>
          </cell>
          <cell r="X251" t="str">
            <v/>
          </cell>
          <cell r="Z251" t="str">
            <v/>
          </cell>
          <cell r="AD251" t="str">
            <v/>
          </cell>
          <cell r="AE251" t="str">
            <v/>
          </cell>
        </row>
        <row r="252">
          <cell r="B252" t="str">
            <v/>
          </cell>
          <cell r="F252" t="str">
            <v/>
          </cell>
          <cell r="L252" t="str">
            <v/>
          </cell>
          <cell r="M252" t="str">
            <v/>
          </cell>
          <cell r="R252" t="str">
            <v/>
          </cell>
          <cell r="S252" t="str">
            <v/>
          </cell>
          <cell r="X252" t="str">
            <v/>
          </cell>
          <cell r="Z252" t="str">
            <v/>
          </cell>
          <cell r="AD252" t="str">
            <v/>
          </cell>
          <cell r="AE252" t="str">
            <v/>
          </cell>
        </row>
        <row r="253">
          <cell r="B253" t="str">
            <v/>
          </cell>
          <cell r="F253" t="str">
            <v/>
          </cell>
          <cell r="L253" t="str">
            <v/>
          </cell>
          <cell r="M253" t="str">
            <v/>
          </cell>
          <cell r="R253" t="str">
            <v/>
          </cell>
          <cell r="S253" t="str">
            <v/>
          </cell>
          <cell r="X253" t="str">
            <v/>
          </cell>
          <cell r="Z253" t="str">
            <v/>
          </cell>
          <cell r="AD253" t="str">
            <v/>
          </cell>
          <cell r="AE253" t="str">
            <v/>
          </cell>
        </row>
        <row r="254">
          <cell r="B254" t="str">
            <v/>
          </cell>
          <cell r="F254" t="str">
            <v/>
          </cell>
          <cell r="L254" t="str">
            <v/>
          </cell>
          <cell r="M254" t="str">
            <v/>
          </cell>
          <cell r="R254" t="str">
            <v/>
          </cell>
          <cell r="S254" t="str">
            <v/>
          </cell>
          <cell r="X254" t="str">
            <v/>
          </cell>
          <cell r="Z254" t="str">
            <v/>
          </cell>
          <cell r="AD254" t="str">
            <v/>
          </cell>
          <cell r="AE254" t="str">
            <v/>
          </cell>
        </row>
        <row r="255">
          <cell r="B255" t="str">
            <v/>
          </cell>
          <cell r="F255" t="str">
            <v/>
          </cell>
          <cell r="L255" t="str">
            <v/>
          </cell>
          <cell r="M255" t="str">
            <v/>
          </cell>
          <cell r="R255" t="str">
            <v/>
          </cell>
          <cell r="S255" t="str">
            <v/>
          </cell>
          <cell r="X255" t="str">
            <v/>
          </cell>
          <cell r="Z255" t="str">
            <v/>
          </cell>
          <cell r="AD255" t="str">
            <v/>
          </cell>
          <cell r="AE255" t="str">
            <v/>
          </cell>
        </row>
        <row r="256">
          <cell r="B256" t="str">
            <v/>
          </cell>
          <cell r="F256" t="str">
            <v/>
          </cell>
          <cell r="L256" t="str">
            <v/>
          </cell>
          <cell r="M256" t="str">
            <v/>
          </cell>
          <cell r="R256" t="str">
            <v/>
          </cell>
          <cell r="S256" t="str">
            <v/>
          </cell>
          <cell r="X256" t="str">
            <v/>
          </cell>
          <cell r="Z256" t="str">
            <v/>
          </cell>
          <cell r="AD256" t="str">
            <v/>
          </cell>
          <cell r="AE256" t="str">
            <v/>
          </cell>
        </row>
        <row r="257">
          <cell r="B257" t="str">
            <v/>
          </cell>
          <cell r="F257" t="str">
            <v/>
          </cell>
          <cell r="L257" t="str">
            <v/>
          </cell>
          <cell r="M257" t="str">
            <v/>
          </cell>
          <cell r="R257" t="str">
            <v/>
          </cell>
          <cell r="S257" t="str">
            <v/>
          </cell>
          <cell r="X257" t="str">
            <v/>
          </cell>
          <cell r="Z257" t="str">
            <v/>
          </cell>
          <cell r="AD257" t="str">
            <v/>
          </cell>
          <cell r="AE257" t="str">
            <v/>
          </cell>
        </row>
        <row r="258">
          <cell r="B258" t="str">
            <v/>
          </cell>
          <cell r="F258" t="str">
            <v/>
          </cell>
          <cell r="L258" t="str">
            <v/>
          </cell>
          <cell r="M258" t="str">
            <v/>
          </cell>
          <cell r="R258" t="str">
            <v/>
          </cell>
          <cell r="S258" t="str">
            <v/>
          </cell>
          <cell r="X258" t="str">
            <v/>
          </cell>
          <cell r="Z258" t="str">
            <v/>
          </cell>
          <cell r="AD258" t="str">
            <v/>
          </cell>
          <cell r="AE258" t="str">
            <v/>
          </cell>
        </row>
        <row r="259">
          <cell r="B259" t="str">
            <v/>
          </cell>
          <cell r="F259" t="str">
            <v/>
          </cell>
          <cell r="L259" t="str">
            <v/>
          </cell>
          <cell r="M259" t="str">
            <v/>
          </cell>
          <cell r="R259" t="str">
            <v/>
          </cell>
          <cell r="S259" t="str">
            <v/>
          </cell>
          <cell r="X259" t="str">
            <v/>
          </cell>
          <cell r="Z259" t="str">
            <v/>
          </cell>
          <cell r="AD259" t="str">
            <v/>
          </cell>
          <cell r="AE259" t="str">
            <v/>
          </cell>
        </row>
        <row r="260">
          <cell r="B260" t="str">
            <v/>
          </cell>
          <cell r="F260" t="str">
            <v/>
          </cell>
          <cell r="L260" t="str">
            <v/>
          </cell>
          <cell r="M260" t="str">
            <v/>
          </cell>
          <cell r="R260" t="str">
            <v/>
          </cell>
          <cell r="S260" t="str">
            <v/>
          </cell>
          <cell r="X260" t="str">
            <v/>
          </cell>
          <cell r="Z260" t="str">
            <v/>
          </cell>
          <cell r="AD260" t="str">
            <v/>
          </cell>
          <cell r="AE260" t="str">
            <v/>
          </cell>
        </row>
        <row r="261">
          <cell r="B261" t="str">
            <v/>
          </cell>
          <cell r="F261" t="str">
            <v/>
          </cell>
          <cell r="L261" t="str">
            <v/>
          </cell>
          <cell r="M261" t="str">
            <v/>
          </cell>
          <cell r="R261" t="str">
            <v/>
          </cell>
          <cell r="S261" t="str">
            <v/>
          </cell>
          <cell r="X261" t="str">
            <v/>
          </cell>
          <cell r="Z261" t="str">
            <v/>
          </cell>
          <cell r="AD261" t="str">
            <v/>
          </cell>
          <cell r="AE261" t="str">
            <v/>
          </cell>
        </row>
        <row r="262">
          <cell r="B262" t="str">
            <v/>
          </cell>
          <cell r="F262" t="str">
            <v/>
          </cell>
          <cell r="L262" t="str">
            <v/>
          </cell>
          <cell r="M262" t="str">
            <v/>
          </cell>
          <cell r="R262" t="str">
            <v/>
          </cell>
          <cell r="S262" t="str">
            <v/>
          </cell>
          <cell r="X262" t="str">
            <v/>
          </cell>
          <cell r="Z262" t="str">
            <v/>
          </cell>
          <cell r="AD262" t="str">
            <v/>
          </cell>
          <cell r="AE262" t="str">
            <v/>
          </cell>
        </row>
        <row r="263">
          <cell r="B263" t="str">
            <v/>
          </cell>
          <cell r="F263" t="str">
            <v/>
          </cell>
          <cell r="L263" t="str">
            <v/>
          </cell>
          <cell r="M263" t="str">
            <v/>
          </cell>
          <cell r="R263" t="str">
            <v/>
          </cell>
          <cell r="S263" t="str">
            <v/>
          </cell>
          <cell r="X263" t="str">
            <v/>
          </cell>
          <cell r="Z263" t="str">
            <v/>
          </cell>
          <cell r="AD263" t="str">
            <v/>
          </cell>
          <cell r="AE263" t="str">
            <v/>
          </cell>
        </row>
        <row r="264">
          <cell r="B264" t="str">
            <v/>
          </cell>
          <cell r="F264" t="str">
            <v/>
          </cell>
          <cell r="L264" t="str">
            <v/>
          </cell>
          <cell r="M264" t="str">
            <v/>
          </cell>
          <cell r="R264" t="str">
            <v/>
          </cell>
          <cell r="S264" t="str">
            <v/>
          </cell>
          <cell r="X264" t="str">
            <v/>
          </cell>
          <cell r="Z264" t="str">
            <v/>
          </cell>
          <cell r="AD264" t="str">
            <v/>
          </cell>
          <cell r="AE264" t="str">
            <v/>
          </cell>
        </row>
        <row r="265">
          <cell r="B265" t="str">
            <v/>
          </cell>
          <cell r="F265" t="str">
            <v/>
          </cell>
          <cell r="L265" t="str">
            <v/>
          </cell>
          <cell r="M265" t="str">
            <v/>
          </cell>
          <cell r="R265" t="str">
            <v/>
          </cell>
          <cell r="S265" t="str">
            <v/>
          </cell>
          <cell r="X265" t="str">
            <v/>
          </cell>
          <cell r="Z265" t="str">
            <v/>
          </cell>
          <cell r="AD265" t="str">
            <v/>
          </cell>
          <cell r="AE265" t="str">
            <v/>
          </cell>
        </row>
        <row r="266">
          <cell r="B266" t="str">
            <v/>
          </cell>
          <cell r="F266" t="str">
            <v/>
          </cell>
          <cell r="L266" t="str">
            <v/>
          </cell>
          <cell r="M266" t="str">
            <v/>
          </cell>
          <cell r="R266" t="str">
            <v/>
          </cell>
          <cell r="S266" t="str">
            <v/>
          </cell>
          <cell r="X266" t="str">
            <v/>
          </cell>
          <cell r="Z266" t="str">
            <v/>
          </cell>
          <cell r="AD266" t="str">
            <v/>
          </cell>
          <cell r="AE266" t="str">
            <v/>
          </cell>
        </row>
        <row r="267">
          <cell r="B267" t="str">
            <v/>
          </cell>
          <cell r="F267" t="str">
            <v/>
          </cell>
          <cell r="L267" t="str">
            <v/>
          </cell>
          <cell r="M267" t="str">
            <v/>
          </cell>
          <cell r="R267" t="str">
            <v/>
          </cell>
          <cell r="S267" t="str">
            <v/>
          </cell>
          <cell r="X267" t="str">
            <v/>
          </cell>
          <cell r="Z267" t="str">
            <v/>
          </cell>
          <cell r="AD267" t="str">
            <v/>
          </cell>
          <cell r="AE267" t="str">
            <v/>
          </cell>
        </row>
        <row r="268">
          <cell r="B268" t="str">
            <v/>
          </cell>
          <cell r="F268" t="str">
            <v/>
          </cell>
          <cell r="L268" t="str">
            <v/>
          </cell>
          <cell r="M268" t="str">
            <v/>
          </cell>
          <cell r="R268" t="str">
            <v/>
          </cell>
          <cell r="S268" t="str">
            <v/>
          </cell>
          <cell r="X268" t="str">
            <v/>
          </cell>
          <cell r="Z268" t="str">
            <v/>
          </cell>
          <cell r="AD268" t="str">
            <v/>
          </cell>
          <cell r="AE268" t="str">
            <v/>
          </cell>
        </row>
        <row r="269">
          <cell r="B269" t="str">
            <v/>
          </cell>
          <cell r="F269" t="str">
            <v/>
          </cell>
          <cell r="L269" t="str">
            <v/>
          </cell>
          <cell r="M269" t="str">
            <v/>
          </cell>
          <cell r="R269" t="str">
            <v/>
          </cell>
          <cell r="S269" t="str">
            <v/>
          </cell>
          <cell r="X269" t="str">
            <v/>
          </cell>
          <cell r="Z269" t="str">
            <v/>
          </cell>
          <cell r="AD269" t="str">
            <v/>
          </cell>
          <cell r="AE269" t="str">
            <v/>
          </cell>
        </row>
        <row r="270">
          <cell r="B270" t="str">
            <v/>
          </cell>
          <cell r="F270" t="str">
            <v/>
          </cell>
          <cell r="L270" t="str">
            <v/>
          </cell>
          <cell r="M270" t="str">
            <v/>
          </cell>
          <cell r="R270" t="str">
            <v/>
          </cell>
          <cell r="S270" t="str">
            <v/>
          </cell>
          <cell r="X270" t="str">
            <v/>
          </cell>
          <cell r="Z270" t="str">
            <v/>
          </cell>
          <cell r="AD270" t="str">
            <v/>
          </cell>
          <cell r="AE270" t="str">
            <v/>
          </cell>
        </row>
        <row r="271">
          <cell r="B271" t="str">
            <v/>
          </cell>
          <cell r="F271" t="str">
            <v/>
          </cell>
          <cell r="L271" t="str">
            <v/>
          </cell>
          <cell r="M271" t="str">
            <v/>
          </cell>
          <cell r="R271" t="str">
            <v/>
          </cell>
          <cell r="S271" t="str">
            <v/>
          </cell>
          <cell r="X271" t="str">
            <v/>
          </cell>
          <cell r="Z271" t="str">
            <v/>
          </cell>
          <cell r="AD271" t="str">
            <v/>
          </cell>
          <cell r="AE271" t="str">
            <v/>
          </cell>
        </row>
        <row r="272">
          <cell r="B272" t="str">
            <v/>
          </cell>
          <cell r="F272" t="str">
            <v/>
          </cell>
          <cell r="L272" t="str">
            <v/>
          </cell>
          <cell r="M272" t="str">
            <v/>
          </cell>
          <cell r="R272" t="str">
            <v/>
          </cell>
          <cell r="S272" t="str">
            <v/>
          </cell>
          <cell r="X272" t="str">
            <v/>
          </cell>
          <cell r="Z272" t="str">
            <v/>
          </cell>
          <cell r="AD272" t="str">
            <v/>
          </cell>
          <cell r="AE272" t="str">
            <v/>
          </cell>
        </row>
        <row r="273">
          <cell r="B273" t="str">
            <v/>
          </cell>
          <cell r="F273" t="str">
            <v/>
          </cell>
          <cell r="L273" t="str">
            <v/>
          </cell>
          <cell r="M273" t="str">
            <v/>
          </cell>
          <cell r="R273" t="str">
            <v/>
          </cell>
          <cell r="S273" t="str">
            <v/>
          </cell>
          <cell r="X273" t="str">
            <v/>
          </cell>
          <cell r="Z273" t="str">
            <v/>
          </cell>
          <cell r="AD273" t="str">
            <v/>
          </cell>
          <cell r="AE273" t="str">
            <v/>
          </cell>
        </row>
        <row r="274">
          <cell r="B274" t="str">
            <v/>
          </cell>
          <cell r="F274" t="str">
            <v/>
          </cell>
          <cell r="L274" t="str">
            <v/>
          </cell>
          <cell r="M274" t="str">
            <v/>
          </cell>
          <cell r="R274" t="str">
            <v/>
          </cell>
          <cell r="S274" t="str">
            <v/>
          </cell>
          <cell r="X274" t="str">
            <v/>
          </cell>
          <cell r="Z274" t="str">
            <v/>
          </cell>
          <cell r="AD274" t="str">
            <v/>
          </cell>
          <cell r="AE274" t="str">
            <v/>
          </cell>
        </row>
        <row r="275">
          <cell r="B275" t="str">
            <v/>
          </cell>
          <cell r="F275" t="str">
            <v/>
          </cell>
          <cell r="L275" t="str">
            <v/>
          </cell>
          <cell r="M275" t="str">
            <v/>
          </cell>
          <cell r="R275" t="str">
            <v/>
          </cell>
          <cell r="S275" t="str">
            <v/>
          </cell>
          <cell r="X275" t="str">
            <v/>
          </cell>
          <cell r="Z275" t="str">
            <v/>
          </cell>
          <cell r="AD275" t="str">
            <v/>
          </cell>
          <cell r="AE275" t="str">
            <v/>
          </cell>
        </row>
        <row r="276">
          <cell r="B276" t="str">
            <v/>
          </cell>
          <cell r="F276" t="str">
            <v/>
          </cell>
          <cell r="L276" t="str">
            <v/>
          </cell>
          <cell r="M276" t="str">
            <v/>
          </cell>
          <cell r="R276" t="str">
            <v/>
          </cell>
          <cell r="S276" t="str">
            <v/>
          </cell>
          <cell r="X276" t="str">
            <v/>
          </cell>
          <cell r="Z276" t="str">
            <v/>
          </cell>
          <cell r="AD276" t="str">
            <v/>
          </cell>
          <cell r="AE276" t="str">
            <v/>
          </cell>
        </row>
        <row r="277">
          <cell r="B277" t="str">
            <v/>
          </cell>
          <cell r="F277" t="str">
            <v/>
          </cell>
          <cell r="L277" t="str">
            <v/>
          </cell>
          <cell r="M277" t="str">
            <v/>
          </cell>
          <cell r="R277" t="str">
            <v/>
          </cell>
          <cell r="S277" t="str">
            <v/>
          </cell>
          <cell r="X277" t="str">
            <v/>
          </cell>
          <cell r="Z277" t="str">
            <v/>
          </cell>
          <cell r="AD277" t="str">
            <v/>
          </cell>
          <cell r="AE277" t="str">
            <v/>
          </cell>
        </row>
        <row r="278">
          <cell r="B278" t="str">
            <v/>
          </cell>
          <cell r="F278" t="str">
            <v/>
          </cell>
          <cell r="L278" t="str">
            <v/>
          </cell>
          <cell r="M278" t="str">
            <v/>
          </cell>
          <cell r="R278" t="str">
            <v/>
          </cell>
          <cell r="S278" t="str">
            <v/>
          </cell>
          <cell r="X278" t="str">
            <v/>
          </cell>
          <cell r="Z278" t="str">
            <v/>
          </cell>
          <cell r="AD278" t="str">
            <v/>
          </cell>
          <cell r="AE278" t="str">
            <v/>
          </cell>
        </row>
        <row r="279">
          <cell r="B279" t="str">
            <v/>
          </cell>
          <cell r="F279" t="str">
            <v/>
          </cell>
          <cell r="L279" t="str">
            <v/>
          </cell>
          <cell r="M279" t="str">
            <v/>
          </cell>
          <cell r="R279" t="str">
            <v/>
          </cell>
          <cell r="S279" t="str">
            <v/>
          </cell>
          <cell r="X279" t="str">
            <v/>
          </cell>
          <cell r="Z279" t="str">
            <v/>
          </cell>
          <cell r="AD279" t="str">
            <v/>
          </cell>
          <cell r="AE279" t="str">
            <v/>
          </cell>
        </row>
        <row r="280">
          <cell r="B280" t="str">
            <v/>
          </cell>
          <cell r="F280" t="str">
            <v/>
          </cell>
          <cell r="L280" t="str">
            <v/>
          </cell>
          <cell r="M280" t="str">
            <v/>
          </cell>
          <cell r="R280" t="str">
            <v/>
          </cell>
          <cell r="S280" t="str">
            <v/>
          </cell>
          <cell r="X280" t="str">
            <v/>
          </cell>
          <cell r="Z280" t="str">
            <v/>
          </cell>
          <cell r="AD280" t="str">
            <v/>
          </cell>
          <cell r="AE280" t="str">
            <v/>
          </cell>
        </row>
        <row r="281">
          <cell r="B281" t="str">
            <v/>
          </cell>
          <cell r="F281" t="str">
            <v/>
          </cell>
          <cell r="L281" t="str">
            <v/>
          </cell>
          <cell r="M281" t="str">
            <v/>
          </cell>
          <cell r="R281" t="str">
            <v/>
          </cell>
          <cell r="S281" t="str">
            <v/>
          </cell>
          <cell r="X281" t="str">
            <v/>
          </cell>
          <cell r="Z281" t="str">
            <v/>
          </cell>
          <cell r="AD281" t="str">
            <v/>
          </cell>
          <cell r="AE281" t="str">
            <v/>
          </cell>
        </row>
        <row r="282">
          <cell r="B282" t="str">
            <v/>
          </cell>
          <cell r="F282" t="str">
            <v/>
          </cell>
          <cell r="L282" t="str">
            <v/>
          </cell>
          <cell r="M282" t="str">
            <v/>
          </cell>
          <cell r="R282" t="str">
            <v/>
          </cell>
          <cell r="S282" t="str">
            <v/>
          </cell>
          <cell r="X282" t="str">
            <v/>
          </cell>
          <cell r="Z282" t="str">
            <v/>
          </cell>
          <cell r="AD282" t="str">
            <v/>
          </cell>
          <cell r="AE282" t="str">
            <v/>
          </cell>
        </row>
        <row r="283">
          <cell r="B283" t="str">
            <v/>
          </cell>
          <cell r="F283" t="str">
            <v/>
          </cell>
          <cell r="L283" t="str">
            <v/>
          </cell>
          <cell r="M283" t="str">
            <v/>
          </cell>
          <cell r="R283" t="str">
            <v/>
          </cell>
          <cell r="S283" t="str">
            <v/>
          </cell>
          <cell r="X283" t="str">
            <v/>
          </cell>
          <cell r="Z283" t="str">
            <v/>
          </cell>
          <cell r="AD283" t="str">
            <v/>
          </cell>
          <cell r="AE283" t="str">
            <v/>
          </cell>
        </row>
        <row r="284">
          <cell r="B284" t="str">
            <v/>
          </cell>
          <cell r="F284" t="str">
            <v/>
          </cell>
          <cell r="L284" t="str">
            <v/>
          </cell>
          <cell r="M284" t="str">
            <v/>
          </cell>
          <cell r="R284" t="str">
            <v/>
          </cell>
          <cell r="S284" t="str">
            <v/>
          </cell>
          <cell r="X284" t="str">
            <v/>
          </cell>
          <cell r="Z284" t="str">
            <v/>
          </cell>
          <cell r="AD284" t="str">
            <v/>
          </cell>
          <cell r="AE284" t="str">
            <v/>
          </cell>
        </row>
        <row r="285">
          <cell r="B285" t="str">
            <v/>
          </cell>
          <cell r="F285" t="str">
            <v/>
          </cell>
          <cell r="L285" t="str">
            <v/>
          </cell>
          <cell r="M285" t="str">
            <v/>
          </cell>
          <cell r="R285" t="str">
            <v/>
          </cell>
          <cell r="S285" t="str">
            <v/>
          </cell>
          <cell r="X285" t="str">
            <v/>
          </cell>
          <cell r="Z285" t="str">
            <v/>
          </cell>
          <cell r="AD285" t="str">
            <v/>
          </cell>
          <cell r="AE285" t="str">
            <v/>
          </cell>
        </row>
        <row r="286">
          <cell r="B286" t="str">
            <v/>
          </cell>
          <cell r="F286" t="str">
            <v/>
          </cell>
          <cell r="L286" t="str">
            <v/>
          </cell>
          <cell r="M286" t="str">
            <v/>
          </cell>
          <cell r="R286" t="str">
            <v/>
          </cell>
          <cell r="S286" t="str">
            <v/>
          </cell>
          <cell r="X286" t="str">
            <v/>
          </cell>
          <cell r="Z286" t="str">
            <v/>
          </cell>
          <cell r="AD286" t="str">
            <v/>
          </cell>
          <cell r="AE286" t="str">
            <v/>
          </cell>
        </row>
        <row r="287">
          <cell r="B287" t="str">
            <v/>
          </cell>
          <cell r="F287" t="str">
            <v/>
          </cell>
          <cell r="L287" t="str">
            <v/>
          </cell>
          <cell r="M287" t="str">
            <v/>
          </cell>
          <cell r="R287" t="str">
            <v/>
          </cell>
          <cell r="S287" t="str">
            <v/>
          </cell>
          <cell r="X287" t="str">
            <v/>
          </cell>
          <cell r="Z287" t="str">
            <v/>
          </cell>
          <cell r="AD287" t="str">
            <v/>
          </cell>
          <cell r="AE287" t="str">
            <v/>
          </cell>
        </row>
        <row r="288">
          <cell r="B288" t="str">
            <v/>
          </cell>
          <cell r="F288" t="str">
            <v/>
          </cell>
          <cell r="L288" t="str">
            <v/>
          </cell>
          <cell r="M288" t="str">
            <v/>
          </cell>
          <cell r="R288" t="str">
            <v/>
          </cell>
          <cell r="S288" t="str">
            <v/>
          </cell>
          <cell r="X288" t="str">
            <v/>
          </cell>
          <cell r="Z288" t="str">
            <v/>
          </cell>
          <cell r="AD288" t="str">
            <v/>
          </cell>
          <cell r="AE288" t="str">
            <v/>
          </cell>
        </row>
        <row r="289">
          <cell r="B289" t="str">
            <v/>
          </cell>
          <cell r="F289" t="str">
            <v/>
          </cell>
          <cell r="L289" t="str">
            <v/>
          </cell>
          <cell r="M289" t="str">
            <v/>
          </cell>
          <cell r="R289" t="str">
            <v/>
          </cell>
          <cell r="S289" t="str">
            <v/>
          </cell>
          <cell r="X289" t="str">
            <v/>
          </cell>
          <cell r="Z289" t="str">
            <v/>
          </cell>
          <cell r="AD289" t="str">
            <v/>
          </cell>
          <cell r="AE289" t="str">
            <v/>
          </cell>
        </row>
        <row r="290">
          <cell r="B290" t="str">
            <v/>
          </cell>
          <cell r="F290" t="str">
            <v/>
          </cell>
          <cell r="L290" t="str">
            <v/>
          </cell>
          <cell r="M290" t="str">
            <v/>
          </cell>
          <cell r="R290" t="str">
            <v/>
          </cell>
          <cell r="S290" t="str">
            <v/>
          </cell>
          <cell r="X290" t="str">
            <v/>
          </cell>
          <cell r="Z290" t="str">
            <v/>
          </cell>
          <cell r="AD290" t="str">
            <v/>
          </cell>
          <cell r="AE290" t="str">
            <v/>
          </cell>
        </row>
        <row r="291">
          <cell r="B291" t="str">
            <v/>
          </cell>
          <cell r="F291" t="str">
            <v/>
          </cell>
          <cell r="L291" t="str">
            <v/>
          </cell>
          <cell r="M291" t="str">
            <v/>
          </cell>
          <cell r="R291" t="str">
            <v/>
          </cell>
          <cell r="S291" t="str">
            <v/>
          </cell>
          <cell r="X291" t="str">
            <v/>
          </cell>
          <cell r="Z291" t="str">
            <v/>
          </cell>
          <cell r="AD291" t="str">
            <v/>
          </cell>
          <cell r="AE291" t="str">
            <v/>
          </cell>
        </row>
        <row r="292">
          <cell r="B292" t="str">
            <v/>
          </cell>
          <cell r="F292" t="str">
            <v/>
          </cell>
          <cell r="L292" t="str">
            <v/>
          </cell>
          <cell r="M292" t="str">
            <v/>
          </cell>
          <cell r="R292" t="str">
            <v/>
          </cell>
          <cell r="S292" t="str">
            <v/>
          </cell>
          <cell r="X292" t="str">
            <v/>
          </cell>
          <cell r="Z292" t="str">
            <v/>
          </cell>
          <cell r="AD292" t="str">
            <v/>
          </cell>
          <cell r="AE292" t="str">
            <v/>
          </cell>
        </row>
        <row r="293">
          <cell r="B293" t="str">
            <v/>
          </cell>
          <cell r="F293" t="str">
            <v/>
          </cell>
          <cell r="L293" t="str">
            <v/>
          </cell>
          <cell r="M293" t="str">
            <v/>
          </cell>
          <cell r="R293" t="str">
            <v/>
          </cell>
          <cell r="S293" t="str">
            <v/>
          </cell>
          <cell r="X293" t="str">
            <v/>
          </cell>
          <cell r="Z293" t="str">
            <v/>
          </cell>
          <cell r="AD293" t="str">
            <v/>
          </cell>
          <cell r="AE293" t="str">
            <v/>
          </cell>
        </row>
        <row r="294">
          <cell r="B294" t="str">
            <v/>
          </cell>
          <cell r="F294" t="str">
            <v/>
          </cell>
          <cell r="L294" t="str">
            <v/>
          </cell>
          <cell r="M294" t="str">
            <v/>
          </cell>
          <cell r="R294" t="str">
            <v/>
          </cell>
          <cell r="S294" t="str">
            <v/>
          </cell>
          <cell r="X294" t="str">
            <v/>
          </cell>
          <cell r="Z294" t="str">
            <v/>
          </cell>
          <cell r="AD294" t="str">
            <v/>
          </cell>
          <cell r="AE294" t="str">
            <v/>
          </cell>
        </row>
        <row r="295">
          <cell r="B295" t="str">
            <v/>
          </cell>
          <cell r="F295" t="str">
            <v/>
          </cell>
          <cell r="L295" t="str">
            <v/>
          </cell>
          <cell r="M295" t="str">
            <v/>
          </cell>
          <cell r="R295" t="str">
            <v/>
          </cell>
          <cell r="S295" t="str">
            <v/>
          </cell>
          <cell r="X295" t="str">
            <v/>
          </cell>
          <cell r="Z295" t="str">
            <v/>
          </cell>
          <cell r="AD295" t="str">
            <v/>
          </cell>
          <cell r="AE295" t="str">
            <v/>
          </cell>
        </row>
        <row r="296">
          <cell r="B296" t="str">
            <v/>
          </cell>
          <cell r="F296" t="str">
            <v/>
          </cell>
          <cell r="L296" t="str">
            <v/>
          </cell>
          <cell r="M296" t="str">
            <v/>
          </cell>
          <cell r="R296" t="str">
            <v/>
          </cell>
          <cell r="S296" t="str">
            <v/>
          </cell>
          <cell r="X296" t="str">
            <v/>
          </cell>
          <cell r="Z296" t="str">
            <v/>
          </cell>
          <cell r="AD296" t="str">
            <v/>
          </cell>
          <cell r="AE296" t="str">
            <v/>
          </cell>
        </row>
        <row r="297">
          <cell r="B297" t="str">
            <v/>
          </cell>
          <cell r="F297" t="str">
            <v/>
          </cell>
          <cell r="L297" t="str">
            <v/>
          </cell>
          <cell r="M297" t="str">
            <v/>
          </cell>
          <cell r="R297" t="str">
            <v/>
          </cell>
          <cell r="S297" t="str">
            <v/>
          </cell>
          <cell r="X297" t="str">
            <v/>
          </cell>
          <cell r="Z297" t="str">
            <v/>
          </cell>
          <cell r="AD297" t="str">
            <v/>
          </cell>
          <cell r="AE297" t="str">
            <v/>
          </cell>
        </row>
        <row r="298">
          <cell r="B298" t="str">
            <v/>
          </cell>
          <cell r="F298" t="str">
            <v/>
          </cell>
          <cell r="L298" t="str">
            <v/>
          </cell>
          <cell r="M298" t="str">
            <v/>
          </cell>
          <cell r="R298" t="str">
            <v/>
          </cell>
          <cell r="S298" t="str">
            <v/>
          </cell>
          <cell r="X298" t="str">
            <v/>
          </cell>
          <cell r="Z298" t="str">
            <v/>
          </cell>
          <cell r="AD298" t="str">
            <v/>
          </cell>
          <cell r="AE298" t="str">
            <v/>
          </cell>
        </row>
        <row r="299">
          <cell r="B299" t="str">
            <v/>
          </cell>
          <cell r="F299" t="str">
            <v/>
          </cell>
          <cell r="L299" t="str">
            <v/>
          </cell>
          <cell r="M299" t="str">
            <v/>
          </cell>
          <cell r="R299" t="str">
            <v/>
          </cell>
          <cell r="S299" t="str">
            <v/>
          </cell>
          <cell r="X299" t="str">
            <v/>
          </cell>
          <cell r="Z299" t="str">
            <v/>
          </cell>
          <cell r="AD299" t="str">
            <v/>
          </cell>
          <cell r="AE299" t="str">
            <v/>
          </cell>
        </row>
        <row r="300">
          <cell r="B300" t="str">
            <v/>
          </cell>
          <cell r="F300" t="str">
            <v/>
          </cell>
          <cell r="L300" t="str">
            <v/>
          </cell>
          <cell r="M300" t="str">
            <v/>
          </cell>
          <cell r="R300" t="str">
            <v/>
          </cell>
          <cell r="S300" t="str">
            <v/>
          </cell>
          <cell r="X300" t="str">
            <v/>
          </cell>
          <cell r="Z300" t="str">
            <v/>
          </cell>
          <cell r="AD300" t="str">
            <v/>
          </cell>
          <cell r="AE300" t="str">
            <v/>
          </cell>
        </row>
        <row r="301">
          <cell r="B301" t="str">
            <v/>
          </cell>
          <cell r="F301" t="str">
            <v/>
          </cell>
          <cell r="L301" t="str">
            <v/>
          </cell>
          <cell r="M301" t="str">
            <v/>
          </cell>
          <cell r="R301" t="str">
            <v/>
          </cell>
          <cell r="S301" t="str">
            <v/>
          </cell>
          <cell r="X301" t="str">
            <v/>
          </cell>
          <cell r="Z301" t="str">
            <v/>
          </cell>
          <cell r="AD301" t="str">
            <v/>
          </cell>
          <cell r="AE301" t="str">
            <v/>
          </cell>
        </row>
        <row r="302">
          <cell r="B302" t="str">
            <v/>
          </cell>
          <cell r="F302" t="str">
            <v/>
          </cell>
          <cell r="L302" t="str">
            <v/>
          </cell>
          <cell r="M302" t="str">
            <v/>
          </cell>
          <cell r="R302" t="str">
            <v/>
          </cell>
          <cell r="S302" t="str">
            <v/>
          </cell>
          <cell r="X302" t="str">
            <v/>
          </cell>
          <cell r="Z302" t="str">
            <v/>
          </cell>
          <cell r="AD302" t="str">
            <v/>
          </cell>
          <cell r="AE302" t="str">
            <v/>
          </cell>
        </row>
        <row r="303">
          <cell r="B303" t="str">
            <v/>
          </cell>
          <cell r="F303" t="str">
            <v/>
          </cell>
          <cell r="L303" t="str">
            <v/>
          </cell>
          <cell r="M303" t="str">
            <v/>
          </cell>
          <cell r="R303" t="str">
            <v/>
          </cell>
          <cell r="S303" t="str">
            <v/>
          </cell>
          <cell r="X303" t="str">
            <v/>
          </cell>
          <cell r="Z303" t="str">
            <v/>
          </cell>
          <cell r="AD303" t="str">
            <v/>
          </cell>
          <cell r="AE303" t="str">
            <v/>
          </cell>
        </row>
        <row r="304">
          <cell r="B304" t="str">
            <v/>
          </cell>
          <cell r="F304" t="str">
            <v/>
          </cell>
          <cell r="L304" t="str">
            <v/>
          </cell>
          <cell r="M304" t="str">
            <v/>
          </cell>
          <cell r="R304" t="str">
            <v/>
          </cell>
          <cell r="S304" t="str">
            <v/>
          </cell>
          <cell r="X304" t="str">
            <v/>
          </cell>
          <cell r="Z304" t="str">
            <v/>
          </cell>
          <cell r="AD304" t="str">
            <v/>
          </cell>
          <cell r="AE304" t="str">
            <v/>
          </cell>
        </row>
        <row r="305">
          <cell r="B305" t="str">
            <v/>
          </cell>
          <cell r="F305" t="str">
            <v/>
          </cell>
          <cell r="L305" t="str">
            <v/>
          </cell>
          <cell r="M305" t="str">
            <v/>
          </cell>
          <cell r="R305" t="str">
            <v/>
          </cell>
          <cell r="S305" t="str">
            <v/>
          </cell>
          <cell r="X305" t="str">
            <v/>
          </cell>
          <cell r="Z305" t="str">
            <v/>
          </cell>
          <cell r="AD305" t="str">
            <v/>
          </cell>
          <cell r="AE305" t="str">
            <v/>
          </cell>
        </row>
        <row r="306">
          <cell r="B306" t="str">
            <v/>
          </cell>
          <cell r="F306" t="str">
            <v/>
          </cell>
          <cell r="L306" t="str">
            <v/>
          </cell>
          <cell r="M306" t="str">
            <v/>
          </cell>
          <cell r="R306" t="str">
            <v/>
          </cell>
          <cell r="S306" t="str">
            <v/>
          </cell>
          <cell r="X306" t="str">
            <v/>
          </cell>
          <cell r="Z306" t="str">
            <v/>
          </cell>
          <cell r="AD306" t="str">
            <v/>
          </cell>
          <cell r="AE306" t="str">
            <v/>
          </cell>
        </row>
        <row r="307">
          <cell r="B307" t="str">
            <v/>
          </cell>
          <cell r="F307" t="str">
            <v/>
          </cell>
          <cell r="L307" t="str">
            <v/>
          </cell>
          <cell r="M307" t="str">
            <v/>
          </cell>
          <cell r="R307" t="str">
            <v/>
          </cell>
          <cell r="S307" t="str">
            <v/>
          </cell>
          <cell r="X307" t="str">
            <v/>
          </cell>
          <cell r="Z307" t="str">
            <v/>
          </cell>
          <cell r="AD307" t="str">
            <v/>
          </cell>
          <cell r="AE307" t="str">
            <v/>
          </cell>
        </row>
        <row r="308">
          <cell r="B308" t="str">
            <v/>
          </cell>
          <cell r="F308" t="str">
            <v/>
          </cell>
          <cell r="L308" t="str">
            <v/>
          </cell>
          <cell r="M308" t="str">
            <v/>
          </cell>
          <cell r="R308" t="str">
            <v/>
          </cell>
          <cell r="S308" t="str">
            <v/>
          </cell>
          <cell r="X308" t="str">
            <v/>
          </cell>
          <cell r="Z308" t="str">
            <v/>
          </cell>
          <cell r="AD308" t="str">
            <v/>
          </cell>
          <cell r="AE308" t="str">
            <v/>
          </cell>
        </row>
        <row r="309">
          <cell r="B309" t="str">
            <v/>
          </cell>
          <cell r="F309" t="str">
            <v/>
          </cell>
          <cell r="L309" t="str">
            <v/>
          </cell>
          <cell r="M309" t="str">
            <v/>
          </cell>
          <cell r="R309" t="str">
            <v/>
          </cell>
          <cell r="S309" t="str">
            <v/>
          </cell>
          <cell r="X309" t="str">
            <v/>
          </cell>
          <cell r="Z309" t="str">
            <v/>
          </cell>
          <cell r="AD309" t="str">
            <v/>
          </cell>
          <cell r="AE309" t="str">
            <v/>
          </cell>
        </row>
        <row r="310">
          <cell r="B310" t="str">
            <v/>
          </cell>
          <cell r="F310" t="str">
            <v/>
          </cell>
          <cell r="L310" t="str">
            <v/>
          </cell>
          <cell r="M310" t="str">
            <v/>
          </cell>
          <cell r="R310" t="str">
            <v/>
          </cell>
          <cell r="S310" t="str">
            <v/>
          </cell>
          <cell r="X310" t="str">
            <v/>
          </cell>
          <cell r="Z310" t="str">
            <v/>
          </cell>
          <cell r="AD310" t="str">
            <v/>
          </cell>
          <cell r="AE310" t="str">
            <v/>
          </cell>
        </row>
        <row r="311">
          <cell r="B311" t="str">
            <v/>
          </cell>
          <cell r="F311" t="str">
            <v/>
          </cell>
          <cell r="L311" t="str">
            <v/>
          </cell>
          <cell r="M311" t="str">
            <v/>
          </cell>
          <cell r="R311" t="str">
            <v/>
          </cell>
          <cell r="S311" t="str">
            <v/>
          </cell>
          <cell r="X311" t="str">
            <v/>
          </cell>
          <cell r="Z311" t="str">
            <v/>
          </cell>
          <cell r="AD311" t="str">
            <v/>
          </cell>
          <cell r="AE311" t="str">
            <v/>
          </cell>
        </row>
        <row r="312">
          <cell r="B312" t="str">
            <v/>
          </cell>
          <cell r="F312" t="str">
            <v/>
          </cell>
          <cell r="L312" t="str">
            <v/>
          </cell>
          <cell r="M312" t="str">
            <v/>
          </cell>
          <cell r="R312" t="str">
            <v/>
          </cell>
          <cell r="S312" t="str">
            <v/>
          </cell>
          <cell r="X312" t="str">
            <v/>
          </cell>
          <cell r="Z312" t="str">
            <v/>
          </cell>
          <cell r="AD312" t="str">
            <v/>
          </cell>
          <cell r="AE312" t="str">
            <v/>
          </cell>
        </row>
        <row r="313">
          <cell r="B313" t="str">
            <v/>
          </cell>
          <cell r="F313" t="str">
            <v/>
          </cell>
          <cell r="L313" t="str">
            <v/>
          </cell>
          <cell r="M313" t="str">
            <v/>
          </cell>
          <cell r="R313" t="str">
            <v/>
          </cell>
          <cell r="S313" t="str">
            <v/>
          </cell>
          <cell r="X313" t="str">
            <v/>
          </cell>
          <cell r="Z313" t="str">
            <v/>
          </cell>
          <cell r="AD313" t="str">
            <v/>
          </cell>
          <cell r="AE313" t="str">
            <v/>
          </cell>
        </row>
        <row r="314">
          <cell r="B314" t="str">
            <v/>
          </cell>
          <cell r="F314" t="str">
            <v/>
          </cell>
          <cell r="L314" t="str">
            <v/>
          </cell>
          <cell r="M314" t="str">
            <v/>
          </cell>
          <cell r="R314" t="str">
            <v/>
          </cell>
          <cell r="S314" t="str">
            <v/>
          </cell>
          <cell r="X314" t="str">
            <v/>
          </cell>
          <cell r="Z314" t="str">
            <v/>
          </cell>
          <cell r="AD314" t="str">
            <v/>
          </cell>
          <cell r="AE314" t="str">
            <v/>
          </cell>
        </row>
        <row r="315">
          <cell r="B315" t="str">
            <v/>
          </cell>
          <cell r="F315" t="str">
            <v/>
          </cell>
          <cell r="L315" t="str">
            <v/>
          </cell>
          <cell r="M315" t="str">
            <v/>
          </cell>
          <cell r="R315" t="str">
            <v/>
          </cell>
          <cell r="S315" t="str">
            <v/>
          </cell>
          <cell r="X315" t="str">
            <v/>
          </cell>
          <cell r="Z315" t="str">
            <v/>
          </cell>
          <cell r="AD315" t="str">
            <v/>
          </cell>
          <cell r="AE315" t="str">
            <v/>
          </cell>
        </row>
        <row r="316">
          <cell r="B316" t="str">
            <v/>
          </cell>
          <cell r="F316" t="str">
            <v/>
          </cell>
          <cell r="L316" t="str">
            <v/>
          </cell>
          <cell r="M316" t="str">
            <v/>
          </cell>
          <cell r="R316" t="str">
            <v/>
          </cell>
          <cell r="S316" t="str">
            <v/>
          </cell>
          <cell r="X316" t="str">
            <v/>
          </cell>
          <cell r="Z316" t="str">
            <v/>
          </cell>
          <cell r="AD316" t="str">
            <v/>
          </cell>
          <cell r="AE316" t="str">
            <v/>
          </cell>
        </row>
        <row r="317">
          <cell r="B317" t="str">
            <v/>
          </cell>
          <cell r="F317" t="str">
            <v/>
          </cell>
          <cell r="L317" t="str">
            <v/>
          </cell>
          <cell r="M317" t="str">
            <v/>
          </cell>
          <cell r="R317" t="str">
            <v/>
          </cell>
          <cell r="S317" t="str">
            <v/>
          </cell>
          <cell r="X317" t="str">
            <v/>
          </cell>
          <cell r="Z317" t="str">
            <v/>
          </cell>
          <cell r="AD317" t="str">
            <v/>
          </cell>
          <cell r="AE317" t="str">
            <v/>
          </cell>
        </row>
        <row r="318">
          <cell r="B318" t="str">
            <v/>
          </cell>
          <cell r="F318" t="str">
            <v/>
          </cell>
          <cell r="L318" t="str">
            <v/>
          </cell>
          <cell r="M318" t="str">
            <v/>
          </cell>
          <cell r="R318" t="str">
            <v/>
          </cell>
          <cell r="S318" t="str">
            <v/>
          </cell>
          <cell r="X318" t="str">
            <v/>
          </cell>
          <cell r="Z318" t="str">
            <v/>
          </cell>
          <cell r="AD318" t="str">
            <v/>
          </cell>
          <cell r="AE318" t="str">
            <v/>
          </cell>
        </row>
        <row r="319">
          <cell r="B319" t="str">
            <v/>
          </cell>
          <cell r="F319" t="str">
            <v/>
          </cell>
          <cell r="L319" t="str">
            <v/>
          </cell>
          <cell r="M319" t="str">
            <v/>
          </cell>
          <cell r="R319" t="str">
            <v/>
          </cell>
          <cell r="S319" t="str">
            <v/>
          </cell>
          <cell r="X319" t="str">
            <v/>
          </cell>
          <cell r="Z319" t="str">
            <v/>
          </cell>
          <cell r="AD319" t="str">
            <v/>
          </cell>
          <cell r="AE319" t="str">
            <v/>
          </cell>
        </row>
        <row r="320">
          <cell r="B320" t="str">
            <v/>
          </cell>
          <cell r="F320" t="str">
            <v/>
          </cell>
          <cell r="L320" t="str">
            <v/>
          </cell>
          <cell r="M320" t="str">
            <v/>
          </cell>
          <cell r="R320" t="str">
            <v/>
          </cell>
          <cell r="S320" t="str">
            <v/>
          </cell>
          <cell r="X320" t="str">
            <v/>
          </cell>
          <cell r="Z320" t="str">
            <v/>
          </cell>
          <cell r="AD320" t="str">
            <v/>
          </cell>
          <cell r="AE320" t="str">
            <v/>
          </cell>
        </row>
        <row r="321">
          <cell r="B321" t="str">
            <v/>
          </cell>
          <cell r="F321" t="str">
            <v/>
          </cell>
          <cell r="L321" t="str">
            <v/>
          </cell>
          <cell r="M321" t="str">
            <v/>
          </cell>
          <cell r="R321" t="str">
            <v/>
          </cell>
          <cell r="S321" t="str">
            <v/>
          </cell>
          <cell r="X321" t="str">
            <v/>
          </cell>
          <cell r="Z321" t="str">
            <v/>
          </cell>
          <cell r="AD321" t="str">
            <v/>
          </cell>
          <cell r="AE321" t="str">
            <v/>
          </cell>
        </row>
        <row r="322">
          <cell r="B322" t="str">
            <v/>
          </cell>
          <cell r="F322" t="str">
            <v/>
          </cell>
          <cell r="L322" t="str">
            <v/>
          </cell>
          <cell r="M322" t="str">
            <v/>
          </cell>
          <cell r="R322" t="str">
            <v/>
          </cell>
          <cell r="S322" t="str">
            <v/>
          </cell>
          <cell r="X322" t="str">
            <v/>
          </cell>
          <cell r="Z322" t="str">
            <v/>
          </cell>
          <cell r="AD322" t="str">
            <v/>
          </cell>
          <cell r="AE322" t="str">
            <v/>
          </cell>
        </row>
        <row r="323">
          <cell r="B323" t="str">
            <v/>
          </cell>
          <cell r="F323" t="str">
            <v/>
          </cell>
          <cell r="L323" t="str">
            <v/>
          </cell>
          <cell r="M323" t="str">
            <v/>
          </cell>
          <cell r="R323" t="str">
            <v/>
          </cell>
          <cell r="S323" t="str">
            <v/>
          </cell>
          <cell r="X323" t="str">
            <v/>
          </cell>
          <cell r="Z323" t="str">
            <v/>
          </cell>
          <cell r="AD323" t="str">
            <v/>
          </cell>
          <cell r="AE323" t="str">
            <v/>
          </cell>
        </row>
        <row r="324">
          <cell r="B324" t="str">
            <v/>
          </cell>
          <cell r="F324" t="str">
            <v/>
          </cell>
          <cell r="L324" t="str">
            <v/>
          </cell>
          <cell r="M324" t="str">
            <v/>
          </cell>
          <cell r="R324" t="str">
            <v/>
          </cell>
          <cell r="S324" t="str">
            <v/>
          </cell>
          <cell r="X324" t="str">
            <v/>
          </cell>
          <cell r="Z324" t="str">
            <v/>
          </cell>
          <cell r="AD324" t="str">
            <v/>
          </cell>
          <cell r="AE324" t="str">
            <v/>
          </cell>
        </row>
        <row r="325">
          <cell r="B325" t="str">
            <v/>
          </cell>
          <cell r="F325" t="str">
            <v/>
          </cell>
          <cell r="L325" t="str">
            <v/>
          </cell>
          <cell r="M325" t="str">
            <v/>
          </cell>
          <cell r="R325" t="str">
            <v/>
          </cell>
          <cell r="S325" t="str">
            <v/>
          </cell>
          <cell r="X325" t="str">
            <v/>
          </cell>
          <cell r="Z325" t="str">
            <v/>
          </cell>
          <cell r="AD325" t="str">
            <v/>
          </cell>
          <cell r="AE325" t="str">
            <v/>
          </cell>
        </row>
        <row r="326">
          <cell r="B326" t="str">
            <v/>
          </cell>
          <cell r="F326" t="str">
            <v/>
          </cell>
          <cell r="L326" t="str">
            <v/>
          </cell>
          <cell r="M326" t="str">
            <v/>
          </cell>
          <cell r="R326" t="str">
            <v/>
          </cell>
          <cell r="S326" t="str">
            <v/>
          </cell>
          <cell r="X326" t="str">
            <v/>
          </cell>
          <cell r="Z326" t="str">
            <v/>
          </cell>
          <cell r="AD326" t="str">
            <v/>
          </cell>
          <cell r="AE326" t="str">
            <v/>
          </cell>
        </row>
        <row r="327">
          <cell r="B327" t="str">
            <v/>
          </cell>
          <cell r="F327" t="str">
            <v/>
          </cell>
          <cell r="L327" t="str">
            <v/>
          </cell>
          <cell r="M327" t="str">
            <v/>
          </cell>
          <cell r="R327" t="str">
            <v/>
          </cell>
          <cell r="S327" t="str">
            <v/>
          </cell>
          <cell r="X327" t="str">
            <v/>
          </cell>
          <cell r="Z327" t="str">
            <v/>
          </cell>
          <cell r="AD327" t="str">
            <v/>
          </cell>
          <cell r="AE327" t="str">
            <v/>
          </cell>
        </row>
        <row r="328">
          <cell r="B328" t="str">
            <v/>
          </cell>
          <cell r="F328" t="str">
            <v/>
          </cell>
          <cell r="L328" t="str">
            <v/>
          </cell>
          <cell r="M328" t="str">
            <v/>
          </cell>
          <cell r="R328" t="str">
            <v/>
          </cell>
          <cell r="S328" t="str">
            <v/>
          </cell>
          <cell r="X328" t="str">
            <v/>
          </cell>
          <cell r="Z328" t="str">
            <v/>
          </cell>
          <cell r="AD328" t="str">
            <v/>
          </cell>
          <cell r="AE328" t="str">
            <v/>
          </cell>
        </row>
        <row r="329">
          <cell r="B329" t="str">
            <v/>
          </cell>
          <cell r="F329" t="str">
            <v/>
          </cell>
          <cell r="L329" t="str">
            <v/>
          </cell>
          <cell r="M329" t="str">
            <v/>
          </cell>
          <cell r="R329" t="str">
            <v/>
          </cell>
          <cell r="S329" t="str">
            <v/>
          </cell>
          <cell r="X329" t="str">
            <v/>
          </cell>
          <cell r="Z329" t="str">
            <v/>
          </cell>
          <cell r="AD329" t="str">
            <v/>
          </cell>
          <cell r="AE329" t="str">
            <v/>
          </cell>
        </row>
        <row r="330">
          <cell r="B330" t="str">
            <v/>
          </cell>
          <cell r="F330" t="str">
            <v/>
          </cell>
          <cell r="L330" t="str">
            <v/>
          </cell>
          <cell r="M330" t="str">
            <v/>
          </cell>
          <cell r="R330" t="str">
            <v/>
          </cell>
          <cell r="S330" t="str">
            <v/>
          </cell>
          <cell r="X330" t="str">
            <v/>
          </cell>
          <cell r="Z330" t="str">
            <v/>
          </cell>
          <cell r="AD330" t="str">
            <v/>
          </cell>
          <cell r="AE330" t="str">
            <v/>
          </cell>
        </row>
        <row r="331">
          <cell r="B331" t="str">
            <v/>
          </cell>
          <cell r="F331" t="str">
            <v/>
          </cell>
          <cell r="L331" t="str">
            <v/>
          </cell>
          <cell r="M331" t="str">
            <v/>
          </cell>
          <cell r="R331" t="str">
            <v/>
          </cell>
          <cell r="S331" t="str">
            <v/>
          </cell>
          <cell r="X331" t="str">
            <v/>
          </cell>
          <cell r="Z331" t="str">
            <v/>
          </cell>
          <cell r="AD331" t="str">
            <v/>
          </cell>
          <cell r="AE331" t="str">
            <v/>
          </cell>
        </row>
        <row r="332">
          <cell r="B332" t="str">
            <v/>
          </cell>
          <cell r="F332" t="str">
            <v/>
          </cell>
          <cell r="L332" t="str">
            <v/>
          </cell>
          <cell r="M332" t="str">
            <v/>
          </cell>
          <cell r="R332" t="str">
            <v/>
          </cell>
          <cell r="S332" t="str">
            <v/>
          </cell>
          <cell r="X332" t="str">
            <v/>
          </cell>
          <cell r="Z332" t="str">
            <v/>
          </cell>
          <cell r="AD332" t="str">
            <v/>
          </cell>
          <cell r="AE332" t="str">
            <v/>
          </cell>
        </row>
        <row r="333">
          <cell r="B333" t="str">
            <v/>
          </cell>
          <cell r="F333" t="str">
            <v/>
          </cell>
          <cell r="L333" t="str">
            <v/>
          </cell>
          <cell r="M333" t="str">
            <v/>
          </cell>
          <cell r="R333" t="str">
            <v/>
          </cell>
          <cell r="S333" t="str">
            <v/>
          </cell>
          <cell r="X333" t="str">
            <v/>
          </cell>
          <cell r="Z333" t="str">
            <v/>
          </cell>
          <cell r="AD333" t="str">
            <v/>
          </cell>
          <cell r="AE333" t="str">
            <v/>
          </cell>
        </row>
        <row r="334">
          <cell r="B334" t="str">
            <v/>
          </cell>
          <cell r="F334" t="str">
            <v/>
          </cell>
          <cell r="L334" t="str">
            <v/>
          </cell>
          <cell r="M334" t="str">
            <v/>
          </cell>
          <cell r="R334" t="str">
            <v/>
          </cell>
          <cell r="S334" t="str">
            <v/>
          </cell>
          <cell r="X334" t="str">
            <v/>
          </cell>
          <cell r="Z334" t="str">
            <v/>
          </cell>
          <cell r="AD334" t="str">
            <v/>
          </cell>
          <cell r="AE334" t="str">
            <v/>
          </cell>
        </row>
        <row r="335">
          <cell r="B335" t="str">
            <v/>
          </cell>
          <cell r="F335" t="str">
            <v/>
          </cell>
          <cell r="L335" t="str">
            <v/>
          </cell>
          <cell r="M335" t="str">
            <v/>
          </cell>
          <cell r="R335" t="str">
            <v/>
          </cell>
          <cell r="S335" t="str">
            <v/>
          </cell>
          <cell r="X335" t="str">
            <v/>
          </cell>
          <cell r="Z335" t="str">
            <v/>
          </cell>
          <cell r="AD335" t="str">
            <v/>
          </cell>
          <cell r="AE335" t="str">
            <v/>
          </cell>
        </row>
        <row r="336">
          <cell r="B336" t="str">
            <v/>
          </cell>
          <cell r="F336" t="str">
            <v/>
          </cell>
          <cell r="L336" t="str">
            <v/>
          </cell>
          <cell r="M336" t="str">
            <v/>
          </cell>
          <cell r="R336" t="str">
            <v/>
          </cell>
          <cell r="S336" t="str">
            <v/>
          </cell>
          <cell r="X336" t="str">
            <v/>
          </cell>
          <cell r="Z336" t="str">
            <v/>
          </cell>
          <cell r="AD336" t="str">
            <v/>
          </cell>
          <cell r="AE336" t="str">
            <v/>
          </cell>
        </row>
        <row r="337">
          <cell r="B337" t="str">
            <v/>
          </cell>
          <cell r="F337" t="str">
            <v/>
          </cell>
          <cell r="L337" t="str">
            <v/>
          </cell>
          <cell r="M337" t="str">
            <v/>
          </cell>
          <cell r="R337" t="str">
            <v/>
          </cell>
          <cell r="S337" t="str">
            <v/>
          </cell>
          <cell r="X337" t="str">
            <v/>
          </cell>
          <cell r="Z337" t="str">
            <v/>
          </cell>
          <cell r="AD337" t="str">
            <v/>
          </cell>
          <cell r="AE337" t="str">
            <v/>
          </cell>
        </row>
        <row r="338">
          <cell r="B338" t="str">
            <v/>
          </cell>
          <cell r="F338" t="str">
            <v/>
          </cell>
          <cell r="L338" t="str">
            <v/>
          </cell>
          <cell r="M338" t="str">
            <v/>
          </cell>
          <cell r="R338" t="str">
            <v/>
          </cell>
          <cell r="S338" t="str">
            <v/>
          </cell>
          <cell r="X338" t="str">
            <v/>
          </cell>
          <cell r="Z338" t="str">
            <v/>
          </cell>
          <cell r="AD338" t="str">
            <v/>
          </cell>
          <cell r="AE338" t="str">
            <v/>
          </cell>
        </row>
        <row r="339">
          <cell r="B339" t="str">
            <v/>
          </cell>
          <cell r="F339" t="str">
            <v/>
          </cell>
          <cell r="L339" t="str">
            <v/>
          </cell>
          <cell r="M339" t="str">
            <v/>
          </cell>
          <cell r="R339" t="str">
            <v/>
          </cell>
          <cell r="S339" t="str">
            <v/>
          </cell>
          <cell r="X339" t="str">
            <v/>
          </cell>
          <cell r="Z339" t="str">
            <v/>
          </cell>
          <cell r="AD339" t="str">
            <v/>
          </cell>
          <cell r="AE339" t="str">
            <v/>
          </cell>
        </row>
        <row r="340">
          <cell r="B340" t="str">
            <v/>
          </cell>
          <cell r="F340" t="str">
            <v/>
          </cell>
          <cell r="L340" t="str">
            <v/>
          </cell>
          <cell r="M340" t="str">
            <v/>
          </cell>
          <cell r="R340" t="str">
            <v/>
          </cell>
          <cell r="S340" t="str">
            <v/>
          </cell>
          <cell r="X340" t="str">
            <v/>
          </cell>
          <cell r="Z340" t="str">
            <v/>
          </cell>
          <cell r="AD340" t="str">
            <v/>
          </cell>
          <cell r="AE340" t="str">
            <v/>
          </cell>
        </row>
        <row r="341">
          <cell r="B341" t="str">
            <v/>
          </cell>
          <cell r="F341" t="str">
            <v/>
          </cell>
          <cell r="L341" t="str">
            <v/>
          </cell>
          <cell r="M341" t="str">
            <v/>
          </cell>
          <cell r="R341" t="str">
            <v/>
          </cell>
          <cell r="S341" t="str">
            <v/>
          </cell>
          <cell r="X341" t="str">
            <v/>
          </cell>
          <cell r="Z341" t="str">
            <v/>
          </cell>
          <cell r="AD341" t="str">
            <v/>
          </cell>
          <cell r="AE341" t="str">
            <v/>
          </cell>
        </row>
        <row r="342">
          <cell r="B342" t="str">
            <v/>
          </cell>
          <cell r="F342" t="str">
            <v/>
          </cell>
          <cell r="L342" t="str">
            <v/>
          </cell>
          <cell r="M342" t="str">
            <v/>
          </cell>
          <cell r="R342" t="str">
            <v/>
          </cell>
          <cell r="S342" t="str">
            <v/>
          </cell>
          <cell r="X342" t="str">
            <v/>
          </cell>
          <cell r="Z342" t="str">
            <v/>
          </cell>
          <cell r="AD342" t="str">
            <v/>
          </cell>
          <cell r="AE342" t="str">
            <v/>
          </cell>
        </row>
        <row r="343">
          <cell r="B343" t="str">
            <v/>
          </cell>
          <cell r="F343" t="str">
            <v/>
          </cell>
          <cell r="L343" t="str">
            <v/>
          </cell>
          <cell r="M343" t="str">
            <v/>
          </cell>
          <cell r="R343" t="str">
            <v/>
          </cell>
          <cell r="S343" t="str">
            <v/>
          </cell>
          <cell r="X343" t="str">
            <v/>
          </cell>
          <cell r="Z343" t="str">
            <v/>
          </cell>
          <cell r="AD343" t="str">
            <v/>
          </cell>
          <cell r="AE343" t="str">
            <v/>
          </cell>
        </row>
        <row r="344">
          <cell r="B344" t="str">
            <v/>
          </cell>
          <cell r="F344" t="str">
            <v/>
          </cell>
          <cell r="L344" t="str">
            <v/>
          </cell>
          <cell r="M344" t="str">
            <v/>
          </cell>
          <cell r="R344" t="str">
            <v/>
          </cell>
          <cell r="S344" t="str">
            <v/>
          </cell>
          <cell r="X344" t="str">
            <v/>
          </cell>
          <cell r="Z344" t="str">
            <v/>
          </cell>
          <cell r="AD344" t="str">
            <v/>
          </cell>
          <cell r="AE344" t="str">
            <v/>
          </cell>
        </row>
        <row r="345">
          <cell r="B345" t="str">
            <v/>
          </cell>
          <cell r="F345" t="str">
            <v/>
          </cell>
          <cell r="L345" t="str">
            <v/>
          </cell>
          <cell r="M345" t="str">
            <v/>
          </cell>
          <cell r="R345" t="str">
            <v/>
          </cell>
          <cell r="S345" t="str">
            <v/>
          </cell>
          <cell r="X345" t="str">
            <v/>
          </cell>
          <cell r="Z345" t="str">
            <v/>
          </cell>
          <cell r="AD345" t="str">
            <v/>
          </cell>
          <cell r="AE345" t="str">
            <v/>
          </cell>
        </row>
        <row r="346">
          <cell r="B346" t="str">
            <v/>
          </cell>
          <cell r="F346" t="str">
            <v/>
          </cell>
          <cell r="L346" t="str">
            <v/>
          </cell>
          <cell r="M346" t="str">
            <v/>
          </cell>
          <cell r="R346" t="str">
            <v/>
          </cell>
          <cell r="S346" t="str">
            <v/>
          </cell>
          <cell r="X346" t="str">
            <v/>
          </cell>
          <cell r="Z346" t="str">
            <v/>
          </cell>
          <cell r="AD346" t="str">
            <v/>
          </cell>
          <cell r="AE346" t="str">
            <v/>
          </cell>
        </row>
        <row r="347">
          <cell r="B347" t="str">
            <v/>
          </cell>
          <cell r="F347" t="str">
            <v/>
          </cell>
          <cell r="L347" t="str">
            <v/>
          </cell>
          <cell r="M347" t="str">
            <v/>
          </cell>
          <cell r="R347" t="str">
            <v/>
          </cell>
          <cell r="S347" t="str">
            <v/>
          </cell>
          <cell r="X347" t="str">
            <v/>
          </cell>
          <cell r="Z347" t="str">
            <v/>
          </cell>
          <cell r="AD347" t="str">
            <v/>
          </cell>
          <cell r="AE347" t="str">
            <v/>
          </cell>
        </row>
        <row r="348">
          <cell r="B348" t="str">
            <v/>
          </cell>
          <cell r="F348" t="str">
            <v/>
          </cell>
          <cell r="L348" t="str">
            <v/>
          </cell>
          <cell r="M348" t="str">
            <v/>
          </cell>
          <cell r="R348" t="str">
            <v/>
          </cell>
          <cell r="S348" t="str">
            <v/>
          </cell>
          <cell r="X348" t="str">
            <v/>
          </cell>
          <cell r="Z348" t="str">
            <v/>
          </cell>
          <cell r="AD348" t="str">
            <v/>
          </cell>
          <cell r="AE348" t="str">
            <v/>
          </cell>
        </row>
        <row r="349">
          <cell r="B349" t="str">
            <v/>
          </cell>
          <cell r="F349" t="str">
            <v/>
          </cell>
          <cell r="L349" t="str">
            <v/>
          </cell>
          <cell r="M349" t="str">
            <v/>
          </cell>
          <cell r="R349" t="str">
            <v/>
          </cell>
          <cell r="S349" t="str">
            <v/>
          </cell>
          <cell r="X349" t="str">
            <v/>
          </cell>
          <cell r="Z349" t="str">
            <v/>
          </cell>
          <cell r="AD349" t="str">
            <v/>
          </cell>
          <cell r="AE349" t="str">
            <v/>
          </cell>
        </row>
        <row r="350">
          <cell r="B350" t="str">
            <v/>
          </cell>
          <cell r="F350" t="str">
            <v/>
          </cell>
          <cell r="L350" t="str">
            <v/>
          </cell>
          <cell r="M350" t="str">
            <v/>
          </cell>
          <cell r="R350" t="str">
            <v/>
          </cell>
          <cell r="S350" t="str">
            <v/>
          </cell>
          <cell r="X350" t="str">
            <v/>
          </cell>
          <cell r="Z350" t="str">
            <v/>
          </cell>
          <cell r="AD350" t="str">
            <v/>
          </cell>
          <cell r="AE350" t="str">
            <v/>
          </cell>
        </row>
        <row r="351">
          <cell r="B351" t="str">
            <v/>
          </cell>
          <cell r="F351" t="str">
            <v/>
          </cell>
          <cell r="L351" t="str">
            <v/>
          </cell>
          <cell r="M351" t="str">
            <v/>
          </cell>
          <cell r="R351" t="str">
            <v/>
          </cell>
          <cell r="S351" t="str">
            <v/>
          </cell>
          <cell r="X351" t="str">
            <v/>
          </cell>
          <cell r="Z351" t="str">
            <v/>
          </cell>
          <cell r="AD351" t="str">
            <v/>
          </cell>
          <cell r="AE351" t="str">
            <v/>
          </cell>
        </row>
        <row r="352">
          <cell r="B352" t="str">
            <v/>
          </cell>
          <cell r="F352" t="str">
            <v/>
          </cell>
          <cell r="L352" t="str">
            <v/>
          </cell>
          <cell r="M352" t="str">
            <v/>
          </cell>
          <cell r="R352" t="str">
            <v/>
          </cell>
          <cell r="S352" t="str">
            <v/>
          </cell>
          <cell r="X352" t="str">
            <v/>
          </cell>
          <cell r="Z352" t="str">
            <v/>
          </cell>
          <cell r="AD352" t="str">
            <v/>
          </cell>
          <cell r="AE352" t="str">
            <v/>
          </cell>
        </row>
        <row r="353">
          <cell r="B353" t="str">
            <v/>
          </cell>
          <cell r="F353" t="str">
            <v/>
          </cell>
          <cell r="L353" t="str">
            <v/>
          </cell>
          <cell r="M353" t="str">
            <v/>
          </cell>
          <cell r="R353" t="str">
            <v/>
          </cell>
          <cell r="S353" t="str">
            <v/>
          </cell>
          <cell r="X353" t="str">
            <v/>
          </cell>
          <cell r="Z353" t="str">
            <v/>
          </cell>
          <cell r="AD353" t="str">
            <v/>
          </cell>
          <cell r="AE353" t="str">
            <v/>
          </cell>
        </row>
        <row r="354">
          <cell r="B354" t="str">
            <v/>
          </cell>
          <cell r="F354" t="str">
            <v/>
          </cell>
          <cell r="L354" t="str">
            <v/>
          </cell>
          <cell r="M354" t="str">
            <v/>
          </cell>
          <cell r="R354" t="str">
            <v/>
          </cell>
          <cell r="S354" t="str">
            <v/>
          </cell>
          <cell r="X354" t="str">
            <v/>
          </cell>
          <cell r="Z354" t="str">
            <v/>
          </cell>
          <cell r="AD354" t="str">
            <v/>
          </cell>
          <cell r="AE354" t="str">
            <v/>
          </cell>
        </row>
        <row r="355">
          <cell r="B355" t="str">
            <v/>
          </cell>
          <cell r="F355" t="str">
            <v/>
          </cell>
          <cell r="L355" t="str">
            <v/>
          </cell>
          <cell r="M355" t="str">
            <v/>
          </cell>
          <cell r="R355" t="str">
            <v/>
          </cell>
          <cell r="S355" t="str">
            <v/>
          </cell>
          <cell r="X355" t="str">
            <v/>
          </cell>
          <cell r="Z355" t="str">
            <v/>
          </cell>
          <cell r="AD355" t="str">
            <v/>
          </cell>
          <cell r="AE355" t="str">
            <v/>
          </cell>
        </row>
        <row r="356">
          <cell r="B356" t="str">
            <v/>
          </cell>
          <cell r="F356" t="str">
            <v/>
          </cell>
          <cell r="L356" t="str">
            <v/>
          </cell>
          <cell r="M356" t="str">
            <v/>
          </cell>
          <cell r="R356" t="str">
            <v/>
          </cell>
          <cell r="S356" t="str">
            <v/>
          </cell>
          <cell r="X356" t="str">
            <v/>
          </cell>
          <cell r="Z356" t="str">
            <v/>
          </cell>
          <cell r="AD356" t="str">
            <v/>
          </cell>
          <cell r="AE356" t="str">
            <v/>
          </cell>
        </row>
        <row r="357">
          <cell r="B357" t="str">
            <v/>
          </cell>
          <cell r="F357" t="str">
            <v/>
          </cell>
          <cell r="L357" t="str">
            <v/>
          </cell>
          <cell r="M357" t="str">
            <v/>
          </cell>
          <cell r="R357" t="str">
            <v/>
          </cell>
          <cell r="S357" t="str">
            <v/>
          </cell>
          <cell r="X357" t="str">
            <v/>
          </cell>
          <cell r="Z357" t="str">
            <v/>
          </cell>
          <cell r="AD357" t="str">
            <v/>
          </cell>
          <cell r="AE357" t="str">
            <v/>
          </cell>
        </row>
        <row r="358">
          <cell r="B358" t="str">
            <v/>
          </cell>
          <cell r="F358" t="str">
            <v/>
          </cell>
          <cell r="L358" t="str">
            <v/>
          </cell>
          <cell r="M358" t="str">
            <v/>
          </cell>
          <cell r="R358" t="str">
            <v/>
          </cell>
          <cell r="S358" t="str">
            <v/>
          </cell>
          <cell r="X358" t="str">
            <v/>
          </cell>
          <cell r="Z358" t="str">
            <v/>
          </cell>
          <cell r="AD358" t="str">
            <v/>
          </cell>
          <cell r="AE358" t="str">
            <v/>
          </cell>
        </row>
        <row r="359">
          <cell r="B359" t="str">
            <v/>
          </cell>
          <cell r="F359" t="str">
            <v/>
          </cell>
          <cell r="L359" t="str">
            <v/>
          </cell>
          <cell r="M359" t="str">
            <v/>
          </cell>
          <cell r="R359" t="str">
            <v/>
          </cell>
          <cell r="S359" t="str">
            <v/>
          </cell>
          <cell r="X359" t="str">
            <v/>
          </cell>
          <cell r="Z359" t="str">
            <v/>
          </cell>
          <cell r="AD359" t="str">
            <v/>
          </cell>
          <cell r="AE359" t="str">
            <v/>
          </cell>
        </row>
        <row r="360">
          <cell r="B360" t="str">
            <v/>
          </cell>
          <cell r="F360" t="str">
            <v/>
          </cell>
          <cell r="L360" t="str">
            <v/>
          </cell>
          <cell r="M360" t="str">
            <v/>
          </cell>
          <cell r="R360" t="str">
            <v/>
          </cell>
          <cell r="S360" t="str">
            <v/>
          </cell>
          <cell r="X360" t="str">
            <v/>
          </cell>
          <cell r="Z360" t="str">
            <v/>
          </cell>
          <cell r="AD360" t="str">
            <v/>
          </cell>
          <cell r="AE360" t="str">
            <v/>
          </cell>
        </row>
        <row r="361">
          <cell r="B361" t="str">
            <v/>
          </cell>
          <cell r="F361" t="str">
            <v/>
          </cell>
          <cell r="L361" t="str">
            <v/>
          </cell>
          <cell r="M361" t="str">
            <v/>
          </cell>
          <cell r="R361" t="str">
            <v/>
          </cell>
          <cell r="S361" t="str">
            <v/>
          </cell>
          <cell r="X361" t="str">
            <v/>
          </cell>
          <cell r="Z361" t="str">
            <v/>
          </cell>
          <cell r="AD361" t="str">
            <v/>
          </cell>
          <cell r="AE361" t="str">
            <v/>
          </cell>
        </row>
        <row r="362">
          <cell r="B362" t="str">
            <v/>
          </cell>
          <cell r="F362" t="str">
            <v/>
          </cell>
          <cell r="L362" t="str">
            <v/>
          </cell>
          <cell r="M362" t="str">
            <v/>
          </cell>
          <cell r="R362" t="str">
            <v/>
          </cell>
          <cell r="S362" t="str">
            <v/>
          </cell>
          <cell r="X362" t="str">
            <v/>
          </cell>
          <cell r="Z362" t="str">
            <v/>
          </cell>
          <cell r="AD362" t="str">
            <v/>
          </cell>
          <cell r="AE362" t="str">
            <v/>
          </cell>
        </row>
        <row r="363">
          <cell r="B363" t="str">
            <v/>
          </cell>
          <cell r="F363" t="str">
            <v/>
          </cell>
          <cell r="L363" t="str">
            <v/>
          </cell>
          <cell r="M363" t="str">
            <v/>
          </cell>
          <cell r="R363" t="str">
            <v/>
          </cell>
          <cell r="S363" t="str">
            <v/>
          </cell>
          <cell r="X363" t="str">
            <v/>
          </cell>
          <cell r="Z363" t="str">
            <v/>
          </cell>
          <cell r="AD363" t="str">
            <v/>
          </cell>
          <cell r="AE363" t="str">
            <v/>
          </cell>
        </row>
        <row r="364">
          <cell r="B364" t="str">
            <v/>
          </cell>
          <cell r="F364" t="str">
            <v/>
          </cell>
          <cell r="L364" t="str">
            <v/>
          </cell>
          <cell r="M364" t="str">
            <v/>
          </cell>
          <cell r="R364" t="str">
            <v/>
          </cell>
          <cell r="S364" t="str">
            <v/>
          </cell>
          <cell r="X364" t="str">
            <v/>
          </cell>
          <cell r="Z364" t="str">
            <v/>
          </cell>
          <cell r="AD364" t="str">
            <v/>
          </cell>
          <cell r="AE364" t="str">
            <v/>
          </cell>
        </row>
        <row r="365">
          <cell r="B365" t="str">
            <v/>
          </cell>
          <cell r="F365" t="str">
            <v/>
          </cell>
          <cell r="L365" t="str">
            <v/>
          </cell>
          <cell r="M365" t="str">
            <v/>
          </cell>
          <cell r="R365" t="str">
            <v/>
          </cell>
          <cell r="S365" t="str">
            <v/>
          </cell>
          <cell r="X365" t="str">
            <v/>
          </cell>
          <cell r="Z365" t="str">
            <v/>
          </cell>
          <cell r="AD365" t="str">
            <v/>
          </cell>
          <cell r="AE365" t="str">
            <v/>
          </cell>
        </row>
        <row r="366">
          <cell r="B366" t="str">
            <v/>
          </cell>
          <cell r="F366" t="str">
            <v/>
          </cell>
          <cell r="L366" t="str">
            <v/>
          </cell>
          <cell r="M366" t="str">
            <v/>
          </cell>
          <cell r="R366" t="str">
            <v/>
          </cell>
          <cell r="S366" t="str">
            <v/>
          </cell>
          <cell r="X366" t="str">
            <v/>
          </cell>
          <cell r="Z366" t="str">
            <v/>
          </cell>
          <cell r="AD366" t="str">
            <v/>
          </cell>
          <cell r="AE366" t="str">
            <v/>
          </cell>
        </row>
        <row r="367">
          <cell r="B367" t="str">
            <v/>
          </cell>
          <cell r="F367" t="str">
            <v/>
          </cell>
          <cell r="L367" t="str">
            <v/>
          </cell>
          <cell r="M367" t="str">
            <v/>
          </cell>
          <cell r="R367" t="str">
            <v/>
          </cell>
          <cell r="S367" t="str">
            <v/>
          </cell>
          <cell r="X367" t="str">
            <v/>
          </cell>
          <cell r="Z367" t="str">
            <v/>
          </cell>
          <cell r="AD367" t="str">
            <v/>
          </cell>
          <cell r="AE367" t="str">
            <v/>
          </cell>
        </row>
        <row r="368">
          <cell r="B368" t="str">
            <v/>
          </cell>
          <cell r="F368" t="str">
            <v/>
          </cell>
          <cell r="L368" t="str">
            <v/>
          </cell>
          <cell r="M368" t="str">
            <v/>
          </cell>
          <cell r="R368" t="str">
            <v/>
          </cell>
          <cell r="S368" t="str">
            <v/>
          </cell>
          <cell r="X368" t="str">
            <v/>
          </cell>
          <cell r="Z368" t="str">
            <v/>
          </cell>
          <cell r="AD368" t="str">
            <v/>
          </cell>
          <cell r="AE368" t="str">
            <v/>
          </cell>
        </row>
        <row r="369">
          <cell r="B369" t="str">
            <v/>
          </cell>
          <cell r="F369" t="str">
            <v/>
          </cell>
          <cell r="L369" t="str">
            <v/>
          </cell>
          <cell r="M369" t="str">
            <v/>
          </cell>
          <cell r="R369" t="str">
            <v/>
          </cell>
          <cell r="S369" t="str">
            <v/>
          </cell>
          <cell r="X369" t="str">
            <v/>
          </cell>
          <cell r="Z369" t="str">
            <v/>
          </cell>
          <cell r="AD369" t="str">
            <v/>
          </cell>
          <cell r="AE369" t="str">
            <v/>
          </cell>
        </row>
        <row r="370">
          <cell r="B370" t="str">
            <v/>
          </cell>
          <cell r="F370" t="str">
            <v/>
          </cell>
          <cell r="L370" t="str">
            <v/>
          </cell>
          <cell r="M370" t="str">
            <v/>
          </cell>
          <cell r="R370" t="str">
            <v/>
          </cell>
          <cell r="S370" t="str">
            <v/>
          </cell>
          <cell r="X370" t="str">
            <v/>
          </cell>
          <cell r="Z370" t="str">
            <v/>
          </cell>
          <cell r="AD370" t="str">
            <v/>
          </cell>
          <cell r="AE370" t="str">
            <v/>
          </cell>
        </row>
        <row r="371">
          <cell r="B371" t="str">
            <v/>
          </cell>
          <cell r="F371" t="str">
            <v/>
          </cell>
          <cell r="L371" t="str">
            <v/>
          </cell>
          <cell r="M371" t="str">
            <v/>
          </cell>
          <cell r="R371" t="str">
            <v/>
          </cell>
          <cell r="S371" t="str">
            <v/>
          </cell>
          <cell r="X371" t="str">
            <v/>
          </cell>
          <cell r="Z371" t="str">
            <v/>
          </cell>
          <cell r="AD371" t="str">
            <v/>
          </cell>
          <cell r="AE371" t="str">
            <v/>
          </cell>
        </row>
        <row r="372">
          <cell r="B372" t="str">
            <v/>
          </cell>
          <cell r="F372" t="str">
            <v/>
          </cell>
          <cell r="L372" t="str">
            <v/>
          </cell>
          <cell r="M372" t="str">
            <v/>
          </cell>
          <cell r="R372" t="str">
            <v/>
          </cell>
          <cell r="S372" t="str">
            <v/>
          </cell>
          <cell r="X372" t="str">
            <v/>
          </cell>
          <cell r="Z372" t="str">
            <v/>
          </cell>
          <cell r="AD372" t="str">
            <v/>
          </cell>
          <cell r="AE372" t="str">
            <v/>
          </cell>
        </row>
        <row r="373">
          <cell r="B373" t="str">
            <v/>
          </cell>
          <cell r="F373" t="str">
            <v/>
          </cell>
          <cell r="L373" t="str">
            <v/>
          </cell>
          <cell r="M373" t="str">
            <v/>
          </cell>
          <cell r="R373" t="str">
            <v/>
          </cell>
          <cell r="S373" t="str">
            <v/>
          </cell>
          <cell r="X373" t="str">
            <v/>
          </cell>
          <cell r="Z373" t="str">
            <v/>
          </cell>
          <cell r="AD373" t="str">
            <v/>
          </cell>
          <cell r="AE373" t="str">
            <v/>
          </cell>
        </row>
        <row r="374">
          <cell r="B374" t="str">
            <v/>
          </cell>
          <cell r="F374" t="str">
            <v/>
          </cell>
          <cell r="L374" t="str">
            <v/>
          </cell>
          <cell r="M374" t="str">
            <v/>
          </cell>
          <cell r="R374" t="str">
            <v/>
          </cell>
          <cell r="S374" t="str">
            <v/>
          </cell>
          <cell r="X374" t="str">
            <v/>
          </cell>
          <cell r="Z374" t="str">
            <v/>
          </cell>
          <cell r="AD374" t="str">
            <v/>
          </cell>
          <cell r="AE374" t="str">
            <v/>
          </cell>
        </row>
        <row r="375">
          <cell r="B375" t="str">
            <v/>
          </cell>
          <cell r="F375" t="str">
            <v/>
          </cell>
          <cell r="L375" t="str">
            <v/>
          </cell>
          <cell r="M375" t="str">
            <v/>
          </cell>
          <cell r="R375" t="str">
            <v/>
          </cell>
          <cell r="S375" t="str">
            <v/>
          </cell>
          <cell r="X375" t="str">
            <v/>
          </cell>
          <cell r="Z375" t="str">
            <v/>
          </cell>
          <cell r="AD375" t="str">
            <v/>
          </cell>
          <cell r="AE375" t="str">
            <v/>
          </cell>
        </row>
        <row r="376">
          <cell r="B376" t="str">
            <v/>
          </cell>
          <cell r="F376" t="str">
            <v/>
          </cell>
          <cell r="L376" t="str">
            <v/>
          </cell>
          <cell r="M376" t="str">
            <v/>
          </cell>
          <cell r="R376" t="str">
            <v/>
          </cell>
          <cell r="S376" t="str">
            <v/>
          </cell>
          <cell r="X376" t="str">
            <v/>
          </cell>
          <cell r="Z376" t="str">
            <v/>
          </cell>
          <cell r="AD376" t="str">
            <v/>
          </cell>
          <cell r="AE376" t="str">
            <v/>
          </cell>
        </row>
        <row r="377">
          <cell r="B377" t="str">
            <v/>
          </cell>
          <cell r="F377" t="str">
            <v/>
          </cell>
          <cell r="L377" t="str">
            <v/>
          </cell>
          <cell r="M377" t="str">
            <v/>
          </cell>
          <cell r="R377" t="str">
            <v/>
          </cell>
          <cell r="S377" t="str">
            <v/>
          </cell>
          <cell r="X377" t="str">
            <v/>
          </cell>
          <cell r="Z377" t="str">
            <v/>
          </cell>
          <cell r="AD377" t="str">
            <v/>
          </cell>
          <cell r="AE377" t="str">
            <v/>
          </cell>
        </row>
        <row r="378">
          <cell r="B378" t="str">
            <v/>
          </cell>
          <cell r="F378" t="str">
            <v/>
          </cell>
          <cell r="L378" t="str">
            <v/>
          </cell>
          <cell r="M378" t="str">
            <v/>
          </cell>
          <cell r="R378" t="str">
            <v/>
          </cell>
          <cell r="S378" t="str">
            <v/>
          </cell>
          <cell r="X378" t="str">
            <v/>
          </cell>
          <cell r="Z378" t="str">
            <v/>
          </cell>
          <cell r="AD378" t="str">
            <v/>
          </cell>
          <cell r="AE378" t="str">
            <v/>
          </cell>
        </row>
        <row r="379">
          <cell r="B379" t="str">
            <v/>
          </cell>
          <cell r="F379" t="str">
            <v/>
          </cell>
          <cell r="L379" t="str">
            <v/>
          </cell>
          <cell r="M379" t="str">
            <v/>
          </cell>
          <cell r="R379" t="str">
            <v/>
          </cell>
          <cell r="S379" t="str">
            <v/>
          </cell>
          <cell r="X379" t="str">
            <v/>
          </cell>
          <cell r="Z379" t="str">
            <v/>
          </cell>
          <cell r="AD379" t="str">
            <v/>
          </cell>
          <cell r="AE379" t="str">
            <v/>
          </cell>
        </row>
        <row r="380">
          <cell r="B380" t="str">
            <v/>
          </cell>
          <cell r="F380" t="str">
            <v/>
          </cell>
          <cell r="L380" t="str">
            <v/>
          </cell>
          <cell r="M380" t="str">
            <v/>
          </cell>
          <cell r="R380" t="str">
            <v/>
          </cell>
          <cell r="S380" t="str">
            <v/>
          </cell>
          <cell r="X380" t="str">
            <v/>
          </cell>
          <cell r="Z380" t="str">
            <v/>
          </cell>
          <cell r="AD380" t="str">
            <v/>
          </cell>
          <cell r="AE380" t="str">
            <v/>
          </cell>
        </row>
        <row r="381">
          <cell r="B381" t="str">
            <v/>
          </cell>
          <cell r="F381" t="str">
            <v/>
          </cell>
          <cell r="L381" t="str">
            <v/>
          </cell>
          <cell r="M381" t="str">
            <v/>
          </cell>
          <cell r="R381" t="str">
            <v/>
          </cell>
          <cell r="S381" t="str">
            <v/>
          </cell>
          <cell r="X381" t="str">
            <v/>
          </cell>
          <cell r="Z381" t="str">
            <v/>
          </cell>
          <cell r="AD381" t="str">
            <v/>
          </cell>
          <cell r="AE381" t="str">
            <v/>
          </cell>
        </row>
        <row r="382">
          <cell r="B382" t="str">
            <v/>
          </cell>
          <cell r="F382" t="str">
            <v/>
          </cell>
          <cell r="L382" t="str">
            <v/>
          </cell>
          <cell r="M382" t="str">
            <v/>
          </cell>
          <cell r="R382" t="str">
            <v/>
          </cell>
          <cell r="S382" t="str">
            <v/>
          </cell>
          <cell r="X382" t="str">
            <v/>
          </cell>
          <cell r="Z382" t="str">
            <v/>
          </cell>
          <cell r="AD382" t="str">
            <v/>
          </cell>
          <cell r="AE382" t="str">
            <v/>
          </cell>
        </row>
        <row r="383">
          <cell r="B383" t="str">
            <v/>
          </cell>
          <cell r="F383" t="str">
            <v/>
          </cell>
          <cell r="L383" t="str">
            <v/>
          </cell>
          <cell r="M383" t="str">
            <v/>
          </cell>
          <cell r="R383" t="str">
            <v/>
          </cell>
          <cell r="S383" t="str">
            <v/>
          </cell>
          <cell r="X383" t="str">
            <v/>
          </cell>
          <cell r="Z383" t="str">
            <v/>
          </cell>
          <cell r="AD383" t="str">
            <v/>
          </cell>
          <cell r="AE383" t="str">
            <v/>
          </cell>
        </row>
        <row r="384">
          <cell r="B384" t="str">
            <v/>
          </cell>
          <cell r="F384" t="str">
            <v/>
          </cell>
          <cell r="L384" t="str">
            <v/>
          </cell>
          <cell r="M384" t="str">
            <v/>
          </cell>
          <cell r="R384" t="str">
            <v/>
          </cell>
          <cell r="S384" t="str">
            <v/>
          </cell>
          <cell r="X384" t="str">
            <v/>
          </cell>
          <cell r="Z384" t="str">
            <v/>
          </cell>
          <cell r="AD384" t="str">
            <v/>
          </cell>
          <cell r="AE384" t="str">
            <v/>
          </cell>
        </row>
        <row r="385">
          <cell r="B385" t="str">
            <v/>
          </cell>
          <cell r="F385" t="str">
            <v/>
          </cell>
          <cell r="L385" t="str">
            <v/>
          </cell>
          <cell r="M385" t="str">
            <v/>
          </cell>
          <cell r="R385" t="str">
            <v/>
          </cell>
          <cell r="S385" t="str">
            <v/>
          </cell>
          <cell r="X385" t="str">
            <v/>
          </cell>
          <cell r="Z385" t="str">
            <v/>
          </cell>
          <cell r="AD385" t="str">
            <v/>
          </cell>
          <cell r="AE385" t="str">
            <v/>
          </cell>
        </row>
        <row r="386">
          <cell r="B386" t="str">
            <v/>
          </cell>
          <cell r="F386" t="str">
            <v/>
          </cell>
          <cell r="L386" t="str">
            <v/>
          </cell>
          <cell r="M386" t="str">
            <v/>
          </cell>
          <cell r="R386" t="str">
            <v/>
          </cell>
          <cell r="S386" t="str">
            <v/>
          </cell>
          <cell r="X386" t="str">
            <v/>
          </cell>
          <cell r="Z386" t="str">
            <v/>
          </cell>
          <cell r="AD386" t="str">
            <v/>
          </cell>
          <cell r="AE386" t="str">
            <v/>
          </cell>
        </row>
        <row r="387">
          <cell r="B387" t="str">
            <v/>
          </cell>
          <cell r="F387" t="str">
            <v/>
          </cell>
          <cell r="L387" t="str">
            <v/>
          </cell>
          <cell r="M387" t="str">
            <v/>
          </cell>
          <cell r="R387" t="str">
            <v/>
          </cell>
          <cell r="S387" t="str">
            <v/>
          </cell>
          <cell r="X387" t="str">
            <v/>
          </cell>
          <cell r="Z387" t="str">
            <v/>
          </cell>
          <cell r="AD387" t="str">
            <v/>
          </cell>
          <cell r="AE387" t="str">
            <v/>
          </cell>
        </row>
        <row r="388">
          <cell r="B388" t="str">
            <v/>
          </cell>
          <cell r="F388" t="str">
            <v/>
          </cell>
          <cell r="L388" t="str">
            <v/>
          </cell>
          <cell r="M388" t="str">
            <v/>
          </cell>
          <cell r="R388" t="str">
            <v/>
          </cell>
          <cell r="S388" t="str">
            <v/>
          </cell>
          <cell r="X388" t="str">
            <v/>
          </cell>
          <cell r="Z388" t="str">
            <v/>
          </cell>
          <cell r="AD388" t="str">
            <v/>
          </cell>
          <cell r="AE388" t="str">
            <v/>
          </cell>
        </row>
        <row r="389">
          <cell r="B389" t="str">
            <v/>
          </cell>
          <cell r="F389" t="str">
            <v/>
          </cell>
          <cell r="L389" t="str">
            <v/>
          </cell>
          <cell r="M389" t="str">
            <v/>
          </cell>
          <cell r="R389" t="str">
            <v/>
          </cell>
          <cell r="S389" t="str">
            <v/>
          </cell>
          <cell r="X389" t="str">
            <v/>
          </cell>
          <cell r="Z389" t="str">
            <v/>
          </cell>
          <cell r="AD389" t="str">
            <v/>
          </cell>
          <cell r="AE389" t="str">
            <v/>
          </cell>
        </row>
        <row r="390">
          <cell r="B390" t="str">
            <v/>
          </cell>
          <cell r="F390" t="str">
            <v/>
          </cell>
          <cell r="L390" t="str">
            <v/>
          </cell>
          <cell r="M390" t="str">
            <v/>
          </cell>
          <cell r="R390" t="str">
            <v/>
          </cell>
          <cell r="S390" t="str">
            <v/>
          </cell>
          <cell r="X390" t="str">
            <v/>
          </cell>
          <cell r="Z390" t="str">
            <v/>
          </cell>
          <cell r="AD390" t="str">
            <v/>
          </cell>
          <cell r="AE390" t="str">
            <v/>
          </cell>
        </row>
        <row r="391">
          <cell r="B391" t="str">
            <v/>
          </cell>
          <cell r="F391" t="str">
            <v/>
          </cell>
          <cell r="L391" t="str">
            <v/>
          </cell>
          <cell r="M391" t="str">
            <v/>
          </cell>
          <cell r="R391" t="str">
            <v/>
          </cell>
          <cell r="S391" t="str">
            <v/>
          </cell>
          <cell r="X391" t="str">
            <v/>
          </cell>
          <cell r="Z391" t="str">
            <v/>
          </cell>
          <cell r="AD391" t="str">
            <v/>
          </cell>
          <cell r="AE391" t="str">
            <v/>
          </cell>
        </row>
        <row r="392">
          <cell r="B392" t="str">
            <v/>
          </cell>
          <cell r="F392" t="str">
            <v/>
          </cell>
          <cell r="L392" t="str">
            <v/>
          </cell>
          <cell r="M392" t="str">
            <v/>
          </cell>
          <cell r="R392" t="str">
            <v/>
          </cell>
          <cell r="S392" t="str">
            <v/>
          </cell>
          <cell r="X392" t="str">
            <v/>
          </cell>
          <cell r="Z392" t="str">
            <v/>
          </cell>
          <cell r="AD392" t="str">
            <v/>
          </cell>
          <cell r="AE392" t="str">
            <v/>
          </cell>
        </row>
        <row r="393">
          <cell r="B393" t="str">
            <v/>
          </cell>
          <cell r="F393" t="str">
            <v/>
          </cell>
          <cell r="L393" t="str">
            <v/>
          </cell>
          <cell r="M393" t="str">
            <v/>
          </cell>
          <cell r="R393" t="str">
            <v/>
          </cell>
          <cell r="S393" t="str">
            <v/>
          </cell>
          <cell r="X393" t="str">
            <v/>
          </cell>
          <cell r="Z393" t="str">
            <v/>
          </cell>
          <cell r="AD393" t="str">
            <v/>
          </cell>
          <cell r="AE393" t="str">
            <v/>
          </cell>
        </row>
        <row r="394">
          <cell r="B394" t="str">
            <v/>
          </cell>
          <cell r="F394" t="str">
            <v/>
          </cell>
          <cell r="L394" t="str">
            <v/>
          </cell>
          <cell r="M394" t="str">
            <v/>
          </cell>
          <cell r="R394" t="str">
            <v/>
          </cell>
          <cell r="S394" t="str">
            <v/>
          </cell>
          <cell r="X394" t="str">
            <v/>
          </cell>
          <cell r="Z394" t="str">
            <v/>
          </cell>
          <cell r="AD394" t="str">
            <v/>
          </cell>
          <cell r="AE394" t="str">
            <v/>
          </cell>
        </row>
        <row r="395">
          <cell r="B395" t="str">
            <v/>
          </cell>
          <cell r="F395" t="str">
            <v/>
          </cell>
          <cell r="L395" t="str">
            <v/>
          </cell>
          <cell r="M395" t="str">
            <v/>
          </cell>
          <cell r="R395" t="str">
            <v/>
          </cell>
          <cell r="S395" t="str">
            <v/>
          </cell>
          <cell r="X395" t="str">
            <v/>
          </cell>
          <cell r="Z395" t="str">
            <v/>
          </cell>
          <cell r="AD395" t="str">
            <v/>
          </cell>
          <cell r="AE395" t="str">
            <v/>
          </cell>
        </row>
        <row r="396">
          <cell r="B396" t="str">
            <v/>
          </cell>
          <cell r="F396" t="str">
            <v/>
          </cell>
          <cell r="L396" t="str">
            <v/>
          </cell>
          <cell r="M396" t="str">
            <v/>
          </cell>
          <cell r="R396" t="str">
            <v/>
          </cell>
          <cell r="S396" t="str">
            <v/>
          </cell>
          <cell r="X396" t="str">
            <v/>
          </cell>
          <cell r="Z396" t="str">
            <v/>
          </cell>
          <cell r="AD396" t="str">
            <v/>
          </cell>
          <cell r="AE396" t="str">
            <v/>
          </cell>
        </row>
        <row r="397">
          <cell r="B397" t="str">
            <v/>
          </cell>
          <cell r="F397" t="str">
            <v/>
          </cell>
          <cell r="L397" t="str">
            <v/>
          </cell>
          <cell r="M397" t="str">
            <v/>
          </cell>
          <cell r="R397" t="str">
            <v/>
          </cell>
          <cell r="S397" t="str">
            <v/>
          </cell>
          <cell r="X397" t="str">
            <v/>
          </cell>
          <cell r="Z397" t="str">
            <v/>
          </cell>
          <cell r="AD397" t="str">
            <v/>
          </cell>
          <cell r="AE397" t="str">
            <v/>
          </cell>
        </row>
        <row r="398">
          <cell r="B398" t="str">
            <v/>
          </cell>
          <cell r="F398" t="str">
            <v/>
          </cell>
          <cell r="L398" t="str">
            <v/>
          </cell>
          <cell r="M398" t="str">
            <v/>
          </cell>
          <cell r="R398" t="str">
            <v/>
          </cell>
          <cell r="S398" t="str">
            <v/>
          </cell>
          <cell r="X398" t="str">
            <v/>
          </cell>
          <cell r="Z398" t="str">
            <v/>
          </cell>
          <cell r="AD398" t="str">
            <v/>
          </cell>
          <cell r="AE398" t="str">
            <v/>
          </cell>
        </row>
        <row r="399">
          <cell r="B399" t="str">
            <v/>
          </cell>
          <cell r="F399" t="str">
            <v/>
          </cell>
          <cell r="L399" t="str">
            <v/>
          </cell>
          <cell r="M399" t="str">
            <v/>
          </cell>
          <cell r="R399" t="str">
            <v/>
          </cell>
          <cell r="S399" t="str">
            <v/>
          </cell>
          <cell r="X399" t="str">
            <v/>
          </cell>
          <cell r="Z399" t="str">
            <v/>
          </cell>
          <cell r="AD399" t="str">
            <v/>
          </cell>
          <cell r="AE399" t="str">
            <v/>
          </cell>
        </row>
        <row r="400">
          <cell r="B400" t="str">
            <v/>
          </cell>
          <cell r="F400" t="str">
            <v/>
          </cell>
          <cell r="L400" t="str">
            <v/>
          </cell>
          <cell r="M400" t="str">
            <v/>
          </cell>
          <cell r="R400" t="str">
            <v/>
          </cell>
          <cell r="S400" t="str">
            <v/>
          </cell>
          <cell r="X400" t="str">
            <v/>
          </cell>
          <cell r="Z400" t="str">
            <v/>
          </cell>
          <cell r="AD400" t="str">
            <v/>
          </cell>
          <cell r="AE400" t="str">
            <v/>
          </cell>
        </row>
        <row r="401">
          <cell r="B401" t="str">
            <v/>
          </cell>
          <cell r="F401" t="str">
            <v/>
          </cell>
          <cell r="L401" t="str">
            <v/>
          </cell>
          <cell r="M401" t="str">
            <v/>
          </cell>
          <cell r="R401" t="str">
            <v/>
          </cell>
          <cell r="S401" t="str">
            <v/>
          </cell>
          <cell r="X401" t="str">
            <v/>
          </cell>
          <cell r="Z401" t="str">
            <v/>
          </cell>
          <cell r="AD401" t="str">
            <v/>
          </cell>
          <cell r="AE401" t="str">
            <v/>
          </cell>
        </row>
        <row r="402">
          <cell r="B402" t="str">
            <v/>
          </cell>
          <cell r="F402" t="str">
            <v/>
          </cell>
          <cell r="L402" t="str">
            <v/>
          </cell>
          <cell r="M402" t="str">
            <v/>
          </cell>
          <cell r="R402" t="str">
            <v/>
          </cell>
          <cell r="S402" t="str">
            <v/>
          </cell>
          <cell r="X402" t="str">
            <v/>
          </cell>
          <cell r="Z402" t="str">
            <v/>
          </cell>
          <cell r="AD402" t="str">
            <v/>
          </cell>
          <cell r="AE402" t="str">
            <v/>
          </cell>
        </row>
        <row r="403">
          <cell r="B403" t="str">
            <v/>
          </cell>
          <cell r="F403" t="str">
            <v/>
          </cell>
          <cell r="L403" t="str">
            <v/>
          </cell>
          <cell r="M403" t="str">
            <v/>
          </cell>
          <cell r="R403" t="str">
            <v/>
          </cell>
          <cell r="S403" t="str">
            <v/>
          </cell>
          <cell r="X403" t="str">
            <v/>
          </cell>
          <cell r="Z403" t="str">
            <v/>
          </cell>
          <cell r="AD403" t="str">
            <v/>
          </cell>
          <cell r="AE403" t="str">
            <v/>
          </cell>
        </row>
        <row r="404">
          <cell r="B404" t="str">
            <v/>
          </cell>
          <cell r="F404" t="str">
            <v/>
          </cell>
          <cell r="L404" t="str">
            <v/>
          </cell>
          <cell r="M404" t="str">
            <v/>
          </cell>
          <cell r="R404" t="str">
            <v/>
          </cell>
          <cell r="S404" t="str">
            <v/>
          </cell>
          <cell r="X404" t="str">
            <v/>
          </cell>
          <cell r="Z404" t="str">
            <v/>
          </cell>
          <cell r="AD404" t="str">
            <v/>
          </cell>
          <cell r="AE404" t="str">
            <v/>
          </cell>
        </row>
        <row r="405">
          <cell r="B405" t="str">
            <v/>
          </cell>
          <cell r="F405" t="str">
            <v/>
          </cell>
          <cell r="L405" t="str">
            <v/>
          </cell>
          <cell r="M405" t="str">
            <v/>
          </cell>
          <cell r="R405" t="str">
            <v/>
          </cell>
          <cell r="S405" t="str">
            <v/>
          </cell>
          <cell r="X405" t="str">
            <v/>
          </cell>
          <cell r="Z405" t="str">
            <v/>
          </cell>
          <cell r="AD405" t="str">
            <v/>
          </cell>
          <cell r="AE405" t="str">
            <v/>
          </cell>
        </row>
        <row r="406">
          <cell r="B406" t="str">
            <v/>
          </cell>
          <cell r="F406" t="str">
            <v/>
          </cell>
          <cell r="L406" t="str">
            <v/>
          </cell>
          <cell r="M406" t="str">
            <v/>
          </cell>
          <cell r="R406" t="str">
            <v/>
          </cell>
          <cell r="S406" t="str">
            <v/>
          </cell>
          <cell r="X406" t="str">
            <v/>
          </cell>
          <cell r="Z406" t="str">
            <v/>
          </cell>
          <cell r="AD406" t="str">
            <v/>
          </cell>
          <cell r="AE406" t="str">
            <v/>
          </cell>
        </row>
        <row r="407">
          <cell r="B407" t="str">
            <v/>
          </cell>
          <cell r="F407" t="str">
            <v/>
          </cell>
          <cell r="L407" t="str">
            <v/>
          </cell>
          <cell r="M407" t="str">
            <v/>
          </cell>
          <cell r="R407" t="str">
            <v/>
          </cell>
          <cell r="S407" t="str">
            <v/>
          </cell>
          <cell r="X407" t="str">
            <v/>
          </cell>
          <cell r="Z407" t="str">
            <v/>
          </cell>
          <cell r="AD407" t="str">
            <v/>
          </cell>
          <cell r="AE407" t="str">
            <v/>
          </cell>
        </row>
        <row r="408">
          <cell r="B408" t="str">
            <v/>
          </cell>
          <cell r="F408" t="str">
            <v/>
          </cell>
          <cell r="L408" t="str">
            <v/>
          </cell>
          <cell r="M408" t="str">
            <v/>
          </cell>
          <cell r="R408" t="str">
            <v/>
          </cell>
          <cell r="S408" t="str">
            <v/>
          </cell>
          <cell r="X408" t="str">
            <v/>
          </cell>
          <cell r="Z408" t="str">
            <v/>
          </cell>
          <cell r="AD408" t="str">
            <v/>
          </cell>
          <cell r="AE408" t="str">
            <v/>
          </cell>
        </row>
        <row r="409">
          <cell r="B409" t="str">
            <v/>
          </cell>
          <cell r="F409" t="str">
            <v/>
          </cell>
          <cell r="L409" t="str">
            <v/>
          </cell>
          <cell r="M409" t="str">
            <v/>
          </cell>
          <cell r="R409" t="str">
            <v/>
          </cell>
          <cell r="S409" t="str">
            <v/>
          </cell>
          <cell r="X409" t="str">
            <v/>
          </cell>
          <cell r="Z409" t="str">
            <v/>
          </cell>
          <cell r="AD409" t="str">
            <v/>
          </cell>
          <cell r="AE409" t="str">
            <v/>
          </cell>
        </row>
        <row r="410">
          <cell r="B410" t="str">
            <v/>
          </cell>
          <cell r="F410" t="str">
            <v/>
          </cell>
          <cell r="L410" t="str">
            <v/>
          </cell>
          <cell r="M410" t="str">
            <v/>
          </cell>
          <cell r="R410" t="str">
            <v/>
          </cell>
          <cell r="S410" t="str">
            <v/>
          </cell>
          <cell r="X410" t="str">
            <v/>
          </cell>
          <cell r="Z410" t="str">
            <v/>
          </cell>
          <cell r="AD410" t="str">
            <v/>
          </cell>
          <cell r="AE410" t="str">
            <v/>
          </cell>
        </row>
        <row r="411">
          <cell r="B411" t="str">
            <v/>
          </cell>
          <cell r="F411" t="str">
            <v/>
          </cell>
          <cell r="L411" t="str">
            <v/>
          </cell>
          <cell r="M411" t="str">
            <v/>
          </cell>
          <cell r="R411" t="str">
            <v/>
          </cell>
          <cell r="S411" t="str">
            <v/>
          </cell>
          <cell r="X411" t="str">
            <v/>
          </cell>
          <cell r="Z411" t="str">
            <v/>
          </cell>
          <cell r="AD411" t="str">
            <v/>
          </cell>
          <cell r="AE411" t="str">
            <v/>
          </cell>
        </row>
        <row r="412">
          <cell r="B412" t="str">
            <v/>
          </cell>
          <cell r="F412" t="str">
            <v/>
          </cell>
          <cell r="L412" t="str">
            <v/>
          </cell>
          <cell r="M412" t="str">
            <v/>
          </cell>
          <cell r="R412" t="str">
            <v/>
          </cell>
          <cell r="S412" t="str">
            <v/>
          </cell>
          <cell r="X412" t="str">
            <v/>
          </cell>
          <cell r="Z412" t="str">
            <v/>
          </cell>
          <cell r="AD412" t="str">
            <v/>
          </cell>
          <cell r="AE412" t="str">
            <v/>
          </cell>
        </row>
        <row r="413">
          <cell r="B413" t="str">
            <v/>
          </cell>
          <cell r="F413" t="str">
            <v/>
          </cell>
          <cell r="L413" t="str">
            <v/>
          </cell>
          <cell r="M413" t="str">
            <v/>
          </cell>
          <cell r="R413" t="str">
            <v/>
          </cell>
          <cell r="S413" t="str">
            <v/>
          </cell>
          <cell r="X413" t="str">
            <v/>
          </cell>
          <cell r="Z413" t="str">
            <v/>
          </cell>
          <cell r="AD413" t="str">
            <v/>
          </cell>
          <cell r="AE413" t="str">
            <v/>
          </cell>
        </row>
        <row r="414">
          <cell r="B414" t="str">
            <v/>
          </cell>
          <cell r="F414" t="str">
            <v/>
          </cell>
          <cell r="L414" t="str">
            <v/>
          </cell>
          <cell r="M414" t="str">
            <v/>
          </cell>
          <cell r="R414" t="str">
            <v/>
          </cell>
          <cell r="S414" t="str">
            <v/>
          </cell>
          <cell r="X414" t="str">
            <v/>
          </cell>
          <cell r="Z414" t="str">
            <v/>
          </cell>
          <cell r="AD414" t="str">
            <v/>
          </cell>
          <cell r="AE414" t="str">
            <v/>
          </cell>
        </row>
        <row r="415">
          <cell r="B415" t="str">
            <v/>
          </cell>
          <cell r="F415" t="str">
            <v/>
          </cell>
          <cell r="L415" t="str">
            <v/>
          </cell>
          <cell r="M415" t="str">
            <v/>
          </cell>
          <cell r="R415" t="str">
            <v/>
          </cell>
          <cell r="S415" t="str">
            <v/>
          </cell>
          <cell r="X415" t="str">
            <v/>
          </cell>
          <cell r="Z415" t="str">
            <v/>
          </cell>
          <cell r="AD415" t="str">
            <v/>
          </cell>
          <cell r="AE415" t="str">
            <v/>
          </cell>
        </row>
        <row r="416">
          <cell r="B416" t="str">
            <v/>
          </cell>
          <cell r="F416" t="str">
            <v/>
          </cell>
          <cell r="L416" t="str">
            <v/>
          </cell>
          <cell r="M416" t="str">
            <v/>
          </cell>
          <cell r="R416" t="str">
            <v/>
          </cell>
          <cell r="S416" t="str">
            <v/>
          </cell>
          <cell r="X416" t="str">
            <v/>
          </cell>
          <cell r="Z416" t="str">
            <v/>
          </cell>
          <cell r="AD416" t="str">
            <v/>
          </cell>
          <cell r="AE416" t="str">
            <v/>
          </cell>
        </row>
        <row r="417">
          <cell r="B417" t="str">
            <v/>
          </cell>
          <cell r="F417" t="str">
            <v/>
          </cell>
          <cell r="L417" t="str">
            <v/>
          </cell>
          <cell r="M417" t="str">
            <v/>
          </cell>
          <cell r="R417" t="str">
            <v/>
          </cell>
          <cell r="S417" t="str">
            <v/>
          </cell>
          <cell r="X417" t="str">
            <v/>
          </cell>
          <cell r="Z417" t="str">
            <v/>
          </cell>
          <cell r="AD417" t="str">
            <v/>
          </cell>
          <cell r="AE417" t="str">
            <v/>
          </cell>
        </row>
        <row r="418">
          <cell r="B418" t="str">
            <v/>
          </cell>
          <cell r="F418" t="str">
            <v/>
          </cell>
          <cell r="L418" t="str">
            <v/>
          </cell>
          <cell r="M418" t="str">
            <v/>
          </cell>
          <cell r="R418" t="str">
            <v/>
          </cell>
          <cell r="S418" t="str">
            <v/>
          </cell>
          <cell r="X418" t="str">
            <v/>
          </cell>
          <cell r="Z418" t="str">
            <v/>
          </cell>
          <cell r="AD418" t="str">
            <v/>
          </cell>
          <cell r="AE418" t="str">
            <v/>
          </cell>
        </row>
        <row r="419">
          <cell r="B419" t="str">
            <v/>
          </cell>
          <cell r="F419" t="str">
            <v/>
          </cell>
          <cell r="L419" t="str">
            <v/>
          </cell>
          <cell r="M419" t="str">
            <v/>
          </cell>
          <cell r="R419" t="str">
            <v/>
          </cell>
          <cell r="S419" t="str">
            <v/>
          </cell>
          <cell r="X419" t="str">
            <v/>
          </cell>
          <cell r="Z419" t="str">
            <v/>
          </cell>
          <cell r="AD419" t="str">
            <v/>
          </cell>
          <cell r="AE419" t="str">
            <v/>
          </cell>
        </row>
        <row r="420">
          <cell r="B420" t="str">
            <v/>
          </cell>
          <cell r="F420" t="str">
            <v/>
          </cell>
          <cell r="L420" t="str">
            <v/>
          </cell>
          <cell r="M420" t="str">
            <v/>
          </cell>
          <cell r="R420" t="str">
            <v/>
          </cell>
          <cell r="S420" t="str">
            <v/>
          </cell>
          <cell r="X420" t="str">
            <v/>
          </cell>
          <cell r="Z420" t="str">
            <v/>
          </cell>
          <cell r="AD420" t="str">
            <v/>
          </cell>
          <cell r="AE420" t="str">
            <v/>
          </cell>
        </row>
        <row r="421">
          <cell r="B421" t="str">
            <v/>
          </cell>
          <cell r="F421" t="str">
            <v/>
          </cell>
          <cell r="L421" t="str">
            <v/>
          </cell>
          <cell r="M421" t="str">
            <v/>
          </cell>
          <cell r="R421" t="str">
            <v/>
          </cell>
          <cell r="S421" t="str">
            <v/>
          </cell>
          <cell r="X421" t="str">
            <v/>
          </cell>
          <cell r="Z421" t="str">
            <v/>
          </cell>
          <cell r="AD421" t="str">
            <v/>
          </cell>
          <cell r="AE421" t="str">
            <v/>
          </cell>
        </row>
        <row r="422">
          <cell r="B422" t="str">
            <v/>
          </cell>
          <cell r="F422" t="str">
            <v/>
          </cell>
          <cell r="L422" t="str">
            <v/>
          </cell>
          <cell r="M422" t="str">
            <v/>
          </cell>
          <cell r="R422" t="str">
            <v/>
          </cell>
          <cell r="S422" t="str">
            <v/>
          </cell>
          <cell r="X422" t="str">
            <v/>
          </cell>
          <cell r="Z422" t="str">
            <v/>
          </cell>
          <cell r="AD422" t="str">
            <v/>
          </cell>
          <cell r="AE422" t="str">
            <v/>
          </cell>
        </row>
        <row r="423">
          <cell r="B423" t="str">
            <v/>
          </cell>
          <cell r="F423" t="str">
            <v/>
          </cell>
          <cell r="L423" t="str">
            <v/>
          </cell>
          <cell r="M423" t="str">
            <v/>
          </cell>
          <cell r="R423" t="str">
            <v/>
          </cell>
          <cell r="S423" t="str">
            <v/>
          </cell>
          <cell r="X423" t="str">
            <v/>
          </cell>
          <cell r="Z423" t="str">
            <v/>
          </cell>
          <cell r="AD423" t="str">
            <v/>
          </cell>
          <cell r="AE423" t="str">
            <v/>
          </cell>
        </row>
        <row r="424">
          <cell r="B424" t="str">
            <v/>
          </cell>
          <cell r="F424" t="str">
            <v/>
          </cell>
          <cell r="L424" t="str">
            <v/>
          </cell>
          <cell r="M424" t="str">
            <v/>
          </cell>
          <cell r="R424" t="str">
            <v/>
          </cell>
          <cell r="S424" t="str">
            <v/>
          </cell>
          <cell r="X424" t="str">
            <v/>
          </cell>
          <cell r="Z424" t="str">
            <v/>
          </cell>
          <cell r="AD424" t="str">
            <v/>
          </cell>
          <cell r="AE424" t="str">
            <v/>
          </cell>
        </row>
        <row r="425">
          <cell r="B425" t="str">
            <v/>
          </cell>
          <cell r="F425" t="str">
            <v/>
          </cell>
          <cell r="L425" t="str">
            <v/>
          </cell>
          <cell r="M425" t="str">
            <v/>
          </cell>
          <cell r="R425" t="str">
            <v/>
          </cell>
          <cell r="S425" t="str">
            <v/>
          </cell>
          <cell r="X425" t="str">
            <v/>
          </cell>
          <cell r="Z425" t="str">
            <v/>
          </cell>
          <cell r="AD425" t="str">
            <v/>
          </cell>
          <cell r="AE425" t="str">
            <v/>
          </cell>
        </row>
        <row r="426">
          <cell r="B426" t="str">
            <v/>
          </cell>
          <cell r="F426" t="str">
            <v/>
          </cell>
          <cell r="L426" t="str">
            <v/>
          </cell>
          <cell r="M426" t="str">
            <v/>
          </cell>
          <cell r="R426" t="str">
            <v/>
          </cell>
          <cell r="S426" t="str">
            <v/>
          </cell>
          <cell r="X426" t="str">
            <v/>
          </cell>
          <cell r="Z426" t="str">
            <v/>
          </cell>
          <cell r="AD426" t="str">
            <v/>
          </cell>
          <cell r="AE426" t="str">
            <v/>
          </cell>
        </row>
        <row r="427">
          <cell r="B427" t="str">
            <v/>
          </cell>
          <cell r="F427" t="str">
            <v/>
          </cell>
          <cell r="L427" t="str">
            <v/>
          </cell>
          <cell r="M427" t="str">
            <v/>
          </cell>
          <cell r="R427" t="str">
            <v/>
          </cell>
          <cell r="S427" t="str">
            <v/>
          </cell>
          <cell r="X427" t="str">
            <v/>
          </cell>
          <cell r="Z427" t="str">
            <v/>
          </cell>
          <cell r="AD427" t="str">
            <v/>
          </cell>
          <cell r="AE427" t="str">
            <v/>
          </cell>
        </row>
        <row r="428">
          <cell r="B428" t="str">
            <v/>
          </cell>
          <cell r="F428" t="str">
            <v/>
          </cell>
          <cell r="L428" t="str">
            <v/>
          </cell>
          <cell r="M428" t="str">
            <v/>
          </cell>
          <cell r="R428" t="str">
            <v/>
          </cell>
          <cell r="S428" t="str">
            <v/>
          </cell>
          <cell r="X428" t="str">
            <v/>
          </cell>
          <cell r="Z428" t="str">
            <v/>
          </cell>
          <cell r="AD428" t="str">
            <v/>
          </cell>
          <cell r="AE428" t="str">
            <v/>
          </cell>
        </row>
        <row r="429">
          <cell r="B429" t="str">
            <v/>
          </cell>
          <cell r="F429" t="str">
            <v/>
          </cell>
          <cell r="L429" t="str">
            <v/>
          </cell>
          <cell r="M429" t="str">
            <v/>
          </cell>
          <cell r="R429" t="str">
            <v/>
          </cell>
          <cell r="S429" t="str">
            <v/>
          </cell>
          <cell r="X429" t="str">
            <v/>
          </cell>
          <cell r="Z429" t="str">
            <v/>
          </cell>
          <cell r="AD429" t="str">
            <v/>
          </cell>
          <cell r="AE429" t="str">
            <v/>
          </cell>
        </row>
        <row r="430">
          <cell r="B430" t="str">
            <v/>
          </cell>
          <cell r="F430" t="str">
            <v/>
          </cell>
          <cell r="L430" t="str">
            <v/>
          </cell>
          <cell r="M430" t="str">
            <v/>
          </cell>
          <cell r="R430" t="str">
            <v/>
          </cell>
          <cell r="S430" t="str">
            <v/>
          </cell>
          <cell r="X430" t="str">
            <v/>
          </cell>
          <cell r="Z430" t="str">
            <v/>
          </cell>
          <cell r="AD430" t="str">
            <v/>
          </cell>
          <cell r="AE430" t="str">
            <v/>
          </cell>
        </row>
        <row r="431">
          <cell r="B431" t="str">
            <v/>
          </cell>
          <cell r="F431" t="str">
            <v/>
          </cell>
          <cell r="L431" t="str">
            <v/>
          </cell>
          <cell r="M431" t="str">
            <v/>
          </cell>
          <cell r="R431" t="str">
            <v/>
          </cell>
          <cell r="S431" t="str">
            <v/>
          </cell>
          <cell r="X431" t="str">
            <v/>
          </cell>
          <cell r="Z431" t="str">
            <v/>
          </cell>
          <cell r="AD431" t="str">
            <v/>
          </cell>
          <cell r="AE431" t="str">
            <v/>
          </cell>
        </row>
        <row r="432">
          <cell r="B432" t="str">
            <v/>
          </cell>
          <cell r="F432" t="str">
            <v/>
          </cell>
          <cell r="L432" t="str">
            <v/>
          </cell>
          <cell r="M432" t="str">
            <v/>
          </cell>
          <cell r="R432" t="str">
            <v/>
          </cell>
          <cell r="S432" t="str">
            <v/>
          </cell>
          <cell r="X432" t="str">
            <v/>
          </cell>
          <cell r="Z432" t="str">
            <v/>
          </cell>
          <cell r="AD432" t="str">
            <v/>
          </cell>
          <cell r="AE432" t="str">
            <v/>
          </cell>
        </row>
        <row r="433">
          <cell r="B433" t="str">
            <v/>
          </cell>
          <cell r="F433" t="str">
            <v/>
          </cell>
          <cell r="L433" t="str">
            <v/>
          </cell>
          <cell r="M433" t="str">
            <v/>
          </cell>
          <cell r="R433" t="str">
            <v/>
          </cell>
          <cell r="S433" t="str">
            <v/>
          </cell>
          <cell r="X433" t="str">
            <v/>
          </cell>
          <cell r="Z433" t="str">
            <v/>
          </cell>
          <cell r="AD433" t="str">
            <v/>
          </cell>
          <cell r="AE433" t="str">
            <v/>
          </cell>
        </row>
        <row r="434">
          <cell r="B434" t="str">
            <v/>
          </cell>
          <cell r="F434" t="str">
            <v/>
          </cell>
          <cell r="L434" t="str">
            <v/>
          </cell>
          <cell r="M434" t="str">
            <v/>
          </cell>
          <cell r="R434" t="str">
            <v/>
          </cell>
          <cell r="S434" t="str">
            <v/>
          </cell>
          <cell r="X434" t="str">
            <v/>
          </cell>
          <cell r="Z434" t="str">
            <v/>
          </cell>
          <cell r="AD434" t="str">
            <v/>
          </cell>
          <cell r="AE434" t="str">
            <v/>
          </cell>
        </row>
        <row r="435">
          <cell r="B435" t="str">
            <v/>
          </cell>
          <cell r="F435" t="str">
            <v/>
          </cell>
          <cell r="L435" t="str">
            <v/>
          </cell>
          <cell r="M435" t="str">
            <v/>
          </cell>
          <cell r="R435" t="str">
            <v/>
          </cell>
          <cell r="S435" t="str">
            <v/>
          </cell>
          <cell r="X435" t="str">
            <v/>
          </cell>
          <cell r="Z435" t="str">
            <v/>
          </cell>
          <cell r="AD435" t="str">
            <v/>
          </cell>
          <cell r="AE435" t="str">
            <v/>
          </cell>
        </row>
        <row r="436">
          <cell r="B436" t="str">
            <v/>
          </cell>
          <cell r="F436" t="str">
            <v/>
          </cell>
          <cell r="L436" t="str">
            <v/>
          </cell>
          <cell r="M436" t="str">
            <v/>
          </cell>
          <cell r="R436" t="str">
            <v/>
          </cell>
          <cell r="S436" t="str">
            <v/>
          </cell>
          <cell r="X436" t="str">
            <v/>
          </cell>
          <cell r="Z436" t="str">
            <v/>
          </cell>
          <cell r="AD436" t="str">
            <v/>
          </cell>
          <cell r="AE436" t="str">
            <v/>
          </cell>
        </row>
        <row r="437">
          <cell r="B437" t="str">
            <v/>
          </cell>
          <cell r="F437" t="str">
            <v/>
          </cell>
          <cell r="L437" t="str">
            <v/>
          </cell>
          <cell r="M437" t="str">
            <v/>
          </cell>
          <cell r="R437" t="str">
            <v/>
          </cell>
          <cell r="S437" t="str">
            <v/>
          </cell>
          <cell r="X437" t="str">
            <v/>
          </cell>
          <cell r="Z437" t="str">
            <v/>
          </cell>
          <cell r="AD437" t="str">
            <v/>
          </cell>
          <cell r="AE437" t="str">
            <v/>
          </cell>
        </row>
        <row r="438">
          <cell r="B438" t="str">
            <v/>
          </cell>
          <cell r="F438" t="str">
            <v/>
          </cell>
          <cell r="L438" t="str">
            <v/>
          </cell>
          <cell r="M438" t="str">
            <v/>
          </cell>
          <cell r="R438" t="str">
            <v/>
          </cell>
          <cell r="S438" t="str">
            <v/>
          </cell>
          <cell r="X438" t="str">
            <v/>
          </cell>
          <cell r="Z438" t="str">
            <v/>
          </cell>
          <cell r="AD438" t="str">
            <v/>
          </cell>
          <cell r="AE438" t="str">
            <v/>
          </cell>
        </row>
        <row r="439">
          <cell r="B439" t="str">
            <v/>
          </cell>
          <cell r="F439" t="str">
            <v/>
          </cell>
          <cell r="L439" t="str">
            <v/>
          </cell>
          <cell r="M439" t="str">
            <v/>
          </cell>
          <cell r="R439" t="str">
            <v/>
          </cell>
          <cell r="S439" t="str">
            <v/>
          </cell>
          <cell r="X439" t="str">
            <v/>
          </cell>
          <cell r="Z439" t="str">
            <v/>
          </cell>
          <cell r="AD439" t="str">
            <v/>
          </cell>
          <cell r="AE439" t="str">
            <v/>
          </cell>
        </row>
        <row r="440">
          <cell r="B440" t="str">
            <v/>
          </cell>
          <cell r="F440" t="str">
            <v/>
          </cell>
          <cell r="L440" t="str">
            <v/>
          </cell>
          <cell r="M440" t="str">
            <v/>
          </cell>
          <cell r="R440" t="str">
            <v/>
          </cell>
          <cell r="S440" t="str">
            <v/>
          </cell>
          <cell r="X440" t="str">
            <v/>
          </cell>
          <cell r="Z440" t="str">
            <v/>
          </cell>
          <cell r="AD440" t="str">
            <v/>
          </cell>
          <cell r="AE440" t="str">
            <v/>
          </cell>
        </row>
        <row r="441">
          <cell r="B441" t="str">
            <v/>
          </cell>
          <cell r="F441" t="str">
            <v/>
          </cell>
          <cell r="L441" t="str">
            <v/>
          </cell>
          <cell r="M441" t="str">
            <v/>
          </cell>
          <cell r="R441" t="str">
            <v/>
          </cell>
          <cell r="S441" t="str">
            <v/>
          </cell>
          <cell r="X441" t="str">
            <v/>
          </cell>
          <cell r="Z441" t="str">
            <v/>
          </cell>
          <cell r="AD441" t="str">
            <v/>
          </cell>
          <cell r="AE441" t="str">
            <v/>
          </cell>
        </row>
        <row r="442">
          <cell r="B442" t="str">
            <v/>
          </cell>
          <cell r="F442" t="str">
            <v/>
          </cell>
          <cell r="L442" t="str">
            <v/>
          </cell>
          <cell r="M442" t="str">
            <v/>
          </cell>
          <cell r="R442" t="str">
            <v/>
          </cell>
          <cell r="S442" t="str">
            <v/>
          </cell>
          <cell r="X442" t="str">
            <v/>
          </cell>
          <cell r="Z442" t="str">
            <v/>
          </cell>
          <cell r="AD442" t="str">
            <v/>
          </cell>
          <cell r="AE442" t="str">
            <v/>
          </cell>
        </row>
        <row r="443">
          <cell r="B443" t="str">
            <v/>
          </cell>
          <cell r="F443" t="str">
            <v/>
          </cell>
          <cell r="L443" t="str">
            <v/>
          </cell>
          <cell r="M443" t="str">
            <v/>
          </cell>
          <cell r="R443" t="str">
            <v/>
          </cell>
          <cell r="S443" t="str">
            <v/>
          </cell>
          <cell r="X443" t="str">
            <v/>
          </cell>
          <cell r="Z443" t="str">
            <v/>
          </cell>
          <cell r="AD443" t="str">
            <v/>
          </cell>
          <cell r="AE443" t="str">
            <v/>
          </cell>
        </row>
        <row r="444">
          <cell r="B444" t="str">
            <v/>
          </cell>
          <cell r="F444" t="str">
            <v/>
          </cell>
          <cell r="L444" t="str">
            <v/>
          </cell>
          <cell r="M444" t="str">
            <v/>
          </cell>
          <cell r="R444" t="str">
            <v/>
          </cell>
          <cell r="S444" t="str">
            <v/>
          </cell>
          <cell r="X444" t="str">
            <v/>
          </cell>
          <cell r="Z444" t="str">
            <v/>
          </cell>
          <cell r="AD444" t="str">
            <v/>
          </cell>
          <cell r="AE444" t="str">
            <v/>
          </cell>
        </row>
        <row r="445">
          <cell r="B445" t="str">
            <v/>
          </cell>
          <cell r="F445" t="str">
            <v/>
          </cell>
          <cell r="L445" t="str">
            <v/>
          </cell>
          <cell r="M445" t="str">
            <v/>
          </cell>
          <cell r="R445" t="str">
            <v/>
          </cell>
          <cell r="S445" t="str">
            <v/>
          </cell>
          <cell r="X445" t="str">
            <v/>
          </cell>
          <cell r="Z445" t="str">
            <v/>
          </cell>
          <cell r="AD445" t="str">
            <v/>
          </cell>
          <cell r="AE445" t="str">
            <v/>
          </cell>
        </row>
        <row r="446">
          <cell r="B446" t="str">
            <v/>
          </cell>
          <cell r="F446" t="str">
            <v/>
          </cell>
          <cell r="L446" t="str">
            <v/>
          </cell>
          <cell r="M446" t="str">
            <v/>
          </cell>
          <cell r="R446" t="str">
            <v/>
          </cell>
          <cell r="S446" t="str">
            <v/>
          </cell>
          <cell r="X446" t="str">
            <v/>
          </cell>
          <cell r="Z446" t="str">
            <v/>
          </cell>
          <cell r="AD446" t="str">
            <v/>
          </cell>
          <cell r="AE446" t="str">
            <v/>
          </cell>
        </row>
        <row r="447">
          <cell r="B447" t="str">
            <v/>
          </cell>
          <cell r="F447" t="str">
            <v/>
          </cell>
          <cell r="L447" t="str">
            <v/>
          </cell>
          <cell r="M447" t="str">
            <v/>
          </cell>
          <cell r="R447" t="str">
            <v/>
          </cell>
          <cell r="S447" t="str">
            <v/>
          </cell>
          <cell r="X447" t="str">
            <v/>
          </cell>
          <cell r="Z447" t="str">
            <v/>
          </cell>
          <cell r="AD447" t="str">
            <v/>
          </cell>
          <cell r="AE447" t="str">
            <v/>
          </cell>
        </row>
        <row r="448">
          <cell r="B448" t="str">
            <v/>
          </cell>
          <cell r="F448" t="str">
            <v/>
          </cell>
          <cell r="L448" t="str">
            <v/>
          </cell>
          <cell r="M448" t="str">
            <v/>
          </cell>
          <cell r="R448" t="str">
            <v/>
          </cell>
          <cell r="S448" t="str">
            <v/>
          </cell>
          <cell r="X448" t="str">
            <v/>
          </cell>
          <cell r="Z448" t="str">
            <v/>
          </cell>
          <cell r="AD448" t="str">
            <v/>
          </cell>
          <cell r="AE448" t="str">
            <v/>
          </cell>
        </row>
        <row r="449">
          <cell r="B449" t="str">
            <v/>
          </cell>
          <cell r="F449" t="str">
            <v/>
          </cell>
          <cell r="L449" t="str">
            <v/>
          </cell>
          <cell r="M449" t="str">
            <v/>
          </cell>
          <cell r="R449" t="str">
            <v/>
          </cell>
          <cell r="S449" t="str">
            <v/>
          </cell>
          <cell r="X449" t="str">
            <v/>
          </cell>
          <cell r="Z449" t="str">
            <v/>
          </cell>
          <cell r="AD449" t="str">
            <v/>
          </cell>
          <cell r="AE449" t="str">
            <v/>
          </cell>
        </row>
        <row r="450">
          <cell r="B450" t="str">
            <v/>
          </cell>
          <cell r="F450" t="str">
            <v/>
          </cell>
          <cell r="L450" t="str">
            <v/>
          </cell>
          <cell r="M450" t="str">
            <v/>
          </cell>
          <cell r="R450" t="str">
            <v/>
          </cell>
          <cell r="S450" t="str">
            <v/>
          </cell>
          <cell r="X450" t="str">
            <v/>
          </cell>
          <cell r="Z450" t="str">
            <v/>
          </cell>
          <cell r="AD450" t="str">
            <v/>
          </cell>
          <cell r="AE450" t="str">
            <v/>
          </cell>
        </row>
        <row r="451">
          <cell r="B451" t="str">
            <v/>
          </cell>
          <cell r="F451" t="str">
            <v/>
          </cell>
          <cell r="L451" t="str">
            <v/>
          </cell>
          <cell r="M451" t="str">
            <v/>
          </cell>
          <cell r="R451" t="str">
            <v/>
          </cell>
          <cell r="S451" t="str">
            <v/>
          </cell>
          <cell r="X451" t="str">
            <v/>
          </cell>
          <cell r="Z451" t="str">
            <v/>
          </cell>
          <cell r="AD451" t="str">
            <v/>
          </cell>
          <cell r="AE451" t="str">
            <v/>
          </cell>
        </row>
        <row r="452">
          <cell r="B452" t="str">
            <v/>
          </cell>
          <cell r="F452" t="str">
            <v/>
          </cell>
          <cell r="L452" t="str">
            <v/>
          </cell>
          <cell r="M452" t="str">
            <v/>
          </cell>
          <cell r="R452" t="str">
            <v/>
          </cell>
          <cell r="S452" t="str">
            <v/>
          </cell>
          <cell r="X452" t="str">
            <v/>
          </cell>
          <cell r="Z452" t="str">
            <v/>
          </cell>
          <cell r="AD452" t="str">
            <v/>
          </cell>
          <cell r="AE452" t="str">
            <v/>
          </cell>
        </row>
        <row r="453">
          <cell r="B453" t="str">
            <v/>
          </cell>
          <cell r="F453" t="str">
            <v/>
          </cell>
          <cell r="L453" t="str">
            <v/>
          </cell>
          <cell r="M453" t="str">
            <v/>
          </cell>
          <cell r="R453" t="str">
            <v/>
          </cell>
          <cell r="S453" t="str">
            <v/>
          </cell>
          <cell r="X453" t="str">
            <v/>
          </cell>
          <cell r="Z453" t="str">
            <v/>
          </cell>
          <cell r="AD453" t="str">
            <v/>
          </cell>
          <cell r="AE453" t="str">
            <v/>
          </cell>
        </row>
        <row r="454">
          <cell r="B454" t="str">
            <v/>
          </cell>
          <cell r="F454" t="str">
            <v/>
          </cell>
          <cell r="L454" t="str">
            <v/>
          </cell>
          <cell r="M454" t="str">
            <v/>
          </cell>
          <cell r="R454" t="str">
            <v/>
          </cell>
          <cell r="S454" t="str">
            <v/>
          </cell>
          <cell r="X454" t="str">
            <v/>
          </cell>
          <cell r="Z454" t="str">
            <v/>
          </cell>
          <cell r="AD454" t="str">
            <v/>
          </cell>
          <cell r="AE454" t="str">
            <v/>
          </cell>
        </row>
        <row r="455">
          <cell r="B455" t="str">
            <v/>
          </cell>
          <cell r="F455" t="str">
            <v/>
          </cell>
          <cell r="L455" t="str">
            <v/>
          </cell>
          <cell r="M455" t="str">
            <v/>
          </cell>
          <cell r="R455" t="str">
            <v/>
          </cell>
          <cell r="S455" t="str">
            <v/>
          </cell>
          <cell r="X455" t="str">
            <v/>
          </cell>
          <cell r="Z455" t="str">
            <v/>
          </cell>
          <cell r="AD455" t="str">
            <v/>
          </cell>
          <cell r="AE455" t="str">
            <v/>
          </cell>
        </row>
        <row r="456">
          <cell r="B456" t="str">
            <v/>
          </cell>
          <cell r="F456" t="str">
            <v/>
          </cell>
          <cell r="L456" t="str">
            <v/>
          </cell>
          <cell r="M456" t="str">
            <v/>
          </cell>
          <cell r="R456" t="str">
            <v/>
          </cell>
          <cell r="S456" t="str">
            <v/>
          </cell>
          <cell r="X456" t="str">
            <v/>
          </cell>
          <cell r="Z456" t="str">
            <v/>
          </cell>
          <cell r="AD456" t="str">
            <v/>
          </cell>
          <cell r="AE456" t="str">
            <v/>
          </cell>
        </row>
        <row r="457">
          <cell r="B457" t="str">
            <v/>
          </cell>
          <cell r="F457" t="str">
            <v/>
          </cell>
          <cell r="L457" t="str">
            <v/>
          </cell>
          <cell r="M457" t="str">
            <v/>
          </cell>
          <cell r="R457" t="str">
            <v/>
          </cell>
          <cell r="S457" t="str">
            <v/>
          </cell>
          <cell r="X457" t="str">
            <v/>
          </cell>
          <cell r="Z457" t="str">
            <v/>
          </cell>
          <cell r="AD457" t="str">
            <v/>
          </cell>
          <cell r="AE457" t="str">
            <v/>
          </cell>
        </row>
        <row r="458">
          <cell r="B458" t="str">
            <v/>
          </cell>
          <cell r="F458" t="str">
            <v/>
          </cell>
          <cell r="L458" t="str">
            <v/>
          </cell>
          <cell r="M458" t="str">
            <v/>
          </cell>
          <cell r="R458" t="str">
            <v/>
          </cell>
          <cell r="S458" t="str">
            <v/>
          </cell>
          <cell r="X458" t="str">
            <v/>
          </cell>
          <cell r="Z458" t="str">
            <v/>
          </cell>
          <cell r="AD458" t="str">
            <v/>
          </cell>
          <cell r="AE458" t="str">
            <v/>
          </cell>
        </row>
        <row r="459">
          <cell r="B459" t="str">
            <v/>
          </cell>
          <cell r="F459" t="str">
            <v/>
          </cell>
          <cell r="L459" t="str">
            <v/>
          </cell>
          <cell r="M459" t="str">
            <v/>
          </cell>
          <cell r="R459" t="str">
            <v/>
          </cell>
          <cell r="S459" t="str">
            <v/>
          </cell>
          <cell r="X459" t="str">
            <v/>
          </cell>
          <cell r="Z459" t="str">
            <v/>
          </cell>
          <cell r="AD459" t="str">
            <v/>
          </cell>
          <cell r="AE459" t="str">
            <v/>
          </cell>
        </row>
        <row r="460">
          <cell r="B460" t="str">
            <v/>
          </cell>
          <cell r="F460" t="str">
            <v/>
          </cell>
          <cell r="L460" t="str">
            <v/>
          </cell>
          <cell r="M460" t="str">
            <v/>
          </cell>
          <cell r="R460" t="str">
            <v/>
          </cell>
          <cell r="S460" t="str">
            <v/>
          </cell>
          <cell r="X460" t="str">
            <v/>
          </cell>
          <cell r="Z460" t="str">
            <v/>
          </cell>
          <cell r="AD460" t="str">
            <v/>
          </cell>
          <cell r="AE460" t="str">
            <v/>
          </cell>
        </row>
        <row r="461">
          <cell r="B461" t="str">
            <v/>
          </cell>
          <cell r="F461" t="str">
            <v/>
          </cell>
          <cell r="L461" t="str">
            <v/>
          </cell>
          <cell r="M461" t="str">
            <v/>
          </cell>
          <cell r="R461" t="str">
            <v/>
          </cell>
          <cell r="S461" t="str">
            <v/>
          </cell>
          <cell r="X461" t="str">
            <v/>
          </cell>
          <cell r="Z461" t="str">
            <v/>
          </cell>
          <cell r="AD461" t="str">
            <v/>
          </cell>
          <cell r="AE461" t="str">
            <v/>
          </cell>
        </row>
        <row r="462">
          <cell r="B462" t="str">
            <v/>
          </cell>
          <cell r="F462" t="str">
            <v/>
          </cell>
          <cell r="L462" t="str">
            <v/>
          </cell>
          <cell r="M462" t="str">
            <v/>
          </cell>
          <cell r="R462" t="str">
            <v/>
          </cell>
          <cell r="S462" t="str">
            <v/>
          </cell>
          <cell r="X462" t="str">
            <v/>
          </cell>
          <cell r="Z462" t="str">
            <v/>
          </cell>
          <cell r="AD462" t="str">
            <v/>
          </cell>
          <cell r="AE462" t="str">
            <v/>
          </cell>
        </row>
        <row r="463">
          <cell r="B463" t="str">
            <v/>
          </cell>
          <cell r="F463" t="str">
            <v/>
          </cell>
          <cell r="L463" t="str">
            <v/>
          </cell>
          <cell r="M463" t="str">
            <v/>
          </cell>
          <cell r="R463" t="str">
            <v/>
          </cell>
          <cell r="S463" t="str">
            <v/>
          </cell>
          <cell r="X463" t="str">
            <v/>
          </cell>
          <cell r="Z463" t="str">
            <v/>
          </cell>
          <cell r="AD463" t="str">
            <v/>
          </cell>
          <cell r="AE463" t="str">
            <v/>
          </cell>
        </row>
        <row r="464">
          <cell r="B464" t="str">
            <v/>
          </cell>
          <cell r="F464" t="str">
            <v/>
          </cell>
          <cell r="L464" t="str">
            <v/>
          </cell>
          <cell r="M464" t="str">
            <v/>
          </cell>
          <cell r="R464" t="str">
            <v/>
          </cell>
          <cell r="S464" t="str">
            <v/>
          </cell>
          <cell r="X464" t="str">
            <v/>
          </cell>
          <cell r="Z464" t="str">
            <v/>
          </cell>
          <cell r="AD464" t="str">
            <v/>
          </cell>
          <cell r="AE464" t="str">
            <v/>
          </cell>
        </row>
        <row r="465">
          <cell r="B465" t="str">
            <v/>
          </cell>
          <cell r="F465" t="str">
            <v/>
          </cell>
          <cell r="L465" t="str">
            <v/>
          </cell>
          <cell r="M465" t="str">
            <v/>
          </cell>
          <cell r="R465" t="str">
            <v/>
          </cell>
          <cell r="S465" t="str">
            <v/>
          </cell>
          <cell r="X465" t="str">
            <v/>
          </cell>
          <cell r="Z465" t="str">
            <v/>
          </cell>
          <cell r="AD465" t="str">
            <v/>
          </cell>
          <cell r="AE465" t="str">
            <v/>
          </cell>
        </row>
        <row r="466">
          <cell r="B466" t="str">
            <v/>
          </cell>
          <cell r="F466" t="str">
            <v/>
          </cell>
          <cell r="L466" t="str">
            <v/>
          </cell>
          <cell r="M466" t="str">
            <v/>
          </cell>
          <cell r="R466" t="str">
            <v/>
          </cell>
          <cell r="S466" t="str">
            <v/>
          </cell>
          <cell r="X466" t="str">
            <v/>
          </cell>
          <cell r="Z466" t="str">
            <v/>
          </cell>
          <cell r="AD466" t="str">
            <v/>
          </cell>
          <cell r="AE466" t="str">
            <v/>
          </cell>
        </row>
        <row r="467">
          <cell r="B467" t="str">
            <v/>
          </cell>
          <cell r="F467" t="str">
            <v/>
          </cell>
          <cell r="L467" t="str">
            <v/>
          </cell>
          <cell r="M467" t="str">
            <v/>
          </cell>
          <cell r="R467" t="str">
            <v/>
          </cell>
          <cell r="S467" t="str">
            <v/>
          </cell>
          <cell r="X467" t="str">
            <v/>
          </cell>
          <cell r="Z467" t="str">
            <v/>
          </cell>
          <cell r="AD467" t="str">
            <v/>
          </cell>
          <cell r="AE467" t="str">
            <v/>
          </cell>
        </row>
        <row r="468">
          <cell r="B468" t="str">
            <v/>
          </cell>
          <cell r="F468" t="str">
            <v/>
          </cell>
          <cell r="L468" t="str">
            <v/>
          </cell>
          <cell r="M468" t="str">
            <v/>
          </cell>
          <cell r="R468" t="str">
            <v/>
          </cell>
          <cell r="S468" t="str">
            <v/>
          </cell>
          <cell r="X468" t="str">
            <v/>
          </cell>
          <cell r="Z468" t="str">
            <v/>
          </cell>
          <cell r="AD468" t="str">
            <v/>
          </cell>
          <cell r="AE468" t="str">
            <v/>
          </cell>
        </row>
        <row r="469">
          <cell r="B469" t="str">
            <v/>
          </cell>
          <cell r="F469" t="str">
            <v/>
          </cell>
          <cell r="L469" t="str">
            <v/>
          </cell>
          <cell r="M469" t="str">
            <v/>
          </cell>
          <cell r="R469" t="str">
            <v/>
          </cell>
          <cell r="S469" t="str">
            <v/>
          </cell>
          <cell r="X469" t="str">
            <v/>
          </cell>
          <cell r="Z469" t="str">
            <v/>
          </cell>
          <cell r="AD469" t="str">
            <v/>
          </cell>
          <cell r="AE469" t="str">
            <v/>
          </cell>
        </row>
        <row r="470">
          <cell r="B470" t="str">
            <v/>
          </cell>
          <cell r="F470" t="str">
            <v/>
          </cell>
          <cell r="L470" t="str">
            <v/>
          </cell>
          <cell r="M470" t="str">
            <v/>
          </cell>
          <cell r="R470" t="str">
            <v/>
          </cell>
          <cell r="S470" t="str">
            <v/>
          </cell>
          <cell r="X470" t="str">
            <v/>
          </cell>
          <cell r="Z470" t="str">
            <v/>
          </cell>
          <cell r="AD470" t="str">
            <v/>
          </cell>
          <cell r="AE470" t="str">
            <v/>
          </cell>
        </row>
        <row r="471">
          <cell r="B471" t="str">
            <v/>
          </cell>
          <cell r="F471" t="str">
            <v/>
          </cell>
          <cell r="L471" t="str">
            <v/>
          </cell>
          <cell r="M471" t="str">
            <v/>
          </cell>
          <cell r="R471" t="str">
            <v/>
          </cell>
          <cell r="S471" t="str">
            <v/>
          </cell>
          <cell r="X471" t="str">
            <v/>
          </cell>
          <cell r="Z471" t="str">
            <v/>
          </cell>
          <cell r="AD471" t="str">
            <v/>
          </cell>
          <cell r="AE471" t="str">
            <v/>
          </cell>
        </row>
        <row r="472">
          <cell r="B472" t="str">
            <v/>
          </cell>
          <cell r="F472" t="str">
            <v/>
          </cell>
          <cell r="L472" t="str">
            <v/>
          </cell>
          <cell r="M472" t="str">
            <v/>
          </cell>
          <cell r="R472" t="str">
            <v/>
          </cell>
          <cell r="S472" t="str">
            <v/>
          </cell>
          <cell r="X472" t="str">
            <v/>
          </cell>
          <cell r="Z472" t="str">
            <v/>
          </cell>
          <cell r="AD472" t="str">
            <v/>
          </cell>
          <cell r="AE472" t="str">
            <v/>
          </cell>
        </row>
        <row r="473">
          <cell r="B473" t="str">
            <v/>
          </cell>
          <cell r="F473" t="str">
            <v/>
          </cell>
          <cell r="L473" t="str">
            <v/>
          </cell>
          <cell r="M473" t="str">
            <v/>
          </cell>
          <cell r="R473" t="str">
            <v/>
          </cell>
          <cell r="S473" t="str">
            <v/>
          </cell>
          <cell r="X473" t="str">
            <v/>
          </cell>
          <cell r="Z473" t="str">
            <v/>
          </cell>
          <cell r="AD473" t="str">
            <v/>
          </cell>
          <cell r="AE473" t="str">
            <v/>
          </cell>
        </row>
        <row r="474">
          <cell r="B474" t="str">
            <v/>
          </cell>
          <cell r="F474" t="str">
            <v/>
          </cell>
          <cell r="L474" t="str">
            <v/>
          </cell>
          <cell r="M474" t="str">
            <v/>
          </cell>
          <cell r="R474" t="str">
            <v/>
          </cell>
          <cell r="S474" t="str">
            <v/>
          </cell>
          <cell r="X474" t="str">
            <v/>
          </cell>
          <cell r="Z474" t="str">
            <v/>
          </cell>
          <cell r="AD474" t="str">
            <v/>
          </cell>
          <cell r="AE474" t="str">
            <v/>
          </cell>
        </row>
        <row r="475">
          <cell r="B475" t="str">
            <v/>
          </cell>
          <cell r="F475" t="str">
            <v/>
          </cell>
          <cell r="L475" t="str">
            <v/>
          </cell>
          <cell r="M475" t="str">
            <v/>
          </cell>
          <cell r="R475" t="str">
            <v/>
          </cell>
          <cell r="S475" t="str">
            <v/>
          </cell>
          <cell r="X475" t="str">
            <v/>
          </cell>
          <cell r="Z475" t="str">
            <v/>
          </cell>
          <cell r="AD475" t="str">
            <v/>
          </cell>
          <cell r="AE475" t="str">
            <v/>
          </cell>
        </row>
        <row r="476">
          <cell r="B476" t="str">
            <v/>
          </cell>
          <cell r="F476" t="str">
            <v/>
          </cell>
          <cell r="L476" t="str">
            <v/>
          </cell>
          <cell r="M476" t="str">
            <v/>
          </cell>
          <cell r="R476" t="str">
            <v/>
          </cell>
          <cell r="S476" t="str">
            <v/>
          </cell>
          <cell r="X476" t="str">
            <v/>
          </cell>
          <cell r="Z476" t="str">
            <v/>
          </cell>
          <cell r="AD476" t="str">
            <v/>
          </cell>
          <cell r="AE476" t="str">
            <v/>
          </cell>
        </row>
        <row r="477">
          <cell r="B477" t="str">
            <v/>
          </cell>
          <cell r="F477" t="str">
            <v/>
          </cell>
          <cell r="L477" t="str">
            <v/>
          </cell>
          <cell r="M477" t="str">
            <v/>
          </cell>
          <cell r="R477" t="str">
            <v/>
          </cell>
          <cell r="S477" t="str">
            <v/>
          </cell>
          <cell r="X477" t="str">
            <v/>
          </cell>
          <cell r="Z477" t="str">
            <v/>
          </cell>
          <cell r="AD477" t="str">
            <v/>
          </cell>
          <cell r="AE477" t="str">
            <v/>
          </cell>
        </row>
        <row r="478">
          <cell r="B478" t="str">
            <v/>
          </cell>
          <cell r="F478" t="str">
            <v/>
          </cell>
          <cell r="L478" t="str">
            <v/>
          </cell>
          <cell r="M478" t="str">
            <v/>
          </cell>
          <cell r="R478" t="str">
            <v/>
          </cell>
          <cell r="S478" t="str">
            <v/>
          </cell>
          <cell r="X478" t="str">
            <v/>
          </cell>
          <cell r="Z478" t="str">
            <v/>
          </cell>
          <cell r="AD478" t="str">
            <v/>
          </cell>
          <cell r="AE478" t="str">
            <v/>
          </cell>
        </row>
        <row r="479">
          <cell r="B479" t="str">
            <v/>
          </cell>
          <cell r="F479" t="str">
            <v/>
          </cell>
          <cell r="L479" t="str">
            <v/>
          </cell>
          <cell r="M479" t="str">
            <v/>
          </cell>
          <cell r="R479" t="str">
            <v/>
          </cell>
          <cell r="S479" t="str">
            <v/>
          </cell>
          <cell r="X479" t="str">
            <v/>
          </cell>
          <cell r="Z479" t="str">
            <v/>
          </cell>
          <cell r="AD479" t="str">
            <v/>
          </cell>
          <cell r="AE479" t="str">
            <v/>
          </cell>
        </row>
        <row r="480">
          <cell r="B480" t="str">
            <v/>
          </cell>
          <cell r="F480" t="str">
            <v/>
          </cell>
          <cell r="L480" t="str">
            <v/>
          </cell>
          <cell r="M480" t="str">
            <v/>
          </cell>
          <cell r="R480" t="str">
            <v/>
          </cell>
          <cell r="S480" t="str">
            <v/>
          </cell>
          <cell r="X480" t="str">
            <v/>
          </cell>
          <cell r="Z480" t="str">
            <v/>
          </cell>
          <cell r="AD480" t="str">
            <v/>
          </cell>
          <cell r="AE480" t="str">
            <v/>
          </cell>
        </row>
        <row r="481">
          <cell r="B481" t="str">
            <v/>
          </cell>
          <cell r="F481" t="str">
            <v/>
          </cell>
          <cell r="L481" t="str">
            <v/>
          </cell>
          <cell r="M481" t="str">
            <v/>
          </cell>
          <cell r="R481" t="str">
            <v/>
          </cell>
          <cell r="S481" t="str">
            <v/>
          </cell>
          <cell r="X481" t="str">
            <v/>
          </cell>
          <cell r="Z481" t="str">
            <v/>
          </cell>
          <cell r="AD481" t="str">
            <v/>
          </cell>
          <cell r="AE481" t="str">
            <v/>
          </cell>
        </row>
        <row r="482">
          <cell r="B482" t="str">
            <v/>
          </cell>
          <cell r="F482" t="str">
            <v/>
          </cell>
          <cell r="L482" t="str">
            <v/>
          </cell>
          <cell r="M482" t="str">
            <v/>
          </cell>
          <cell r="R482" t="str">
            <v/>
          </cell>
          <cell r="S482" t="str">
            <v/>
          </cell>
          <cell r="X482" t="str">
            <v/>
          </cell>
          <cell r="Z482" t="str">
            <v/>
          </cell>
          <cell r="AD482" t="str">
            <v/>
          </cell>
          <cell r="AE482" t="str">
            <v/>
          </cell>
        </row>
        <row r="483">
          <cell r="B483" t="str">
            <v/>
          </cell>
          <cell r="F483" t="str">
            <v/>
          </cell>
          <cell r="L483" t="str">
            <v/>
          </cell>
          <cell r="M483" t="str">
            <v/>
          </cell>
          <cell r="R483" t="str">
            <v/>
          </cell>
          <cell r="S483" t="str">
            <v/>
          </cell>
          <cell r="X483" t="str">
            <v/>
          </cell>
          <cell r="Z483" t="str">
            <v/>
          </cell>
          <cell r="AD483" t="str">
            <v/>
          </cell>
          <cell r="AE483" t="str">
            <v/>
          </cell>
        </row>
        <row r="484">
          <cell r="B484" t="str">
            <v/>
          </cell>
          <cell r="F484" t="str">
            <v/>
          </cell>
          <cell r="L484" t="str">
            <v/>
          </cell>
          <cell r="M484" t="str">
            <v/>
          </cell>
          <cell r="R484" t="str">
            <v/>
          </cell>
          <cell r="S484" t="str">
            <v/>
          </cell>
          <cell r="X484" t="str">
            <v/>
          </cell>
          <cell r="Z484" t="str">
            <v/>
          </cell>
          <cell r="AD484" t="str">
            <v/>
          </cell>
          <cell r="AE484" t="str">
            <v/>
          </cell>
        </row>
        <row r="485">
          <cell r="B485" t="str">
            <v/>
          </cell>
          <cell r="F485" t="str">
            <v/>
          </cell>
          <cell r="L485" t="str">
            <v/>
          </cell>
          <cell r="M485" t="str">
            <v/>
          </cell>
          <cell r="R485" t="str">
            <v/>
          </cell>
          <cell r="S485" t="str">
            <v/>
          </cell>
          <cell r="X485" t="str">
            <v/>
          </cell>
          <cell r="Z485" t="str">
            <v/>
          </cell>
          <cell r="AD485" t="str">
            <v/>
          </cell>
          <cell r="AE485" t="str">
            <v/>
          </cell>
        </row>
        <row r="486">
          <cell r="B486" t="str">
            <v/>
          </cell>
          <cell r="F486" t="str">
            <v/>
          </cell>
          <cell r="L486" t="str">
            <v/>
          </cell>
          <cell r="M486" t="str">
            <v/>
          </cell>
          <cell r="R486" t="str">
            <v/>
          </cell>
          <cell r="S486" t="str">
            <v/>
          </cell>
          <cell r="X486" t="str">
            <v/>
          </cell>
          <cell r="Z486" t="str">
            <v/>
          </cell>
          <cell r="AD486" t="str">
            <v/>
          </cell>
          <cell r="AE486" t="str">
            <v/>
          </cell>
        </row>
        <row r="487">
          <cell r="B487" t="str">
            <v/>
          </cell>
          <cell r="F487" t="str">
            <v/>
          </cell>
          <cell r="L487" t="str">
            <v/>
          </cell>
          <cell r="M487" t="str">
            <v/>
          </cell>
          <cell r="R487" t="str">
            <v/>
          </cell>
          <cell r="S487" t="str">
            <v/>
          </cell>
          <cell r="X487" t="str">
            <v/>
          </cell>
          <cell r="Z487" t="str">
            <v/>
          </cell>
          <cell r="AD487" t="str">
            <v/>
          </cell>
          <cell r="AE487" t="str">
            <v/>
          </cell>
        </row>
        <row r="488">
          <cell r="B488" t="str">
            <v/>
          </cell>
          <cell r="F488" t="str">
            <v/>
          </cell>
          <cell r="L488" t="str">
            <v/>
          </cell>
          <cell r="M488" t="str">
            <v/>
          </cell>
          <cell r="R488" t="str">
            <v/>
          </cell>
          <cell r="S488" t="str">
            <v/>
          </cell>
          <cell r="X488" t="str">
            <v/>
          </cell>
          <cell r="Z488" t="str">
            <v/>
          </cell>
          <cell r="AD488" t="str">
            <v/>
          </cell>
          <cell r="AE488" t="str">
            <v/>
          </cell>
        </row>
        <row r="489">
          <cell r="B489" t="str">
            <v/>
          </cell>
          <cell r="F489" t="str">
            <v/>
          </cell>
          <cell r="L489" t="str">
            <v/>
          </cell>
          <cell r="M489" t="str">
            <v/>
          </cell>
          <cell r="R489" t="str">
            <v/>
          </cell>
          <cell r="S489" t="str">
            <v/>
          </cell>
          <cell r="X489" t="str">
            <v/>
          </cell>
          <cell r="Z489" t="str">
            <v/>
          </cell>
          <cell r="AD489" t="str">
            <v/>
          </cell>
          <cell r="AE489" t="str">
            <v/>
          </cell>
        </row>
        <row r="490">
          <cell r="B490" t="str">
            <v/>
          </cell>
          <cell r="F490" t="str">
            <v/>
          </cell>
          <cell r="L490" t="str">
            <v/>
          </cell>
          <cell r="M490" t="str">
            <v/>
          </cell>
          <cell r="R490" t="str">
            <v/>
          </cell>
          <cell r="S490" t="str">
            <v/>
          </cell>
          <cell r="X490" t="str">
            <v/>
          </cell>
          <cell r="Z490" t="str">
            <v/>
          </cell>
          <cell r="AD490" t="str">
            <v/>
          </cell>
          <cell r="AE490" t="str">
            <v/>
          </cell>
        </row>
        <row r="491">
          <cell r="B491" t="str">
            <v/>
          </cell>
          <cell r="F491" t="str">
            <v/>
          </cell>
          <cell r="L491" t="str">
            <v/>
          </cell>
          <cell r="M491" t="str">
            <v/>
          </cell>
          <cell r="R491" t="str">
            <v/>
          </cell>
          <cell r="S491" t="str">
            <v/>
          </cell>
          <cell r="X491" t="str">
            <v/>
          </cell>
          <cell r="Z491" t="str">
            <v/>
          </cell>
          <cell r="AD491" t="str">
            <v/>
          </cell>
          <cell r="AE491" t="str">
            <v/>
          </cell>
        </row>
        <row r="492">
          <cell r="B492" t="str">
            <v/>
          </cell>
          <cell r="F492" t="str">
            <v/>
          </cell>
          <cell r="L492" t="str">
            <v/>
          </cell>
          <cell r="M492" t="str">
            <v/>
          </cell>
          <cell r="R492" t="str">
            <v/>
          </cell>
          <cell r="S492" t="str">
            <v/>
          </cell>
          <cell r="X492" t="str">
            <v/>
          </cell>
          <cell r="Z492" t="str">
            <v/>
          </cell>
          <cell r="AD492" t="str">
            <v/>
          </cell>
          <cell r="AE492" t="str">
            <v/>
          </cell>
        </row>
        <row r="493">
          <cell r="B493" t="str">
            <v/>
          </cell>
          <cell r="F493" t="str">
            <v/>
          </cell>
          <cell r="L493" t="str">
            <v/>
          </cell>
          <cell r="M493" t="str">
            <v/>
          </cell>
          <cell r="R493" t="str">
            <v/>
          </cell>
          <cell r="S493" t="str">
            <v/>
          </cell>
          <cell r="X493" t="str">
            <v/>
          </cell>
          <cell r="Z493" t="str">
            <v/>
          </cell>
          <cell r="AD493" t="str">
            <v/>
          </cell>
          <cell r="AE493" t="str">
            <v/>
          </cell>
        </row>
        <row r="494">
          <cell r="B494" t="str">
            <v/>
          </cell>
          <cell r="F494" t="str">
            <v/>
          </cell>
          <cell r="L494" t="str">
            <v/>
          </cell>
          <cell r="M494" t="str">
            <v/>
          </cell>
          <cell r="R494" t="str">
            <v/>
          </cell>
          <cell r="S494" t="str">
            <v/>
          </cell>
          <cell r="X494" t="str">
            <v/>
          </cell>
          <cell r="Z494" t="str">
            <v/>
          </cell>
          <cell r="AD494" t="str">
            <v/>
          </cell>
          <cell r="AE494" t="str">
            <v/>
          </cell>
        </row>
        <row r="495">
          <cell r="B495" t="str">
            <v/>
          </cell>
          <cell r="F495" t="str">
            <v/>
          </cell>
          <cell r="L495" t="str">
            <v/>
          </cell>
          <cell r="M495" t="str">
            <v/>
          </cell>
          <cell r="R495" t="str">
            <v/>
          </cell>
          <cell r="S495" t="str">
            <v/>
          </cell>
          <cell r="X495" t="str">
            <v/>
          </cell>
          <cell r="Z495" t="str">
            <v/>
          </cell>
          <cell r="AD495" t="str">
            <v/>
          </cell>
          <cell r="AE495" t="str">
            <v/>
          </cell>
        </row>
        <row r="496">
          <cell r="B496" t="str">
            <v/>
          </cell>
          <cell r="F496" t="str">
            <v/>
          </cell>
          <cell r="L496" t="str">
            <v/>
          </cell>
          <cell r="M496" t="str">
            <v/>
          </cell>
          <cell r="R496" t="str">
            <v/>
          </cell>
          <cell r="S496" t="str">
            <v/>
          </cell>
          <cell r="X496" t="str">
            <v/>
          </cell>
          <cell r="Z496" t="str">
            <v/>
          </cell>
          <cell r="AD496" t="str">
            <v/>
          </cell>
          <cell r="AE496" t="str">
            <v/>
          </cell>
        </row>
        <row r="497">
          <cell r="B497" t="str">
            <v/>
          </cell>
          <cell r="F497" t="str">
            <v/>
          </cell>
          <cell r="L497" t="str">
            <v/>
          </cell>
          <cell r="M497" t="str">
            <v/>
          </cell>
          <cell r="R497" t="str">
            <v/>
          </cell>
          <cell r="S497" t="str">
            <v/>
          </cell>
          <cell r="X497" t="str">
            <v/>
          </cell>
          <cell r="Z497" t="str">
            <v/>
          </cell>
          <cell r="AD497" t="str">
            <v/>
          </cell>
          <cell r="AE497" t="str">
            <v/>
          </cell>
        </row>
        <row r="498">
          <cell r="B498" t="str">
            <v/>
          </cell>
          <cell r="F498" t="str">
            <v/>
          </cell>
          <cell r="L498" t="str">
            <v/>
          </cell>
          <cell r="M498" t="str">
            <v/>
          </cell>
          <cell r="R498" t="str">
            <v/>
          </cell>
          <cell r="S498" t="str">
            <v/>
          </cell>
          <cell r="X498" t="str">
            <v/>
          </cell>
          <cell r="Z498" t="str">
            <v/>
          </cell>
          <cell r="AD498" t="str">
            <v/>
          </cell>
          <cell r="AE498" t="str">
            <v/>
          </cell>
        </row>
        <row r="499">
          <cell r="B499" t="str">
            <v/>
          </cell>
          <cell r="F499" t="str">
            <v/>
          </cell>
          <cell r="L499" t="str">
            <v/>
          </cell>
          <cell r="M499" t="str">
            <v/>
          </cell>
          <cell r="R499" t="str">
            <v/>
          </cell>
          <cell r="S499" t="str">
            <v/>
          </cell>
          <cell r="X499" t="str">
            <v/>
          </cell>
          <cell r="Z499" t="str">
            <v/>
          </cell>
          <cell r="AD499" t="str">
            <v/>
          </cell>
          <cell r="AE499" t="str">
            <v/>
          </cell>
        </row>
        <row r="500">
          <cell r="B500" t="str">
            <v/>
          </cell>
          <cell r="F500" t="str">
            <v/>
          </cell>
          <cell r="L500" t="str">
            <v/>
          </cell>
          <cell r="M500" t="str">
            <v/>
          </cell>
          <cell r="R500" t="str">
            <v/>
          </cell>
          <cell r="S500" t="str">
            <v/>
          </cell>
          <cell r="X500" t="str">
            <v/>
          </cell>
          <cell r="Z500" t="str">
            <v/>
          </cell>
          <cell r="AD500" t="str">
            <v/>
          </cell>
          <cell r="AE500" t="str">
            <v/>
          </cell>
        </row>
        <row r="501">
          <cell r="B501" t="str">
            <v/>
          </cell>
          <cell r="F501" t="str">
            <v/>
          </cell>
          <cell r="L501" t="str">
            <v/>
          </cell>
          <cell r="M501" t="str">
            <v/>
          </cell>
          <cell r="R501" t="str">
            <v/>
          </cell>
          <cell r="S501" t="str">
            <v/>
          </cell>
          <cell r="X501" t="str">
            <v/>
          </cell>
          <cell r="Z501" t="str">
            <v/>
          </cell>
          <cell r="AD501" t="str">
            <v/>
          </cell>
          <cell r="AE501" t="str">
            <v/>
          </cell>
        </row>
        <row r="502">
          <cell r="B502" t="str">
            <v/>
          </cell>
          <cell r="F502" t="str">
            <v/>
          </cell>
          <cell r="L502" t="str">
            <v/>
          </cell>
          <cell r="M502" t="str">
            <v/>
          </cell>
          <cell r="R502" t="str">
            <v/>
          </cell>
          <cell r="S502" t="str">
            <v/>
          </cell>
          <cell r="X502" t="str">
            <v/>
          </cell>
          <cell r="Z502" t="str">
            <v/>
          </cell>
          <cell r="AD502" t="str">
            <v/>
          </cell>
          <cell r="AE502" t="str">
            <v/>
          </cell>
        </row>
        <row r="503">
          <cell r="B503" t="str">
            <v/>
          </cell>
          <cell r="F503" t="str">
            <v/>
          </cell>
          <cell r="L503" t="str">
            <v/>
          </cell>
          <cell r="M503" t="str">
            <v/>
          </cell>
          <cell r="R503" t="str">
            <v/>
          </cell>
          <cell r="S503" t="str">
            <v/>
          </cell>
          <cell r="X503" t="str">
            <v/>
          </cell>
          <cell r="Z503" t="str">
            <v/>
          </cell>
          <cell r="AD503" t="str">
            <v/>
          </cell>
          <cell r="AE503" t="str">
            <v/>
          </cell>
        </row>
        <row r="504">
          <cell r="B504" t="str">
            <v/>
          </cell>
          <cell r="F504" t="str">
            <v/>
          </cell>
          <cell r="L504" t="str">
            <v/>
          </cell>
          <cell r="M504" t="str">
            <v/>
          </cell>
          <cell r="R504" t="str">
            <v/>
          </cell>
          <cell r="S504" t="str">
            <v/>
          </cell>
          <cell r="X504" t="str">
            <v/>
          </cell>
          <cell r="Z504" t="str">
            <v/>
          </cell>
          <cell r="AD504" t="str">
            <v/>
          </cell>
          <cell r="AE504" t="str">
            <v/>
          </cell>
        </row>
        <row r="505">
          <cell r="B505" t="str">
            <v/>
          </cell>
          <cell r="F505" t="str">
            <v/>
          </cell>
          <cell r="L505" t="str">
            <v/>
          </cell>
          <cell r="M505" t="str">
            <v/>
          </cell>
          <cell r="R505" t="str">
            <v/>
          </cell>
          <cell r="S505" t="str">
            <v/>
          </cell>
          <cell r="X505" t="str">
            <v/>
          </cell>
          <cell r="Z505" t="str">
            <v/>
          </cell>
          <cell r="AD505" t="str">
            <v/>
          </cell>
          <cell r="AE505" t="str">
            <v/>
          </cell>
        </row>
        <row r="506">
          <cell r="B506" t="str">
            <v/>
          </cell>
          <cell r="F506" t="str">
            <v/>
          </cell>
          <cell r="L506" t="str">
            <v/>
          </cell>
          <cell r="M506" t="str">
            <v/>
          </cell>
          <cell r="R506" t="str">
            <v/>
          </cell>
          <cell r="S506" t="str">
            <v/>
          </cell>
          <cell r="X506" t="str">
            <v/>
          </cell>
          <cell r="Z506" t="str">
            <v/>
          </cell>
          <cell r="AD506" t="str">
            <v/>
          </cell>
          <cell r="AE506" t="str">
            <v/>
          </cell>
        </row>
        <row r="507">
          <cell r="B507" t="str">
            <v/>
          </cell>
          <cell r="F507" t="str">
            <v/>
          </cell>
          <cell r="L507" t="str">
            <v/>
          </cell>
          <cell r="M507" t="str">
            <v/>
          </cell>
          <cell r="R507" t="str">
            <v/>
          </cell>
          <cell r="S507" t="str">
            <v/>
          </cell>
          <cell r="X507" t="str">
            <v/>
          </cell>
          <cell r="Z507" t="str">
            <v/>
          </cell>
          <cell r="AD507" t="str">
            <v/>
          </cell>
          <cell r="AE507" t="str">
            <v/>
          </cell>
        </row>
        <row r="508">
          <cell r="B508" t="str">
            <v/>
          </cell>
          <cell r="F508" t="str">
            <v/>
          </cell>
          <cell r="L508" t="str">
            <v/>
          </cell>
          <cell r="M508" t="str">
            <v/>
          </cell>
          <cell r="R508" t="str">
            <v/>
          </cell>
          <cell r="S508" t="str">
            <v/>
          </cell>
          <cell r="X508" t="str">
            <v/>
          </cell>
          <cell r="Z508" t="str">
            <v/>
          </cell>
          <cell r="AD508" t="str">
            <v/>
          </cell>
          <cell r="AE508" t="str">
            <v/>
          </cell>
        </row>
        <row r="509">
          <cell r="B509" t="str">
            <v/>
          </cell>
          <cell r="F509" t="str">
            <v/>
          </cell>
          <cell r="L509" t="str">
            <v/>
          </cell>
          <cell r="M509" t="str">
            <v/>
          </cell>
          <cell r="R509" t="str">
            <v/>
          </cell>
          <cell r="S509" t="str">
            <v/>
          </cell>
          <cell r="X509" t="str">
            <v/>
          </cell>
          <cell r="Z509" t="str">
            <v/>
          </cell>
          <cell r="AD509" t="str">
            <v/>
          </cell>
          <cell r="AE509" t="str">
            <v/>
          </cell>
        </row>
        <row r="510">
          <cell r="B510" t="str">
            <v/>
          </cell>
          <cell r="F510" t="str">
            <v/>
          </cell>
          <cell r="L510" t="str">
            <v/>
          </cell>
          <cell r="M510" t="str">
            <v/>
          </cell>
          <cell r="R510" t="str">
            <v/>
          </cell>
          <cell r="S510" t="str">
            <v/>
          </cell>
          <cell r="X510" t="str">
            <v/>
          </cell>
          <cell r="Z510" t="str">
            <v/>
          </cell>
          <cell r="AD510" t="str">
            <v/>
          </cell>
          <cell r="AE510" t="str">
            <v/>
          </cell>
        </row>
        <row r="511">
          <cell r="B511" t="str">
            <v/>
          </cell>
          <cell r="F511" t="str">
            <v/>
          </cell>
          <cell r="L511" t="str">
            <v/>
          </cell>
          <cell r="M511" t="str">
            <v/>
          </cell>
          <cell r="R511" t="str">
            <v/>
          </cell>
          <cell r="S511" t="str">
            <v/>
          </cell>
          <cell r="X511" t="str">
            <v/>
          </cell>
          <cell r="Z511" t="str">
            <v/>
          </cell>
          <cell r="AD511" t="str">
            <v/>
          </cell>
          <cell r="AE511" t="str">
            <v/>
          </cell>
        </row>
        <row r="512">
          <cell r="B512" t="str">
            <v/>
          </cell>
          <cell r="F512" t="str">
            <v/>
          </cell>
          <cell r="L512" t="str">
            <v/>
          </cell>
          <cell r="M512" t="str">
            <v/>
          </cell>
          <cell r="R512" t="str">
            <v/>
          </cell>
          <cell r="S512" t="str">
            <v/>
          </cell>
          <cell r="X512" t="str">
            <v/>
          </cell>
          <cell r="Z512" t="str">
            <v/>
          </cell>
          <cell r="AD512" t="str">
            <v/>
          </cell>
          <cell r="AE512" t="str">
            <v/>
          </cell>
        </row>
        <row r="513">
          <cell r="B513" t="str">
            <v/>
          </cell>
          <cell r="F513" t="str">
            <v/>
          </cell>
          <cell r="L513" t="str">
            <v/>
          </cell>
          <cell r="M513" t="str">
            <v/>
          </cell>
          <cell r="R513" t="str">
            <v/>
          </cell>
          <cell r="S513" t="str">
            <v/>
          </cell>
          <cell r="X513" t="str">
            <v/>
          </cell>
          <cell r="Z513" t="str">
            <v/>
          </cell>
          <cell r="AD513" t="str">
            <v/>
          </cell>
          <cell r="AE513" t="str">
            <v/>
          </cell>
        </row>
        <row r="514">
          <cell r="B514" t="str">
            <v/>
          </cell>
          <cell r="F514" t="str">
            <v/>
          </cell>
          <cell r="L514" t="str">
            <v/>
          </cell>
          <cell r="M514" t="str">
            <v/>
          </cell>
          <cell r="R514" t="str">
            <v/>
          </cell>
          <cell r="S514" t="str">
            <v/>
          </cell>
          <cell r="X514" t="str">
            <v/>
          </cell>
          <cell r="Z514" t="str">
            <v/>
          </cell>
          <cell r="AD514" t="str">
            <v/>
          </cell>
          <cell r="AE514" t="str">
            <v/>
          </cell>
        </row>
        <row r="515">
          <cell r="B515" t="str">
            <v/>
          </cell>
          <cell r="F515" t="str">
            <v/>
          </cell>
          <cell r="L515" t="str">
            <v/>
          </cell>
          <cell r="M515" t="str">
            <v/>
          </cell>
          <cell r="R515" t="str">
            <v/>
          </cell>
          <cell r="S515" t="str">
            <v/>
          </cell>
          <cell r="X515" t="str">
            <v/>
          </cell>
          <cell r="Z515" t="str">
            <v/>
          </cell>
          <cell r="AD515" t="str">
            <v/>
          </cell>
          <cell r="AE515" t="str">
            <v/>
          </cell>
        </row>
        <row r="516">
          <cell r="B516" t="str">
            <v/>
          </cell>
          <cell r="F516" t="str">
            <v/>
          </cell>
          <cell r="L516" t="str">
            <v/>
          </cell>
          <cell r="M516" t="str">
            <v/>
          </cell>
          <cell r="R516" t="str">
            <v/>
          </cell>
          <cell r="S516" t="str">
            <v/>
          </cell>
          <cell r="X516" t="str">
            <v/>
          </cell>
          <cell r="Z516" t="str">
            <v/>
          </cell>
          <cell r="AD516" t="str">
            <v/>
          </cell>
          <cell r="AE516" t="str">
            <v/>
          </cell>
        </row>
        <row r="517">
          <cell r="B517" t="str">
            <v/>
          </cell>
          <cell r="F517" t="str">
            <v/>
          </cell>
          <cell r="L517" t="str">
            <v/>
          </cell>
          <cell r="M517" t="str">
            <v/>
          </cell>
          <cell r="R517" t="str">
            <v/>
          </cell>
          <cell r="S517" t="str">
            <v/>
          </cell>
          <cell r="X517" t="str">
            <v/>
          </cell>
          <cell r="Z517" t="str">
            <v/>
          </cell>
          <cell r="AD517" t="str">
            <v/>
          </cell>
          <cell r="AE517" t="str">
            <v/>
          </cell>
        </row>
        <row r="518">
          <cell r="B518" t="str">
            <v/>
          </cell>
          <cell r="F518" t="str">
            <v/>
          </cell>
          <cell r="L518" t="str">
            <v/>
          </cell>
          <cell r="M518" t="str">
            <v/>
          </cell>
          <cell r="R518" t="str">
            <v/>
          </cell>
          <cell r="S518" t="str">
            <v/>
          </cell>
          <cell r="X518" t="str">
            <v/>
          </cell>
          <cell r="Z518" t="str">
            <v/>
          </cell>
          <cell r="AD518" t="str">
            <v/>
          </cell>
          <cell r="AE518" t="str">
            <v/>
          </cell>
        </row>
        <row r="519">
          <cell r="B519" t="str">
            <v/>
          </cell>
          <cell r="F519" t="str">
            <v/>
          </cell>
          <cell r="L519" t="str">
            <v/>
          </cell>
          <cell r="M519" t="str">
            <v/>
          </cell>
          <cell r="R519" t="str">
            <v/>
          </cell>
          <cell r="S519" t="str">
            <v/>
          </cell>
          <cell r="X519" t="str">
            <v/>
          </cell>
          <cell r="Z519" t="str">
            <v/>
          </cell>
          <cell r="AD519" t="str">
            <v/>
          </cell>
          <cell r="AE519" t="str">
            <v/>
          </cell>
        </row>
        <row r="520">
          <cell r="B520" t="str">
            <v/>
          </cell>
          <cell r="F520" t="str">
            <v/>
          </cell>
          <cell r="L520" t="str">
            <v/>
          </cell>
          <cell r="M520" t="str">
            <v/>
          </cell>
          <cell r="R520" t="str">
            <v/>
          </cell>
          <cell r="S520" t="str">
            <v/>
          </cell>
          <cell r="X520" t="str">
            <v/>
          </cell>
          <cell r="Z520" t="str">
            <v/>
          </cell>
          <cell r="AD520" t="str">
            <v/>
          </cell>
          <cell r="AE520" t="str">
            <v/>
          </cell>
        </row>
        <row r="521">
          <cell r="B521" t="str">
            <v/>
          </cell>
          <cell r="F521" t="str">
            <v/>
          </cell>
          <cell r="L521" t="str">
            <v/>
          </cell>
          <cell r="M521" t="str">
            <v/>
          </cell>
          <cell r="R521" t="str">
            <v/>
          </cell>
          <cell r="S521" t="str">
            <v/>
          </cell>
          <cell r="X521" t="str">
            <v/>
          </cell>
          <cell r="Z521" t="str">
            <v/>
          </cell>
          <cell r="AD521" t="str">
            <v/>
          </cell>
          <cell r="AE521" t="str">
            <v/>
          </cell>
        </row>
        <row r="522">
          <cell r="B522" t="str">
            <v/>
          </cell>
          <cell r="F522" t="str">
            <v/>
          </cell>
          <cell r="L522" t="str">
            <v/>
          </cell>
          <cell r="M522" t="str">
            <v/>
          </cell>
          <cell r="R522" t="str">
            <v/>
          </cell>
          <cell r="S522" t="str">
            <v/>
          </cell>
          <cell r="X522" t="str">
            <v/>
          </cell>
          <cell r="Z522" t="str">
            <v/>
          </cell>
          <cell r="AD522" t="str">
            <v/>
          </cell>
          <cell r="AE522" t="str">
            <v/>
          </cell>
        </row>
        <row r="523">
          <cell r="B523" t="str">
            <v/>
          </cell>
          <cell r="F523" t="str">
            <v/>
          </cell>
          <cell r="L523" t="str">
            <v/>
          </cell>
          <cell r="M523" t="str">
            <v/>
          </cell>
          <cell r="R523" t="str">
            <v/>
          </cell>
          <cell r="S523" t="str">
            <v/>
          </cell>
          <cell r="X523" t="str">
            <v/>
          </cell>
          <cell r="Z523" t="str">
            <v/>
          </cell>
          <cell r="AD523" t="str">
            <v/>
          </cell>
          <cell r="AE523" t="str">
            <v/>
          </cell>
        </row>
        <row r="524">
          <cell r="B524" t="str">
            <v/>
          </cell>
          <cell r="F524" t="str">
            <v/>
          </cell>
          <cell r="L524" t="str">
            <v/>
          </cell>
          <cell r="M524" t="str">
            <v/>
          </cell>
          <cell r="R524" t="str">
            <v/>
          </cell>
          <cell r="S524" t="str">
            <v/>
          </cell>
          <cell r="X524" t="str">
            <v/>
          </cell>
          <cell r="Z524" t="str">
            <v/>
          </cell>
          <cell r="AD524" t="str">
            <v/>
          </cell>
          <cell r="AE524" t="str">
            <v/>
          </cell>
        </row>
        <row r="525">
          <cell r="B525" t="str">
            <v/>
          </cell>
          <cell r="F525" t="str">
            <v/>
          </cell>
          <cell r="L525" t="str">
            <v/>
          </cell>
          <cell r="M525" t="str">
            <v/>
          </cell>
          <cell r="R525" t="str">
            <v/>
          </cell>
          <cell r="S525" t="str">
            <v/>
          </cell>
          <cell r="X525" t="str">
            <v/>
          </cell>
          <cell r="Z525" t="str">
            <v/>
          </cell>
          <cell r="AD525" t="str">
            <v/>
          </cell>
          <cell r="AE525" t="str">
            <v/>
          </cell>
        </row>
        <row r="526">
          <cell r="B526" t="str">
            <v/>
          </cell>
          <cell r="F526" t="str">
            <v/>
          </cell>
          <cell r="L526" t="str">
            <v/>
          </cell>
          <cell r="M526" t="str">
            <v/>
          </cell>
          <cell r="R526" t="str">
            <v/>
          </cell>
          <cell r="S526" t="str">
            <v/>
          </cell>
          <cell r="X526" t="str">
            <v/>
          </cell>
          <cell r="Z526" t="str">
            <v/>
          </cell>
          <cell r="AD526" t="str">
            <v/>
          </cell>
          <cell r="AE526" t="str">
            <v/>
          </cell>
        </row>
        <row r="527">
          <cell r="B527" t="str">
            <v/>
          </cell>
          <cell r="F527" t="str">
            <v/>
          </cell>
          <cell r="L527" t="str">
            <v/>
          </cell>
          <cell r="M527" t="str">
            <v/>
          </cell>
          <cell r="R527" t="str">
            <v/>
          </cell>
          <cell r="S527" t="str">
            <v/>
          </cell>
          <cell r="X527" t="str">
            <v/>
          </cell>
          <cell r="Z527" t="str">
            <v/>
          </cell>
          <cell r="AD527" t="str">
            <v/>
          </cell>
          <cell r="AE527" t="str">
            <v/>
          </cell>
        </row>
        <row r="528">
          <cell r="B528" t="str">
            <v/>
          </cell>
          <cell r="F528" t="str">
            <v/>
          </cell>
          <cell r="L528" t="str">
            <v/>
          </cell>
          <cell r="M528" t="str">
            <v/>
          </cell>
          <cell r="R528" t="str">
            <v/>
          </cell>
          <cell r="S528" t="str">
            <v/>
          </cell>
          <cell r="X528" t="str">
            <v/>
          </cell>
          <cell r="Z528" t="str">
            <v/>
          </cell>
          <cell r="AD528" t="str">
            <v/>
          </cell>
          <cell r="AE528" t="str">
            <v/>
          </cell>
        </row>
        <row r="529">
          <cell r="B529" t="str">
            <v/>
          </cell>
          <cell r="F529" t="str">
            <v/>
          </cell>
          <cell r="L529" t="str">
            <v/>
          </cell>
          <cell r="M529" t="str">
            <v/>
          </cell>
          <cell r="R529" t="str">
            <v/>
          </cell>
          <cell r="S529" t="str">
            <v/>
          </cell>
          <cell r="X529" t="str">
            <v/>
          </cell>
          <cell r="Z529" t="str">
            <v/>
          </cell>
          <cell r="AD529" t="str">
            <v/>
          </cell>
          <cell r="AE529" t="str">
            <v/>
          </cell>
        </row>
        <row r="530">
          <cell r="B530" t="str">
            <v/>
          </cell>
          <cell r="F530" t="str">
            <v/>
          </cell>
          <cell r="L530" t="str">
            <v/>
          </cell>
          <cell r="M530" t="str">
            <v/>
          </cell>
          <cell r="R530" t="str">
            <v/>
          </cell>
          <cell r="S530" t="str">
            <v/>
          </cell>
          <cell r="X530" t="str">
            <v/>
          </cell>
          <cell r="Z530" t="str">
            <v/>
          </cell>
          <cell r="AD530" t="str">
            <v/>
          </cell>
          <cell r="AE530" t="str">
            <v/>
          </cell>
        </row>
        <row r="531">
          <cell r="B531" t="str">
            <v/>
          </cell>
          <cell r="F531" t="str">
            <v/>
          </cell>
          <cell r="L531" t="str">
            <v/>
          </cell>
          <cell r="M531" t="str">
            <v/>
          </cell>
          <cell r="R531" t="str">
            <v/>
          </cell>
          <cell r="S531" t="str">
            <v/>
          </cell>
          <cell r="X531" t="str">
            <v/>
          </cell>
          <cell r="Z531" t="str">
            <v/>
          </cell>
          <cell r="AD531" t="str">
            <v/>
          </cell>
          <cell r="AE531" t="str">
            <v/>
          </cell>
        </row>
        <row r="532">
          <cell r="B532" t="str">
            <v/>
          </cell>
          <cell r="F532" t="str">
            <v/>
          </cell>
          <cell r="L532" t="str">
            <v/>
          </cell>
          <cell r="M532" t="str">
            <v/>
          </cell>
          <cell r="R532" t="str">
            <v/>
          </cell>
          <cell r="S532" t="str">
            <v/>
          </cell>
          <cell r="X532" t="str">
            <v/>
          </cell>
          <cell r="Z532" t="str">
            <v/>
          </cell>
          <cell r="AD532" t="str">
            <v/>
          </cell>
          <cell r="AE532" t="str">
            <v/>
          </cell>
        </row>
        <row r="533">
          <cell r="B533" t="str">
            <v/>
          </cell>
          <cell r="F533" t="str">
            <v/>
          </cell>
          <cell r="L533" t="str">
            <v/>
          </cell>
          <cell r="M533" t="str">
            <v/>
          </cell>
          <cell r="R533" t="str">
            <v/>
          </cell>
          <cell r="S533" t="str">
            <v/>
          </cell>
          <cell r="X533" t="str">
            <v/>
          </cell>
          <cell r="Z533" t="str">
            <v/>
          </cell>
          <cell r="AD533" t="str">
            <v/>
          </cell>
          <cell r="AE533" t="str">
            <v/>
          </cell>
        </row>
        <row r="534">
          <cell r="B534" t="str">
            <v/>
          </cell>
          <cell r="F534" t="str">
            <v/>
          </cell>
          <cell r="L534" t="str">
            <v/>
          </cell>
          <cell r="M534" t="str">
            <v/>
          </cell>
          <cell r="R534" t="str">
            <v/>
          </cell>
          <cell r="S534" t="str">
            <v/>
          </cell>
          <cell r="X534" t="str">
            <v/>
          </cell>
          <cell r="Z534" t="str">
            <v/>
          </cell>
          <cell r="AD534" t="str">
            <v/>
          </cell>
          <cell r="AE534" t="str">
            <v/>
          </cell>
        </row>
        <row r="535">
          <cell r="B535" t="str">
            <v/>
          </cell>
          <cell r="F535" t="str">
            <v/>
          </cell>
          <cell r="L535" t="str">
            <v/>
          </cell>
          <cell r="M535" t="str">
            <v/>
          </cell>
          <cell r="R535" t="str">
            <v/>
          </cell>
          <cell r="S535" t="str">
            <v/>
          </cell>
          <cell r="X535" t="str">
            <v/>
          </cell>
          <cell r="Z535" t="str">
            <v/>
          </cell>
          <cell r="AD535" t="str">
            <v/>
          </cell>
          <cell r="AE535" t="str">
            <v/>
          </cell>
        </row>
        <row r="536">
          <cell r="B536" t="str">
            <v/>
          </cell>
          <cell r="F536" t="str">
            <v/>
          </cell>
          <cell r="L536" t="str">
            <v/>
          </cell>
          <cell r="M536" t="str">
            <v/>
          </cell>
          <cell r="R536" t="str">
            <v/>
          </cell>
          <cell r="S536" t="str">
            <v/>
          </cell>
          <cell r="X536" t="str">
            <v/>
          </cell>
          <cell r="Z536" t="str">
            <v/>
          </cell>
          <cell r="AD536" t="str">
            <v/>
          </cell>
          <cell r="AE536" t="str">
            <v/>
          </cell>
        </row>
        <row r="537">
          <cell r="B537" t="str">
            <v/>
          </cell>
          <cell r="F537" t="str">
            <v/>
          </cell>
          <cell r="L537" t="str">
            <v/>
          </cell>
          <cell r="M537" t="str">
            <v/>
          </cell>
          <cell r="R537" t="str">
            <v/>
          </cell>
          <cell r="S537" t="str">
            <v/>
          </cell>
          <cell r="X537" t="str">
            <v/>
          </cell>
          <cell r="Z537" t="str">
            <v/>
          </cell>
          <cell r="AD537" t="str">
            <v/>
          </cell>
          <cell r="AE537" t="str">
            <v/>
          </cell>
        </row>
        <row r="538">
          <cell r="B538" t="str">
            <v/>
          </cell>
          <cell r="F538" t="str">
            <v/>
          </cell>
          <cell r="L538" t="str">
            <v/>
          </cell>
          <cell r="M538" t="str">
            <v/>
          </cell>
          <cell r="R538" t="str">
            <v/>
          </cell>
          <cell r="S538" t="str">
            <v/>
          </cell>
          <cell r="X538" t="str">
            <v/>
          </cell>
          <cell r="Z538" t="str">
            <v/>
          </cell>
          <cell r="AD538" t="str">
            <v/>
          </cell>
          <cell r="AE538" t="str">
            <v/>
          </cell>
        </row>
        <row r="539">
          <cell r="B539" t="str">
            <v/>
          </cell>
          <cell r="F539" t="str">
            <v/>
          </cell>
          <cell r="L539" t="str">
            <v/>
          </cell>
          <cell r="M539" t="str">
            <v/>
          </cell>
          <cell r="R539" t="str">
            <v/>
          </cell>
          <cell r="S539" t="str">
            <v/>
          </cell>
          <cell r="X539" t="str">
            <v/>
          </cell>
          <cell r="Z539" t="str">
            <v/>
          </cell>
          <cell r="AD539" t="str">
            <v/>
          </cell>
          <cell r="AE539" t="str">
            <v/>
          </cell>
        </row>
        <row r="540">
          <cell r="B540" t="str">
            <v/>
          </cell>
          <cell r="F540" t="str">
            <v/>
          </cell>
          <cell r="L540" t="str">
            <v/>
          </cell>
          <cell r="M540" t="str">
            <v/>
          </cell>
          <cell r="R540" t="str">
            <v/>
          </cell>
          <cell r="S540" t="str">
            <v/>
          </cell>
          <cell r="X540" t="str">
            <v/>
          </cell>
          <cell r="Z540" t="str">
            <v/>
          </cell>
          <cell r="AD540" t="str">
            <v/>
          </cell>
          <cell r="AE540" t="str">
            <v/>
          </cell>
        </row>
        <row r="541">
          <cell r="B541" t="str">
            <v/>
          </cell>
          <cell r="F541" t="str">
            <v/>
          </cell>
          <cell r="L541" t="str">
            <v/>
          </cell>
          <cell r="M541" t="str">
            <v/>
          </cell>
          <cell r="R541" t="str">
            <v/>
          </cell>
          <cell r="S541" t="str">
            <v/>
          </cell>
          <cell r="X541" t="str">
            <v/>
          </cell>
          <cell r="Z541" t="str">
            <v/>
          </cell>
          <cell r="AD541" t="str">
            <v/>
          </cell>
          <cell r="AE541" t="str">
            <v/>
          </cell>
        </row>
        <row r="542">
          <cell r="B542" t="str">
            <v/>
          </cell>
          <cell r="F542" t="str">
            <v/>
          </cell>
          <cell r="L542" t="str">
            <v/>
          </cell>
          <cell r="M542" t="str">
            <v/>
          </cell>
          <cell r="R542" t="str">
            <v/>
          </cell>
          <cell r="S542" t="str">
            <v/>
          </cell>
          <cell r="X542" t="str">
            <v/>
          </cell>
          <cell r="Z542" t="str">
            <v/>
          </cell>
          <cell r="AD542" t="str">
            <v/>
          </cell>
          <cell r="AE542" t="str">
            <v/>
          </cell>
        </row>
        <row r="543">
          <cell r="B543" t="str">
            <v/>
          </cell>
          <cell r="F543" t="str">
            <v/>
          </cell>
          <cell r="L543" t="str">
            <v/>
          </cell>
          <cell r="M543" t="str">
            <v/>
          </cell>
          <cell r="R543" t="str">
            <v/>
          </cell>
          <cell r="S543" t="str">
            <v/>
          </cell>
          <cell r="X543" t="str">
            <v/>
          </cell>
          <cell r="Z543" t="str">
            <v/>
          </cell>
          <cell r="AD543" t="str">
            <v/>
          </cell>
          <cell r="AE543" t="str">
            <v/>
          </cell>
        </row>
        <row r="544">
          <cell r="B544" t="str">
            <v/>
          </cell>
          <cell r="F544" t="str">
            <v/>
          </cell>
          <cell r="L544" t="str">
            <v/>
          </cell>
          <cell r="M544" t="str">
            <v/>
          </cell>
          <cell r="R544" t="str">
            <v/>
          </cell>
          <cell r="S544" t="str">
            <v/>
          </cell>
          <cell r="X544" t="str">
            <v/>
          </cell>
          <cell r="Z544" t="str">
            <v/>
          </cell>
          <cell r="AD544" t="str">
            <v/>
          </cell>
          <cell r="AE544" t="str">
            <v/>
          </cell>
        </row>
        <row r="545">
          <cell r="B545" t="str">
            <v/>
          </cell>
          <cell r="F545" t="str">
            <v/>
          </cell>
          <cell r="L545" t="str">
            <v/>
          </cell>
          <cell r="M545" t="str">
            <v/>
          </cell>
          <cell r="R545" t="str">
            <v/>
          </cell>
          <cell r="S545" t="str">
            <v/>
          </cell>
          <cell r="X545" t="str">
            <v/>
          </cell>
          <cell r="Z545" t="str">
            <v/>
          </cell>
          <cell r="AD545" t="str">
            <v/>
          </cell>
          <cell r="AE545" t="str">
            <v/>
          </cell>
        </row>
        <row r="546">
          <cell r="B546" t="str">
            <v/>
          </cell>
          <cell r="F546" t="str">
            <v/>
          </cell>
          <cell r="L546" t="str">
            <v/>
          </cell>
          <cell r="M546" t="str">
            <v/>
          </cell>
          <cell r="R546" t="str">
            <v/>
          </cell>
          <cell r="S546" t="str">
            <v/>
          </cell>
          <cell r="X546" t="str">
            <v/>
          </cell>
          <cell r="Z546" t="str">
            <v/>
          </cell>
          <cell r="AD546" t="str">
            <v/>
          </cell>
          <cell r="AE546" t="str">
            <v/>
          </cell>
        </row>
        <row r="547">
          <cell r="B547" t="str">
            <v/>
          </cell>
          <cell r="F547" t="str">
            <v/>
          </cell>
          <cell r="L547" t="str">
            <v/>
          </cell>
          <cell r="M547" t="str">
            <v/>
          </cell>
          <cell r="R547" t="str">
            <v/>
          </cell>
          <cell r="S547" t="str">
            <v/>
          </cell>
          <cell r="X547" t="str">
            <v/>
          </cell>
          <cell r="Z547" t="str">
            <v/>
          </cell>
          <cell r="AD547" t="str">
            <v/>
          </cell>
          <cell r="AE547" t="str">
            <v/>
          </cell>
        </row>
        <row r="548">
          <cell r="B548" t="str">
            <v/>
          </cell>
          <cell r="F548" t="str">
            <v/>
          </cell>
          <cell r="L548" t="str">
            <v/>
          </cell>
          <cell r="M548" t="str">
            <v/>
          </cell>
          <cell r="R548" t="str">
            <v/>
          </cell>
          <cell r="S548" t="str">
            <v/>
          </cell>
          <cell r="X548" t="str">
            <v/>
          </cell>
          <cell r="Z548" t="str">
            <v/>
          </cell>
          <cell r="AD548" t="str">
            <v/>
          </cell>
          <cell r="AE548" t="str">
            <v/>
          </cell>
        </row>
        <row r="549">
          <cell r="B549" t="str">
            <v/>
          </cell>
          <cell r="F549" t="str">
            <v/>
          </cell>
          <cell r="L549" t="str">
            <v/>
          </cell>
          <cell r="M549" t="str">
            <v/>
          </cell>
          <cell r="R549" t="str">
            <v/>
          </cell>
          <cell r="S549" t="str">
            <v/>
          </cell>
          <cell r="X549" t="str">
            <v/>
          </cell>
          <cell r="Z549" t="str">
            <v/>
          </cell>
          <cell r="AD549" t="str">
            <v/>
          </cell>
          <cell r="AE549" t="str">
            <v/>
          </cell>
        </row>
        <row r="550">
          <cell r="B550" t="str">
            <v/>
          </cell>
          <cell r="F550" t="str">
            <v/>
          </cell>
          <cell r="L550" t="str">
            <v/>
          </cell>
          <cell r="M550" t="str">
            <v/>
          </cell>
          <cell r="R550" t="str">
            <v/>
          </cell>
          <cell r="S550" t="str">
            <v/>
          </cell>
          <cell r="X550" t="str">
            <v/>
          </cell>
          <cell r="Z550" t="str">
            <v/>
          </cell>
          <cell r="AD550" t="str">
            <v/>
          </cell>
          <cell r="AE550" t="str">
            <v/>
          </cell>
        </row>
        <row r="551">
          <cell r="B551" t="str">
            <v/>
          </cell>
          <cell r="F551" t="str">
            <v/>
          </cell>
          <cell r="L551" t="str">
            <v/>
          </cell>
          <cell r="M551" t="str">
            <v/>
          </cell>
          <cell r="R551" t="str">
            <v/>
          </cell>
          <cell r="S551" t="str">
            <v/>
          </cell>
          <cell r="X551" t="str">
            <v/>
          </cell>
          <cell r="Z551" t="str">
            <v/>
          </cell>
          <cell r="AD551" t="str">
            <v/>
          </cell>
          <cell r="AE551" t="str">
            <v/>
          </cell>
        </row>
        <row r="552">
          <cell r="B552" t="str">
            <v/>
          </cell>
          <cell r="F552" t="str">
            <v/>
          </cell>
          <cell r="L552" t="str">
            <v/>
          </cell>
          <cell r="M552" t="str">
            <v/>
          </cell>
          <cell r="R552" t="str">
            <v/>
          </cell>
          <cell r="S552" t="str">
            <v/>
          </cell>
          <cell r="X552" t="str">
            <v/>
          </cell>
          <cell r="Z552" t="str">
            <v/>
          </cell>
          <cell r="AD552" t="str">
            <v/>
          </cell>
          <cell r="AE552" t="str">
            <v/>
          </cell>
        </row>
        <row r="553">
          <cell r="B553" t="str">
            <v/>
          </cell>
          <cell r="F553" t="str">
            <v/>
          </cell>
          <cell r="L553" t="str">
            <v/>
          </cell>
          <cell r="M553" t="str">
            <v/>
          </cell>
          <cell r="R553" t="str">
            <v/>
          </cell>
          <cell r="S553" t="str">
            <v/>
          </cell>
          <cell r="X553" t="str">
            <v/>
          </cell>
          <cell r="Z553" t="str">
            <v/>
          </cell>
          <cell r="AD553" t="str">
            <v/>
          </cell>
          <cell r="AE553" t="str">
            <v/>
          </cell>
        </row>
        <row r="554">
          <cell r="B554" t="str">
            <v/>
          </cell>
          <cell r="F554" t="str">
            <v/>
          </cell>
          <cell r="L554" t="str">
            <v/>
          </cell>
          <cell r="M554" t="str">
            <v/>
          </cell>
          <cell r="R554" t="str">
            <v/>
          </cell>
          <cell r="S554" t="str">
            <v/>
          </cell>
          <cell r="X554" t="str">
            <v/>
          </cell>
          <cell r="Z554" t="str">
            <v/>
          </cell>
          <cell r="AD554" t="str">
            <v/>
          </cell>
          <cell r="AE554" t="str">
            <v/>
          </cell>
        </row>
        <row r="555">
          <cell r="B555" t="str">
            <v/>
          </cell>
          <cell r="F555" t="str">
            <v/>
          </cell>
          <cell r="L555" t="str">
            <v/>
          </cell>
          <cell r="M555" t="str">
            <v/>
          </cell>
          <cell r="R555" t="str">
            <v/>
          </cell>
          <cell r="S555" t="str">
            <v/>
          </cell>
          <cell r="X555" t="str">
            <v/>
          </cell>
          <cell r="Z555" t="str">
            <v/>
          </cell>
          <cell r="AD555" t="str">
            <v/>
          </cell>
          <cell r="AE555" t="str">
            <v/>
          </cell>
        </row>
        <row r="556">
          <cell r="B556" t="str">
            <v/>
          </cell>
          <cell r="F556" t="str">
            <v/>
          </cell>
          <cell r="L556" t="str">
            <v/>
          </cell>
          <cell r="M556" t="str">
            <v/>
          </cell>
          <cell r="R556" t="str">
            <v/>
          </cell>
          <cell r="S556" t="str">
            <v/>
          </cell>
          <cell r="X556" t="str">
            <v/>
          </cell>
          <cell r="Z556" t="str">
            <v/>
          </cell>
          <cell r="AD556" t="str">
            <v/>
          </cell>
          <cell r="AE556" t="str">
            <v/>
          </cell>
        </row>
        <row r="557">
          <cell r="B557" t="str">
            <v/>
          </cell>
          <cell r="F557" t="str">
            <v/>
          </cell>
          <cell r="L557" t="str">
            <v/>
          </cell>
          <cell r="M557" t="str">
            <v/>
          </cell>
          <cell r="R557" t="str">
            <v/>
          </cell>
          <cell r="S557" t="str">
            <v/>
          </cell>
          <cell r="X557" t="str">
            <v/>
          </cell>
          <cell r="Z557" t="str">
            <v/>
          </cell>
          <cell r="AD557" t="str">
            <v/>
          </cell>
          <cell r="AE557" t="str">
            <v/>
          </cell>
        </row>
        <row r="558">
          <cell r="B558" t="str">
            <v/>
          </cell>
          <cell r="F558" t="str">
            <v/>
          </cell>
          <cell r="L558" t="str">
            <v/>
          </cell>
          <cell r="M558" t="str">
            <v/>
          </cell>
          <cell r="R558" t="str">
            <v/>
          </cell>
          <cell r="S558" t="str">
            <v/>
          </cell>
          <cell r="X558" t="str">
            <v/>
          </cell>
          <cell r="Z558" t="str">
            <v/>
          </cell>
          <cell r="AD558" t="str">
            <v/>
          </cell>
          <cell r="AE558" t="str">
            <v/>
          </cell>
        </row>
        <row r="559">
          <cell r="B559" t="str">
            <v/>
          </cell>
          <cell r="F559" t="str">
            <v/>
          </cell>
          <cell r="L559" t="str">
            <v/>
          </cell>
          <cell r="M559" t="str">
            <v/>
          </cell>
          <cell r="R559" t="str">
            <v/>
          </cell>
          <cell r="S559" t="str">
            <v/>
          </cell>
          <cell r="X559" t="str">
            <v/>
          </cell>
          <cell r="Z559" t="str">
            <v/>
          </cell>
          <cell r="AD559" t="str">
            <v/>
          </cell>
          <cell r="AE559" t="str">
            <v/>
          </cell>
        </row>
        <row r="560">
          <cell r="B560" t="str">
            <v/>
          </cell>
          <cell r="F560" t="str">
            <v/>
          </cell>
          <cell r="L560" t="str">
            <v/>
          </cell>
          <cell r="M560" t="str">
            <v/>
          </cell>
          <cell r="R560" t="str">
            <v/>
          </cell>
          <cell r="S560" t="str">
            <v/>
          </cell>
          <cell r="X560" t="str">
            <v/>
          </cell>
          <cell r="Z560" t="str">
            <v/>
          </cell>
          <cell r="AD560" t="str">
            <v/>
          </cell>
          <cell r="AE560" t="str">
            <v/>
          </cell>
        </row>
        <row r="561">
          <cell r="B561" t="str">
            <v/>
          </cell>
          <cell r="F561" t="str">
            <v/>
          </cell>
          <cell r="L561" t="str">
            <v/>
          </cell>
          <cell r="M561" t="str">
            <v/>
          </cell>
          <cell r="R561" t="str">
            <v/>
          </cell>
          <cell r="S561" t="str">
            <v/>
          </cell>
          <cell r="X561" t="str">
            <v/>
          </cell>
          <cell r="Z561" t="str">
            <v/>
          </cell>
          <cell r="AD561" t="str">
            <v/>
          </cell>
          <cell r="AE561" t="str">
            <v/>
          </cell>
        </row>
        <row r="562">
          <cell r="B562" t="str">
            <v/>
          </cell>
          <cell r="F562" t="str">
            <v/>
          </cell>
          <cell r="L562" t="str">
            <v/>
          </cell>
          <cell r="M562" t="str">
            <v/>
          </cell>
          <cell r="R562" t="str">
            <v/>
          </cell>
          <cell r="S562" t="str">
            <v/>
          </cell>
          <cell r="X562" t="str">
            <v/>
          </cell>
          <cell r="Z562" t="str">
            <v/>
          </cell>
          <cell r="AD562" t="str">
            <v/>
          </cell>
          <cell r="AE562" t="str">
            <v/>
          </cell>
        </row>
        <row r="563">
          <cell r="B563" t="str">
            <v/>
          </cell>
          <cell r="F563" t="str">
            <v/>
          </cell>
          <cell r="L563" t="str">
            <v/>
          </cell>
          <cell r="M563" t="str">
            <v/>
          </cell>
          <cell r="R563" t="str">
            <v/>
          </cell>
          <cell r="S563" t="str">
            <v/>
          </cell>
          <cell r="X563" t="str">
            <v/>
          </cell>
          <cell r="Z563" t="str">
            <v/>
          </cell>
          <cell r="AD563" t="str">
            <v/>
          </cell>
          <cell r="AE563" t="str">
            <v/>
          </cell>
        </row>
        <row r="564">
          <cell r="B564" t="str">
            <v/>
          </cell>
          <cell r="F564" t="str">
            <v/>
          </cell>
          <cell r="L564" t="str">
            <v/>
          </cell>
          <cell r="M564" t="str">
            <v/>
          </cell>
          <cell r="R564" t="str">
            <v/>
          </cell>
          <cell r="S564" t="str">
            <v/>
          </cell>
          <cell r="X564" t="str">
            <v/>
          </cell>
          <cell r="Z564" t="str">
            <v/>
          </cell>
          <cell r="AD564" t="str">
            <v/>
          </cell>
          <cell r="AE564" t="str">
            <v/>
          </cell>
        </row>
        <row r="565">
          <cell r="B565" t="str">
            <v/>
          </cell>
          <cell r="F565" t="str">
            <v/>
          </cell>
          <cell r="L565" t="str">
            <v/>
          </cell>
          <cell r="M565" t="str">
            <v/>
          </cell>
          <cell r="R565" t="str">
            <v/>
          </cell>
          <cell r="S565" t="str">
            <v/>
          </cell>
          <cell r="X565" t="str">
            <v/>
          </cell>
          <cell r="Z565" t="str">
            <v/>
          </cell>
          <cell r="AD565" t="str">
            <v/>
          </cell>
          <cell r="AE565" t="str">
            <v/>
          </cell>
        </row>
        <row r="566">
          <cell r="B566" t="str">
            <v/>
          </cell>
          <cell r="F566" t="str">
            <v/>
          </cell>
          <cell r="L566" t="str">
            <v/>
          </cell>
          <cell r="M566" t="str">
            <v/>
          </cell>
          <cell r="R566" t="str">
            <v/>
          </cell>
          <cell r="S566" t="str">
            <v/>
          </cell>
          <cell r="X566" t="str">
            <v/>
          </cell>
          <cell r="Z566" t="str">
            <v/>
          </cell>
          <cell r="AD566" t="str">
            <v/>
          </cell>
          <cell r="AE566" t="str">
            <v/>
          </cell>
        </row>
        <row r="567">
          <cell r="B567" t="str">
            <v/>
          </cell>
          <cell r="F567" t="str">
            <v/>
          </cell>
          <cell r="L567" t="str">
            <v/>
          </cell>
          <cell r="M567" t="str">
            <v/>
          </cell>
          <cell r="R567" t="str">
            <v/>
          </cell>
          <cell r="S567" t="str">
            <v/>
          </cell>
          <cell r="X567" t="str">
            <v/>
          </cell>
          <cell r="Z567" t="str">
            <v/>
          </cell>
          <cell r="AD567" t="str">
            <v/>
          </cell>
          <cell r="AE567" t="str">
            <v/>
          </cell>
        </row>
        <row r="568">
          <cell r="B568" t="str">
            <v/>
          </cell>
          <cell r="F568" t="str">
            <v/>
          </cell>
          <cell r="L568" t="str">
            <v/>
          </cell>
          <cell r="M568" t="str">
            <v/>
          </cell>
          <cell r="R568" t="str">
            <v/>
          </cell>
          <cell r="S568" t="str">
            <v/>
          </cell>
          <cell r="X568" t="str">
            <v/>
          </cell>
          <cell r="Z568" t="str">
            <v/>
          </cell>
          <cell r="AD568" t="str">
            <v/>
          </cell>
          <cell r="AE568" t="str">
            <v/>
          </cell>
        </row>
        <row r="569">
          <cell r="B569" t="str">
            <v/>
          </cell>
          <cell r="F569" t="str">
            <v/>
          </cell>
          <cell r="L569" t="str">
            <v/>
          </cell>
          <cell r="M569" t="str">
            <v/>
          </cell>
          <cell r="R569" t="str">
            <v/>
          </cell>
          <cell r="S569" t="str">
            <v/>
          </cell>
          <cell r="X569" t="str">
            <v/>
          </cell>
          <cell r="Z569" t="str">
            <v/>
          </cell>
          <cell r="AD569" t="str">
            <v/>
          </cell>
          <cell r="AE569" t="str">
            <v/>
          </cell>
        </row>
        <row r="570">
          <cell r="B570" t="str">
            <v/>
          </cell>
          <cell r="F570" t="str">
            <v/>
          </cell>
          <cell r="L570" t="str">
            <v/>
          </cell>
          <cell r="M570" t="str">
            <v/>
          </cell>
          <cell r="R570" t="str">
            <v/>
          </cell>
          <cell r="S570" t="str">
            <v/>
          </cell>
          <cell r="X570" t="str">
            <v/>
          </cell>
          <cell r="Z570" t="str">
            <v/>
          </cell>
          <cell r="AD570" t="str">
            <v/>
          </cell>
          <cell r="AE570" t="str">
            <v/>
          </cell>
        </row>
        <row r="571">
          <cell r="B571" t="str">
            <v/>
          </cell>
          <cell r="F571" t="str">
            <v/>
          </cell>
          <cell r="L571" t="str">
            <v/>
          </cell>
          <cell r="M571" t="str">
            <v/>
          </cell>
          <cell r="R571" t="str">
            <v/>
          </cell>
          <cell r="S571" t="str">
            <v/>
          </cell>
          <cell r="X571" t="str">
            <v/>
          </cell>
          <cell r="Z571" t="str">
            <v/>
          </cell>
          <cell r="AD571" t="str">
            <v/>
          </cell>
          <cell r="AE571" t="str">
            <v/>
          </cell>
        </row>
        <row r="572">
          <cell r="B572" t="str">
            <v/>
          </cell>
          <cell r="F572" t="str">
            <v/>
          </cell>
          <cell r="L572" t="str">
            <v/>
          </cell>
          <cell r="M572" t="str">
            <v/>
          </cell>
          <cell r="R572" t="str">
            <v/>
          </cell>
          <cell r="S572" t="str">
            <v/>
          </cell>
          <cell r="X572" t="str">
            <v/>
          </cell>
          <cell r="Z572" t="str">
            <v/>
          </cell>
          <cell r="AD572" t="str">
            <v/>
          </cell>
          <cell r="AE572" t="str">
            <v/>
          </cell>
        </row>
        <row r="573">
          <cell r="B573" t="str">
            <v/>
          </cell>
          <cell r="F573" t="str">
            <v/>
          </cell>
          <cell r="L573" t="str">
            <v/>
          </cell>
          <cell r="M573" t="str">
            <v/>
          </cell>
          <cell r="R573" t="str">
            <v/>
          </cell>
          <cell r="S573" t="str">
            <v/>
          </cell>
          <cell r="X573" t="str">
            <v/>
          </cell>
          <cell r="Z573" t="str">
            <v/>
          </cell>
          <cell r="AD573" t="str">
            <v/>
          </cell>
          <cell r="AE573" t="str">
            <v/>
          </cell>
        </row>
        <row r="574">
          <cell r="B574" t="str">
            <v/>
          </cell>
          <cell r="F574" t="str">
            <v/>
          </cell>
          <cell r="L574" t="str">
            <v/>
          </cell>
          <cell r="M574" t="str">
            <v/>
          </cell>
          <cell r="R574" t="str">
            <v/>
          </cell>
          <cell r="S574" t="str">
            <v/>
          </cell>
          <cell r="X574" t="str">
            <v/>
          </cell>
          <cell r="Z574" t="str">
            <v/>
          </cell>
          <cell r="AD574" t="str">
            <v/>
          </cell>
          <cell r="AE574" t="str">
            <v/>
          </cell>
        </row>
        <row r="575">
          <cell r="B575" t="str">
            <v/>
          </cell>
          <cell r="F575" t="str">
            <v/>
          </cell>
          <cell r="L575" t="str">
            <v/>
          </cell>
          <cell r="M575" t="str">
            <v/>
          </cell>
          <cell r="R575" t="str">
            <v/>
          </cell>
          <cell r="S575" t="str">
            <v/>
          </cell>
          <cell r="X575" t="str">
            <v/>
          </cell>
          <cell r="Z575" t="str">
            <v/>
          </cell>
          <cell r="AD575" t="str">
            <v/>
          </cell>
          <cell r="AE575" t="str">
            <v/>
          </cell>
        </row>
        <row r="576">
          <cell r="B576" t="str">
            <v/>
          </cell>
          <cell r="F576" t="str">
            <v/>
          </cell>
          <cell r="L576" t="str">
            <v/>
          </cell>
          <cell r="M576" t="str">
            <v/>
          </cell>
          <cell r="R576" t="str">
            <v/>
          </cell>
          <cell r="S576" t="str">
            <v/>
          </cell>
          <cell r="X576" t="str">
            <v/>
          </cell>
          <cell r="Z576" t="str">
            <v/>
          </cell>
          <cell r="AD576" t="str">
            <v/>
          </cell>
          <cell r="AE576" t="str">
            <v/>
          </cell>
        </row>
        <row r="577">
          <cell r="B577" t="str">
            <v/>
          </cell>
          <cell r="F577" t="str">
            <v/>
          </cell>
          <cell r="L577" t="str">
            <v/>
          </cell>
          <cell r="M577" t="str">
            <v/>
          </cell>
          <cell r="R577" t="str">
            <v/>
          </cell>
          <cell r="S577" t="str">
            <v/>
          </cell>
          <cell r="X577" t="str">
            <v/>
          </cell>
          <cell r="Z577" t="str">
            <v/>
          </cell>
          <cell r="AD577" t="str">
            <v/>
          </cell>
          <cell r="AE577" t="str">
            <v/>
          </cell>
        </row>
        <row r="578">
          <cell r="B578" t="str">
            <v/>
          </cell>
          <cell r="F578" t="str">
            <v/>
          </cell>
          <cell r="L578" t="str">
            <v/>
          </cell>
          <cell r="M578" t="str">
            <v/>
          </cell>
          <cell r="R578" t="str">
            <v/>
          </cell>
          <cell r="S578" t="str">
            <v/>
          </cell>
          <cell r="X578" t="str">
            <v/>
          </cell>
          <cell r="Z578" t="str">
            <v/>
          </cell>
          <cell r="AD578" t="str">
            <v/>
          </cell>
          <cell r="AE578" t="str">
            <v/>
          </cell>
        </row>
        <row r="579">
          <cell r="B579" t="str">
            <v/>
          </cell>
          <cell r="F579" t="str">
            <v/>
          </cell>
          <cell r="L579" t="str">
            <v/>
          </cell>
          <cell r="M579" t="str">
            <v/>
          </cell>
          <cell r="R579" t="str">
            <v/>
          </cell>
          <cell r="S579" t="str">
            <v/>
          </cell>
          <cell r="X579" t="str">
            <v/>
          </cell>
          <cell r="Z579" t="str">
            <v/>
          </cell>
          <cell r="AD579" t="str">
            <v/>
          </cell>
          <cell r="AE579" t="str">
            <v/>
          </cell>
        </row>
        <row r="580">
          <cell r="B580" t="str">
            <v/>
          </cell>
          <cell r="F580" t="str">
            <v/>
          </cell>
          <cell r="L580" t="str">
            <v/>
          </cell>
          <cell r="M580" t="str">
            <v/>
          </cell>
          <cell r="R580" t="str">
            <v/>
          </cell>
          <cell r="S580" t="str">
            <v/>
          </cell>
          <cell r="X580" t="str">
            <v/>
          </cell>
          <cell r="Z580" t="str">
            <v/>
          </cell>
          <cell r="AD580" t="str">
            <v/>
          </cell>
          <cell r="AE580" t="str">
            <v/>
          </cell>
        </row>
        <row r="581">
          <cell r="B581" t="str">
            <v/>
          </cell>
          <cell r="F581" t="str">
            <v/>
          </cell>
          <cell r="L581" t="str">
            <v/>
          </cell>
          <cell r="M581" t="str">
            <v/>
          </cell>
          <cell r="R581" t="str">
            <v/>
          </cell>
          <cell r="S581" t="str">
            <v/>
          </cell>
          <cell r="X581" t="str">
            <v/>
          </cell>
          <cell r="Z581" t="str">
            <v/>
          </cell>
          <cell r="AD581" t="str">
            <v/>
          </cell>
          <cell r="AE581" t="str">
            <v/>
          </cell>
        </row>
        <row r="582">
          <cell r="B582" t="str">
            <v/>
          </cell>
          <cell r="F582" t="str">
            <v/>
          </cell>
          <cell r="L582" t="str">
            <v/>
          </cell>
          <cell r="M582" t="str">
            <v/>
          </cell>
          <cell r="R582" t="str">
            <v/>
          </cell>
          <cell r="S582" t="str">
            <v/>
          </cell>
          <cell r="X582" t="str">
            <v/>
          </cell>
          <cell r="Z582" t="str">
            <v/>
          </cell>
          <cell r="AD582" t="str">
            <v/>
          </cell>
          <cell r="AE582" t="str">
            <v/>
          </cell>
        </row>
        <row r="583">
          <cell r="B583" t="str">
            <v/>
          </cell>
          <cell r="F583" t="str">
            <v/>
          </cell>
          <cell r="L583" t="str">
            <v/>
          </cell>
          <cell r="M583" t="str">
            <v/>
          </cell>
          <cell r="R583" t="str">
            <v/>
          </cell>
          <cell r="S583" t="str">
            <v/>
          </cell>
          <cell r="X583" t="str">
            <v/>
          </cell>
          <cell r="Z583" t="str">
            <v/>
          </cell>
          <cell r="AD583" t="str">
            <v/>
          </cell>
          <cell r="AE583" t="str">
            <v/>
          </cell>
        </row>
        <row r="584">
          <cell r="B584" t="str">
            <v/>
          </cell>
          <cell r="F584" t="str">
            <v/>
          </cell>
          <cell r="L584" t="str">
            <v/>
          </cell>
          <cell r="M584" t="str">
            <v/>
          </cell>
          <cell r="R584" t="str">
            <v/>
          </cell>
          <cell r="S584" t="str">
            <v/>
          </cell>
          <cell r="X584" t="str">
            <v/>
          </cell>
          <cell r="Z584" t="str">
            <v/>
          </cell>
          <cell r="AD584" t="str">
            <v/>
          </cell>
          <cell r="AE584" t="str">
            <v/>
          </cell>
        </row>
        <row r="585">
          <cell r="B585" t="str">
            <v/>
          </cell>
          <cell r="F585" t="str">
            <v/>
          </cell>
          <cell r="L585" t="str">
            <v/>
          </cell>
          <cell r="M585" t="str">
            <v/>
          </cell>
          <cell r="R585" t="str">
            <v/>
          </cell>
          <cell r="S585" t="str">
            <v/>
          </cell>
          <cell r="X585" t="str">
            <v/>
          </cell>
          <cell r="Z585" t="str">
            <v/>
          </cell>
          <cell r="AD585" t="str">
            <v/>
          </cell>
          <cell r="AE585" t="str">
            <v/>
          </cell>
        </row>
        <row r="586">
          <cell r="B586" t="str">
            <v/>
          </cell>
          <cell r="F586" t="str">
            <v/>
          </cell>
          <cell r="L586" t="str">
            <v/>
          </cell>
          <cell r="M586" t="str">
            <v/>
          </cell>
          <cell r="R586" t="str">
            <v/>
          </cell>
          <cell r="S586" t="str">
            <v/>
          </cell>
          <cell r="X586" t="str">
            <v/>
          </cell>
          <cell r="Z586" t="str">
            <v/>
          </cell>
          <cell r="AD586" t="str">
            <v/>
          </cell>
          <cell r="AE586" t="str">
            <v/>
          </cell>
        </row>
        <row r="587">
          <cell r="B587" t="str">
            <v/>
          </cell>
          <cell r="F587" t="str">
            <v/>
          </cell>
          <cell r="L587" t="str">
            <v/>
          </cell>
          <cell r="M587" t="str">
            <v/>
          </cell>
          <cell r="R587" t="str">
            <v/>
          </cell>
          <cell r="S587" t="str">
            <v/>
          </cell>
          <cell r="X587" t="str">
            <v/>
          </cell>
          <cell r="Z587" t="str">
            <v/>
          </cell>
          <cell r="AD587" t="str">
            <v/>
          </cell>
          <cell r="AE587" t="str">
            <v/>
          </cell>
        </row>
        <row r="588">
          <cell r="B588" t="str">
            <v/>
          </cell>
          <cell r="F588" t="str">
            <v/>
          </cell>
          <cell r="L588" t="str">
            <v/>
          </cell>
          <cell r="M588" t="str">
            <v/>
          </cell>
          <cell r="R588" t="str">
            <v/>
          </cell>
          <cell r="S588" t="str">
            <v/>
          </cell>
          <cell r="X588" t="str">
            <v/>
          </cell>
          <cell r="Z588" t="str">
            <v/>
          </cell>
          <cell r="AD588" t="str">
            <v/>
          </cell>
          <cell r="AE588" t="str">
            <v/>
          </cell>
        </row>
        <row r="589">
          <cell r="B589" t="str">
            <v/>
          </cell>
          <cell r="F589" t="str">
            <v/>
          </cell>
          <cell r="L589" t="str">
            <v/>
          </cell>
          <cell r="M589" t="str">
            <v/>
          </cell>
          <cell r="R589" t="str">
            <v/>
          </cell>
          <cell r="S589" t="str">
            <v/>
          </cell>
          <cell r="X589" t="str">
            <v/>
          </cell>
          <cell r="Z589" t="str">
            <v/>
          </cell>
          <cell r="AD589" t="str">
            <v/>
          </cell>
          <cell r="AE589" t="str">
            <v/>
          </cell>
        </row>
        <row r="590">
          <cell r="B590" t="str">
            <v/>
          </cell>
          <cell r="F590" t="str">
            <v/>
          </cell>
          <cell r="L590" t="str">
            <v/>
          </cell>
          <cell r="M590" t="str">
            <v/>
          </cell>
          <cell r="R590" t="str">
            <v/>
          </cell>
          <cell r="S590" t="str">
            <v/>
          </cell>
          <cell r="X590" t="str">
            <v/>
          </cell>
          <cell r="Z590" t="str">
            <v/>
          </cell>
          <cell r="AD590" t="str">
            <v/>
          </cell>
          <cell r="AE590" t="str">
            <v/>
          </cell>
        </row>
        <row r="591">
          <cell r="B591" t="str">
            <v/>
          </cell>
          <cell r="F591" t="str">
            <v/>
          </cell>
          <cell r="L591" t="str">
            <v/>
          </cell>
          <cell r="M591" t="str">
            <v/>
          </cell>
          <cell r="R591" t="str">
            <v/>
          </cell>
          <cell r="S591" t="str">
            <v/>
          </cell>
          <cell r="X591" t="str">
            <v/>
          </cell>
          <cell r="Z591" t="str">
            <v/>
          </cell>
          <cell r="AD591" t="str">
            <v/>
          </cell>
          <cell r="AE591" t="str">
            <v/>
          </cell>
        </row>
        <row r="592">
          <cell r="B592" t="str">
            <v/>
          </cell>
          <cell r="F592" t="str">
            <v/>
          </cell>
          <cell r="L592" t="str">
            <v/>
          </cell>
          <cell r="M592" t="str">
            <v/>
          </cell>
          <cell r="R592" t="str">
            <v/>
          </cell>
          <cell r="S592" t="str">
            <v/>
          </cell>
          <cell r="X592" t="str">
            <v/>
          </cell>
          <cell r="Z592" t="str">
            <v/>
          </cell>
          <cell r="AD592" t="str">
            <v/>
          </cell>
          <cell r="AE592" t="str">
            <v/>
          </cell>
        </row>
        <row r="593">
          <cell r="B593" t="str">
            <v/>
          </cell>
          <cell r="F593" t="str">
            <v/>
          </cell>
          <cell r="L593" t="str">
            <v/>
          </cell>
          <cell r="M593" t="str">
            <v/>
          </cell>
          <cell r="R593" t="str">
            <v/>
          </cell>
          <cell r="S593" t="str">
            <v/>
          </cell>
          <cell r="X593" t="str">
            <v/>
          </cell>
          <cell r="Z593" t="str">
            <v/>
          </cell>
          <cell r="AD593" t="str">
            <v/>
          </cell>
          <cell r="AE593" t="str">
            <v/>
          </cell>
        </row>
        <row r="594">
          <cell r="B594" t="str">
            <v/>
          </cell>
          <cell r="F594" t="str">
            <v/>
          </cell>
          <cell r="L594" t="str">
            <v/>
          </cell>
          <cell r="M594" t="str">
            <v/>
          </cell>
          <cell r="R594" t="str">
            <v/>
          </cell>
          <cell r="S594" t="str">
            <v/>
          </cell>
          <cell r="X594" t="str">
            <v/>
          </cell>
          <cell r="Z594" t="str">
            <v/>
          </cell>
          <cell r="AD594" t="str">
            <v/>
          </cell>
          <cell r="AE594" t="str">
            <v/>
          </cell>
        </row>
        <row r="595">
          <cell r="B595" t="str">
            <v/>
          </cell>
          <cell r="F595" t="str">
            <v/>
          </cell>
          <cell r="L595" t="str">
            <v/>
          </cell>
          <cell r="M595" t="str">
            <v/>
          </cell>
          <cell r="R595" t="str">
            <v/>
          </cell>
          <cell r="S595" t="str">
            <v/>
          </cell>
          <cell r="X595" t="str">
            <v/>
          </cell>
          <cell r="Z595" t="str">
            <v/>
          </cell>
          <cell r="AD595" t="str">
            <v/>
          </cell>
          <cell r="AE595" t="str">
            <v/>
          </cell>
        </row>
        <row r="596">
          <cell r="B596" t="str">
            <v/>
          </cell>
          <cell r="F596" t="str">
            <v/>
          </cell>
          <cell r="L596" t="str">
            <v/>
          </cell>
          <cell r="M596" t="str">
            <v/>
          </cell>
          <cell r="R596" t="str">
            <v/>
          </cell>
          <cell r="S596" t="str">
            <v/>
          </cell>
          <cell r="X596" t="str">
            <v/>
          </cell>
          <cell r="Z596" t="str">
            <v/>
          </cell>
          <cell r="AD596" t="str">
            <v/>
          </cell>
          <cell r="AE596" t="str">
            <v/>
          </cell>
        </row>
        <row r="597">
          <cell r="B597" t="str">
            <v/>
          </cell>
          <cell r="F597" t="str">
            <v/>
          </cell>
          <cell r="L597" t="str">
            <v/>
          </cell>
          <cell r="M597" t="str">
            <v/>
          </cell>
          <cell r="R597" t="str">
            <v/>
          </cell>
          <cell r="S597" t="str">
            <v/>
          </cell>
          <cell r="X597" t="str">
            <v/>
          </cell>
          <cell r="Z597" t="str">
            <v/>
          </cell>
          <cell r="AD597" t="str">
            <v/>
          </cell>
          <cell r="AE597" t="str">
            <v/>
          </cell>
        </row>
        <row r="598">
          <cell r="B598" t="str">
            <v/>
          </cell>
          <cell r="F598" t="str">
            <v/>
          </cell>
          <cell r="L598" t="str">
            <v/>
          </cell>
          <cell r="M598" t="str">
            <v/>
          </cell>
          <cell r="R598" t="str">
            <v/>
          </cell>
          <cell r="S598" t="str">
            <v/>
          </cell>
          <cell r="X598" t="str">
            <v/>
          </cell>
          <cell r="Z598" t="str">
            <v/>
          </cell>
          <cell r="AD598" t="str">
            <v/>
          </cell>
          <cell r="AE598" t="str">
            <v/>
          </cell>
        </row>
        <row r="599">
          <cell r="B599" t="str">
            <v/>
          </cell>
          <cell r="F599" t="str">
            <v/>
          </cell>
          <cell r="L599" t="str">
            <v/>
          </cell>
          <cell r="M599" t="str">
            <v/>
          </cell>
          <cell r="R599" t="str">
            <v/>
          </cell>
          <cell r="S599" t="str">
            <v/>
          </cell>
          <cell r="X599" t="str">
            <v/>
          </cell>
          <cell r="Z599" t="str">
            <v/>
          </cell>
          <cell r="AD599" t="str">
            <v/>
          </cell>
          <cell r="AE599" t="str">
            <v/>
          </cell>
        </row>
        <row r="600">
          <cell r="B600" t="str">
            <v/>
          </cell>
          <cell r="F600" t="str">
            <v/>
          </cell>
          <cell r="L600" t="str">
            <v/>
          </cell>
          <cell r="M600" t="str">
            <v/>
          </cell>
          <cell r="R600" t="str">
            <v/>
          </cell>
          <cell r="S600" t="str">
            <v/>
          </cell>
          <cell r="X600" t="str">
            <v/>
          </cell>
          <cell r="Z600" t="str">
            <v/>
          </cell>
          <cell r="AD600" t="str">
            <v/>
          </cell>
          <cell r="AE600" t="str">
            <v/>
          </cell>
        </row>
        <row r="601">
          <cell r="B601" t="str">
            <v/>
          </cell>
          <cell r="F601" t="str">
            <v/>
          </cell>
          <cell r="L601" t="str">
            <v/>
          </cell>
          <cell r="M601" t="str">
            <v/>
          </cell>
          <cell r="R601" t="str">
            <v/>
          </cell>
          <cell r="S601" t="str">
            <v/>
          </cell>
          <cell r="X601" t="str">
            <v/>
          </cell>
          <cell r="Z601" t="str">
            <v/>
          </cell>
          <cell r="AD601" t="str">
            <v/>
          </cell>
          <cell r="AE601" t="str">
            <v/>
          </cell>
        </row>
        <row r="602">
          <cell r="B602" t="str">
            <v/>
          </cell>
          <cell r="F602" t="str">
            <v/>
          </cell>
          <cell r="L602" t="str">
            <v/>
          </cell>
          <cell r="M602" t="str">
            <v/>
          </cell>
          <cell r="R602" t="str">
            <v/>
          </cell>
          <cell r="S602" t="str">
            <v/>
          </cell>
          <cell r="X602" t="str">
            <v/>
          </cell>
          <cell r="Z602" t="str">
            <v/>
          </cell>
          <cell r="AD602" t="str">
            <v/>
          </cell>
          <cell r="AE602" t="str">
            <v/>
          </cell>
        </row>
        <row r="603">
          <cell r="B603" t="str">
            <v/>
          </cell>
          <cell r="F603" t="str">
            <v/>
          </cell>
          <cell r="L603" t="str">
            <v/>
          </cell>
          <cell r="M603" t="str">
            <v/>
          </cell>
          <cell r="R603" t="str">
            <v/>
          </cell>
          <cell r="S603" t="str">
            <v/>
          </cell>
          <cell r="X603" t="str">
            <v/>
          </cell>
          <cell r="Z603" t="str">
            <v/>
          </cell>
          <cell r="AD603" t="str">
            <v/>
          </cell>
          <cell r="AE603" t="str">
            <v/>
          </cell>
        </row>
        <row r="604">
          <cell r="B604" t="str">
            <v/>
          </cell>
          <cell r="F604" t="str">
            <v/>
          </cell>
          <cell r="L604" t="str">
            <v/>
          </cell>
          <cell r="M604" t="str">
            <v/>
          </cell>
          <cell r="R604" t="str">
            <v/>
          </cell>
          <cell r="S604" t="str">
            <v/>
          </cell>
          <cell r="X604" t="str">
            <v/>
          </cell>
          <cell r="Z604" t="str">
            <v/>
          </cell>
          <cell r="AD604" t="str">
            <v/>
          </cell>
          <cell r="AE604" t="str">
            <v/>
          </cell>
        </row>
        <row r="605">
          <cell r="B605" t="str">
            <v/>
          </cell>
          <cell r="F605" t="str">
            <v/>
          </cell>
          <cell r="L605" t="str">
            <v/>
          </cell>
          <cell r="M605" t="str">
            <v/>
          </cell>
          <cell r="R605" t="str">
            <v/>
          </cell>
          <cell r="S605" t="str">
            <v/>
          </cell>
          <cell r="X605" t="str">
            <v/>
          </cell>
          <cell r="Z605" t="str">
            <v/>
          </cell>
          <cell r="AD605" t="str">
            <v/>
          </cell>
          <cell r="AE605" t="str">
            <v/>
          </cell>
        </row>
        <row r="606">
          <cell r="B606" t="str">
            <v/>
          </cell>
          <cell r="F606" t="str">
            <v/>
          </cell>
          <cell r="L606" t="str">
            <v/>
          </cell>
          <cell r="M606" t="str">
            <v/>
          </cell>
          <cell r="R606" t="str">
            <v/>
          </cell>
          <cell r="S606" t="str">
            <v/>
          </cell>
          <cell r="X606" t="str">
            <v/>
          </cell>
          <cell r="Z606" t="str">
            <v/>
          </cell>
          <cell r="AD606" t="str">
            <v/>
          </cell>
          <cell r="AE606" t="str">
            <v/>
          </cell>
        </row>
        <row r="607">
          <cell r="B607" t="str">
            <v/>
          </cell>
          <cell r="F607" t="str">
            <v/>
          </cell>
          <cell r="L607" t="str">
            <v/>
          </cell>
          <cell r="M607" t="str">
            <v/>
          </cell>
          <cell r="R607" t="str">
            <v/>
          </cell>
          <cell r="S607" t="str">
            <v/>
          </cell>
          <cell r="X607" t="str">
            <v/>
          </cell>
          <cell r="Z607" t="str">
            <v/>
          </cell>
          <cell r="AD607" t="str">
            <v/>
          </cell>
          <cell r="AE607" t="str">
            <v/>
          </cell>
        </row>
        <row r="608">
          <cell r="B608" t="str">
            <v/>
          </cell>
          <cell r="F608" t="str">
            <v/>
          </cell>
          <cell r="L608" t="str">
            <v/>
          </cell>
          <cell r="M608" t="str">
            <v/>
          </cell>
          <cell r="R608" t="str">
            <v/>
          </cell>
          <cell r="S608" t="str">
            <v/>
          </cell>
          <cell r="X608" t="str">
            <v/>
          </cell>
          <cell r="Z608" t="str">
            <v/>
          </cell>
          <cell r="AD608" t="str">
            <v/>
          </cell>
          <cell r="AE608" t="str">
            <v/>
          </cell>
        </row>
        <row r="609">
          <cell r="B609" t="str">
            <v/>
          </cell>
          <cell r="F609" t="str">
            <v/>
          </cell>
          <cell r="L609" t="str">
            <v/>
          </cell>
          <cell r="M609" t="str">
            <v/>
          </cell>
          <cell r="R609" t="str">
            <v/>
          </cell>
          <cell r="S609" t="str">
            <v/>
          </cell>
          <cell r="X609" t="str">
            <v/>
          </cell>
          <cell r="Z609" t="str">
            <v/>
          </cell>
          <cell r="AD609" t="str">
            <v/>
          </cell>
          <cell r="AE609" t="str">
            <v/>
          </cell>
        </row>
        <row r="610">
          <cell r="B610" t="str">
            <v/>
          </cell>
          <cell r="F610" t="str">
            <v/>
          </cell>
          <cell r="L610" t="str">
            <v/>
          </cell>
          <cell r="M610" t="str">
            <v/>
          </cell>
          <cell r="R610" t="str">
            <v/>
          </cell>
          <cell r="S610" t="str">
            <v/>
          </cell>
          <cell r="X610" t="str">
            <v/>
          </cell>
          <cell r="Z610" t="str">
            <v/>
          </cell>
          <cell r="AD610" t="str">
            <v/>
          </cell>
          <cell r="AE610" t="str">
            <v/>
          </cell>
        </row>
        <row r="611">
          <cell r="B611" t="str">
            <v/>
          </cell>
          <cell r="F611" t="str">
            <v/>
          </cell>
          <cell r="L611" t="str">
            <v/>
          </cell>
          <cell r="M611" t="str">
            <v/>
          </cell>
          <cell r="R611" t="str">
            <v/>
          </cell>
          <cell r="S611" t="str">
            <v/>
          </cell>
          <cell r="X611" t="str">
            <v/>
          </cell>
          <cell r="Z611" t="str">
            <v/>
          </cell>
          <cell r="AD611" t="str">
            <v/>
          </cell>
          <cell r="AE611" t="str">
            <v/>
          </cell>
        </row>
        <row r="612">
          <cell r="B612" t="str">
            <v/>
          </cell>
          <cell r="F612" t="str">
            <v/>
          </cell>
          <cell r="L612" t="str">
            <v/>
          </cell>
          <cell r="M612" t="str">
            <v/>
          </cell>
          <cell r="R612" t="str">
            <v/>
          </cell>
          <cell r="S612" t="str">
            <v/>
          </cell>
          <cell r="X612" t="str">
            <v/>
          </cell>
          <cell r="Z612" t="str">
            <v/>
          </cell>
          <cell r="AD612" t="str">
            <v/>
          </cell>
          <cell r="AE612" t="str">
            <v/>
          </cell>
        </row>
        <row r="613">
          <cell r="B613" t="str">
            <v/>
          </cell>
          <cell r="F613" t="str">
            <v/>
          </cell>
          <cell r="L613" t="str">
            <v/>
          </cell>
          <cell r="M613" t="str">
            <v/>
          </cell>
          <cell r="R613" t="str">
            <v/>
          </cell>
          <cell r="S613" t="str">
            <v/>
          </cell>
          <cell r="X613" t="str">
            <v/>
          </cell>
          <cell r="Z613" t="str">
            <v/>
          </cell>
          <cell r="AD613" t="str">
            <v/>
          </cell>
          <cell r="AE613" t="str">
            <v/>
          </cell>
        </row>
        <row r="614">
          <cell r="B614" t="str">
            <v/>
          </cell>
          <cell r="F614" t="str">
            <v/>
          </cell>
          <cell r="L614" t="str">
            <v/>
          </cell>
          <cell r="M614" t="str">
            <v/>
          </cell>
          <cell r="R614" t="str">
            <v/>
          </cell>
          <cell r="S614" t="str">
            <v/>
          </cell>
          <cell r="X614" t="str">
            <v/>
          </cell>
          <cell r="Z614" t="str">
            <v/>
          </cell>
          <cell r="AD614" t="str">
            <v/>
          </cell>
          <cell r="AE614" t="str">
            <v/>
          </cell>
        </row>
        <row r="615">
          <cell r="B615" t="str">
            <v/>
          </cell>
          <cell r="F615" t="str">
            <v/>
          </cell>
          <cell r="L615" t="str">
            <v/>
          </cell>
          <cell r="M615" t="str">
            <v/>
          </cell>
          <cell r="R615" t="str">
            <v/>
          </cell>
          <cell r="S615" t="str">
            <v/>
          </cell>
          <cell r="X615" t="str">
            <v/>
          </cell>
          <cell r="Z615" t="str">
            <v/>
          </cell>
          <cell r="AD615" t="str">
            <v/>
          </cell>
          <cell r="AE615" t="str">
            <v/>
          </cell>
        </row>
        <row r="616">
          <cell r="B616" t="str">
            <v/>
          </cell>
          <cell r="F616" t="str">
            <v/>
          </cell>
          <cell r="L616" t="str">
            <v/>
          </cell>
          <cell r="M616" t="str">
            <v/>
          </cell>
          <cell r="R616" t="str">
            <v/>
          </cell>
          <cell r="S616" t="str">
            <v/>
          </cell>
          <cell r="X616" t="str">
            <v/>
          </cell>
          <cell r="Z616" t="str">
            <v/>
          </cell>
          <cell r="AD616" t="str">
            <v/>
          </cell>
          <cell r="AE616" t="str">
            <v/>
          </cell>
        </row>
        <row r="617">
          <cell r="B617" t="str">
            <v/>
          </cell>
          <cell r="F617" t="str">
            <v/>
          </cell>
          <cell r="L617" t="str">
            <v/>
          </cell>
          <cell r="M617" t="str">
            <v/>
          </cell>
          <cell r="R617" t="str">
            <v/>
          </cell>
          <cell r="S617" t="str">
            <v/>
          </cell>
          <cell r="X617" t="str">
            <v/>
          </cell>
          <cell r="Z617" t="str">
            <v/>
          </cell>
          <cell r="AD617" t="str">
            <v/>
          </cell>
          <cell r="AE617" t="str">
            <v/>
          </cell>
        </row>
        <row r="618">
          <cell r="B618" t="str">
            <v/>
          </cell>
          <cell r="F618" t="str">
            <v/>
          </cell>
          <cell r="L618" t="str">
            <v/>
          </cell>
          <cell r="M618" t="str">
            <v/>
          </cell>
          <cell r="R618" t="str">
            <v/>
          </cell>
          <cell r="S618" t="str">
            <v/>
          </cell>
          <cell r="X618" t="str">
            <v/>
          </cell>
          <cell r="Z618" t="str">
            <v/>
          </cell>
          <cell r="AD618" t="str">
            <v/>
          </cell>
          <cell r="AE618" t="str">
            <v/>
          </cell>
        </row>
        <row r="619">
          <cell r="B619" t="str">
            <v/>
          </cell>
          <cell r="F619" t="str">
            <v/>
          </cell>
          <cell r="L619" t="str">
            <v/>
          </cell>
          <cell r="M619" t="str">
            <v/>
          </cell>
          <cell r="R619" t="str">
            <v/>
          </cell>
          <cell r="S619" t="str">
            <v/>
          </cell>
          <cell r="X619" t="str">
            <v/>
          </cell>
          <cell r="Z619" t="str">
            <v/>
          </cell>
          <cell r="AD619" t="str">
            <v/>
          </cell>
          <cell r="AE619" t="str">
            <v/>
          </cell>
        </row>
        <row r="620">
          <cell r="B620" t="str">
            <v/>
          </cell>
          <cell r="F620" t="str">
            <v/>
          </cell>
          <cell r="L620" t="str">
            <v/>
          </cell>
          <cell r="M620" t="str">
            <v/>
          </cell>
          <cell r="R620" t="str">
            <v/>
          </cell>
          <cell r="S620" t="str">
            <v/>
          </cell>
          <cell r="X620" t="str">
            <v/>
          </cell>
          <cell r="Z620" t="str">
            <v/>
          </cell>
          <cell r="AD620" t="str">
            <v/>
          </cell>
          <cell r="AE620" t="str">
            <v/>
          </cell>
        </row>
        <row r="621">
          <cell r="B621" t="str">
            <v/>
          </cell>
          <cell r="F621" t="str">
            <v/>
          </cell>
          <cell r="L621" t="str">
            <v/>
          </cell>
          <cell r="M621" t="str">
            <v/>
          </cell>
          <cell r="R621" t="str">
            <v/>
          </cell>
          <cell r="S621" t="str">
            <v/>
          </cell>
          <cell r="X621" t="str">
            <v/>
          </cell>
          <cell r="Z621" t="str">
            <v/>
          </cell>
          <cell r="AD621" t="str">
            <v/>
          </cell>
          <cell r="AE621" t="str">
            <v/>
          </cell>
        </row>
        <row r="622">
          <cell r="B622" t="str">
            <v/>
          </cell>
          <cell r="F622" t="str">
            <v/>
          </cell>
          <cell r="L622" t="str">
            <v/>
          </cell>
          <cell r="M622" t="str">
            <v/>
          </cell>
          <cell r="R622" t="str">
            <v/>
          </cell>
          <cell r="S622" t="str">
            <v/>
          </cell>
          <cell r="X622" t="str">
            <v/>
          </cell>
          <cell r="Z622" t="str">
            <v/>
          </cell>
          <cell r="AD622" t="str">
            <v/>
          </cell>
          <cell r="AE622" t="str">
            <v/>
          </cell>
        </row>
        <row r="623">
          <cell r="B623" t="str">
            <v/>
          </cell>
          <cell r="F623" t="str">
            <v/>
          </cell>
          <cell r="L623" t="str">
            <v/>
          </cell>
          <cell r="M623" t="str">
            <v/>
          </cell>
          <cell r="R623" t="str">
            <v/>
          </cell>
          <cell r="S623" t="str">
            <v/>
          </cell>
          <cell r="X623" t="str">
            <v/>
          </cell>
          <cell r="Z623" t="str">
            <v/>
          </cell>
          <cell r="AD623" t="str">
            <v/>
          </cell>
          <cell r="AE623" t="str">
            <v/>
          </cell>
        </row>
        <row r="624">
          <cell r="B624" t="str">
            <v/>
          </cell>
          <cell r="F624" t="str">
            <v/>
          </cell>
          <cell r="L624" t="str">
            <v/>
          </cell>
          <cell r="M624" t="str">
            <v/>
          </cell>
          <cell r="R624" t="str">
            <v/>
          </cell>
          <cell r="S624" t="str">
            <v/>
          </cell>
          <cell r="X624" t="str">
            <v/>
          </cell>
          <cell r="Z624" t="str">
            <v/>
          </cell>
          <cell r="AD624" t="str">
            <v/>
          </cell>
          <cell r="AE624" t="str">
            <v/>
          </cell>
        </row>
        <row r="625">
          <cell r="B625" t="str">
            <v/>
          </cell>
          <cell r="F625" t="str">
            <v/>
          </cell>
          <cell r="L625" t="str">
            <v/>
          </cell>
          <cell r="M625" t="str">
            <v/>
          </cell>
          <cell r="R625" t="str">
            <v/>
          </cell>
          <cell r="S625" t="str">
            <v/>
          </cell>
          <cell r="X625" t="str">
            <v/>
          </cell>
          <cell r="Z625" t="str">
            <v/>
          </cell>
          <cell r="AD625" t="str">
            <v/>
          </cell>
          <cell r="AE625" t="str">
            <v/>
          </cell>
        </row>
        <row r="626">
          <cell r="B626" t="str">
            <v/>
          </cell>
          <cell r="F626" t="str">
            <v/>
          </cell>
          <cell r="L626" t="str">
            <v/>
          </cell>
          <cell r="M626" t="str">
            <v/>
          </cell>
          <cell r="R626" t="str">
            <v/>
          </cell>
          <cell r="S626" t="str">
            <v/>
          </cell>
          <cell r="X626" t="str">
            <v/>
          </cell>
          <cell r="Z626" t="str">
            <v/>
          </cell>
          <cell r="AD626" t="str">
            <v/>
          </cell>
          <cell r="AE626" t="str">
            <v/>
          </cell>
        </row>
        <row r="627">
          <cell r="B627" t="str">
            <v/>
          </cell>
          <cell r="F627" t="str">
            <v/>
          </cell>
          <cell r="L627" t="str">
            <v/>
          </cell>
          <cell r="M627" t="str">
            <v/>
          </cell>
          <cell r="R627" t="str">
            <v/>
          </cell>
          <cell r="S627" t="str">
            <v/>
          </cell>
          <cell r="X627" t="str">
            <v/>
          </cell>
          <cell r="Z627" t="str">
            <v/>
          </cell>
          <cell r="AD627" t="str">
            <v/>
          </cell>
          <cell r="AE627" t="str">
            <v/>
          </cell>
        </row>
        <row r="628">
          <cell r="B628" t="str">
            <v/>
          </cell>
          <cell r="F628" t="str">
            <v/>
          </cell>
          <cell r="L628" t="str">
            <v/>
          </cell>
          <cell r="M628" t="str">
            <v/>
          </cell>
          <cell r="R628" t="str">
            <v/>
          </cell>
          <cell r="S628" t="str">
            <v/>
          </cell>
          <cell r="X628" t="str">
            <v/>
          </cell>
          <cell r="Z628" t="str">
            <v/>
          </cell>
          <cell r="AD628" t="str">
            <v/>
          </cell>
          <cell r="AE628" t="str">
            <v/>
          </cell>
        </row>
        <row r="629">
          <cell r="B629" t="str">
            <v/>
          </cell>
          <cell r="F629" t="str">
            <v/>
          </cell>
          <cell r="L629" t="str">
            <v/>
          </cell>
          <cell r="M629" t="str">
            <v/>
          </cell>
          <cell r="R629" t="str">
            <v/>
          </cell>
          <cell r="S629" t="str">
            <v/>
          </cell>
          <cell r="X629" t="str">
            <v/>
          </cell>
          <cell r="Z629" t="str">
            <v/>
          </cell>
          <cell r="AD629" t="str">
            <v/>
          </cell>
          <cell r="AE629" t="str">
            <v/>
          </cell>
        </row>
        <row r="630">
          <cell r="B630" t="str">
            <v/>
          </cell>
          <cell r="F630" t="str">
            <v/>
          </cell>
          <cell r="L630" t="str">
            <v/>
          </cell>
          <cell r="M630" t="str">
            <v/>
          </cell>
          <cell r="R630" t="str">
            <v/>
          </cell>
          <cell r="S630" t="str">
            <v/>
          </cell>
          <cell r="X630" t="str">
            <v/>
          </cell>
          <cell r="Z630" t="str">
            <v/>
          </cell>
          <cell r="AD630" t="str">
            <v/>
          </cell>
          <cell r="AE630" t="str">
            <v/>
          </cell>
        </row>
        <row r="631">
          <cell r="B631" t="str">
            <v/>
          </cell>
          <cell r="F631" t="str">
            <v/>
          </cell>
          <cell r="L631" t="str">
            <v/>
          </cell>
          <cell r="M631" t="str">
            <v/>
          </cell>
          <cell r="R631" t="str">
            <v/>
          </cell>
          <cell r="S631" t="str">
            <v/>
          </cell>
          <cell r="X631" t="str">
            <v/>
          </cell>
          <cell r="Z631" t="str">
            <v/>
          </cell>
          <cell r="AD631" t="str">
            <v/>
          </cell>
          <cell r="AE631" t="str">
            <v/>
          </cell>
        </row>
        <row r="632">
          <cell r="B632" t="str">
            <v/>
          </cell>
          <cell r="F632" t="str">
            <v/>
          </cell>
          <cell r="L632" t="str">
            <v/>
          </cell>
          <cell r="M632" t="str">
            <v/>
          </cell>
          <cell r="R632" t="str">
            <v/>
          </cell>
          <cell r="S632" t="str">
            <v/>
          </cell>
          <cell r="X632" t="str">
            <v/>
          </cell>
          <cell r="Z632" t="str">
            <v/>
          </cell>
          <cell r="AD632" t="str">
            <v/>
          </cell>
          <cell r="AE632" t="str">
            <v/>
          </cell>
        </row>
        <row r="633">
          <cell r="B633" t="str">
            <v/>
          </cell>
          <cell r="F633" t="str">
            <v/>
          </cell>
          <cell r="L633" t="str">
            <v/>
          </cell>
          <cell r="M633" t="str">
            <v/>
          </cell>
          <cell r="R633" t="str">
            <v/>
          </cell>
          <cell r="S633" t="str">
            <v/>
          </cell>
          <cell r="X633" t="str">
            <v/>
          </cell>
          <cell r="Z633" t="str">
            <v/>
          </cell>
          <cell r="AD633" t="str">
            <v/>
          </cell>
          <cell r="AE633" t="str">
            <v/>
          </cell>
        </row>
        <row r="634">
          <cell r="B634" t="str">
            <v/>
          </cell>
          <cell r="F634" t="str">
            <v/>
          </cell>
          <cell r="L634" t="str">
            <v/>
          </cell>
          <cell r="M634" t="str">
            <v/>
          </cell>
          <cell r="R634" t="str">
            <v/>
          </cell>
          <cell r="S634" t="str">
            <v/>
          </cell>
          <cell r="X634" t="str">
            <v/>
          </cell>
          <cell r="Z634" t="str">
            <v/>
          </cell>
          <cell r="AD634" t="str">
            <v/>
          </cell>
          <cell r="AE634" t="str">
            <v/>
          </cell>
        </row>
        <row r="635">
          <cell r="B635" t="str">
            <v/>
          </cell>
          <cell r="F635" t="str">
            <v/>
          </cell>
          <cell r="L635" t="str">
            <v/>
          </cell>
          <cell r="M635" t="str">
            <v/>
          </cell>
          <cell r="R635" t="str">
            <v/>
          </cell>
          <cell r="S635" t="str">
            <v/>
          </cell>
          <cell r="X635" t="str">
            <v/>
          </cell>
          <cell r="Z635" t="str">
            <v/>
          </cell>
          <cell r="AD635" t="str">
            <v/>
          </cell>
          <cell r="AE635" t="str">
            <v/>
          </cell>
        </row>
        <row r="636">
          <cell r="B636" t="str">
            <v/>
          </cell>
          <cell r="F636" t="str">
            <v/>
          </cell>
          <cell r="L636" t="str">
            <v/>
          </cell>
          <cell r="M636" t="str">
            <v/>
          </cell>
          <cell r="R636" t="str">
            <v/>
          </cell>
          <cell r="S636" t="str">
            <v/>
          </cell>
          <cell r="X636" t="str">
            <v/>
          </cell>
          <cell r="Z636" t="str">
            <v/>
          </cell>
          <cell r="AD636" t="str">
            <v/>
          </cell>
          <cell r="AE636" t="str">
            <v/>
          </cell>
        </row>
        <row r="637">
          <cell r="B637" t="str">
            <v/>
          </cell>
          <cell r="F637" t="str">
            <v/>
          </cell>
          <cell r="L637" t="str">
            <v/>
          </cell>
          <cell r="M637" t="str">
            <v/>
          </cell>
          <cell r="R637" t="str">
            <v/>
          </cell>
          <cell r="S637" t="str">
            <v/>
          </cell>
          <cell r="X637" t="str">
            <v/>
          </cell>
          <cell r="Z637" t="str">
            <v/>
          </cell>
          <cell r="AD637" t="str">
            <v/>
          </cell>
          <cell r="AE637" t="str">
            <v/>
          </cell>
        </row>
        <row r="638">
          <cell r="B638" t="str">
            <v/>
          </cell>
          <cell r="F638" t="str">
            <v/>
          </cell>
          <cell r="L638" t="str">
            <v/>
          </cell>
          <cell r="M638" t="str">
            <v/>
          </cell>
          <cell r="R638" t="str">
            <v/>
          </cell>
          <cell r="S638" t="str">
            <v/>
          </cell>
          <cell r="X638" t="str">
            <v/>
          </cell>
          <cell r="Z638" t="str">
            <v/>
          </cell>
          <cell r="AD638" t="str">
            <v/>
          </cell>
          <cell r="AE638" t="str">
            <v/>
          </cell>
        </row>
        <row r="639">
          <cell r="B639" t="str">
            <v/>
          </cell>
          <cell r="F639" t="str">
            <v/>
          </cell>
          <cell r="L639" t="str">
            <v/>
          </cell>
          <cell r="M639" t="str">
            <v/>
          </cell>
          <cell r="R639" t="str">
            <v/>
          </cell>
          <cell r="S639" t="str">
            <v/>
          </cell>
          <cell r="X639" t="str">
            <v/>
          </cell>
          <cell r="Z639" t="str">
            <v/>
          </cell>
          <cell r="AD639" t="str">
            <v/>
          </cell>
          <cell r="AE639" t="str">
            <v/>
          </cell>
        </row>
        <row r="640">
          <cell r="B640" t="str">
            <v/>
          </cell>
          <cell r="F640" t="str">
            <v/>
          </cell>
          <cell r="L640" t="str">
            <v/>
          </cell>
          <cell r="M640" t="str">
            <v/>
          </cell>
          <cell r="R640" t="str">
            <v/>
          </cell>
          <cell r="S640" t="str">
            <v/>
          </cell>
          <cell r="X640" t="str">
            <v/>
          </cell>
          <cell r="Z640" t="str">
            <v/>
          </cell>
          <cell r="AD640" t="str">
            <v/>
          </cell>
          <cell r="AE640" t="str">
            <v/>
          </cell>
        </row>
        <row r="641">
          <cell r="B641" t="str">
            <v/>
          </cell>
          <cell r="F641" t="str">
            <v/>
          </cell>
          <cell r="L641" t="str">
            <v/>
          </cell>
          <cell r="M641" t="str">
            <v/>
          </cell>
          <cell r="R641" t="str">
            <v/>
          </cell>
          <cell r="S641" t="str">
            <v/>
          </cell>
          <cell r="X641" t="str">
            <v/>
          </cell>
          <cell r="Z641" t="str">
            <v/>
          </cell>
          <cell r="AD641" t="str">
            <v/>
          </cell>
          <cell r="AE641" t="str">
            <v/>
          </cell>
        </row>
        <row r="642">
          <cell r="B642" t="str">
            <v/>
          </cell>
          <cell r="F642" t="str">
            <v/>
          </cell>
          <cell r="L642" t="str">
            <v/>
          </cell>
          <cell r="M642" t="str">
            <v/>
          </cell>
          <cell r="R642" t="str">
            <v/>
          </cell>
          <cell r="S642" t="str">
            <v/>
          </cell>
          <cell r="X642" t="str">
            <v/>
          </cell>
          <cell r="Z642" t="str">
            <v/>
          </cell>
          <cell r="AD642" t="str">
            <v/>
          </cell>
          <cell r="AE642" t="str">
            <v/>
          </cell>
        </row>
        <row r="643">
          <cell r="B643" t="str">
            <v/>
          </cell>
          <cell r="F643" t="str">
            <v/>
          </cell>
          <cell r="L643" t="str">
            <v/>
          </cell>
          <cell r="M643" t="str">
            <v/>
          </cell>
          <cell r="R643" t="str">
            <v/>
          </cell>
          <cell r="S643" t="str">
            <v/>
          </cell>
          <cell r="X643" t="str">
            <v/>
          </cell>
          <cell r="Z643" t="str">
            <v/>
          </cell>
          <cell r="AD643" t="str">
            <v/>
          </cell>
          <cell r="AE643" t="str">
            <v/>
          </cell>
        </row>
        <row r="644">
          <cell r="B644" t="str">
            <v/>
          </cell>
          <cell r="F644" t="str">
            <v/>
          </cell>
          <cell r="L644" t="str">
            <v/>
          </cell>
          <cell r="M644" t="str">
            <v/>
          </cell>
          <cell r="R644" t="str">
            <v/>
          </cell>
          <cell r="S644" t="str">
            <v/>
          </cell>
          <cell r="X644" t="str">
            <v/>
          </cell>
          <cell r="Z644" t="str">
            <v/>
          </cell>
          <cell r="AD644" t="str">
            <v/>
          </cell>
          <cell r="AE644" t="str">
            <v/>
          </cell>
        </row>
        <row r="645">
          <cell r="B645" t="str">
            <v/>
          </cell>
          <cell r="F645" t="str">
            <v/>
          </cell>
          <cell r="L645" t="str">
            <v/>
          </cell>
          <cell r="M645" t="str">
            <v/>
          </cell>
          <cell r="R645" t="str">
            <v/>
          </cell>
          <cell r="S645" t="str">
            <v/>
          </cell>
          <cell r="X645" t="str">
            <v/>
          </cell>
          <cell r="Z645" t="str">
            <v/>
          </cell>
          <cell r="AD645" t="str">
            <v/>
          </cell>
          <cell r="AE645" t="str">
            <v/>
          </cell>
        </row>
        <row r="646">
          <cell r="B646" t="str">
            <v/>
          </cell>
          <cell r="F646" t="str">
            <v/>
          </cell>
          <cell r="L646" t="str">
            <v/>
          </cell>
          <cell r="M646" t="str">
            <v/>
          </cell>
          <cell r="R646" t="str">
            <v/>
          </cell>
          <cell r="S646" t="str">
            <v/>
          </cell>
          <cell r="X646" t="str">
            <v/>
          </cell>
          <cell r="Z646" t="str">
            <v/>
          </cell>
          <cell r="AD646" t="str">
            <v/>
          </cell>
          <cell r="AE646" t="str">
            <v/>
          </cell>
        </row>
        <row r="647">
          <cell r="B647" t="str">
            <v/>
          </cell>
          <cell r="F647" t="str">
            <v/>
          </cell>
          <cell r="L647" t="str">
            <v/>
          </cell>
          <cell r="M647" t="str">
            <v/>
          </cell>
          <cell r="R647" t="str">
            <v/>
          </cell>
          <cell r="S647" t="str">
            <v/>
          </cell>
          <cell r="X647" t="str">
            <v/>
          </cell>
          <cell r="Z647" t="str">
            <v/>
          </cell>
          <cell r="AD647" t="str">
            <v/>
          </cell>
          <cell r="AE647" t="str">
            <v/>
          </cell>
        </row>
        <row r="648">
          <cell r="B648" t="str">
            <v/>
          </cell>
          <cell r="F648" t="str">
            <v/>
          </cell>
          <cell r="L648" t="str">
            <v/>
          </cell>
          <cell r="M648" t="str">
            <v/>
          </cell>
          <cell r="R648" t="str">
            <v/>
          </cell>
          <cell r="S648" t="str">
            <v/>
          </cell>
          <cell r="X648" t="str">
            <v/>
          </cell>
          <cell r="Z648" t="str">
            <v/>
          </cell>
          <cell r="AD648" t="str">
            <v/>
          </cell>
          <cell r="AE648" t="str">
            <v/>
          </cell>
        </row>
        <row r="649">
          <cell r="B649" t="str">
            <v/>
          </cell>
          <cell r="F649" t="str">
            <v/>
          </cell>
          <cell r="L649" t="str">
            <v/>
          </cell>
          <cell r="M649" t="str">
            <v/>
          </cell>
          <cell r="R649" t="str">
            <v/>
          </cell>
          <cell r="S649" t="str">
            <v/>
          </cell>
          <cell r="X649" t="str">
            <v/>
          </cell>
          <cell r="Z649" t="str">
            <v/>
          </cell>
          <cell r="AD649" t="str">
            <v/>
          </cell>
          <cell r="AE649" t="str">
            <v/>
          </cell>
        </row>
        <row r="650">
          <cell r="B650" t="str">
            <v/>
          </cell>
          <cell r="F650" t="str">
            <v/>
          </cell>
          <cell r="L650" t="str">
            <v/>
          </cell>
          <cell r="M650" t="str">
            <v/>
          </cell>
          <cell r="R650" t="str">
            <v/>
          </cell>
          <cell r="S650" t="str">
            <v/>
          </cell>
          <cell r="X650" t="str">
            <v/>
          </cell>
          <cell r="Z650" t="str">
            <v/>
          </cell>
          <cell r="AD650" t="str">
            <v/>
          </cell>
          <cell r="AE650" t="str">
            <v/>
          </cell>
        </row>
        <row r="651">
          <cell r="B651" t="str">
            <v/>
          </cell>
          <cell r="F651" t="str">
            <v/>
          </cell>
          <cell r="L651" t="str">
            <v/>
          </cell>
          <cell r="M651" t="str">
            <v/>
          </cell>
          <cell r="R651" t="str">
            <v/>
          </cell>
          <cell r="S651" t="str">
            <v/>
          </cell>
          <cell r="X651" t="str">
            <v/>
          </cell>
          <cell r="Z651" t="str">
            <v/>
          </cell>
          <cell r="AD651" t="str">
            <v/>
          </cell>
          <cell r="AE651" t="str">
            <v/>
          </cell>
        </row>
        <row r="652">
          <cell r="B652" t="str">
            <v/>
          </cell>
          <cell r="F652" t="str">
            <v/>
          </cell>
          <cell r="L652" t="str">
            <v/>
          </cell>
          <cell r="M652" t="str">
            <v/>
          </cell>
          <cell r="R652" t="str">
            <v/>
          </cell>
          <cell r="S652" t="str">
            <v/>
          </cell>
          <cell r="X652" t="str">
            <v/>
          </cell>
          <cell r="Z652" t="str">
            <v/>
          </cell>
          <cell r="AD652" t="str">
            <v/>
          </cell>
          <cell r="AE652" t="str">
            <v/>
          </cell>
        </row>
        <row r="653">
          <cell r="B653" t="str">
            <v/>
          </cell>
          <cell r="F653" t="str">
            <v/>
          </cell>
          <cell r="L653" t="str">
            <v/>
          </cell>
          <cell r="M653" t="str">
            <v/>
          </cell>
          <cell r="R653" t="str">
            <v/>
          </cell>
          <cell r="S653" t="str">
            <v/>
          </cell>
          <cell r="X653" t="str">
            <v/>
          </cell>
          <cell r="Z653" t="str">
            <v/>
          </cell>
          <cell r="AD653" t="str">
            <v/>
          </cell>
          <cell r="AE653" t="str">
            <v/>
          </cell>
        </row>
        <row r="654">
          <cell r="B654" t="str">
            <v/>
          </cell>
          <cell r="F654" t="str">
            <v/>
          </cell>
          <cell r="L654" t="str">
            <v/>
          </cell>
          <cell r="M654" t="str">
            <v/>
          </cell>
          <cell r="R654" t="str">
            <v/>
          </cell>
          <cell r="S654" t="str">
            <v/>
          </cell>
          <cell r="X654" t="str">
            <v/>
          </cell>
          <cell r="Z654" t="str">
            <v/>
          </cell>
          <cell r="AD654" t="str">
            <v/>
          </cell>
          <cell r="AE654" t="str">
            <v/>
          </cell>
        </row>
        <row r="655">
          <cell r="B655" t="str">
            <v/>
          </cell>
          <cell r="F655" t="str">
            <v/>
          </cell>
          <cell r="L655" t="str">
            <v/>
          </cell>
          <cell r="M655" t="str">
            <v/>
          </cell>
          <cell r="R655" t="str">
            <v/>
          </cell>
          <cell r="S655" t="str">
            <v/>
          </cell>
          <cell r="X655" t="str">
            <v/>
          </cell>
          <cell r="Z655" t="str">
            <v/>
          </cell>
          <cell r="AD655" t="str">
            <v/>
          </cell>
          <cell r="AE655" t="str">
            <v/>
          </cell>
        </row>
        <row r="656">
          <cell r="B656" t="str">
            <v/>
          </cell>
          <cell r="F656" t="str">
            <v/>
          </cell>
          <cell r="L656" t="str">
            <v/>
          </cell>
          <cell r="M656" t="str">
            <v/>
          </cell>
          <cell r="R656" t="str">
            <v/>
          </cell>
          <cell r="S656" t="str">
            <v/>
          </cell>
          <cell r="X656" t="str">
            <v/>
          </cell>
          <cell r="Z656" t="str">
            <v/>
          </cell>
          <cell r="AD656" t="str">
            <v/>
          </cell>
          <cell r="AE656" t="str">
            <v/>
          </cell>
        </row>
        <row r="657">
          <cell r="B657" t="str">
            <v/>
          </cell>
          <cell r="F657" t="str">
            <v/>
          </cell>
          <cell r="L657" t="str">
            <v/>
          </cell>
          <cell r="M657" t="str">
            <v/>
          </cell>
          <cell r="R657" t="str">
            <v/>
          </cell>
          <cell r="S657" t="str">
            <v/>
          </cell>
          <cell r="X657" t="str">
            <v/>
          </cell>
          <cell r="Z657" t="str">
            <v/>
          </cell>
          <cell r="AD657" t="str">
            <v/>
          </cell>
          <cell r="AE657" t="str">
            <v/>
          </cell>
        </row>
        <row r="658">
          <cell r="B658" t="str">
            <v/>
          </cell>
          <cell r="F658" t="str">
            <v/>
          </cell>
          <cell r="L658" t="str">
            <v/>
          </cell>
          <cell r="M658" t="str">
            <v/>
          </cell>
          <cell r="R658" t="str">
            <v/>
          </cell>
          <cell r="S658" t="str">
            <v/>
          </cell>
          <cell r="X658" t="str">
            <v/>
          </cell>
          <cell r="Z658" t="str">
            <v/>
          </cell>
          <cell r="AD658" t="str">
            <v/>
          </cell>
          <cell r="AE658" t="str">
            <v/>
          </cell>
        </row>
        <row r="659">
          <cell r="B659" t="str">
            <v/>
          </cell>
          <cell r="F659" t="str">
            <v/>
          </cell>
          <cell r="L659" t="str">
            <v/>
          </cell>
          <cell r="M659" t="str">
            <v/>
          </cell>
          <cell r="R659" t="str">
            <v/>
          </cell>
          <cell r="S659" t="str">
            <v/>
          </cell>
          <cell r="X659" t="str">
            <v/>
          </cell>
          <cell r="Z659" t="str">
            <v/>
          </cell>
          <cell r="AD659" t="str">
            <v/>
          </cell>
          <cell r="AE659" t="str">
            <v/>
          </cell>
        </row>
        <row r="660">
          <cell r="B660" t="str">
            <v/>
          </cell>
          <cell r="F660" t="str">
            <v/>
          </cell>
          <cell r="L660" t="str">
            <v/>
          </cell>
          <cell r="M660" t="str">
            <v/>
          </cell>
          <cell r="R660" t="str">
            <v/>
          </cell>
          <cell r="S660" t="str">
            <v/>
          </cell>
          <cell r="X660" t="str">
            <v/>
          </cell>
          <cell r="Z660" t="str">
            <v/>
          </cell>
          <cell r="AD660" t="str">
            <v/>
          </cell>
          <cell r="AE660" t="str">
            <v/>
          </cell>
        </row>
        <row r="661">
          <cell r="B661" t="str">
            <v/>
          </cell>
          <cell r="F661" t="str">
            <v/>
          </cell>
          <cell r="L661" t="str">
            <v/>
          </cell>
          <cell r="M661" t="str">
            <v/>
          </cell>
          <cell r="R661" t="str">
            <v/>
          </cell>
          <cell r="S661" t="str">
            <v/>
          </cell>
          <cell r="X661" t="str">
            <v/>
          </cell>
          <cell r="Z661" t="str">
            <v/>
          </cell>
          <cell r="AD661" t="str">
            <v/>
          </cell>
          <cell r="AE661" t="str">
            <v/>
          </cell>
        </row>
        <row r="662">
          <cell r="B662" t="str">
            <v/>
          </cell>
          <cell r="F662" t="str">
            <v/>
          </cell>
          <cell r="L662" t="str">
            <v/>
          </cell>
          <cell r="M662" t="str">
            <v/>
          </cell>
          <cell r="R662" t="str">
            <v/>
          </cell>
          <cell r="S662" t="str">
            <v/>
          </cell>
          <cell r="X662" t="str">
            <v/>
          </cell>
          <cell r="Z662" t="str">
            <v/>
          </cell>
          <cell r="AD662" t="str">
            <v/>
          </cell>
          <cell r="AE662" t="str">
            <v/>
          </cell>
        </row>
        <row r="663">
          <cell r="B663" t="str">
            <v/>
          </cell>
          <cell r="F663" t="str">
            <v/>
          </cell>
          <cell r="L663" t="str">
            <v/>
          </cell>
          <cell r="M663" t="str">
            <v/>
          </cell>
          <cell r="R663" t="str">
            <v/>
          </cell>
          <cell r="S663" t="str">
            <v/>
          </cell>
          <cell r="X663" t="str">
            <v/>
          </cell>
          <cell r="Z663" t="str">
            <v/>
          </cell>
          <cell r="AD663" t="str">
            <v/>
          </cell>
          <cell r="AE663" t="str">
            <v/>
          </cell>
        </row>
        <row r="664">
          <cell r="B664" t="str">
            <v/>
          </cell>
          <cell r="F664" t="str">
            <v/>
          </cell>
          <cell r="L664" t="str">
            <v/>
          </cell>
          <cell r="M664" t="str">
            <v/>
          </cell>
          <cell r="R664" t="str">
            <v/>
          </cell>
          <cell r="S664" t="str">
            <v/>
          </cell>
          <cell r="X664" t="str">
            <v/>
          </cell>
          <cell r="Z664" t="str">
            <v/>
          </cell>
          <cell r="AD664" t="str">
            <v/>
          </cell>
          <cell r="AE664" t="str">
            <v/>
          </cell>
        </row>
        <row r="665">
          <cell r="B665" t="str">
            <v/>
          </cell>
          <cell r="F665" t="str">
            <v/>
          </cell>
          <cell r="L665" t="str">
            <v/>
          </cell>
          <cell r="M665" t="str">
            <v/>
          </cell>
          <cell r="R665" t="str">
            <v/>
          </cell>
          <cell r="S665" t="str">
            <v/>
          </cell>
          <cell r="X665" t="str">
            <v/>
          </cell>
          <cell r="Z665" t="str">
            <v/>
          </cell>
          <cell r="AD665" t="str">
            <v/>
          </cell>
          <cell r="AE665" t="str">
            <v/>
          </cell>
        </row>
        <row r="666">
          <cell r="B666" t="str">
            <v/>
          </cell>
          <cell r="F666" t="str">
            <v/>
          </cell>
          <cell r="L666" t="str">
            <v/>
          </cell>
          <cell r="M666" t="str">
            <v/>
          </cell>
          <cell r="R666" t="str">
            <v/>
          </cell>
          <cell r="S666" t="str">
            <v/>
          </cell>
          <cell r="X666" t="str">
            <v/>
          </cell>
          <cell r="Z666" t="str">
            <v/>
          </cell>
          <cell r="AD666" t="str">
            <v/>
          </cell>
          <cell r="AE666" t="str">
            <v/>
          </cell>
        </row>
        <row r="667">
          <cell r="B667" t="str">
            <v/>
          </cell>
          <cell r="F667" t="str">
            <v/>
          </cell>
          <cell r="L667" t="str">
            <v/>
          </cell>
          <cell r="M667" t="str">
            <v/>
          </cell>
          <cell r="R667" t="str">
            <v/>
          </cell>
          <cell r="S667" t="str">
            <v/>
          </cell>
          <cell r="X667" t="str">
            <v/>
          </cell>
          <cell r="Z667" t="str">
            <v/>
          </cell>
          <cell r="AD667" t="str">
            <v/>
          </cell>
          <cell r="AE667" t="str">
            <v/>
          </cell>
        </row>
        <row r="668">
          <cell r="B668" t="str">
            <v/>
          </cell>
          <cell r="F668" t="str">
            <v/>
          </cell>
          <cell r="L668" t="str">
            <v/>
          </cell>
          <cell r="M668" t="str">
            <v/>
          </cell>
          <cell r="R668" t="str">
            <v/>
          </cell>
          <cell r="S668" t="str">
            <v/>
          </cell>
          <cell r="X668" t="str">
            <v/>
          </cell>
          <cell r="Z668" t="str">
            <v/>
          </cell>
          <cell r="AD668" t="str">
            <v/>
          </cell>
          <cell r="AE668" t="str">
            <v/>
          </cell>
        </row>
        <row r="669">
          <cell r="B669" t="str">
            <v/>
          </cell>
          <cell r="F669" t="str">
            <v/>
          </cell>
          <cell r="L669" t="str">
            <v/>
          </cell>
          <cell r="M669" t="str">
            <v/>
          </cell>
          <cell r="R669" t="str">
            <v/>
          </cell>
          <cell r="S669" t="str">
            <v/>
          </cell>
          <cell r="X669" t="str">
            <v/>
          </cell>
          <cell r="Z669" t="str">
            <v/>
          </cell>
          <cell r="AD669" t="str">
            <v/>
          </cell>
          <cell r="AE669" t="str">
            <v/>
          </cell>
        </row>
        <row r="670">
          <cell r="B670" t="str">
            <v/>
          </cell>
          <cell r="F670" t="str">
            <v/>
          </cell>
          <cell r="L670" t="str">
            <v/>
          </cell>
          <cell r="M670" t="str">
            <v/>
          </cell>
          <cell r="R670" t="str">
            <v/>
          </cell>
          <cell r="S670" t="str">
            <v/>
          </cell>
          <cell r="X670" t="str">
            <v/>
          </cell>
          <cell r="Z670" t="str">
            <v/>
          </cell>
          <cell r="AD670" t="str">
            <v/>
          </cell>
          <cell r="AE670" t="str">
            <v/>
          </cell>
        </row>
        <row r="671">
          <cell r="B671" t="str">
            <v/>
          </cell>
          <cell r="F671" t="str">
            <v/>
          </cell>
          <cell r="L671" t="str">
            <v/>
          </cell>
          <cell r="M671" t="str">
            <v/>
          </cell>
          <cell r="R671" t="str">
            <v/>
          </cell>
          <cell r="S671" t="str">
            <v/>
          </cell>
          <cell r="X671" t="str">
            <v/>
          </cell>
          <cell r="Z671" t="str">
            <v/>
          </cell>
          <cell r="AD671" t="str">
            <v/>
          </cell>
          <cell r="AE671" t="str">
            <v/>
          </cell>
        </row>
        <row r="672">
          <cell r="B672" t="str">
            <v/>
          </cell>
          <cell r="F672" t="str">
            <v/>
          </cell>
          <cell r="L672" t="str">
            <v/>
          </cell>
          <cell r="M672" t="str">
            <v/>
          </cell>
          <cell r="R672" t="str">
            <v/>
          </cell>
          <cell r="S672" t="str">
            <v/>
          </cell>
          <cell r="X672" t="str">
            <v/>
          </cell>
          <cell r="Z672" t="str">
            <v/>
          </cell>
          <cell r="AD672" t="str">
            <v/>
          </cell>
          <cell r="AE672" t="str">
            <v/>
          </cell>
        </row>
        <row r="673">
          <cell r="B673" t="str">
            <v/>
          </cell>
          <cell r="F673" t="str">
            <v/>
          </cell>
          <cell r="L673" t="str">
            <v/>
          </cell>
          <cell r="M673" t="str">
            <v/>
          </cell>
          <cell r="R673" t="str">
            <v/>
          </cell>
          <cell r="S673" t="str">
            <v/>
          </cell>
          <cell r="X673" t="str">
            <v/>
          </cell>
          <cell r="Z673" t="str">
            <v/>
          </cell>
          <cell r="AD673" t="str">
            <v/>
          </cell>
          <cell r="AE673" t="str">
            <v/>
          </cell>
        </row>
        <row r="674">
          <cell r="B674" t="str">
            <v/>
          </cell>
          <cell r="F674" t="str">
            <v/>
          </cell>
          <cell r="L674" t="str">
            <v/>
          </cell>
          <cell r="M674" t="str">
            <v/>
          </cell>
          <cell r="R674" t="str">
            <v/>
          </cell>
          <cell r="S674" t="str">
            <v/>
          </cell>
          <cell r="X674" t="str">
            <v/>
          </cell>
          <cell r="Z674" t="str">
            <v/>
          </cell>
          <cell r="AD674" t="str">
            <v/>
          </cell>
          <cell r="AE674" t="str">
            <v/>
          </cell>
        </row>
        <row r="675">
          <cell r="B675" t="str">
            <v/>
          </cell>
          <cell r="F675" t="str">
            <v/>
          </cell>
          <cell r="L675" t="str">
            <v/>
          </cell>
          <cell r="M675" t="str">
            <v/>
          </cell>
          <cell r="R675" t="str">
            <v/>
          </cell>
          <cell r="S675" t="str">
            <v/>
          </cell>
          <cell r="X675" t="str">
            <v/>
          </cell>
          <cell r="Z675" t="str">
            <v/>
          </cell>
          <cell r="AD675" t="str">
            <v/>
          </cell>
          <cell r="AE675" t="str">
            <v/>
          </cell>
        </row>
        <row r="676">
          <cell r="B676" t="str">
            <v/>
          </cell>
          <cell r="F676" t="str">
            <v/>
          </cell>
          <cell r="L676" t="str">
            <v/>
          </cell>
          <cell r="M676" t="str">
            <v/>
          </cell>
          <cell r="R676" t="str">
            <v/>
          </cell>
          <cell r="S676" t="str">
            <v/>
          </cell>
          <cell r="X676" t="str">
            <v/>
          </cell>
          <cell r="Z676" t="str">
            <v/>
          </cell>
          <cell r="AD676" t="str">
            <v/>
          </cell>
          <cell r="AE676" t="str">
            <v/>
          </cell>
        </row>
        <row r="677">
          <cell r="B677" t="str">
            <v/>
          </cell>
          <cell r="F677" t="str">
            <v/>
          </cell>
          <cell r="L677" t="str">
            <v/>
          </cell>
          <cell r="M677" t="str">
            <v/>
          </cell>
          <cell r="R677" t="str">
            <v/>
          </cell>
          <cell r="S677" t="str">
            <v/>
          </cell>
          <cell r="X677" t="str">
            <v/>
          </cell>
          <cell r="Z677" t="str">
            <v/>
          </cell>
          <cell r="AD677" t="str">
            <v/>
          </cell>
          <cell r="AE677" t="str">
            <v/>
          </cell>
        </row>
        <row r="678">
          <cell r="B678" t="str">
            <v/>
          </cell>
          <cell r="F678" t="str">
            <v/>
          </cell>
          <cell r="L678" t="str">
            <v/>
          </cell>
          <cell r="M678" t="str">
            <v/>
          </cell>
          <cell r="R678" t="str">
            <v/>
          </cell>
          <cell r="S678" t="str">
            <v/>
          </cell>
          <cell r="X678" t="str">
            <v/>
          </cell>
          <cell r="Z678" t="str">
            <v/>
          </cell>
          <cell r="AD678" t="str">
            <v/>
          </cell>
          <cell r="AE678" t="str">
            <v/>
          </cell>
        </row>
        <row r="679">
          <cell r="B679" t="str">
            <v/>
          </cell>
          <cell r="F679" t="str">
            <v/>
          </cell>
          <cell r="L679" t="str">
            <v/>
          </cell>
          <cell r="M679" t="str">
            <v/>
          </cell>
          <cell r="R679" t="str">
            <v/>
          </cell>
          <cell r="S679" t="str">
            <v/>
          </cell>
          <cell r="X679" t="str">
            <v/>
          </cell>
          <cell r="Z679" t="str">
            <v/>
          </cell>
          <cell r="AD679" t="str">
            <v/>
          </cell>
          <cell r="AE679" t="str">
            <v/>
          </cell>
        </row>
        <row r="680">
          <cell r="B680" t="str">
            <v/>
          </cell>
          <cell r="F680" t="str">
            <v/>
          </cell>
          <cell r="L680" t="str">
            <v/>
          </cell>
          <cell r="M680" t="str">
            <v/>
          </cell>
          <cell r="R680" t="str">
            <v/>
          </cell>
          <cell r="S680" t="str">
            <v/>
          </cell>
          <cell r="X680" t="str">
            <v/>
          </cell>
          <cell r="Z680" t="str">
            <v/>
          </cell>
          <cell r="AD680" t="str">
            <v/>
          </cell>
          <cell r="AE680" t="str">
            <v/>
          </cell>
        </row>
        <row r="681">
          <cell r="B681" t="str">
            <v/>
          </cell>
          <cell r="F681" t="str">
            <v/>
          </cell>
          <cell r="L681" t="str">
            <v/>
          </cell>
          <cell r="M681" t="str">
            <v/>
          </cell>
          <cell r="R681" t="str">
            <v/>
          </cell>
          <cell r="S681" t="str">
            <v/>
          </cell>
          <cell r="X681" t="str">
            <v/>
          </cell>
          <cell r="Z681" t="str">
            <v/>
          </cell>
          <cell r="AD681" t="str">
            <v/>
          </cell>
          <cell r="AE681" t="str">
            <v/>
          </cell>
        </row>
        <row r="682">
          <cell r="B682" t="str">
            <v/>
          </cell>
          <cell r="F682" t="str">
            <v/>
          </cell>
          <cell r="L682" t="str">
            <v/>
          </cell>
          <cell r="M682" t="str">
            <v/>
          </cell>
          <cell r="R682" t="str">
            <v/>
          </cell>
          <cell r="S682" t="str">
            <v/>
          </cell>
          <cell r="X682" t="str">
            <v/>
          </cell>
          <cell r="Z682" t="str">
            <v/>
          </cell>
          <cell r="AD682" t="str">
            <v/>
          </cell>
          <cell r="AE682" t="str">
            <v/>
          </cell>
        </row>
        <row r="683">
          <cell r="B683" t="str">
            <v/>
          </cell>
          <cell r="F683" t="str">
            <v/>
          </cell>
          <cell r="L683" t="str">
            <v/>
          </cell>
          <cell r="M683" t="str">
            <v/>
          </cell>
          <cell r="R683" t="str">
            <v/>
          </cell>
          <cell r="S683" t="str">
            <v/>
          </cell>
          <cell r="X683" t="str">
            <v/>
          </cell>
          <cell r="Z683" t="str">
            <v/>
          </cell>
          <cell r="AD683" t="str">
            <v/>
          </cell>
          <cell r="AE683" t="str">
            <v/>
          </cell>
        </row>
        <row r="684">
          <cell r="B684" t="str">
            <v/>
          </cell>
          <cell r="F684" t="str">
            <v/>
          </cell>
          <cell r="L684" t="str">
            <v/>
          </cell>
          <cell r="M684" t="str">
            <v/>
          </cell>
          <cell r="R684" t="str">
            <v/>
          </cell>
          <cell r="S684" t="str">
            <v/>
          </cell>
          <cell r="X684" t="str">
            <v/>
          </cell>
          <cell r="Z684" t="str">
            <v/>
          </cell>
          <cell r="AD684" t="str">
            <v/>
          </cell>
          <cell r="AE684" t="str">
            <v/>
          </cell>
        </row>
        <row r="685">
          <cell r="B685" t="str">
            <v/>
          </cell>
          <cell r="F685" t="str">
            <v/>
          </cell>
          <cell r="L685" t="str">
            <v/>
          </cell>
          <cell r="M685" t="str">
            <v/>
          </cell>
          <cell r="R685" t="str">
            <v/>
          </cell>
          <cell r="S685" t="str">
            <v/>
          </cell>
          <cell r="X685" t="str">
            <v/>
          </cell>
          <cell r="Z685" t="str">
            <v/>
          </cell>
          <cell r="AD685" t="str">
            <v/>
          </cell>
          <cell r="AE685" t="str">
            <v/>
          </cell>
        </row>
        <row r="686">
          <cell r="B686" t="str">
            <v/>
          </cell>
          <cell r="F686" t="str">
            <v/>
          </cell>
          <cell r="L686" t="str">
            <v/>
          </cell>
          <cell r="M686" t="str">
            <v/>
          </cell>
          <cell r="R686" t="str">
            <v/>
          </cell>
          <cell r="S686" t="str">
            <v/>
          </cell>
          <cell r="X686" t="str">
            <v/>
          </cell>
          <cell r="Z686" t="str">
            <v/>
          </cell>
          <cell r="AD686" t="str">
            <v/>
          </cell>
          <cell r="AE686" t="str">
            <v/>
          </cell>
        </row>
        <row r="687">
          <cell r="B687" t="str">
            <v/>
          </cell>
          <cell r="F687" t="str">
            <v/>
          </cell>
          <cell r="L687" t="str">
            <v/>
          </cell>
          <cell r="M687" t="str">
            <v/>
          </cell>
          <cell r="R687" t="str">
            <v/>
          </cell>
          <cell r="S687" t="str">
            <v/>
          </cell>
          <cell r="X687" t="str">
            <v/>
          </cell>
          <cell r="Z687" t="str">
            <v/>
          </cell>
          <cell r="AD687" t="str">
            <v/>
          </cell>
          <cell r="AE687" t="str">
            <v/>
          </cell>
        </row>
        <row r="688">
          <cell r="B688" t="str">
            <v/>
          </cell>
          <cell r="F688" t="str">
            <v/>
          </cell>
          <cell r="L688" t="str">
            <v/>
          </cell>
          <cell r="M688" t="str">
            <v/>
          </cell>
          <cell r="R688" t="str">
            <v/>
          </cell>
          <cell r="S688" t="str">
            <v/>
          </cell>
          <cell r="X688" t="str">
            <v/>
          </cell>
          <cell r="Z688" t="str">
            <v/>
          </cell>
          <cell r="AD688" t="str">
            <v/>
          </cell>
          <cell r="AE688" t="str">
            <v/>
          </cell>
        </row>
        <row r="689">
          <cell r="B689" t="str">
            <v/>
          </cell>
          <cell r="F689" t="str">
            <v/>
          </cell>
          <cell r="L689" t="str">
            <v/>
          </cell>
          <cell r="M689" t="str">
            <v/>
          </cell>
          <cell r="R689" t="str">
            <v/>
          </cell>
          <cell r="S689" t="str">
            <v/>
          </cell>
          <cell r="X689" t="str">
            <v/>
          </cell>
          <cell r="Z689" t="str">
            <v/>
          </cell>
          <cell r="AD689" t="str">
            <v/>
          </cell>
          <cell r="AE689" t="str">
            <v/>
          </cell>
        </row>
        <row r="690">
          <cell r="B690" t="str">
            <v/>
          </cell>
          <cell r="F690" t="str">
            <v/>
          </cell>
          <cell r="L690" t="str">
            <v/>
          </cell>
          <cell r="M690" t="str">
            <v/>
          </cell>
          <cell r="R690" t="str">
            <v/>
          </cell>
          <cell r="S690" t="str">
            <v/>
          </cell>
          <cell r="X690" t="str">
            <v/>
          </cell>
          <cell r="Z690" t="str">
            <v/>
          </cell>
          <cell r="AD690" t="str">
            <v/>
          </cell>
          <cell r="AE690" t="str">
            <v/>
          </cell>
        </row>
        <row r="691">
          <cell r="B691" t="str">
            <v/>
          </cell>
          <cell r="F691" t="str">
            <v/>
          </cell>
          <cell r="L691" t="str">
            <v/>
          </cell>
          <cell r="M691" t="str">
            <v/>
          </cell>
          <cell r="R691" t="str">
            <v/>
          </cell>
          <cell r="S691" t="str">
            <v/>
          </cell>
          <cell r="X691" t="str">
            <v/>
          </cell>
          <cell r="Z691" t="str">
            <v/>
          </cell>
          <cell r="AD691" t="str">
            <v/>
          </cell>
          <cell r="AE691" t="str">
            <v/>
          </cell>
        </row>
        <row r="692">
          <cell r="B692" t="str">
            <v/>
          </cell>
          <cell r="F692" t="str">
            <v/>
          </cell>
          <cell r="L692" t="str">
            <v/>
          </cell>
          <cell r="M692" t="str">
            <v/>
          </cell>
          <cell r="R692" t="str">
            <v/>
          </cell>
          <cell r="S692" t="str">
            <v/>
          </cell>
          <cell r="X692" t="str">
            <v/>
          </cell>
          <cell r="Z692" t="str">
            <v/>
          </cell>
          <cell r="AD692" t="str">
            <v/>
          </cell>
          <cell r="AE692" t="str">
            <v/>
          </cell>
        </row>
        <row r="693">
          <cell r="B693" t="str">
            <v/>
          </cell>
          <cell r="F693" t="str">
            <v/>
          </cell>
          <cell r="L693" t="str">
            <v/>
          </cell>
          <cell r="M693" t="str">
            <v/>
          </cell>
          <cell r="R693" t="str">
            <v/>
          </cell>
          <cell r="S693" t="str">
            <v/>
          </cell>
          <cell r="X693" t="str">
            <v/>
          </cell>
          <cell r="Z693" t="str">
            <v/>
          </cell>
          <cell r="AD693" t="str">
            <v/>
          </cell>
          <cell r="AE693" t="str">
            <v/>
          </cell>
        </row>
        <row r="694">
          <cell r="B694" t="str">
            <v/>
          </cell>
          <cell r="F694" t="str">
            <v/>
          </cell>
          <cell r="L694" t="str">
            <v/>
          </cell>
          <cell r="M694" t="str">
            <v/>
          </cell>
          <cell r="R694" t="str">
            <v/>
          </cell>
          <cell r="S694" t="str">
            <v/>
          </cell>
          <cell r="X694" t="str">
            <v/>
          </cell>
          <cell r="Z694" t="str">
            <v/>
          </cell>
          <cell r="AD694" t="str">
            <v/>
          </cell>
          <cell r="AE694" t="str">
            <v/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wdata"/>
      <sheetName val="NPS "/>
      <sheetName val="Sheet2"/>
      <sheetName val="Scores"/>
      <sheetName val="Sheet4"/>
      <sheetName val="Sheet1"/>
      <sheetName val="Failed"/>
      <sheetName val="Coaching Tracker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Login ID</v>
          </cell>
          <cell r="B1" t="str">
            <v>Full Name</v>
          </cell>
          <cell r="C1" t="str">
            <v>Direct Manager</v>
          </cell>
          <cell r="D1" t="str">
            <v>Account Manager</v>
          </cell>
          <cell r="E1" t="str">
            <v>Batch</v>
          </cell>
          <cell r="F1" t="str">
            <v>Go Live Date</v>
          </cell>
          <cell r="G1" t="str">
            <v>Status</v>
          </cell>
        </row>
        <row r="2">
          <cell r="A2">
            <v>1752</v>
          </cell>
          <cell r="B2" t="str">
            <v>Ahmed Hatem Mohamed</v>
          </cell>
          <cell r="C2" t="str">
            <v>-</v>
          </cell>
          <cell r="D2" t="str">
            <v>Mohamed Nabil Abd El Salam</v>
          </cell>
          <cell r="E2">
            <v>1</v>
          </cell>
          <cell r="F2">
            <v>42807</v>
          </cell>
          <cell r="G2" t="str">
            <v>Not Active</v>
          </cell>
        </row>
        <row r="3">
          <cell r="A3">
            <v>1759</v>
          </cell>
          <cell r="B3" t="str">
            <v>Ayman Mohamed Abdel Gwad</v>
          </cell>
          <cell r="C3" t="str">
            <v>-</v>
          </cell>
          <cell r="D3" t="str">
            <v>Mohamed Nabil Abd El Salam</v>
          </cell>
          <cell r="E3">
            <v>1</v>
          </cell>
          <cell r="F3">
            <v>42807</v>
          </cell>
          <cell r="G3" t="str">
            <v>Not Active</v>
          </cell>
        </row>
        <row r="4">
          <cell r="A4">
            <v>1793</v>
          </cell>
          <cell r="B4" t="str">
            <v>Mahmoud Abdel Gaber Ahmed</v>
          </cell>
          <cell r="C4" t="str">
            <v>-</v>
          </cell>
          <cell r="D4" t="str">
            <v>Mohamed Nabil Abd El Salam</v>
          </cell>
          <cell r="E4">
            <v>2</v>
          </cell>
          <cell r="F4">
            <v>42835</v>
          </cell>
          <cell r="G4" t="str">
            <v>Not Active</v>
          </cell>
        </row>
        <row r="5">
          <cell r="A5">
            <v>1848</v>
          </cell>
          <cell r="B5" t="str">
            <v>Ahmed Mostafa Mohamed Amin</v>
          </cell>
          <cell r="C5" t="str">
            <v>-</v>
          </cell>
          <cell r="D5" t="str">
            <v>Mohamed Nabil Abd El Salam</v>
          </cell>
          <cell r="E5">
            <v>3</v>
          </cell>
          <cell r="F5">
            <v>42848</v>
          </cell>
          <cell r="G5" t="str">
            <v>Not Active</v>
          </cell>
        </row>
        <row r="6">
          <cell r="A6">
            <v>1755</v>
          </cell>
          <cell r="B6" t="str">
            <v>Sara Ibrahim El-Sayed Khaled</v>
          </cell>
          <cell r="C6" t="str">
            <v>-</v>
          </cell>
          <cell r="D6" t="str">
            <v>Mohamed Nabil Abd El Salam</v>
          </cell>
          <cell r="E6">
            <v>1</v>
          </cell>
          <cell r="F6">
            <v>42807</v>
          </cell>
          <cell r="G6" t="str">
            <v>Not Active</v>
          </cell>
        </row>
        <row r="7">
          <cell r="A7">
            <v>1782</v>
          </cell>
          <cell r="B7" t="str">
            <v>Abdel Rahman Fadel Abdel Rahman Moussa</v>
          </cell>
          <cell r="C7" t="str">
            <v>-</v>
          </cell>
          <cell r="D7" t="str">
            <v>Mohamed Nabil Abd El Salam</v>
          </cell>
          <cell r="E7">
            <v>2</v>
          </cell>
          <cell r="F7">
            <v>42834</v>
          </cell>
          <cell r="G7" t="str">
            <v>Not Active</v>
          </cell>
        </row>
        <row r="8">
          <cell r="A8">
            <v>1764</v>
          </cell>
          <cell r="B8" t="str">
            <v>Ali Hamdy Ramadan Mahmoud</v>
          </cell>
          <cell r="C8" t="str">
            <v>-</v>
          </cell>
          <cell r="D8" t="str">
            <v>Mohamed Nabil Abd El Salam</v>
          </cell>
          <cell r="E8">
            <v>1</v>
          </cell>
          <cell r="F8">
            <v>42807</v>
          </cell>
          <cell r="G8" t="str">
            <v>Not Active</v>
          </cell>
        </row>
        <row r="9">
          <cell r="A9">
            <v>1763</v>
          </cell>
          <cell r="B9" t="str">
            <v>Ahmed Samy Ghareeb Mohamed</v>
          </cell>
          <cell r="C9" t="str">
            <v>-</v>
          </cell>
          <cell r="D9" t="str">
            <v>Mohamed Nabil Abd El Salam</v>
          </cell>
          <cell r="E9">
            <v>1</v>
          </cell>
          <cell r="F9">
            <v>42807</v>
          </cell>
          <cell r="G9" t="str">
            <v>Not Active</v>
          </cell>
        </row>
        <row r="10">
          <cell r="A10">
            <v>1776</v>
          </cell>
          <cell r="B10" t="str">
            <v>Ahmed AbdEl Hamid Ahmed Abd Allah</v>
          </cell>
          <cell r="C10" t="str">
            <v>-</v>
          </cell>
          <cell r="D10" t="str">
            <v>Mohamed Nabil Abd El Salam</v>
          </cell>
          <cell r="E10">
            <v>2</v>
          </cell>
          <cell r="F10">
            <v>42837</v>
          </cell>
          <cell r="G10" t="str">
            <v>Not Active</v>
          </cell>
        </row>
        <row r="11">
          <cell r="A11">
            <v>1953</v>
          </cell>
          <cell r="B11" t="str">
            <v>Ashraf Mohamed Kamel</v>
          </cell>
          <cell r="C11" t="str">
            <v>-</v>
          </cell>
          <cell r="D11" t="str">
            <v>Mohamed Nabil Abd El Salam</v>
          </cell>
          <cell r="E11">
            <v>4</v>
          </cell>
          <cell r="F11">
            <v>42865</v>
          </cell>
          <cell r="G11" t="str">
            <v>Not Active</v>
          </cell>
        </row>
        <row r="12">
          <cell r="A12">
            <v>1779</v>
          </cell>
          <cell r="B12" t="str">
            <v>Islam Hassan Bekhet</v>
          </cell>
          <cell r="C12" t="str">
            <v>-</v>
          </cell>
          <cell r="D12" t="str">
            <v>Mohamed Nabil Abd El Salam</v>
          </cell>
          <cell r="E12">
            <v>2</v>
          </cell>
          <cell r="F12">
            <v>42836</v>
          </cell>
          <cell r="G12" t="str">
            <v>Not Active</v>
          </cell>
        </row>
        <row r="13">
          <cell r="A13">
            <v>11115</v>
          </cell>
          <cell r="B13" t="str">
            <v>Karima Ali Hassan Ali</v>
          </cell>
          <cell r="C13" t="str">
            <v>-</v>
          </cell>
          <cell r="D13" t="str">
            <v>Mohamed Nabil Abd El Salam</v>
          </cell>
          <cell r="E13">
            <v>5</v>
          </cell>
          <cell r="F13">
            <v>42882</v>
          </cell>
          <cell r="G13" t="str">
            <v>Not active</v>
          </cell>
        </row>
        <row r="14">
          <cell r="A14">
            <v>1760</v>
          </cell>
          <cell r="B14" t="str">
            <v>Hisham Gamal Sayed</v>
          </cell>
          <cell r="C14" t="str">
            <v>-</v>
          </cell>
          <cell r="D14" t="str">
            <v>Mohamed Nabil Abd El Salam</v>
          </cell>
          <cell r="E14">
            <v>1</v>
          </cell>
          <cell r="F14">
            <v>42810</v>
          </cell>
          <cell r="G14" t="str">
            <v>Not Active</v>
          </cell>
        </row>
        <row r="15">
          <cell r="A15">
            <v>1866</v>
          </cell>
          <cell r="B15" t="str">
            <v>Mohamed Hosny Mohamed Abdallah</v>
          </cell>
          <cell r="C15" t="str">
            <v>-</v>
          </cell>
          <cell r="D15" t="str">
            <v>Mohamed Nabil Abd El Salam</v>
          </cell>
          <cell r="E15">
            <v>4</v>
          </cell>
          <cell r="F15">
            <v>42861</v>
          </cell>
          <cell r="G15" t="str">
            <v>Not Active</v>
          </cell>
        </row>
        <row r="16">
          <cell r="A16">
            <v>11122</v>
          </cell>
          <cell r="B16" t="str">
            <v>Ahmed Nasr Fadel</v>
          </cell>
          <cell r="C16" t="str">
            <v>-</v>
          </cell>
          <cell r="D16" t="str">
            <v>Mohamed Nabil Abd El Salam</v>
          </cell>
          <cell r="E16">
            <v>6</v>
          </cell>
          <cell r="F16">
            <v>42910</v>
          </cell>
          <cell r="G16" t="str">
            <v>Not Active</v>
          </cell>
        </row>
        <row r="17">
          <cell r="A17">
            <v>1777</v>
          </cell>
          <cell r="B17" t="str">
            <v>Hebatullah Medhat Mohamed</v>
          </cell>
          <cell r="C17" t="str">
            <v>-</v>
          </cell>
          <cell r="D17" t="str">
            <v>Mohamed Nabil Abd El Salam</v>
          </cell>
          <cell r="E17">
            <v>2</v>
          </cell>
          <cell r="F17">
            <v>42836</v>
          </cell>
          <cell r="G17" t="str">
            <v>Not Active</v>
          </cell>
        </row>
        <row r="18">
          <cell r="A18">
            <v>1778</v>
          </cell>
          <cell r="B18" t="str">
            <v>Nada Khaled Farouk Kotb</v>
          </cell>
          <cell r="C18" t="str">
            <v>-</v>
          </cell>
          <cell r="D18" t="str">
            <v>Mohamed Nabil Abd El Salam</v>
          </cell>
          <cell r="E18">
            <v>2</v>
          </cell>
          <cell r="F18">
            <v>42834</v>
          </cell>
          <cell r="G18" t="str">
            <v>Not Active</v>
          </cell>
        </row>
        <row r="19">
          <cell r="A19">
            <v>1792</v>
          </cell>
          <cell r="B19" t="str">
            <v>Mahmoud Ali Mohamed Abd Elrady</v>
          </cell>
          <cell r="C19" t="str">
            <v>-</v>
          </cell>
          <cell r="D19" t="str">
            <v>Mohamed Nabil Abd El Salam</v>
          </cell>
          <cell r="E19">
            <v>2</v>
          </cell>
          <cell r="F19">
            <v>42839</v>
          </cell>
          <cell r="G19" t="str">
            <v>Not Active</v>
          </cell>
        </row>
        <row r="20">
          <cell r="A20">
            <v>11147</v>
          </cell>
          <cell r="B20" t="str">
            <v>Mostafa Mohamed Youssef</v>
          </cell>
          <cell r="C20" t="str">
            <v>-</v>
          </cell>
          <cell r="D20" t="str">
            <v>Mohamed Nabil Abd El Salam</v>
          </cell>
          <cell r="E20">
            <v>7</v>
          </cell>
          <cell r="F20">
            <v>42920</v>
          </cell>
          <cell r="G20" t="str">
            <v>Not Active</v>
          </cell>
        </row>
        <row r="21">
          <cell r="A21">
            <v>1789</v>
          </cell>
          <cell r="B21" t="str">
            <v>Mohamed Magdy Kamal ElTaher</v>
          </cell>
          <cell r="C21" t="str">
            <v>-</v>
          </cell>
          <cell r="D21" t="str">
            <v>Mohamed Nabil Abd El Salam</v>
          </cell>
          <cell r="E21">
            <v>2</v>
          </cell>
          <cell r="F21">
            <v>42839</v>
          </cell>
          <cell r="G21" t="str">
            <v>Not Active</v>
          </cell>
        </row>
        <row r="22">
          <cell r="A22">
            <v>1865</v>
          </cell>
          <cell r="B22" t="str">
            <v>Nabil Farid Tony</v>
          </cell>
          <cell r="C22" t="str">
            <v>-</v>
          </cell>
          <cell r="D22" t="str">
            <v>Mohamed Nabil Abd El Salam</v>
          </cell>
          <cell r="E22">
            <v>4</v>
          </cell>
          <cell r="F22">
            <v>42861</v>
          </cell>
          <cell r="G22" t="str">
            <v>Not Active</v>
          </cell>
        </row>
        <row r="23">
          <cell r="A23">
            <v>11134</v>
          </cell>
          <cell r="B23" t="str">
            <v>Mahmoud Abdel Raouf Mohamed</v>
          </cell>
          <cell r="C23" t="str">
            <v>-</v>
          </cell>
          <cell r="D23" t="str">
            <v>Mohamed Nabil Abd El Salam</v>
          </cell>
          <cell r="E23">
            <v>6</v>
          </cell>
          <cell r="F23">
            <v>42906</v>
          </cell>
          <cell r="G23" t="str">
            <v>Not Active</v>
          </cell>
        </row>
        <row r="24">
          <cell r="A24">
            <v>11137</v>
          </cell>
          <cell r="B24" t="str">
            <v>Mohamed Magdy Gamal</v>
          </cell>
          <cell r="C24" t="str">
            <v>-</v>
          </cell>
          <cell r="D24" t="str">
            <v>Mohamed Nabil Abd El Salam</v>
          </cell>
          <cell r="E24">
            <v>6</v>
          </cell>
          <cell r="F24">
            <v>42903</v>
          </cell>
          <cell r="G24" t="str">
            <v>Not Active</v>
          </cell>
        </row>
        <row r="25">
          <cell r="A25">
            <v>11135</v>
          </cell>
          <cell r="B25" t="str">
            <v>Mahmoud Hassan Abou Zied</v>
          </cell>
          <cell r="C25" t="str">
            <v>-</v>
          </cell>
          <cell r="D25" t="str">
            <v>Mohamed Nabil Abd El Salam</v>
          </cell>
          <cell r="E25">
            <v>6</v>
          </cell>
          <cell r="F25">
            <v>42903</v>
          </cell>
          <cell r="G25" t="str">
            <v>Not Active</v>
          </cell>
        </row>
        <row r="26">
          <cell r="A26">
            <v>11193</v>
          </cell>
          <cell r="B26" t="str">
            <v>Ahmed ibrahim Khames</v>
          </cell>
          <cell r="C26" t="str">
            <v>-</v>
          </cell>
          <cell r="D26" t="str">
            <v>Mohamed Nabil Abd El Salam</v>
          </cell>
          <cell r="E26">
            <v>8</v>
          </cell>
          <cell r="F26">
            <v>42957</v>
          </cell>
          <cell r="G26" t="str">
            <v>Not Active</v>
          </cell>
        </row>
        <row r="27">
          <cell r="A27">
            <v>1767</v>
          </cell>
          <cell r="B27" t="str">
            <v>Mohsen Nabil Taniuos</v>
          </cell>
          <cell r="C27" t="str">
            <v>-</v>
          </cell>
          <cell r="D27" t="str">
            <v>Mohamed Nabil Abd El Salam</v>
          </cell>
          <cell r="E27">
            <v>1</v>
          </cell>
          <cell r="F27">
            <v>42810</v>
          </cell>
          <cell r="G27" t="str">
            <v>Not Active</v>
          </cell>
        </row>
        <row r="28">
          <cell r="A28">
            <v>1849</v>
          </cell>
          <cell r="B28" t="str">
            <v>Mostafa Abd ElRaheem Kamal Ahmed</v>
          </cell>
          <cell r="C28" t="str">
            <v>-</v>
          </cell>
          <cell r="D28" t="str">
            <v>Mohamed Nabil Abd El Salam</v>
          </cell>
          <cell r="E28">
            <v>3</v>
          </cell>
          <cell r="F28">
            <v>42844</v>
          </cell>
          <cell r="G28" t="str">
            <v>Not Active</v>
          </cell>
        </row>
        <row r="29">
          <cell r="A29">
            <v>1859</v>
          </cell>
          <cell r="B29" t="str">
            <v>Tayser Othamn Ahmed Mohamed</v>
          </cell>
          <cell r="C29" t="str">
            <v>-</v>
          </cell>
          <cell r="D29" t="str">
            <v>Mohamed Nabil Abd El Salam</v>
          </cell>
          <cell r="E29">
            <v>4</v>
          </cell>
          <cell r="F29">
            <v>42861</v>
          </cell>
          <cell r="G29" t="str">
            <v>Not Active</v>
          </cell>
        </row>
        <row r="30">
          <cell r="A30">
            <v>1889</v>
          </cell>
          <cell r="B30" t="str">
            <v>Haitham Mohamed Mohamed Hafez</v>
          </cell>
          <cell r="C30" t="str">
            <v>-</v>
          </cell>
          <cell r="D30" t="str">
            <v>Mohamed Nabil Abd El Salam</v>
          </cell>
          <cell r="E30">
            <v>4</v>
          </cell>
          <cell r="F30">
            <v>42863</v>
          </cell>
          <cell r="G30" t="str">
            <v>Not Active</v>
          </cell>
        </row>
        <row r="31">
          <cell r="A31">
            <v>1954</v>
          </cell>
          <cell r="B31" t="str">
            <v>Alaa El-Din Ali Mohamed Saleh</v>
          </cell>
          <cell r="C31" t="str">
            <v>-</v>
          </cell>
          <cell r="D31" t="str">
            <v>Mohamed Nabil Abd El Salam</v>
          </cell>
          <cell r="E31">
            <v>4</v>
          </cell>
          <cell r="F31">
            <v>42864</v>
          </cell>
          <cell r="G31" t="str">
            <v>Not Active</v>
          </cell>
        </row>
        <row r="32">
          <cell r="A32">
            <v>11118</v>
          </cell>
          <cell r="B32" t="str">
            <v>Abdel Raheem Mohamed Mohamed Hosny</v>
          </cell>
          <cell r="C32" t="str">
            <v>-</v>
          </cell>
          <cell r="D32" t="str">
            <v>Mohamed Nabil Abd El Salam</v>
          </cell>
          <cell r="E32">
            <v>6</v>
          </cell>
          <cell r="F32">
            <v>42906</v>
          </cell>
          <cell r="G32" t="str">
            <v>Not Active</v>
          </cell>
        </row>
        <row r="33">
          <cell r="A33">
            <v>11126</v>
          </cell>
          <cell r="B33" t="str">
            <v>Eid Gomaa Sayed</v>
          </cell>
          <cell r="C33" t="str">
            <v>-</v>
          </cell>
          <cell r="D33" t="str">
            <v>Mohamed Nabil Abd El Salam</v>
          </cell>
          <cell r="E33">
            <v>6</v>
          </cell>
          <cell r="F33">
            <v>42903</v>
          </cell>
          <cell r="G33" t="str">
            <v>Not Active</v>
          </cell>
        </row>
        <row r="34">
          <cell r="A34">
            <v>11142</v>
          </cell>
          <cell r="B34" t="str">
            <v>Yara Khaled Helmy</v>
          </cell>
          <cell r="C34" t="str">
            <v>-</v>
          </cell>
          <cell r="D34" t="str">
            <v>Mohamed Nabil Abd El Salam</v>
          </cell>
          <cell r="E34">
            <v>6</v>
          </cell>
          <cell r="F34">
            <v>42903</v>
          </cell>
          <cell r="G34" t="str">
            <v>Not Active</v>
          </cell>
        </row>
        <row r="35">
          <cell r="A35">
            <v>11176</v>
          </cell>
          <cell r="B35" t="str">
            <v>Amany Nasser Serageldin</v>
          </cell>
          <cell r="C35" t="str">
            <v>-</v>
          </cell>
          <cell r="D35" t="str">
            <v>Mohamed Nabil Abd El Salam</v>
          </cell>
          <cell r="E35">
            <v>8</v>
          </cell>
          <cell r="F35">
            <v>42957</v>
          </cell>
          <cell r="G35" t="str">
            <v>Not Active</v>
          </cell>
        </row>
        <row r="36">
          <cell r="A36">
            <v>11177</v>
          </cell>
          <cell r="B36" t="str">
            <v>Asmaa Sayed Mohamed</v>
          </cell>
          <cell r="C36" t="str">
            <v>-</v>
          </cell>
          <cell r="D36" t="str">
            <v>Mohamed Nabil Abd El Salam</v>
          </cell>
          <cell r="E36">
            <v>8</v>
          </cell>
          <cell r="F36">
            <v>42957</v>
          </cell>
          <cell r="G36" t="str">
            <v>Not Active</v>
          </cell>
        </row>
        <row r="37">
          <cell r="A37">
            <v>11178</v>
          </cell>
          <cell r="B37" t="str">
            <v>Aya Mahmoud Ashour</v>
          </cell>
          <cell r="C37" t="str">
            <v>-</v>
          </cell>
          <cell r="D37" t="str">
            <v>Mohamed Nabil Abd El Salam</v>
          </cell>
          <cell r="E37">
            <v>8</v>
          </cell>
          <cell r="F37">
            <v>42957</v>
          </cell>
          <cell r="G37" t="str">
            <v>Not Active</v>
          </cell>
        </row>
        <row r="38">
          <cell r="A38">
            <v>11192</v>
          </cell>
          <cell r="B38" t="str">
            <v>Shaimaa Hassan Hassaan</v>
          </cell>
          <cell r="C38" t="str">
            <v>-</v>
          </cell>
          <cell r="D38" t="str">
            <v>Mohamed Nabil Abd El Salam</v>
          </cell>
          <cell r="E38">
            <v>8</v>
          </cell>
          <cell r="F38">
            <v>42964</v>
          </cell>
          <cell r="G38" t="str">
            <v>Not Active</v>
          </cell>
        </row>
        <row r="39">
          <cell r="A39">
            <v>11179</v>
          </cell>
          <cell r="B39" t="str">
            <v>Dina Geres Ramsis</v>
          </cell>
          <cell r="C39" t="str">
            <v>-</v>
          </cell>
          <cell r="D39" t="str">
            <v>Mohamed Nabil Abd El Salam</v>
          </cell>
          <cell r="E39">
            <v>8</v>
          </cell>
          <cell r="F39">
            <v>42955</v>
          </cell>
          <cell r="G39" t="str">
            <v>Not Active</v>
          </cell>
        </row>
        <row r="40">
          <cell r="A40">
            <v>11189</v>
          </cell>
          <cell r="B40" t="str">
            <v>Mohamed El Sayed Ahmed</v>
          </cell>
          <cell r="C40" t="str">
            <v>-</v>
          </cell>
          <cell r="D40" t="str">
            <v>Mohamed Nabil Abd El Salam</v>
          </cell>
          <cell r="E40">
            <v>8</v>
          </cell>
          <cell r="F40">
            <v>42964</v>
          </cell>
          <cell r="G40" t="str">
            <v>Not Active</v>
          </cell>
        </row>
        <row r="41">
          <cell r="A41">
            <v>1855</v>
          </cell>
          <cell r="B41" t="str">
            <v>Sara Youssef Ebiad</v>
          </cell>
          <cell r="C41" t="str">
            <v>-</v>
          </cell>
          <cell r="D41" t="str">
            <v>Mohamed Nabil Abd El Salam</v>
          </cell>
          <cell r="E41">
            <v>3</v>
          </cell>
          <cell r="F41">
            <v>42848</v>
          </cell>
          <cell r="G41" t="str">
            <v>Not Active</v>
          </cell>
        </row>
        <row r="42">
          <cell r="A42">
            <v>11173</v>
          </cell>
          <cell r="B42" t="str">
            <v>Ahmed Mohamed Amin Hassan</v>
          </cell>
          <cell r="C42" t="str">
            <v>-</v>
          </cell>
          <cell r="D42" t="str">
            <v>Mohamed Nabil Abd El Salam</v>
          </cell>
          <cell r="E42">
            <v>8</v>
          </cell>
          <cell r="F42">
            <v>42957</v>
          </cell>
          <cell r="G42" t="str">
            <v>Not Active</v>
          </cell>
        </row>
        <row r="43">
          <cell r="A43">
            <v>1784</v>
          </cell>
          <cell r="B43" t="str">
            <v>Aya Mohamed Hassan</v>
          </cell>
          <cell r="C43" t="str">
            <v>-</v>
          </cell>
          <cell r="D43" t="str">
            <v>Mohamed Nabil Abd El Salam</v>
          </cell>
          <cell r="E43">
            <v>2</v>
          </cell>
          <cell r="F43">
            <v>42837</v>
          </cell>
          <cell r="G43" t="str">
            <v>Not Active</v>
          </cell>
        </row>
        <row r="44">
          <cell r="A44">
            <v>1797</v>
          </cell>
          <cell r="B44" t="str">
            <v>Hager Atef Younis</v>
          </cell>
          <cell r="C44" t="str">
            <v>-</v>
          </cell>
          <cell r="D44" t="str">
            <v>Mohamed Nabil Abd El Salam</v>
          </cell>
          <cell r="E44">
            <v>3</v>
          </cell>
          <cell r="F44">
            <v>42848</v>
          </cell>
          <cell r="G44" t="str">
            <v>Not Active</v>
          </cell>
        </row>
        <row r="45">
          <cell r="A45">
            <v>1787</v>
          </cell>
          <cell r="B45" t="str">
            <v>Hassan Fouad Mohamed</v>
          </cell>
          <cell r="C45" t="str">
            <v>Mohamed Ahmed</v>
          </cell>
          <cell r="D45" t="str">
            <v>Mohamed Nabil Abd El Salam</v>
          </cell>
          <cell r="E45">
            <v>2</v>
          </cell>
          <cell r="F45">
            <v>42836</v>
          </cell>
          <cell r="G45" t="str">
            <v>Not Active</v>
          </cell>
        </row>
        <row r="46">
          <cell r="A46">
            <v>11159</v>
          </cell>
          <cell r="B46" t="str">
            <v>Mohamed Ali Ibrahim Ahmed</v>
          </cell>
          <cell r="C46" t="str">
            <v xml:space="preserve">Kareem Ahmed </v>
          </cell>
          <cell r="D46" t="str">
            <v>Mohamed Nabil Abd El Salam</v>
          </cell>
          <cell r="E46">
            <v>7</v>
          </cell>
          <cell r="F46">
            <v>42926</v>
          </cell>
          <cell r="G46" t="str">
            <v>Not Active</v>
          </cell>
        </row>
        <row r="47">
          <cell r="A47">
            <v>11161</v>
          </cell>
          <cell r="B47" t="str">
            <v>Ahmed Fathey Abdel Hamid</v>
          </cell>
          <cell r="C47" t="str">
            <v>Hanan Fikry</v>
          </cell>
          <cell r="D47" t="str">
            <v>Mohamed Nabil Abd El Salam</v>
          </cell>
          <cell r="E47">
            <v>7</v>
          </cell>
          <cell r="F47">
            <v>42929</v>
          </cell>
          <cell r="G47" t="str">
            <v>Not Active</v>
          </cell>
        </row>
        <row r="48">
          <cell r="A48">
            <v>11191</v>
          </cell>
          <cell r="B48" t="str">
            <v>Omar Abo Elhamd Farghaly</v>
          </cell>
          <cell r="C48" t="str">
            <v>Hussein Said</v>
          </cell>
          <cell r="D48" t="str">
            <v>Mohamed Nabil Abd El Salam</v>
          </cell>
          <cell r="E48">
            <v>8</v>
          </cell>
          <cell r="F48">
            <v>42955</v>
          </cell>
          <cell r="G48" t="str">
            <v>Not Active</v>
          </cell>
        </row>
        <row r="49">
          <cell r="A49">
            <v>11205</v>
          </cell>
          <cell r="B49" t="str">
            <v>Mohamed Mamdouh El shenawy</v>
          </cell>
          <cell r="C49" t="str">
            <v>Mohamed Ahmed</v>
          </cell>
          <cell r="D49" t="str">
            <v>Mohamed Nabil Abd El Salam</v>
          </cell>
          <cell r="E49">
            <v>9</v>
          </cell>
          <cell r="F49">
            <v>42998</v>
          </cell>
          <cell r="G49" t="str">
            <v>Not Active</v>
          </cell>
        </row>
        <row r="50">
          <cell r="A50">
            <v>11218</v>
          </cell>
          <cell r="B50" t="str">
            <v>Amira Gamal Herz Belates</v>
          </cell>
          <cell r="C50" t="str">
            <v>Hussein Said</v>
          </cell>
          <cell r="D50" t="str">
            <v>Mohamed Nabil Abd El Salam</v>
          </cell>
          <cell r="E50">
            <v>10</v>
          </cell>
          <cell r="F50">
            <v>43031</v>
          </cell>
          <cell r="G50" t="str">
            <v>Not Active</v>
          </cell>
        </row>
        <row r="51">
          <cell r="A51">
            <v>1754</v>
          </cell>
          <cell r="B51" t="str">
            <v>Nourhan Mostafa Abdallah</v>
          </cell>
          <cell r="C51" t="str">
            <v>Mohamed Ahmed</v>
          </cell>
          <cell r="D51" t="str">
            <v>Mohamed Nabil Abd El Salam</v>
          </cell>
          <cell r="E51">
            <v>1</v>
          </cell>
          <cell r="F51">
            <v>42810</v>
          </cell>
          <cell r="G51" t="str">
            <v>Active</v>
          </cell>
        </row>
        <row r="52">
          <cell r="A52">
            <v>1758</v>
          </cell>
          <cell r="B52" t="str">
            <v>Ahmed Mohamed Elazab Arafa</v>
          </cell>
          <cell r="C52" t="str">
            <v xml:space="preserve">Kareem Ahmed </v>
          </cell>
          <cell r="D52" t="str">
            <v>Mohamed Nabil Abd El Salam</v>
          </cell>
          <cell r="E52">
            <v>1</v>
          </cell>
          <cell r="F52">
            <v>42807</v>
          </cell>
          <cell r="G52" t="str">
            <v>Active</v>
          </cell>
        </row>
        <row r="53">
          <cell r="A53">
            <v>1770</v>
          </cell>
          <cell r="B53" t="str">
            <v>Mahmoud Mohamed Abdel Aziz</v>
          </cell>
          <cell r="C53" t="str">
            <v xml:space="preserve">Kareem Ahmed </v>
          </cell>
          <cell r="D53" t="str">
            <v>Mohamed Nabil Abd El Salam</v>
          </cell>
          <cell r="E53">
            <v>2</v>
          </cell>
          <cell r="F53">
            <v>42837</v>
          </cell>
          <cell r="G53" t="str">
            <v>Active</v>
          </cell>
        </row>
        <row r="54">
          <cell r="A54">
            <v>1781</v>
          </cell>
          <cell r="B54" t="str">
            <v>Esraa Abo Zaid Ali</v>
          </cell>
          <cell r="C54" t="str">
            <v>Abdel Ghany Ibrahim</v>
          </cell>
          <cell r="D54" t="str">
            <v>Mohamed Nabil Abd El Salam</v>
          </cell>
          <cell r="E54">
            <v>2</v>
          </cell>
          <cell r="F54">
            <v>42838</v>
          </cell>
          <cell r="G54" t="str">
            <v>Active</v>
          </cell>
        </row>
        <row r="55">
          <cell r="A55">
            <v>1785</v>
          </cell>
          <cell r="B55" t="str">
            <v>Menna Allah Mohamed Mahmoud</v>
          </cell>
          <cell r="C55" t="str">
            <v>Fady Salib</v>
          </cell>
          <cell r="D55" t="str">
            <v>Mohamed Nabil Abd El Salam</v>
          </cell>
          <cell r="E55">
            <v>2</v>
          </cell>
          <cell r="F55">
            <v>42838</v>
          </cell>
          <cell r="G55" t="str">
            <v>Not Active</v>
          </cell>
        </row>
        <row r="56">
          <cell r="A56">
            <v>1786</v>
          </cell>
          <cell r="B56" t="str">
            <v>Ahmed Mohamed El Sayed Mohamed</v>
          </cell>
          <cell r="C56" t="str">
            <v xml:space="preserve">Kareem Ahmed </v>
          </cell>
          <cell r="D56" t="str">
            <v>Mohamed Nabil Abd El Salam</v>
          </cell>
          <cell r="E56">
            <v>2</v>
          </cell>
          <cell r="F56">
            <v>42834</v>
          </cell>
          <cell r="G56" t="str">
            <v>Active</v>
          </cell>
        </row>
        <row r="57">
          <cell r="A57">
            <v>1790</v>
          </cell>
          <cell r="B57" t="str">
            <v>Sara Abdel Salam Sayed Ali</v>
          </cell>
          <cell r="C57" t="str">
            <v>Abdel Ghany Ibrahim</v>
          </cell>
          <cell r="D57" t="str">
            <v>Mohamed Nabil Abd El Salam</v>
          </cell>
          <cell r="E57">
            <v>2</v>
          </cell>
          <cell r="F57">
            <v>42834</v>
          </cell>
          <cell r="G57" t="str">
            <v>Active</v>
          </cell>
        </row>
        <row r="58">
          <cell r="A58">
            <v>1791</v>
          </cell>
          <cell r="B58" t="str">
            <v>Maha Mohamed Assem</v>
          </cell>
          <cell r="C58" t="str">
            <v xml:space="preserve">Kareem Ahmed </v>
          </cell>
          <cell r="D58" t="str">
            <v>Mohamed Nabil Abd El Salam</v>
          </cell>
          <cell r="E58">
            <v>2</v>
          </cell>
          <cell r="F58">
            <v>42839</v>
          </cell>
          <cell r="G58" t="str">
            <v>Active</v>
          </cell>
        </row>
        <row r="59">
          <cell r="A59">
            <v>1842</v>
          </cell>
          <cell r="B59" t="str">
            <v>Azza Abo Mohamed Bekhet</v>
          </cell>
          <cell r="C59" t="str">
            <v>Fady Salib</v>
          </cell>
          <cell r="D59" t="str">
            <v>Mohamed Nabil Abd El Salam</v>
          </cell>
          <cell r="E59">
            <v>3</v>
          </cell>
          <cell r="F59">
            <v>42848</v>
          </cell>
          <cell r="G59" t="str">
            <v>Active</v>
          </cell>
        </row>
        <row r="60">
          <cell r="A60">
            <v>1843</v>
          </cell>
          <cell r="B60" t="str">
            <v>Elghareeb Mohamed Elghareeb Ali</v>
          </cell>
          <cell r="C60" t="str">
            <v>Abdel Ghany Ibrahim</v>
          </cell>
          <cell r="D60" t="str">
            <v>Mohamed Nabil Abd El Salam</v>
          </cell>
          <cell r="E60">
            <v>3</v>
          </cell>
          <cell r="F60">
            <v>42848</v>
          </cell>
          <cell r="G60" t="str">
            <v>Active</v>
          </cell>
        </row>
        <row r="61">
          <cell r="A61">
            <v>1853</v>
          </cell>
          <cell r="B61" t="str">
            <v>Mohamed El-Sadat Mohamed Hassan</v>
          </cell>
          <cell r="C61" t="str">
            <v>Mohamed Ahmed</v>
          </cell>
          <cell r="D61" t="str">
            <v>Mohamed Nabil Abd El Salam</v>
          </cell>
          <cell r="E61">
            <v>3</v>
          </cell>
          <cell r="F61">
            <v>42848</v>
          </cell>
          <cell r="G61" t="str">
            <v>Active</v>
          </cell>
        </row>
        <row r="62">
          <cell r="A62">
            <v>1841</v>
          </cell>
          <cell r="B62" t="str">
            <v>Ahmed Ali Abo ElMagd Ahmed</v>
          </cell>
          <cell r="C62" t="str">
            <v>Mohamed Ahmed</v>
          </cell>
          <cell r="D62" t="str">
            <v>Mohamed Nabil Abd El Salam</v>
          </cell>
          <cell r="E62">
            <v>4</v>
          </cell>
          <cell r="F62">
            <v>42858</v>
          </cell>
          <cell r="G62" t="str">
            <v>Not Active</v>
          </cell>
        </row>
        <row r="63">
          <cell r="A63">
            <v>1862</v>
          </cell>
          <cell r="B63" t="str">
            <v>Shereen Makram Azer</v>
          </cell>
          <cell r="C63" t="str">
            <v>Ahmed Essam</v>
          </cell>
          <cell r="D63" t="str">
            <v>Mohamed Nabil Abd El Salam</v>
          </cell>
          <cell r="E63">
            <v>4</v>
          </cell>
          <cell r="F63">
            <v>42863</v>
          </cell>
          <cell r="G63" t="str">
            <v>Active</v>
          </cell>
        </row>
        <row r="64">
          <cell r="A64">
            <v>1863</v>
          </cell>
          <cell r="B64" t="str">
            <v>Reda basyony Attia elshekh</v>
          </cell>
          <cell r="C64" t="str">
            <v>Abdel Ghany Ibrahim</v>
          </cell>
          <cell r="D64" t="str">
            <v>Mohamed Nabil Abd El Salam</v>
          </cell>
          <cell r="E64">
            <v>4</v>
          </cell>
          <cell r="F64">
            <v>42861</v>
          </cell>
          <cell r="G64" t="str">
            <v>Active</v>
          </cell>
        </row>
        <row r="65">
          <cell r="A65">
            <v>1864</v>
          </cell>
          <cell r="B65" t="str">
            <v>Nahla Samir Ahmed</v>
          </cell>
          <cell r="C65" t="str">
            <v>Ahmed Essam</v>
          </cell>
          <cell r="D65" t="str">
            <v>Mohamed Nabil Abd El Salam</v>
          </cell>
          <cell r="E65">
            <v>4</v>
          </cell>
          <cell r="F65">
            <v>42861</v>
          </cell>
          <cell r="G65" t="str">
            <v>Active</v>
          </cell>
        </row>
        <row r="66">
          <cell r="A66">
            <v>1868</v>
          </cell>
          <cell r="B66" t="str">
            <v>Karim Essam Anwar ElSayed</v>
          </cell>
          <cell r="C66" t="str">
            <v>Hanan Fikry</v>
          </cell>
          <cell r="D66" t="str">
            <v>Mohamed Nabil Abd El Salam</v>
          </cell>
          <cell r="E66">
            <v>4</v>
          </cell>
          <cell r="F66">
            <v>42863</v>
          </cell>
          <cell r="G66" t="str">
            <v>Active</v>
          </cell>
        </row>
        <row r="67">
          <cell r="A67">
            <v>1919</v>
          </cell>
          <cell r="B67" t="str">
            <v>Beshier Nasr Beshier Mohamed</v>
          </cell>
          <cell r="C67" t="str">
            <v>Fady Salib</v>
          </cell>
          <cell r="D67" t="str">
            <v>Mohamed Nabil Abd El Salam</v>
          </cell>
          <cell r="E67">
            <v>4</v>
          </cell>
          <cell r="F67">
            <v>42863</v>
          </cell>
          <cell r="G67" t="str">
            <v>Active</v>
          </cell>
        </row>
        <row r="68">
          <cell r="A68">
            <v>1955</v>
          </cell>
          <cell r="B68" t="str">
            <v>Ahmed youssef Ahmed Ahmed</v>
          </cell>
          <cell r="C68" t="str">
            <v>Mohamed Ahmed</v>
          </cell>
          <cell r="D68" t="str">
            <v>Mohamed Nabil Abd El Salam</v>
          </cell>
          <cell r="E68">
            <v>4</v>
          </cell>
          <cell r="F68">
            <v>42865</v>
          </cell>
          <cell r="G68" t="str">
            <v>Active</v>
          </cell>
        </row>
        <row r="69">
          <cell r="A69">
            <v>11102</v>
          </cell>
          <cell r="B69" t="str">
            <v>Ahmed Magdy Elhosiny</v>
          </cell>
          <cell r="C69" t="str">
            <v>Fady Salib</v>
          </cell>
          <cell r="D69" t="str">
            <v>Mohamed Nabil Abd El Salam</v>
          </cell>
          <cell r="E69">
            <v>5</v>
          </cell>
          <cell r="F69">
            <v>42882</v>
          </cell>
          <cell r="G69" t="str">
            <v>Active</v>
          </cell>
        </row>
        <row r="70">
          <cell r="A70">
            <v>11103</v>
          </cell>
          <cell r="B70" t="str">
            <v>Mohamed Youssef Mohamed</v>
          </cell>
          <cell r="C70" t="str">
            <v xml:space="preserve">Kareem Ahmed </v>
          </cell>
          <cell r="D70" t="str">
            <v>Mohamed Nabil Abd El Salam</v>
          </cell>
          <cell r="E70">
            <v>5</v>
          </cell>
          <cell r="F70">
            <v>42873</v>
          </cell>
          <cell r="G70" t="str">
            <v>Active</v>
          </cell>
        </row>
        <row r="71">
          <cell r="A71">
            <v>11104</v>
          </cell>
          <cell r="B71" t="str">
            <v>Mohamed Fathy Mohamedy Shehata</v>
          </cell>
          <cell r="C71" t="str">
            <v>Hanan Fikry</v>
          </cell>
          <cell r="D71" t="str">
            <v>Mohamed Nabil Abd El Salam</v>
          </cell>
          <cell r="E71">
            <v>5</v>
          </cell>
          <cell r="F71">
            <v>42902</v>
          </cell>
          <cell r="G71" t="str">
            <v>Active</v>
          </cell>
        </row>
        <row r="72">
          <cell r="A72">
            <v>11110</v>
          </cell>
          <cell r="B72" t="str">
            <v>Amr Abdel Aleem</v>
          </cell>
          <cell r="C72" t="str">
            <v>Hanan Fikry</v>
          </cell>
          <cell r="D72" t="str">
            <v>Mohamed Nabil Abd El Salam</v>
          </cell>
          <cell r="E72">
            <v>5</v>
          </cell>
          <cell r="F72">
            <v>42882</v>
          </cell>
          <cell r="G72" t="str">
            <v>Active</v>
          </cell>
        </row>
        <row r="73">
          <cell r="A73">
            <v>11111</v>
          </cell>
          <cell r="B73" t="str">
            <v>Omnia Mohamed Elazab Arafa</v>
          </cell>
          <cell r="C73" t="str">
            <v>Hussein Said</v>
          </cell>
          <cell r="D73" t="str">
            <v>Mohamed Nabil Abd El Salam</v>
          </cell>
          <cell r="E73">
            <v>5</v>
          </cell>
          <cell r="F73">
            <v>42871</v>
          </cell>
          <cell r="G73" t="str">
            <v>Not Active</v>
          </cell>
        </row>
        <row r="74">
          <cell r="A74">
            <v>11112</v>
          </cell>
          <cell r="B74" t="str">
            <v>Maha Abdelhamid Mostafa Abu Zaid</v>
          </cell>
          <cell r="C74" t="str">
            <v>Mohamed Ahmed</v>
          </cell>
          <cell r="D74" t="str">
            <v>Mohamed Nabil Abd El Salam</v>
          </cell>
          <cell r="E74">
            <v>5</v>
          </cell>
          <cell r="F74">
            <v>42871</v>
          </cell>
          <cell r="G74" t="str">
            <v>Active</v>
          </cell>
        </row>
        <row r="75">
          <cell r="A75">
            <v>11108</v>
          </cell>
          <cell r="B75" t="str">
            <v>Karim Mortada Abdel Aty</v>
          </cell>
          <cell r="C75" t="str">
            <v>Abdel Ghany Ibrahim</v>
          </cell>
          <cell r="D75" t="str">
            <v>Mohamed Nabil Abd El Salam</v>
          </cell>
          <cell r="E75">
            <v>6</v>
          </cell>
          <cell r="F75">
            <v>42906</v>
          </cell>
          <cell r="G75" t="str">
            <v>Active</v>
          </cell>
        </row>
        <row r="76">
          <cell r="A76">
            <v>11120</v>
          </cell>
          <cell r="B76" t="str">
            <v>Abeer Gamal Abdel Naby</v>
          </cell>
          <cell r="C76" t="str">
            <v>Abdel Ghany Ibrahim</v>
          </cell>
          <cell r="D76" t="str">
            <v>Mohamed Nabil Abd El Salam</v>
          </cell>
          <cell r="E76">
            <v>6</v>
          </cell>
          <cell r="F76">
            <v>42902</v>
          </cell>
          <cell r="G76" t="str">
            <v>Active</v>
          </cell>
        </row>
        <row r="77">
          <cell r="A77">
            <v>11123</v>
          </cell>
          <cell r="B77" t="str">
            <v>Amr Mousa Kamel Mohamed</v>
          </cell>
          <cell r="C77" t="str">
            <v>Hanan Fikry</v>
          </cell>
          <cell r="D77" t="str">
            <v>Mohamed Nabil Abd El Salam</v>
          </cell>
          <cell r="E77">
            <v>6</v>
          </cell>
          <cell r="F77">
            <v>42902</v>
          </cell>
          <cell r="G77" t="str">
            <v>Active</v>
          </cell>
        </row>
        <row r="78">
          <cell r="A78">
            <v>11124</v>
          </cell>
          <cell r="B78" t="str">
            <v>Aya Ragab Hassan Ibrahim</v>
          </cell>
          <cell r="C78" t="str">
            <v xml:space="preserve">Kareem Ahmed </v>
          </cell>
          <cell r="D78" t="str">
            <v>Mohamed Nabil Abd El Salam</v>
          </cell>
          <cell r="E78">
            <v>6</v>
          </cell>
          <cell r="F78">
            <v>42906</v>
          </cell>
          <cell r="G78" t="str">
            <v>Active</v>
          </cell>
        </row>
        <row r="79">
          <cell r="A79">
            <v>11125</v>
          </cell>
          <cell r="B79" t="str">
            <v>Doaa Taha Bakhet</v>
          </cell>
          <cell r="C79" t="str">
            <v>Fady Salib</v>
          </cell>
          <cell r="D79" t="str">
            <v>Mohamed Nabil Abd El Salam</v>
          </cell>
          <cell r="E79">
            <v>6</v>
          </cell>
          <cell r="F79">
            <v>42906</v>
          </cell>
          <cell r="G79" t="str">
            <v>Active</v>
          </cell>
        </row>
        <row r="80">
          <cell r="A80">
            <v>11128</v>
          </cell>
          <cell r="B80" t="str">
            <v>Hanan Mikhael Said</v>
          </cell>
          <cell r="C80" t="str">
            <v>Mohamed Ahmed</v>
          </cell>
          <cell r="D80" t="str">
            <v>Mohamed Nabil Abd El Salam</v>
          </cell>
          <cell r="E80">
            <v>6</v>
          </cell>
          <cell r="F80">
            <v>42906</v>
          </cell>
          <cell r="G80" t="str">
            <v>Active</v>
          </cell>
        </row>
        <row r="81">
          <cell r="A81">
            <v>11129</v>
          </cell>
          <cell r="B81" t="str">
            <v>Hany Fayez Fakher</v>
          </cell>
          <cell r="C81" t="str">
            <v>Fady Salib</v>
          </cell>
          <cell r="D81" t="str">
            <v>Mohamed Nabil Abd El Salam</v>
          </cell>
          <cell r="E81">
            <v>6</v>
          </cell>
          <cell r="F81">
            <v>42902</v>
          </cell>
          <cell r="G81" t="str">
            <v>Active</v>
          </cell>
        </row>
        <row r="82">
          <cell r="A82">
            <v>11132</v>
          </cell>
          <cell r="B82" t="str">
            <v>Hussien Hassan Ali</v>
          </cell>
          <cell r="C82" t="str">
            <v>Mohamed Ahmed</v>
          </cell>
          <cell r="D82" t="str">
            <v>Mohamed Nabil Abd El Salam</v>
          </cell>
          <cell r="E82">
            <v>6</v>
          </cell>
          <cell r="F82">
            <v>42906</v>
          </cell>
          <cell r="G82" t="str">
            <v>Active</v>
          </cell>
        </row>
        <row r="83">
          <cell r="A83">
            <v>11133</v>
          </cell>
          <cell r="B83" t="str">
            <v>Lobna Mohamed Mounier</v>
          </cell>
          <cell r="C83" t="str">
            <v>Mohamed Ahmed</v>
          </cell>
          <cell r="D83" t="str">
            <v>Mohamed Nabil Abd El Salam</v>
          </cell>
          <cell r="E83">
            <v>6</v>
          </cell>
          <cell r="F83">
            <v>42906</v>
          </cell>
          <cell r="G83" t="str">
            <v>Active</v>
          </cell>
        </row>
        <row r="84">
          <cell r="A84">
            <v>11140</v>
          </cell>
          <cell r="B84" t="str">
            <v>Ramadan Saied Soliman</v>
          </cell>
          <cell r="C84" t="str">
            <v>Ahmed Essam</v>
          </cell>
          <cell r="D84" t="str">
            <v>Mohamed Nabil Abd El Salam</v>
          </cell>
          <cell r="E84">
            <v>6</v>
          </cell>
          <cell r="F84">
            <v>42906</v>
          </cell>
          <cell r="G84" t="str">
            <v>Active</v>
          </cell>
        </row>
        <row r="85">
          <cell r="A85">
            <v>11139</v>
          </cell>
          <cell r="B85" t="str">
            <v>Mona Mahrous Abdel Satar ElSayed</v>
          </cell>
          <cell r="C85" t="str">
            <v>Fady Salib</v>
          </cell>
          <cell r="D85" t="str">
            <v>Mohamed Nabil Abd El Salam</v>
          </cell>
          <cell r="E85">
            <v>7</v>
          </cell>
          <cell r="F85">
            <v>42910</v>
          </cell>
          <cell r="G85" t="str">
            <v>Active</v>
          </cell>
        </row>
        <row r="86">
          <cell r="A86">
            <v>11143</v>
          </cell>
          <cell r="B86" t="str">
            <v>Mohamed Ahmed Nasr</v>
          </cell>
          <cell r="C86" t="str">
            <v>Fady Salib</v>
          </cell>
          <cell r="D86" t="str">
            <v>Mohamed Nabil Abd El Salam</v>
          </cell>
          <cell r="E86">
            <v>7</v>
          </cell>
          <cell r="F86">
            <v>42929</v>
          </cell>
          <cell r="G86" t="str">
            <v>Active</v>
          </cell>
        </row>
        <row r="87">
          <cell r="A87">
            <v>11144</v>
          </cell>
          <cell r="B87" t="str">
            <v>Ayman Khodary ali</v>
          </cell>
          <cell r="C87" t="str">
            <v>Fady Salib</v>
          </cell>
          <cell r="D87" t="str">
            <v>Mohamed Nabil Abd El Salam</v>
          </cell>
          <cell r="E87">
            <v>7</v>
          </cell>
          <cell r="F87">
            <v>42928</v>
          </cell>
          <cell r="G87" t="str">
            <v>Active</v>
          </cell>
        </row>
        <row r="88">
          <cell r="A88">
            <v>11145</v>
          </cell>
          <cell r="B88" t="str">
            <v>Ahmed Hamd Allah Mansour Hamd allah</v>
          </cell>
          <cell r="C88" t="str">
            <v>Hanan Fikry</v>
          </cell>
          <cell r="D88" t="str">
            <v>Mohamed Nabil Abd El Salam</v>
          </cell>
          <cell r="E88">
            <v>7</v>
          </cell>
          <cell r="F88">
            <v>42929</v>
          </cell>
          <cell r="G88" t="str">
            <v>Active</v>
          </cell>
        </row>
        <row r="89">
          <cell r="A89">
            <v>11148</v>
          </cell>
          <cell r="B89" t="str">
            <v>Mostafa Ahmed Mubarak</v>
          </cell>
          <cell r="C89" t="str">
            <v>Mohamed Ahmed</v>
          </cell>
          <cell r="D89" t="str">
            <v>Mohamed Nabil Abd El Salam</v>
          </cell>
          <cell r="E89">
            <v>7</v>
          </cell>
          <cell r="F89">
            <v>42934</v>
          </cell>
          <cell r="G89" t="str">
            <v>Active</v>
          </cell>
        </row>
        <row r="90">
          <cell r="A90">
            <v>11150</v>
          </cell>
          <cell r="B90" t="str">
            <v>Mohamed Ahmed Mohamed Ibrahim Mahmoud</v>
          </cell>
          <cell r="C90" t="str">
            <v>Fady Salib</v>
          </cell>
          <cell r="D90" t="str">
            <v>Mohamed Nabil Abd El Salam</v>
          </cell>
          <cell r="E90">
            <v>7</v>
          </cell>
          <cell r="F90">
            <v>42910</v>
          </cell>
          <cell r="G90" t="str">
            <v>Active</v>
          </cell>
        </row>
        <row r="91">
          <cell r="A91">
            <v>11151</v>
          </cell>
          <cell r="B91" t="str">
            <v>Ahmed Mostafa Saad El din</v>
          </cell>
          <cell r="C91" t="str">
            <v>Ahmed Essam</v>
          </cell>
          <cell r="D91" t="str">
            <v>Mohamed Nabil Abd El Salam</v>
          </cell>
          <cell r="E91">
            <v>7</v>
          </cell>
          <cell r="F91">
            <v>42910</v>
          </cell>
          <cell r="G91" t="str">
            <v>Active</v>
          </cell>
        </row>
        <row r="92">
          <cell r="A92">
            <v>11152</v>
          </cell>
          <cell r="B92" t="str">
            <v>Mohamed Abdel Rady El Nouby Hussien</v>
          </cell>
          <cell r="C92" t="str">
            <v>Fady Salib</v>
          </cell>
          <cell r="D92" t="str">
            <v>Mohamed Nabil Abd El Salam</v>
          </cell>
          <cell r="E92">
            <v>7</v>
          </cell>
          <cell r="F92">
            <v>42929</v>
          </cell>
          <cell r="G92" t="str">
            <v>Active</v>
          </cell>
        </row>
        <row r="93">
          <cell r="A93">
            <v>11153</v>
          </cell>
          <cell r="B93" t="str">
            <v>Sara Mahmoud Abdel Mohasan El Sisy</v>
          </cell>
          <cell r="C93" t="str">
            <v>Mohamed Ahmed</v>
          </cell>
          <cell r="D93" t="str">
            <v>Mohamed Nabil Abd El Salam</v>
          </cell>
          <cell r="E93">
            <v>7</v>
          </cell>
          <cell r="F93">
            <v>42910</v>
          </cell>
          <cell r="G93" t="str">
            <v>Active</v>
          </cell>
        </row>
        <row r="94">
          <cell r="A94">
            <v>11154</v>
          </cell>
          <cell r="B94" t="str">
            <v>Samah Fawzy Mohamed Dardir</v>
          </cell>
          <cell r="C94" t="str">
            <v xml:space="preserve">Kareem Ahmed </v>
          </cell>
          <cell r="D94" t="str">
            <v>Mohamed Nabil Abd El Salam</v>
          </cell>
          <cell r="E94">
            <v>7</v>
          </cell>
          <cell r="F94">
            <v>42910</v>
          </cell>
          <cell r="G94" t="str">
            <v>Not Active</v>
          </cell>
        </row>
        <row r="95">
          <cell r="A95">
            <v>11155</v>
          </cell>
          <cell r="B95" t="str">
            <v>Mahmoud Mohamed Galal</v>
          </cell>
          <cell r="C95" t="str">
            <v xml:space="preserve">Kareem Ahmed </v>
          </cell>
          <cell r="D95" t="str">
            <v>Mohamed Nabil Abd El Salam</v>
          </cell>
          <cell r="E95">
            <v>7</v>
          </cell>
          <cell r="F95">
            <v>42920</v>
          </cell>
          <cell r="G95" t="str">
            <v>Active</v>
          </cell>
        </row>
        <row r="96">
          <cell r="A96">
            <v>11156</v>
          </cell>
          <cell r="B96" t="str">
            <v>Ahmed Maher Ahmed</v>
          </cell>
          <cell r="C96" t="str">
            <v>Fady Salib</v>
          </cell>
          <cell r="D96" t="str">
            <v>Mohamed Nabil Abd El Salam</v>
          </cell>
          <cell r="E96">
            <v>7</v>
          </cell>
          <cell r="F96">
            <v>42928</v>
          </cell>
          <cell r="G96" t="str">
            <v>Active</v>
          </cell>
        </row>
        <row r="97">
          <cell r="A97">
            <v>11157</v>
          </cell>
          <cell r="B97" t="str">
            <v>Lamiaa Abd Elhameed Moussa</v>
          </cell>
          <cell r="C97" t="str">
            <v>Fady Salib</v>
          </cell>
          <cell r="D97" t="str">
            <v>Mohamed Nabil Abd El Salam</v>
          </cell>
          <cell r="E97">
            <v>7</v>
          </cell>
          <cell r="F97">
            <v>42920</v>
          </cell>
          <cell r="G97" t="str">
            <v>Active</v>
          </cell>
        </row>
        <row r="98">
          <cell r="A98">
            <v>11158</v>
          </cell>
          <cell r="B98" t="str">
            <v>Mohamed Attallah Ali</v>
          </cell>
          <cell r="C98" t="str">
            <v>Hanan Fikry</v>
          </cell>
          <cell r="D98" t="str">
            <v>Mohamed Nabil Abd El Salam</v>
          </cell>
          <cell r="E98">
            <v>7</v>
          </cell>
          <cell r="F98">
            <v>42920</v>
          </cell>
          <cell r="G98" t="str">
            <v>Active</v>
          </cell>
        </row>
        <row r="99">
          <cell r="A99">
            <v>11160</v>
          </cell>
          <cell r="B99" t="str">
            <v>Aya Hassan Saady</v>
          </cell>
          <cell r="C99" t="str">
            <v>Abdel Ghany Ibrahim</v>
          </cell>
          <cell r="D99" t="str">
            <v>Mohamed Nabil Abd El Salam</v>
          </cell>
          <cell r="E99">
            <v>7</v>
          </cell>
          <cell r="F99">
            <v>42921</v>
          </cell>
          <cell r="G99" t="str">
            <v>Active</v>
          </cell>
        </row>
        <row r="100">
          <cell r="A100">
            <v>11162</v>
          </cell>
          <cell r="B100" t="str">
            <v>Shorouk Mohamed El Sayed</v>
          </cell>
          <cell r="C100" t="str">
            <v>Hanan Fikry</v>
          </cell>
          <cell r="D100" t="str">
            <v>Mohamed Nabil Abd El Salam</v>
          </cell>
          <cell r="E100">
            <v>7</v>
          </cell>
          <cell r="F100">
            <v>42910</v>
          </cell>
          <cell r="G100" t="str">
            <v>Active</v>
          </cell>
        </row>
        <row r="101">
          <cell r="A101">
            <v>11164</v>
          </cell>
          <cell r="B101" t="str">
            <v>Reham Sayed Ali Hassan Abdallah</v>
          </cell>
          <cell r="C101" t="str">
            <v>Mohamed Ahmed</v>
          </cell>
          <cell r="D101" t="str">
            <v>Mohamed Nabil Abd El Salam</v>
          </cell>
          <cell r="E101">
            <v>7</v>
          </cell>
          <cell r="F101">
            <v>42921</v>
          </cell>
          <cell r="G101" t="str">
            <v>Active</v>
          </cell>
        </row>
        <row r="102">
          <cell r="A102">
            <v>11174</v>
          </cell>
          <cell r="B102" t="str">
            <v>Ahmed Yehia Hassan</v>
          </cell>
          <cell r="C102" t="str">
            <v xml:space="preserve">Kareem Ahmed </v>
          </cell>
          <cell r="D102" t="str">
            <v>Mohamed Nabil Abd El Salam</v>
          </cell>
          <cell r="E102">
            <v>8</v>
          </cell>
          <cell r="F102">
            <v>42964</v>
          </cell>
          <cell r="G102" t="str">
            <v>Active</v>
          </cell>
        </row>
        <row r="103">
          <cell r="A103">
            <v>11175</v>
          </cell>
          <cell r="B103" t="str">
            <v>Aida Mohamed Ahmed</v>
          </cell>
          <cell r="C103" t="str">
            <v>Hanan Fikry</v>
          </cell>
          <cell r="D103" t="str">
            <v>Mohamed Nabil Abd El Salam</v>
          </cell>
          <cell r="E103">
            <v>8</v>
          </cell>
          <cell r="F103">
            <v>42957</v>
          </cell>
          <cell r="G103" t="str">
            <v>Active</v>
          </cell>
        </row>
        <row r="104">
          <cell r="A104">
            <v>11181</v>
          </cell>
          <cell r="B104" t="str">
            <v>Faried Mohamed Faried</v>
          </cell>
          <cell r="C104" t="str">
            <v>Hanan Fikry</v>
          </cell>
          <cell r="D104" t="str">
            <v>Mohamed Nabil Abd El Salam</v>
          </cell>
          <cell r="E104">
            <v>8</v>
          </cell>
          <cell r="F104">
            <v>42964</v>
          </cell>
          <cell r="G104" t="str">
            <v>Active</v>
          </cell>
        </row>
        <row r="105">
          <cell r="A105">
            <v>11183</v>
          </cell>
          <cell r="B105" t="str">
            <v>Mahmoud Ahmed Sayed Ahmed</v>
          </cell>
          <cell r="C105" t="str">
            <v>Fady Salib</v>
          </cell>
          <cell r="D105" t="str">
            <v>Mohamed Nabil Abd El Salam</v>
          </cell>
          <cell r="E105">
            <v>8</v>
          </cell>
          <cell r="F105">
            <v>42955</v>
          </cell>
          <cell r="G105" t="str">
            <v>Active</v>
          </cell>
        </row>
        <row r="106">
          <cell r="A106">
            <v>11184</v>
          </cell>
          <cell r="B106" t="str">
            <v>Mahmoud Mohamed Gamal</v>
          </cell>
          <cell r="C106" t="str">
            <v>Ahmed Essam</v>
          </cell>
          <cell r="D106" t="str">
            <v>Mohamed Nabil Abd El Salam</v>
          </cell>
          <cell r="E106">
            <v>8</v>
          </cell>
          <cell r="F106">
            <v>42957</v>
          </cell>
          <cell r="G106" t="str">
            <v>Active</v>
          </cell>
        </row>
        <row r="107">
          <cell r="A107">
            <v>11185</v>
          </cell>
          <cell r="B107" t="str">
            <v>Mahmoud Mohamed Naguib AbdelWahab</v>
          </cell>
          <cell r="C107" t="str">
            <v>Mohamed Ahmed</v>
          </cell>
          <cell r="D107" t="str">
            <v>Mohamed Nabil Abd El Salam</v>
          </cell>
          <cell r="E107">
            <v>8</v>
          </cell>
          <cell r="F107">
            <v>42964</v>
          </cell>
          <cell r="G107" t="str">
            <v>Active</v>
          </cell>
        </row>
        <row r="108">
          <cell r="A108">
            <v>11186</v>
          </cell>
          <cell r="B108" t="str">
            <v>Mai Mahmoud Hassany</v>
          </cell>
          <cell r="C108" t="str">
            <v>Hanan Fikry</v>
          </cell>
          <cell r="D108" t="str">
            <v>Mohamed Nabil Abd El Salam</v>
          </cell>
          <cell r="E108">
            <v>8</v>
          </cell>
          <cell r="F108">
            <v>42955</v>
          </cell>
          <cell r="G108" t="str">
            <v>Active</v>
          </cell>
        </row>
        <row r="109">
          <cell r="A109">
            <v>11187</v>
          </cell>
          <cell r="B109" t="str">
            <v>Mazen Mohamed SafilDeen AbdEl Hamed Younis</v>
          </cell>
          <cell r="C109" t="str">
            <v>Fady Salib</v>
          </cell>
          <cell r="D109" t="str">
            <v>Mohamed Nabil Abd El Salam</v>
          </cell>
          <cell r="E109">
            <v>8</v>
          </cell>
          <cell r="F109">
            <v>42957</v>
          </cell>
          <cell r="G109" t="str">
            <v>Active</v>
          </cell>
        </row>
        <row r="110">
          <cell r="A110">
            <v>11190</v>
          </cell>
          <cell r="B110" t="str">
            <v>Nashwa Mohamed Ahmed</v>
          </cell>
          <cell r="C110" t="str">
            <v xml:space="preserve">Kareem Ahmed </v>
          </cell>
          <cell r="D110" t="str">
            <v>Mohamed Nabil Abd El Salam</v>
          </cell>
          <cell r="E110">
            <v>8</v>
          </cell>
          <cell r="F110">
            <v>42958</v>
          </cell>
          <cell r="G110" t="str">
            <v>Active</v>
          </cell>
        </row>
        <row r="111">
          <cell r="A111">
            <v>11194</v>
          </cell>
          <cell r="B111" t="str">
            <v>Walid Ahmed Mosaad Hamadan</v>
          </cell>
          <cell r="C111" t="str">
            <v>Mohamed Ahmed</v>
          </cell>
          <cell r="D111" t="str">
            <v>Mohamed Nabil Abd El Salam</v>
          </cell>
          <cell r="E111">
            <v>8</v>
          </cell>
          <cell r="F111">
            <v>42956</v>
          </cell>
          <cell r="G111" t="str">
            <v>Active</v>
          </cell>
        </row>
        <row r="112">
          <cell r="A112">
            <v>1922</v>
          </cell>
          <cell r="B112" t="str">
            <v>Ayman Attia Ibrahim</v>
          </cell>
          <cell r="C112" t="str">
            <v xml:space="preserve">Kareem Ahmed </v>
          </cell>
          <cell r="D112" t="str">
            <v>Mohamed Nabil Abd El Salam</v>
          </cell>
          <cell r="E112">
            <v>9</v>
          </cell>
          <cell r="F112">
            <v>42996</v>
          </cell>
          <cell r="G112" t="str">
            <v>Active</v>
          </cell>
        </row>
        <row r="113">
          <cell r="A113">
            <v>11199</v>
          </cell>
          <cell r="B113" t="str">
            <v>Bahaa El Din Sarwat Ali</v>
          </cell>
          <cell r="C113" t="str">
            <v xml:space="preserve">Kareem Ahmed </v>
          </cell>
          <cell r="D113" t="str">
            <v>Mohamed Nabil Abd El Salam</v>
          </cell>
          <cell r="E113">
            <v>9</v>
          </cell>
          <cell r="F113">
            <v>42996</v>
          </cell>
          <cell r="G113" t="str">
            <v>Active</v>
          </cell>
        </row>
        <row r="114">
          <cell r="A114">
            <v>11202</v>
          </cell>
          <cell r="B114" t="str">
            <v>Hussien Abo Elhagag Ahmed</v>
          </cell>
          <cell r="C114" t="str">
            <v xml:space="preserve">Kareem Ahmed </v>
          </cell>
          <cell r="D114" t="str">
            <v>Mohamed Nabil Abd El Salam</v>
          </cell>
          <cell r="E114">
            <v>9</v>
          </cell>
          <cell r="F114">
            <v>42996</v>
          </cell>
          <cell r="G114" t="str">
            <v>Active</v>
          </cell>
        </row>
        <row r="115">
          <cell r="A115">
            <v>11203</v>
          </cell>
          <cell r="B115" t="str">
            <v>Mohamed Abdel Fattah</v>
          </cell>
          <cell r="C115" t="str">
            <v>Hanan Fikry</v>
          </cell>
          <cell r="D115" t="str">
            <v>Mohamed Nabil Abd El Salam</v>
          </cell>
          <cell r="E115">
            <v>9</v>
          </cell>
          <cell r="F115">
            <v>42996</v>
          </cell>
          <cell r="G115" t="str">
            <v>Active</v>
          </cell>
        </row>
        <row r="116">
          <cell r="A116">
            <v>11211</v>
          </cell>
          <cell r="B116" t="str">
            <v>Nourhan Hesham Mohamed</v>
          </cell>
          <cell r="C116" t="str">
            <v>Hanan Fikry</v>
          </cell>
          <cell r="D116" t="str">
            <v>Mohamed Nabil Abd El Salam</v>
          </cell>
          <cell r="E116">
            <v>9</v>
          </cell>
          <cell r="F116">
            <v>42996</v>
          </cell>
          <cell r="G116" t="str">
            <v>Active</v>
          </cell>
        </row>
        <row r="117">
          <cell r="A117">
            <v>11213</v>
          </cell>
          <cell r="B117" t="str">
            <v>Othman Abdel Kareem Hussien Abdel Rehim</v>
          </cell>
          <cell r="C117" t="str">
            <v>Mohamed Ahmed</v>
          </cell>
          <cell r="D117" t="str">
            <v>Mohamed Nabil Abd El Salam</v>
          </cell>
          <cell r="E117">
            <v>9</v>
          </cell>
          <cell r="F117">
            <v>42996</v>
          </cell>
          <cell r="G117" t="str">
            <v>Not Active</v>
          </cell>
        </row>
        <row r="118">
          <cell r="A118">
            <v>11204</v>
          </cell>
          <cell r="B118" t="str">
            <v>Mohamed Ahmed Abdelmoniem Ibrahim</v>
          </cell>
          <cell r="C118" t="str">
            <v>Fady Salib</v>
          </cell>
          <cell r="D118" t="str">
            <v>Mohamed Nabil Abd El Salam</v>
          </cell>
          <cell r="E118">
            <v>9</v>
          </cell>
          <cell r="F118">
            <v>42998</v>
          </cell>
          <cell r="G118" t="str">
            <v>Active</v>
          </cell>
        </row>
        <row r="119">
          <cell r="A119">
            <v>11206</v>
          </cell>
          <cell r="B119" t="str">
            <v>Mohamed Mostafa Mahmoud</v>
          </cell>
          <cell r="C119" t="str">
            <v>Mohamed Ahmed</v>
          </cell>
          <cell r="D119" t="str">
            <v>Mohamed Nabil Abd El Salam</v>
          </cell>
          <cell r="E119">
            <v>9</v>
          </cell>
          <cell r="F119">
            <v>42998</v>
          </cell>
          <cell r="G119" t="str">
            <v>Active</v>
          </cell>
        </row>
        <row r="120">
          <cell r="A120">
            <v>11207</v>
          </cell>
          <cell r="B120" t="str">
            <v>Mohamed Nabil Amen Mostafa</v>
          </cell>
          <cell r="C120" t="str">
            <v>Hanan Fikry</v>
          </cell>
          <cell r="D120" t="str">
            <v>Mohamed Nabil Abd El Salam</v>
          </cell>
          <cell r="E120">
            <v>9</v>
          </cell>
          <cell r="F120">
            <v>42998</v>
          </cell>
          <cell r="G120" t="str">
            <v>Active</v>
          </cell>
        </row>
        <row r="121">
          <cell r="A121">
            <v>11209</v>
          </cell>
          <cell r="B121" t="str">
            <v>Mostafa Mohamed Kamel Mohamed Sharawy</v>
          </cell>
          <cell r="C121" t="str">
            <v>Hanan Fikry</v>
          </cell>
          <cell r="D121" t="str">
            <v>Mohamed Nabil Abd El Salam</v>
          </cell>
          <cell r="E121">
            <v>9</v>
          </cell>
          <cell r="F121">
            <v>42998</v>
          </cell>
          <cell r="G121" t="str">
            <v>Active</v>
          </cell>
        </row>
        <row r="122">
          <cell r="A122">
            <v>11210</v>
          </cell>
          <cell r="B122" t="str">
            <v>Norhan Ahmed Mohamed Gad</v>
          </cell>
          <cell r="C122" t="str">
            <v xml:space="preserve">Kareem Ahmed </v>
          </cell>
          <cell r="D122" t="str">
            <v>Mohamed Nabil Abd El Salam</v>
          </cell>
          <cell r="E122">
            <v>9</v>
          </cell>
          <cell r="F122">
            <v>42998</v>
          </cell>
          <cell r="G122" t="str">
            <v>Active</v>
          </cell>
        </row>
        <row r="123">
          <cell r="A123">
            <v>11214</v>
          </cell>
          <cell r="B123" t="str">
            <v>Yasser Wisa Anwer</v>
          </cell>
          <cell r="C123" t="str">
            <v>Ahmed Essam</v>
          </cell>
          <cell r="D123" t="str">
            <v>Mohamed Nabil Abd El Salam</v>
          </cell>
          <cell r="E123">
            <v>9</v>
          </cell>
          <cell r="F123">
            <v>42998</v>
          </cell>
          <cell r="G123" t="str">
            <v>Active</v>
          </cell>
        </row>
        <row r="124">
          <cell r="A124">
            <v>11200</v>
          </cell>
          <cell r="B124" t="str">
            <v>Ehab Ibrahim Mohamed</v>
          </cell>
          <cell r="C124" t="str">
            <v>Abdel Ghany Ibrahim</v>
          </cell>
          <cell r="D124" t="str">
            <v>Mohamed Nabil Abd El Salam</v>
          </cell>
          <cell r="E124">
            <v>9</v>
          </cell>
          <cell r="F124">
            <v>42998</v>
          </cell>
          <cell r="G124" t="str">
            <v>Not Active</v>
          </cell>
        </row>
        <row r="125">
          <cell r="A125">
            <v>11208</v>
          </cell>
          <cell r="B125" t="str">
            <v>Mohamed Reda Abdel Rahman</v>
          </cell>
          <cell r="C125" t="str">
            <v xml:space="preserve">Kareem Ahmed </v>
          </cell>
          <cell r="D125" t="str">
            <v>Mohamed Nabil Abd El Salam</v>
          </cell>
          <cell r="E125">
            <v>9</v>
          </cell>
          <cell r="F125">
            <v>42998</v>
          </cell>
          <cell r="G125" t="str">
            <v>Active</v>
          </cell>
        </row>
        <row r="126">
          <cell r="A126">
            <v>11196</v>
          </cell>
          <cell r="B126" t="str">
            <v>Ahmed Mahmoud Mohamed</v>
          </cell>
          <cell r="C126" t="str">
            <v>Fady Salib</v>
          </cell>
          <cell r="D126" t="str">
            <v>Mohamed Nabil Abd El Salam</v>
          </cell>
          <cell r="E126">
            <v>9</v>
          </cell>
          <cell r="F126">
            <v>43000</v>
          </cell>
          <cell r="G126" t="str">
            <v>Not Active</v>
          </cell>
        </row>
        <row r="127">
          <cell r="A127">
            <v>11197</v>
          </cell>
          <cell r="B127" t="str">
            <v>Amr Essam Elden Abdelhameed</v>
          </cell>
          <cell r="C127" t="str">
            <v>Ahmed Essam</v>
          </cell>
          <cell r="D127" t="str">
            <v>Mohamed Nabil Abd El Salam</v>
          </cell>
          <cell r="E127">
            <v>9</v>
          </cell>
          <cell r="F127">
            <v>43000</v>
          </cell>
          <cell r="G127" t="str">
            <v>Active</v>
          </cell>
        </row>
        <row r="128">
          <cell r="A128">
            <v>11221</v>
          </cell>
          <cell r="B128" t="str">
            <v>Gamal Mohamed Gamal Mohamed</v>
          </cell>
          <cell r="C128" t="str">
            <v>Abdel Ghany Ibrahim</v>
          </cell>
          <cell r="D128" t="str">
            <v>Mohamed Nabil Abd El Salam</v>
          </cell>
          <cell r="E128">
            <v>10</v>
          </cell>
          <cell r="F128">
            <v>43031</v>
          </cell>
          <cell r="G128" t="str">
            <v>Active</v>
          </cell>
        </row>
        <row r="129">
          <cell r="A129">
            <v>11222</v>
          </cell>
          <cell r="B129" t="str">
            <v>Hesham Shaban ElSawy</v>
          </cell>
          <cell r="C129" t="str">
            <v>Ahmed Essam</v>
          </cell>
          <cell r="D129" t="str">
            <v>Mohamed Nabil Abd El Salam</v>
          </cell>
          <cell r="E129">
            <v>10</v>
          </cell>
          <cell r="F129">
            <v>43027</v>
          </cell>
          <cell r="G129" t="str">
            <v>Active</v>
          </cell>
        </row>
        <row r="130">
          <cell r="A130">
            <v>11224</v>
          </cell>
          <cell r="B130" t="str">
            <v>Mahmoud AbdElgwad Gouda Mohamed</v>
          </cell>
          <cell r="C130" t="str">
            <v>Ahmed Essam</v>
          </cell>
          <cell r="D130" t="str">
            <v>Mohamed Nabil Abd El Salam</v>
          </cell>
          <cell r="E130">
            <v>10</v>
          </cell>
          <cell r="F130">
            <v>43027</v>
          </cell>
          <cell r="G130" t="str">
            <v>Active</v>
          </cell>
        </row>
        <row r="131">
          <cell r="A131">
            <v>11226</v>
          </cell>
          <cell r="B131" t="str">
            <v>Mohamed AbdElatte Ahmed Fares</v>
          </cell>
          <cell r="C131" t="str">
            <v>Abdel Ghany Ibrahim</v>
          </cell>
          <cell r="D131" t="str">
            <v>Mohamed Nabil Abd El Salam</v>
          </cell>
          <cell r="E131">
            <v>10</v>
          </cell>
          <cell r="F131">
            <v>43027</v>
          </cell>
          <cell r="G131" t="str">
            <v>Active</v>
          </cell>
        </row>
        <row r="132">
          <cell r="A132">
            <v>11227</v>
          </cell>
          <cell r="B132" t="str">
            <v>Mohamed Abdel Mored</v>
          </cell>
          <cell r="C132" t="str">
            <v xml:space="preserve">Kareem Ahmed </v>
          </cell>
          <cell r="D132" t="str">
            <v>Mohamed Nabil Abd El Salam</v>
          </cell>
          <cell r="E132">
            <v>10</v>
          </cell>
          <cell r="F132">
            <v>43027</v>
          </cell>
          <cell r="G132" t="str">
            <v>Active</v>
          </cell>
        </row>
        <row r="133">
          <cell r="A133">
            <v>11228</v>
          </cell>
          <cell r="B133" t="str">
            <v>Mohamed Ahmed Mohamed Mohey</v>
          </cell>
          <cell r="C133" t="str">
            <v>Hussein Said</v>
          </cell>
          <cell r="D133" t="str">
            <v>Mohamed Nabil Abd El Salam</v>
          </cell>
          <cell r="E133">
            <v>10</v>
          </cell>
          <cell r="F133">
            <v>43027</v>
          </cell>
          <cell r="G133" t="str">
            <v>Not Active</v>
          </cell>
        </row>
        <row r="134">
          <cell r="A134">
            <v>11217</v>
          </cell>
          <cell r="B134" t="str">
            <v>Ahmed Hamdy Mousafa Elnady</v>
          </cell>
          <cell r="C134" t="str">
            <v>Abdel Ghany Ibrahim</v>
          </cell>
          <cell r="D134" t="str">
            <v>Mohamed Nabil Abd El Salam</v>
          </cell>
          <cell r="E134">
            <v>10</v>
          </cell>
          <cell r="F134">
            <v>43031</v>
          </cell>
          <cell r="G134" t="str">
            <v>Active</v>
          </cell>
        </row>
        <row r="135">
          <cell r="A135">
            <v>11219</v>
          </cell>
          <cell r="B135" t="str">
            <v>Dalia Atef Naguib</v>
          </cell>
          <cell r="C135" t="str">
            <v>Hanan Fikry</v>
          </cell>
          <cell r="D135" t="str">
            <v>Mohamed Nabil Abd El Salam</v>
          </cell>
          <cell r="E135">
            <v>10</v>
          </cell>
          <cell r="F135">
            <v>43031</v>
          </cell>
          <cell r="G135" t="str">
            <v>Active</v>
          </cell>
        </row>
        <row r="136">
          <cell r="A136">
            <v>11225</v>
          </cell>
          <cell r="B136" t="str">
            <v>Moamen Elsamaraay Abbas Salman</v>
          </cell>
          <cell r="C136" t="str">
            <v>Fady Salib</v>
          </cell>
          <cell r="D136" t="str">
            <v>Mohamed Nabil Abd El Salam</v>
          </cell>
          <cell r="E136">
            <v>10</v>
          </cell>
          <cell r="F136">
            <v>43031</v>
          </cell>
          <cell r="G136" t="str">
            <v>Active</v>
          </cell>
        </row>
        <row r="137">
          <cell r="A137">
            <v>11229</v>
          </cell>
          <cell r="B137" t="str">
            <v>Mohamed Elsayed Ahmed AbdElwadod</v>
          </cell>
          <cell r="C137" t="str">
            <v>Mohamed Ahmed</v>
          </cell>
          <cell r="D137" t="str">
            <v>Mohamed Nabil Abd El Salam</v>
          </cell>
          <cell r="E137">
            <v>10</v>
          </cell>
          <cell r="F137">
            <v>43031</v>
          </cell>
          <cell r="G137" t="str">
            <v>Active</v>
          </cell>
        </row>
        <row r="138">
          <cell r="A138">
            <v>11232</v>
          </cell>
          <cell r="B138" t="str">
            <v>Neven Raaof Labib</v>
          </cell>
          <cell r="C138" t="str">
            <v>Ahmed Essam</v>
          </cell>
          <cell r="D138" t="str">
            <v>Mohamed Nabil Abd El Salam</v>
          </cell>
          <cell r="E138">
            <v>10</v>
          </cell>
          <cell r="F138">
            <v>43031</v>
          </cell>
          <cell r="G138" t="str">
            <v>Active</v>
          </cell>
        </row>
        <row r="139">
          <cell r="A139">
            <v>11233</v>
          </cell>
          <cell r="B139" t="str">
            <v>Sameh Kamal Ahmed</v>
          </cell>
          <cell r="C139" t="str">
            <v>Mohamed Ahmed</v>
          </cell>
          <cell r="D139" t="str">
            <v>Mohamed Nabil Abd El Salam</v>
          </cell>
          <cell r="E139">
            <v>10</v>
          </cell>
          <cell r="F139">
            <v>43031</v>
          </cell>
          <cell r="G139" t="str">
            <v>Active</v>
          </cell>
        </row>
        <row r="140">
          <cell r="A140">
            <v>11234</v>
          </cell>
          <cell r="B140" t="str">
            <v>Abdel Hady Rabee Taha</v>
          </cell>
          <cell r="C140" t="str">
            <v>Hanan Fikry</v>
          </cell>
          <cell r="D140" t="str">
            <v>Mohamed Nabil Abd El Salam</v>
          </cell>
          <cell r="E140">
            <v>11</v>
          </cell>
          <cell r="F140">
            <v>43039</v>
          </cell>
          <cell r="G140" t="str">
            <v>Not Active</v>
          </cell>
        </row>
        <row r="141">
          <cell r="A141">
            <v>11215</v>
          </cell>
          <cell r="B141" t="str">
            <v>Abdel Elrahman Mohamed Ibrahim</v>
          </cell>
          <cell r="C141" t="str">
            <v>Fady Salib</v>
          </cell>
          <cell r="D141" t="str">
            <v>Mohamed Nabil Abd El Salam</v>
          </cell>
          <cell r="E141">
            <v>11</v>
          </cell>
          <cell r="F141">
            <v>43041</v>
          </cell>
          <cell r="G141" t="str">
            <v>Active</v>
          </cell>
        </row>
        <row r="142">
          <cell r="A142">
            <v>11238</v>
          </cell>
          <cell r="B142" t="str">
            <v>Aya Khaled Mohamed Elshktawy</v>
          </cell>
          <cell r="C142" t="str">
            <v>Hanan Fikry</v>
          </cell>
          <cell r="D142" t="str">
            <v>Mohamed Nabil Abd El Salam</v>
          </cell>
          <cell r="E142">
            <v>11</v>
          </cell>
          <cell r="F142">
            <v>43041</v>
          </cell>
          <cell r="G142" t="str">
            <v>Not Active</v>
          </cell>
        </row>
        <row r="143">
          <cell r="A143">
            <v>11241</v>
          </cell>
          <cell r="B143" t="str">
            <v>Hebatallah Fathy Mohamed Ahemd Hamam</v>
          </cell>
          <cell r="C143" t="str">
            <v>Abdel Ghany Ibrahim</v>
          </cell>
          <cell r="D143" t="str">
            <v>Mohamed Nabil Abd El Salam</v>
          </cell>
          <cell r="E143">
            <v>11</v>
          </cell>
          <cell r="F143">
            <v>43039</v>
          </cell>
          <cell r="G143" t="str">
            <v>Active</v>
          </cell>
        </row>
        <row r="144">
          <cell r="A144">
            <v>11244</v>
          </cell>
          <cell r="B144" t="str">
            <v>Manahl AbdElfadil Hussian Abazid</v>
          </cell>
          <cell r="C144" t="str">
            <v>Hanan Fikry</v>
          </cell>
          <cell r="D144" t="str">
            <v>Mohamed Nabil Abd El Salam</v>
          </cell>
          <cell r="E144">
            <v>11</v>
          </cell>
          <cell r="F144">
            <v>43039</v>
          </cell>
          <cell r="G144" t="str">
            <v>Active</v>
          </cell>
        </row>
        <row r="145">
          <cell r="A145">
            <v>11245</v>
          </cell>
          <cell r="B145" t="str">
            <v>Manar Maher Mousa Moamed Talha</v>
          </cell>
          <cell r="C145" t="str">
            <v>Hussein Said</v>
          </cell>
          <cell r="D145" t="str">
            <v>Mohamed Nabil Abd El Salam</v>
          </cell>
          <cell r="E145">
            <v>11</v>
          </cell>
          <cell r="F145">
            <v>43039</v>
          </cell>
          <cell r="G145" t="str">
            <v>Not Active</v>
          </cell>
        </row>
        <row r="146">
          <cell r="A146">
            <v>11251</v>
          </cell>
          <cell r="B146" t="str">
            <v>Ramy Samir Mahmoud</v>
          </cell>
          <cell r="C146" t="str">
            <v>Hussein Said</v>
          </cell>
          <cell r="D146" t="str">
            <v>Mohamed Nabil Abd El Salam</v>
          </cell>
          <cell r="E146">
            <v>11</v>
          </cell>
          <cell r="F146">
            <v>43039</v>
          </cell>
          <cell r="G146" t="str">
            <v>Active</v>
          </cell>
        </row>
        <row r="147">
          <cell r="A147">
            <v>11255</v>
          </cell>
          <cell r="B147" t="str">
            <v>Zinab Gamal Ahmed Ali</v>
          </cell>
          <cell r="C147" t="str">
            <v xml:space="preserve">Kareem Ahmed </v>
          </cell>
          <cell r="D147" t="str">
            <v>Mohamed Nabil Abd El Salam</v>
          </cell>
          <cell r="E147">
            <v>11</v>
          </cell>
          <cell r="F147">
            <v>43039</v>
          </cell>
          <cell r="G147" t="str">
            <v>Not Active</v>
          </cell>
        </row>
        <row r="148">
          <cell r="A148">
            <v>11231</v>
          </cell>
          <cell r="B148" t="str">
            <v>Mostafa Mohamed Ateto Othman</v>
          </cell>
          <cell r="C148" t="str">
            <v>Mohamed Ahmed</v>
          </cell>
          <cell r="D148" t="str">
            <v>Mohamed Nabil Abd El Salam</v>
          </cell>
          <cell r="E148">
            <v>11</v>
          </cell>
          <cell r="F148">
            <v>43039</v>
          </cell>
          <cell r="G148" t="str">
            <v>Active</v>
          </cell>
        </row>
        <row r="149">
          <cell r="A149">
            <v>11230</v>
          </cell>
          <cell r="B149" t="str">
            <v>Mohamed Gamal Mohamed</v>
          </cell>
          <cell r="C149" t="str">
            <v>Hanan Fikry</v>
          </cell>
          <cell r="D149" t="str">
            <v>Mohamed Nabil Abd El Salam</v>
          </cell>
          <cell r="E149">
            <v>11</v>
          </cell>
          <cell r="F149">
            <v>43039</v>
          </cell>
          <cell r="G149" t="str">
            <v>Active</v>
          </cell>
        </row>
        <row r="150">
          <cell r="A150">
            <v>11236</v>
          </cell>
          <cell r="B150" t="str">
            <v>Aliaa Fekry Bakry Ali</v>
          </cell>
          <cell r="C150" t="str">
            <v>Abdel Ghany Ibrahim</v>
          </cell>
          <cell r="D150" t="str">
            <v>Mohamed Nabil Abd El Salam</v>
          </cell>
          <cell r="E150">
            <v>11</v>
          </cell>
          <cell r="F150">
            <v>43041</v>
          </cell>
          <cell r="G150" t="str">
            <v>Not Active</v>
          </cell>
        </row>
        <row r="151">
          <cell r="A151">
            <v>11239</v>
          </cell>
          <cell r="B151" t="str">
            <v>Ebrahim Ahmed Ali Ebrahim</v>
          </cell>
          <cell r="C151" t="str">
            <v>Hussein Said</v>
          </cell>
          <cell r="D151" t="str">
            <v>Mohamed Nabil Abd El Salam</v>
          </cell>
          <cell r="E151">
            <v>11</v>
          </cell>
          <cell r="F151">
            <v>43043</v>
          </cell>
          <cell r="G151" t="str">
            <v>Not Active</v>
          </cell>
        </row>
        <row r="152">
          <cell r="A152">
            <v>11240</v>
          </cell>
          <cell r="B152" t="str">
            <v>Heba Allah Ahia Fadel Hassan</v>
          </cell>
          <cell r="C152" t="str">
            <v>Ahmed Essam</v>
          </cell>
          <cell r="D152" t="str">
            <v>Mohamed Nabil Abd El Salam</v>
          </cell>
          <cell r="E152">
            <v>11</v>
          </cell>
          <cell r="F152">
            <v>43041</v>
          </cell>
          <cell r="G152" t="str">
            <v>Active</v>
          </cell>
        </row>
        <row r="153">
          <cell r="A153">
            <v>11242</v>
          </cell>
          <cell r="B153" t="str">
            <v>Hossam Gameel Mohamed Selim</v>
          </cell>
          <cell r="C153" t="str">
            <v>Hussein Said</v>
          </cell>
          <cell r="D153" t="str">
            <v>Mohamed Nabil Abd El Salam</v>
          </cell>
          <cell r="E153">
            <v>11</v>
          </cell>
          <cell r="F153">
            <v>43042</v>
          </cell>
          <cell r="G153" t="str">
            <v>Active</v>
          </cell>
        </row>
        <row r="154">
          <cell r="A154">
            <v>11246</v>
          </cell>
          <cell r="B154" t="str">
            <v>Mohamed Abdelazeem Ramadan Abdelrheem</v>
          </cell>
          <cell r="C154" t="str">
            <v>Fady Salib</v>
          </cell>
          <cell r="D154" t="str">
            <v>Mohamed Nabil Abd El Salam</v>
          </cell>
          <cell r="E154">
            <v>11</v>
          </cell>
          <cell r="F154">
            <v>43042</v>
          </cell>
          <cell r="G154" t="str">
            <v>Active</v>
          </cell>
        </row>
        <row r="155">
          <cell r="A155">
            <v>11248</v>
          </cell>
          <cell r="B155" t="str">
            <v>Mohamed Gamal Ahemd Edris</v>
          </cell>
          <cell r="C155" t="str">
            <v>Ahmed Essam</v>
          </cell>
          <cell r="D155" t="str">
            <v>Mohamed Nabil Abd El Salam</v>
          </cell>
          <cell r="E155">
            <v>11</v>
          </cell>
          <cell r="F155">
            <v>43041</v>
          </cell>
          <cell r="G155" t="str">
            <v>Active</v>
          </cell>
        </row>
        <row r="156">
          <cell r="A156">
            <v>11249</v>
          </cell>
          <cell r="B156" t="str">
            <v>Nourhan Alaa Ali Mohamed Elalfi</v>
          </cell>
          <cell r="C156" t="str">
            <v xml:space="preserve">Kareem Ahmed </v>
          </cell>
          <cell r="D156" t="str">
            <v>Mohamed Nabil Abd El Salam</v>
          </cell>
          <cell r="E156">
            <v>11</v>
          </cell>
          <cell r="F156">
            <v>43042</v>
          </cell>
          <cell r="G156" t="str">
            <v>Active</v>
          </cell>
        </row>
        <row r="157">
          <cell r="A157">
            <v>11250</v>
          </cell>
          <cell r="B157" t="str">
            <v>Ola Gamal Hasanin Mohamed</v>
          </cell>
          <cell r="C157" t="str">
            <v>Mohamed Ahmed</v>
          </cell>
          <cell r="D157" t="str">
            <v>Mohamed Nabil Abd El Salam</v>
          </cell>
          <cell r="E157">
            <v>11</v>
          </cell>
          <cell r="F157">
            <v>43043</v>
          </cell>
          <cell r="G157" t="str">
            <v>Active</v>
          </cell>
        </row>
        <row r="158">
          <cell r="A158">
            <v>11254</v>
          </cell>
          <cell r="B158" t="str">
            <v>Shrouk Gamal Abdelhamid NourEldin</v>
          </cell>
          <cell r="C158" t="str">
            <v>Hanan Fikry</v>
          </cell>
          <cell r="D158" t="str">
            <v>Mohamed Nabil Abd El Salam</v>
          </cell>
          <cell r="E158">
            <v>11</v>
          </cell>
          <cell r="F158">
            <v>43043</v>
          </cell>
          <cell r="G158" t="str">
            <v>Active</v>
          </cell>
        </row>
        <row r="159">
          <cell r="A159">
            <v>11237</v>
          </cell>
          <cell r="B159" t="str">
            <v>Aya Ahmed Mohamed AbdElmaksoud</v>
          </cell>
          <cell r="C159" t="str">
            <v>Hussein Said</v>
          </cell>
          <cell r="D159" t="str">
            <v>Mohamed Nabil Abd El Salam</v>
          </cell>
          <cell r="E159">
            <v>11</v>
          </cell>
          <cell r="F159">
            <v>43043</v>
          </cell>
          <cell r="G159" t="str">
            <v>Not Active</v>
          </cell>
        </row>
        <row r="160">
          <cell r="A160">
            <v>11243</v>
          </cell>
          <cell r="B160" t="str">
            <v>Mai Abdel Fadil Hussein</v>
          </cell>
          <cell r="C160" t="str">
            <v>Hussein Said</v>
          </cell>
          <cell r="D160" t="str">
            <v>Mohamed Nabil Abd El Salam</v>
          </cell>
          <cell r="E160">
            <v>11</v>
          </cell>
          <cell r="F160">
            <v>43043</v>
          </cell>
          <cell r="G160" t="str">
            <v>Active</v>
          </cell>
        </row>
        <row r="161">
          <cell r="A161">
            <v>11252</v>
          </cell>
          <cell r="B161" t="str">
            <v>Sahr AbdElrheem Mahmoud Ahmed</v>
          </cell>
          <cell r="C161" t="str">
            <v xml:space="preserve">Kareem Ahmed </v>
          </cell>
          <cell r="D161" t="str">
            <v>Mohamed Nabil Abd El Salam</v>
          </cell>
          <cell r="E161">
            <v>11</v>
          </cell>
          <cell r="F161">
            <v>43044</v>
          </cell>
          <cell r="G161" t="str">
            <v>Active</v>
          </cell>
        </row>
        <row r="162">
          <cell r="A162">
            <v>11256</v>
          </cell>
          <cell r="B162" t="str">
            <v>Ahmed Ali Abdel Hameed Ali</v>
          </cell>
          <cell r="C162" t="str">
            <v>Mohamed Ahmed</v>
          </cell>
          <cell r="D162" t="str">
            <v>Mohamed Nabil Abd El Salam</v>
          </cell>
          <cell r="E162">
            <v>11</v>
          </cell>
          <cell r="F162">
            <v>43044</v>
          </cell>
          <cell r="G162" t="str">
            <v>Active</v>
          </cell>
        </row>
        <row r="163">
          <cell r="A163">
            <v>11259</v>
          </cell>
          <cell r="B163" t="str">
            <v>Abdel Rahman Mahmoud Hassan</v>
          </cell>
          <cell r="C163" t="str">
            <v>Hussein Said</v>
          </cell>
          <cell r="D163" t="str">
            <v>Mohamed Nabil Abd El Salam</v>
          </cell>
          <cell r="E163">
            <v>12</v>
          </cell>
          <cell r="F163">
            <v>43070</v>
          </cell>
          <cell r="G163" t="str">
            <v>Active</v>
          </cell>
        </row>
        <row r="164">
          <cell r="A164">
            <v>11264</v>
          </cell>
          <cell r="B164" t="str">
            <v>Assem Hussien Sahry Beshry</v>
          </cell>
          <cell r="C164" t="str">
            <v>Hussein Said</v>
          </cell>
          <cell r="D164" t="str">
            <v>Mohamed Nabil Abd El Salam</v>
          </cell>
          <cell r="E164">
            <v>12</v>
          </cell>
          <cell r="F164">
            <v>43070</v>
          </cell>
          <cell r="G164" t="str">
            <v>Active</v>
          </cell>
        </row>
        <row r="165">
          <cell r="A165">
            <v>11266</v>
          </cell>
          <cell r="B165" t="str">
            <v>Islam Mahmoud Ahmed AbdElrhim</v>
          </cell>
          <cell r="C165" t="str">
            <v>Hussein Said</v>
          </cell>
          <cell r="D165" t="str">
            <v>Mohamed Nabil Abd El Salam</v>
          </cell>
          <cell r="E165">
            <v>12</v>
          </cell>
          <cell r="F165">
            <v>43071</v>
          </cell>
          <cell r="G165" t="str">
            <v>Active</v>
          </cell>
        </row>
        <row r="166">
          <cell r="A166">
            <v>11271</v>
          </cell>
          <cell r="B166" t="str">
            <v>Mazen Mohamed Essam Abdel Hameed</v>
          </cell>
          <cell r="C166" t="str">
            <v>Hussein Said</v>
          </cell>
          <cell r="D166" t="str">
            <v>Mohamed Nabil Abd El Salam</v>
          </cell>
          <cell r="E166">
            <v>12</v>
          </cell>
          <cell r="F166">
            <v>43071</v>
          </cell>
          <cell r="G166" t="str">
            <v>Active</v>
          </cell>
        </row>
        <row r="167">
          <cell r="A167">
            <v>11261</v>
          </cell>
          <cell r="B167" t="str">
            <v>Ahmed Mahmoud Dakhil</v>
          </cell>
          <cell r="C167" t="str">
            <v>Hussein Said</v>
          </cell>
          <cell r="D167" t="str">
            <v>Mohamed Nabil Abd El Salam</v>
          </cell>
          <cell r="E167">
            <v>12</v>
          </cell>
          <cell r="F167">
            <v>43075</v>
          </cell>
          <cell r="G167" t="str">
            <v>Active</v>
          </cell>
        </row>
        <row r="168">
          <cell r="A168">
            <v>11263</v>
          </cell>
          <cell r="B168" t="str">
            <v xml:space="preserve">Ali Mohamed Ali Ahemd </v>
          </cell>
          <cell r="C168" t="str">
            <v>Hussein Said</v>
          </cell>
          <cell r="D168" t="str">
            <v>Mohamed Nabil Abd El Salam</v>
          </cell>
          <cell r="E168">
            <v>12</v>
          </cell>
          <cell r="F168">
            <v>43075</v>
          </cell>
          <cell r="G168" t="str">
            <v>Active</v>
          </cell>
        </row>
        <row r="169">
          <cell r="A169">
            <v>11267</v>
          </cell>
          <cell r="B169" t="str">
            <v>Ibrahim Mohamed Ibrahim Ali</v>
          </cell>
          <cell r="C169" t="str">
            <v>Hussein Said</v>
          </cell>
          <cell r="D169" t="str">
            <v>Mohamed Nabil Abd El Salam</v>
          </cell>
          <cell r="E169">
            <v>12</v>
          </cell>
          <cell r="F169">
            <v>43075</v>
          </cell>
          <cell r="G169" t="str">
            <v>Active</v>
          </cell>
        </row>
        <row r="170">
          <cell r="A170">
            <v>11268</v>
          </cell>
          <cell r="B170" t="str">
            <v>Ismail Abdou Mahmoud Mohamed</v>
          </cell>
          <cell r="C170" t="str">
            <v>Hussein Said</v>
          </cell>
          <cell r="D170" t="str">
            <v>Mohamed Nabil Abd El Salam</v>
          </cell>
          <cell r="E170">
            <v>12</v>
          </cell>
          <cell r="F170">
            <v>43076</v>
          </cell>
          <cell r="G170" t="str">
            <v>Active</v>
          </cell>
        </row>
        <row r="171">
          <cell r="A171">
            <v>11270</v>
          </cell>
          <cell r="B171" t="str">
            <v>Mahmoud Helmy Salaam Mahmoud</v>
          </cell>
          <cell r="C171" t="str">
            <v>Hussein Said</v>
          </cell>
          <cell r="D171" t="str">
            <v>Mohamed Nabil Abd El Salam</v>
          </cell>
          <cell r="E171">
            <v>12</v>
          </cell>
          <cell r="F171">
            <v>43075</v>
          </cell>
          <cell r="G171" t="str">
            <v>Active</v>
          </cell>
        </row>
        <row r="172">
          <cell r="A172">
            <v>11272</v>
          </cell>
          <cell r="B172" t="str">
            <v>Mohamed Mostafa Ali Hussian</v>
          </cell>
          <cell r="C172" t="str">
            <v>Hussein Said</v>
          </cell>
          <cell r="D172" t="str">
            <v>Mohamed Nabil Abd El Salam</v>
          </cell>
          <cell r="E172">
            <v>12</v>
          </cell>
          <cell r="F172">
            <v>43075</v>
          </cell>
          <cell r="G172" t="str">
            <v>Active</v>
          </cell>
        </row>
        <row r="173">
          <cell r="A173">
            <v>11273</v>
          </cell>
          <cell r="B173" t="str">
            <v>Moustafa Nagi Mohamed Soliman</v>
          </cell>
          <cell r="C173" t="str">
            <v>Hussein Said</v>
          </cell>
          <cell r="D173" t="str">
            <v>Mohamed Nabil Abd El Salam</v>
          </cell>
          <cell r="E173">
            <v>12</v>
          </cell>
          <cell r="F173">
            <v>43076</v>
          </cell>
          <cell r="G173" t="str">
            <v>Active</v>
          </cell>
        </row>
        <row r="174">
          <cell r="A174">
            <v>11274</v>
          </cell>
          <cell r="B174" t="str">
            <v>Osama Amr Gaaffr Khalf</v>
          </cell>
          <cell r="C174" t="str">
            <v>Hussein Said</v>
          </cell>
          <cell r="D174" t="str">
            <v>Mohamed Nabil Abd El Salam</v>
          </cell>
          <cell r="E174">
            <v>12</v>
          </cell>
          <cell r="F174">
            <v>43075</v>
          </cell>
          <cell r="G174" t="str">
            <v>Active</v>
          </cell>
        </row>
        <row r="175">
          <cell r="A175">
            <v>11275</v>
          </cell>
          <cell r="B175" t="str">
            <v>Saeed Mohamed Said Mohamed</v>
          </cell>
          <cell r="C175" t="str">
            <v>Hussein Said</v>
          </cell>
          <cell r="D175" t="str">
            <v>Mohamed Nabil Abd El Salam</v>
          </cell>
          <cell r="E175">
            <v>12</v>
          </cell>
          <cell r="F175">
            <v>43075</v>
          </cell>
          <cell r="G175" t="str">
            <v>Active</v>
          </cell>
        </row>
        <row r="176">
          <cell r="A176">
            <v>11277</v>
          </cell>
          <cell r="B176" t="str">
            <v>Sherif Abdullah  Abdulghany</v>
          </cell>
          <cell r="C176" t="str">
            <v>Hussein Said</v>
          </cell>
          <cell r="D176" t="str">
            <v>Mohamed Nabil Abd El Salam</v>
          </cell>
          <cell r="E176">
            <v>12</v>
          </cell>
          <cell r="F176">
            <v>43075</v>
          </cell>
          <cell r="G176" t="str">
            <v>Active</v>
          </cell>
        </row>
        <row r="177">
          <cell r="A177">
            <v>11260</v>
          </cell>
          <cell r="B177" t="str">
            <v>Ahmed Abdel Rahim Mohamed</v>
          </cell>
          <cell r="C177" t="str">
            <v>Hussein Said</v>
          </cell>
          <cell r="D177" t="str">
            <v>Mohamed Nabil Abd El Salam</v>
          </cell>
          <cell r="E177">
            <v>12</v>
          </cell>
          <cell r="F177">
            <v>43077</v>
          </cell>
          <cell r="G177" t="str">
            <v>Active</v>
          </cell>
        </row>
        <row r="178">
          <cell r="A178">
            <v>11262</v>
          </cell>
          <cell r="B178" t="str">
            <v xml:space="preserve">Alaa Adel Ahmed Mohamed </v>
          </cell>
          <cell r="C178" t="str">
            <v>Hussein Said</v>
          </cell>
          <cell r="D178" t="str">
            <v>Mohamed Nabil Abd El Salam</v>
          </cell>
          <cell r="E178">
            <v>12</v>
          </cell>
          <cell r="F178">
            <v>43077</v>
          </cell>
          <cell r="G178" t="str">
            <v>Active</v>
          </cell>
        </row>
        <row r="179">
          <cell r="A179">
            <v>11265</v>
          </cell>
          <cell r="B179" t="str">
            <v>Bassam Mohamed Kamal</v>
          </cell>
          <cell r="C179" t="str">
            <v>Hussein Said</v>
          </cell>
          <cell r="D179" t="str">
            <v>Mohamed Nabil Abd El Salam</v>
          </cell>
          <cell r="E179">
            <v>12</v>
          </cell>
          <cell r="F179">
            <v>43077</v>
          </cell>
          <cell r="G179" t="str">
            <v>Active</v>
          </cell>
        </row>
        <row r="180">
          <cell r="A180">
            <v>11269</v>
          </cell>
          <cell r="B180" t="str">
            <v>Kareem GamalEldin</v>
          </cell>
          <cell r="C180" t="str">
            <v>Hussein Said</v>
          </cell>
          <cell r="D180" t="str">
            <v>Mohamed Nabil Abd El Salam</v>
          </cell>
          <cell r="E180">
            <v>12</v>
          </cell>
          <cell r="F180">
            <v>43077</v>
          </cell>
          <cell r="G180" t="str">
            <v>Active</v>
          </cell>
        </row>
        <row r="181">
          <cell r="A181">
            <v>11280</v>
          </cell>
          <cell r="B181" t="str">
            <v>Abdelrahman Abdellah Mohamed</v>
          </cell>
          <cell r="C181" t="str">
            <v>Hussein Said</v>
          </cell>
          <cell r="D181" t="str">
            <v>Mohamed Nabil Abd El Salam</v>
          </cell>
          <cell r="E181">
            <v>13</v>
          </cell>
          <cell r="F181">
            <v>43078</v>
          </cell>
          <cell r="G181" t="str">
            <v>Active</v>
          </cell>
        </row>
        <row r="182">
          <cell r="A182">
            <v>11281</v>
          </cell>
          <cell r="B182" t="str">
            <v>Ahmed Elsayed Sayed Mohamed</v>
          </cell>
          <cell r="C182" t="str">
            <v>Hussein Said</v>
          </cell>
          <cell r="D182" t="str">
            <v>Mohamed Nabil Abd El Salam</v>
          </cell>
          <cell r="E182">
            <v>13</v>
          </cell>
          <cell r="F182">
            <v>43078</v>
          </cell>
          <cell r="G182" t="str">
            <v>Active</v>
          </cell>
        </row>
        <row r="183">
          <cell r="A183">
            <v>11282</v>
          </cell>
          <cell r="B183" t="str">
            <v>Ahmed Gamal Ragab Okila</v>
          </cell>
          <cell r="C183" t="str">
            <v>Hussein Said</v>
          </cell>
          <cell r="D183" t="str">
            <v>Mohamed Nabil Abd El Salam</v>
          </cell>
          <cell r="E183">
            <v>13</v>
          </cell>
          <cell r="F183">
            <v>43078</v>
          </cell>
          <cell r="G183" t="str">
            <v>Active</v>
          </cell>
        </row>
        <row r="184">
          <cell r="A184">
            <v>11283</v>
          </cell>
          <cell r="B184" t="str">
            <v>Ahmed Mokhtar Qibisy Radwan</v>
          </cell>
          <cell r="C184" t="str">
            <v>Hussein Said</v>
          </cell>
          <cell r="D184" t="str">
            <v>Mohamed Nabil Abd El Salam</v>
          </cell>
          <cell r="E184">
            <v>13</v>
          </cell>
          <cell r="F184">
            <v>43078</v>
          </cell>
          <cell r="G184" t="str">
            <v>Active</v>
          </cell>
        </row>
        <row r="185">
          <cell r="A185">
            <v>11287</v>
          </cell>
          <cell r="B185" t="str">
            <v>Marwa Mahmoud Younes Ahmed</v>
          </cell>
          <cell r="C185" t="str">
            <v>Hussein Said</v>
          </cell>
          <cell r="D185" t="str">
            <v>Mohamed Nabil Abd El Salam</v>
          </cell>
          <cell r="E185">
            <v>13</v>
          </cell>
          <cell r="F185">
            <v>43077</v>
          </cell>
          <cell r="G185" t="str">
            <v>Active</v>
          </cell>
        </row>
        <row r="186">
          <cell r="A186">
            <v>11288</v>
          </cell>
          <cell r="B186" t="str">
            <v>Mennallah Ezzat Mohamed Mahmoud</v>
          </cell>
          <cell r="C186" t="str">
            <v>Hussein Said</v>
          </cell>
          <cell r="D186" t="str">
            <v>Mohamed Nabil Abd El Salam</v>
          </cell>
          <cell r="E186">
            <v>13</v>
          </cell>
          <cell r="F186">
            <v>43077</v>
          </cell>
          <cell r="G186" t="str">
            <v>Active</v>
          </cell>
        </row>
        <row r="187">
          <cell r="A187">
            <v>11289</v>
          </cell>
          <cell r="B187" t="str">
            <v>Noha Ibrahim Goda Mohamed</v>
          </cell>
          <cell r="C187" t="str">
            <v>Hussein Said</v>
          </cell>
          <cell r="D187" t="str">
            <v>Mohamed Nabil Abd El Salam</v>
          </cell>
          <cell r="E187">
            <v>13</v>
          </cell>
          <cell r="F187">
            <v>43077</v>
          </cell>
          <cell r="G187" t="str">
            <v>Active</v>
          </cell>
        </row>
        <row r="188">
          <cell r="A188">
            <v>11290</v>
          </cell>
          <cell r="B188" t="str">
            <v>Nour El-Hoda Hussin Ahmed</v>
          </cell>
          <cell r="C188" t="str">
            <v>Hussein Said</v>
          </cell>
          <cell r="D188" t="str">
            <v>Mohamed Nabil Abd El Salam</v>
          </cell>
          <cell r="E188">
            <v>13</v>
          </cell>
          <cell r="F188">
            <v>43077</v>
          </cell>
          <cell r="G188" t="str">
            <v>Active</v>
          </cell>
        </row>
        <row r="189">
          <cell r="A189">
            <v>11291</v>
          </cell>
          <cell r="B189" t="str">
            <v>Reham Khalid Abdelrady Aid</v>
          </cell>
          <cell r="C189" t="str">
            <v>Hussein Said</v>
          </cell>
          <cell r="D189" t="str">
            <v>Mohamed Nabil Abd El Salam</v>
          </cell>
          <cell r="E189">
            <v>13</v>
          </cell>
          <cell r="F189">
            <v>43077</v>
          </cell>
          <cell r="G189" t="str">
            <v>Active</v>
          </cell>
        </row>
        <row r="190">
          <cell r="A190">
            <v>11292</v>
          </cell>
          <cell r="B190" t="str">
            <v xml:space="preserve">Shady Ibrahim Ahmed Fouad </v>
          </cell>
          <cell r="C190" t="str">
            <v>Hussein Said</v>
          </cell>
          <cell r="D190" t="str">
            <v>Mohamed Nabil Abd El Salam</v>
          </cell>
          <cell r="E190">
            <v>13</v>
          </cell>
          <cell r="F190">
            <v>43078</v>
          </cell>
          <cell r="G190" t="str">
            <v>Active</v>
          </cell>
        </row>
        <row r="191">
          <cell r="A191">
            <v>11293</v>
          </cell>
          <cell r="B191" t="str">
            <v>Waleed Mostafa Ahmed</v>
          </cell>
          <cell r="C191" t="str">
            <v>Hussein Said</v>
          </cell>
          <cell r="D191" t="str">
            <v>Mohamed Nabil Abd El Salam</v>
          </cell>
          <cell r="E191">
            <v>13</v>
          </cell>
          <cell r="F191">
            <v>43078</v>
          </cell>
          <cell r="G191" t="str">
            <v>Active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  <sheetName val="Briefing Fulfilment  "/>
      <sheetName val="Verification "/>
      <sheetName val="Sheet4"/>
    </sheetNames>
    <sheetDataSet>
      <sheetData sheetId="0"/>
      <sheetData sheetId="1"/>
      <sheetData sheetId="2"/>
      <sheetData sheetId="3">
        <row r="5">
          <cell r="A5" t="str">
            <v xml:space="preserve">Minor </v>
          </cell>
          <cell r="C5" t="str">
            <v>Mail</v>
          </cell>
        </row>
        <row r="6">
          <cell r="A6" t="str">
            <v>Major</v>
          </cell>
          <cell r="C6" t="str">
            <v>WhatsApp</v>
          </cell>
        </row>
        <row r="7">
          <cell r="C7" t="str">
            <v xml:space="preserve">Client </v>
          </cell>
        </row>
        <row r="8">
          <cell r="C8" t="str">
            <v>Others</v>
          </cell>
        </row>
        <row r="12">
          <cell r="E12" t="str">
            <v>Yes</v>
          </cell>
        </row>
        <row r="13">
          <cell r="E13" t="str">
            <v>No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bration Status"/>
      <sheetName val="McD Cairo"/>
      <sheetName val="McD Complaint"/>
      <sheetName val="Aboul Fotouh"/>
      <sheetName val="CBE New Homes"/>
      <sheetName val="BAG"/>
      <sheetName val="E- Finance"/>
      <sheetName val="Cairo Scan"/>
      <sheetName val="CBE Betna"/>
      <sheetName val="HTC New Comers"/>
      <sheetName val="Nissan"/>
      <sheetName val="Aboul Fotouh (with the Client)"/>
      <sheetName val="KIA"/>
      <sheetName val="Mitsubishi"/>
      <sheetName val="Renault"/>
      <sheetName val="Cisco Presales"/>
      <sheetName val="HTC New Score Sheet"/>
      <sheetName val="GM Egypt"/>
      <sheetName val="AUB"/>
      <sheetName val="Better Home"/>
      <sheetName val="Alissa"/>
      <sheetName val="HSBC"/>
      <sheetName val="Brilliance"/>
      <sheetName val="Dell"/>
      <sheetName val="BAT"/>
      <sheetName val="Chipsy"/>
      <sheetName val="Cinnabone"/>
      <sheetName val="MSAD"/>
      <sheetName val="Mansour Hayat"/>
      <sheetName val="Wadi Degla"/>
      <sheetName val="Pepsi"/>
      <sheetName val="Universal"/>
      <sheetName val="Suez Cement"/>
      <sheetName val="AAIB"/>
      <sheetName val="McD Cairo Recalibration"/>
      <sheetName val="McD Complaint Recalibration"/>
      <sheetName val="HTC"/>
      <sheetName val="Lexar Media"/>
      <sheetName val="El Borg"/>
      <sheetName val="AlBorg House Call"/>
      <sheetName val="Chrysler"/>
      <sheetName val="Unilever"/>
      <sheetName val="Divine Worx"/>
      <sheetName val="SFD"/>
      <sheetName val="Daimler"/>
      <sheetName val="Better Home."/>
      <sheetName val="EFSA"/>
      <sheetName val="AWB."/>
      <sheetName val="Vodafone OB Recycled"/>
      <sheetName val="Vodafone OB Fresh"/>
      <sheetName val="Vodafone OB Fresh Recalibration"/>
      <sheetName val="GMME Sales"/>
      <sheetName val="GMME After Sales"/>
      <sheetName val="HTC Recalibration"/>
      <sheetName val="Mac Calibration Work Shop"/>
      <sheetName val="Cairo Bank"/>
      <sheetName val="CSS project"/>
      <sheetName val="RD Maintenance"/>
      <sheetName val="RD Maintenance Recalibration"/>
      <sheetName val="Fawry"/>
      <sheetName val="Fawry Enduser"/>
      <sheetName val="RD Sales"/>
      <sheetName val="Sheet2"/>
    </sheetNames>
    <sheetDataSet>
      <sheetData sheetId="0">
        <row r="2">
          <cell r="G2" t="str">
            <v>no adherence</v>
          </cell>
          <cell r="H2" t="str">
            <v>Passed</v>
          </cell>
        </row>
        <row r="3">
          <cell r="G3" t="str">
            <v>exception reason</v>
          </cell>
          <cell r="H3" t="str">
            <v>Failed</v>
          </cell>
        </row>
        <row r="4">
          <cell r="G4" t="str">
            <v>not scheduled</v>
          </cell>
          <cell r="H4" t="str">
            <v>Not Done</v>
          </cell>
        </row>
        <row r="5">
          <cell r="G5" t="str">
            <v>Other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bration Status"/>
      <sheetName val="McD Cairo"/>
      <sheetName val="McD Complaint"/>
      <sheetName val="Aboul Fotouh"/>
      <sheetName val="CBE New Homes"/>
      <sheetName val="BAG"/>
      <sheetName val="E- Finance"/>
      <sheetName val="Cairo Scan"/>
      <sheetName val="CBE Betna"/>
      <sheetName val="HTC New Comers"/>
      <sheetName val="Nissan"/>
      <sheetName val="Aboul Fotouh (with the Client)"/>
      <sheetName val="KIA"/>
      <sheetName val="Mitsubishi"/>
      <sheetName val="Renault"/>
      <sheetName val="Cisco Presales"/>
      <sheetName val="HTC New Score Sheet"/>
      <sheetName val="GM Egypt"/>
      <sheetName val="AUB"/>
      <sheetName val="Better Home"/>
      <sheetName val="Alissa"/>
      <sheetName val="HSBC"/>
      <sheetName val="Brilliance"/>
      <sheetName val="Dell"/>
      <sheetName val="BAT"/>
      <sheetName val="Chipsy"/>
      <sheetName val="Cinnabone"/>
      <sheetName val="MSAD"/>
      <sheetName val="Mansour Hayat"/>
      <sheetName val="Wadi Degla"/>
      <sheetName val="Pepsi"/>
      <sheetName val="Universal"/>
      <sheetName val="Suez Cement"/>
      <sheetName val="AAIB"/>
      <sheetName val="McD Cairo Recalibration"/>
      <sheetName val="McD Complaint Recalibration"/>
      <sheetName val="HTC"/>
      <sheetName val="Lexar Media"/>
      <sheetName val="El Borg"/>
      <sheetName val="AlBorg House Call"/>
      <sheetName val="Chrysler"/>
      <sheetName val="Unilever"/>
      <sheetName val="Divine Worx"/>
      <sheetName val="SFD"/>
      <sheetName val="Daimler"/>
      <sheetName val="Better Home."/>
      <sheetName val="EFSA"/>
      <sheetName val="AWB."/>
      <sheetName val="Vodafone OB Recycled"/>
      <sheetName val="Vodafone OB Fresh"/>
      <sheetName val="Vodafone OB Fresh Recalibration"/>
      <sheetName val="GMME Sales"/>
      <sheetName val="GMME After Sales"/>
      <sheetName val="HTC Recalibration"/>
      <sheetName val="Mac Calibration Work Shop"/>
      <sheetName val="Cairo Bank"/>
      <sheetName val="CSS project"/>
      <sheetName val="RD Maintenance"/>
      <sheetName val="RD Maintenance Recalibration"/>
      <sheetName val="Fawry"/>
      <sheetName val="Fawry Enduser"/>
      <sheetName val="RD Sales"/>
    </sheetNames>
    <sheetDataSet>
      <sheetData sheetId="0">
        <row r="2">
          <cell r="G2" t="str">
            <v>no adherence</v>
          </cell>
        </row>
        <row r="3">
          <cell r="G3" t="str">
            <v>exception reason</v>
          </cell>
        </row>
        <row r="4">
          <cell r="G4" t="str">
            <v>not scheduled</v>
          </cell>
        </row>
        <row r="5">
          <cell r="G5" t="str">
            <v>Other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LL"/>
      <sheetName val="Certification report"/>
      <sheetName val="%"/>
      <sheetName val="overall"/>
      <sheetName val="Per certification"/>
      <sheetName val="per accuracy"/>
      <sheetName val="certified 1st attempt"/>
      <sheetName val="Highest failed attributes"/>
      <sheetName val="Sheet5"/>
      <sheetName val="Sheet3"/>
      <sheetName val="Sheet2"/>
      <sheetName val="Pareto Report"/>
    </sheetNames>
    <sheetDataSet>
      <sheetData sheetId="0"/>
      <sheetData sheetId="1">
        <row r="1">
          <cell r="AR1" t="str">
            <v>Completed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a Naguib" refreshedDate="46176.735938888887" createdVersion="6" refreshedVersion="6" minRefreshableVersion="3" recordCount="5366" xr:uid="{5C264614-285F-4A0D-B307-946A8507CD35}">
  <cacheSource type="worksheet">
    <worksheetSource ref="A1:S1048576" sheet="Errors Row data"/>
  </cacheSource>
  <cacheFields count="19">
    <cacheField name="ProjectName" numFmtId="0">
      <sharedItems containsBlank="1"/>
    </cacheField>
    <cacheField name="TargeTtype" numFmtId="0">
      <sharedItems containsBlank="1" count="6">
        <s v="Agent Level"/>
        <s v="Skipped Agent Level"/>
        <s v="Manual Agent Level"/>
        <s v="Manual evaluation"/>
        <m/>
        <s v=" the prices are on hold  " u="1"/>
      </sharedItems>
    </cacheField>
    <cacheField name="Qinfo" numFmtId="0">
      <sharedItems containsBlank="1" count="3">
        <s v="Proper T"/>
        <s v="Tatweer Misr"/>
        <m/>
      </sharedItems>
    </cacheField>
    <cacheField name="Agent Name" numFmtId="0">
      <sharedItems containsBlank="1" count="17">
        <s v="Yasmeen Mohammed MarhrosÂ "/>
        <s v="Rawan Hussien Mostafa Mohamed"/>
        <s v="Nada Nashaat Mohamed"/>
        <s v="Hussien Ahmed Mohamed Salah El Deen"/>
        <s v="Nayera Mohamed Mostafa Amaar"/>
        <s v="Shahd Ashraf Muhamed SaberÂ "/>
        <s v="Kareem Magdy"/>
        <s v="Mina Mahrous Samuel Salib"/>
        <s v="Mariam Wael Farouk"/>
        <s v="Clair Maher Nageh"/>
        <s v="Abdelrahman Sayed M"/>
        <s v="AyaTullah Abdelkhalek ElSayedÂ "/>
        <s v="Mazen Mohamed Fathi Khattab"/>
        <s v="Salma mohamed alyÂ "/>
        <s v="\N"/>
        <m/>
        <s v="Salma Mohamed Aly" u="1"/>
      </sharedItems>
    </cacheField>
    <cacheField name="AgentID" numFmtId="0">
      <sharedItems containsBlank="1" containsMixedTypes="1" containsNumber="1" containsInteger="1" minValue="31401" maxValue="39025"/>
    </cacheField>
    <cacheField name="Agent Status" numFmtId="0">
      <sharedItems containsBlank="1"/>
    </cacheField>
    <cacheField name="TeamLeader" numFmtId="0">
      <sharedItems containsBlank="1"/>
    </cacheField>
    <cacheField name="Score Sheet Name" numFmtId="0">
      <sharedItems containsBlank="1" count="3">
        <s v="Proprt T Inbound' 2025"/>
        <s v="Tatweer Misr Inbound' 2025"/>
        <m/>
      </sharedItems>
    </cacheField>
    <cacheField name="MonitoringID" numFmtId="0">
      <sharedItems containsString="0" containsBlank="1" containsNumber="1" containsInteger="1" minValue="511552599" maxValue="514017336"/>
    </cacheField>
    <cacheField name="Created By" numFmtId="0">
      <sharedItems containsBlank="1"/>
    </cacheField>
    <cacheField name="Call Date" numFmtId="0">
      <sharedItems containsNonDate="0" containsDate="1" containsString="0" containsBlank="1" minDate="2026-05-01T09:46:48" maxDate="2026-05-31T19:23:31"/>
    </cacheField>
    <cacheField name="Creation Date" numFmtId="0">
      <sharedItems containsNonDate="0" containsDate="1" containsString="0" containsBlank="1" minDate="2026-05-03T15:00:45" maxDate="2026-06-01T20:12:58"/>
    </cacheField>
    <cacheField name="Section" numFmtId="0">
      <sharedItems containsBlank="1"/>
    </cacheField>
    <cacheField name="Attribute" numFmtId="0">
      <sharedItems containsBlank="1" count="28">
        <s v="Company Image"/>
        <s v="Data &amp; System Accuracy - EC"/>
        <s v="Data &amp; System Accuracy - BC"/>
        <s v="Checking System - EC"/>
        <s v="Information Given To The Customer"/>
        <s v="Addressing Customer"/>
        <s v="Avoiding &amp; Disconnecting call - EC"/>
        <s v="Avoiding &amp; Disconnecting call - BC"/>
        <s v="Call Control - NC"/>
        <s v="Call Control - EC"/>
        <s v="Greeting &amp; Closing - NC"/>
        <s v="Greeting &amp; Closing - BC"/>
        <s v="Tone Of Voice"/>
        <s v="S.B.S Security Process"/>
        <s v="Empathic Listening"/>
        <s v="Professionalism &amp; courtesy - NC"/>
        <s v="Rude/Unacceptable Behavior"/>
        <s v="SPV Escalation Process - BC"/>
        <s v="SPV Escalation Process - EC"/>
        <s v="Professionalism &amp; courtesy - EC"/>
        <s v="Standard Verification - EC"/>
        <s v="Standard Verification - BC"/>
        <s v="Standard Verification - NC"/>
        <s v="Privacy violation"/>
        <s v="Script compliance - BC"/>
        <s v="Checking System - BC"/>
        <s v="Script compliance - NC"/>
        <m/>
      </sharedItems>
    </cacheField>
    <cacheField name="Accuracy" numFmtId="0">
      <sharedItems containsBlank="1" count="5">
        <s v="Busniss Critical"/>
        <s v="End-User Crirical"/>
        <s v="Non Critical"/>
        <s v="Compliance Critical"/>
        <m/>
      </sharedItems>
    </cacheField>
    <cacheField name="Attribute Weight" numFmtId="0">
      <sharedItems containsString="0" containsBlank="1" containsNumber="1" containsInteger="1" minValue="0" maxValue="0"/>
    </cacheField>
    <cacheField name="Achieved Score" numFmtId="0">
      <sharedItems containsBlank="1" count="3">
        <s v="Pass"/>
        <s v="Fail"/>
        <m/>
      </sharedItems>
    </cacheField>
    <cacheField name="Error Reasons" numFmtId="0">
      <sharedItems containsBlank="1" count="28">
        <s v="\N"/>
        <s v="Not focused/Let customer repeat the information"/>
        <s v="Exceeding hold time (NC)"/>
        <s v="Wrong Information"/>
        <s v="Didn't Ask about required data"/>
        <s v="Delay in responding (NC)"/>
        <s v="Not confident/hesitant"/>
        <s v="Wrong greeting/closing structure"/>
        <s v="Improper greeting /closing tone"/>
        <s v="Didn't follow Transfer/Mute/ Dead Air / Hold protocol"/>
        <s v="Didn't log or Update Request (EC)"/>
        <s v="Using Wrong company name"/>
        <s v="Missing/Wrong request assign (EC)"/>
        <s v="Wrong call activity tree/type"/>
        <s v="Interrupting the customer"/>
        <s v="Used unprofessional/negative expressions"/>
        <s v="Interrupting the customer&amp;Not focused/Let customer repeat the information"/>
        <m/>
        <s v="Delay in responding (BC)" u="1"/>
        <s v="Missing/Wrong activity description" u="1"/>
        <s v="Wrong/incomplete request assign (BC)" u="1"/>
        <s v="Missing/Wrong request description (BC)" u="1"/>
        <s v="Talking with others during call" u="1"/>
        <s v="Didn't Follow Search process (EC)" u="1"/>
        <s v="Didn't confirm customer's solution/accurately" u="1"/>
        <s v="Hold Trials" u="1"/>
        <s v="Didn't Verify/Confirm/Validate data" u="1"/>
        <s v="Didn't make security verification" u="1"/>
      </sharedItems>
    </cacheField>
    <cacheField name="Comments" numFmtId="0">
      <sharedItems containsBlank="1" count="50">
        <s v="  "/>
        <m/>
        <s v="    "/>
        <s v="   Agent is not focused during the call  "/>
        <s v=" The advisor informed the client with the old price for the HK."/>
        <s v="Exceeding hold"/>
        <s v=" Late Verification "/>
        <s v="Speedy tone "/>
        <s v=" Wrong closure  "/>
        <s v="Not focused during the call "/>
        <s v="      "/>
        <s v="  Deadair "/>
        <s v=" Not focused when the client was informing her the unit number   "/>
        <s v=" Not focused  "/>
        <s v="Didn't send the compensation email as per the client request"/>
        <s v=" Didn't create Client request  "/>
        <s v="Didn't provide ProperT Hotline"/>
        <s v="Didn't call the FM for the info provided to the client"/>
        <s v="Didn't avoid the deadair"/>
        <s v="Duplicate request "/>
        <s v="Not focused "/>
        <s v=" Not focused when informing the client the SLA "/>
        <s v="  Closing tone wasn't clear "/>
        <s v="   Very unprofessional to inform the client they are always have the delay regarding such a request  "/>
        <s v="   Not focused at the end of the call "/>
        <s v="    Exceeded hold "/>
        <s v="  Focus Issue "/>
        <s v="closure tone wasn't clear "/>
        <s v=" Slang "/>
        <s v=" The advisor didn't submit the request on the system "/>
        <s v="Greeting wasn't clear "/>
        <s v="   Focus issue when informing the client the SLA "/>
        <s v=" Created a furniture movement case instead of deposit cheque  " u="1"/>
        <s v=" Not focused when the client was informing him the unit number  " u="1"/>
        <s v="Call dropped due to long hold\" u="1"/>
        <s v=" Created furniture movement case instead of deposit cheque " u="1"/>
        <s v="Didn't say closure" u="1"/>
        <s v="Deadair " u="1"/>
        <s v="  Not focused when the client was informing him the unit number and took too much tine  " u="1"/>
        <s v="hat check " u="1"/>
        <s v="  Hat check   " u="1"/>
        <s v="    Hyt checko &quot;SLANG&quot;    " u="1"/>
        <s v="The advisor informed the client that the phone number is not registered however it appears on the system with the client's data" u="1"/>
        <s v=" Hat check  " u="1"/>
        <s v="Dead air" u="1"/>
        <s v=" The advisor didn't create compensation request on the system and didn't send a follow up email on the info update case " u="1"/>
        <s v="Greeting tone wasn't clear " u="1"/>
        <s v="  Didn't document the client request in the email as mentioned from the client  " u="1"/>
        <s v="  Not focused at all " u="1"/>
        <s v="       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6"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Company Image"/>
    <x v="0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Data &amp; System Accuracy"/>
    <x v="1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Data &amp; System Accuracy"/>
    <x v="2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duct Knowledge &amp; Process"/>
    <x v="3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duct Knowledge &amp; Process"/>
    <x v="4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5"/>
    <x v="2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6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7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8"/>
    <x v="2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9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10"/>
    <x v="2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11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Professionalism &amp; Etiquette"/>
    <x v="12"/>
    <x v="2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.B.S Security Process"/>
    <x v="13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oft Skills &amp; Behavior"/>
    <x v="14"/>
    <x v="2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oft Skills &amp; Behavior"/>
    <x v="15"/>
    <x v="2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oft Skills &amp; Behavior"/>
    <x v="16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oft Skills &amp; Behavior"/>
    <x v="17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oft Skills &amp; Behavior"/>
    <x v="18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oft Skills &amp; Behavior"/>
    <x v="19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tandard Verification"/>
    <x v="20"/>
    <x v="1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tandard Verification"/>
    <x v="21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Standard Verification"/>
    <x v="22"/>
    <x v="2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Violation of Privacy&amp; Policies"/>
    <x v="23"/>
    <x v="3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Business Requirement &amp; process"/>
    <x v="24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Business Requirement &amp; process"/>
    <x v="25"/>
    <x v="0"/>
    <n v="0"/>
    <x v="0"/>
    <x v="0"/>
    <x v="0"/>
  </r>
  <r>
    <s v="Tatweer Misr"/>
    <x v="0"/>
    <x v="0"/>
    <x v="0"/>
    <n v="33270"/>
    <s v="Old"/>
    <s v="TeamLeader"/>
    <x v="0"/>
    <n v="511758474"/>
    <s v="Silvia_ANaguib"/>
    <d v="2026-05-03T18:59:18"/>
    <d v="2026-05-04T19:37:58"/>
    <s v="Business Requirement &amp; process"/>
    <x v="26"/>
    <x v="2"/>
    <n v="0"/>
    <x v="0"/>
    <x v="0"/>
    <x v="0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Company Image"/>
    <x v="0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Data &amp; System Accuracy"/>
    <x v="1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Data &amp; System Accuracy"/>
    <x v="2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duct Knowledge &amp; Process"/>
    <x v="3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duct Knowledge &amp; Process"/>
    <x v="4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5"/>
    <x v="2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6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7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8"/>
    <x v="2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9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10"/>
    <x v="2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11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Professionalism &amp; Etiquette"/>
    <x v="12"/>
    <x v="2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.B.S Security Process"/>
    <x v="13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oft Skills &amp; Behavior"/>
    <x v="14"/>
    <x v="2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oft Skills &amp; Behavior"/>
    <x v="15"/>
    <x v="2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oft Skills &amp; Behavior"/>
    <x v="16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oft Skills &amp; Behavior"/>
    <x v="17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oft Skills &amp; Behavior"/>
    <x v="18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oft Skills &amp; Behavior"/>
    <x v="19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tandard Verification"/>
    <x v="20"/>
    <x v="1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tandard Verification"/>
    <x v="21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Standard Verification"/>
    <x v="22"/>
    <x v="2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Violation of Privacy&amp; Policies"/>
    <x v="23"/>
    <x v="3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Business Requirement &amp; process"/>
    <x v="24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Business Requirement &amp; process"/>
    <x v="25"/>
    <x v="0"/>
    <n v="0"/>
    <x v="0"/>
    <x v="0"/>
    <x v="1"/>
  </r>
  <r>
    <s v="Tatweer Misr"/>
    <x v="0"/>
    <x v="0"/>
    <x v="1"/>
    <n v="39024"/>
    <s v="Not Certified"/>
    <s v="TeamLeader"/>
    <x v="0"/>
    <n v="511620166"/>
    <s v="Silvia_ANaguib"/>
    <d v="2026-05-02T09:56:08"/>
    <d v="2026-05-04T19:45:18"/>
    <s v="Business Requirement &amp; process"/>
    <x v="26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Company Image"/>
    <x v="0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Data &amp; System Accuracy"/>
    <x v="1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Data &amp; System Accuracy"/>
    <x v="2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duct Knowledge &amp; Process"/>
    <x v="3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duct Knowledge &amp; Process"/>
    <x v="4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5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6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7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8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9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10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11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Professionalism &amp; Etiquette"/>
    <x v="12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.B.S Security Process"/>
    <x v="13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oft Skills &amp; Behavior"/>
    <x v="14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oft Skills &amp; Behavior"/>
    <x v="15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oft Skills &amp; Behavior"/>
    <x v="16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oft Skills &amp; Behavior"/>
    <x v="17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oft Skills &amp; Behavior"/>
    <x v="18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oft Skills &amp; Behavior"/>
    <x v="19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tandard Verification"/>
    <x v="20"/>
    <x v="1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tandard Verification"/>
    <x v="21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Standard Verification"/>
    <x v="22"/>
    <x v="2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Violation of Privacy&amp; Policies"/>
    <x v="23"/>
    <x v="3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Business Requirement &amp; process"/>
    <x v="24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Business Requirement &amp; process"/>
    <x v="25"/>
    <x v="0"/>
    <n v="0"/>
    <x v="0"/>
    <x v="0"/>
    <x v="1"/>
  </r>
  <r>
    <s v="Tatweer Misr"/>
    <x v="1"/>
    <x v="0"/>
    <x v="2"/>
    <n v="32961"/>
    <s v="Old"/>
    <s v="TeamLeader"/>
    <x v="0"/>
    <n v="511812736"/>
    <s v="Silvia_ANaguib"/>
    <d v="2026-05-04T12:57:19"/>
    <d v="2026-05-05T18:34:57"/>
    <s v="Business Requirement &amp; process"/>
    <x v="26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Company Image"/>
    <x v="0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Data &amp; System Accuracy"/>
    <x v="1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Data &amp; System Accuracy"/>
    <x v="2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duct Knowledge &amp; Process"/>
    <x v="3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duct Knowledge &amp; Process"/>
    <x v="4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5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6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7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8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9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10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11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Professionalism &amp; Etiquette"/>
    <x v="12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.B.S Security Process"/>
    <x v="13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oft Skills &amp; Behavior"/>
    <x v="14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oft Skills &amp; Behavior"/>
    <x v="15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oft Skills &amp; Behavior"/>
    <x v="16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oft Skills &amp; Behavior"/>
    <x v="17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oft Skills &amp; Behavior"/>
    <x v="18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oft Skills &amp; Behavior"/>
    <x v="19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tandard Verification"/>
    <x v="20"/>
    <x v="1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tandard Verification"/>
    <x v="21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Standard Verification"/>
    <x v="22"/>
    <x v="2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Violation of Privacy&amp; Policies"/>
    <x v="23"/>
    <x v="3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Business Requirement &amp; process"/>
    <x v="24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Business Requirement &amp; process"/>
    <x v="25"/>
    <x v="0"/>
    <n v="0"/>
    <x v="0"/>
    <x v="0"/>
    <x v="1"/>
  </r>
  <r>
    <s v="Tatweer Misr"/>
    <x v="0"/>
    <x v="0"/>
    <x v="3"/>
    <n v="32760"/>
    <s v="Old"/>
    <s v="TeamLeader"/>
    <x v="0"/>
    <n v="511807740"/>
    <s v="Silvia_ANaguib"/>
    <d v="2026-05-04T12:22:56"/>
    <d v="2026-05-05T18:37:37"/>
    <s v="Business Requirement &amp; process"/>
    <x v="26"/>
    <x v="2"/>
    <n v="0"/>
    <x v="0"/>
    <x v="0"/>
    <x v="1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Company Image"/>
    <x v="0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Data &amp; System Accuracy"/>
    <x v="1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Data &amp; System Accuracy"/>
    <x v="2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duct Knowledge &amp; Process"/>
    <x v="3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duct Knowledge &amp; Process"/>
    <x v="4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5"/>
    <x v="2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6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7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8"/>
    <x v="2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9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10"/>
    <x v="2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11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Professionalism &amp; Etiquette"/>
    <x v="12"/>
    <x v="2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.B.S Security Process"/>
    <x v="13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oft Skills &amp; Behavior"/>
    <x v="14"/>
    <x v="2"/>
    <n v="0"/>
    <x v="1"/>
    <x v="1"/>
    <x v="3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oft Skills &amp; Behavior"/>
    <x v="15"/>
    <x v="2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oft Skills &amp; Behavior"/>
    <x v="16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oft Skills &amp; Behavior"/>
    <x v="17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oft Skills &amp; Behavior"/>
    <x v="18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oft Skills &amp; Behavior"/>
    <x v="19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tandard Verification"/>
    <x v="20"/>
    <x v="1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tandard Verification"/>
    <x v="21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Standard Verification"/>
    <x v="22"/>
    <x v="2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Violation of Privacy&amp; Policies"/>
    <x v="23"/>
    <x v="3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Business Requirement &amp; process"/>
    <x v="24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Business Requirement &amp; process"/>
    <x v="25"/>
    <x v="0"/>
    <n v="0"/>
    <x v="0"/>
    <x v="0"/>
    <x v="2"/>
  </r>
  <r>
    <s v="Tatweer Misr"/>
    <x v="0"/>
    <x v="0"/>
    <x v="4"/>
    <n v="31924"/>
    <s v="Old"/>
    <s v="TeamLeader"/>
    <x v="0"/>
    <n v="511552599"/>
    <s v="Silvia_ANaguib"/>
    <d v="2026-05-01T09:46:48"/>
    <d v="2026-05-05T18:39:04"/>
    <s v="Business Requirement &amp; process"/>
    <x v="26"/>
    <x v="2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Company Image"/>
    <x v="0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Data &amp; System Accuracy"/>
    <x v="1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Data &amp; System Accuracy"/>
    <x v="2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duct Knowledge &amp; Process"/>
    <x v="3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duct Knowledge &amp; Process"/>
    <x v="4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5"/>
    <x v="2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6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7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8"/>
    <x v="2"/>
    <n v="0"/>
    <x v="1"/>
    <x v="2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9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10"/>
    <x v="2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11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Professionalism &amp; Etiquette"/>
    <x v="12"/>
    <x v="2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.B.S Security Process"/>
    <x v="13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oft Skills &amp; Behavior"/>
    <x v="14"/>
    <x v="2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oft Skills &amp; Behavior"/>
    <x v="15"/>
    <x v="2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oft Skills &amp; Behavior"/>
    <x v="16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oft Skills &amp; Behavior"/>
    <x v="17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oft Skills &amp; Behavior"/>
    <x v="18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oft Skills &amp; Behavior"/>
    <x v="19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tandard Verification"/>
    <x v="20"/>
    <x v="1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tandard Verification"/>
    <x v="21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Standard Verification"/>
    <x v="22"/>
    <x v="2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Violation of Privacy&amp; Policies"/>
    <x v="23"/>
    <x v="3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Business Requirement &amp; process"/>
    <x v="24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Business Requirement &amp; process"/>
    <x v="25"/>
    <x v="0"/>
    <n v="0"/>
    <x v="0"/>
    <x v="0"/>
    <x v="2"/>
  </r>
  <r>
    <s v="Tatweer Misr"/>
    <x v="0"/>
    <x v="0"/>
    <x v="5"/>
    <n v="32462"/>
    <s v="Old"/>
    <s v="TeamLeader"/>
    <x v="0"/>
    <n v="511801154"/>
    <s v="Silvia_ANaguib"/>
    <d v="2026-05-04T11:30:28"/>
    <d v="2026-05-05T18:47:23"/>
    <s v="Business Requirement &amp; process"/>
    <x v="26"/>
    <x v="2"/>
    <n v="0"/>
    <x v="0"/>
    <x v="0"/>
    <x v="2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Company Image"/>
    <x v="0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Data &amp; System Accuracy"/>
    <x v="1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Data &amp; System Accuracy"/>
    <x v="2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duct Knowledge &amp; Process"/>
    <x v="3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duct Knowledge &amp; Process"/>
    <x v="4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5"/>
    <x v="2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6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7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8"/>
    <x v="2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9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10"/>
    <x v="2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11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Professionalism &amp; Etiquette"/>
    <x v="12"/>
    <x v="2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.B.S Security Process"/>
    <x v="13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oft Skills &amp; Behavior"/>
    <x v="14"/>
    <x v="2"/>
    <n v="0"/>
    <x v="1"/>
    <x v="1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oft Skills &amp; Behavior"/>
    <x v="15"/>
    <x v="2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oft Skills &amp; Behavior"/>
    <x v="16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oft Skills &amp; Behavior"/>
    <x v="17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oft Skills &amp; Behavior"/>
    <x v="18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oft Skills &amp; Behavior"/>
    <x v="19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tandard Verification"/>
    <x v="20"/>
    <x v="1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tandard Verification"/>
    <x v="21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Standard Verification"/>
    <x v="22"/>
    <x v="2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Violation of Privacy&amp; Policies"/>
    <x v="23"/>
    <x v="3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Business Requirement &amp; process"/>
    <x v="24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Business Requirement &amp; process"/>
    <x v="25"/>
    <x v="0"/>
    <n v="0"/>
    <x v="0"/>
    <x v="0"/>
    <x v="0"/>
  </r>
  <r>
    <s v="Tatweer Misr"/>
    <x v="1"/>
    <x v="0"/>
    <x v="6"/>
    <n v="33277"/>
    <s v="Old"/>
    <s v="TeamLeader"/>
    <x v="0"/>
    <n v="511777577"/>
    <s v="Silvia_ANaguib"/>
    <d v="2026-05-04T01:06:15"/>
    <d v="2026-05-06T19:02:38"/>
    <s v="Business Requirement &amp; process"/>
    <x v="26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Company Image"/>
    <x v="0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Data &amp; System Accuracy"/>
    <x v="1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Data &amp; System Accuracy"/>
    <x v="2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duct Knowledge &amp; Process"/>
    <x v="3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duct Knowledge &amp; Process"/>
    <x v="4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5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6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7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8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9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10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11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Professionalism &amp; Etiquette"/>
    <x v="12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.B.S Security Process"/>
    <x v="13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oft Skills &amp; Behavior"/>
    <x v="14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oft Skills &amp; Behavior"/>
    <x v="15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oft Skills &amp; Behavior"/>
    <x v="16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oft Skills &amp; Behavior"/>
    <x v="17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oft Skills &amp; Behavior"/>
    <x v="18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oft Skills &amp; Behavior"/>
    <x v="19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tandard Verification"/>
    <x v="20"/>
    <x v="1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tandard Verification"/>
    <x v="21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Standard Verification"/>
    <x v="22"/>
    <x v="2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Violation of Privacy&amp; Policies"/>
    <x v="23"/>
    <x v="3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Business Requirement &amp; process"/>
    <x v="24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Business Requirement &amp; process"/>
    <x v="25"/>
    <x v="0"/>
    <n v="0"/>
    <x v="0"/>
    <x v="0"/>
    <x v="0"/>
  </r>
  <r>
    <s v="Tatweer Misr"/>
    <x v="2"/>
    <x v="0"/>
    <x v="5"/>
    <n v="32462"/>
    <s v="Old"/>
    <s v="TeamLeader"/>
    <x v="0"/>
    <n v="512129462"/>
    <s v="Omnia_A Helmy"/>
    <d v="2026-05-07T13:52:30"/>
    <d v="2026-05-08T14:25:01"/>
    <s v="Business Requirement &amp; process"/>
    <x v="26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Company Image"/>
    <x v="0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Data &amp; System Accuracy"/>
    <x v="1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Data &amp; System Accuracy"/>
    <x v="2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duct Knowledge &amp; Process"/>
    <x v="3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duct Knowledge &amp; Process"/>
    <x v="4"/>
    <x v="1"/>
    <n v="0"/>
    <x v="1"/>
    <x v="3"/>
    <x v="4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5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6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7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8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9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10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11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Professionalism &amp; Etiquette"/>
    <x v="12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.B.S Security Process"/>
    <x v="13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oft Skills &amp; Behavior"/>
    <x v="14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oft Skills &amp; Behavior"/>
    <x v="15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oft Skills &amp; Behavior"/>
    <x v="16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oft Skills &amp; Behavior"/>
    <x v="17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oft Skills &amp; Behavior"/>
    <x v="18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oft Skills &amp; Behavior"/>
    <x v="19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tandard Verification"/>
    <x v="20"/>
    <x v="1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tandard Verification"/>
    <x v="21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Standard Verification"/>
    <x v="22"/>
    <x v="2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Violation of Privacy&amp; Policies"/>
    <x v="23"/>
    <x v="3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Business Requirement &amp; process"/>
    <x v="24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Business Requirement &amp; process"/>
    <x v="25"/>
    <x v="0"/>
    <n v="0"/>
    <x v="0"/>
    <x v="0"/>
    <x v="0"/>
  </r>
  <r>
    <s v="Tatweer Misr"/>
    <x v="2"/>
    <x v="0"/>
    <x v="7"/>
    <n v="33271"/>
    <s v="Old"/>
    <s v="TeamLeader"/>
    <x v="0"/>
    <n v="512130144"/>
    <s v="Omnia_A Helmy"/>
    <d v="2026-05-07T05:45:32"/>
    <d v="2026-05-08T14:51:44"/>
    <s v="Business Requirement &amp; process"/>
    <x v="26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Company Image"/>
    <x v="0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Data &amp; System Accuracy"/>
    <x v="1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Data &amp; System Accuracy"/>
    <x v="2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duct Knowledge &amp; Process"/>
    <x v="3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duct Knowledge &amp; Process"/>
    <x v="4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5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6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7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8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9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10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11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Professionalism &amp; Etiquette"/>
    <x v="12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.B.S Security Process"/>
    <x v="13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oft Skills &amp; Behavior"/>
    <x v="14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oft Skills &amp; Behavior"/>
    <x v="15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oft Skills &amp; Behavior"/>
    <x v="16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oft Skills &amp; Behavior"/>
    <x v="17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oft Skills &amp; Behavior"/>
    <x v="18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oft Skills &amp; Behavior"/>
    <x v="19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tandard Verification"/>
    <x v="20"/>
    <x v="1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tandard Verification"/>
    <x v="21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Standard Verification"/>
    <x v="22"/>
    <x v="2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Violation of Privacy&amp; Policies"/>
    <x v="23"/>
    <x v="3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Business Requirement &amp; process"/>
    <x v="24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Business Requirement &amp; process"/>
    <x v="25"/>
    <x v="0"/>
    <n v="0"/>
    <x v="0"/>
    <x v="0"/>
    <x v="0"/>
  </r>
  <r>
    <s v="Tatweer Misr"/>
    <x v="2"/>
    <x v="0"/>
    <x v="3"/>
    <n v="32760"/>
    <s v="Old"/>
    <s v="TeamLeader"/>
    <x v="0"/>
    <n v="512130954"/>
    <s v="Omnia_A Helmy"/>
    <d v="2026-05-07T18:27:09"/>
    <d v="2026-05-08T15:12:34"/>
    <s v="Business Requirement &amp; process"/>
    <x v="26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Company Image"/>
    <x v="0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Data &amp; System Accuracy"/>
    <x v="1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Data &amp; System Accuracy"/>
    <x v="2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duct Knowledge &amp; Process"/>
    <x v="3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duct Knowledge &amp; Process"/>
    <x v="4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5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6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7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8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9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10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11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Professionalism &amp; Etiquette"/>
    <x v="12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.B.S Security Process"/>
    <x v="13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oft Skills &amp; Behavior"/>
    <x v="14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oft Skills &amp; Behavior"/>
    <x v="15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oft Skills &amp; Behavior"/>
    <x v="16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oft Skills &amp; Behavior"/>
    <x v="17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oft Skills &amp; Behavior"/>
    <x v="18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oft Skills &amp; Behavior"/>
    <x v="19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tandard Verification"/>
    <x v="20"/>
    <x v="1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tandard Verification"/>
    <x v="21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Standard Verification"/>
    <x v="22"/>
    <x v="2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Violation of Privacy&amp; Policies"/>
    <x v="23"/>
    <x v="3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Business Requirement &amp; process"/>
    <x v="24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Business Requirement &amp; process"/>
    <x v="25"/>
    <x v="0"/>
    <n v="0"/>
    <x v="0"/>
    <x v="0"/>
    <x v="0"/>
  </r>
  <r>
    <s v="Tatweer Misr"/>
    <x v="2"/>
    <x v="0"/>
    <x v="8"/>
    <n v="32699"/>
    <s v="Old"/>
    <s v="TeamLeader"/>
    <x v="0"/>
    <n v="512131639"/>
    <s v="Omnia_A Helmy"/>
    <d v="2026-05-07T11:31:24"/>
    <d v="2026-05-08T15:27:02"/>
    <s v="Business Requirement &amp; process"/>
    <x v="26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Company Image"/>
    <x v="0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Data &amp; System Accuracy"/>
    <x v="1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Data &amp; System Accuracy"/>
    <x v="2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duct Knowledge &amp; Process"/>
    <x v="3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duct Knowledge &amp; Process"/>
    <x v="4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5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6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7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8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9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10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11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Professionalism &amp; Etiquette"/>
    <x v="12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.B.S Security Process"/>
    <x v="13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oft Skills &amp; Behavior"/>
    <x v="14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oft Skills &amp; Behavior"/>
    <x v="15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oft Skills &amp; Behavior"/>
    <x v="16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oft Skills &amp; Behavior"/>
    <x v="17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oft Skills &amp; Behavior"/>
    <x v="18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oft Skills &amp; Behavior"/>
    <x v="19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tandard Verification"/>
    <x v="20"/>
    <x v="1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tandard Verification"/>
    <x v="21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Standard Verification"/>
    <x v="22"/>
    <x v="2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Violation of Privacy&amp; Policies"/>
    <x v="23"/>
    <x v="3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Business Requirement &amp; process"/>
    <x v="24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Business Requirement &amp; process"/>
    <x v="25"/>
    <x v="0"/>
    <n v="0"/>
    <x v="0"/>
    <x v="0"/>
    <x v="0"/>
  </r>
  <r>
    <s v="Tatweer Misr"/>
    <x v="2"/>
    <x v="0"/>
    <x v="4"/>
    <n v="31924"/>
    <s v="Old"/>
    <s v="TeamLeader"/>
    <x v="0"/>
    <n v="512132342"/>
    <s v="Omnia_A Helmy"/>
    <d v="2026-05-07T14:03:42"/>
    <d v="2026-05-08T15:44:53"/>
    <s v="Business Requirement &amp; process"/>
    <x v="26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Company Image"/>
    <x v="0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Data &amp; System Accuracy"/>
    <x v="1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Data &amp; System Accuracy"/>
    <x v="2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duct Knowledge &amp; Process"/>
    <x v="3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duct Knowledge &amp; Process"/>
    <x v="4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5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6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7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8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9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10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11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Professionalism &amp; Etiquette"/>
    <x v="12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.B.S Security Process"/>
    <x v="13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oft Skills &amp; Behavior"/>
    <x v="14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oft Skills &amp; Behavior"/>
    <x v="15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oft Skills &amp; Behavior"/>
    <x v="16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oft Skills &amp; Behavior"/>
    <x v="17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oft Skills &amp; Behavior"/>
    <x v="18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oft Skills &amp; Behavior"/>
    <x v="19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tandard Verification"/>
    <x v="20"/>
    <x v="1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tandard Verification"/>
    <x v="21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Standard Verification"/>
    <x v="22"/>
    <x v="2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Violation of Privacy&amp; Policies"/>
    <x v="23"/>
    <x v="3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Business Requirement &amp; process"/>
    <x v="24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Business Requirement &amp; process"/>
    <x v="25"/>
    <x v="0"/>
    <n v="0"/>
    <x v="0"/>
    <x v="0"/>
    <x v="0"/>
  </r>
  <r>
    <s v="Tatweer Misr"/>
    <x v="2"/>
    <x v="0"/>
    <x v="9"/>
    <n v="33279"/>
    <s v="Old"/>
    <s v="TeamLeader"/>
    <x v="0"/>
    <n v="512132711"/>
    <s v="Omnia_A Helmy"/>
    <d v="2026-05-06T15:58:10"/>
    <d v="2026-05-08T15:52:39"/>
    <s v="Business Requirement &amp; process"/>
    <x v="26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Company Image"/>
    <x v="0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Data &amp; System Accuracy"/>
    <x v="1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Data &amp; System Accuracy"/>
    <x v="2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duct Knowledge &amp; Process"/>
    <x v="3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duct Knowledge &amp; Process"/>
    <x v="4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5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6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7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8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9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10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11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Professionalism &amp; Etiquette"/>
    <x v="12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.B.S Security Process"/>
    <x v="13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oft Skills &amp; Behavior"/>
    <x v="14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oft Skills &amp; Behavior"/>
    <x v="15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oft Skills &amp; Behavior"/>
    <x v="16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oft Skills &amp; Behavior"/>
    <x v="17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oft Skills &amp; Behavior"/>
    <x v="18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oft Skills &amp; Behavior"/>
    <x v="19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tandard Verification"/>
    <x v="20"/>
    <x v="1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tandard Verification"/>
    <x v="21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Standard Verification"/>
    <x v="22"/>
    <x v="2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Violation of Privacy&amp; Policies"/>
    <x v="23"/>
    <x v="3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Business Requirement &amp; process"/>
    <x v="24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Business Requirement &amp; process"/>
    <x v="25"/>
    <x v="0"/>
    <n v="0"/>
    <x v="0"/>
    <x v="0"/>
    <x v="0"/>
  </r>
  <r>
    <s v="Tatweer Misr"/>
    <x v="2"/>
    <x v="0"/>
    <x v="10"/>
    <n v="39025"/>
    <s v="Old"/>
    <s v="TeamLeader"/>
    <x v="0"/>
    <n v="512132850"/>
    <s v="Omnia_A Helmy"/>
    <d v="2026-05-07T14:54:26"/>
    <d v="2026-05-08T15:56:00"/>
    <s v="Business Requirement &amp; process"/>
    <x v="26"/>
    <x v="2"/>
    <n v="0"/>
    <x v="0"/>
    <x v="0"/>
    <x v="0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Company Image"/>
    <x v="0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Data &amp; System Accuracy"/>
    <x v="1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Data &amp; System Accuracy"/>
    <x v="2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duct Knowledge &amp; Process"/>
    <x v="3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duct Knowledge &amp; Process"/>
    <x v="4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5"/>
    <x v="2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6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7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8"/>
    <x v="2"/>
    <n v="0"/>
    <x v="1"/>
    <x v="2"/>
    <x v="5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9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10"/>
    <x v="2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11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Professionalism &amp; Etiquette"/>
    <x v="12"/>
    <x v="2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.B.S Security Process"/>
    <x v="13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oft Skills &amp; Behavior"/>
    <x v="14"/>
    <x v="2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oft Skills &amp; Behavior"/>
    <x v="15"/>
    <x v="2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oft Skills &amp; Behavior"/>
    <x v="16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oft Skills &amp; Behavior"/>
    <x v="17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oft Skills &amp; Behavior"/>
    <x v="18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oft Skills &amp; Behavior"/>
    <x v="19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tandard Verification"/>
    <x v="20"/>
    <x v="1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tandard Verification"/>
    <x v="21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Standard Verification"/>
    <x v="22"/>
    <x v="2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Violation of Privacy&amp; Policies"/>
    <x v="23"/>
    <x v="3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Business Requirement &amp; process"/>
    <x v="24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Business Requirement &amp; process"/>
    <x v="25"/>
    <x v="0"/>
    <n v="0"/>
    <x v="0"/>
    <x v="0"/>
    <x v="1"/>
  </r>
  <r>
    <s v="Tatweer Misr"/>
    <x v="2"/>
    <x v="0"/>
    <x v="11"/>
    <n v="32764"/>
    <s v="Old"/>
    <s v="TeamLeader"/>
    <x v="0"/>
    <n v="512161921"/>
    <s v="Mahmoud_H Hamed"/>
    <d v="2026-05-08T12:30:53"/>
    <d v="2026-05-09T12:40:11"/>
    <s v="Business Requirement &amp; process"/>
    <x v="26"/>
    <x v="2"/>
    <n v="0"/>
    <x v="0"/>
    <x v="0"/>
    <x v="1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Company Image"/>
    <x v="0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Data &amp; System Accuracy"/>
    <x v="1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Data &amp; System Accuracy"/>
    <x v="2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duct Knowledge &amp; Process"/>
    <x v="3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duct Knowledge &amp; Process"/>
    <x v="4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5"/>
    <x v="2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6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7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8"/>
    <x v="2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9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10"/>
    <x v="2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11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Professionalism &amp; Etiquette"/>
    <x v="12"/>
    <x v="2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.B.S Security Process"/>
    <x v="13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oft Skills &amp; Behavior"/>
    <x v="14"/>
    <x v="2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oft Skills &amp; Behavior"/>
    <x v="15"/>
    <x v="2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oft Skills &amp; Behavior"/>
    <x v="16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oft Skills &amp; Behavior"/>
    <x v="17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oft Skills &amp; Behavior"/>
    <x v="18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oft Skills &amp; Behavior"/>
    <x v="19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tandard Verification"/>
    <x v="20"/>
    <x v="1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tandard Verification"/>
    <x v="21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Standard Verification"/>
    <x v="22"/>
    <x v="2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Violation of Privacy&amp; Policies"/>
    <x v="23"/>
    <x v="3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Business Requirement &amp; process"/>
    <x v="24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Business Requirement &amp; process"/>
    <x v="25"/>
    <x v="0"/>
    <n v="0"/>
    <x v="0"/>
    <x v="0"/>
    <x v="0"/>
  </r>
  <r>
    <s v="Tatweer Misr"/>
    <x v="0"/>
    <x v="0"/>
    <x v="12"/>
    <n v="31401"/>
    <s v="Not Certified"/>
    <s v="TeamLeader"/>
    <x v="0"/>
    <n v="512137121"/>
    <s v="Mahmoud_H Hamed"/>
    <d v="2026-05-08T17:27:00"/>
    <d v="2026-05-09T12:58:17"/>
    <s v="Business Requirement &amp; process"/>
    <x v="26"/>
    <x v="2"/>
    <n v="0"/>
    <x v="0"/>
    <x v="0"/>
    <x v="0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Company Image"/>
    <x v="0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Data &amp; System Accuracy"/>
    <x v="1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Data &amp; System Accuracy"/>
    <x v="2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duct Knowledge &amp; Process"/>
    <x v="3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duct Knowledge &amp; Process"/>
    <x v="4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5"/>
    <x v="2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6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7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8"/>
    <x v="2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9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10"/>
    <x v="2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11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Professionalism &amp; Etiquette"/>
    <x v="12"/>
    <x v="2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.B.S Security Process"/>
    <x v="13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oft Skills &amp; Behavior"/>
    <x v="14"/>
    <x v="2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oft Skills &amp; Behavior"/>
    <x v="15"/>
    <x v="2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oft Skills &amp; Behavior"/>
    <x v="16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oft Skills &amp; Behavior"/>
    <x v="17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oft Skills &amp; Behavior"/>
    <x v="18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oft Skills &amp; Behavior"/>
    <x v="19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tandard Verification"/>
    <x v="20"/>
    <x v="1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tandard Verification"/>
    <x v="21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Standard Verification"/>
    <x v="22"/>
    <x v="2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Violation of Privacy&amp; Policies"/>
    <x v="23"/>
    <x v="3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Business Requirement &amp; process"/>
    <x v="24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Business Requirement &amp; process"/>
    <x v="25"/>
    <x v="0"/>
    <n v="0"/>
    <x v="0"/>
    <x v="0"/>
    <x v="1"/>
  </r>
  <r>
    <s v="Tatweer Misr"/>
    <x v="0"/>
    <x v="0"/>
    <x v="6"/>
    <n v="33277"/>
    <s v="Old"/>
    <s v="TeamLeader"/>
    <x v="0"/>
    <n v="512148191"/>
    <s v="Mahmoud_H Hamed"/>
    <d v="2026-05-08T22:49:01"/>
    <d v="2026-05-09T13:10:59"/>
    <s v="Business Requirement &amp; process"/>
    <x v="26"/>
    <x v="2"/>
    <n v="0"/>
    <x v="0"/>
    <x v="0"/>
    <x v="1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Company Image"/>
    <x v="0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Data &amp; System Accuracy"/>
    <x v="1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Data &amp; System Accuracy"/>
    <x v="2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duct Knowledge &amp; Process"/>
    <x v="3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duct Knowledge &amp; Process"/>
    <x v="4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5"/>
    <x v="2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6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7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8"/>
    <x v="2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9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10"/>
    <x v="2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11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Professionalism &amp; Etiquette"/>
    <x v="12"/>
    <x v="2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.B.S Security Process"/>
    <x v="13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oft Skills &amp; Behavior"/>
    <x v="14"/>
    <x v="2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oft Skills &amp; Behavior"/>
    <x v="15"/>
    <x v="2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oft Skills &amp; Behavior"/>
    <x v="16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oft Skills &amp; Behavior"/>
    <x v="17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oft Skills &amp; Behavior"/>
    <x v="18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oft Skills &amp; Behavior"/>
    <x v="19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tandard Verification"/>
    <x v="20"/>
    <x v="1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tandard Verification"/>
    <x v="21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Standard Verification"/>
    <x v="22"/>
    <x v="2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Violation of Privacy&amp; Policies"/>
    <x v="23"/>
    <x v="3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Business Requirement &amp; process"/>
    <x v="24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Business Requirement &amp; process"/>
    <x v="25"/>
    <x v="0"/>
    <n v="0"/>
    <x v="0"/>
    <x v="0"/>
    <x v="0"/>
  </r>
  <r>
    <s v="Tatweer Misr"/>
    <x v="2"/>
    <x v="0"/>
    <x v="13"/>
    <n v="32962"/>
    <s v="Old"/>
    <s v="TeamLeader"/>
    <x v="0"/>
    <n v="512163486"/>
    <s v="Mahmoud_H Hamed"/>
    <d v="2026-05-07T13:13:17"/>
    <d v="2026-05-09T13:16:26"/>
    <s v="Business Requirement &amp; process"/>
    <x v="26"/>
    <x v="2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Company Image"/>
    <x v="0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Data &amp; System Accuracy"/>
    <x v="1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Data &amp; System Accuracy"/>
    <x v="2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duct Knowledge &amp; Process"/>
    <x v="3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duct Knowledge &amp; Process"/>
    <x v="4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5"/>
    <x v="2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6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7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8"/>
    <x v="2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9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10"/>
    <x v="2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11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Professionalism &amp; Etiquette"/>
    <x v="12"/>
    <x v="2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.B.S Security Process"/>
    <x v="13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oft Skills &amp; Behavior"/>
    <x v="14"/>
    <x v="2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oft Skills &amp; Behavior"/>
    <x v="15"/>
    <x v="2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oft Skills &amp; Behavior"/>
    <x v="16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oft Skills &amp; Behavior"/>
    <x v="17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oft Skills &amp; Behavior"/>
    <x v="18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oft Skills &amp; Behavior"/>
    <x v="19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tandard Verification"/>
    <x v="20"/>
    <x v="1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tandard Verification"/>
    <x v="21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Standard Verification"/>
    <x v="22"/>
    <x v="2"/>
    <n v="0"/>
    <x v="1"/>
    <x v="4"/>
    <x v="6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Violation of Privacy&amp; Policies"/>
    <x v="23"/>
    <x v="3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Business Requirement &amp; process"/>
    <x v="24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Business Requirement &amp; process"/>
    <x v="25"/>
    <x v="0"/>
    <n v="0"/>
    <x v="0"/>
    <x v="0"/>
    <x v="0"/>
  </r>
  <r>
    <s v="Tatweer Misr"/>
    <x v="2"/>
    <x v="0"/>
    <x v="13"/>
    <n v="32962"/>
    <s v="Old"/>
    <s v="TeamLeader"/>
    <x v="0"/>
    <n v="512163872"/>
    <s v="Mahmoud_H Hamed"/>
    <d v="2026-05-07T13:22:36"/>
    <d v="2026-05-09T13:26:44"/>
    <s v="Business Requirement &amp; process"/>
    <x v="26"/>
    <x v="2"/>
    <n v="0"/>
    <x v="0"/>
    <x v="0"/>
    <x v="0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Company Image"/>
    <x v="0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Data &amp; System Accuracy"/>
    <x v="1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Data &amp; System Accuracy"/>
    <x v="2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duct Knowledge &amp; Process"/>
    <x v="3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duct Knowledge &amp; Process"/>
    <x v="4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5"/>
    <x v="2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6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7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8"/>
    <x v="2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9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10"/>
    <x v="2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11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Professionalism &amp; Etiquette"/>
    <x v="12"/>
    <x v="2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.B.S Security Process"/>
    <x v="13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oft Skills &amp; Behavior"/>
    <x v="14"/>
    <x v="2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oft Skills &amp; Behavior"/>
    <x v="15"/>
    <x v="2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oft Skills &amp; Behavior"/>
    <x v="16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oft Skills &amp; Behavior"/>
    <x v="17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oft Skills &amp; Behavior"/>
    <x v="18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oft Skills &amp; Behavior"/>
    <x v="19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tandard Verification"/>
    <x v="20"/>
    <x v="1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tandard Verification"/>
    <x v="21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Standard Verification"/>
    <x v="22"/>
    <x v="2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Violation of Privacy&amp; Policies"/>
    <x v="23"/>
    <x v="3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Business Requirement &amp; process"/>
    <x v="24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Business Requirement &amp; process"/>
    <x v="25"/>
    <x v="0"/>
    <n v="0"/>
    <x v="0"/>
    <x v="0"/>
    <x v="1"/>
  </r>
  <r>
    <s v="Tatweer Misr"/>
    <x v="2"/>
    <x v="0"/>
    <x v="2"/>
    <n v="32961"/>
    <s v="Old"/>
    <s v="TeamLeader"/>
    <x v="0"/>
    <n v="512166110"/>
    <s v="Mahmoud_H Hamed"/>
    <d v="2026-05-07T14:06:59"/>
    <d v="2026-05-09T14:08:05"/>
    <s v="Business Requirement &amp; process"/>
    <x v="26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Company Image"/>
    <x v="0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Data &amp; System Accuracy"/>
    <x v="1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Data &amp; System Accuracy"/>
    <x v="2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duct Knowledge &amp; Process"/>
    <x v="3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duct Knowledge &amp; Process"/>
    <x v="4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5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6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7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8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9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10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11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Professionalism &amp; Etiquette"/>
    <x v="12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.B.S Security Process"/>
    <x v="13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oft Skills &amp; Behavior"/>
    <x v="14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oft Skills &amp; Behavior"/>
    <x v="15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oft Skills &amp; Behavior"/>
    <x v="16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oft Skills &amp; Behavior"/>
    <x v="17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oft Skills &amp; Behavior"/>
    <x v="18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oft Skills &amp; Behavior"/>
    <x v="19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tandard Verification"/>
    <x v="20"/>
    <x v="1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tandard Verification"/>
    <x v="21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Standard Verification"/>
    <x v="22"/>
    <x v="2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Violation of Privacy&amp; Policies"/>
    <x v="23"/>
    <x v="3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Business Requirement &amp; process"/>
    <x v="24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Business Requirement &amp; process"/>
    <x v="25"/>
    <x v="0"/>
    <n v="0"/>
    <x v="0"/>
    <x v="0"/>
    <x v="1"/>
  </r>
  <r>
    <s v="Tatweer Misr"/>
    <x v="2"/>
    <x v="0"/>
    <x v="2"/>
    <n v="32961"/>
    <s v="Old"/>
    <s v="TeamLeader"/>
    <x v="0"/>
    <n v="512166909"/>
    <s v="Mahmoud_H Hamed"/>
    <d v="2026-05-07T14:22:05"/>
    <d v="2026-05-09T14:22:54"/>
    <s v="Business Requirement &amp; process"/>
    <x v="26"/>
    <x v="2"/>
    <n v="0"/>
    <x v="0"/>
    <x v="0"/>
    <x v="1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Company Image"/>
    <x v="0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Data &amp; System Accuracy"/>
    <x v="1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Data &amp; System Accuracy"/>
    <x v="2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duct Knowledge &amp; Process"/>
    <x v="3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duct Knowledge &amp; Process"/>
    <x v="4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5"/>
    <x v="2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6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7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8"/>
    <x v="2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9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10"/>
    <x v="2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11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Professionalism &amp; Etiquette"/>
    <x v="12"/>
    <x v="2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.B.S Security Process"/>
    <x v="13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oft Skills &amp; Behavior"/>
    <x v="14"/>
    <x v="2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oft Skills &amp; Behavior"/>
    <x v="15"/>
    <x v="2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oft Skills &amp; Behavior"/>
    <x v="16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oft Skills &amp; Behavior"/>
    <x v="17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oft Skills &amp; Behavior"/>
    <x v="18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oft Skills &amp; Behavior"/>
    <x v="19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tandard Verification"/>
    <x v="20"/>
    <x v="1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tandard Verification"/>
    <x v="21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Standard Verification"/>
    <x v="22"/>
    <x v="2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Violation of Privacy&amp; Policies"/>
    <x v="23"/>
    <x v="3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Business Requirement &amp; process"/>
    <x v="24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Business Requirement &amp; process"/>
    <x v="25"/>
    <x v="0"/>
    <n v="0"/>
    <x v="0"/>
    <x v="0"/>
    <x v="0"/>
  </r>
  <r>
    <s v="Tatweer Misr"/>
    <x v="2"/>
    <x v="0"/>
    <x v="14"/>
    <s v="_x0009_39024"/>
    <s v="\N"/>
    <s v="\N"/>
    <x v="0"/>
    <n v="512167991"/>
    <s v="Mahmoud_H Hamed"/>
    <d v="2026-05-06T14:44:03"/>
    <d v="2026-05-09T14:45:10"/>
    <s v="Business Requirement &amp; process"/>
    <x v="26"/>
    <x v="2"/>
    <n v="0"/>
    <x v="0"/>
    <x v="0"/>
    <x v="0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Company Image"/>
    <x v="0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Data &amp; System Accuracy"/>
    <x v="1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Data &amp; System Accuracy"/>
    <x v="2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duct Knowledge &amp; Process"/>
    <x v="3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duct Knowledge &amp; Process"/>
    <x v="4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5"/>
    <x v="2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6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7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8"/>
    <x v="2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9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10"/>
    <x v="2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11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Professionalism &amp; Etiquette"/>
    <x v="12"/>
    <x v="2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.B.S Security Process"/>
    <x v="13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oft Skills &amp; Behavior"/>
    <x v="14"/>
    <x v="2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oft Skills &amp; Behavior"/>
    <x v="15"/>
    <x v="2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oft Skills &amp; Behavior"/>
    <x v="16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oft Skills &amp; Behavior"/>
    <x v="17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oft Skills &amp; Behavior"/>
    <x v="18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oft Skills &amp; Behavior"/>
    <x v="19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tandard Verification"/>
    <x v="20"/>
    <x v="1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tandard Verification"/>
    <x v="21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Standard Verification"/>
    <x v="22"/>
    <x v="2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Violation of Privacy&amp; Policies"/>
    <x v="23"/>
    <x v="3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Business Requirement &amp; process"/>
    <x v="24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Business Requirement &amp; process"/>
    <x v="25"/>
    <x v="0"/>
    <n v="0"/>
    <x v="0"/>
    <x v="0"/>
    <x v="2"/>
  </r>
  <r>
    <s v="Tatweer Misr"/>
    <x v="2"/>
    <x v="0"/>
    <x v="0"/>
    <n v="33270"/>
    <s v="Old"/>
    <s v="TeamLeader"/>
    <x v="0"/>
    <n v="512169800"/>
    <s v="Mahmoud_H Hamed"/>
    <d v="2026-05-07T15:23:44"/>
    <d v="2026-05-09T15:24:53"/>
    <s v="Business Requirement &amp; process"/>
    <x v="26"/>
    <x v="2"/>
    <n v="0"/>
    <x v="0"/>
    <x v="0"/>
    <x v="2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Company Image"/>
    <x v="0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Data &amp; System Accuracy"/>
    <x v="1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Data &amp; System Accuracy"/>
    <x v="2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duct Knowledge &amp; Process"/>
    <x v="3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duct Knowledge &amp; Process"/>
    <x v="4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5"/>
    <x v="2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6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7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8"/>
    <x v="2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9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10"/>
    <x v="2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11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Professionalism &amp; Etiquette"/>
    <x v="12"/>
    <x v="2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.B.S Security Process"/>
    <x v="13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oft Skills &amp; Behavior"/>
    <x v="14"/>
    <x v="2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oft Skills &amp; Behavior"/>
    <x v="15"/>
    <x v="2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oft Skills &amp; Behavior"/>
    <x v="16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oft Skills &amp; Behavior"/>
    <x v="17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oft Skills &amp; Behavior"/>
    <x v="18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oft Skills &amp; Behavior"/>
    <x v="19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tandard Verification"/>
    <x v="20"/>
    <x v="1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tandard Verification"/>
    <x v="21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Standard Verification"/>
    <x v="22"/>
    <x v="2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Violation of Privacy&amp; Policies"/>
    <x v="23"/>
    <x v="3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Business Requirement &amp; process"/>
    <x v="24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Business Requirement &amp; process"/>
    <x v="25"/>
    <x v="0"/>
    <n v="0"/>
    <x v="0"/>
    <x v="0"/>
    <x v="0"/>
  </r>
  <r>
    <s v="Tatweer Misr"/>
    <x v="2"/>
    <x v="0"/>
    <x v="12"/>
    <n v="31401"/>
    <s v="Not Certified"/>
    <s v="TeamLeader"/>
    <x v="0"/>
    <n v="512170675"/>
    <s v="Mahmoud_H Hamed"/>
    <d v="2026-05-08T15:40:04"/>
    <d v="2026-05-09T15:43:42"/>
    <s v="Business Requirement &amp; process"/>
    <x v="26"/>
    <x v="2"/>
    <n v="0"/>
    <x v="0"/>
    <x v="0"/>
    <x v="0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Company Image"/>
    <x v="0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Data &amp; System Accuracy"/>
    <x v="1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Data &amp; System Accuracy"/>
    <x v="2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duct Knowledge &amp; Process"/>
    <x v="3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duct Knowledge &amp; Process"/>
    <x v="4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5"/>
    <x v="2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6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7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8"/>
    <x v="2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9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10"/>
    <x v="2"/>
    <n v="0"/>
    <x v="1"/>
    <x v="5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11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Professionalism &amp; Etiquette"/>
    <x v="12"/>
    <x v="2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.B.S Security Process"/>
    <x v="13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oft Skills &amp; Behavior"/>
    <x v="14"/>
    <x v="2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oft Skills &amp; Behavior"/>
    <x v="15"/>
    <x v="2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oft Skills &amp; Behavior"/>
    <x v="16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oft Skills &amp; Behavior"/>
    <x v="17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oft Skills &amp; Behavior"/>
    <x v="18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oft Skills &amp; Behavior"/>
    <x v="19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tandard Verification"/>
    <x v="20"/>
    <x v="1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tandard Verification"/>
    <x v="21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Standard Verification"/>
    <x v="22"/>
    <x v="2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Violation of Privacy&amp; Policies"/>
    <x v="23"/>
    <x v="3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Business Requirement &amp; process"/>
    <x v="24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Business Requirement &amp; process"/>
    <x v="25"/>
    <x v="0"/>
    <n v="0"/>
    <x v="0"/>
    <x v="0"/>
    <x v="2"/>
  </r>
  <r>
    <s v="Tatweer Misr"/>
    <x v="0"/>
    <x v="0"/>
    <x v="10"/>
    <n v="39025"/>
    <s v="Old"/>
    <s v="TeamLeader"/>
    <x v="0"/>
    <n v="512124926"/>
    <s v="Silvia_ANaguib"/>
    <d v="2026-05-08T10:41:40"/>
    <d v="2026-05-10T16:43:45"/>
    <s v="Business Requirement &amp; process"/>
    <x v="26"/>
    <x v="2"/>
    <n v="0"/>
    <x v="0"/>
    <x v="0"/>
    <x v="2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Company Image"/>
    <x v="0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Data &amp; System Accuracy"/>
    <x v="1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Data &amp; System Accuracy"/>
    <x v="2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duct Knowledge &amp; Process"/>
    <x v="3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duct Knowledge &amp; Process"/>
    <x v="4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5"/>
    <x v="2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6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7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8"/>
    <x v="2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9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10"/>
    <x v="2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11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Professionalism &amp; Etiquette"/>
    <x v="12"/>
    <x v="2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.B.S Security Process"/>
    <x v="13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oft Skills &amp; Behavior"/>
    <x v="14"/>
    <x v="2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oft Skills &amp; Behavior"/>
    <x v="15"/>
    <x v="2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oft Skills &amp; Behavior"/>
    <x v="16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oft Skills &amp; Behavior"/>
    <x v="17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oft Skills &amp; Behavior"/>
    <x v="18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oft Skills &amp; Behavior"/>
    <x v="19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tandard Verification"/>
    <x v="20"/>
    <x v="1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tandard Verification"/>
    <x v="21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Standard Verification"/>
    <x v="22"/>
    <x v="2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Violation of Privacy&amp; Policies"/>
    <x v="23"/>
    <x v="3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Business Requirement &amp; process"/>
    <x v="24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Business Requirement &amp; process"/>
    <x v="25"/>
    <x v="0"/>
    <n v="0"/>
    <x v="0"/>
    <x v="0"/>
    <x v="1"/>
  </r>
  <r>
    <s v="Tatweer Misr"/>
    <x v="0"/>
    <x v="0"/>
    <x v="8"/>
    <n v="32699"/>
    <s v="Old"/>
    <s v="TeamLeader"/>
    <x v="0"/>
    <n v="512145415"/>
    <s v="Silvia_ANaguib"/>
    <d v="2026-05-08T21:21:01"/>
    <d v="2026-05-10T18:15:45"/>
    <s v="Business Requirement &amp; process"/>
    <x v="26"/>
    <x v="2"/>
    <n v="0"/>
    <x v="0"/>
    <x v="0"/>
    <x v="1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Company Image"/>
    <x v="0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Data &amp; System Accuracy"/>
    <x v="1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Data &amp; System Accuracy"/>
    <x v="2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duct Knowledge &amp; Process"/>
    <x v="3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duct Knowledge &amp; Process"/>
    <x v="4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5"/>
    <x v="2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6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7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8"/>
    <x v="2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9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10"/>
    <x v="2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11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Professionalism &amp; Etiquette"/>
    <x v="12"/>
    <x v="2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.B.S Security Process"/>
    <x v="13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oft Skills &amp; Behavior"/>
    <x v="14"/>
    <x v="2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oft Skills &amp; Behavior"/>
    <x v="15"/>
    <x v="2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oft Skills &amp; Behavior"/>
    <x v="16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oft Skills &amp; Behavior"/>
    <x v="17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oft Skills &amp; Behavior"/>
    <x v="18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oft Skills &amp; Behavior"/>
    <x v="19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tandard Verification"/>
    <x v="20"/>
    <x v="1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tandard Verification"/>
    <x v="21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Standard Verification"/>
    <x v="22"/>
    <x v="2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Violation of Privacy&amp; Policies"/>
    <x v="23"/>
    <x v="3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Business Requirement &amp; process"/>
    <x v="24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Business Requirement &amp; process"/>
    <x v="25"/>
    <x v="0"/>
    <n v="0"/>
    <x v="0"/>
    <x v="0"/>
    <x v="0"/>
  </r>
  <r>
    <s v="Tatweer Misr"/>
    <x v="0"/>
    <x v="0"/>
    <x v="11"/>
    <n v="32764"/>
    <s v="Old"/>
    <s v="TeamLeader"/>
    <x v="0"/>
    <n v="512155813"/>
    <s v="Silvia_ANaguib"/>
    <d v="2026-05-09T09:33:21"/>
    <d v="2026-05-10T18:22:08"/>
    <s v="Business Requirement &amp; process"/>
    <x v="26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Company Image"/>
    <x v="0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Data &amp; System Accuracy"/>
    <x v="1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Data &amp; System Accuracy"/>
    <x v="2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duct Knowledge &amp; Process"/>
    <x v="3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duct Knowledge &amp; Process"/>
    <x v="4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5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6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7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8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9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10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11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Professionalism &amp; Etiquette"/>
    <x v="12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.B.S Security Process"/>
    <x v="13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oft Skills &amp; Behavior"/>
    <x v="14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oft Skills &amp; Behavior"/>
    <x v="15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oft Skills &amp; Behavior"/>
    <x v="16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oft Skills &amp; Behavior"/>
    <x v="17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oft Skills &amp; Behavior"/>
    <x v="18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oft Skills &amp; Behavior"/>
    <x v="19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tandard Verification"/>
    <x v="20"/>
    <x v="1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tandard Verification"/>
    <x v="21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Standard Verification"/>
    <x v="22"/>
    <x v="2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Violation of Privacy&amp; Policies"/>
    <x v="23"/>
    <x v="3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Business Requirement &amp; process"/>
    <x v="24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Business Requirement &amp; process"/>
    <x v="25"/>
    <x v="0"/>
    <n v="0"/>
    <x v="0"/>
    <x v="0"/>
    <x v="0"/>
  </r>
  <r>
    <s v="Tatweer Misr"/>
    <x v="0"/>
    <x v="0"/>
    <x v="9"/>
    <n v="33279"/>
    <s v="Old"/>
    <s v="TeamLeader"/>
    <x v="0"/>
    <n v="512164563"/>
    <s v="Silvia_ANaguib"/>
    <d v="2026-05-09T13:34:09"/>
    <d v="2026-05-10T18:26:27"/>
    <s v="Business Requirement &amp; process"/>
    <x v="26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Company Image"/>
    <x v="0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Data &amp; System Accuracy"/>
    <x v="1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Data &amp; System Accuracy"/>
    <x v="2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duct Knowledge &amp; Process"/>
    <x v="3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duct Knowledge &amp; Process"/>
    <x v="4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5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6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7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8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9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10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11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Professionalism &amp; Etiquette"/>
    <x v="12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.B.S Security Process"/>
    <x v="13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oft Skills &amp; Behavior"/>
    <x v="14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oft Skills &amp; Behavior"/>
    <x v="15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oft Skills &amp; Behavior"/>
    <x v="16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oft Skills &amp; Behavior"/>
    <x v="17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oft Skills &amp; Behavior"/>
    <x v="18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oft Skills &amp; Behavior"/>
    <x v="19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tandard Verification"/>
    <x v="20"/>
    <x v="1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tandard Verification"/>
    <x v="21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Standard Verification"/>
    <x v="22"/>
    <x v="2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Violation of Privacy&amp; Policies"/>
    <x v="23"/>
    <x v="3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Business Requirement &amp; process"/>
    <x v="24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Business Requirement &amp; process"/>
    <x v="25"/>
    <x v="0"/>
    <n v="0"/>
    <x v="0"/>
    <x v="0"/>
    <x v="0"/>
  </r>
  <r>
    <s v="Tatweer Misr"/>
    <x v="0"/>
    <x v="0"/>
    <x v="2"/>
    <n v="32961"/>
    <s v="Old"/>
    <s v="TeamLeader"/>
    <x v="0"/>
    <n v="512073681"/>
    <s v="Silvia_ANaguib"/>
    <d v="2026-05-07T11:42:16"/>
    <d v="2026-05-10T18:29:26"/>
    <s v="Business Requirement &amp; process"/>
    <x v="26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Company Image"/>
    <x v="0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Data &amp; System Accuracy"/>
    <x v="1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Data &amp; System Accuracy"/>
    <x v="2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duct Knowledge &amp; Process"/>
    <x v="3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duct Knowledge &amp; Process"/>
    <x v="4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5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6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7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8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9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10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11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Professionalism &amp; Etiquette"/>
    <x v="12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.B.S Security Process"/>
    <x v="13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oft Skills &amp; Behavior"/>
    <x v="14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oft Skills &amp; Behavior"/>
    <x v="15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oft Skills &amp; Behavior"/>
    <x v="16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oft Skills &amp; Behavior"/>
    <x v="17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oft Skills &amp; Behavior"/>
    <x v="18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oft Skills &amp; Behavior"/>
    <x v="19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tandard Verification"/>
    <x v="20"/>
    <x v="1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tandard Verification"/>
    <x v="21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Standard Verification"/>
    <x v="22"/>
    <x v="2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Violation of Privacy&amp; Policies"/>
    <x v="23"/>
    <x v="3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Business Requirement &amp; process"/>
    <x v="24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Business Requirement &amp; process"/>
    <x v="25"/>
    <x v="0"/>
    <n v="0"/>
    <x v="0"/>
    <x v="0"/>
    <x v="0"/>
  </r>
  <r>
    <s v="Tatweer Misr"/>
    <x v="0"/>
    <x v="0"/>
    <x v="12"/>
    <n v="31401"/>
    <s v="Not Certified"/>
    <s v="TeamLeader"/>
    <x v="0"/>
    <n v="512177248"/>
    <s v="Silvia_ANaguib"/>
    <d v="2026-05-09T17:31:09"/>
    <d v="2026-05-10T18:31:47"/>
    <s v="Business Requirement &amp; process"/>
    <x v="26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Company Image"/>
    <x v="0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Data &amp; System Accuracy"/>
    <x v="1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Data &amp; System Accuracy"/>
    <x v="2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duct Knowledge &amp; Process"/>
    <x v="3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duct Knowledge &amp; Process"/>
    <x v="4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5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6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7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8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9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10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11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Professionalism &amp; Etiquette"/>
    <x v="12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.B.S Security Process"/>
    <x v="13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oft Skills &amp; Behavior"/>
    <x v="14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oft Skills &amp; Behavior"/>
    <x v="15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oft Skills &amp; Behavior"/>
    <x v="16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oft Skills &amp; Behavior"/>
    <x v="17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oft Skills &amp; Behavior"/>
    <x v="18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oft Skills &amp; Behavior"/>
    <x v="19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tandard Verification"/>
    <x v="20"/>
    <x v="1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tandard Verification"/>
    <x v="21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Standard Verification"/>
    <x v="22"/>
    <x v="2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Violation of Privacy&amp; Policies"/>
    <x v="23"/>
    <x v="3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Business Requirement &amp; process"/>
    <x v="24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Business Requirement &amp; process"/>
    <x v="25"/>
    <x v="0"/>
    <n v="0"/>
    <x v="0"/>
    <x v="0"/>
    <x v="0"/>
  </r>
  <r>
    <s v="Tatweer Misr"/>
    <x v="0"/>
    <x v="0"/>
    <x v="12"/>
    <n v="31401"/>
    <s v="Not Certified"/>
    <s v="TeamLeader"/>
    <x v="0"/>
    <n v="512173938"/>
    <s v="Silvia_ANaguib"/>
    <d v="2026-05-09T16:31:10"/>
    <d v="2026-05-10T18:35:27"/>
    <s v="Business Requirement &amp; process"/>
    <x v="26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Company Image"/>
    <x v="0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Data &amp; System Accuracy"/>
    <x v="1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Data &amp; System Accuracy"/>
    <x v="2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duct Knowledge &amp; Process"/>
    <x v="3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duct Knowledge &amp; Process"/>
    <x v="4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5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6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7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8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9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10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11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Professionalism &amp; Etiquette"/>
    <x v="12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.B.S Security Process"/>
    <x v="13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oft Skills &amp; Behavior"/>
    <x v="14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oft Skills &amp; Behavior"/>
    <x v="15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oft Skills &amp; Behavior"/>
    <x v="16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oft Skills &amp; Behavior"/>
    <x v="17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oft Skills &amp; Behavior"/>
    <x v="18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oft Skills &amp; Behavior"/>
    <x v="19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tandard Verification"/>
    <x v="20"/>
    <x v="1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tandard Verification"/>
    <x v="21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Standard Verification"/>
    <x v="22"/>
    <x v="2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Violation of Privacy&amp; Policies"/>
    <x v="23"/>
    <x v="3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Business Requirement &amp; process"/>
    <x v="24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Business Requirement &amp; process"/>
    <x v="25"/>
    <x v="0"/>
    <n v="0"/>
    <x v="0"/>
    <x v="0"/>
    <x v="0"/>
  </r>
  <r>
    <s v="Tatweer Misr"/>
    <x v="0"/>
    <x v="0"/>
    <x v="13"/>
    <n v="32962"/>
    <s v="Old"/>
    <s v="TeamLeader"/>
    <x v="0"/>
    <n v="512105282"/>
    <s v="Silvia_ANaguib"/>
    <d v="2026-05-07T17:56:58"/>
    <d v="2026-05-10T18:37:57"/>
    <s v="Business Requirement &amp; process"/>
    <x v="26"/>
    <x v="2"/>
    <n v="0"/>
    <x v="0"/>
    <x v="0"/>
    <x v="0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Company Image"/>
    <x v="0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Data &amp; System Accuracy"/>
    <x v="1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Data &amp; System Accuracy"/>
    <x v="2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duct Knowledge &amp; Process"/>
    <x v="3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duct Knowledge &amp; Process"/>
    <x v="4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5"/>
    <x v="2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6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7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8"/>
    <x v="2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9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10"/>
    <x v="2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11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Professionalism &amp; Etiquette"/>
    <x v="12"/>
    <x v="2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.B.S Security Process"/>
    <x v="13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oft Skills &amp; Behavior"/>
    <x v="14"/>
    <x v="2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oft Skills &amp; Behavior"/>
    <x v="15"/>
    <x v="2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oft Skills &amp; Behavior"/>
    <x v="16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oft Skills &amp; Behavior"/>
    <x v="17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oft Skills &amp; Behavior"/>
    <x v="18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oft Skills &amp; Behavior"/>
    <x v="19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tandard Verification"/>
    <x v="20"/>
    <x v="1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tandard Verification"/>
    <x v="21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Standard Verification"/>
    <x v="22"/>
    <x v="2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Violation of Privacy&amp; Policies"/>
    <x v="23"/>
    <x v="3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Business Requirement &amp; process"/>
    <x v="24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Business Requirement &amp; process"/>
    <x v="25"/>
    <x v="0"/>
    <n v="0"/>
    <x v="0"/>
    <x v="0"/>
    <x v="2"/>
  </r>
  <r>
    <s v="Tatweer Misr"/>
    <x v="0"/>
    <x v="0"/>
    <x v="13"/>
    <n v="32962"/>
    <s v="Old"/>
    <s v="TeamLeader"/>
    <x v="0"/>
    <n v="512105781"/>
    <s v="Silvia_ANaguib"/>
    <d v="2026-05-07T18:04:50"/>
    <d v="2026-05-10T18:40:32"/>
    <s v="Business Requirement &amp; process"/>
    <x v="26"/>
    <x v="2"/>
    <n v="0"/>
    <x v="0"/>
    <x v="0"/>
    <x v="2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Company Image"/>
    <x v="0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Data &amp; System Accuracy"/>
    <x v="1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Data &amp; System Accuracy"/>
    <x v="2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duct Knowledge &amp; Process"/>
    <x v="3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duct Knowledge &amp; Process"/>
    <x v="4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5"/>
    <x v="2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6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7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8"/>
    <x v="2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9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10"/>
    <x v="2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11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Professionalism &amp; Etiquette"/>
    <x v="12"/>
    <x v="2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.B.S Security Process"/>
    <x v="13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oft Skills &amp; Behavior"/>
    <x v="14"/>
    <x v="2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oft Skills &amp; Behavior"/>
    <x v="15"/>
    <x v="2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oft Skills &amp; Behavior"/>
    <x v="16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oft Skills &amp; Behavior"/>
    <x v="17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oft Skills &amp; Behavior"/>
    <x v="18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oft Skills &amp; Behavior"/>
    <x v="19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tandard Verification"/>
    <x v="20"/>
    <x v="1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tandard Verification"/>
    <x v="21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Standard Verification"/>
    <x v="22"/>
    <x v="2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Violation of Privacy&amp; Policies"/>
    <x v="23"/>
    <x v="3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Business Requirement &amp; process"/>
    <x v="24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Business Requirement &amp; process"/>
    <x v="25"/>
    <x v="0"/>
    <n v="0"/>
    <x v="0"/>
    <x v="0"/>
    <x v="1"/>
  </r>
  <r>
    <s v="Tatweer Misr"/>
    <x v="2"/>
    <x v="0"/>
    <x v="6"/>
    <n v="33277"/>
    <s v="Old"/>
    <s v="TeamLeader"/>
    <x v="0"/>
    <n v="512492121"/>
    <s v="Mahmoud_H Hamed"/>
    <d v="2026-05-11T11:00:19"/>
    <d v="2026-05-12T11:03:29"/>
    <s v="Business Requirement &amp; process"/>
    <x v="26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Company Image"/>
    <x v="0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Data &amp; System Accuracy"/>
    <x v="1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Data &amp; System Accuracy"/>
    <x v="2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duct Knowledge &amp; Process"/>
    <x v="3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duct Knowledge &amp; Process"/>
    <x v="4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5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6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7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8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9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10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11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Professionalism &amp; Etiquette"/>
    <x v="12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.B.S Security Process"/>
    <x v="13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oft Skills &amp; Behavior"/>
    <x v="14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oft Skills &amp; Behavior"/>
    <x v="15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oft Skills &amp; Behavior"/>
    <x v="16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oft Skills &amp; Behavior"/>
    <x v="17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oft Skills &amp; Behavior"/>
    <x v="18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oft Skills &amp; Behavior"/>
    <x v="19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tandard Verification"/>
    <x v="20"/>
    <x v="1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tandard Verification"/>
    <x v="21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Standard Verification"/>
    <x v="22"/>
    <x v="2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Violation of Privacy&amp; Policies"/>
    <x v="23"/>
    <x v="3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Business Requirement &amp; process"/>
    <x v="24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Business Requirement &amp; process"/>
    <x v="25"/>
    <x v="0"/>
    <n v="0"/>
    <x v="0"/>
    <x v="0"/>
    <x v="1"/>
  </r>
  <r>
    <s v="Tatweer Misr"/>
    <x v="2"/>
    <x v="0"/>
    <x v="5"/>
    <n v="32462"/>
    <s v="Old"/>
    <s v="TeamLeader"/>
    <x v="0"/>
    <n v="512816440"/>
    <s v="Omnia_A Helmy"/>
    <d v="2026-05-14T11:54:59"/>
    <d v="2026-05-15T15:17:14"/>
    <s v="Business Requirement &amp; process"/>
    <x v="26"/>
    <x v="2"/>
    <n v="0"/>
    <x v="0"/>
    <x v="0"/>
    <x v="1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Company Image"/>
    <x v="0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Data &amp; System Accuracy"/>
    <x v="1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Data &amp; System Accuracy"/>
    <x v="2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duct Knowledge &amp; Process"/>
    <x v="3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duct Knowledge &amp; Process"/>
    <x v="4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5"/>
    <x v="2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6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7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8"/>
    <x v="2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9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10"/>
    <x v="2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11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Professionalism &amp; Etiquette"/>
    <x v="12"/>
    <x v="2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.B.S Security Process"/>
    <x v="13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oft Skills &amp; Behavior"/>
    <x v="14"/>
    <x v="2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oft Skills &amp; Behavior"/>
    <x v="15"/>
    <x v="2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oft Skills &amp; Behavior"/>
    <x v="16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oft Skills &amp; Behavior"/>
    <x v="17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oft Skills &amp; Behavior"/>
    <x v="18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oft Skills &amp; Behavior"/>
    <x v="19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tandard Verification"/>
    <x v="20"/>
    <x v="1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tandard Verification"/>
    <x v="21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Standard Verification"/>
    <x v="22"/>
    <x v="2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Violation of Privacy&amp; Policies"/>
    <x v="23"/>
    <x v="3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Business Requirement &amp; process"/>
    <x v="24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Business Requirement &amp; process"/>
    <x v="25"/>
    <x v="0"/>
    <n v="0"/>
    <x v="0"/>
    <x v="0"/>
    <x v="2"/>
  </r>
  <r>
    <s v="Tatweer Misr"/>
    <x v="2"/>
    <x v="0"/>
    <x v="7"/>
    <n v="33271"/>
    <s v="Old"/>
    <s v="TeamLeader"/>
    <x v="0"/>
    <n v="512818359"/>
    <s v="Omnia_A Helmy"/>
    <d v="2026-05-14T15:37:27"/>
    <d v="2026-05-15T15:40:27"/>
    <s v="Business Requirement &amp; process"/>
    <x v="26"/>
    <x v="2"/>
    <n v="0"/>
    <x v="0"/>
    <x v="0"/>
    <x v="2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Company Image"/>
    <x v="0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Data &amp; System Accuracy"/>
    <x v="1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Data &amp; System Accuracy"/>
    <x v="2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duct Knowledge &amp; Process"/>
    <x v="3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duct Knowledge &amp; Process"/>
    <x v="4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5"/>
    <x v="2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6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7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8"/>
    <x v="2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9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10"/>
    <x v="2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11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Professionalism &amp; Etiquette"/>
    <x v="12"/>
    <x v="2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.B.S Security Process"/>
    <x v="13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oft Skills &amp; Behavior"/>
    <x v="14"/>
    <x v="2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oft Skills &amp; Behavior"/>
    <x v="15"/>
    <x v="2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oft Skills &amp; Behavior"/>
    <x v="16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oft Skills &amp; Behavior"/>
    <x v="17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oft Skills &amp; Behavior"/>
    <x v="18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oft Skills &amp; Behavior"/>
    <x v="19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tandard Verification"/>
    <x v="20"/>
    <x v="1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tandard Verification"/>
    <x v="21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Standard Verification"/>
    <x v="22"/>
    <x v="2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Violation of Privacy&amp; Policies"/>
    <x v="23"/>
    <x v="3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Business Requirement &amp; process"/>
    <x v="24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Business Requirement &amp; process"/>
    <x v="25"/>
    <x v="0"/>
    <n v="0"/>
    <x v="0"/>
    <x v="0"/>
    <x v="1"/>
  </r>
  <r>
    <s v="Tatweer Misr"/>
    <x v="2"/>
    <x v="0"/>
    <x v="3"/>
    <n v="32760"/>
    <s v="Old"/>
    <s v="TeamLeader"/>
    <x v="0"/>
    <n v="512819302"/>
    <s v="Omnia_A Helmy"/>
    <d v="2026-05-14T16:12:08"/>
    <d v="2026-05-15T15:51:04"/>
    <s v="Business Requirement &amp; process"/>
    <x v="26"/>
    <x v="2"/>
    <n v="0"/>
    <x v="0"/>
    <x v="0"/>
    <x v="1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Company Image"/>
    <x v="0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Data &amp; System Accuracy"/>
    <x v="1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Data &amp; System Accuracy"/>
    <x v="2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duct Knowledge &amp; Process"/>
    <x v="3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duct Knowledge &amp; Process"/>
    <x v="4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5"/>
    <x v="2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6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7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8"/>
    <x v="2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9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10"/>
    <x v="2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11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Professionalism &amp; Etiquette"/>
    <x v="12"/>
    <x v="2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.B.S Security Process"/>
    <x v="13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oft Skills &amp; Behavior"/>
    <x v="14"/>
    <x v="2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oft Skills &amp; Behavior"/>
    <x v="15"/>
    <x v="2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oft Skills &amp; Behavior"/>
    <x v="16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oft Skills &amp; Behavior"/>
    <x v="17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oft Skills &amp; Behavior"/>
    <x v="18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oft Skills &amp; Behavior"/>
    <x v="19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tandard Verification"/>
    <x v="20"/>
    <x v="1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tandard Verification"/>
    <x v="21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Standard Verification"/>
    <x v="22"/>
    <x v="2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Violation of Privacy&amp; Policies"/>
    <x v="23"/>
    <x v="3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Business Requirement &amp; process"/>
    <x v="24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Business Requirement &amp; process"/>
    <x v="25"/>
    <x v="0"/>
    <n v="0"/>
    <x v="0"/>
    <x v="0"/>
    <x v="0"/>
  </r>
  <r>
    <s v="Tatweer Misr"/>
    <x v="2"/>
    <x v="0"/>
    <x v="8"/>
    <n v="32699"/>
    <s v="Old"/>
    <s v="TeamLeader"/>
    <x v="0"/>
    <n v="512820124"/>
    <s v="Omnia_A Helmy"/>
    <d v="2026-05-12T11:59:09"/>
    <d v="2026-05-15T16:02:25"/>
    <s v="Business Requirement &amp; process"/>
    <x v="26"/>
    <x v="2"/>
    <n v="0"/>
    <x v="0"/>
    <x v="0"/>
    <x v="0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Company Image"/>
    <x v="0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Data &amp; System Accuracy"/>
    <x v="1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Data &amp; System Accuracy"/>
    <x v="2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duct Knowledge &amp; Process"/>
    <x v="3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duct Knowledge &amp; Process"/>
    <x v="4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5"/>
    <x v="2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6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7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8"/>
    <x v="2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9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10"/>
    <x v="2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11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Professionalism &amp; Etiquette"/>
    <x v="12"/>
    <x v="2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.B.S Security Process"/>
    <x v="13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oft Skills &amp; Behavior"/>
    <x v="14"/>
    <x v="2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oft Skills &amp; Behavior"/>
    <x v="15"/>
    <x v="2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oft Skills &amp; Behavior"/>
    <x v="16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oft Skills &amp; Behavior"/>
    <x v="17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oft Skills &amp; Behavior"/>
    <x v="18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oft Skills &amp; Behavior"/>
    <x v="19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tandard Verification"/>
    <x v="20"/>
    <x v="1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tandard Verification"/>
    <x v="21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Standard Verification"/>
    <x v="22"/>
    <x v="2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Violation of Privacy&amp; Policies"/>
    <x v="23"/>
    <x v="3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Business Requirement &amp; process"/>
    <x v="24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Business Requirement &amp; process"/>
    <x v="25"/>
    <x v="0"/>
    <n v="0"/>
    <x v="0"/>
    <x v="0"/>
    <x v="1"/>
  </r>
  <r>
    <s v="Tatweer Misr"/>
    <x v="2"/>
    <x v="0"/>
    <x v="4"/>
    <n v="31924"/>
    <s v="Old"/>
    <s v="TeamLeader"/>
    <x v="0"/>
    <n v="512825932"/>
    <s v="Omnia_A Helmy"/>
    <d v="2026-05-14T11:14:32"/>
    <d v="2026-05-15T17:06:44"/>
    <s v="Business Requirement &amp; process"/>
    <x v="26"/>
    <x v="2"/>
    <n v="0"/>
    <x v="0"/>
    <x v="0"/>
    <x v="1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Company Image"/>
    <x v="0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Data &amp; System Accuracy"/>
    <x v="1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Data &amp; System Accuracy"/>
    <x v="2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duct Knowledge &amp; Process"/>
    <x v="3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duct Knowledge &amp; Process"/>
    <x v="4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5"/>
    <x v="2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6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7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8"/>
    <x v="2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9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10"/>
    <x v="2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11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Professionalism &amp; Etiquette"/>
    <x v="12"/>
    <x v="2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.B.S Security Process"/>
    <x v="13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oft Skills &amp; Behavior"/>
    <x v="14"/>
    <x v="2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oft Skills &amp; Behavior"/>
    <x v="15"/>
    <x v="2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oft Skills &amp; Behavior"/>
    <x v="16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oft Skills &amp; Behavior"/>
    <x v="17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oft Skills &amp; Behavior"/>
    <x v="18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oft Skills &amp; Behavior"/>
    <x v="19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tandard Verification"/>
    <x v="20"/>
    <x v="1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tandard Verification"/>
    <x v="21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Standard Verification"/>
    <x v="22"/>
    <x v="2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Violation of Privacy&amp; Policies"/>
    <x v="23"/>
    <x v="3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Business Requirement &amp; process"/>
    <x v="24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Business Requirement &amp; process"/>
    <x v="25"/>
    <x v="0"/>
    <n v="0"/>
    <x v="0"/>
    <x v="0"/>
    <x v="0"/>
  </r>
  <r>
    <s v="Tatweer Misr"/>
    <x v="2"/>
    <x v="0"/>
    <x v="9"/>
    <n v="33279"/>
    <s v="Old"/>
    <s v="TeamLeader"/>
    <x v="0"/>
    <n v="512828019"/>
    <s v="Omnia_A Helmy"/>
    <d v="2026-05-13T13:17:56"/>
    <d v="2026-05-15T17:32:12"/>
    <s v="Business Requirement &amp; process"/>
    <x v="26"/>
    <x v="2"/>
    <n v="0"/>
    <x v="0"/>
    <x v="0"/>
    <x v="0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Company Image"/>
    <x v="0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Data &amp; System Accuracy"/>
    <x v="1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Data &amp; System Accuracy"/>
    <x v="2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duct Knowledge &amp; Process"/>
    <x v="3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duct Knowledge &amp; Process"/>
    <x v="4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5"/>
    <x v="2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6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7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8"/>
    <x v="2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9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10"/>
    <x v="2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11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Professionalism &amp; Etiquette"/>
    <x v="12"/>
    <x v="2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.B.S Security Process"/>
    <x v="13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oft Skills &amp; Behavior"/>
    <x v="14"/>
    <x v="2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oft Skills &amp; Behavior"/>
    <x v="15"/>
    <x v="2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oft Skills &amp; Behavior"/>
    <x v="16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oft Skills &amp; Behavior"/>
    <x v="17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oft Skills &amp; Behavior"/>
    <x v="18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oft Skills &amp; Behavior"/>
    <x v="19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tandard Verification"/>
    <x v="20"/>
    <x v="1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tandard Verification"/>
    <x v="21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Standard Verification"/>
    <x v="22"/>
    <x v="2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Violation of Privacy&amp; Policies"/>
    <x v="23"/>
    <x v="3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Business Requirement &amp; process"/>
    <x v="24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Business Requirement &amp; process"/>
    <x v="25"/>
    <x v="0"/>
    <n v="0"/>
    <x v="0"/>
    <x v="0"/>
    <x v="1"/>
  </r>
  <r>
    <s v="Tatweer Misr"/>
    <x v="2"/>
    <x v="0"/>
    <x v="0"/>
    <n v="33270"/>
    <s v="Old"/>
    <s v="TeamLeader"/>
    <x v="0"/>
    <n v="512948203"/>
    <s v="Mahmoud_H Hamed"/>
    <d v="2026-05-12T11:05:24"/>
    <d v="2026-05-17T11:07:24"/>
    <s v="Business Requirement &amp; process"/>
    <x v="26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Company Image"/>
    <x v="0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Data &amp; System Accuracy"/>
    <x v="1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Data &amp; System Accuracy"/>
    <x v="2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duct Knowledge &amp; Process"/>
    <x v="3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duct Knowledge &amp; Process"/>
    <x v="4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5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6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7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8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9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10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11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Professionalism &amp; Etiquette"/>
    <x v="12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.B.S Security Process"/>
    <x v="13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oft Skills &amp; Behavior"/>
    <x v="14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oft Skills &amp; Behavior"/>
    <x v="15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oft Skills &amp; Behavior"/>
    <x v="16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oft Skills &amp; Behavior"/>
    <x v="17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oft Skills &amp; Behavior"/>
    <x v="18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oft Skills &amp; Behavior"/>
    <x v="19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tandard Verification"/>
    <x v="20"/>
    <x v="1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tandard Verification"/>
    <x v="21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Standard Verification"/>
    <x v="22"/>
    <x v="2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Violation of Privacy&amp; Policies"/>
    <x v="23"/>
    <x v="3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Business Requirement &amp; process"/>
    <x v="24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Business Requirement &amp; process"/>
    <x v="25"/>
    <x v="0"/>
    <n v="0"/>
    <x v="0"/>
    <x v="0"/>
    <x v="1"/>
  </r>
  <r>
    <s v="Tatweer Misr"/>
    <x v="0"/>
    <x v="0"/>
    <x v="7"/>
    <n v="33271"/>
    <s v="Old"/>
    <s v="TeamLeader"/>
    <x v="0"/>
    <n v="512905035"/>
    <s v="Silvia_ANaguib"/>
    <d v="2026-05-16T17:48:31"/>
    <d v="2026-05-17T16:36:20"/>
    <s v="Business Requirement &amp; process"/>
    <x v="26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Company Image"/>
    <x v="0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Data &amp; System Accuracy"/>
    <x v="1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Data &amp; System Accuracy"/>
    <x v="2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duct Knowledge &amp; Process"/>
    <x v="3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duct Knowledge &amp; Process"/>
    <x v="4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5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6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7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8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9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10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11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Professionalism &amp; Etiquette"/>
    <x v="12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.B.S Security Process"/>
    <x v="13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oft Skills &amp; Behavior"/>
    <x v="14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oft Skills &amp; Behavior"/>
    <x v="15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oft Skills &amp; Behavior"/>
    <x v="16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oft Skills &amp; Behavior"/>
    <x v="17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oft Skills &amp; Behavior"/>
    <x v="18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oft Skills &amp; Behavior"/>
    <x v="19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tandard Verification"/>
    <x v="20"/>
    <x v="1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tandard Verification"/>
    <x v="21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Standard Verification"/>
    <x v="22"/>
    <x v="2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Violation of Privacy&amp; Policies"/>
    <x v="23"/>
    <x v="3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Business Requirement &amp; process"/>
    <x v="24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Business Requirement &amp; process"/>
    <x v="25"/>
    <x v="0"/>
    <n v="0"/>
    <x v="0"/>
    <x v="0"/>
    <x v="1"/>
  </r>
  <r>
    <s v="Tatweer Misr"/>
    <x v="0"/>
    <x v="0"/>
    <x v="1"/>
    <n v="39024"/>
    <s v="Not Certified"/>
    <s v="TeamLeader"/>
    <x v="0"/>
    <n v="512805327"/>
    <s v="Silvia_ANaguib"/>
    <d v="2026-05-15T11:28:39"/>
    <d v="2026-05-17T17:28:02"/>
    <s v="Business Requirement &amp; process"/>
    <x v="26"/>
    <x v="2"/>
    <n v="0"/>
    <x v="0"/>
    <x v="0"/>
    <x v="1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Company Image"/>
    <x v="0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Data &amp; System Accuracy"/>
    <x v="1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Data &amp; System Accuracy"/>
    <x v="2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duct Knowledge &amp; Process"/>
    <x v="3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duct Knowledge &amp; Process"/>
    <x v="4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5"/>
    <x v="2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6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7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8"/>
    <x v="2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9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10"/>
    <x v="2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11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Professionalism &amp; Etiquette"/>
    <x v="12"/>
    <x v="2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.B.S Security Process"/>
    <x v="13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oft Skills &amp; Behavior"/>
    <x v="14"/>
    <x v="2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oft Skills &amp; Behavior"/>
    <x v="15"/>
    <x v="2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oft Skills &amp; Behavior"/>
    <x v="16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oft Skills &amp; Behavior"/>
    <x v="17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oft Skills &amp; Behavior"/>
    <x v="18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oft Skills &amp; Behavior"/>
    <x v="19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tandard Verification"/>
    <x v="20"/>
    <x v="1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tandard Verification"/>
    <x v="21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Standard Verification"/>
    <x v="22"/>
    <x v="2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Violation of Privacy&amp; Policies"/>
    <x v="23"/>
    <x v="3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Business Requirement &amp; process"/>
    <x v="24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Business Requirement &amp; process"/>
    <x v="25"/>
    <x v="0"/>
    <n v="0"/>
    <x v="0"/>
    <x v="0"/>
    <x v="2"/>
  </r>
  <r>
    <s v="Tatweer Misr"/>
    <x v="0"/>
    <x v="0"/>
    <x v="8"/>
    <n v="32699"/>
    <s v="Old"/>
    <s v="TeamLeader"/>
    <x v="0"/>
    <n v="512887018"/>
    <s v="Silvia_ANaguib"/>
    <d v="2026-05-16T14:56:56"/>
    <d v="2026-05-17T18:35:14"/>
    <s v="Business Requirement &amp; process"/>
    <x v="26"/>
    <x v="2"/>
    <n v="0"/>
    <x v="0"/>
    <x v="0"/>
    <x v="2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Company Image"/>
    <x v="0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Data &amp; System Accuracy"/>
    <x v="1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Data &amp; System Accuracy"/>
    <x v="2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duct Knowledge &amp; Process"/>
    <x v="3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duct Knowledge &amp; Process"/>
    <x v="4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5"/>
    <x v="2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6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7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8"/>
    <x v="2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9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10"/>
    <x v="2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11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Professionalism &amp; Etiquette"/>
    <x v="12"/>
    <x v="2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.B.S Security Process"/>
    <x v="13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oft Skills &amp; Behavior"/>
    <x v="14"/>
    <x v="2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oft Skills &amp; Behavior"/>
    <x v="15"/>
    <x v="2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oft Skills &amp; Behavior"/>
    <x v="16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oft Skills &amp; Behavior"/>
    <x v="17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oft Skills &amp; Behavior"/>
    <x v="18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oft Skills &amp; Behavior"/>
    <x v="19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tandard Verification"/>
    <x v="20"/>
    <x v="1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tandard Verification"/>
    <x v="21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Standard Verification"/>
    <x v="22"/>
    <x v="2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Violation of Privacy&amp; Policies"/>
    <x v="23"/>
    <x v="3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Business Requirement &amp; process"/>
    <x v="24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Business Requirement &amp; process"/>
    <x v="25"/>
    <x v="0"/>
    <n v="0"/>
    <x v="0"/>
    <x v="0"/>
    <x v="1"/>
  </r>
  <r>
    <s v="Tatweer Misr"/>
    <x v="0"/>
    <x v="0"/>
    <x v="4"/>
    <n v="31924"/>
    <s v="Old"/>
    <s v="TeamLeader"/>
    <x v="0"/>
    <n v="512802862"/>
    <s v="Silvia_ANaguib"/>
    <d v="2026-05-15T09:40:37"/>
    <d v="2026-05-17T18:41:11"/>
    <s v="Business Requirement &amp; process"/>
    <x v="26"/>
    <x v="2"/>
    <n v="0"/>
    <x v="0"/>
    <x v="0"/>
    <x v="1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Company Image"/>
    <x v="0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Data &amp; System Accuracy"/>
    <x v="1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Data &amp; System Accuracy"/>
    <x v="2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duct Knowledge &amp; Process"/>
    <x v="3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duct Knowledge &amp; Process"/>
    <x v="4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5"/>
    <x v="2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6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7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8"/>
    <x v="2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9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10"/>
    <x v="2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11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Professionalism &amp; Etiquette"/>
    <x v="12"/>
    <x v="2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.B.S Security Process"/>
    <x v="13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oft Skills &amp; Behavior"/>
    <x v="14"/>
    <x v="2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oft Skills &amp; Behavior"/>
    <x v="15"/>
    <x v="2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oft Skills &amp; Behavior"/>
    <x v="16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oft Skills &amp; Behavior"/>
    <x v="17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oft Skills &amp; Behavior"/>
    <x v="18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oft Skills &amp; Behavior"/>
    <x v="19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tandard Verification"/>
    <x v="20"/>
    <x v="1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tandard Verification"/>
    <x v="21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Standard Verification"/>
    <x v="22"/>
    <x v="2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Violation of Privacy&amp; Policies"/>
    <x v="23"/>
    <x v="3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Business Requirement &amp; process"/>
    <x v="24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Business Requirement &amp; process"/>
    <x v="25"/>
    <x v="0"/>
    <n v="0"/>
    <x v="0"/>
    <x v="0"/>
    <x v="0"/>
  </r>
  <r>
    <s v="Tatweer Misr"/>
    <x v="0"/>
    <x v="0"/>
    <x v="6"/>
    <n v="33277"/>
    <s v="Old"/>
    <s v="TeamLeader"/>
    <x v="0"/>
    <n v="512805225"/>
    <s v="Silvia_ANaguib"/>
    <d v="2026-05-15T11:24:37"/>
    <d v="2026-05-17T18:47:25"/>
    <s v="Business Requirement &amp; process"/>
    <x v="26"/>
    <x v="2"/>
    <n v="0"/>
    <x v="0"/>
    <x v="0"/>
    <x v="0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Company Image"/>
    <x v="0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Data &amp; System Accuracy"/>
    <x v="1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Data &amp; System Accuracy"/>
    <x v="2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duct Knowledge &amp; Process"/>
    <x v="3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duct Knowledge &amp; Process"/>
    <x v="4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5"/>
    <x v="2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6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7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8"/>
    <x v="2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9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10"/>
    <x v="2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11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Professionalism &amp; Etiquette"/>
    <x v="12"/>
    <x v="2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.B.S Security Process"/>
    <x v="13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oft Skills &amp; Behavior"/>
    <x v="14"/>
    <x v="2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oft Skills &amp; Behavior"/>
    <x v="15"/>
    <x v="2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oft Skills &amp; Behavior"/>
    <x v="16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oft Skills &amp; Behavior"/>
    <x v="17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oft Skills &amp; Behavior"/>
    <x v="18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oft Skills &amp; Behavior"/>
    <x v="19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tandard Verification"/>
    <x v="20"/>
    <x v="1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tandard Verification"/>
    <x v="21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Standard Verification"/>
    <x v="22"/>
    <x v="2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Violation of Privacy&amp; Policies"/>
    <x v="23"/>
    <x v="3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Business Requirement &amp; process"/>
    <x v="24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Business Requirement &amp; process"/>
    <x v="25"/>
    <x v="0"/>
    <n v="0"/>
    <x v="0"/>
    <x v="0"/>
    <x v="1"/>
  </r>
  <r>
    <s v="Tatweer Misr"/>
    <x v="0"/>
    <x v="0"/>
    <x v="2"/>
    <n v="32961"/>
    <s v="Old"/>
    <s v="TeamLeader"/>
    <x v="0"/>
    <n v="512711069"/>
    <s v="Silvia_ANaguib"/>
    <d v="2026-05-14T11:50:06"/>
    <d v="2026-05-17T19:11:54"/>
    <s v="Business Requirement &amp; process"/>
    <x v="26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Company Image"/>
    <x v="0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Data &amp; System Accuracy"/>
    <x v="1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Data &amp; System Accuracy"/>
    <x v="2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duct Knowledge &amp; Process"/>
    <x v="3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duct Knowledge &amp; Process"/>
    <x v="4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5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6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7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8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9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10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11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Professionalism &amp; Etiquette"/>
    <x v="12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.B.S Security Process"/>
    <x v="13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oft Skills &amp; Behavior"/>
    <x v="14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oft Skills &amp; Behavior"/>
    <x v="15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oft Skills &amp; Behavior"/>
    <x v="16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oft Skills &amp; Behavior"/>
    <x v="17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oft Skills &amp; Behavior"/>
    <x v="18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oft Skills &amp; Behavior"/>
    <x v="19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tandard Verification"/>
    <x v="20"/>
    <x v="1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tandard Verification"/>
    <x v="21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Standard Verification"/>
    <x v="22"/>
    <x v="2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Violation of Privacy&amp; Policies"/>
    <x v="23"/>
    <x v="3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Business Requirement &amp; process"/>
    <x v="24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Business Requirement &amp; process"/>
    <x v="25"/>
    <x v="0"/>
    <n v="0"/>
    <x v="0"/>
    <x v="0"/>
    <x v="1"/>
  </r>
  <r>
    <s v="Tatweer Misr"/>
    <x v="0"/>
    <x v="0"/>
    <x v="2"/>
    <n v="32961"/>
    <s v="Old"/>
    <s v="TeamLeader"/>
    <x v="0"/>
    <n v="512700470"/>
    <s v="Silvia_ANaguib"/>
    <d v="2026-05-14T10:31:36"/>
    <d v="2026-05-17T19:17:29"/>
    <s v="Business Requirement &amp; process"/>
    <x v="26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Company Image"/>
    <x v="0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Data &amp; System Accuracy"/>
    <x v="1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Data &amp; System Accuracy"/>
    <x v="2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duct Knowledge &amp; Process"/>
    <x v="3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duct Knowledge &amp; Process"/>
    <x v="4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5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6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7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8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9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10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11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Professionalism &amp; Etiquette"/>
    <x v="12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.B.S Security Process"/>
    <x v="13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oft Skills &amp; Behavior"/>
    <x v="14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oft Skills &amp; Behavior"/>
    <x v="15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oft Skills &amp; Behavior"/>
    <x v="16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oft Skills &amp; Behavior"/>
    <x v="17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oft Skills &amp; Behavior"/>
    <x v="18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oft Skills &amp; Behavior"/>
    <x v="19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tandard Verification"/>
    <x v="20"/>
    <x v="1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tandard Verification"/>
    <x v="21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Standard Verification"/>
    <x v="22"/>
    <x v="2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Violation of Privacy&amp; Policies"/>
    <x v="23"/>
    <x v="3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Business Requirement &amp; process"/>
    <x v="24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Business Requirement &amp; process"/>
    <x v="25"/>
    <x v="0"/>
    <n v="0"/>
    <x v="0"/>
    <x v="0"/>
    <x v="1"/>
  </r>
  <r>
    <s v="Tatweer Misr"/>
    <x v="0"/>
    <x v="0"/>
    <x v="13"/>
    <n v="32962"/>
    <s v="Old"/>
    <s v="TeamLeader"/>
    <x v="0"/>
    <n v="512772967"/>
    <s v="Silvia_ANaguib"/>
    <d v="2026-05-14T19:06:54"/>
    <d v="2026-05-17T19:31:23"/>
    <s v="Business Requirement &amp; process"/>
    <x v="26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Company Image"/>
    <x v="0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Data &amp; System Accuracy"/>
    <x v="1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Data &amp; System Accuracy"/>
    <x v="2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duct Knowledge &amp; Process"/>
    <x v="3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duct Knowledge &amp; Process"/>
    <x v="4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5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6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7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8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9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10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11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Professionalism &amp; Etiquette"/>
    <x v="12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.B.S Security Process"/>
    <x v="13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oft Skills &amp; Behavior"/>
    <x v="14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oft Skills &amp; Behavior"/>
    <x v="15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oft Skills &amp; Behavior"/>
    <x v="16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oft Skills &amp; Behavior"/>
    <x v="17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oft Skills &amp; Behavior"/>
    <x v="18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oft Skills &amp; Behavior"/>
    <x v="19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tandard Verification"/>
    <x v="20"/>
    <x v="1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tandard Verification"/>
    <x v="21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Standard Verification"/>
    <x v="22"/>
    <x v="2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Violation of Privacy&amp; Policies"/>
    <x v="23"/>
    <x v="3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Business Requirement &amp; process"/>
    <x v="24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Business Requirement &amp; process"/>
    <x v="25"/>
    <x v="0"/>
    <n v="0"/>
    <x v="0"/>
    <x v="0"/>
    <x v="1"/>
  </r>
  <r>
    <s v="Tatweer Misr"/>
    <x v="2"/>
    <x v="0"/>
    <x v="0"/>
    <n v="33270"/>
    <s v="Old"/>
    <s v="TeamLeader"/>
    <x v="0"/>
    <n v="513279584"/>
    <s v="Mahmoud_H Hamed"/>
    <d v="2026-05-17T12:21:22"/>
    <d v="2026-05-20T12:22:50"/>
    <s v="Business Requirement &amp; process"/>
    <x v="26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Company Image"/>
    <x v="0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Data &amp; System Accuracy"/>
    <x v="1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Data &amp; System Accuracy"/>
    <x v="2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duct Knowledge &amp; Process"/>
    <x v="3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duct Knowledge &amp; Process"/>
    <x v="4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5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6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7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8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9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10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11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Professionalism &amp; Etiquette"/>
    <x v="12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.B.S Security Process"/>
    <x v="13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oft Skills &amp; Behavior"/>
    <x v="14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oft Skills &amp; Behavior"/>
    <x v="15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oft Skills &amp; Behavior"/>
    <x v="16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oft Skills &amp; Behavior"/>
    <x v="17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oft Skills &amp; Behavior"/>
    <x v="18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oft Skills &amp; Behavior"/>
    <x v="19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tandard Verification"/>
    <x v="20"/>
    <x v="1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tandard Verification"/>
    <x v="21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Standard Verification"/>
    <x v="22"/>
    <x v="2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Violation of Privacy&amp; Policies"/>
    <x v="23"/>
    <x v="3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Business Requirement &amp; process"/>
    <x v="24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Business Requirement &amp; process"/>
    <x v="25"/>
    <x v="0"/>
    <n v="0"/>
    <x v="0"/>
    <x v="0"/>
    <x v="1"/>
  </r>
  <r>
    <s v="Tatweer Misr"/>
    <x v="2"/>
    <x v="0"/>
    <x v="0"/>
    <n v="33270"/>
    <s v="Old"/>
    <s v="TeamLeader"/>
    <x v="0"/>
    <n v="513280082"/>
    <s v="Mahmoud_H Hamed"/>
    <d v="2026-05-20T12:24:43"/>
    <d v="2026-05-20T12:25:59"/>
    <s v="Business Requirement &amp; process"/>
    <x v="26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Company Image"/>
    <x v="0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Data &amp; System Accuracy"/>
    <x v="1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Data &amp; System Accuracy"/>
    <x v="2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duct Knowledge &amp; Process"/>
    <x v="3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duct Knowledge &amp; Process"/>
    <x v="4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5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6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7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8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9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10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11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Professionalism &amp; Etiquette"/>
    <x v="12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.B.S Security Process"/>
    <x v="13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oft Skills &amp; Behavior"/>
    <x v="14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oft Skills &amp; Behavior"/>
    <x v="15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oft Skills &amp; Behavior"/>
    <x v="16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oft Skills &amp; Behavior"/>
    <x v="17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oft Skills &amp; Behavior"/>
    <x v="18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oft Skills &amp; Behavior"/>
    <x v="19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tandard Verification"/>
    <x v="20"/>
    <x v="1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tandard Verification"/>
    <x v="21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Standard Verification"/>
    <x v="22"/>
    <x v="2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Violation of Privacy&amp; Policies"/>
    <x v="23"/>
    <x v="3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Business Requirement &amp; process"/>
    <x v="24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Business Requirement &amp; process"/>
    <x v="25"/>
    <x v="0"/>
    <n v="0"/>
    <x v="0"/>
    <x v="0"/>
    <x v="1"/>
  </r>
  <r>
    <s v="Tatweer Misr"/>
    <x v="0"/>
    <x v="0"/>
    <x v="10"/>
    <n v="39025"/>
    <s v="Old"/>
    <s v="TeamLeader"/>
    <x v="0"/>
    <n v="513634301"/>
    <s v="Silvia_ANaguib"/>
    <d v="2026-05-25T10:18:47"/>
    <d v="2026-05-26T16:56:23"/>
    <s v="Business Requirement &amp; process"/>
    <x v="26"/>
    <x v="2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Company Image"/>
    <x v="0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Data &amp; System Accuracy"/>
    <x v="1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Data &amp; System Accuracy"/>
    <x v="2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duct Knowledge &amp; Process"/>
    <x v="3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duct Knowledge &amp; Process"/>
    <x v="4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5"/>
    <x v="2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6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7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8"/>
    <x v="2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9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10"/>
    <x v="2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11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Professionalism &amp; Etiquette"/>
    <x v="12"/>
    <x v="2"/>
    <n v="0"/>
    <x v="1"/>
    <x v="6"/>
    <x v="7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.B.S Security Process"/>
    <x v="13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oft Skills &amp; Behavior"/>
    <x v="14"/>
    <x v="2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oft Skills &amp; Behavior"/>
    <x v="15"/>
    <x v="2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oft Skills &amp; Behavior"/>
    <x v="16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oft Skills &amp; Behavior"/>
    <x v="17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oft Skills &amp; Behavior"/>
    <x v="18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oft Skills &amp; Behavior"/>
    <x v="19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tandard Verification"/>
    <x v="20"/>
    <x v="1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tandard Verification"/>
    <x v="21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Standard Verification"/>
    <x v="22"/>
    <x v="2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Violation of Privacy&amp; Policies"/>
    <x v="23"/>
    <x v="3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Business Requirement &amp; process"/>
    <x v="24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Business Requirement &amp; process"/>
    <x v="25"/>
    <x v="0"/>
    <n v="0"/>
    <x v="0"/>
    <x v="0"/>
    <x v="1"/>
  </r>
  <r>
    <s v="Tatweer Misr"/>
    <x v="0"/>
    <x v="0"/>
    <x v="10"/>
    <n v="39025"/>
    <s v="Old"/>
    <s v="TeamLeader"/>
    <x v="0"/>
    <n v="513633989"/>
    <s v="Silvia_ANaguib"/>
    <d v="2026-05-25T10:16:40"/>
    <d v="2026-05-26T17:05:45"/>
    <s v="Business Requirement &amp; process"/>
    <x v="26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Company Image"/>
    <x v="0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Data &amp; System Accuracy"/>
    <x v="1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Data &amp; System Accuracy"/>
    <x v="2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duct Knowledge &amp; Process"/>
    <x v="3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duct Knowledge &amp; Process"/>
    <x v="4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5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6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7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8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9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10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11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Professionalism &amp; Etiquette"/>
    <x v="12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.B.S Security Process"/>
    <x v="13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oft Skills &amp; Behavior"/>
    <x v="14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oft Skills &amp; Behavior"/>
    <x v="15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oft Skills &amp; Behavior"/>
    <x v="16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oft Skills &amp; Behavior"/>
    <x v="17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oft Skills &amp; Behavior"/>
    <x v="18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oft Skills &amp; Behavior"/>
    <x v="19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tandard Verification"/>
    <x v="20"/>
    <x v="1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tandard Verification"/>
    <x v="21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Standard Verification"/>
    <x v="22"/>
    <x v="2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Violation of Privacy&amp; Policies"/>
    <x v="23"/>
    <x v="3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Business Requirement &amp; process"/>
    <x v="24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Business Requirement &amp; process"/>
    <x v="25"/>
    <x v="0"/>
    <n v="0"/>
    <x v="0"/>
    <x v="0"/>
    <x v="1"/>
  </r>
  <r>
    <s v="Tatweer Misr"/>
    <x v="0"/>
    <x v="0"/>
    <x v="9"/>
    <n v="33279"/>
    <s v="Old"/>
    <s v="TeamLeader"/>
    <x v="0"/>
    <n v="513553832"/>
    <s v="Silvia_ANaguib"/>
    <d v="2026-05-24T09:56:48"/>
    <d v="2026-05-26T17:44:50"/>
    <s v="Business Requirement &amp; process"/>
    <x v="26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Company Image"/>
    <x v="0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Data &amp; System Accuracy"/>
    <x v="1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Data &amp; System Accuracy"/>
    <x v="2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duct Knowledge &amp; Process"/>
    <x v="3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duct Knowledge &amp; Process"/>
    <x v="4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5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6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7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8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9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10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11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Professionalism &amp; Etiquette"/>
    <x v="12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.B.S Security Process"/>
    <x v="13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oft Skills &amp; Behavior"/>
    <x v="14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oft Skills &amp; Behavior"/>
    <x v="15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oft Skills &amp; Behavior"/>
    <x v="16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oft Skills &amp; Behavior"/>
    <x v="17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oft Skills &amp; Behavior"/>
    <x v="18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oft Skills &amp; Behavior"/>
    <x v="19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tandard Verification"/>
    <x v="20"/>
    <x v="1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tandard Verification"/>
    <x v="21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Standard Verification"/>
    <x v="22"/>
    <x v="2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Violation of Privacy&amp; Policies"/>
    <x v="23"/>
    <x v="3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Business Requirement &amp; process"/>
    <x v="24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Business Requirement &amp; process"/>
    <x v="25"/>
    <x v="0"/>
    <n v="0"/>
    <x v="0"/>
    <x v="0"/>
    <x v="1"/>
  </r>
  <r>
    <s v="Tatweer Misr"/>
    <x v="0"/>
    <x v="0"/>
    <x v="6"/>
    <n v="33277"/>
    <s v="Old"/>
    <s v="TeamLeader"/>
    <x v="0"/>
    <n v="513766076"/>
    <s v="Silvia_ANaguib"/>
    <d v="2026-05-27T18:34:17"/>
    <d v="2026-05-31T15:06:51"/>
    <s v="Business Requirement &amp; process"/>
    <x v="26"/>
    <x v="2"/>
    <n v="0"/>
    <x v="0"/>
    <x v="0"/>
    <x v="1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Company Image"/>
    <x v="0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Data &amp; System Accuracy"/>
    <x v="1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Data &amp; System Accuracy"/>
    <x v="2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duct Knowledge &amp; Process"/>
    <x v="3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duct Knowledge &amp; Process"/>
    <x v="4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5"/>
    <x v="2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6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7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8"/>
    <x v="2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9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10"/>
    <x v="2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11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Professionalism &amp; Etiquette"/>
    <x v="12"/>
    <x v="2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.B.S Security Process"/>
    <x v="13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oft Skills &amp; Behavior"/>
    <x v="14"/>
    <x v="2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oft Skills &amp; Behavior"/>
    <x v="15"/>
    <x v="2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oft Skills &amp; Behavior"/>
    <x v="16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oft Skills &amp; Behavior"/>
    <x v="17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oft Skills &amp; Behavior"/>
    <x v="18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oft Skills &amp; Behavior"/>
    <x v="19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tandard Verification"/>
    <x v="20"/>
    <x v="1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tandard Verification"/>
    <x v="21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Standard Verification"/>
    <x v="22"/>
    <x v="2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Violation of Privacy&amp; Policies"/>
    <x v="23"/>
    <x v="3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Business Requirement &amp; process"/>
    <x v="24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Business Requirement &amp; process"/>
    <x v="25"/>
    <x v="0"/>
    <n v="0"/>
    <x v="0"/>
    <x v="0"/>
    <x v="2"/>
  </r>
  <r>
    <s v="Tatweer Misr"/>
    <x v="0"/>
    <x v="0"/>
    <x v="6"/>
    <n v="33277"/>
    <s v="Old"/>
    <s v="TeamLeader"/>
    <x v="0"/>
    <n v="513823664"/>
    <s v="Silvia_ANaguib"/>
    <d v="2026-05-29T13:04:05"/>
    <d v="2026-05-31T15:35:00"/>
    <s v="Business Requirement &amp; process"/>
    <x v="26"/>
    <x v="2"/>
    <n v="0"/>
    <x v="0"/>
    <x v="0"/>
    <x v="2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Company Image"/>
    <x v="0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Data &amp; System Accuracy"/>
    <x v="1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Data &amp; System Accuracy"/>
    <x v="2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duct Knowledge &amp; Process"/>
    <x v="3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duct Knowledge &amp; Process"/>
    <x v="4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5"/>
    <x v="2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6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7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8"/>
    <x v="2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9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10"/>
    <x v="2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11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Professionalism &amp; Etiquette"/>
    <x v="12"/>
    <x v="2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.B.S Security Process"/>
    <x v="13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oft Skills &amp; Behavior"/>
    <x v="14"/>
    <x v="2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oft Skills &amp; Behavior"/>
    <x v="15"/>
    <x v="2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oft Skills &amp; Behavior"/>
    <x v="16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oft Skills &amp; Behavior"/>
    <x v="17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oft Skills &amp; Behavior"/>
    <x v="18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oft Skills &amp; Behavior"/>
    <x v="19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tandard Verification"/>
    <x v="20"/>
    <x v="1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tandard Verification"/>
    <x v="21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Standard Verification"/>
    <x v="22"/>
    <x v="2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Violation of Privacy&amp; Policies"/>
    <x v="23"/>
    <x v="3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Business Requirement &amp; process"/>
    <x v="24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Business Requirement &amp; process"/>
    <x v="25"/>
    <x v="0"/>
    <n v="0"/>
    <x v="0"/>
    <x v="0"/>
    <x v="0"/>
  </r>
  <r>
    <s v="Tatweer Misr"/>
    <x v="0"/>
    <x v="0"/>
    <x v="8"/>
    <n v="32699"/>
    <s v="Old"/>
    <s v="TeamLeader"/>
    <x v="0"/>
    <n v="513869263"/>
    <s v="Silvia_ANaguib"/>
    <d v="2026-05-30T16:36:54"/>
    <d v="2026-05-31T16:53:36"/>
    <s v="Business Requirement &amp; process"/>
    <x v="26"/>
    <x v="2"/>
    <n v="0"/>
    <x v="0"/>
    <x v="0"/>
    <x v="0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Company Image"/>
    <x v="0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Data &amp; System Accuracy"/>
    <x v="1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Data &amp; System Accuracy"/>
    <x v="2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duct Knowledge &amp; Process"/>
    <x v="3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duct Knowledge &amp; Process"/>
    <x v="4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5"/>
    <x v="2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6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7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8"/>
    <x v="2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9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10"/>
    <x v="2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11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Professionalism &amp; Etiquette"/>
    <x v="12"/>
    <x v="2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.B.S Security Process"/>
    <x v="13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oft Skills &amp; Behavior"/>
    <x v="14"/>
    <x v="2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oft Skills &amp; Behavior"/>
    <x v="15"/>
    <x v="2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oft Skills &amp; Behavior"/>
    <x v="16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oft Skills &amp; Behavior"/>
    <x v="17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oft Skills &amp; Behavior"/>
    <x v="18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oft Skills &amp; Behavior"/>
    <x v="19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tandard Verification"/>
    <x v="20"/>
    <x v="1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tandard Verification"/>
    <x v="21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Standard Verification"/>
    <x v="22"/>
    <x v="2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Violation of Privacy&amp; Policies"/>
    <x v="23"/>
    <x v="3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Business Requirement &amp; process"/>
    <x v="24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Business Requirement &amp; process"/>
    <x v="25"/>
    <x v="0"/>
    <n v="0"/>
    <x v="0"/>
    <x v="0"/>
    <x v="2"/>
  </r>
  <r>
    <s v="Tatweer Misr"/>
    <x v="0"/>
    <x v="0"/>
    <x v="8"/>
    <n v="32699"/>
    <s v="Old"/>
    <s v="TeamLeader"/>
    <x v="0"/>
    <n v="513866828"/>
    <s v="Silvia_ANaguib"/>
    <d v="2026-05-30T15:45:08"/>
    <d v="2026-05-31T16:55:00"/>
    <s v="Business Requirement &amp; process"/>
    <x v="26"/>
    <x v="2"/>
    <n v="0"/>
    <x v="0"/>
    <x v="0"/>
    <x v="2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Company Image"/>
    <x v="0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Data &amp; System Accuracy"/>
    <x v="1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Data &amp; System Accuracy"/>
    <x v="2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duct Knowledge &amp; Process"/>
    <x v="3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duct Knowledge &amp; Process"/>
    <x v="4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5"/>
    <x v="2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6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7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8"/>
    <x v="2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9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10"/>
    <x v="2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11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Professionalism &amp; Etiquette"/>
    <x v="12"/>
    <x v="2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.B.S Security Process"/>
    <x v="13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oft Skills &amp; Behavior"/>
    <x v="14"/>
    <x v="2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oft Skills &amp; Behavior"/>
    <x v="15"/>
    <x v="2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oft Skills &amp; Behavior"/>
    <x v="16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oft Skills &amp; Behavior"/>
    <x v="17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oft Skills &amp; Behavior"/>
    <x v="18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oft Skills &amp; Behavior"/>
    <x v="19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tandard Verification"/>
    <x v="20"/>
    <x v="1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tandard Verification"/>
    <x v="21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Standard Verification"/>
    <x v="22"/>
    <x v="2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Violation of Privacy&amp; Policies"/>
    <x v="23"/>
    <x v="3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Business Requirement &amp; process"/>
    <x v="24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Business Requirement &amp; process"/>
    <x v="25"/>
    <x v="0"/>
    <n v="0"/>
    <x v="0"/>
    <x v="0"/>
    <x v="0"/>
  </r>
  <r>
    <s v="Tatweer Misr"/>
    <x v="0"/>
    <x v="0"/>
    <x v="11"/>
    <n v="32764"/>
    <s v="Old"/>
    <s v="TeamLeader"/>
    <x v="0"/>
    <n v="513794779"/>
    <s v="Silvia_ANaguib"/>
    <d v="2026-05-28T15:41:21"/>
    <d v="2026-05-31T16:58:04"/>
    <s v="Business Requirement &amp; process"/>
    <x v="26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Company Image"/>
    <x v="0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Data &amp; System Accuracy"/>
    <x v="1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Data &amp; System Accuracy"/>
    <x v="2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duct Knowledge &amp; Process"/>
    <x v="3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duct Knowledge &amp; Process"/>
    <x v="4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5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6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7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8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9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10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11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Professionalism &amp; Etiquette"/>
    <x v="12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.B.S Security Process"/>
    <x v="13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oft Skills &amp; Behavior"/>
    <x v="14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oft Skills &amp; Behavior"/>
    <x v="15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oft Skills &amp; Behavior"/>
    <x v="16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oft Skills &amp; Behavior"/>
    <x v="17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oft Skills &amp; Behavior"/>
    <x v="18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oft Skills &amp; Behavior"/>
    <x v="19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tandard Verification"/>
    <x v="20"/>
    <x v="1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tandard Verification"/>
    <x v="21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Standard Verification"/>
    <x v="22"/>
    <x v="2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Violation of Privacy&amp; Policies"/>
    <x v="23"/>
    <x v="3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Business Requirement &amp; process"/>
    <x v="24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Business Requirement &amp; process"/>
    <x v="25"/>
    <x v="0"/>
    <n v="0"/>
    <x v="0"/>
    <x v="0"/>
    <x v="0"/>
  </r>
  <r>
    <s v="Tatweer Misr"/>
    <x v="0"/>
    <x v="0"/>
    <x v="11"/>
    <n v="32764"/>
    <s v="Old"/>
    <s v="TeamLeader"/>
    <x v="0"/>
    <n v="513795012"/>
    <s v="Silvia_ANaguib"/>
    <d v="2026-05-28T15:49:00"/>
    <d v="2026-05-31T17:08:31"/>
    <s v="Business Requirement &amp; process"/>
    <x v="26"/>
    <x v="2"/>
    <n v="0"/>
    <x v="0"/>
    <x v="0"/>
    <x v="0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Company Image"/>
    <x v="0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Data &amp; System Accuracy"/>
    <x v="1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Data &amp; System Accuracy"/>
    <x v="2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duct Knowledge &amp; Process"/>
    <x v="3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duct Knowledge &amp; Process"/>
    <x v="4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5"/>
    <x v="2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6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7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8"/>
    <x v="2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9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10"/>
    <x v="2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11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Professionalism &amp; Etiquette"/>
    <x v="12"/>
    <x v="2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.B.S Security Process"/>
    <x v="13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oft Skills &amp; Behavior"/>
    <x v="14"/>
    <x v="2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oft Skills &amp; Behavior"/>
    <x v="15"/>
    <x v="2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oft Skills &amp; Behavior"/>
    <x v="16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oft Skills &amp; Behavior"/>
    <x v="17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oft Skills &amp; Behavior"/>
    <x v="18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oft Skills &amp; Behavior"/>
    <x v="19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tandard Verification"/>
    <x v="20"/>
    <x v="1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tandard Verification"/>
    <x v="21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Standard Verification"/>
    <x v="22"/>
    <x v="2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Violation of Privacy&amp; Policies"/>
    <x v="23"/>
    <x v="3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Business Requirement &amp; process"/>
    <x v="24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Business Requirement &amp; process"/>
    <x v="25"/>
    <x v="0"/>
    <n v="0"/>
    <x v="0"/>
    <x v="0"/>
    <x v="1"/>
  </r>
  <r>
    <s v="Tatweer Misr"/>
    <x v="0"/>
    <x v="0"/>
    <x v="0"/>
    <n v="33270"/>
    <s v="Old"/>
    <s v="TeamLeader"/>
    <x v="0"/>
    <n v="513881480"/>
    <s v="Silvia_ANaguib"/>
    <d v="2026-05-30T20:58:12"/>
    <d v="2026-05-31T17:19:08"/>
    <s v="Business Requirement &amp; process"/>
    <x v="26"/>
    <x v="2"/>
    <n v="0"/>
    <x v="0"/>
    <x v="0"/>
    <x v="1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Company Image"/>
    <x v="0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Data &amp; System Accuracy"/>
    <x v="1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Data &amp; System Accuracy"/>
    <x v="2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duct Knowledge &amp; Process"/>
    <x v="3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duct Knowledge &amp; Process"/>
    <x v="4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5"/>
    <x v="2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6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7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8"/>
    <x v="2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9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10"/>
    <x v="2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11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Professionalism &amp; Etiquette"/>
    <x v="12"/>
    <x v="2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.B.S Security Process"/>
    <x v="13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oft Skills &amp; Behavior"/>
    <x v="14"/>
    <x v="2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oft Skills &amp; Behavior"/>
    <x v="15"/>
    <x v="2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oft Skills &amp; Behavior"/>
    <x v="16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oft Skills &amp; Behavior"/>
    <x v="17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oft Skills &amp; Behavior"/>
    <x v="18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oft Skills &amp; Behavior"/>
    <x v="19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tandard Verification"/>
    <x v="20"/>
    <x v="1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tandard Verification"/>
    <x v="21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Standard Verification"/>
    <x v="22"/>
    <x v="2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Violation of Privacy&amp; Policies"/>
    <x v="23"/>
    <x v="3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Business Requirement &amp; process"/>
    <x v="24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Business Requirement &amp; process"/>
    <x v="25"/>
    <x v="0"/>
    <n v="0"/>
    <x v="0"/>
    <x v="0"/>
    <x v="0"/>
  </r>
  <r>
    <s v="Tatweer Misr"/>
    <x v="0"/>
    <x v="0"/>
    <x v="0"/>
    <n v="33270"/>
    <s v="Old"/>
    <s v="TeamLeader"/>
    <x v="0"/>
    <n v="513879943"/>
    <s v="Silvia_ANaguib"/>
    <d v="2026-05-30T20:27:00"/>
    <d v="2026-05-31T17:20:48"/>
    <s v="Business Requirement &amp; process"/>
    <x v="26"/>
    <x v="2"/>
    <n v="0"/>
    <x v="0"/>
    <x v="0"/>
    <x v="0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Company Image"/>
    <x v="0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Data &amp; System Accuracy"/>
    <x v="1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Data &amp; System Accuracy"/>
    <x v="2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duct Knowledge &amp; Process"/>
    <x v="3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duct Knowledge &amp; Process"/>
    <x v="4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5"/>
    <x v="2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6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7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8"/>
    <x v="2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9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10"/>
    <x v="2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11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Professionalism &amp; Etiquette"/>
    <x v="12"/>
    <x v="2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.B.S Security Process"/>
    <x v="13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oft Skills &amp; Behavior"/>
    <x v="14"/>
    <x v="2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oft Skills &amp; Behavior"/>
    <x v="15"/>
    <x v="2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oft Skills &amp; Behavior"/>
    <x v="16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oft Skills &amp; Behavior"/>
    <x v="17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oft Skills &amp; Behavior"/>
    <x v="18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oft Skills &amp; Behavior"/>
    <x v="19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tandard Verification"/>
    <x v="20"/>
    <x v="1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tandard Verification"/>
    <x v="21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Standard Verification"/>
    <x v="22"/>
    <x v="2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Violation of Privacy&amp; Policies"/>
    <x v="23"/>
    <x v="3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Business Requirement &amp; process"/>
    <x v="24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Business Requirement &amp; process"/>
    <x v="25"/>
    <x v="0"/>
    <n v="0"/>
    <x v="0"/>
    <x v="0"/>
    <x v="1"/>
  </r>
  <r>
    <s v="Tatweer Misr"/>
    <x v="0"/>
    <x v="0"/>
    <x v="0"/>
    <n v="33270"/>
    <s v="Old"/>
    <s v="TeamLeader"/>
    <x v="0"/>
    <n v="513863653"/>
    <s v="Silvia_ANaguib"/>
    <d v="2026-05-30T14:30:30"/>
    <d v="2026-05-31T17:25:54"/>
    <s v="Business Requirement &amp; process"/>
    <x v="26"/>
    <x v="2"/>
    <n v="0"/>
    <x v="0"/>
    <x v="0"/>
    <x v="1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Company Image"/>
    <x v="0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Data &amp; System Accuracy"/>
    <x v="1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Data &amp; System Accuracy"/>
    <x v="2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duct Knowledge &amp; Process"/>
    <x v="3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duct Knowledge &amp; Process"/>
    <x v="4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5"/>
    <x v="2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6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7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8"/>
    <x v="2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9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10"/>
    <x v="2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11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Professionalism &amp; Etiquette"/>
    <x v="12"/>
    <x v="2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.B.S Security Process"/>
    <x v="13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oft Skills &amp; Behavior"/>
    <x v="14"/>
    <x v="2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oft Skills &amp; Behavior"/>
    <x v="15"/>
    <x v="2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oft Skills &amp; Behavior"/>
    <x v="16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oft Skills &amp; Behavior"/>
    <x v="17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oft Skills &amp; Behavior"/>
    <x v="18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oft Skills &amp; Behavior"/>
    <x v="19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tandard Verification"/>
    <x v="20"/>
    <x v="1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tandard Verification"/>
    <x v="21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Standard Verification"/>
    <x v="22"/>
    <x v="2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Violation of Privacy&amp; Policies"/>
    <x v="23"/>
    <x v="3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Business Requirement &amp; process"/>
    <x v="24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Business Requirement &amp; process"/>
    <x v="25"/>
    <x v="0"/>
    <n v="0"/>
    <x v="0"/>
    <x v="0"/>
    <x v="0"/>
  </r>
  <r>
    <s v="Tatweer Misr"/>
    <x v="0"/>
    <x v="0"/>
    <x v="7"/>
    <n v="33271"/>
    <s v="Old"/>
    <s v="TeamLeader"/>
    <x v="0"/>
    <n v="513841420"/>
    <s v="Silvia_ANaguib"/>
    <d v="2026-05-29T21:51:43"/>
    <d v="2026-05-31T17:46:04"/>
    <s v="Business Requirement &amp; process"/>
    <x v="26"/>
    <x v="2"/>
    <n v="0"/>
    <x v="0"/>
    <x v="0"/>
    <x v="0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Company Image"/>
    <x v="0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Data &amp; System Accuracy"/>
    <x v="1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Data &amp; System Accuracy"/>
    <x v="2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duct Knowledge &amp; Process"/>
    <x v="3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duct Knowledge &amp; Process"/>
    <x v="4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5"/>
    <x v="2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6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7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8"/>
    <x v="2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9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10"/>
    <x v="2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11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Professionalism &amp; Etiquette"/>
    <x v="12"/>
    <x v="2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.B.S Security Process"/>
    <x v="13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oft Skills &amp; Behavior"/>
    <x v="14"/>
    <x v="2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oft Skills &amp; Behavior"/>
    <x v="15"/>
    <x v="2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oft Skills &amp; Behavior"/>
    <x v="16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oft Skills &amp; Behavior"/>
    <x v="17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oft Skills &amp; Behavior"/>
    <x v="18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oft Skills &amp; Behavior"/>
    <x v="19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tandard Verification"/>
    <x v="20"/>
    <x v="1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tandard Verification"/>
    <x v="21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Standard Verification"/>
    <x v="22"/>
    <x v="2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Violation of Privacy&amp; Policies"/>
    <x v="23"/>
    <x v="3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Business Requirement &amp; process"/>
    <x v="24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Business Requirement &amp; process"/>
    <x v="25"/>
    <x v="0"/>
    <n v="0"/>
    <x v="0"/>
    <x v="0"/>
    <x v="1"/>
  </r>
  <r>
    <s v="Tatweer Misr"/>
    <x v="0"/>
    <x v="0"/>
    <x v="7"/>
    <n v="33271"/>
    <s v="Old"/>
    <s v="TeamLeader"/>
    <x v="0"/>
    <n v="513838001"/>
    <s v="Silvia_ANaguib"/>
    <d v="2026-05-29T20:16:02"/>
    <d v="2026-05-31T17:48:49"/>
    <s v="Business Requirement &amp; process"/>
    <x v="26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Company Image"/>
    <x v="0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Data &amp; System Accuracy"/>
    <x v="1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Data &amp; System Accuracy"/>
    <x v="2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duct Knowledge &amp; Process"/>
    <x v="3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duct Knowledge &amp; Process"/>
    <x v="4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5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6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7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8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9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10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11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Professionalism &amp; Etiquette"/>
    <x v="12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.B.S Security Process"/>
    <x v="13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oft Skills &amp; Behavior"/>
    <x v="14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oft Skills &amp; Behavior"/>
    <x v="15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oft Skills &amp; Behavior"/>
    <x v="16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oft Skills &amp; Behavior"/>
    <x v="17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oft Skills &amp; Behavior"/>
    <x v="18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oft Skills &amp; Behavior"/>
    <x v="19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tandard Verification"/>
    <x v="20"/>
    <x v="1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tandard Verification"/>
    <x v="21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Standard Verification"/>
    <x v="22"/>
    <x v="2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Violation of Privacy&amp; Policies"/>
    <x v="23"/>
    <x v="3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Business Requirement &amp; process"/>
    <x v="24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Business Requirement &amp; process"/>
    <x v="25"/>
    <x v="0"/>
    <n v="0"/>
    <x v="0"/>
    <x v="0"/>
    <x v="1"/>
  </r>
  <r>
    <s v="Tatweer Misr"/>
    <x v="0"/>
    <x v="0"/>
    <x v="3"/>
    <n v="32760"/>
    <s v="Old"/>
    <s v="TeamLeader"/>
    <x v="0"/>
    <n v="513878422"/>
    <s v="Silvia_ANaguib"/>
    <d v="2026-05-30T19:51:42"/>
    <d v="2026-05-31T17:58:57"/>
    <s v="Business Requirement &amp; process"/>
    <x v="26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Company Image"/>
    <x v="0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Data &amp; System Accuracy"/>
    <x v="1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Data &amp; System Accuracy"/>
    <x v="2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duct Knowledge &amp; Process"/>
    <x v="3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duct Knowledge &amp; Process"/>
    <x v="4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5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6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7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8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9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10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11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Professionalism &amp; Etiquette"/>
    <x v="12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.B.S Security Process"/>
    <x v="13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oft Skills &amp; Behavior"/>
    <x v="14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oft Skills &amp; Behavior"/>
    <x v="15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oft Skills &amp; Behavior"/>
    <x v="16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oft Skills &amp; Behavior"/>
    <x v="17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oft Skills &amp; Behavior"/>
    <x v="18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oft Skills &amp; Behavior"/>
    <x v="19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tandard Verification"/>
    <x v="20"/>
    <x v="1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tandard Verification"/>
    <x v="21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Standard Verification"/>
    <x v="22"/>
    <x v="2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Violation of Privacy&amp; Policies"/>
    <x v="23"/>
    <x v="3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Business Requirement &amp; process"/>
    <x v="24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Business Requirement &amp; process"/>
    <x v="25"/>
    <x v="0"/>
    <n v="0"/>
    <x v="0"/>
    <x v="0"/>
    <x v="1"/>
  </r>
  <r>
    <s v="Tatweer Misr"/>
    <x v="0"/>
    <x v="0"/>
    <x v="3"/>
    <n v="32760"/>
    <s v="Old"/>
    <s v="TeamLeader"/>
    <x v="0"/>
    <n v="513874655"/>
    <s v="Silvia_ANaguib"/>
    <d v="2026-05-30T18:30:10"/>
    <d v="2026-05-31T18:01:12"/>
    <s v="Business Requirement &amp; process"/>
    <x v="26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Company Image"/>
    <x v="0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Data &amp; System Accuracy"/>
    <x v="1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Data &amp; System Accuracy"/>
    <x v="2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duct Knowledge &amp; Process"/>
    <x v="3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duct Knowledge &amp; Process"/>
    <x v="4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5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6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7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8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9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10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11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Professionalism &amp; Etiquette"/>
    <x v="12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.B.S Security Process"/>
    <x v="13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oft Skills &amp; Behavior"/>
    <x v="14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oft Skills &amp; Behavior"/>
    <x v="15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oft Skills &amp; Behavior"/>
    <x v="16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oft Skills &amp; Behavior"/>
    <x v="17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oft Skills &amp; Behavior"/>
    <x v="18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oft Skills &amp; Behavior"/>
    <x v="19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tandard Verification"/>
    <x v="20"/>
    <x v="1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tandard Verification"/>
    <x v="21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Standard Verification"/>
    <x v="22"/>
    <x v="2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Violation of Privacy&amp; Policies"/>
    <x v="23"/>
    <x v="3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Business Requirement &amp; process"/>
    <x v="24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Business Requirement &amp; process"/>
    <x v="25"/>
    <x v="0"/>
    <n v="0"/>
    <x v="0"/>
    <x v="0"/>
    <x v="1"/>
  </r>
  <r>
    <s v="Tatweer Misr"/>
    <x v="0"/>
    <x v="0"/>
    <x v="3"/>
    <n v="32760"/>
    <s v="Old"/>
    <s v="TeamLeader"/>
    <x v="0"/>
    <n v="513831755"/>
    <s v="Silvia_ANaguib"/>
    <d v="2026-05-29T17:21:05"/>
    <d v="2026-05-31T18:04:55"/>
    <s v="Business Requirement &amp; process"/>
    <x v="26"/>
    <x v="2"/>
    <n v="0"/>
    <x v="0"/>
    <x v="0"/>
    <x v="1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Company Image"/>
    <x v="0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Data &amp; System Accuracy"/>
    <x v="1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Data &amp; System Accuracy"/>
    <x v="2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duct Knowledge &amp; Process"/>
    <x v="3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duct Knowledge &amp; Process"/>
    <x v="4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5"/>
    <x v="2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6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7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8"/>
    <x v="2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9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10"/>
    <x v="2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11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Professionalism &amp; Etiquette"/>
    <x v="12"/>
    <x v="2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.B.S Security Process"/>
    <x v="13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oft Skills &amp; Behavior"/>
    <x v="14"/>
    <x v="2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oft Skills &amp; Behavior"/>
    <x v="15"/>
    <x v="2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oft Skills &amp; Behavior"/>
    <x v="16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oft Skills &amp; Behavior"/>
    <x v="17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oft Skills &amp; Behavior"/>
    <x v="18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oft Skills &amp; Behavior"/>
    <x v="19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tandard Verification"/>
    <x v="20"/>
    <x v="1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tandard Verification"/>
    <x v="21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Standard Verification"/>
    <x v="22"/>
    <x v="2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Violation of Privacy&amp; Policies"/>
    <x v="23"/>
    <x v="3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Business Requirement &amp; process"/>
    <x v="24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Business Requirement &amp; process"/>
    <x v="25"/>
    <x v="0"/>
    <n v="0"/>
    <x v="0"/>
    <x v="0"/>
    <x v="0"/>
  </r>
  <r>
    <s v="Tatweer Misr"/>
    <x v="0"/>
    <x v="0"/>
    <x v="4"/>
    <n v="31924"/>
    <s v="Old"/>
    <s v="TeamLeader"/>
    <x v="0"/>
    <n v="513820605"/>
    <s v="Silvia_ANaguib"/>
    <d v="2026-05-29T09:22:54"/>
    <d v="2026-05-31T18:20:25"/>
    <s v="Business Requirement &amp; process"/>
    <x v="26"/>
    <x v="2"/>
    <n v="0"/>
    <x v="0"/>
    <x v="0"/>
    <x v="0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Company Image"/>
    <x v="0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Data &amp; System Accuracy"/>
    <x v="1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Data &amp; System Accuracy"/>
    <x v="2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duct Knowledge &amp; Process"/>
    <x v="3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duct Knowledge &amp; Process"/>
    <x v="4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5"/>
    <x v="2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6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7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8"/>
    <x v="2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9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10"/>
    <x v="2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11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Professionalism &amp; Etiquette"/>
    <x v="12"/>
    <x v="2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.B.S Security Process"/>
    <x v="13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oft Skills &amp; Behavior"/>
    <x v="14"/>
    <x v="2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oft Skills &amp; Behavior"/>
    <x v="15"/>
    <x v="2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oft Skills &amp; Behavior"/>
    <x v="16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oft Skills &amp; Behavior"/>
    <x v="17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oft Skills &amp; Behavior"/>
    <x v="18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oft Skills &amp; Behavior"/>
    <x v="19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tandard Verification"/>
    <x v="20"/>
    <x v="1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tandard Verification"/>
    <x v="21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Standard Verification"/>
    <x v="22"/>
    <x v="2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Violation of Privacy&amp; Policies"/>
    <x v="23"/>
    <x v="3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Business Requirement &amp; process"/>
    <x v="24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Business Requirement &amp; process"/>
    <x v="25"/>
    <x v="0"/>
    <n v="0"/>
    <x v="0"/>
    <x v="0"/>
    <x v="1"/>
  </r>
  <r>
    <s v="Tatweer Misr"/>
    <x v="0"/>
    <x v="0"/>
    <x v="4"/>
    <n v="31924"/>
    <s v="Old"/>
    <s v="TeamLeader"/>
    <x v="0"/>
    <n v="513820458"/>
    <s v="Silvia_ANaguib"/>
    <d v="2026-05-29T09:06:12"/>
    <d v="2026-05-31T18:23:29"/>
    <s v="Business Requirement &amp; process"/>
    <x v="26"/>
    <x v="2"/>
    <n v="0"/>
    <x v="0"/>
    <x v="0"/>
    <x v="1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Company Image"/>
    <x v="0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Data &amp; System Accuracy"/>
    <x v="1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Data &amp; System Accuracy"/>
    <x v="2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duct Knowledge &amp; Process"/>
    <x v="3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duct Knowledge &amp; Process"/>
    <x v="4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5"/>
    <x v="2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6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7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8"/>
    <x v="2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9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10"/>
    <x v="2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11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Professionalism &amp; Etiquette"/>
    <x v="12"/>
    <x v="2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.B.S Security Process"/>
    <x v="13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oft Skills &amp; Behavior"/>
    <x v="14"/>
    <x v="2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oft Skills &amp; Behavior"/>
    <x v="15"/>
    <x v="2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oft Skills &amp; Behavior"/>
    <x v="16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oft Skills &amp; Behavior"/>
    <x v="17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oft Skills &amp; Behavior"/>
    <x v="18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oft Skills &amp; Behavior"/>
    <x v="19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tandard Verification"/>
    <x v="20"/>
    <x v="1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tandard Verification"/>
    <x v="21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Standard Verification"/>
    <x v="22"/>
    <x v="2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Violation of Privacy&amp; Policies"/>
    <x v="23"/>
    <x v="3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Business Requirement &amp; process"/>
    <x v="24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Business Requirement &amp; process"/>
    <x v="25"/>
    <x v="0"/>
    <n v="0"/>
    <x v="0"/>
    <x v="0"/>
    <x v="0"/>
  </r>
  <r>
    <s v="Tatweer Misr"/>
    <x v="0"/>
    <x v="0"/>
    <x v="9"/>
    <n v="33279"/>
    <s v="Old"/>
    <s v="TeamLeader"/>
    <x v="0"/>
    <n v="513856120"/>
    <s v="Silvia_ANaguib"/>
    <d v="2026-05-30T09:37:10"/>
    <d v="2026-05-31T18:34:00"/>
    <s v="Business Requirement &amp; process"/>
    <x v="26"/>
    <x v="2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Company Image"/>
    <x v="0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Data &amp; System Accuracy"/>
    <x v="1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Data &amp; System Accuracy"/>
    <x v="2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duct Knowledge &amp; Process"/>
    <x v="3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duct Knowledge &amp; Process"/>
    <x v="4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5"/>
    <x v="2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6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7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8"/>
    <x v="2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9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10"/>
    <x v="2"/>
    <n v="0"/>
    <x v="1"/>
    <x v="7"/>
    <x v="8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11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Professionalism &amp; Etiquette"/>
    <x v="12"/>
    <x v="2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.B.S Security Process"/>
    <x v="13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oft Skills &amp; Behavior"/>
    <x v="14"/>
    <x v="2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oft Skills &amp; Behavior"/>
    <x v="15"/>
    <x v="2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oft Skills &amp; Behavior"/>
    <x v="16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oft Skills &amp; Behavior"/>
    <x v="17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oft Skills &amp; Behavior"/>
    <x v="18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oft Skills &amp; Behavior"/>
    <x v="19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tandard Verification"/>
    <x v="20"/>
    <x v="1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tandard Verification"/>
    <x v="21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Standard Verification"/>
    <x v="22"/>
    <x v="2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Violation of Privacy&amp; Policies"/>
    <x v="23"/>
    <x v="3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Business Requirement &amp; process"/>
    <x v="24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Business Requirement &amp; process"/>
    <x v="25"/>
    <x v="0"/>
    <n v="0"/>
    <x v="0"/>
    <x v="0"/>
    <x v="0"/>
  </r>
  <r>
    <s v="Tatweer Misr"/>
    <x v="0"/>
    <x v="0"/>
    <x v="9"/>
    <n v="33279"/>
    <s v="Old"/>
    <s v="TeamLeader"/>
    <x v="0"/>
    <n v="513856009"/>
    <s v="Silvia_ANaguib"/>
    <d v="2026-05-30T09:27:28"/>
    <d v="2026-05-31T18:37:02"/>
    <s v="Business Requirement &amp; process"/>
    <x v="26"/>
    <x v="2"/>
    <n v="0"/>
    <x v="0"/>
    <x v="0"/>
    <x v="0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Company Image"/>
    <x v="0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Data &amp; System Accuracy"/>
    <x v="1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Data &amp; System Accuracy"/>
    <x v="2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duct Knowledge &amp; Process"/>
    <x v="3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duct Knowledge &amp; Process"/>
    <x v="4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5"/>
    <x v="2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6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7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8"/>
    <x v="2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9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10"/>
    <x v="2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11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Professionalism &amp; Etiquette"/>
    <x v="12"/>
    <x v="2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.B.S Security Process"/>
    <x v="13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oft Skills &amp; Behavior"/>
    <x v="14"/>
    <x v="2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oft Skills &amp; Behavior"/>
    <x v="15"/>
    <x v="2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oft Skills &amp; Behavior"/>
    <x v="16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oft Skills &amp; Behavior"/>
    <x v="17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oft Skills &amp; Behavior"/>
    <x v="18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oft Skills &amp; Behavior"/>
    <x v="19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tandard Verification"/>
    <x v="20"/>
    <x v="1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tandard Verification"/>
    <x v="21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Standard Verification"/>
    <x v="22"/>
    <x v="2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Violation of Privacy&amp; Policies"/>
    <x v="23"/>
    <x v="3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Business Requirement &amp; process"/>
    <x v="24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Business Requirement &amp; process"/>
    <x v="25"/>
    <x v="0"/>
    <n v="0"/>
    <x v="0"/>
    <x v="0"/>
    <x v="1"/>
  </r>
  <r>
    <s v="Tatweer Misr"/>
    <x v="0"/>
    <x v="0"/>
    <x v="10"/>
    <n v="39025"/>
    <s v="Old"/>
    <s v="TeamLeader"/>
    <x v="0"/>
    <n v="513811026"/>
    <s v="Silvia_ANaguib"/>
    <d v="2026-05-28T23:41:27"/>
    <d v="2026-05-31T18:43:18"/>
    <s v="Business Requirement &amp; process"/>
    <x v="26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Company Image"/>
    <x v="0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Data &amp; System Accuracy"/>
    <x v="1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Data &amp; System Accuracy"/>
    <x v="2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duct Knowledge &amp; Process"/>
    <x v="3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duct Knowledge &amp; Process"/>
    <x v="4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5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6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7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8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9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10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11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Professionalism &amp; Etiquette"/>
    <x v="12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.B.S Security Process"/>
    <x v="13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oft Skills &amp; Behavior"/>
    <x v="14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oft Skills &amp; Behavior"/>
    <x v="15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oft Skills &amp; Behavior"/>
    <x v="16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oft Skills &amp; Behavior"/>
    <x v="17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oft Skills &amp; Behavior"/>
    <x v="18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oft Skills &amp; Behavior"/>
    <x v="19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tandard Verification"/>
    <x v="20"/>
    <x v="1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tandard Verification"/>
    <x v="21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Standard Verification"/>
    <x v="22"/>
    <x v="2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Violation of Privacy&amp; Policies"/>
    <x v="23"/>
    <x v="3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Business Requirement &amp; process"/>
    <x v="24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Business Requirement &amp; process"/>
    <x v="25"/>
    <x v="0"/>
    <n v="0"/>
    <x v="0"/>
    <x v="0"/>
    <x v="1"/>
  </r>
  <r>
    <s v="Tatweer Misr"/>
    <x v="0"/>
    <x v="0"/>
    <x v="1"/>
    <n v="39024"/>
    <s v="Not Certified"/>
    <s v="TeamLeader"/>
    <x v="0"/>
    <n v="513868070"/>
    <s v="Silvia_ANaguib"/>
    <d v="2026-05-30T16:09:26"/>
    <d v="2026-05-31T18:54:56"/>
    <s v="Business Requirement &amp; process"/>
    <x v="26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Company Image"/>
    <x v="0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Data &amp; System Accuracy"/>
    <x v="1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Data &amp; System Accuracy"/>
    <x v="2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duct Knowledge &amp; Process"/>
    <x v="3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duct Knowledge &amp; Process"/>
    <x v="4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5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6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7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8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9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10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11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Professionalism &amp; Etiquette"/>
    <x v="12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.B.S Security Process"/>
    <x v="13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oft Skills &amp; Behavior"/>
    <x v="14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oft Skills &amp; Behavior"/>
    <x v="15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oft Skills &amp; Behavior"/>
    <x v="16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oft Skills &amp; Behavior"/>
    <x v="17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oft Skills &amp; Behavior"/>
    <x v="18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oft Skills &amp; Behavior"/>
    <x v="19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tandard Verification"/>
    <x v="20"/>
    <x v="1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tandard Verification"/>
    <x v="21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Standard Verification"/>
    <x v="22"/>
    <x v="2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Violation of Privacy&amp; Policies"/>
    <x v="23"/>
    <x v="3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Business Requirement &amp; process"/>
    <x v="24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Business Requirement &amp; process"/>
    <x v="25"/>
    <x v="0"/>
    <n v="0"/>
    <x v="0"/>
    <x v="0"/>
    <x v="1"/>
  </r>
  <r>
    <s v="Tatweer Misr"/>
    <x v="0"/>
    <x v="0"/>
    <x v="1"/>
    <n v="39024"/>
    <s v="Not Certified"/>
    <s v="TeamLeader"/>
    <x v="0"/>
    <n v="513867482"/>
    <s v="Silvia_ANaguib"/>
    <d v="2026-05-30T15:58:38"/>
    <d v="2026-05-31T18:57:33"/>
    <s v="Business Requirement &amp; process"/>
    <x v="26"/>
    <x v="2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Company Image"/>
    <x v="0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Data &amp; System Accuracy"/>
    <x v="1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Data &amp; System Accuracy"/>
    <x v="2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duct Knowledge &amp; Process"/>
    <x v="3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duct Knowledge &amp; Process"/>
    <x v="4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5"/>
    <x v="2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6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7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8"/>
    <x v="2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9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10"/>
    <x v="2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11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Professionalism &amp; Etiquette"/>
    <x v="12"/>
    <x v="2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.B.S Security Process"/>
    <x v="13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oft Skills &amp; Behavior"/>
    <x v="14"/>
    <x v="2"/>
    <n v="0"/>
    <x v="1"/>
    <x v="1"/>
    <x v="9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oft Skills &amp; Behavior"/>
    <x v="15"/>
    <x v="2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oft Skills &amp; Behavior"/>
    <x v="16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oft Skills &amp; Behavior"/>
    <x v="17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oft Skills &amp; Behavior"/>
    <x v="18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oft Skills &amp; Behavior"/>
    <x v="19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tandard Verification"/>
    <x v="20"/>
    <x v="1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tandard Verification"/>
    <x v="21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Standard Verification"/>
    <x v="22"/>
    <x v="2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Violation of Privacy&amp; Policies"/>
    <x v="23"/>
    <x v="3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Business Requirement &amp; process"/>
    <x v="24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Business Requirement &amp; process"/>
    <x v="25"/>
    <x v="0"/>
    <n v="0"/>
    <x v="0"/>
    <x v="0"/>
    <x v="1"/>
  </r>
  <r>
    <s v="Tatweer Misr"/>
    <x v="0"/>
    <x v="0"/>
    <x v="11"/>
    <n v="32764"/>
    <s v="Old"/>
    <s v="TeamLeader"/>
    <x v="0"/>
    <n v="513724977"/>
    <s v="Silvia_ANaguib"/>
    <d v="2026-05-26T16:15:42"/>
    <d v="2026-06-01T17:34:19"/>
    <s v="Business Requirement &amp; process"/>
    <x v="26"/>
    <x v="2"/>
    <n v="0"/>
    <x v="0"/>
    <x v="0"/>
    <x v="1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Company Image"/>
    <x v="0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Data &amp; System Accuracy"/>
    <x v="1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Data &amp; System Accuracy"/>
    <x v="2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duct Knowledge &amp; Process"/>
    <x v="3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duct Knowledge &amp; Process"/>
    <x v="4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5"/>
    <x v="2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6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7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8"/>
    <x v="2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9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10"/>
    <x v="2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11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Professionalism &amp; Etiquette"/>
    <x v="12"/>
    <x v="2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.B.S Security Process"/>
    <x v="13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oft Skills &amp; Behavior"/>
    <x v="14"/>
    <x v="2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oft Skills &amp; Behavior"/>
    <x v="15"/>
    <x v="2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oft Skills &amp; Behavior"/>
    <x v="16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oft Skills &amp; Behavior"/>
    <x v="17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oft Skills &amp; Behavior"/>
    <x v="18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oft Skills &amp; Behavior"/>
    <x v="19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tandard Verification"/>
    <x v="20"/>
    <x v="1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tandard Verification"/>
    <x v="21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Standard Verification"/>
    <x v="22"/>
    <x v="2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Violation of Privacy&amp; Policies"/>
    <x v="23"/>
    <x v="3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Business Requirement &amp; process"/>
    <x v="24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Business Requirement &amp; process"/>
    <x v="25"/>
    <x v="0"/>
    <n v="0"/>
    <x v="0"/>
    <x v="0"/>
    <x v="0"/>
  </r>
  <r>
    <s v="Tatweer Misr"/>
    <x v="0"/>
    <x v="0"/>
    <x v="5"/>
    <n v="32462"/>
    <s v="Old"/>
    <s v="TeamLeader"/>
    <x v="0"/>
    <n v="513753694"/>
    <s v="Silvia_ANaguib"/>
    <d v="2026-05-27T08:07:32"/>
    <d v="2026-06-01T18:16:56"/>
    <s v="Business Requirement &amp; process"/>
    <x v="26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Company Image"/>
    <x v="0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Data &amp; System Accuracy"/>
    <x v="1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Data &amp; System Accuracy"/>
    <x v="2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duct Knowledge &amp; Process"/>
    <x v="3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duct Knowledge &amp; Process"/>
    <x v="4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5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6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7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8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9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10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11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Professionalism &amp; Etiquette"/>
    <x v="12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.B.S Security Process"/>
    <x v="13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oft Skills &amp; Behavior"/>
    <x v="14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oft Skills &amp; Behavior"/>
    <x v="15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oft Skills &amp; Behavior"/>
    <x v="16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oft Skills &amp; Behavior"/>
    <x v="17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oft Skills &amp; Behavior"/>
    <x v="18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oft Skills &amp; Behavior"/>
    <x v="19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tandard Verification"/>
    <x v="20"/>
    <x v="1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tandard Verification"/>
    <x v="21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Standard Verification"/>
    <x v="22"/>
    <x v="2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Violation of Privacy&amp; Policies"/>
    <x v="23"/>
    <x v="3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Business Requirement &amp; process"/>
    <x v="24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Business Requirement &amp; process"/>
    <x v="25"/>
    <x v="0"/>
    <n v="0"/>
    <x v="0"/>
    <x v="0"/>
    <x v="0"/>
  </r>
  <r>
    <s v="Tatweer Misr"/>
    <x v="0"/>
    <x v="0"/>
    <x v="5"/>
    <n v="32462"/>
    <s v="Old"/>
    <s v="TeamLeader"/>
    <x v="0"/>
    <n v="513753607"/>
    <s v="Silvia_ANaguib"/>
    <d v="2026-05-27T08:01:09"/>
    <d v="2026-06-01T18:19:25"/>
    <s v="Business Requirement &amp; process"/>
    <x v="26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Company Image"/>
    <x v="0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Data &amp; System Accuracy"/>
    <x v="1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Data &amp; System Accuracy"/>
    <x v="2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duct Knowledge &amp; Process"/>
    <x v="3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duct Knowledge &amp; Process"/>
    <x v="4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5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6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7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8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9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10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11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Professionalism &amp; Etiquette"/>
    <x v="12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.B.S Security Process"/>
    <x v="13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oft Skills &amp; Behavior"/>
    <x v="14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oft Skills &amp; Behavior"/>
    <x v="15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oft Skills &amp; Behavior"/>
    <x v="16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oft Skills &amp; Behavior"/>
    <x v="17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oft Skills &amp; Behavior"/>
    <x v="18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oft Skills &amp; Behavior"/>
    <x v="19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tandard Verification"/>
    <x v="20"/>
    <x v="1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tandard Verification"/>
    <x v="21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Standard Verification"/>
    <x v="22"/>
    <x v="2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Violation of Privacy&amp; Policies"/>
    <x v="23"/>
    <x v="3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Business Requirement &amp; process"/>
    <x v="24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Business Requirement &amp; process"/>
    <x v="25"/>
    <x v="0"/>
    <n v="0"/>
    <x v="0"/>
    <x v="0"/>
    <x v="0"/>
  </r>
  <r>
    <s v="Tatweer Misr"/>
    <x v="0"/>
    <x v="0"/>
    <x v="5"/>
    <n v="32462"/>
    <s v="Old"/>
    <s v="TeamLeader"/>
    <x v="0"/>
    <n v="513899270"/>
    <s v="Silvia_ANaguib"/>
    <d v="2026-05-31T09:40:31"/>
    <d v="2026-06-01T18:24:04"/>
    <s v="Business Requirement &amp; process"/>
    <x v="26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Company Image"/>
    <x v="0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Data &amp; System Accuracy"/>
    <x v="1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Data &amp; System Accuracy"/>
    <x v="2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duct Knowledge &amp; Process"/>
    <x v="3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duct Knowledge &amp; Process"/>
    <x v="4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5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6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7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8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9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10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11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Professionalism &amp; Etiquette"/>
    <x v="12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.B.S Security Process"/>
    <x v="13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oft Skills &amp; Behavior"/>
    <x v="14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oft Skills &amp; Behavior"/>
    <x v="15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oft Skills &amp; Behavior"/>
    <x v="16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oft Skills &amp; Behavior"/>
    <x v="17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oft Skills &amp; Behavior"/>
    <x v="18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oft Skills &amp; Behavior"/>
    <x v="19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tandard Verification"/>
    <x v="20"/>
    <x v="1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tandard Verification"/>
    <x v="21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Standard Verification"/>
    <x v="22"/>
    <x v="2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Violation of Privacy&amp; Policies"/>
    <x v="23"/>
    <x v="3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Business Requirement &amp; process"/>
    <x v="24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Business Requirement &amp; process"/>
    <x v="25"/>
    <x v="0"/>
    <n v="0"/>
    <x v="0"/>
    <x v="0"/>
    <x v="0"/>
  </r>
  <r>
    <s v="Tatweer Misr"/>
    <x v="0"/>
    <x v="0"/>
    <x v="2"/>
    <n v="32961"/>
    <s v="Old"/>
    <s v="TeamLeader"/>
    <x v="0"/>
    <n v="513760281"/>
    <s v="Silvia_ANaguib"/>
    <d v="2026-05-27T15:07:14"/>
    <d v="2026-06-01T18:36:27"/>
    <s v="Business Requirement &amp; process"/>
    <x v="26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Company Image"/>
    <x v="0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Data &amp; System Accuracy"/>
    <x v="1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Data &amp; System Accuracy"/>
    <x v="2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duct Knowledge &amp; Process"/>
    <x v="3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duct Knowledge &amp; Process"/>
    <x v="4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5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6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7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8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9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10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11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Professionalism &amp; Etiquette"/>
    <x v="12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.B.S Security Process"/>
    <x v="13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oft Skills &amp; Behavior"/>
    <x v="14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oft Skills &amp; Behavior"/>
    <x v="15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oft Skills &amp; Behavior"/>
    <x v="16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oft Skills &amp; Behavior"/>
    <x v="17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oft Skills &amp; Behavior"/>
    <x v="18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oft Skills &amp; Behavior"/>
    <x v="19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tandard Verification"/>
    <x v="20"/>
    <x v="1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tandard Verification"/>
    <x v="21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Standard Verification"/>
    <x v="22"/>
    <x v="2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Violation of Privacy&amp; Policies"/>
    <x v="23"/>
    <x v="3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Business Requirement &amp; process"/>
    <x v="24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Business Requirement &amp; process"/>
    <x v="25"/>
    <x v="0"/>
    <n v="0"/>
    <x v="0"/>
    <x v="0"/>
    <x v="0"/>
  </r>
  <r>
    <s v="Tatweer Misr"/>
    <x v="0"/>
    <x v="0"/>
    <x v="2"/>
    <n v="32961"/>
    <s v="Old"/>
    <s v="TeamLeader"/>
    <x v="0"/>
    <n v="513757890"/>
    <s v="Silvia_ANaguib"/>
    <d v="2026-05-27T12:48:54"/>
    <d v="2026-06-01T18:46:10"/>
    <s v="Business Requirement &amp; process"/>
    <x v="26"/>
    <x v="2"/>
    <n v="0"/>
    <x v="0"/>
    <x v="0"/>
    <x v="0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Company Image"/>
    <x v="0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Data &amp; System Accuracy"/>
    <x v="1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Data &amp; System Accuracy"/>
    <x v="2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duct Knowledge &amp; Process"/>
    <x v="3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duct Knowledge &amp; Process"/>
    <x v="4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5"/>
    <x v="2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6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7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8"/>
    <x v="2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9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10"/>
    <x v="2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11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Professionalism &amp; Etiquette"/>
    <x v="12"/>
    <x v="2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.B.S Security Process"/>
    <x v="13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oft Skills &amp; Behavior"/>
    <x v="14"/>
    <x v="2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oft Skills &amp; Behavior"/>
    <x v="15"/>
    <x v="2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oft Skills &amp; Behavior"/>
    <x v="16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oft Skills &amp; Behavior"/>
    <x v="17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oft Skills &amp; Behavior"/>
    <x v="18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oft Skills &amp; Behavior"/>
    <x v="19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tandard Verification"/>
    <x v="20"/>
    <x v="1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tandard Verification"/>
    <x v="21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Standard Verification"/>
    <x v="22"/>
    <x v="2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Violation of Privacy&amp; Policies"/>
    <x v="23"/>
    <x v="3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Business Requirement &amp; process"/>
    <x v="24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Business Requirement &amp; process"/>
    <x v="25"/>
    <x v="0"/>
    <n v="0"/>
    <x v="0"/>
    <x v="0"/>
    <x v="1"/>
  </r>
  <r>
    <s v="Tatweer Misr"/>
    <x v="2"/>
    <x v="0"/>
    <x v="5"/>
    <n v="32462"/>
    <s v="Old"/>
    <s v="TeamLeader"/>
    <x v="0"/>
    <n v="514009852"/>
    <s v="Omnia_A Helmy"/>
    <d v="2026-05-31T08:07:49"/>
    <d v="2026-06-01T18:48:43"/>
    <s v="Business Requirement &amp; process"/>
    <x v="26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Company Image"/>
    <x v="0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Data &amp; System Accuracy"/>
    <x v="1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Data &amp; System Accuracy"/>
    <x v="2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duct Knowledge &amp; Process"/>
    <x v="3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duct Knowledge &amp; Process"/>
    <x v="4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5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6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7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8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9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10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11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Professionalism &amp; Etiquette"/>
    <x v="12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.B.S Security Process"/>
    <x v="13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oft Skills &amp; Behavior"/>
    <x v="14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oft Skills &amp; Behavior"/>
    <x v="15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oft Skills &amp; Behavior"/>
    <x v="16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oft Skills &amp; Behavior"/>
    <x v="17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oft Skills &amp; Behavior"/>
    <x v="18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oft Skills &amp; Behavior"/>
    <x v="19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tandard Verification"/>
    <x v="20"/>
    <x v="1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tandard Verification"/>
    <x v="21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Standard Verification"/>
    <x v="22"/>
    <x v="2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Violation of Privacy&amp; Policies"/>
    <x v="23"/>
    <x v="3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Business Requirement &amp; process"/>
    <x v="24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Business Requirement &amp; process"/>
    <x v="25"/>
    <x v="0"/>
    <n v="0"/>
    <x v="0"/>
    <x v="0"/>
    <x v="1"/>
  </r>
  <r>
    <s v="Tatweer Misr"/>
    <x v="2"/>
    <x v="0"/>
    <x v="7"/>
    <n v="33271"/>
    <s v="Old"/>
    <s v="TeamLeader"/>
    <x v="0"/>
    <n v="514010903"/>
    <s v="Omnia_A Helmy"/>
    <d v="2026-05-30T19:51:31"/>
    <d v="2026-06-01T18:59:27"/>
    <s v="Business Requirement &amp; process"/>
    <x v="26"/>
    <x v="2"/>
    <n v="0"/>
    <x v="0"/>
    <x v="0"/>
    <x v="1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Company Image"/>
    <x v="0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Data &amp; System Accuracy"/>
    <x v="1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Data &amp; System Accuracy"/>
    <x v="2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duct Knowledge &amp; Process"/>
    <x v="3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duct Knowledge &amp; Process"/>
    <x v="4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5"/>
    <x v="2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6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7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8"/>
    <x v="2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9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10"/>
    <x v="2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11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Professionalism &amp; Etiquette"/>
    <x v="12"/>
    <x v="2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.B.S Security Process"/>
    <x v="13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oft Skills &amp; Behavior"/>
    <x v="14"/>
    <x v="2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oft Skills &amp; Behavior"/>
    <x v="15"/>
    <x v="2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oft Skills &amp; Behavior"/>
    <x v="16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oft Skills &amp; Behavior"/>
    <x v="17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oft Skills &amp; Behavior"/>
    <x v="18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oft Skills &amp; Behavior"/>
    <x v="19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tandard Verification"/>
    <x v="20"/>
    <x v="1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tandard Verification"/>
    <x v="21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Standard Verification"/>
    <x v="22"/>
    <x v="2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Violation of Privacy&amp; Policies"/>
    <x v="23"/>
    <x v="3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Business Requirement &amp; process"/>
    <x v="24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Business Requirement &amp; process"/>
    <x v="25"/>
    <x v="0"/>
    <n v="0"/>
    <x v="0"/>
    <x v="0"/>
    <x v="0"/>
  </r>
  <r>
    <s v="Tatweer Misr"/>
    <x v="2"/>
    <x v="0"/>
    <x v="6"/>
    <n v="33277"/>
    <s v="Old"/>
    <s v="TeamLeader"/>
    <x v="0"/>
    <n v="514011258"/>
    <s v="Mahmoud_H Hamed"/>
    <d v="2026-05-31T19:00:27"/>
    <d v="2026-06-01T19:01:37"/>
    <s v="Business Requirement &amp; process"/>
    <x v="26"/>
    <x v="2"/>
    <n v="0"/>
    <x v="0"/>
    <x v="0"/>
    <x v="0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Company Image"/>
    <x v="0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Data &amp; System Accuracy"/>
    <x v="1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Data &amp; System Accuracy"/>
    <x v="2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duct Knowledge &amp; Process"/>
    <x v="3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duct Knowledge &amp; Process"/>
    <x v="4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5"/>
    <x v="2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6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7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8"/>
    <x v="2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9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10"/>
    <x v="2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11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Professionalism &amp; Etiquette"/>
    <x v="12"/>
    <x v="2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.B.S Security Process"/>
    <x v="13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oft Skills &amp; Behavior"/>
    <x v="14"/>
    <x v="2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oft Skills &amp; Behavior"/>
    <x v="15"/>
    <x v="2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oft Skills &amp; Behavior"/>
    <x v="16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oft Skills &amp; Behavior"/>
    <x v="17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oft Skills &amp; Behavior"/>
    <x v="18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oft Skills &amp; Behavior"/>
    <x v="19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tandard Verification"/>
    <x v="20"/>
    <x v="1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tandard Verification"/>
    <x v="21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Standard Verification"/>
    <x v="22"/>
    <x v="2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Violation of Privacy&amp; Policies"/>
    <x v="23"/>
    <x v="3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Business Requirement &amp; process"/>
    <x v="24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Business Requirement &amp; process"/>
    <x v="25"/>
    <x v="0"/>
    <n v="0"/>
    <x v="0"/>
    <x v="0"/>
    <x v="1"/>
  </r>
  <r>
    <s v="Tatweer Misr"/>
    <x v="0"/>
    <x v="0"/>
    <x v="12"/>
    <n v="31401"/>
    <s v="Not Certified"/>
    <s v="TeamLeader"/>
    <x v="0"/>
    <n v="513846890"/>
    <s v="Silvia_ANaguib"/>
    <d v="2026-05-30T00:25:31"/>
    <d v="2026-06-01T19:05:35"/>
    <s v="Business Requirement &amp; process"/>
    <x v="26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Company Image"/>
    <x v="0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Data &amp; System Accuracy"/>
    <x v="1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Data &amp; System Accuracy"/>
    <x v="2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duct Knowledge &amp; Process"/>
    <x v="3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duct Knowledge &amp; Process"/>
    <x v="4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5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6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7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8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9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10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11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Professionalism &amp; Etiquette"/>
    <x v="12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.B.S Security Process"/>
    <x v="13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oft Skills &amp; Behavior"/>
    <x v="14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oft Skills &amp; Behavior"/>
    <x v="15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oft Skills &amp; Behavior"/>
    <x v="16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oft Skills &amp; Behavior"/>
    <x v="17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oft Skills &amp; Behavior"/>
    <x v="18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oft Skills &amp; Behavior"/>
    <x v="19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tandard Verification"/>
    <x v="20"/>
    <x v="1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tandard Verification"/>
    <x v="21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Standard Verification"/>
    <x v="22"/>
    <x v="2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Violation of Privacy&amp; Policies"/>
    <x v="23"/>
    <x v="3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Business Requirement &amp; process"/>
    <x v="24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Business Requirement &amp; process"/>
    <x v="25"/>
    <x v="0"/>
    <n v="0"/>
    <x v="0"/>
    <x v="0"/>
    <x v="1"/>
  </r>
  <r>
    <s v="Tatweer Misr"/>
    <x v="0"/>
    <x v="0"/>
    <x v="12"/>
    <n v="31401"/>
    <s v="Not Certified"/>
    <s v="TeamLeader"/>
    <x v="0"/>
    <n v="513819445"/>
    <s v="Silvia_ANaguib"/>
    <d v="2026-05-29T06:18:03"/>
    <d v="2026-06-01T19:08:55"/>
    <s v="Business Requirement &amp; process"/>
    <x v="26"/>
    <x v="2"/>
    <n v="0"/>
    <x v="0"/>
    <x v="0"/>
    <x v="1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Company Image"/>
    <x v="0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Data &amp; System Accuracy"/>
    <x v="1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Data &amp; System Accuracy"/>
    <x v="2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duct Knowledge &amp; Process"/>
    <x v="3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duct Knowledge &amp; Process"/>
    <x v="4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5"/>
    <x v="2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6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7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8"/>
    <x v="2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9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10"/>
    <x v="2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11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Professionalism &amp; Etiquette"/>
    <x v="12"/>
    <x v="2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.B.S Security Process"/>
    <x v="13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oft Skills &amp; Behavior"/>
    <x v="14"/>
    <x v="2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oft Skills &amp; Behavior"/>
    <x v="15"/>
    <x v="2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oft Skills &amp; Behavior"/>
    <x v="16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oft Skills &amp; Behavior"/>
    <x v="17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oft Skills &amp; Behavior"/>
    <x v="18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oft Skills &amp; Behavior"/>
    <x v="19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tandard Verification"/>
    <x v="20"/>
    <x v="1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tandard Verification"/>
    <x v="21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Standard Verification"/>
    <x v="22"/>
    <x v="2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Violation of Privacy&amp; Policies"/>
    <x v="23"/>
    <x v="3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Business Requirement &amp; process"/>
    <x v="24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Business Requirement &amp; process"/>
    <x v="25"/>
    <x v="0"/>
    <n v="0"/>
    <x v="0"/>
    <x v="0"/>
    <x v="0"/>
  </r>
  <r>
    <s v="Tatweer Misr"/>
    <x v="0"/>
    <x v="0"/>
    <x v="12"/>
    <n v="31401"/>
    <s v="Not Certified"/>
    <s v="TeamLeader"/>
    <x v="0"/>
    <n v="513818339"/>
    <s v="Silvia_ANaguib"/>
    <d v="2026-05-29T04:03:17"/>
    <d v="2026-06-01T19:10:50"/>
    <s v="Business Requirement &amp; process"/>
    <x v="26"/>
    <x v="2"/>
    <n v="0"/>
    <x v="0"/>
    <x v="0"/>
    <x v="0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Company Image"/>
    <x v="0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Data &amp; System Accuracy"/>
    <x v="1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Data &amp; System Accuracy"/>
    <x v="2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duct Knowledge &amp; Process"/>
    <x v="3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duct Knowledge &amp; Process"/>
    <x v="4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5"/>
    <x v="2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6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7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8"/>
    <x v="2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9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10"/>
    <x v="2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11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Professionalism &amp; Etiquette"/>
    <x v="12"/>
    <x v="2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.B.S Security Process"/>
    <x v="13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oft Skills &amp; Behavior"/>
    <x v="14"/>
    <x v="2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oft Skills &amp; Behavior"/>
    <x v="15"/>
    <x v="2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oft Skills &amp; Behavior"/>
    <x v="16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oft Skills &amp; Behavior"/>
    <x v="17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oft Skills &amp; Behavior"/>
    <x v="18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oft Skills &amp; Behavior"/>
    <x v="19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tandard Verification"/>
    <x v="20"/>
    <x v="1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tandard Verification"/>
    <x v="21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Standard Verification"/>
    <x v="22"/>
    <x v="2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Violation of Privacy&amp; Policies"/>
    <x v="23"/>
    <x v="3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Business Requirement &amp; process"/>
    <x v="24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Business Requirement &amp; process"/>
    <x v="25"/>
    <x v="0"/>
    <n v="0"/>
    <x v="0"/>
    <x v="0"/>
    <x v="1"/>
  </r>
  <r>
    <s v="Tatweer Misr"/>
    <x v="2"/>
    <x v="0"/>
    <x v="6"/>
    <n v="33277"/>
    <s v="Old"/>
    <s v="TeamLeader"/>
    <x v="0"/>
    <n v="514012510"/>
    <s v="Mahmoud_H Hamed"/>
    <d v="2026-05-27T19:11:21"/>
    <d v="2026-06-01T19:12:39"/>
    <s v="Business Requirement &amp; process"/>
    <x v="26"/>
    <x v="2"/>
    <n v="0"/>
    <x v="0"/>
    <x v="0"/>
    <x v="1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Company Image"/>
    <x v="0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Data &amp; System Accuracy"/>
    <x v="1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Data &amp; System Accuracy"/>
    <x v="2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duct Knowledge &amp; Process"/>
    <x v="3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duct Knowledge &amp; Process"/>
    <x v="4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5"/>
    <x v="2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6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7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8"/>
    <x v="2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9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10"/>
    <x v="2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11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Professionalism &amp; Etiquette"/>
    <x v="12"/>
    <x v="2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.B.S Security Process"/>
    <x v="13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oft Skills &amp; Behavior"/>
    <x v="14"/>
    <x v="2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oft Skills &amp; Behavior"/>
    <x v="15"/>
    <x v="2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oft Skills &amp; Behavior"/>
    <x v="16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oft Skills &amp; Behavior"/>
    <x v="17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oft Skills &amp; Behavior"/>
    <x v="18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oft Skills &amp; Behavior"/>
    <x v="19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tandard Verification"/>
    <x v="20"/>
    <x v="1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tandard Verification"/>
    <x v="21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Standard Verification"/>
    <x v="22"/>
    <x v="2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Violation of Privacy&amp; Policies"/>
    <x v="23"/>
    <x v="3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Business Requirement &amp; process"/>
    <x v="24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Business Requirement &amp; process"/>
    <x v="25"/>
    <x v="0"/>
    <n v="0"/>
    <x v="0"/>
    <x v="0"/>
    <x v="0"/>
  </r>
  <r>
    <s v="Tatweer Misr"/>
    <x v="0"/>
    <x v="0"/>
    <x v="12"/>
    <n v="31401"/>
    <s v="Not Certified"/>
    <s v="TeamLeader"/>
    <x v="0"/>
    <n v="513813617"/>
    <s v="Silvia_ANaguib"/>
    <d v="2026-05-29T00:46:59"/>
    <d v="2026-06-01T19:13:36"/>
    <s v="Business Requirement &amp; process"/>
    <x v="26"/>
    <x v="2"/>
    <n v="0"/>
    <x v="0"/>
    <x v="0"/>
    <x v="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Company Image"/>
    <x v="0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Data &amp; System Accuracy"/>
    <x v="1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Data &amp; System Accuracy"/>
    <x v="2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duct Knowledge &amp; Process"/>
    <x v="3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duct Knowledge &amp; Process"/>
    <x v="4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5"/>
    <x v="2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6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7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8"/>
    <x v="2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9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10"/>
    <x v="2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11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Professionalism &amp; Etiquette"/>
    <x v="12"/>
    <x v="2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.B.S Security Process"/>
    <x v="13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oft Skills &amp; Behavior"/>
    <x v="14"/>
    <x v="2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oft Skills &amp; Behavior"/>
    <x v="15"/>
    <x v="2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oft Skills &amp; Behavior"/>
    <x v="16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oft Skills &amp; Behavior"/>
    <x v="17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oft Skills &amp; Behavior"/>
    <x v="18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oft Skills &amp; Behavior"/>
    <x v="19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tandard Verification"/>
    <x v="20"/>
    <x v="1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tandard Verification"/>
    <x v="21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Standard Verification"/>
    <x v="22"/>
    <x v="2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Violation of Privacy&amp; Policies"/>
    <x v="23"/>
    <x v="3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Business Requirement &amp; process"/>
    <x v="24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Business Requirement &amp; process"/>
    <x v="25"/>
    <x v="0"/>
    <n v="0"/>
    <x v="0"/>
    <x v="0"/>
    <x v="10"/>
  </r>
  <r>
    <s v="Tatweer Misr"/>
    <x v="2"/>
    <x v="0"/>
    <x v="3"/>
    <n v="32760"/>
    <s v="Old"/>
    <s v="TeamLeader"/>
    <x v="0"/>
    <n v="514012486"/>
    <s v="Omnia_A Helmy"/>
    <d v="2026-05-31T17:42:28"/>
    <d v="2026-06-01T19:14:21"/>
    <s v="Business Requirement &amp; process"/>
    <x v="26"/>
    <x v="2"/>
    <n v="0"/>
    <x v="0"/>
    <x v="0"/>
    <x v="1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Company Image"/>
    <x v="0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Data &amp; System Accuracy"/>
    <x v="1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Data &amp; System Accuracy"/>
    <x v="2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duct Knowledge &amp; Process"/>
    <x v="3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duct Knowledge &amp; Process"/>
    <x v="4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5"/>
    <x v="2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6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7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8"/>
    <x v="2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9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10"/>
    <x v="2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11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Professionalism &amp; Etiquette"/>
    <x v="12"/>
    <x v="2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.B.S Security Process"/>
    <x v="13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oft Skills &amp; Behavior"/>
    <x v="14"/>
    <x v="2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oft Skills &amp; Behavior"/>
    <x v="15"/>
    <x v="2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oft Skills &amp; Behavior"/>
    <x v="16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oft Skills &amp; Behavior"/>
    <x v="17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oft Skills &amp; Behavior"/>
    <x v="18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oft Skills &amp; Behavior"/>
    <x v="19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tandard Verification"/>
    <x v="20"/>
    <x v="1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tandard Verification"/>
    <x v="21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Standard Verification"/>
    <x v="22"/>
    <x v="2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Violation of Privacy&amp; Policies"/>
    <x v="23"/>
    <x v="3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Business Requirement &amp; process"/>
    <x v="24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Business Requirement &amp; process"/>
    <x v="25"/>
    <x v="0"/>
    <n v="0"/>
    <x v="0"/>
    <x v="0"/>
    <x v="0"/>
  </r>
  <r>
    <s v="Tatweer Misr"/>
    <x v="2"/>
    <x v="0"/>
    <x v="6"/>
    <n v="33277"/>
    <s v="Old"/>
    <s v="TeamLeader"/>
    <x v="0"/>
    <n v="514012736"/>
    <s v="Mahmoud_H Hamed"/>
    <d v="2026-05-31T19:13:49"/>
    <d v="2026-06-01T19:15:04"/>
    <s v="Business Requirement &amp; process"/>
    <x v="26"/>
    <x v="2"/>
    <n v="0"/>
    <x v="0"/>
    <x v="0"/>
    <x v="0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Company Image"/>
    <x v="0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Data &amp; System Accuracy"/>
    <x v="1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Data &amp; System Accuracy"/>
    <x v="2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duct Knowledge &amp; Process"/>
    <x v="3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duct Knowledge &amp; Process"/>
    <x v="4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5"/>
    <x v="2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6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7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8"/>
    <x v="2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9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10"/>
    <x v="2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11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Professionalism &amp; Etiquette"/>
    <x v="12"/>
    <x v="2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.B.S Security Process"/>
    <x v="13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oft Skills &amp; Behavior"/>
    <x v="14"/>
    <x v="2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oft Skills &amp; Behavior"/>
    <x v="15"/>
    <x v="2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oft Skills &amp; Behavior"/>
    <x v="16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oft Skills &amp; Behavior"/>
    <x v="17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oft Skills &amp; Behavior"/>
    <x v="18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oft Skills &amp; Behavior"/>
    <x v="19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tandard Verification"/>
    <x v="20"/>
    <x v="1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tandard Verification"/>
    <x v="21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Standard Verification"/>
    <x v="22"/>
    <x v="2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Violation of Privacy&amp; Policies"/>
    <x v="23"/>
    <x v="3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Business Requirement &amp; process"/>
    <x v="24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Business Requirement &amp; process"/>
    <x v="25"/>
    <x v="0"/>
    <n v="0"/>
    <x v="0"/>
    <x v="0"/>
    <x v="1"/>
  </r>
  <r>
    <s v="Tatweer Misr"/>
    <x v="2"/>
    <x v="0"/>
    <x v="13"/>
    <n v="32962"/>
    <s v="Old"/>
    <s v="TeamLeader"/>
    <x v="0"/>
    <n v="514013329"/>
    <s v="Mahmoud_H Hamed"/>
    <d v="2026-05-30T19:20:35"/>
    <d v="2026-06-01T19:21:48"/>
    <s v="Business Requirement &amp; process"/>
    <x v="26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Company Image"/>
    <x v="0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Data &amp; System Accuracy"/>
    <x v="1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Data &amp; System Accuracy"/>
    <x v="2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duct Knowledge &amp; Process"/>
    <x v="3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duct Knowledge &amp; Process"/>
    <x v="4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5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6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7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8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9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10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11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Professionalism &amp; Etiquette"/>
    <x v="12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.B.S Security Process"/>
    <x v="13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oft Skills &amp; Behavior"/>
    <x v="14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oft Skills &amp; Behavior"/>
    <x v="15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oft Skills &amp; Behavior"/>
    <x v="16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oft Skills &amp; Behavior"/>
    <x v="17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oft Skills &amp; Behavior"/>
    <x v="18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oft Skills &amp; Behavior"/>
    <x v="19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tandard Verification"/>
    <x v="20"/>
    <x v="1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tandard Verification"/>
    <x v="21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Standard Verification"/>
    <x v="22"/>
    <x v="2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Violation of Privacy&amp; Policies"/>
    <x v="23"/>
    <x v="3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Business Requirement &amp; process"/>
    <x v="24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Business Requirement &amp; process"/>
    <x v="25"/>
    <x v="0"/>
    <n v="0"/>
    <x v="0"/>
    <x v="0"/>
    <x v="1"/>
  </r>
  <r>
    <s v="Tatweer Misr"/>
    <x v="0"/>
    <x v="0"/>
    <x v="13"/>
    <n v="32962"/>
    <s v="Old"/>
    <s v="TeamLeader"/>
    <x v="0"/>
    <n v="513920996"/>
    <s v="Silvia_ANaguib"/>
    <d v="2026-05-31T16:21:28"/>
    <d v="2026-06-01T19:27:21"/>
    <s v="Business Requirement &amp; process"/>
    <x v="26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Company Image"/>
    <x v="0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Data &amp; System Accuracy"/>
    <x v="1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Data &amp; System Accuracy"/>
    <x v="2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duct Knowledge &amp; Process"/>
    <x v="3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duct Knowledge &amp; Process"/>
    <x v="4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5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6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7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8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9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10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11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Professionalism &amp; Etiquette"/>
    <x v="12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.B.S Security Process"/>
    <x v="13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oft Skills &amp; Behavior"/>
    <x v="14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oft Skills &amp; Behavior"/>
    <x v="15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oft Skills &amp; Behavior"/>
    <x v="16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oft Skills &amp; Behavior"/>
    <x v="17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oft Skills &amp; Behavior"/>
    <x v="18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oft Skills &amp; Behavior"/>
    <x v="19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tandard Verification"/>
    <x v="20"/>
    <x v="1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tandard Verification"/>
    <x v="21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Standard Verification"/>
    <x v="22"/>
    <x v="2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Violation of Privacy&amp; Policies"/>
    <x v="23"/>
    <x v="3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Business Requirement &amp; process"/>
    <x v="24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Business Requirement &amp; process"/>
    <x v="25"/>
    <x v="0"/>
    <n v="0"/>
    <x v="0"/>
    <x v="0"/>
    <x v="1"/>
  </r>
  <r>
    <s v="Tatweer Misr"/>
    <x v="2"/>
    <x v="0"/>
    <x v="8"/>
    <n v="32699"/>
    <s v="Old"/>
    <s v="TeamLeader"/>
    <x v="0"/>
    <n v="514014004"/>
    <s v="Omnia_A Helmy"/>
    <d v="2026-05-31T13:39:56"/>
    <d v="2026-06-01T19:30:50"/>
    <s v="Business Requirement &amp; process"/>
    <x v="26"/>
    <x v="2"/>
    <n v="0"/>
    <x v="0"/>
    <x v="0"/>
    <x v="1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Company Image"/>
    <x v="0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Data &amp; System Accuracy"/>
    <x v="1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Data &amp; System Accuracy"/>
    <x v="2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duct Knowledge &amp; Process"/>
    <x v="3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duct Knowledge &amp; Process"/>
    <x v="4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5"/>
    <x v="2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6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7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8"/>
    <x v="2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9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10"/>
    <x v="2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11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Professionalism &amp; Etiquette"/>
    <x v="12"/>
    <x v="2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.B.S Security Process"/>
    <x v="13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oft Skills &amp; Behavior"/>
    <x v="14"/>
    <x v="2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oft Skills &amp; Behavior"/>
    <x v="15"/>
    <x v="2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oft Skills &amp; Behavior"/>
    <x v="16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oft Skills &amp; Behavior"/>
    <x v="17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oft Skills &amp; Behavior"/>
    <x v="18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oft Skills &amp; Behavior"/>
    <x v="19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tandard Verification"/>
    <x v="20"/>
    <x v="1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tandard Verification"/>
    <x v="21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Standard Verification"/>
    <x v="22"/>
    <x v="2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Violation of Privacy&amp; Policies"/>
    <x v="23"/>
    <x v="3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Business Requirement &amp; process"/>
    <x v="24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Business Requirement &amp; process"/>
    <x v="25"/>
    <x v="0"/>
    <n v="0"/>
    <x v="0"/>
    <x v="0"/>
    <x v="0"/>
  </r>
  <r>
    <s v="Tatweer Misr"/>
    <x v="2"/>
    <x v="0"/>
    <x v="8"/>
    <n v="32699"/>
    <s v="Old"/>
    <s v="TeamLeader"/>
    <x v="0"/>
    <n v="514014177"/>
    <s v="Omnia_A Helmy"/>
    <d v="2026-05-31T14:30:58"/>
    <d v="2026-06-01T19:32:28"/>
    <s v="Business Requirement &amp; process"/>
    <x v="26"/>
    <x v="2"/>
    <n v="0"/>
    <x v="0"/>
    <x v="0"/>
    <x v="0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Company Image"/>
    <x v="0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Data &amp; System Accuracy"/>
    <x v="1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Data &amp; System Accuracy"/>
    <x v="2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duct Knowledge &amp; Process"/>
    <x v="3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duct Knowledge &amp; Process"/>
    <x v="4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5"/>
    <x v="2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6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7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8"/>
    <x v="2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9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10"/>
    <x v="2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11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Professionalism &amp; Etiquette"/>
    <x v="12"/>
    <x v="2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.B.S Security Process"/>
    <x v="13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oft Skills &amp; Behavior"/>
    <x v="14"/>
    <x v="2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oft Skills &amp; Behavior"/>
    <x v="15"/>
    <x v="2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oft Skills &amp; Behavior"/>
    <x v="16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oft Skills &amp; Behavior"/>
    <x v="17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oft Skills &amp; Behavior"/>
    <x v="18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oft Skills &amp; Behavior"/>
    <x v="19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tandard Verification"/>
    <x v="20"/>
    <x v="1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tandard Verification"/>
    <x v="21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Standard Verification"/>
    <x v="22"/>
    <x v="2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Violation of Privacy&amp; Policies"/>
    <x v="23"/>
    <x v="3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Business Requirement &amp; process"/>
    <x v="24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Business Requirement &amp; process"/>
    <x v="25"/>
    <x v="0"/>
    <n v="0"/>
    <x v="0"/>
    <x v="0"/>
    <x v="1"/>
  </r>
  <r>
    <s v="Tatweer Misr"/>
    <x v="0"/>
    <x v="0"/>
    <x v="13"/>
    <n v="32962"/>
    <s v="Old"/>
    <s v="TeamLeader"/>
    <x v="0"/>
    <n v="513907649"/>
    <s v="Silvia_ANaguib"/>
    <d v="2026-05-31T12:51:48"/>
    <d v="2026-06-01T19:35:14"/>
    <s v="Business Requirement &amp; process"/>
    <x v="26"/>
    <x v="2"/>
    <n v="0"/>
    <x v="0"/>
    <x v="0"/>
    <x v="1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Company Image"/>
    <x v="0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Data &amp; System Accuracy"/>
    <x v="1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Data &amp; System Accuracy"/>
    <x v="2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duct Knowledge &amp; Process"/>
    <x v="3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duct Knowledge &amp; Process"/>
    <x v="4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5"/>
    <x v="2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6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7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8"/>
    <x v="2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9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10"/>
    <x v="2"/>
    <n v="0"/>
    <x v="1"/>
    <x v="8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11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Professionalism &amp; Etiquette"/>
    <x v="12"/>
    <x v="2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.B.S Security Process"/>
    <x v="13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oft Skills &amp; Behavior"/>
    <x v="14"/>
    <x v="2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oft Skills &amp; Behavior"/>
    <x v="15"/>
    <x v="2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oft Skills &amp; Behavior"/>
    <x v="16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oft Skills &amp; Behavior"/>
    <x v="17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oft Skills &amp; Behavior"/>
    <x v="18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oft Skills &amp; Behavior"/>
    <x v="19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tandard Verification"/>
    <x v="20"/>
    <x v="1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tandard Verification"/>
    <x v="21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Standard Verification"/>
    <x v="22"/>
    <x v="2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Violation of Privacy&amp; Policies"/>
    <x v="23"/>
    <x v="3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Business Requirement &amp; process"/>
    <x v="24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Business Requirement &amp; process"/>
    <x v="25"/>
    <x v="0"/>
    <n v="0"/>
    <x v="0"/>
    <x v="0"/>
    <x v="0"/>
  </r>
  <r>
    <s v="Tatweer Misr"/>
    <x v="0"/>
    <x v="0"/>
    <x v="13"/>
    <n v="32962"/>
    <s v="Old"/>
    <s v="TeamLeader"/>
    <x v="0"/>
    <n v="513901245"/>
    <s v="Silvia_ANaguib"/>
    <d v="2026-05-31T10:40:19"/>
    <d v="2026-06-01T19:37:48"/>
    <s v="Business Requirement &amp; process"/>
    <x v="26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Company Image"/>
    <x v="0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Data &amp; System Accuracy"/>
    <x v="1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Data &amp; System Accuracy"/>
    <x v="2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duct Knowledge &amp; Process"/>
    <x v="3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duct Knowledge &amp; Process"/>
    <x v="4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5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6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7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8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9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10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11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Professionalism &amp; Etiquette"/>
    <x v="12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.B.S Security Process"/>
    <x v="13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oft Skills &amp; Behavior"/>
    <x v="14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oft Skills &amp; Behavior"/>
    <x v="15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oft Skills &amp; Behavior"/>
    <x v="16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oft Skills &amp; Behavior"/>
    <x v="17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oft Skills &amp; Behavior"/>
    <x v="18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oft Skills &amp; Behavior"/>
    <x v="19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tandard Verification"/>
    <x v="20"/>
    <x v="1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tandard Verification"/>
    <x v="21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Standard Verification"/>
    <x v="22"/>
    <x v="2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Violation of Privacy&amp; Policies"/>
    <x v="23"/>
    <x v="3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Business Requirement &amp; process"/>
    <x v="24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Business Requirement &amp; process"/>
    <x v="25"/>
    <x v="0"/>
    <n v="0"/>
    <x v="0"/>
    <x v="0"/>
    <x v="0"/>
  </r>
  <r>
    <s v="Tatweer Misr"/>
    <x v="0"/>
    <x v="0"/>
    <x v="13"/>
    <n v="32962"/>
    <s v="Old"/>
    <s v="TeamLeader"/>
    <x v="0"/>
    <n v="513858659"/>
    <s v="Silvia_ANaguib"/>
    <d v="2026-05-30T11:45:08"/>
    <d v="2026-06-01T19:40:33"/>
    <s v="Business Requirement &amp; process"/>
    <x v="26"/>
    <x v="2"/>
    <n v="0"/>
    <x v="0"/>
    <x v="0"/>
    <x v="0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Company Image"/>
    <x v="0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Data &amp; System Accuracy"/>
    <x v="1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Data &amp; System Accuracy"/>
    <x v="2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duct Knowledge &amp; Process"/>
    <x v="3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duct Knowledge &amp; Process"/>
    <x v="4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5"/>
    <x v="2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6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7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8"/>
    <x v="2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9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10"/>
    <x v="2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11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Professionalism &amp; Etiquette"/>
    <x v="12"/>
    <x v="2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.B.S Security Process"/>
    <x v="13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oft Skills &amp; Behavior"/>
    <x v="14"/>
    <x v="2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oft Skills &amp; Behavior"/>
    <x v="15"/>
    <x v="2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oft Skills &amp; Behavior"/>
    <x v="16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oft Skills &amp; Behavior"/>
    <x v="17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oft Skills &amp; Behavior"/>
    <x v="18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oft Skills &amp; Behavior"/>
    <x v="19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tandard Verification"/>
    <x v="20"/>
    <x v="1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tandard Verification"/>
    <x v="21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Standard Verification"/>
    <x v="22"/>
    <x v="2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Violation of Privacy&amp; Policies"/>
    <x v="23"/>
    <x v="3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Business Requirement &amp; process"/>
    <x v="24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Business Requirement &amp; process"/>
    <x v="25"/>
    <x v="0"/>
    <n v="0"/>
    <x v="0"/>
    <x v="0"/>
    <x v="1"/>
  </r>
  <r>
    <s v="Tatweer Misr"/>
    <x v="2"/>
    <x v="0"/>
    <x v="4"/>
    <n v="31924"/>
    <s v="Old"/>
    <s v="TeamLeader"/>
    <x v="0"/>
    <n v="514015043"/>
    <s v="Omnia_A Helmy"/>
    <d v="2026-05-30T11:00:42"/>
    <d v="2026-06-01T19:43:18"/>
    <s v="Business Requirement &amp; process"/>
    <x v="26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Company Image"/>
    <x v="0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Data &amp; System Accuracy"/>
    <x v="1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Data &amp; System Accuracy"/>
    <x v="2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duct Knowledge &amp; Process"/>
    <x v="3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duct Knowledge &amp; Process"/>
    <x v="4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5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6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7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8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9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10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11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Professionalism &amp; Etiquette"/>
    <x v="12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.B.S Security Process"/>
    <x v="13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oft Skills &amp; Behavior"/>
    <x v="14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oft Skills &amp; Behavior"/>
    <x v="15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oft Skills &amp; Behavior"/>
    <x v="16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oft Skills &amp; Behavior"/>
    <x v="17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oft Skills &amp; Behavior"/>
    <x v="18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oft Skills &amp; Behavior"/>
    <x v="19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tandard Verification"/>
    <x v="20"/>
    <x v="1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tandard Verification"/>
    <x v="21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Standard Verification"/>
    <x v="22"/>
    <x v="2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Violation of Privacy&amp; Policies"/>
    <x v="23"/>
    <x v="3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Business Requirement &amp; process"/>
    <x v="24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Business Requirement &amp; process"/>
    <x v="25"/>
    <x v="0"/>
    <n v="0"/>
    <x v="0"/>
    <x v="0"/>
    <x v="1"/>
  </r>
  <r>
    <s v="Tatweer Misr"/>
    <x v="0"/>
    <x v="0"/>
    <x v="13"/>
    <n v="32962"/>
    <s v="Old"/>
    <s v="TeamLeader"/>
    <x v="0"/>
    <n v="513856760"/>
    <s v="Silvia_ANaguib"/>
    <d v="2026-05-30T10:11:28"/>
    <d v="2026-06-01T19:46:26"/>
    <s v="Business Requirement &amp; process"/>
    <x v="26"/>
    <x v="2"/>
    <n v="0"/>
    <x v="0"/>
    <x v="0"/>
    <x v="1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Company Image"/>
    <x v="0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Data &amp; System Accuracy"/>
    <x v="1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Data &amp; System Accuracy"/>
    <x v="2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duct Knowledge &amp; Process"/>
    <x v="3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duct Knowledge &amp; Process"/>
    <x v="4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5"/>
    <x v="2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6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7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8"/>
    <x v="2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9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10"/>
    <x v="2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11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Professionalism &amp; Etiquette"/>
    <x v="12"/>
    <x v="2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.B.S Security Process"/>
    <x v="13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oft Skills &amp; Behavior"/>
    <x v="14"/>
    <x v="2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oft Skills &amp; Behavior"/>
    <x v="15"/>
    <x v="2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oft Skills &amp; Behavior"/>
    <x v="16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oft Skills &amp; Behavior"/>
    <x v="17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oft Skills &amp; Behavior"/>
    <x v="18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oft Skills &amp; Behavior"/>
    <x v="19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tandard Verification"/>
    <x v="20"/>
    <x v="1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tandard Verification"/>
    <x v="21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Standard Verification"/>
    <x v="22"/>
    <x v="2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Violation of Privacy&amp; Policies"/>
    <x v="23"/>
    <x v="3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Business Requirement &amp; process"/>
    <x v="24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Business Requirement &amp; process"/>
    <x v="25"/>
    <x v="0"/>
    <n v="0"/>
    <x v="0"/>
    <x v="0"/>
    <x v="0"/>
  </r>
  <r>
    <s v="Tatweer Misr"/>
    <x v="2"/>
    <x v="0"/>
    <x v="9"/>
    <n v="33279"/>
    <s v="Old"/>
    <s v="TeamLeader"/>
    <x v="0"/>
    <n v="514015547"/>
    <s v="Omnia_A Helmy"/>
    <d v="2026-05-30T08:47:51"/>
    <d v="2026-06-01T19:49:31"/>
    <s v="Business Requirement &amp; process"/>
    <x v="26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Company Image"/>
    <x v="0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Data &amp; System Accuracy"/>
    <x v="1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Data &amp; System Accuracy"/>
    <x v="2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duct Knowledge &amp; Process"/>
    <x v="3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duct Knowledge &amp; Process"/>
    <x v="4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5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6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7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8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9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10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11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Professionalism &amp; Etiquette"/>
    <x v="12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.B.S Security Process"/>
    <x v="13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oft Skills &amp; Behavior"/>
    <x v="14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oft Skills &amp; Behavior"/>
    <x v="15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oft Skills &amp; Behavior"/>
    <x v="16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oft Skills &amp; Behavior"/>
    <x v="17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oft Skills &amp; Behavior"/>
    <x v="18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oft Skills &amp; Behavior"/>
    <x v="19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tandard Verification"/>
    <x v="20"/>
    <x v="1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tandard Verification"/>
    <x v="21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Standard Verification"/>
    <x v="22"/>
    <x v="2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Violation of Privacy&amp; Policies"/>
    <x v="23"/>
    <x v="3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Business Requirement &amp; process"/>
    <x v="24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Business Requirement &amp; process"/>
    <x v="25"/>
    <x v="0"/>
    <n v="0"/>
    <x v="0"/>
    <x v="0"/>
    <x v="0"/>
  </r>
  <r>
    <s v="Tatweer Misr"/>
    <x v="2"/>
    <x v="0"/>
    <x v="10"/>
    <n v="39025"/>
    <s v="Old"/>
    <s v="TeamLeader"/>
    <x v="0"/>
    <n v="514016084"/>
    <s v="Omnia_A Helmy"/>
    <d v="2026-05-31T11:15:00"/>
    <d v="2026-06-01T19:56:17"/>
    <s v="Business Requirement &amp; process"/>
    <x v="26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Company Image"/>
    <x v="0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Data &amp; System Accuracy"/>
    <x v="1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Data &amp; System Accuracy"/>
    <x v="2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duct Knowledge &amp; Process"/>
    <x v="3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duct Knowledge &amp; Process"/>
    <x v="4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5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6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7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8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9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10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11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Professionalism &amp; Etiquette"/>
    <x v="12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.B.S Security Process"/>
    <x v="13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oft Skills &amp; Behavior"/>
    <x v="14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oft Skills &amp; Behavior"/>
    <x v="15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oft Skills &amp; Behavior"/>
    <x v="16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oft Skills &amp; Behavior"/>
    <x v="17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oft Skills &amp; Behavior"/>
    <x v="18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oft Skills &amp; Behavior"/>
    <x v="19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tandard Verification"/>
    <x v="20"/>
    <x v="1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tandard Verification"/>
    <x v="21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Standard Verification"/>
    <x v="22"/>
    <x v="2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Violation of Privacy&amp; Policies"/>
    <x v="23"/>
    <x v="3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Business Requirement &amp; process"/>
    <x v="24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Business Requirement &amp; process"/>
    <x v="25"/>
    <x v="0"/>
    <n v="0"/>
    <x v="0"/>
    <x v="0"/>
    <x v="0"/>
  </r>
  <r>
    <s v="Tatweer Misr"/>
    <x v="2"/>
    <x v="0"/>
    <x v="10"/>
    <n v="39025"/>
    <s v="Old"/>
    <s v="TeamLeader"/>
    <x v="0"/>
    <n v="514016273"/>
    <s v="Omnia_A Helmy"/>
    <d v="2026-05-31T10:26:20"/>
    <d v="2026-06-01T19:58:28"/>
    <s v="Business Requirement &amp; process"/>
    <x v="26"/>
    <x v="2"/>
    <n v="0"/>
    <x v="0"/>
    <x v="0"/>
    <x v="0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Company Image"/>
    <x v="0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Data &amp; System Accuracy"/>
    <x v="1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Data &amp; System Accuracy"/>
    <x v="2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duct Knowledge &amp; Process"/>
    <x v="3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duct Knowledge &amp; Process"/>
    <x v="4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5"/>
    <x v="2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6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7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8"/>
    <x v="2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9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10"/>
    <x v="2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11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Professionalism &amp; Etiquette"/>
    <x v="12"/>
    <x v="2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.B.S Security Process"/>
    <x v="13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oft Skills &amp; Behavior"/>
    <x v="14"/>
    <x v="2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oft Skills &amp; Behavior"/>
    <x v="15"/>
    <x v="2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oft Skills &amp; Behavior"/>
    <x v="16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oft Skills &amp; Behavior"/>
    <x v="17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oft Skills &amp; Behavior"/>
    <x v="18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oft Skills &amp; Behavior"/>
    <x v="19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tandard Verification"/>
    <x v="20"/>
    <x v="1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tandard Verification"/>
    <x v="21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Standard Verification"/>
    <x v="22"/>
    <x v="2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Violation of Privacy&amp; Policies"/>
    <x v="23"/>
    <x v="3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Business Requirement &amp; process"/>
    <x v="24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Business Requirement &amp; process"/>
    <x v="25"/>
    <x v="0"/>
    <n v="0"/>
    <x v="0"/>
    <x v="0"/>
    <x v="1"/>
  </r>
  <r>
    <s v="Tatweer Misr"/>
    <x v="2"/>
    <x v="0"/>
    <x v="7"/>
    <n v="33271"/>
    <s v="Old"/>
    <s v="TeamLeader"/>
    <x v="0"/>
    <n v="514016870"/>
    <s v="Omnia_A Helmy"/>
    <d v="2026-05-29T19:16:45"/>
    <d v="2026-06-01T20:06:47"/>
    <s v="Business Requirement &amp; process"/>
    <x v="26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Company Image"/>
    <x v="0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Data &amp; System Accuracy"/>
    <x v="1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Data &amp; System Accuracy"/>
    <x v="2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duct Knowledge &amp; Process"/>
    <x v="3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duct Knowledge &amp; Process"/>
    <x v="4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5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6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7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8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9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10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11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Professionalism &amp; Etiquette"/>
    <x v="12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.B.S Security Process"/>
    <x v="13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oft Skills &amp; Behavior"/>
    <x v="14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oft Skills &amp; Behavior"/>
    <x v="15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oft Skills &amp; Behavior"/>
    <x v="16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oft Skills &amp; Behavior"/>
    <x v="17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oft Skills &amp; Behavior"/>
    <x v="18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oft Skills &amp; Behavior"/>
    <x v="19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tandard Verification"/>
    <x v="20"/>
    <x v="1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tandard Verification"/>
    <x v="21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Standard Verification"/>
    <x v="22"/>
    <x v="2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Violation of Privacy&amp; Policies"/>
    <x v="23"/>
    <x v="3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Business Requirement &amp; process"/>
    <x v="24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Business Requirement &amp; process"/>
    <x v="25"/>
    <x v="0"/>
    <n v="0"/>
    <x v="0"/>
    <x v="0"/>
    <x v="1"/>
  </r>
  <r>
    <s v="Tatweer Misr"/>
    <x v="2"/>
    <x v="0"/>
    <x v="3"/>
    <n v="32760"/>
    <s v="Old"/>
    <s v="TeamLeader"/>
    <x v="0"/>
    <n v="514017336"/>
    <s v="Omnia_A Helmy"/>
    <d v="2026-05-29T16:34:36"/>
    <d v="2026-06-01T20:12:58"/>
    <s v="Business Requirement &amp; process"/>
    <x v="26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Company Image"/>
    <x v="0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Data &amp; System Accuracy"/>
    <x v="1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Data &amp; System Accuracy"/>
    <x v="2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duct Knowledge &amp; Process"/>
    <x v="3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duct Knowledge &amp; Process"/>
    <x v="4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5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6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7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8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9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10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11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Professionalism &amp; Etiquette"/>
    <x v="12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.B.S Security Process"/>
    <x v="13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oft Skills &amp; Behavior"/>
    <x v="14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oft Skills &amp; Behavior"/>
    <x v="15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oft Skills &amp; Behavior"/>
    <x v="16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oft Skills &amp; Behavior"/>
    <x v="17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oft Skills &amp; Behavior"/>
    <x v="18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oft Skills &amp; Behavior"/>
    <x v="19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tandard Verification"/>
    <x v="20"/>
    <x v="1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tandard Verification"/>
    <x v="21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Standard Verification"/>
    <x v="22"/>
    <x v="2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Violation of Privacy&amp; Policies"/>
    <x v="23"/>
    <x v="3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Business Requirement &amp; process"/>
    <x v="24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Business Requirement &amp; process"/>
    <x v="25"/>
    <x v="0"/>
    <n v="0"/>
    <x v="0"/>
    <x v="0"/>
    <x v="1"/>
  </r>
  <r>
    <s v="Tatweer Misr"/>
    <x v="0"/>
    <x v="1"/>
    <x v="4"/>
    <n v="31924"/>
    <s v="Old"/>
    <s v="TeamLeader"/>
    <x v="1"/>
    <n v="511642781"/>
    <s v="Silvia_ANaguib"/>
    <d v="2026-05-02T14:48:15"/>
    <d v="2026-05-03T15:00:45"/>
    <s v="Business Requirement &amp; process"/>
    <x v="26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Company Image"/>
    <x v="0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Data &amp; System Accuracy"/>
    <x v="1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Data &amp; System Accuracy"/>
    <x v="2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duct Knowledge &amp; Process"/>
    <x v="3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duct Knowledge &amp; Process"/>
    <x v="4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5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6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7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8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9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10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11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Professionalism &amp; Etiquette"/>
    <x v="12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.B.S Security Process"/>
    <x v="13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oft Skills &amp; Behavior"/>
    <x v="14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oft Skills &amp; Behavior"/>
    <x v="15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oft Skills &amp; Behavior"/>
    <x v="16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oft Skills &amp; Behavior"/>
    <x v="17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oft Skills &amp; Behavior"/>
    <x v="18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oft Skills &amp; Behavior"/>
    <x v="19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tandard Verification"/>
    <x v="20"/>
    <x v="1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tandard Verification"/>
    <x v="21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Standard Verification"/>
    <x v="22"/>
    <x v="2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Violation of Privacy&amp; Policies"/>
    <x v="23"/>
    <x v="3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Business Requirement &amp; process"/>
    <x v="24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Business Requirement &amp; process"/>
    <x v="25"/>
    <x v="0"/>
    <n v="0"/>
    <x v="0"/>
    <x v="0"/>
    <x v="1"/>
  </r>
  <r>
    <s v="Tatweer Misr"/>
    <x v="0"/>
    <x v="1"/>
    <x v="8"/>
    <n v="32699"/>
    <s v="Old"/>
    <s v="TeamLeader"/>
    <x v="1"/>
    <n v="511656823"/>
    <s v="Silvia_ANaguib"/>
    <d v="2026-05-02T18:41:08"/>
    <d v="2026-05-03T15:12:36"/>
    <s v="Business Requirement &amp; process"/>
    <x v="26"/>
    <x v="2"/>
    <n v="0"/>
    <x v="0"/>
    <x v="0"/>
    <x v="1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Company Image"/>
    <x v="0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Data &amp; System Accuracy"/>
    <x v="1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Data &amp; System Accuracy"/>
    <x v="2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duct Knowledge &amp; Process"/>
    <x v="3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duct Knowledge &amp; Process"/>
    <x v="4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5"/>
    <x v="2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6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7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8"/>
    <x v="2"/>
    <n v="0"/>
    <x v="1"/>
    <x v="9"/>
    <x v="11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9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10"/>
    <x v="2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11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Professionalism &amp; Etiquette"/>
    <x v="12"/>
    <x v="2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.B.S Security Process"/>
    <x v="13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oft Skills &amp; Behavior"/>
    <x v="14"/>
    <x v="2"/>
    <n v="0"/>
    <x v="1"/>
    <x v="1"/>
    <x v="12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oft Skills &amp; Behavior"/>
    <x v="15"/>
    <x v="2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oft Skills &amp; Behavior"/>
    <x v="16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oft Skills &amp; Behavior"/>
    <x v="17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oft Skills &amp; Behavior"/>
    <x v="18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oft Skills &amp; Behavior"/>
    <x v="19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tandard Verification"/>
    <x v="20"/>
    <x v="1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tandard Verification"/>
    <x v="21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Standard Verification"/>
    <x v="22"/>
    <x v="2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Violation of Privacy&amp; Policies"/>
    <x v="23"/>
    <x v="3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Business Requirement &amp; process"/>
    <x v="24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Business Requirement &amp; process"/>
    <x v="25"/>
    <x v="0"/>
    <n v="0"/>
    <x v="0"/>
    <x v="0"/>
    <x v="0"/>
  </r>
  <r>
    <s v="Tatweer Misr"/>
    <x v="0"/>
    <x v="1"/>
    <x v="11"/>
    <n v="32764"/>
    <s v="Old"/>
    <s v="TeamLeader"/>
    <x v="1"/>
    <n v="511686189"/>
    <s v="Silvia_ANaguib"/>
    <d v="2026-05-03T10:04:00"/>
    <d v="2026-05-04T19:40:52"/>
    <s v="Business Requirement &amp; process"/>
    <x v="26"/>
    <x v="2"/>
    <n v="0"/>
    <x v="0"/>
    <x v="0"/>
    <x v="0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Company Image"/>
    <x v="0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Data &amp; System Accuracy"/>
    <x v="1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Data &amp; System Accuracy"/>
    <x v="2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duct Knowledge &amp; Process"/>
    <x v="3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duct Knowledge &amp; Process"/>
    <x v="4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5"/>
    <x v="2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6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7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8"/>
    <x v="2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9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10"/>
    <x v="2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11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Professionalism &amp; Etiquette"/>
    <x v="12"/>
    <x v="2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.B.S Security Process"/>
    <x v="13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oft Skills &amp; Behavior"/>
    <x v="14"/>
    <x v="2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oft Skills &amp; Behavior"/>
    <x v="15"/>
    <x v="2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oft Skills &amp; Behavior"/>
    <x v="16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oft Skills &amp; Behavior"/>
    <x v="17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oft Skills &amp; Behavior"/>
    <x v="18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oft Skills &amp; Behavior"/>
    <x v="19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tandard Verification"/>
    <x v="20"/>
    <x v="1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tandard Verification"/>
    <x v="21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Standard Verification"/>
    <x v="22"/>
    <x v="2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Violation of Privacy&amp; Policies"/>
    <x v="23"/>
    <x v="3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Business Requirement &amp; process"/>
    <x v="24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Business Requirement &amp; process"/>
    <x v="25"/>
    <x v="0"/>
    <n v="0"/>
    <x v="0"/>
    <x v="0"/>
    <x v="1"/>
  </r>
  <r>
    <s v="Tatweer Misr"/>
    <x v="0"/>
    <x v="1"/>
    <x v="9"/>
    <n v="33279"/>
    <s v="Old"/>
    <s v="TeamLeader"/>
    <x v="1"/>
    <n v="511618083"/>
    <s v="Silvia_ANaguib"/>
    <d v="2026-05-02T10:19:37"/>
    <d v="2026-05-04T19:53:39"/>
    <s v="Business Requirement &amp; process"/>
    <x v="26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Company Image"/>
    <x v="0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Data &amp; System Accuracy"/>
    <x v="1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Data &amp; System Accuracy"/>
    <x v="2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duct Knowledge &amp; Process"/>
    <x v="3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duct Knowledge &amp; Process"/>
    <x v="4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5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6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7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8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9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10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11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Professionalism &amp; Etiquette"/>
    <x v="12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.B.S Security Process"/>
    <x v="13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oft Skills &amp; Behavior"/>
    <x v="14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oft Skills &amp; Behavior"/>
    <x v="15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oft Skills &amp; Behavior"/>
    <x v="16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oft Skills &amp; Behavior"/>
    <x v="17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oft Skills &amp; Behavior"/>
    <x v="18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oft Skills &amp; Behavior"/>
    <x v="19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tandard Verification"/>
    <x v="20"/>
    <x v="1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tandard Verification"/>
    <x v="21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Standard Verification"/>
    <x v="22"/>
    <x v="2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Violation of Privacy&amp; Policies"/>
    <x v="23"/>
    <x v="3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Business Requirement &amp; process"/>
    <x v="24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Business Requirement &amp; process"/>
    <x v="25"/>
    <x v="0"/>
    <n v="0"/>
    <x v="0"/>
    <x v="0"/>
    <x v="1"/>
  </r>
  <r>
    <s v="Tatweer Misr"/>
    <x v="0"/>
    <x v="1"/>
    <x v="2"/>
    <n v="32961"/>
    <s v="Old"/>
    <s v="TeamLeader"/>
    <x v="1"/>
    <n v="511789386"/>
    <s v="Silvia_ANaguib"/>
    <d v="2026-05-04T10:14:20"/>
    <d v="2026-05-05T18:50:22"/>
    <s v="Business Requirement &amp; process"/>
    <x v="26"/>
    <x v="2"/>
    <n v="0"/>
    <x v="0"/>
    <x v="0"/>
    <x v="1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Company Image"/>
    <x v="0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Data &amp; System Accuracy"/>
    <x v="1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Data &amp; System Accuracy"/>
    <x v="2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duct Knowledge &amp; Process"/>
    <x v="3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duct Knowledge &amp; Process"/>
    <x v="4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5"/>
    <x v="2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6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7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8"/>
    <x v="2"/>
    <n v="0"/>
    <x v="1"/>
    <x v="2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9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10"/>
    <x v="2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11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Professionalism &amp; Etiquette"/>
    <x v="12"/>
    <x v="2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.B.S Security Process"/>
    <x v="13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oft Skills &amp; Behavior"/>
    <x v="14"/>
    <x v="2"/>
    <n v="0"/>
    <x v="1"/>
    <x v="1"/>
    <x v="13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oft Skills &amp; Behavior"/>
    <x v="15"/>
    <x v="2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oft Skills &amp; Behavior"/>
    <x v="16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oft Skills &amp; Behavior"/>
    <x v="17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oft Skills &amp; Behavior"/>
    <x v="18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oft Skills &amp; Behavior"/>
    <x v="19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tandard Verification"/>
    <x v="20"/>
    <x v="1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tandard Verification"/>
    <x v="21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Standard Verification"/>
    <x v="22"/>
    <x v="2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Violation of Privacy&amp; Policies"/>
    <x v="23"/>
    <x v="3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Business Requirement &amp; process"/>
    <x v="24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Business Requirement &amp; process"/>
    <x v="25"/>
    <x v="0"/>
    <n v="0"/>
    <x v="0"/>
    <x v="0"/>
    <x v="0"/>
  </r>
  <r>
    <s v="Tatweer Misr"/>
    <x v="0"/>
    <x v="1"/>
    <x v="13"/>
    <n v="32962"/>
    <s v="Old"/>
    <s v="TeamLeader"/>
    <x v="1"/>
    <n v="511692092"/>
    <s v="Silvia_ANaguib"/>
    <d v="2026-05-03T10:54:05"/>
    <d v="2026-05-05T18:55:11"/>
    <s v="Business Requirement &amp; process"/>
    <x v="26"/>
    <x v="2"/>
    <n v="0"/>
    <x v="0"/>
    <x v="0"/>
    <x v="0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Company Image"/>
    <x v="0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Data &amp; System Accuracy"/>
    <x v="1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Data &amp; System Accuracy"/>
    <x v="2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duct Knowledge &amp; Process"/>
    <x v="3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duct Knowledge &amp; Process"/>
    <x v="4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5"/>
    <x v="2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6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7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8"/>
    <x v="2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9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10"/>
    <x v="2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11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Professionalism &amp; Etiquette"/>
    <x v="12"/>
    <x v="2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.B.S Security Process"/>
    <x v="13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oft Skills &amp; Behavior"/>
    <x v="14"/>
    <x v="2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oft Skills &amp; Behavior"/>
    <x v="15"/>
    <x v="2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oft Skills &amp; Behavior"/>
    <x v="16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oft Skills &amp; Behavior"/>
    <x v="17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oft Skills &amp; Behavior"/>
    <x v="18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oft Skills &amp; Behavior"/>
    <x v="19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tandard Verification"/>
    <x v="20"/>
    <x v="1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tandard Verification"/>
    <x v="21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Standard Verification"/>
    <x v="22"/>
    <x v="2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Violation of Privacy&amp; Policies"/>
    <x v="23"/>
    <x v="3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Business Requirement &amp; process"/>
    <x v="24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Business Requirement &amp; process"/>
    <x v="25"/>
    <x v="0"/>
    <n v="0"/>
    <x v="0"/>
    <x v="0"/>
    <x v="1"/>
  </r>
  <r>
    <s v="Tatweer Misr"/>
    <x v="2"/>
    <x v="1"/>
    <x v="5"/>
    <n v="32462"/>
    <s v="Old"/>
    <s v="TeamLeader"/>
    <x v="1"/>
    <n v="512129534"/>
    <s v="Omnia_A Helmy"/>
    <d v="2026-05-07T14:15:48"/>
    <d v="2026-05-08T14:29:46"/>
    <s v="Business Requirement &amp; process"/>
    <x v="26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Company Image"/>
    <x v="0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Data &amp; System Accuracy"/>
    <x v="1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Data &amp; System Accuracy"/>
    <x v="2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duct Knowledge &amp; Process"/>
    <x v="3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duct Knowledge &amp; Process"/>
    <x v="4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5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6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7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8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9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10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11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Professionalism &amp; Etiquette"/>
    <x v="12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.B.S Security Process"/>
    <x v="13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oft Skills &amp; Behavior"/>
    <x v="14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oft Skills &amp; Behavior"/>
    <x v="15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oft Skills &amp; Behavior"/>
    <x v="16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oft Skills &amp; Behavior"/>
    <x v="17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oft Skills &amp; Behavior"/>
    <x v="18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oft Skills &amp; Behavior"/>
    <x v="19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tandard Verification"/>
    <x v="20"/>
    <x v="1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tandard Verification"/>
    <x v="21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Standard Verification"/>
    <x v="22"/>
    <x v="2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Violation of Privacy&amp; Policies"/>
    <x v="23"/>
    <x v="3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Business Requirement &amp; process"/>
    <x v="24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Business Requirement &amp; process"/>
    <x v="25"/>
    <x v="0"/>
    <n v="0"/>
    <x v="0"/>
    <x v="0"/>
    <x v="1"/>
  </r>
  <r>
    <s v="Tatweer Misr"/>
    <x v="2"/>
    <x v="1"/>
    <x v="3"/>
    <n v="32760"/>
    <s v="Old"/>
    <s v="TeamLeader"/>
    <x v="1"/>
    <n v="512131279"/>
    <s v="Omnia_A Helmy"/>
    <d v="2026-05-07T19:24:11"/>
    <d v="2026-05-08T15:15:36"/>
    <s v="Business Requirement &amp; process"/>
    <x v="26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Company Image"/>
    <x v="0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Data &amp; System Accuracy"/>
    <x v="1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Data &amp; System Accuracy"/>
    <x v="2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duct Knowledge &amp; Process"/>
    <x v="3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duct Knowledge &amp; Process"/>
    <x v="4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5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6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7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8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9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10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11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Professionalism &amp; Etiquette"/>
    <x v="12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.B.S Security Process"/>
    <x v="13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oft Skills &amp; Behavior"/>
    <x v="14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oft Skills &amp; Behavior"/>
    <x v="15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oft Skills &amp; Behavior"/>
    <x v="16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oft Skills &amp; Behavior"/>
    <x v="17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oft Skills &amp; Behavior"/>
    <x v="18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oft Skills &amp; Behavior"/>
    <x v="19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tandard Verification"/>
    <x v="20"/>
    <x v="1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tandard Verification"/>
    <x v="21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Standard Verification"/>
    <x v="22"/>
    <x v="2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Violation of Privacy&amp; Policies"/>
    <x v="23"/>
    <x v="3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Business Requirement &amp; process"/>
    <x v="24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Business Requirement &amp; process"/>
    <x v="25"/>
    <x v="0"/>
    <n v="0"/>
    <x v="0"/>
    <x v="0"/>
    <x v="1"/>
  </r>
  <r>
    <s v="Tatweer Misr"/>
    <x v="2"/>
    <x v="1"/>
    <x v="8"/>
    <n v="32699"/>
    <s v="Old"/>
    <s v="TeamLeader"/>
    <x v="1"/>
    <n v="512131510"/>
    <s v="Omnia_A Helmy"/>
    <d v="2026-05-07T11:39:45"/>
    <d v="2026-05-08T15:22:43"/>
    <s v="Business Requirement &amp; process"/>
    <x v="26"/>
    <x v="2"/>
    <n v="0"/>
    <x v="0"/>
    <x v="0"/>
    <x v="1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Company Image"/>
    <x v="0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Data &amp; System Accuracy"/>
    <x v="1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Data &amp; System Accuracy"/>
    <x v="2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duct Knowledge &amp; Process"/>
    <x v="3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duct Knowledge &amp; Process"/>
    <x v="4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5"/>
    <x v="2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6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7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8"/>
    <x v="2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9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10"/>
    <x v="2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11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Professionalism &amp; Etiquette"/>
    <x v="12"/>
    <x v="2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.B.S Security Process"/>
    <x v="13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oft Skills &amp; Behavior"/>
    <x v="14"/>
    <x v="2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oft Skills &amp; Behavior"/>
    <x v="15"/>
    <x v="2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oft Skills &amp; Behavior"/>
    <x v="16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oft Skills &amp; Behavior"/>
    <x v="17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oft Skills &amp; Behavior"/>
    <x v="18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oft Skills &amp; Behavior"/>
    <x v="19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tandard Verification"/>
    <x v="20"/>
    <x v="1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tandard Verification"/>
    <x v="21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Standard Verification"/>
    <x v="22"/>
    <x v="2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Violation of Privacy&amp; Policies"/>
    <x v="23"/>
    <x v="3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Business Requirement &amp; process"/>
    <x v="24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Business Requirement &amp; process"/>
    <x v="25"/>
    <x v="0"/>
    <n v="0"/>
    <x v="0"/>
    <x v="0"/>
    <x v="2"/>
  </r>
  <r>
    <s v="Tatweer Misr"/>
    <x v="2"/>
    <x v="1"/>
    <x v="4"/>
    <n v="31924"/>
    <s v="Old"/>
    <s v="TeamLeader"/>
    <x v="1"/>
    <n v="512132023"/>
    <s v="Omnia_A Helmy"/>
    <d v="2026-05-07T13:46:16"/>
    <d v="2026-05-08T15:41:56"/>
    <s v="Business Requirement &amp; process"/>
    <x v="26"/>
    <x v="2"/>
    <n v="0"/>
    <x v="0"/>
    <x v="0"/>
    <x v="2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Company Image"/>
    <x v="0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Data &amp; System Accuracy"/>
    <x v="1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Data &amp; System Accuracy"/>
    <x v="2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duct Knowledge &amp; Process"/>
    <x v="3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duct Knowledge &amp; Process"/>
    <x v="4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5"/>
    <x v="2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6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7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8"/>
    <x v="2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9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10"/>
    <x v="2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11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Professionalism &amp; Etiquette"/>
    <x v="12"/>
    <x v="2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.B.S Security Process"/>
    <x v="13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oft Skills &amp; Behavior"/>
    <x v="14"/>
    <x v="2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oft Skills &amp; Behavior"/>
    <x v="15"/>
    <x v="2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oft Skills &amp; Behavior"/>
    <x v="16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oft Skills &amp; Behavior"/>
    <x v="17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oft Skills &amp; Behavior"/>
    <x v="18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oft Skills &amp; Behavior"/>
    <x v="19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tandard Verification"/>
    <x v="20"/>
    <x v="1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tandard Verification"/>
    <x v="21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Standard Verification"/>
    <x v="22"/>
    <x v="2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Violation of Privacy&amp; Policies"/>
    <x v="23"/>
    <x v="3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Business Requirement &amp; process"/>
    <x v="24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Business Requirement &amp; process"/>
    <x v="25"/>
    <x v="0"/>
    <n v="0"/>
    <x v="0"/>
    <x v="0"/>
    <x v="0"/>
  </r>
  <r>
    <s v="Tatweer Misr"/>
    <x v="2"/>
    <x v="1"/>
    <x v="9"/>
    <n v="33279"/>
    <s v="Old"/>
    <s v="TeamLeader"/>
    <x v="1"/>
    <n v="512132482"/>
    <s v="Omnia_A Helmy"/>
    <d v="2026-05-06T15:53:32"/>
    <d v="2026-05-08T15:47:46"/>
    <s v="Business Requirement &amp; process"/>
    <x v="26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Company Image"/>
    <x v="0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Data &amp; System Accuracy"/>
    <x v="1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Data &amp; System Accuracy"/>
    <x v="2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duct Knowledge &amp; Process"/>
    <x v="3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duct Knowledge &amp; Process"/>
    <x v="4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5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6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7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8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9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10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11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Professionalism &amp; Etiquette"/>
    <x v="12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.B.S Security Process"/>
    <x v="13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oft Skills &amp; Behavior"/>
    <x v="14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oft Skills &amp; Behavior"/>
    <x v="15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oft Skills &amp; Behavior"/>
    <x v="16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oft Skills &amp; Behavior"/>
    <x v="17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oft Skills &amp; Behavior"/>
    <x v="18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oft Skills &amp; Behavior"/>
    <x v="19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tandard Verification"/>
    <x v="20"/>
    <x v="1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tandard Verification"/>
    <x v="21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Standard Verification"/>
    <x v="22"/>
    <x v="2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Violation of Privacy&amp; Policies"/>
    <x v="23"/>
    <x v="3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Business Requirement &amp; process"/>
    <x v="24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Business Requirement &amp; process"/>
    <x v="25"/>
    <x v="0"/>
    <n v="0"/>
    <x v="0"/>
    <x v="0"/>
    <x v="0"/>
  </r>
  <r>
    <s v="Tatweer Misr"/>
    <x v="2"/>
    <x v="1"/>
    <x v="10"/>
    <n v="39025"/>
    <s v="Old"/>
    <s v="TeamLeader"/>
    <x v="1"/>
    <n v="512132980"/>
    <s v="Omnia_A Helmy"/>
    <d v="2026-05-07T15:56:19"/>
    <d v="2026-05-08T16:00:04"/>
    <s v="Business Requirement &amp; process"/>
    <x v="26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Company Image"/>
    <x v="0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Data &amp; System Accuracy"/>
    <x v="1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Data &amp; System Accuracy"/>
    <x v="2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duct Knowledge &amp; Process"/>
    <x v="3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duct Knowledge &amp; Process"/>
    <x v="4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5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6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7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8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9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10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11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Professionalism &amp; Etiquette"/>
    <x v="12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.B.S Security Process"/>
    <x v="13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oft Skills &amp; Behavior"/>
    <x v="14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oft Skills &amp; Behavior"/>
    <x v="15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oft Skills &amp; Behavior"/>
    <x v="16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oft Skills &amp; Behavior"/>
    <x v="17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oft Skills &amp; Behavior"/>
    <x v="18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oft Skills &amp; Behavior"/>
    <x v="19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tandard Verification"/>
    <x v="20"/>
    <x v="1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tandard Verification"/>
    <x v="21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Standard Verification"/>
    <x v="22"/>
    <x v="2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Violation of Privacy&amp; Policies"/>
    <x v="23"/>
    <x v="3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Business Requirement &amp; process"/>
    <x v="24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Business Requirement &amp; process"/>
    <x v="25"/>
    <x v="0"/>
    <n v="0"/>
    <x v="0"/>
    <x v="0"/>
    <x v="0"/>
  </r>
  <r>
    <s v="Tatweer Misr"/>
    <x v="2"/>
    <x v="1"/>
    <x v="11"/>
    <n v="32764"/>
    <s v="Old"/>
    <s v="TeamLeader"/>
    <x v="1"/>
    <n v="512162258"/>
    <s v="Mahmoud_H Hamed"/>
    <d v="2026-05-05T12:45:27"/>
    <d v="2026-05-09T12:46:16"/>
    <s v="Business Requirement &amp; process"/>
    <x v="26"/>
    <x v="2"/>
    <n v="0"/>
    <x v="0"/>
    <x v="0"/>
    <x v="0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Company Image"/>
    <x v="0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Data &amp; System Accuracy"/>
    <x v="1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Data &amp; System Accuracy"/>
    <x v="2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duct Knowledge &amp; Process"/>
    <x v="3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duct Knowledge &amp; Process"/>
    <x v="4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5"/>
    <x v="2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6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7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8"/>
    <x v="2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9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10"/>
    <x v="2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11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Professionalism &amp; Etiquette"/>
    <x v="12"/>
    <x v="2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.B.S Security Process"/>
    <x v="13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oft Skills &amp; Behavior"/>
    <x v="14"/>
    <x v="2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oft Skills &amp; Behavior"/>
    <x v="15"/>
    <x v="2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oft Skills &amp; Behavior"/>
    <x v="16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oft Skills &amp; Behavior"/>
    <x v="17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oft Skills &amp; Behavior"/>
    <x v="18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oft Skills &amp; Behavior"/>
    <x v="19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tandard Verification"/>
    <x v="20"/>
    <x v="1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tandard Verification"/>
    <x v="21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Standard Verification"/>
    <x v="22"/>
    <x v="2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Violation of Privacy&amp; Policies"/>
    <x v="23"/>
    <x v="3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Business Requirement &amp; process"/>
    <x v="24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Business Requirement &amp; process"/>
    <x v="25"/>
    <x v="0"/>
    <n v="0"/>
    <x v="0"/>
    <x v="0"/>
    <x v="1"/>
  </r>
  <r>
    <s v="Tatweer Misr"/>
    <x v="0"/>
    <x v="1"/>
    <x v="12"/>
    <n v="31401"/>
    <s v="Not Certified"/>
    <s v="TeamLeader"/>
    <x v="1"/>
    <n v="512128423"/>
    <s v="Mahmoud_H Hamed"/>
    <d v="2026-05-08T13:46:09"/>
    <d v="2026-05-09T12:52:59"/>
    <s v="Business Requirement &amp; process"/>
    <x v="26"/>
    <x v="2"/>
    <n v="0"/>
    <x v="0"/>
    <x v="0"/>
    <x v="1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Company Image"/>
    <x v="0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Data &amp; System Accuracy"/>
    <x v="1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Data &amp; System Accuracy"/>
    <x v="2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duct Knowledge &amp; Process"/>
    <x v="3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duct Knowledge &amp; Process"/>
    <x v="4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5"/>
    <x v="2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6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7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8"/>
    <x v="2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9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10"/>
    <x v="2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11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Professionalism &amp; Etiquette"/>
    <x v="12"/>
    <x v="2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.B.S Security Process"/>
    <x v="13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oft Skills &amp; Behavior"/>
    <x v="14"/>
    <x v="2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oft Skills &amp; Behavior"/>
    <x v="15"/>
    <x v="2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oft Skills &amp; Behavior"/>
    <x v="16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oft Skills &amp; Behavior"/>
    <x v="17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oft Skills &amp; Behavior"/>
    <x v="18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oft Skills &amp; Behavior"/>
    <x v="19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tandard Verification"/>
    <x v="20"/>
    <x v="1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tandard Verification"/>
    <x v="21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Standard Verification"/>
    <x v="22"/>
    <x v="2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Violation of Privacy&amp; Policies"/>
    <x v="23"/>
    <x v="3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Business Requirement &amp; process"/>
    <x v="24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Business Requirement &amp; process"/>
    <x v="25"/>
    <x v="0"/>
    <n v="0"/>
    <x v="0"/>
    <x v="0"/>
    <x v="0"/>
  </r>
  <r>
    <s v="Tatweer Misr"/>
    <x v="0"/>
    <x v="1"/>
    <x v="6"/>
    <n v="33277"/>
    <s v="Old"/>
    <s v="TeamLeader"/>
    <x v="1"/>
    <n v="512143536"/>
    <s v="Mahmoud_H Hamed"/>
    <d v="2026-05-08T20:20:57"/>
    <d v="2026-05-09T12:53:59"/>
    <s v="Business Requirement &amp; process"/>
    <x v="26"/>
    <x v="2"/>
    <n v="0"/>
    <x v="0"/>
    <x v="0"/>
    <x v="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Company Image"/>
    <x v="0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Data &amp; System Accuracy"/>
    <x v="1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Data &amp; System Accuracy"/>
    <x v="2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duct Knowledge &amp; Process"/>
    <x v="3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duct Knowledge &amp; Process"/>
    <x v="4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5"/>
    <x v="2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6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7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8"/>
    <x v="2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9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10"/>
    <x v="2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11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Professionalism &amp; Etiquette"/>
    <x v="12"/>
    <x v="2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.B.S Security Process"/>
    <x v="13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oft Skills &amp; Behavior"/>
    <x v="14"/>
    <x v="2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oft Skills &amp; Behavior"/>
    <x v="15"/>
    <x v="2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oft Skills &amp; Behavior"/>
    <x v="16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oft Skills &amp; Behavior"/>
    <x v="17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oft Skills &amp; Behavior"/>
    <x v="18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oft Skills &amp; Behavior"/>
    <x v="19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tandard Verification"/>
    <x v="20"/>
    <x v="1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tandard Verification"/>
    <x v="21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Standard Verification"/>
    <x v="22"/>
    <x v="2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Violation of Privacy&amp; Policies"/>
    <x v="23"/>
    <x v="3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Business Requirement &amp; process"/>
    <x v="24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Business Requirement &amp; process"/>
    <x v="25"/>
    <x v="0"/>
    <n v="0"/>
    <x v="0"/>
    <x v="0"/>
    <x v="10"/>
  </r>
  <r>
    <s v="Tatweer Misr"/>
    <x v="2"/>
    <x v="1"/>
    <x v="2"/>
    <n v="32961"/>
    <s v="Old"/>
    <s v="TeamLeader"/>
    <x v="1"/>
    <n v="512166353"/>
    <s v="Mahmoud_H Hamed"/>
    <d v="2026-05-07T14:11:50"/>
    <d v="2026-05-09T14:14:06"/>
    <s v="Business Requirement &amp; process"/>
    <x v="26"/>
    <x v="2"/>
    <n v="0"/>
    <x v="0"/>
    <x v="0"/>
    <x v="1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Company Image"/>
    <x v="0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Data &amp; System Accuracy"/>
    <x v="1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Data &amp; System Accuracy"/>
    <x v="2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duct Knowledge &amp; Process"/>
    <x v="3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duct Knowledge &amp; Process"/>
    <x v="4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5"/>
    <x v="2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6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7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8"/>
    <x v="2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9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10"/>
    <x v="2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11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Professionalism &amp; Etiquette"/>
    <x v="12"/>
    <x v="2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.B.S Security Process"/>
    <x v="13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oft Skills &amp; Behavior"/>
    <x v="14"/>
    <x v="2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oft Skills &amp; Behavior"/>
    <x v="15"/>
    <x v="2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oft Skills &amp; Behavior"/>
    <x v="16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oft Skills &amp; Behavior"/>
    <x v="17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oft Skills &amp; Behavior"/>
    <x v="18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oft Skills &amp; Behavior"/>
    <x v="19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tandard Verification"/>
    <x v="20"/>
    <x v="1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tandard Verification"/>
    <x v="21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Standard Verification"/>
    <x v="22"/>
    <x v="2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Violation of Privacy&amp; Policies"/>
    <x v="23"/>
    <x v="3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Business Requirement &amp; process"/>
    <x v="24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Business Requirement &amp; process"/>
    <x v="25"/>
    <x v="0"/>
    <n v="0"/>
    <x v="0"/>
    <x v="0"/>
    <x v="0"/>
  </r>
  <r>
    <s v="Tatweer Misr"/>
    <x v="2"/>
    <x v="1"/>
    <x v="2"/>
    <n v="32961"/>
    <s v="Old"/>
    <s v="TeamLeader"/>
    <x v="1"/>
    <n v="512166972"/>
    <s v="Mahmoud_H Hamed"/>
    <d v="2026-05-07T14:23:08"/>
    <d v="2026-05-09T14:24:19"/>
    <s v="Business Requirement &amp; process"/>
    <x v="26"/>
    <x v="2"/>
    <n v="0"/>
    <x v="0"/>
    <x v="0"/>
    <x v="0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Company Image"/>
    <x v="0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Data &amp; System Accuracy"/>
    <x v="1"/>
    <x v="1"/>
    <n v="0"/>
    <x v="1"/>
    <x v="10"/>
    <x v="14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Data &amp; System Accuracy"/>
    <x v="2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duct Knowledge &amp; Process"/>
    <x v="3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duct Knowledge &amp; Process"/>
    <x v="4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5"/>
    <x v="2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6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7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8"/>
    <x v="2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9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10"/>
    <x v="2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11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Professionalism &amp; Etiquette"/>
    <x v="12"/>
    <x v="2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.B.S Security Process"/>
    <x v="13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oft Skills &amp; Behavior"/>
    <x v="14"/>
    <x v="2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oft Skills &amp; Behavior"/>
    <x v="15"/>
    <x v="2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oft Skills &amp; Behavior"/>
    <x v="16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oft Skills &amp; Behavior"/>
    <x v="17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oft Skills &amp; Behavior"/>
    <x v="18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oft Skills &amp; Behavior"/>
    <x v="19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tandard Verification"/>
    <x v="20"/>
    <x v="1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tandard Verification"/>
    <x v="21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Standard Verification"/>
    <x v="22"/>
    <x v="2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Violation of Privacy&amp; Policies"/>
    <x v="23"/>
    <x v="3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Business Requirement &amp; process"/>
    <x v="24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Business Requirement &amp; process"/>
    <x v="25"/>
    <x v="0"/>
    <n v="0"/>
    <x v="0"/>
    <x v="0"/>
    <x v="1"/>
  </r>
  <r>
    <s v="Tatweer Misr"/>
    <x v="2"/>
    <x v="1"/>
    <x v="13"/>
    <n v="32962"/>
    <s v="Old"/>
    <s v="TeamLeader"/>
    <x v="1"/>
    <n v="512167828"/>
    <s v="Mahmoud_H Hamed"/>
    <d v="2026-05-07T14:39:58"/>
    <d v="2026-05-09T14:42:54"/>
    <s v="Business Requirement &amp; process"/>
    <x v="26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Company Image"/>
    <x v="0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Data &amp; System Accuracy"/>
    <x v="1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Data &amp; System Accuracy"/>
    <x v="2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duct Knowledge &amp; Process"/>
    <x v="3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duct Knowledge &amp; Process"/>
    <x v="4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5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6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7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8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9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10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11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Professionalism &amp; Etiquette"/>
    <x v="12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.B.S Security Process"/>
    <x v="13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oft Skills &amp; Behavior"/>
    <x v="14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oft Skills &amp; Behavior"/>
    <x v="15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oft Skills &amp; Behavior"/>
    <x v="16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oft Skills &amp; Behavior"/>
    <x v="17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oft Skills &amp; Behavior"/>
    <x v="18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oft Skills &amp; Behavior"/>
    <x v="19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tandard Verification"/>
    <x v="20"/>
    <x v="1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tandard Verification"/>
    <x v="21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Standard Verification"/>
    <x v="22"/>
    <x v="2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Violation of Privacy&amp; Policies"/>
    <x v="23"/>
    <x v="3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Business Requirement &amp; process"/>
    <x v="24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Business Requirement &amp; process"/>
    <x v="25"/>
    <x v="0"/>
    <n v="0"/>
    <x v="0"/>
    <x v="0"/>
    <x v="1"/>
  </r>
  <r>
    <s v="Tatweer Misr"/>
    <x v="2"/>
    <x v="1"/>
    <x v="14"/>
    <s v="_x0009_39024"/>
    <s v="\N"/>
    <s v="\N"/>
    <x v="1"/>
    <n v="512167942"/>
    <s v="Mahmoud_H Hamed"/>
    <d v="2026-05-06T14:43:04"/>
    <d v="2026-05-09T14:44:12"/>
    <s v="Business Requirement &amp; process"/>
    <x v="26"/>
    <x v="2"/>
    <n v="0"/>
    <x v="0"/>
    <x v="0"/>
    <x v="1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Company Image"/>
    <x v="0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Data &amp; System Accuracy"/>
    <x v="1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Data &amp; System Accuracy"/>
    <x v="2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duct Knowledge &amp; Process"/>
    <x v="3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duct Knowledge &amp; Process"/>
    <x v="4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5"/>
    <x v="2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6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7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8"/>
    <x v="2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9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10"/>
    <x v="2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11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Professionalism &amp; Etiquette"/>
    <x v="12"/>
    <x v="2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.B.S Security Process"/>
    <x v="13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oft Skills &amp; Behavior"/>
    <x v="14"/>
    <x v="2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oft Skills &amp; Behavior"/>
    <x v="15"/>
    <x v="2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oft Skills &amp; Behavior"/>
    <x v="16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oft Skills &amp; Behavior"/>
    <x v="17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oft Skills &amp; Behavior"/>
    <x v="18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oft Skills &amp; Behavior"/>
    <x v="19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tandard Verification"/>
    <x v="20"/>
    <x v="1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tandard Verification"/>
    <x v="21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Standard Verification"/>
    <x v="22"/>
    <x v="2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Violation of Privacy&amp; Policies"/>
    <x v="23"/>
    <x v="3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Business Requirement &amp; process"/>
    <x v="24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Business Requirement &amp; process"/>
    <x v="25"/>
    <x v="0"/>
    <n v="0"/>
    <x v="0"/>
    <x v="0"/>
    <x v="0"/>
  </r>
  <r>
    <s v="Tatweer Misr"/>
    <x v="2"/>
    <x v="1"/>
    <x v="14"/>
    <s v="_x0009_39024"/>
    <s v="\N"/>
    <s v="\N"/>
    <x v="1"/>
    <n v="512168036"/>
    <s v="Mahmoud_H Hamed"/>
    <d v="2026-05-06T14:45:47"/>
    <d v="2026-05-09T14:47:28"/>
    <s v="Business Requirement &amp; process"/>
    <x v="26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Company Image"/>
    <x v="0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Data &amp; System Accuracy"/>
    <x v="1"/>
    <x v="1"/>
    <n v="0"/>
    <x v="1"/>
    <x v="10"/>
    <x v="15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Data &amp; System Accuracy"/>
    <x v="2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duct Knowledge &amp; Process"/>
    <x v="3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duct Knowledge &amp; Process"/>
    <x v="4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5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6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7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8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9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10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11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Professionalism &amp; Etiquette"/>
    <x v="12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.B.S Security Process"/>
    <x v="13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oft Skills &amp; Behavior"/>
    <x v="14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oft Skills &amp; Behavior"/>
    <x v="15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oft Skills &amp; Behavior"/>
    <x v="16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oft Skills &amp; Behavior"/>
    <x v="17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oft Skills &amp; Behavior"/>
    <x v="18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oft Skills &amp; Behavior"/>
    <x v="19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tandard Verification"/>
    <x v="20"/>
    <x v="1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tandard Verification"/>
    <x v="21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Standard Verification"/>
    <x v="22"/>
    <x v="2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Violation of Privacy&amp; Policies"/>
    <x v="23"/>
    <x v="3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Business Requirement &amp; process"/>
    <x v="24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Business Requirement &amp; process"/>
    <x v="25"/>
    <x v="0"/>
    <n v="0"/>
    <x v="0"/>
    <x v="0"/>
    <x v="0"/>
  </r>
  <r>
    <s v="Tatweer Misr"/>
    <x v="2"/>
    <x v="1"/>
    <x v="0"/>
    <n v="33270"/>
    <s v="Old"/>
    <s v="TeamLeader"/>
    <x v="1"/>
    <n v="512168049"/>
    <s v="Mahmoud_H Hamed"/>
    <d v="2026-05-07T14:48:10"/>
    <d v="2026-05-09T14:59:12"/>
    <s v="Business Requirement &amp; process"/>
    <x v="26"/>
    <x v="2"/>
    <n v="0"/>
    <x v="0"/>
    <x v="0"/>
    <x v="0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Company Image"/>
    <x v="0"/>
    <x v="0"/>
    <n v="0"/>
    <x v="1"/>
    <x v="11"/>
    <x v="16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Data &amp; System Accuracy"/>
    <x v="1"/>
    <x v="1"/>
    <n v="0"/>
    <x v="1"/>
    <x v="12"/>
    <x v="17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Data &amp; System Accuracy"/>
    <x v="2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duct Knowledge &amp; Process"/>
    <x v="3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duct Knowledge &amp; Process"/>
    <x v="4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5"/>
    <x v="2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6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7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8"/>
    <x v="2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9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10"/>
    <x v="2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11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Professionalism &amp; Etiquette"/>
    <x v="12"/>
    <x v="2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.B.S Security Process"/>
    <x v="13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oft Skills &amp; Behavior"/>
    <x v="14"/>
    <x v="2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oft Skills &amp; Behavior"/>
    <x v="15"/>
    <x v="2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oft Skills &amp; Behavior"/>
    <x v="16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oft Skills &amp; Behavior"/>
    <x v="17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oft Skills &amp; Behavior"/>
    <x v="18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oft Skills &amp; Behavior"/>
    <x v="19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tandard Verification"/>
    <x v="20"/>
    <x v="1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tandard Verification"/>
    <x v="21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Standard Verification"/>
    <x v="22"/>
    <x v="2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Violation of Privacy&amp; Policies"/>
    <x v="23"/>
    <x v="3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Business Requirement &amp; process"/>
    <x v="24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Business Requirement &amp; process"/>
    <x v="25"/>
    <x v="0"/>
    <n v="0"/>
    <x v="0"/>
    <x v="0"/>
    <x v="1"/>
  </r>
  <r>
    <s v="Tatweer Misr"/>
    <x v="2"/>
    <x v="1"/>
    <x v="12"/>
    <n v="31401"/>
    <s v="Not Certified"/>
    <s v="TeamLeader"/>
    <x v="1"/>
    <n v="512170888"/>
    <s v="Mahmoud_H Hamed"/>
    <d v="2026-05-08T15:44:15"/>
    <d v="2026-05-09T15:57:56"/>
    <s v="Business Requirement &amp; process"/>
    <x v="26"/>
    <x v="2"/>
    <n v="0"/>
    <x v="0"/>
    <x v="0"/>
    <x v="1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Company Image"/>
    <x v="0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Data &amp; System Accuracy"/>
    <x v="1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Data &amp; System Accuracy"/>
    <x v="2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duct Knowledge &amp; Process"/>
    <x v="3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duct Knowledge &amp; Process"/>
    <x v="4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5"/>
    <x v="2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6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7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8"/>
    <x v="2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9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10"/>
    <x v="2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11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Professionalism &amp; Etiquette"/>
    <x v="12"/>
    <x v="2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.B.S Security Process"/>
    <x v="13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oft Skills &amp; Behavior"/>
    <x v="14"/>
    <x v="2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oft Skills &amp; Behavior"/>
    <x v="15"/>
    <x v="2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oft Skills &amp; Behavior"/>
    <x v="16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oft Skills &amp; Behavior"/>
    <x v="17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oft Skills &amp; Behavior"/>
    <x v="18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oft Skills &amp; Behavior"/>
    <x v="19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tandard Verification"/>
    <x v="20"/>
    <x v="1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tandard Verification"/>
    <x v="21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Standard Verification"/>
    <x v="22"/>
    <x v="2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Violation of Privacy&amp; Policies"/>
    <x v="23"/>
    <x v="3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Business Requirement &amp; process"/>
    <x v="24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Business Requirement &amp; process"/>
    <x v="25"/>
    <x v="0"/>
    <n v="0"/>
    <x v="0"/>
    <x v="0"/>
    <x v="0"/>
  </r>
  <r>
    <s v="Tatweer Misr"/>
    <x v="0"/>
    <x v="1"/>
    <x v="5"/>
    <n v="32462"/>
    <s v="Old"/>
    <s v="TeamLeader"/>
    <x v="1"/>
    <n v="512070547"/>
    <s v="Silvia_ANaguib"/>
    <d v="2026-05-07T10:57:21"/>
    <d v="2026-05-10T14:56:07"/>
    <s v="Business Requirement &amp; process"/>
    <x v="26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Company Image"/>
    <x v="0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Data &amp; System Accuracy"/>
    <x v="1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Data &amp; System Accuracy"/>
    <x v="2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duct Knowledge &amp; Process"/>
    <x v="3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duct Knowledge &amp; Process"/>
    <x v="4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5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6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7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8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9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10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11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Professionalism &amp; Etiquette"/>
    <x v="12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.B.S Security Process"/>
    <x v="13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oft Skills &amp; Behavior"/>
    <x v="14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oft Skills &amp; Behavior"/>
    <x v="15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oft Skills &amp; Behavior"/>
    <x v="16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oft Skills &amp; Behavior"/>
    <x v="17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oft Skills &amp; Behavior"/>
    <x v="18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oft Skills &amp; Behavior"/>
    <x v="19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tandard Verification"/>
    <x v="20"/>
    <x v="1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tandard Verification"/>
    <x v="21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Standard Verification"/>
    <x v="22"/>
    <x v="2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Violation of Privacy&amp; Policies"/>
    <x v="23"/>
    <x v="3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Business Requirement &amp; process"/>
    <x v="24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Business Requirement &amp; process"/>
    <x v="25"/>
    <x v="0"/>
    <n v="0"/>
    <x v="0"/>
    <x v="0"/>
    <x v="0"/>
  </r>
  <r>
    <s v="Tatweer Misr"/>
    <x v="0"/>
    <x v="1"/>
    <x v="0"/>
    <n v="33270"/>
    <s v="Old"/>
    <s v="TeamLeader"/>
    <x v="1"/>
    <n v="512112283"/>
    <s v="Silvia_ANaguib"/>
    <d v="2026-05-07T20:53:04"/>
    <d v="2026-05-10T15:50:16"/>
    <s v="Business Requirement &amp; process"/>
    <x v="26"/>
    <x v="2"/>
    <n v="0"/>
    <x v="0"/>
    <x v="0"/>
    <x v="0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Company Image"/>
    <x v="0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Data &amp; System Accuracy"/>
    <x v="1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Data &amp; System Accuracy"/>
    <x v="2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duct Knowledge &amp; Process"/>
    <x v="3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duct Knowledge &amp; Process"/>
    <x v="4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5"/>
    <x v="2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6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7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8"/>
    <x v="2"/>
    <n v="0"/>
    <x v="1"/>
    <x v="9"/>
    <x v="18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9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10"/>
    <x v="2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11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Professionalism &amp; Etiquette"/>
    <x v="12"/>
    <x v="2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.B.S Security Process"/>
    <x v="13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oft Skills &amp; Behavior"/>
    <x v="14"/>
    <x v="2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oft Skills &amp; Behavior"/>
    <x v="15"/>
    <x v="2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oft Skills &amp; Behavior"/>
    <x v="16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oft Skills &amp; Behavior"/>
    <x v="17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oft Skills &amp; Behavior"/>
    <x v="18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oft Skills &amp; Behavior"/>
    <x v="19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tandard Verification"/>
    <x v="20"/>
    <x v="1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tandard Verification"/>
    <x v="21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Standard Verification"/>
    <x v="22"/>
    <x v="2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Violation of Privacy&amp; Policies"/>
    <x v="23"/>
    <x v="3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Business Requirement &amp; process"/>
    <x v="24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Business Requirement &amp; process"/>
    <x v="25"/>
    <x v="0"/>
    <n v="0"/>
    <x v="0"/>
    <x v="0"/>
    <x v="1"/>
  </r>
  <r>
    <s v="Tatweer Misr"/>
    <x v="0"/>
    <x v="1"/>
    <x v="3"/>
    <n v="32760"/>
    <s v="Old"/>
    <s v="TeamLeader"/>
    <x v="1"/>
    <n v="512107680"/>
    <s v="Silvia_ANaguib"/>
    <d v="2026-05-07T18:45:13"/>
    <d v="2026-05-10T15:55:50"/>
    <s v="Business Requirement &amp; process"/>
    <x v="26"/>
    <x v="2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Company Image"/>
    <x v="0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Data &amp; System Accuracy"/>
    <x v="1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Data &amp; System Accuracy"/>
    <x v="2"/>
    <x v="0"/>
    <n v="0"/>
    <x v="1"/>
    <x v="13"/>
    <x v="19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duct Knowledge &amp; Process"/>
    <x v="3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duct Knowledge &amp; Process"/>
    <x v="4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5"/>
    <x v="2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6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7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8"/>
    <x v="2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9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10"/>
    <x v="2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11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Professionalism &amp; Etiquette"/>
    <x v="12"/>
    <x v="2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.B.S Security Process"/>
    <x v="13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oft Skills &amp; Behavior"/>
    <x v="14"/>
    <x v="2"/>
    <n v="0"/>
    <x v="1"/>
    <x v="1"/>
    <x v="20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oft Skills &amp; Behavior"/>
    <x v="15"/>
    <x v="2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oft Skills &amp; Behavior"/>
    <x v="16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oft Skills &amp; Behavior"/>
    <x v="17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oft Skills &amp; Behavior"/>
    <x v="18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oft Skills &amp; Behavior"/>
    <x v="19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tandard Verification"/>
    <x v="20"/>
    <x v="1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tandard Verification"/>
    <x v="21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Standard Verification"/>
    <x v="22"/>
    <x v="2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Violation of Privacy&amp; Policies"/>
    <x v="23"/>
    <x v="3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Business Requirement &amp; process"/>
    <x v="24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Business Requirement &amp; process"/>
    <x v="25"/>
    <x v="0"/>
    <n v="0"/>
    <x v="0"/>
    <x v="0"/>
    <x v="1"/>
  </r>
  <r>
    <s v="Tatweer Misr"/>
    <x v="0"/>
    <x v="1"/>
    <x v="10"/>
    <n v="39025"/>
    <s v="Old"/>
    <s v="TeamLeader"/>
    <x v="1"/>
    <n v="512094454"/>
    <s v="Silvia_ANaguib"/>
    <d v="2026-05-07T15:40:47"/>
    <d v="2026-05-10T17:21:07"/>
    <s v="Business Requirement &amp; process"/>
    <x v="26"/>
    <x v="2"/>
    <n v="0"/>
    <x v="0"/>
    <x v="0"/>
    <x v="1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Company Image"/>
    <x v="0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Data &amp; System Accuracy"/>
    <x v="1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Data &amp; System Accuracy"/>
    <x v="2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duct Knowledge &amp; Process"/>
    <x v="3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duct Knowledge &amp; Process"/>
    <x v="4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5"/>
    <x v="2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6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7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8"/>
    <x v="2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9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10"/>
    <x v="2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11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Professionalism &amp; Etiquette"/>
    <x v="12"/>
    <x v="2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.B.S Security Process"/>
    <x v="13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oft Skills &amp; Behavior"/>
    <x v="14"/>
    <x v="2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oft Skills &amp; Behavior"/>
    <x v="15"/>
    <x v="2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oft Skills &amp; Behavior"/>
    <x v="16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oft Skills &amp; Behavior"/>
    <x v="17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oft Skills &amp; Behavior"/>
    <x v="18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oft Skills &amp; Behavior"/>
    <x v="19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tandard Verification"/>
    <x v="20"/>
    <x v="1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tandard Verification"/>
    <x v="21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Standard Verification"/>
    <x v="22"/>
    <x v="2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Violation of Privacy&amp; Policies"/>
    <x v="23"/>
    <x v="3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Business Requirement &amp; process"/>
    <x v="24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Business Requirement &amp; process"/>
    <x v="25"/>
    <x v="0"/>
    <n v="0"/>
    <x v="0"/>
    <x v="0"/>
    <x v="0"/>
  </r>
  <r>
    <s v="Tatweer Misr"/>
    <x v="1"/>
    <x v="1"/>
    <x v="1"/>
    <n v="39024"/>
    <s v="Not Certified"/>
    <s v="TeamLeader"/>
    <x v="1"/>
    <n v="511629321"/>
    <s v="Silvia_ANaguib"/>
    <d v="2026-05-02T13:09:23"/>
    <d v="2026-05-10T17:42:02"/>
    <s v="Business Requirement &amp; process"/>
    <x v="26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Company Image"/>
    <x v="0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Data &amp; System Accuracy"/>
    <x v="1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Data &amp; System Accuracy"/>
    <x v="2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duct Knowledge &amp; Process"/>
    <x v="3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duct Knowledge &amp; Process"/>
    <x v="4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5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6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7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8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9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10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11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Professionalism &amp; Etiquette"/>
    <x v="12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.B.S Security Process"/>
    <x v="13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oft Skills &amp; Behavior"/>
    <x v="14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oft Skills &amp; Behavior"/>
    <x v="15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oft Skills &amp; Behavior"/>
    <x v="16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oft Skills &amp; Behavior"/>
    <x v="17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oft Skills &amp; Behavior"/>
    <x v="18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oft Skills &amp; Behavior"/>
    <x v="19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tandard Verification"/>
    <x v="20"/>
    <x v="1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tandard Verification"/>
    <x v="21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Standard Verification"/>
    <x v="22"/>
    <x v="2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Violation of Privacy&amp; Policies"/>
    <x v="23"/>
    <x v="3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Business Requirement &amp; process"/>
    <x v="24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Business Requirement &amp; process"/>
    <x v="25"/>
    <x v="0"/>
    <n v="0"/>
    <x v="0"/>
    <x v="0"/>
    <x v="0"/>
  </r>
  <r>
    <s v="Tatweer Misr"/>
    <x v="0"/>
    <x v="1"/>
    <x v="2"/>
    <n v="32961"/>
    <s v="Old"/>
    <s v="TeamLeader"/>
    <x v="1"/>
    <n v="512097462"/>
    <s v="Silvia_ANaguib"/>
    <d v="2026-05-07T16:08:25"/>
    <d v="2026-05-10T17:50:30"/>
    <s v="Business Requirement &amp; process"/>
    <x v="26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Company Image"/>
    <x v="0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Data &amp; System Accuracy"/>
    <x v="1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Data &amp; System Accuracy"/>
    <x v="2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duct Knowledge &amp; Process"/>
    <x v="3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duct Knowledge &amp; Process"/>
    <x v="4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5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6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7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8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9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10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11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Professionalism &amp; Etiquette"/>
    <x v="12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.B.S Security Process"/>
    <x v="13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oft Skills &amp; Behavior"/>
    <x v="14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oft Skills &amp; Behavior"/>
    <x v="15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oft Skills &amp; Behavior"/>
    <x v="16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oft Skills &amp; Behavior"/>
    <x v="17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oft Skills &amp; Behavior"/>
    <x v="18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oft Skills &amp; Behavior"/>
    <x v="19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tandard Verification"/>
    <x v="20"/>
    <x v="1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tandard Verification"/>
    <x v="21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Standard Verification"/>
    <x v="22"/>
    <x v="2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Violation of Privacy&amp; Policies"/>
    <x v="23"/>
    <x v="3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Business Requirement &amp; process"/>
    <x v="24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Business Requirement &amp; process"/>
    <x v="25"/>
    <x v="0"/>
    <n v="0"/>
    <x v="0"/>
    <x v="0"/>
    <x v="0"/>
  </r>
  <r>
    <s v="Tatweer Misr"/>
    <x v="0"/>
    <x v="1"/>
    <x v="12"/>
    <n v="31401"/>
    <s v="Not Certified"/>
    <s v="TeamLeader"/>
    <x v="1"/>
    <n v="512165641"/>
    <s v="Silvia_ANaguib"/>
    <d v="2026-05-09T13:54:32"/>
    <d v="2026-05-10T17:55:49"/>
    <s v="Business Requirement &amp; process"/>
    <x v="26"/>
    <x v="2"/>
    <n v="0"/>
    <x v="0"/>
    <x v="0"/>
    <x v="0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Company Image"/>
    <x v="0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Data &amp; System Accuracy"/>
    <x v="1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Data &amp; System Accuracy"/>
    <x v="2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duct Knowledge &amp; Process"/>
    <x v="3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duct Knowledge &amp; Process"/>
    <x v="4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5"/>
    <x v="2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6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7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8"/>
    <x v="2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9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10"/>
    <x v="2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11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Professionalism &amp; Etiquette"/>
    <x v="12"/>
    <x v="2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.B.S Security Process"/>
    <x v="13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oft Skills &amp; Behavior"/>
    <x v="14"/>
    <x v="2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oft Skills &amp; Behavior"/>
    <x v="15"/>
    <x v="2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oft Skills &amp; Behavior"/>
    <x v="16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oft Skills &amp; Behavior"/>
    <x v="17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oft Skills &amp; Behavior"/>
    <x v="18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oft Skills &amp; Behavior"/>
    <x v="19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tandard Verification"/>
    <x v="20"/>
    <x v="1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tandard Verification"/>
    <x v="21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Standard Verification"/>
    <x v="22"/>
    <x v="2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Violation of Privacy&amp; Policies"/>
    <x v="23"/>
    <x v="3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Business Requirement &amp; process"/>
    <x v="24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Business Requirement &amp; process"/>
    <x v="25"/>
    <x v="0"/>
    <n v="0"/>
    <x v="0"/>
    <x v="0"/>
    <x v="1"/>
  </r>
  <r>
    <s v="Tatweer Misr"/>
    <x v="0"/>
    <x v="1"/>
    <x v="12"/>
    <n v="31401"/>
    <s v="Not Certified"/>
    <s v="TeamLeader"/>
    <x v="1"/>
    <n v="512159435"/>
    <s v="Silvia_ANaguib"/>
    <d v="2026-05-09T11:33:32"/>
    <d v="2026-05-10T17:58:49"/>
    <s v="Business Requirement &amp; process"/>
    <x v="26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Company Image"/>
    <x v="0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Data &amp; System Accuracy"/>
    <x v="1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Data &amp; System Accuracy"/>
    <x v="2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duct Knowledge &amp; Process"/>
    <x v="3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duct Knowledge &amp; Process"/>
    <x v="4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5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6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7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8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9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10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11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Professionalism &amp; Etiquette"/>
    <x v="12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.B.S Security Process"/>
    <x v="13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oft Skills &amp; Behavior"/>
    <x v="14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oft Skills &amp; Behavior"/>
    <x v="15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oft Skills &amp; Behavior"/>
    <x v="16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oft Skills &amp; Behavior"/>
    <x v="17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oft Skills &amp; Behavior"/>
    <x v="18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oft Skills &amp; Behavior"/>
    <x v="19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tandard Verification"/>
    <x v="20"/>
    <x v="1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tandard Verification"/>
    <x v="21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Standard Verification"/>
    <x v="22"/>
    <x v="2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Violation of Privacy&amp; Policies"/>
    <x v="23"/>
    <x v="3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Business Requirement &amp; process"/>
    <x v="24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Business Requirement &amp; process"/>
    <x v="25"/>
    <x v="0"/>
    <n v="0"/>
    <x v="0"/>
    <x v="0"/>
    <x v="1"/>
  </r>
  <r>
    <s v="Tatweer Misr"/>
    <x v="0"/>
    <x v="1"/>
    <x v="13"/>
    <n v="32962"/>
    <s v="Old"/>
    <s v="TeamLeader"/>
    <x v="1"/>
    <n v="512103132"/>
    <s v="Silvia_ANaguib"/>
    <d v="2026-05-07T17:18:34"/>
    <d v="2026-05-10T18:01:24"/>
    <s v="Business Requirement &amp; process"/>
    <x v="26"/>
    <x v="2"/>
    <n v="0"/>
    <x v="0"/>
    <x v="0"/>
    <x v="1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Company Image"/>
    <x v="0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Data &amp; System Accuracy"/>
    <x v="1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Data &amp; System Accuracy"/>
    <x v="2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duct Knowledge &amp; Process"/>
    <x v="3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duct Knowledge &amp; Process"/>
    <x v="4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5"/>
    <x v="2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6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7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8"/>
    <x v="2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9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10"/>
    <x v="2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11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Professionalism &amp; Etiquette"/>
    <x v="12"/>
    <x v="2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.B.S Security Process"/>
    <x v="13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oft Skills &amp; Behavior"/>
    <x v="14"/>
    <x v="2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oft Skills &amp; Behavior"/>
    <x v="15"/>
    <x v="2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oft Skills &amp; Behavior"/>
    <x v="16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oft Skills &amp; Behavior"/>
    <x v="17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oft Skills &amp; Behavior"/>
    <x v="18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oft Skills &amp; Behavior"/>
    <x v="19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tandard Verification"/>
    <x v="20"/>
    <x v="1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tandard Verification"/>
    <x v="21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Standard Verification"/>
    <x v="22"/>
    <x v="2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Violation of Privacy&amp; Policies"/>
    <x v="23"/>
    <x v="3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Business Requirement &amp; process"/>
    <x v="24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Business Requirement &amp; process"/>
    <x v="25"/>
    <x v="0"/>
    <n v="0"/>
    <x v="0"/>
    <x v="0"/>
    <x v="0"/>
  </r>
  <r>
    <s v="Tatweer Misr"/>
    <x v="2"/>
    <x v="1"/>
    <x v="8"/>
    <n v="32699"/>
    <s v="Old"/>
    <s v="TeamLeader"/>
    <x v="1"/>
    <n v="512609607"/>
    <s v="Omnia_A Helmy"/>
    <d v="2026-05-12T15:43:53"/>
    <d v="2026-05-13T12:14:44"/>
    <s v="Business Requirement &amp; process"/>
    <x v="26"/>
    <x v="2"/>
    <n v="0"/>
    <x v="0"/>
    <x v="0"/>
    <x v="0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Company Image"/>
    <x v="0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Data &amp; System Accuracy"/>
    <x v="1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Data &amp; System Accuracy"/>
    <x v="2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duct Knowledge &amp; Process"/>
    <x v="3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duct Knowledge &amp; Process"/>
    <x v="4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5"/>
    <x v="2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6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7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8"/>
    <x v="2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9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10"/>
    <x v="2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11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Professionalism &amp; Etiquette"/>
    <x v="12"/>
    <x v="2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.B.S Security Process"/>
    <x v="13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oft Skills &amp; Behavior"/>
    <x v="14"/>
    <x v="2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oft Skills &amp; Behavior"/>
    <x v="15"/>
    <x v="2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oft Skills &amp; Behavior"/>
    <x v="16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oft Skills &amp; Behavior"/>
    <x v="17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oft Skills &amp; Behavior"/>
    <x v="18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oft Skills &amp; Behavior"/>
    <x v="19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tandard Verification"/>
    <x v="20"/>
    <x v="1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tandard Verification"/>
    <x v="21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Standard Verification"/>
    <x v="22"/>
    <x v="2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Violation of Privacy&amp; Policies"/>
    <x v="23"/>
    <x v="3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Business Requirement &amp; process"/>
    <x v="24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Business Requirement &amp; process"/>
    <x v="25"/>
    <x v="0"/>
    <n v="0"/>
    <x v="0"/>
    <x v="0"/>
    <x v="1"/>
  </r>
  <r>
    <s v="Tatweer Misr"/>
    <x v="2"/>
    <x v="1"/>
    <x v="13"/>
    <n v="32962"/>
    <s v="Old"/>
    <s v="TeamLeader"/>
    <x v="1"/>
    <n v="512637472"/>
    <s v="Mahmoud_H Hamed"/>
    <d v="2026-05-13T15:16:31"/>
    <d v="2026-05-13T15:18:06"/>
    <s v="Business Requirement &amp; process"/>
    <x v="26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Company Image"/>
    <x v="0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Data &amp; System Accuracy"/>
    <x v="1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Data &amp; System Accuracy"/>
    <x v="2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duct Knowledge &amp; Process"/>
    <x v="3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duct Knowledge &amp; Process"/>
    <x v="4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5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6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7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8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9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10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11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Professionalism &amp; Etiquette"/>
    <x v="12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.B.S Security Process"/>
    <x v="13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oft Skills &amp; Behavior"/>
    <x v="14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oft Skills &amp; Behavior"/>
    <x v="15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oft Skills &amp; Behavior"/>
    <x v="16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oft Skills &amp; Behavior"/>
    <x v="17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oft Skills &amp; Behavior"/>
    <x v="18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oft Skills &amp; Behavior"/>
    <x v="19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tandard Verification"/>
    <x v="20"/>
    <x v="1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tandard Verification"/>
    <x v="21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Standard Verification"/>
    <x v="22"/>
    <x v="2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Violation of Privacy&amp; Policies"/>
    <x v="23"/>
    <x v="3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Business Requirement &amp; process"/>
    <x v="24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Business Requirement &amp; process"/>
    <x v="25"/>
    <x v="0"/>
    <n v="0"/>
    <x v="0"/>
    <x v="0"/>
    <x v="1"/>
  </r>
  <r>
    <s v="Tatweer Misr"/>
    <x v="2"/>
    <x v="1"/>
    <x v="5"/>
    <n v="32462"/>
    <s v="Old"/>
    <s v="TeamLeader"/>
    <x v="1"/>
    <n v="512815780"/>
    <s v="Omnia_A Helmy"/>
    <d v="2026-05-14T10:57:42"/>
    <d v="2026-05-15T15:09:30"/>
    <s v="Business Requirement &amp; process"/>
    <x v="26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Company Image"/>
    <x v="0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Data &amp; System Accuracy"/>
    <x v="1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Data &amp; System Accuracy"/>
    <x v="2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duct Knowledge &amp; Process"/>
    <x v="3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duct Knowledge &amp; Process"/>
    <x v="4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5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6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7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8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9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10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11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Professionalism &amp; Etiquette"/>
    <x v="12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.B.S Security Process"/>
    <x v="13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oft Skills &amp; Behavior"/>
    <x v="14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oft Skills &amp; Behavior"/>
    <x v="15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oft Skills &amp; Behavior"/>
    <x v="16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oft Skills &amp; Behavior"/>
    <x v="17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oft Skills &amp; Behavior"/>
    <x v="18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oft Skills &amp; Behavior"/>
    <x v="19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tandard Verification"/>
    <x v="20"/>
    <x v="1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tandard Verification"/>
    <x v="21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Standard Verification"/>
    <x v="22"/>
    <x v="2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Violation of Privacy&amp; Policies"/>
    <x v="23"/>
    <x v="3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Business Requirement &amp; process"/>
    <x v="24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Business Requirement &amp; process"/>
    <x v="25"/>
    <x v="0"/>
    <n v="0"/>
    <x v="0"/>
    <x v="0"/>
    <x v="1"/>
  </r>
  <r>
    <s v="Tatweer Misr"/>
    <x v="2"/>
    <x v="1"/>
    <x v="7"/>
    <n v="33271"/>
    <s v="Old"/>
    <s v="TeamLeader"/>
    <x v="1"/>
    <n v="512817954"/>
    <s v="Omnia_A Helmy"/>
    <d v="2026-05-14T15:04:18"/>
    <d v="2026-05-15T15:36:50"/>
    <s v="Business Requirement &amp; process"/>
    <x v="26"/>
    <x v="2"/>
    <n v="0"/>
    <x v="0"/>
    <x v="0"/>
    <x v="1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Company Image"/>
    <x v="0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Data &amp; System Accuracy"/>
    <x v="1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Data &amp; System Accuracy"/>
    <x v="2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duct Knowledge &amp; Process"/>
    <x v="3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duct Knowledge &amp; Process"/>
    <x v="4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5"/>
    <x v="2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6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7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8"/>
    <x v="2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9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10"/>
    <x v="2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11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Professionalism &amp; Etiquette"/>
    <x v="12"/>
    <x v="2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.B.S Security Process"/>
    <x v="13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oft Skills &amp; Behavior"/>
    <x v="14"/>
    <x v="2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oft Skills &amp; Behavior"/>
    <x v="15"/>
    <x v="2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oft Skills &amp; Behavior"/>
    <x v="16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oft Skills &amp; Behavior"/>
    <x v="17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oft Skills &amp; Behavior"/>
    <x v="18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oft Skills &amp; Behavior"/>
    <x v="19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tandard Verification"/>
    <x v="20"/>
    <x v="1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tandard Verification"/>
    <x v="21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Standard Verification"/>
    <x v="22"/>
    <x v="2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Violation of Privacy&amp; Policies"/>
    <x v="23"/>
    <x v="3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Business Requirement &amp; process"/>
    <x v="24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Business Requirement &amp; process"/>
    <x v="25"/>
    <x v="0"/>
    <n v="0"/>
    <x v="0"/>
    <x v="0"/>
    <x v="0"/>
  </r>
  <r>
    <s v="Tatweer Misr"/>
    <x v="2"/>
    <x v="1"/>
    <x v="3"/>
    <n v="32760"/>
    <s v="Old"/>
    <s v="TeamLeader"/>
    <x v="1"/>
    <n v="512819766"/>
    <s v="Omnia_A Helmy"/>
    <d v="2026-05-14T13:57:09"/>
    <d v="2026-05-15T15:56:15"/>
    <s v="Business Requirement &amp; process"/>
    <x v="26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Company Image"/>
    <x v="0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Data &amp; System Accuracy"/>
    <x v="1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Data &amp; System Accuracy"/>
    <x v="2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duct Knowledge &amp; Process"/>
    <x v="3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duct Knowledge &amp; Process"/>
    <x v="4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5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6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7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8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9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10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11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Professionalism &amp; Etiquette"/>
    <x v="12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.B.S Security Process"/>
    <x v="13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oft Skills &amp; Behavior"/>
    <x v="14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oft Skills &amp; Behavior"/>
    <x v="15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oft Skills &amp; Behavior"/>
    <x v="16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oft Skills &amp; Behavior"/>
    <x v="17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oft Skills &amp; Behavior"/>
    <x v="18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oft Skills &amp; Behavior"/>
    <x v="19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tandard Verification"/>
    <x v="20"/>
    <x v="1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tandard Verification"/>
    <x v="21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Standard Verification"/>
    <x v="22"/>
    <x v="2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Violation of Privacy&amp; Policies"/>
    <x v="23"/>
    <x v="3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Business Requirement &amp; process"/>
    <x v="24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Business Requirement &amp; process"/>
    <x v="25"/>
    <x v="0"/>
    <n v="0"/>
    <x v="0"/>
    <x v="0"/>
    <x v="0"/>
  </r>
  <r>
    <s v="Tatweer Misr"/>
    <x v="2"/>
    <x v="1"/>
    <x v="4"/>
    <n v="31924"/>
    <s v="Old"/>
    <s v="TeamLeader"/>
    <x v="1"/>
    <n v="512826967"/>
    <s v="Omnia_A Helmy"/>
    <d v="2026-05-14T12:24:05"/>
    <d v="2026-05-15T17:19:12"/>
    <s v="Business Requirement &amp; process"/>
    <x v="26"/>
    <x v="2"/>
    <n v="0"/>
    <x v="0"/>
    <x v="0"/>
    <x v="0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Company Image"/>
    <x v="0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Data &amp; System Accuracy"/>
    <x v="1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Data &amp; System Accuracy"/>
    <x v="2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duct Knowledge &amp; Process"/>
    <x v="3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duct Knowledge &amp; Process"/>
    <x v="4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5"/>
    <x v="2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6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7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8"/>
    <x v="2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9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10"/>
    <x v="2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11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Professionalism &amp; Etiquette"/>
    <x v="12"/>
    <x v="2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.B.S Security Process"/>
    <x v="13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oft Skills &amp; Behavior"/>
    <x v="14"/>
    <x v="2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oft Skills &amp; Behavior"/>
    <x v="15"/>
    <x v="2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oft Skills &amp; Behavior"/>
    <x v="16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oft Skills &amp; Behavior"/>
    <x v="17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oft Skills &amp; Behavior"/>
    <x v="18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oft Skills &amp; Behavior"/>
    <x v="19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tandard Verification"/>
    <x v="20"/>
    <x v="1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tandard Verification"/>
    <x v="21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Standard Verification"/>
    <x v="22"/>
    <x v="2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Violation of Privacy&amp; Policies"/>
    <x v="23"/>
    <x v="3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Business Requirement &amp; process"/>
    <x v="24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Business Requirement &amp; process"/>
    <x v="25"/>
    <x v="0"/>
    <n v="0"/>
    <x v="0"/>
    <x v="0"/>
    <x v="1"/>
  </r>
  <r>
    <s v="Tatweer Misr"/>
    <x v="2"/>
    <x v="1"/>
    <x v="9"/>
    <n v="33279"/>
    <s v="Old"/>
    <s v="TeamLeader"/>
    <x v="1"/>
    <n v="512827313"/>
    <s v="Omnia_A Helmy"/>
    <d v="2026-05-13T14:00:21"/>
    <d v="2026-05-15T17:28:54"/>
    <s v="Business Requirement &amp; process"/>
    <x v="26"/>
    <x v="2"/>
    <n v="0"/>
    <x v="0"/>
    <x v="0"/>
    <x v="1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Company Image"/>
    <x v="0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Data &amp; System Accuracy"/>
    <x v="1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Data &amp; System Accuracy"/>
    <x v="2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duct Knowledge &amp; Process"/>
    <x v="3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duct Knowledge &amp; Process"/>
    <x v="4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5"/>
    <x v="2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6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7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8"/>
    <x v="2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9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10"/>
    <x v="2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11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Professionalism &amp; Etiquette"/>
    <x v="12"/>
    <x v="2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.B.S Security Process"/>
    <x v="13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oft Skills &amp; Behavior"/>
    <x v="14"/>
    <x v="2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oft Skills &amp; Behavior"/>
    <x v="15"/>
    <x v="2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oft Skills &amp; Behavior"/>
    <x v="16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oft Skills &amp; Behavior"/>
    <x v="17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oft Skills &amp; Behavior"/>
    <x v="18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oft Skills &amp; Behavior"/>
    <x v="19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tandard Verification"/>
    <x v="20"/>
    <x v="1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tandard Verification"/>
    <x v="21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Standard Verification"/>
    <x v="22"/>
    <x v="2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Violation of Privacy&amp; Policies"/>
    <x v="23"/>
    <x v="3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Business Requirement &amp; process"/>
    <x v="24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Business Requirement &amp; process"/>
    <x v="25"/>
    <x v="0"/>
    <n v="0"/>
    <x v="0"/>
    <x v="0"/>
    <x v="0"/>
  </r>
  <r>
    <s v="Tatweer Misr"/>
    <x v="2"/>
    <x v="1"/>
    <x v="6"/>
    <n v="33277"/>
    <s v="Old"/>
    <s v="TeamLeader"/>
    <x v="1"/>
    <n v="512947042"/>
    <s v="Mahmoud_H Hamed"/>
    <d v="2026-05-17T10:57:11"/>
    <d v="2026-05-17T10:58:33"/>
    <s v="Business Requirement &amp; process"/>
    <x v="26"/>
    <x v="2"/>
    <n v="0"/>
    <x v="0"/>
    <x v="0"/>
    <x v="0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Company Image"/>
    <x v="0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Data &amp; System Accuracy"/>
    <x v="1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Data &amp; System Accuracy"/>
    <x v="2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duct Knowledge &amp; Process"/>
    <x v="3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duct Knowledge &amp; Process"/>
    <x v="4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5"/>
    <x v="2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6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7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8"/>
    <x v="2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9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10"/>
    <x v="2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11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Professionalism &amp; Etiquette"/>
    <x v="12"/>
    <x v="2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.B.S Security Process"/>
    <x v="13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oft Skills &amp; Behavior"/>
    <x v="14"/>
    <x v="2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oft Skills &amp; Behavior"/>
    <x v="15"/>
    <x v="2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oft Skills &amp; Behavior"/>
    <x v="16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oft Skills &amp; Behavior"/>
    <x v="17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oft Skills &amp; Behavior"/>
    <x v="18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oft Skills &amp; Behavior"/>
    <x v="19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tandard Verification"/>
    <x v="20"/>
    <x v="1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tandard Verification"/>
    <x v="21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Standard Verification"/>
    <x v="22"/>
    <x v="2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Violation of Privacy&amp; Policies"/>
    <x v="23"/>
    <x v="3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Business Requirement &amp; process"/>
    <x v="24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Business Requirement &amp; process"/>
    <x v="25"/>
    <x v="0"/>
    <n v="0"/>
    <x v="0"/>
    <x v="0"/>
    <x v="1"/>
  </r>
  <r>
    <s v="Tatweer Misr"/>
    <x v="2"/>
    <x v="1"/>
    <x v="6"/>
    <n v="33277"/>
    <s v="Old"/>
    <s v="TeamLeader"/>
    <x v="1"/>
    <n v="512947309"/>
    <s v="Mahmoud_H Hamed"/>
    <d v="2026-05-16T10:59:11"/>
    <d v="2026-05-17T11:00:19"/>
    <s v="Business Requirement &amp; process"/>
    <x v="26"/>
    <x v="2"/>
    <n v="0"/>
    <x v="0"/>
    <x v="0"/>
    <x v="1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Company Image"/>
    <x v="0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Data &amp; System Accuracy"/>
    <x v="1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Data &amp; System Accuracy"/>
    <x v="2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duct Knowledge &amp; Process"/>
    <x v="3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duct Knowledge &amp; Process"/>
    <x v="4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5"/>
    <x v="2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6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7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8"/>
    <x v="2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9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10"/>
    <x v="2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11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Professionalism &amp; Etiquette"/>
    <x v="12"/>
    <x v="2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.B.S Security Process"/>
    <x v="13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oft Skills &amp; Behavior"/>
    <x v="14"/>
    <x v="2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oft Skills &amp; Behavior"/>
    <x v="15"/>
    <x v="2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oft Skills &amp; Behavior"/>
    <x v="16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oft Skills &amp; Behavior"/>
    <x v="17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oft Skills &amp; Behavior"/>
    <x v="18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oft Skills &amp; Behavior"/>
    <x v="19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tandard Verification"/>
    <x v="20"/>
    <x v="1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tandard Verification"/>
    <x v="21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Standard Verification"/>
    <x v="22"/>
    <x v="2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Violation of Privacy&amp; Policies"/>
    <x v="23"/>
    <x v="3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Business Requirement &amp; process"/>
    <x v="24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Business Requirement &amp; process"/>
    <x v="25"/>
    <x v="0"/>
    <n v="0"/>
    <x v="0"/>
    <x v="0"/>
    <x v="0"/>
  </r>
  <r>
    <s v="Tatweer Misr"/>
    <x v="2"/>
    <x v="1"/>
    <x v="0"/>
    <n v="33270"/>
    <s v="Old"/>
    <s v="TeamLeader"/>
    <x v="1"/>
    <n v="512947795"/>
    <s v="Mahmoud_H Hamed"/>
    <d v="2026-05-12T11:00:20"/>
    <d v="2026-05-17T11:05:18"/>
    <s v="Business Requirement &amp; process"/>
    <x v="26"/>
    <x v="2"/>
    <n v="0"/>
    <x v="0"/>
    <x v="0"/>
    <x v="0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Company Image"/>
    <x v="0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Data &amp; System Accuracy"/>
    <x v="1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Data &amp; System Accuracy"/>
    <x v="2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duct Knowledge &amp; Process"/>
    <x v="3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duct Knowledge &amp; Process"/>
    <x v="4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5"/>
    <x v="2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6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7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8"/>
    <x v="2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9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10"/>
    <x v="2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11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Professionalism &amp; Etiquette"/>
    <x v="12"/>
    <x v="2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.B.S Security Process"/>
    <x v="13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oft Skills &amp; Behavior"/>
    <x v="14"/>
    <x v="2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oft Skills &amp; Behavior"/>
    <x v="15"/>
    <x v="2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oft Skills &amp; Behavior"/>
    <x v="16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oft Skills &amp; Behavior"/>
    <x v="17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oft Skills &amp; Behavior"/>
    <x v="18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oft Skills &amp; Behavior"/>
    <x v="19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tandard Verification"/>
    <x v="20"/>
    <x v="1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tandard Verification"/>
    <x v="21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Standard Verification"/>
    <x v="22"/>
    <x v="2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Violation of Privacy&amp; Policies"/>
    <x v="23"/>
    <x v="3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Business Requirement &amp; process"/>
    <x v="24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Business Requirement &amp; process"/>
    <x v="25"/>
    <x v="0"/>
    <n v="0"/>
    <x v="0"/>
    <x v="0"/>
    <x v="1"/>
  </r>
  <r>
    <s v="Tatweer Misr"/>
    <x v="2"/>
    <x v="1"/>
    <x v="0"/>
    <n v="33270"/>
    <s v="Old"/>
    <s v="TeamLeader"/>
    <x v="1"/>
    <n v="512948338"/>
    <s v="Mahmoud_H Hamed"/>
    <d v="2026-05-12T11:06:57"/>
    <d v="2026-05-17T11:08:27"/>
    <s v="Business Requirement &amp; process"/>
    <x v="26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Company Image"/>
    <x v="0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Data &amp; System Accuracy"/>
    <x v="1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Data &amp; System Accuracy"/>
    <x v="2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duct Knowledge &amp; Process"/>
    <x v="3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duct Knowledge &amp; Process"/>
    <x v="4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5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6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7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8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9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10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11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Professionalism &amp; Etiquette"/>
    <x v="12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.B.S Security Process"/>
    <x v="13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oft Skills &amp; Behavior"/>
    <x v="14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oft Skills &amp; Behavior"/>
    <x v="15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oft Skills &amp; Behavior"/>
    <x v="16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oft Skills &amp; Behavior"/>
    <x v="17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oft Skills &amp; Behavior"/>
    <x v="18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oft Skills &amp; Behavior"/>
    <x v="19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tandard Verification"/>
    <x v="20"/>
    <x v="1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tandard Verification"/>
    <x v="21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Standard Verification"/>
    <x v="22"/>
    <x v="2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Violation of Privacy&amp; Policies"/>
    <x v="23"/>
    <x v="3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Business Requirement &amp; process"/>
    <x v="24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Business Requirement &amp; process"/>
    <x v="25"/>
    <x v="0"/>
    <n v="0"/>
    <x v="0"/>
    <x v="0"/>
    <x v="1"/>
  </r>
  <r>
    <s v="Tatweer Misr"/>
    <x v="0"/>
    <x v="1"/>
    <x v="4"/>
    <n v="31924"/>
    <s v="Old"/>
    <s v="TeamLeader"/>
    <x v="1"/>
    <n v="512867378"/>
    <s v="Silvia_ANaguib"/>
    <d v="2026-05-16T11:14:43"/>
    <d v="2026-05-17T15:32:27"/>
    <s v="Business Requirement &amp; process"/>
    <x v="26"/>
    <x v="2"/>
    <n v="0"/>
    <x v="0"/>
    <x v="0"/>
    <x v="1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Company Image"/>
    <x v="0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Data &amp; System Accuracy"/>
    <x v="1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Data &amp; System Accuracy"/>
    <x v="2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duct Knowledge &amp; Process"/>
    <x v="3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duct Knowledge &amp; Process"/>
    <x v="4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5"/>
    <x v="2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6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7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8"/>
    <x v="2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9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10"/>
    <x v="2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11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Professionalism &amp; Etiquette"/>
    <x v="12"/>
    <x v="2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.B.S Security Process"/>
    <x v="13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oft Skills &amp; Behavior"/>
    <x v="14"/>
    <x v="2"/>
    <n v="0"/>
    <x v="1"/>
    <x v="1"/>
    <x v="21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oft Skills &amp; Behavior"/>
    <x v="15"/>
    <x v="2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oft Skills &amp; Behavior"/>
    <x v="16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oft Skills &amp; Behavior"/>
    <x v="17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oft Skills &amp; Behavior"/>
    <x v="18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oft Skills &amp; Behavior"/>
    <x v="19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tandard Verification"/>
    <x v="20"/>
    <x v="1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tandard Verification"/>
    <x v="21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Standard Verification"/>
    <x v="22"/>
    <x v="2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Violation of Privacy&amp; Policies"/>
    <x v="23"/>
    <x v="3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Business Requirement &amp; process"/>
    <x v="24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Business Requirement &amp; process"/>
    <x v="25"/>
    <x v="0"/>
    <n v="0"/>
    <x v="0"/>
    <x v="0"/>
    <x v="0"/>
  </r>
  <r>
    <s v="Tatweer Misr"/>
    <x v="0"/>
    <x v="1"/>
    <x v="8"/>
    <n v="32699"/>
    <s v="Old"/>
    <s v="TeamLeader"/>
    <x v="1"/>
    <n v="512908871"/>
    <s v="Silvia_ANaguib"/>
    <d v="2026-05-16T18:29:01"/>
    <d v="2026-05-17T15:36:06"/>
    <s v="Business Requirement &amp; process"/>
    <x v="26"/>
    <x v="2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Company Image"/>
    <x v="0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Data &amp; System Accuracy"/>
    <x v="1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Data &amp; System Accuracy"/>
    <x v="2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duct Knowledge &amp; Process"/>
    <x v="3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duct Knowledge &amp; Process"/>
    <x v="4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5"/>
    <x v="2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6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7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8"/>
    <x v="2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9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10"/>
    <x v="2"/>
    <n v="0"/>
    <x v="1"/>
    <x v="8"/>
    <x v="22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11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Professionalism &amp; Etiquette"/>
    <x v="12"/>
    <x v="2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.B.S Security Process"/>
    <x v="13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oft Skills &amp; Behavior"/>
    <x v="14"/>
    <x v="2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oft Skills &amp; Behavior"/>
    <x v="15"/>
    <x v="2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oft Skills &amp; Behavior"/>
    <x v="16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oft Skills &amp; Behavior"/>
    <x v="17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oft Skills &amp; Behavior"/>
    <x v="18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oft Skills &amp; Behavior"/>
    <x v="19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tandard Verification"/>
    <x v="20"/>
    <x v="1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tandard Verification"/>
    <x v="21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Standard Verification"/>
    <x v="22"/>
    <x v="2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Violation of Privacy&amp; Policies"/>
    <x v="23"/>
    <x v="3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Business Requirement &amp; process"/>
    <x v="24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Business Requirement &amp; process"/>
    <x v="25"/>
    <x v="0"/>
    <n v="0"/>
    <x v="0"/>
    <x v="0"/>
    <x v="0"/>
  </r>
  <r>
    <s v="Tatweer Misr"/>
    <x v="0"/>
    <x v="1"/>
    <x v="9"/>
    <n v="33279"/>
    <s v="Old"/>
    <s v="TeamLeader"/>
    <x v="1"/>
    <n v="512885474"/>
    <s v="Silvia_ANaguib"/>
    <d v="2026-05-16T14:46:56"/>
    <d v="2026-05-17T18:37:29"/>
    <s v="Business Requirement &amp; process"/>
    <x v="26"/>
    <x v="2"/>
    <n v="0"/>
    <x v="0"/>
    <x v="0"/>
    <x v="0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Company Image"/>
    <x v="0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Data &amp; System Accuracy"/>
    <x v="1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Data &amp; System Accuracy"/>
    <x v="2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duct Knowledge &amp; Process"/>
    <x v="3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duct Knowledge &amp; Process"/>
    <x v="4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5"/>
    <x v="2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6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7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8"/>
    <x v="2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9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10"/>
    <x v="2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11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Professionalism &amp; Etiquette"/>
    <x v="12"/>
    <x v="2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.B.S Security Process"/>
    <x v="13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oft Skills &amp; Behavior"/>
    <x v="14"/>
    <x v="2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oft Skills &amp; Behavior"/>
    <x v="15"/>
    <x v="2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oft Skills &amp; Behavior"/>
    <x v="16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oft Skills &amp; Behavior"/>
    <x v="17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oft Skills &amp; Behavior"/>
    <x v="18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oft Skills &amp; Behavior"/>
    <x v="19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tandard Verification"/>
    <x v="20"/>
    <x v="1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tandard Verification"/>
    <x v="21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Standard Verification"/>
    <x v="22"/>
    <x v="2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Violation of Privacy&amp; Policies"/>
    <x v="23"/>
    <x v="3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Business Requirement &amp; process"/>
    <x v="24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Business Requirement &amp; process"/>
    <x v="25"/>
    <x v="0"/>
    <n v="0"/>
    <x v="0"/>
    <x v="0"/>
    <x v="1"/>
  </r>
  <r>
    <s v="Tatweer Misr"/>
    <x v="0"/>
    <x v="1"/>
    <x v="11"/>
    <n v="32764"/>
    <s v="Old"/>
    <s v="TeamLeader"/>
    <x v="1"/>
    <n v="512826479"/>
    <s v="Silvia_ANaguib"/>
    <d v="2026-05-15T17:08:55"/>
    <d v="2026-05-17T18:43:19"/>
    <s v="Business Requirement &amp; process"/>
    <x v="26"/>
    <x v="2"/>
    <n v="0"/>
    <x v="0"/>
    <x v="0"/>
    <x v="1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Company Image"/>
    <x v="0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Data &amp; System Accuracy"/>
    <x v="1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Data &amp; System Accuracy"/>
    <x v="2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duct Knowledge &amp; Process"/>
    <x v="3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duct Knowledge &amp; Process"/>
    <x v="4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5"/>
    <x v="2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6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7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8"/>
    <x v="2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9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10"/>
    <x v="2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11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Professionalism &amp; Etiquette"/>
    <x v="12"/>
    <x v="2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.B.S Security Process"/>
    <x v="13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oft Skills &amp; Behavior"/>
    <x v="14"/>
    <x v="2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oft Skills &amp; Behavior"/>
    <x v="15"/>
    <x v="2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oft Skills &amp; Behavior"/>
    <x v="16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oft Skills &amp; Behavior"/>
    <x v="17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oft Skills &amp; Behavior"/>
    <x v="18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oft Skills &amp; Behavior"/>
    <x v="19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tandard Verification"/>
    <x v="20"/>
    <x v="1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tandard Verification"/>
    <x v="21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Standard Verification"/>
    <x v="22"/>
    <x v="2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Violation of Privacy&amp; Policies"/>
    <x v="23"/>
    <x v="3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Business Requirement &amp; process"/>
    <x v="24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Business Requirement &amp; process"/>
    <x v="25"/>
    <x v="0"/>
    <n v="0"/>
    <x v="0"/>
    <x v="0"/>
    <x v="0"/>
  </r>
  <r>
    <s v="Tatweer Misr"/>
    <x v="0"/>
    <x v="1"/>
    <x v="1"/>
    <n v="39024"/>
    <s v="Not Certified"/>
    <s v="TeamLeader"/>
    <x v="1"/>
    <n v="512805799"/>
    <s v="Silvia_ANaguib"/>
    <d v="2026-05-15T11:45:32"/>
    <d v="2026-05-17T18:51:57"/>
    <s v="Business Requirement &amp; process"/>
    <x v="26"/>
    <x v="2"/>
    <n v="0"/>
    <x v="0"/>
    <x v="0"/>
    <x v="0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Company Image"/>
    <x v="0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Data &amp; System Accuracy"/>
    <x v="1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Data &amp; System Accuracy"/>
    <x v="2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duct Knowledge &amp; Process"/>
    <x v="3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duct Knowledge &amp; Process"/>
    <x v="4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5"/>
    <x v="2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6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7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8"/>
    <x v="2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9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10"/>
    <x v="2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11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Professionalism &amp; Etiquette"/>
    <x v="12"/>
    <x v="2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.B.S Security Process"/>
    <x v="13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oft Skills &amp; Behavior"/>
    <x v="14"/>
    <x v="2"/>
    <n v="0"/>
    <x v="1"/>
    <x v="14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oft Skills &amp; Behavior"/>
    <x v="15"/>
    <x v="2"/>
    <n v="0"/>
    <x v="1"/>
    <x v="15"/>
    <x v="23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oft Skills &amp; Behavior"/>
    <x v="16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oft Skills &amp; Behavior"/>
    <x v="17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oft Skills &amp; Behavior"/>
    <x v="18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oft Skills &amp; Behavior"/>
    <x v="19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tandard Verification"/>
    <x v="20"/>
    <x v="1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tandard Verification"/>
    <x v="21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Standard Verification"/>
    <x v="22"/>
    <x v="2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Violation of Privacy&amp; Policies"/>
    <x v="23"/>
    <x v="3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Business Requirement &amp; process"/>
    <x v="24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Business Requirement &amp; process"/>
    <x v="25"/>
    <x v="0"/>
    <n v="0"/>
    <x v="0"/>
    <x v="0"/>
    <x v="2"/>
  </r>
  <r>
    <s v="Tatweer Misr"/>
    <x v="0"/>
    <x v="1"/>
    <x v="8"/>
    <n v="32699"/>
    <s v="Old"/>
    <s v="TeamLeader"/>
    <x v="1"/>
    <n v="512894329"/>
    <s v="Silvia_ANaguib"/>
    <d v="2026-05-16T15:58:56"/>
    <d v="2026-05-17T18:54:44"/>
    <s v="Business Requirement &amp; process"/>
    <x v="26"/>
    <x v="2"/>
    <n v="0"/>
    <x v="0"/>
    <x v="0"/>
    <x v="2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Company Image"/>
    <x v="0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Data &amp; System Accuracy"/>
    <x v="1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Data &amp; System Accuracy"/>
    <x v="2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duct Knowledge &amp; Process"/>
    <x v="3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duct Knowledge &amp; Process"/>
    <x v="4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5"/>
    <x v="2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6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7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8"/>
    <x v="2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9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10"/>
    <x v="2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11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Professionalism &amp; Etiquette"/>
    <x v="12"/>
    <x v="2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.B.S Security Process"/>
    <x v="13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oft Skills &amp; Behavior"/>
    <x v="14"/>
    <x v="2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oft Skills &amp; Behavior"/>
    <x v="15"/>
    <x v="2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oft Skills &amp; Behavior"/>
    <x v="16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oft Skills &amp; Behavior"/>
    <x v="17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oft Skills &amp; Behavior"/>
    <x v="18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oft Skills &amp; Behavior"/>
    <x v="19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tandard Verification"/>
    <x v="20"/>
    <x v="1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tandard Verification"/>
    <x v="21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Standard Verification"/>
    <x v="22"/>
    <x v="2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Violation of Privacy&amp; Policies"/>
    <x v="23"/>
    <x v="3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Business Requirement &amp; process"/>
    <x v="24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Business Requirement &amp; process"/>
    <x v="25"/>
    <x v="0"/>
    <n v="0"/>
    <x v="0"/>
    <x v="0"/>
    <x v="1"/>
  </r>
  <r>
    <s v="Tatweer Misr"/>
    <x v="0"/>
    <x v="1"/>
    <x v="2"/>
    <n v="32961"/>
    <s v="Old"/>
    <s v="TeamLeader"/>
    <x v="1"/>
    <n v="512706064"/>
    <s v="Silvia_ANaguib"/>
    <d v="2026-05-14T11:11:36"/>
    <d v="2026-05-17T19:13:31"/>
    <s v="Business Requirement &amp; process"/>
    <x v="26"/>
    <x v="2"/>
    <n v="0"/>
    <x v="0"/>
    <x v="0"/>
    <x v="1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Company Image"/>
    <x v="0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Data &amp; System Accuracy"/>
    <x v="1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Data &amp; System Accuracy"/>
    <x v="2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duct Knowledge &amp; Process"/>
    <x v="3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duct Knowledge &amp; Process"/>
    <x v="4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5"/>
    <x v="2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6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7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8"/>
    <x v="2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9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10"/>
    <x v="2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11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Professionalism &amp; Etiquette"/>
    <x v="12"/>
    <x v="2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.B.S Security Process"/>
    <x v="13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oft Skills &amp; Behavior"/>
    <x v="14"/>
    <x v="2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oft Skills &amp; Behavior"/>
    <x v="15"/>
    <x v="2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oft Skills &amp; Behavior"/>
    <x v="16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oft Skills &amp; Behavior"/>
    <x v="17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oft Skills &amp; Behavior"/>
    <x v="18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oft Skills &amp; Behavior"/>
    <x v="19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tandard Verification"/>
    <x v="20"/>
    <x v="1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tandard Verification"/>
    <x v="21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Standard Verification"/>
    <x v="22"/>
    <x v="2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Violation of Privacy&amp; Policies"/>
    <x v="23"/>
    <x v="3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Business Requirement &amp; process"/>
    <x v="24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Business Requirement &amp; process"/>
    <x v="25"/>
    <x v="0"/>
    <n v="0"/>
    <x v="0"/>
    <x v="0"/>
    <x v="2"/>
  </r>
  <r>
    <s v="Tatweer Misr"/>
    <x v="0"/>
    <x v="1"/>
    <x v="2"/>
    <n v="32961"/>
    <s v="Old"/>
    <s v="TeamLeader"/>
    <x v="1"/>
    <n v="512702659"/>
    <s v="Silvia_ANaguib"/>
    <d v="2026-05-14T10:48:16"/>
    <d v="2026-05-17T19:14:26"/>
    <s v="Business Requirement &amp; process"/>
    <x v="26"/>
    <x v="2"/>
    <n v="0"/>
    <x v="0"/>
    <x v="0"/>
    <x v="2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Company Image"/>
    <x v="0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Data &amp; System Accuracy"/>
    <x v="1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Data &amp; System Accuracy"/>
    <x v="2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duct Knowledge &amp; Process"/>
    <x v="3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duct Knowledge &amp; Process"/>
    <x v="4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5"/>
    <x v="2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6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7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8"/>
    <x v="2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9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10"/>
    <x v="2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11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Professionalism &amp; Etiquette"/>
    <x v="12"/>
    <x v="2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.B.S Security Process"/>
    <x v="13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oft Skills &amp; Behavior"/>
    <x v="14"/>
    <x v="2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oft Skills &amp; Behavior"/>
    <x v="15"/>
    <x v="2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oft Skills &amp; Behavior"/>
    <x v="16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oft Skills &amp; Behavior"/>
    <x v="17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oft Skills &amp; Behavior"/>
    <x v="18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oft Skills &amp; Behavior"/>
    <x v="19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tandard Verification"/>
    <x v="20"/>
    <x v="1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tandard Verification"/>
    <x v="21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Standard Verification"/>
    <x v="22"/>
    <x v="2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Violation of Privacy&amp; Policies"/>
    <x v="23"/>
    <x v="3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Business Requirement &amp; process"/>
    <x v="24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Business Requirement &amp; process"/>
    <x v="25"/>
    <x v="0"/>
    <n v="0"/>
    <x v="0"/>
    <x v="0"/>
    <x v="1"/>
  </r>
  <r>
    <s v="Tatweer Misr"/>
    <x v="0"/>
    <x v="1"/>
    <x v="6"/>
    <n v="33277"/>
    <s v="Old"/>
    <s v="TeamLeader"/>
    <x v="1"/>
    <n v="512905731"/>
    <s v="Silvia_ANaguib"/>
    <d v="2026-05-16T17:54:46"/>
    <d v="2026-05-17T19:25:06"/>
    <s v="Business Requirement &amp; process"/>
    <x v="26"/>
    <x v="2"/>
    <n v="0"/>
    <x v="0"/>
    <x v="0"/>
    <x v="1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Company Image"/>
    <x v="0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Data &amp; System Accuracy"/>
    <x v="1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Data &amp; System Accuracy"/>
    <x v="2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duct Knowledge &amp; Process"/>
    <x v="3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duct Knowledge &amp; Process"/>
    <x v="4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5"/>
    <x v="2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6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7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8"/>
    <x v="2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9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10"/>
    <x v="2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11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Professionalism &amp; Etiquette"/>
    <x v="12"/>
    <x v="2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.B.S Security Process"/>
    <x v="13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oft Skills &amp; Behavior"/>
    <x v="14"/>
    <x v="2"/>
    <n v="0"/>
    <x v="1"/>
    <x v="1"/>
    <x v="24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oft Skills &amp; Behavior"/>
    <x v="15"/>
    <x v="2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oft Skills &amp; Behavior"/>
    <x v="16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oft Skills &amp; Behavior"/>
    <x v="17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oft Skills &amp; Behavior"/>
    <x v="18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oft Skills &amp; Behavior"/>
    <x v="19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tandard Verification"/>
    <x v="20"/>
    <x v="1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tandard Verification"/>
    <x v="21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Standard Verification"/>
    <x v="22"/>
    <x v="2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Violation of Privacy&amp; Policies"/>
    <x v="23"/>
    <x v="3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Business Requirement &amp; process"/>
    <x v="24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Business Requirement &amp; process"/>
    <x v="25"/>
    <x v="0"/>
    <n v="0"/>
    <x v="0"/>
    <x v="0"/>
    <x v="2"/>
  </r>
  <r>
    <s v="Tatweer Misr"/>
    <x v="0"/>
    <x v="1"/>
    <x v="13"/>
    <n v="32962"/>
    <s v="Old"/>
    <s v="TeamLeader"/>
    <x v="1"/>
    <n v="512768354"/>
    <s v="Silvia_ANaguib"/>
    <d v="2026-05-14T18:20:08"/>
    <d v="2026-05-17T19:33:24"/>
    <s v="Business Requirement &amp; process"/>
    <x v="26"/>
    <x v="2"/>
    <n v="0"/>
    <x v="0"/>
    <x v="0"/>
    <x v="2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Company Image"/>
    <x v="0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Data &amp; System Accuracy"/>
    <x v="1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Data &amp; System Accuracy"/>
    <x v="2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duct Knowledge &amp; Process"/>
    <x v="3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duct Knowledge &amp; Process"/>
    <x v="4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5"/>
    <x v="2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6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7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8"/>
    <x v="2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9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10"/>
    <x v="2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11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Professionalism &amp; Etiquette"/>
    <x v="12"/>
    <x v="2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.B.S Security Process"/>
    <x v="13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oft Skills &amp; Behavior"/>
    <x v="14"/>
    <x v="2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oft Skills &amp; Behavior"/>
    <x v="15"/>
    <x v="2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oft Skills &amp; Behavior"/>
    <x v="16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oft Skills &amp; Behavior"/>
    <x v="17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oft Skills &amp; Behavior"/>
    <x v="18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oft Skills &amp; Behavior"/>
    <x v="19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tandard Verification"/>
    <x v="20"/>
    <x v="1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tandard Verification"/>
    <x v="21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Standard Verification"/>
    <x v="22"/>
    <x v="2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Violation of Privacy&amp; Policies"/>
    <x v="23"/>
    <x v="3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Business Requirement &amp; process"/>
    <x v="24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Business Requirement &amp; process"/>
    <x v="25"/>
    <x v="0"/>
    <n v="0"/>
    <x v="0"/>
    <x v="0"/>
    <x v="1"/>
  </r>
  <r>
    <s v="Tatweer Misr"/>
    <x v="2"/>
    <x v="1"/>
    <x v="6"/>
    <n v="33277"/>
    <s v="Old"/>
    <s v="TeamLeader"/>
    <x v="1"/>
    <n v="513278655"/>
    <s v="Mahmoud_H Hamed"/>
    <d v="2026-05-20T12:15:36"/>
    <d v="2026-05-20T12:17:09"/>
    <s v="Business Requirement &amp; process"/>
    <x v="26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Company Image"/>
    <x v="0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Data &amp; System Accuracy"/>
    <x v="1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Data &amp; System Accuracy"/>
    <x v="2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duct Knowledge &amp; Process"/>
    <x v="3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duct Knowledge &amp; Process"/>
    <x v="4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5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6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7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8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9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10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11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Professionalism &amp; Etiquette"/>
    <x v="12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.B.S Security Process"/>
    <x v="13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oft Skills &amp; Behavior"/>
    <x v="14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oft Skills &amp; Behavior"/>
    <x v="15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oft Skills &amp; Behavior"/>
    <x v="16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oft Skills &amp; Behavior"/>
    <x v="17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oft Skills &amp; Behavior"/>
    <x v="18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oft Skills &amp; Behavior"/>
    <x v="19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tandard Verification"/>
    <x v="20"/>
    <x v="1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tandard Verification"/>
    <x v="21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Standard Verification"/>
    <x v="22"/>
    <x v="2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Violation of Privacy&amp; Policies"/>
    <x v="23"/>
    <x v="3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Business Requirement &amp; process"/>
    <x v="24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Business Requirement &amp; process"/>
    <x v="25"/>
    <x v="0"/>
    <n v="0"/>
    <x v="0"/>
    <x v="0"/>
    <x v="1"/>
  </r>
  <r>
    <s v="Tatweer Misr"/>
    <x v="2"/>
    <x v="1"/>
    <x v="0"/>
    <n v="33270"/>
    <s v="Old"/>
    <s v="TeamLeader"/>
    <x v="1"/>
    <n v="513279704"/>
    <s v="Mahmoud_H Hamed"/>
    <d v="2026-05-17T12:22:30"/>
    <d v="2026-05-20T12:24:03"/>
    <s v="Business Requirement &amp; process"/>
    <x v="26"/>
    <x v="2"/>
    <n v="0"/>
    <x v="0"/>
    <x v="0"/>
    <x v="1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Company Image"/>
    <x v="0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Data &amp; System Accuracy"/>
    <x v="1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Data &amp; System Accuracy"/>
    <x v="2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duct Knowledge &amp; Process"/>
    <x v="3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duct Knowledge &amp; Process"/>
    <x v="4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5"/>
    <x v="2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6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7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8"/>
    <x v="2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9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10"/>
    <x v="2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11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Professionalism &amp; Etiquette"/>
    <x v="12"/>
    <x v="2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.B.S Security Process"/>
    <x v="13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oft Skills &amp; Behavior"/>
    <x v="14"/>
    <x v="2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oft Skills &amp; Behavior"/>
    <x v="15"/>
    <x v="2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oft Skills &amp; Behavior"/>
    <x v="16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oft Skills &amp; Behavior"/>
    <x v="17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oft Skills &amp; Behavior"/>
    <x v="18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oft Skills &amp; Behavior"/>
    <x v="19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tandard Verification"/>
    <x v="20"/>
    <x v="1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tandard Verification"/>
    <x v="21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Standard Verification"/>
    <x v="22"/>
    <x v="2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Violation of Privacy&amp; Policies"/>
    <x v="23"/>
    <x v="3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Business Requirement &amp; process"/>
    <x v="24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Business Requirement &amp; process"/>
    <x v="25"/>
    <x v="0"/>
    <n v="0"/>
    <x v="0"/>
    <x v="0"/>
    <x v="0"/>
  </r>
  <r>
    <s v="Tatweer Misr"/>
    <x v="0"/>
    <x v="1"/>
    <x v="11"/>
    <n v="32764"/>
    <s v="Old"/>
    <s v="TeamLeader"/>
    <x v="1"/>
    <n v="513792469"/>
    <s v="Silvia_ANaguib"/>
    <d v="2026-05-28T14:20:04"/>
    <d v="2026-05-31T17:00:24"/>
    <s v="Business Requirement &amp; process"/>
    <x v="26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Company Image"/>
    <x v="0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Data &amp; System Accuracy"/>
    <x v="1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Data &amp; System Accuracy"/>
    <x v="2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duct Knowledge &amp; Process"/>
    <x v="3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duct Knowledge &amp; Process"/>
    <x v="4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5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6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7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8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9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10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11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Professionalism &amp; Etiquette"/>
    <x v="12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.B.S Security Process"/>
    <x v="13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oft Skills &amp; Behavior"/>
    <x v="14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oft Skills &amp; Behavior"/>
    <x v="15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oft Skills &amp; Behavior"/>
    <x v="16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oft Skills &amp; Behavior"/>
    <x v="17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oft Skills &amp; Behavior"/>
    <x v="18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oft Skills &amp; Behavior"/>
    <x v="19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tandard Verification"/>
    <x v="20"/>
    <x v="1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tandard Verification"/>
    <x v="21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Standard Verification"/>
    <x v="22"/>
    <x v="2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Violation of Privacy&amp; Policies"/>
    <x v="23"/>
    <x v="3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Business Requirement &amp; process"/>
    <x v="24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Business Requirement &amp; process"/>
    <x v="25"/>
    <x v="0"/>
    <n v="0"/>
    <x v="0"/>
    <x v="0"/>
    <x v="0"/>
  </r>
  <r>
    <s v="Tatweer Misr"/>
    <x v="0"/>
    <x v="1"/>
    <x v="0"/>
    <n v="33270"/>
    <s v="Old"/>
    <s v="TeamLeader"/>
    <x v="1"/>
    <n v="513883107"/>
    <s v="Silvia_ANaguib"/>
    <d v="2026-05-30T21:36:27"/>
    <d v="2026-05-31T17:13:45"/>
    <s v="Business Requirement &amp; process"/>
    <x v="26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Company Image"/>
    <x v="0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Data &amp; System Accuracy"/>
    <x v="1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Data &amp; System Accuracy"/>
    <x v="2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duct Knowledge &amp; Process"/>
    <x v="3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duct Knowledge &amp; Process"/>
    <x v="4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5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6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7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8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9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10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11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Professionalism &amp; Etiquette"/>
    <x v="12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.B.S Security Process"/>
    <x v="13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oft Skills &amp; Behavior"/>
    <x v="14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oft Skills &amp; Behavior"/>
    <x v="15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oft Skills &amp; Behavior"/>
    <x v="16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oft Skills &amp; Behavior"/>
    <x v="17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oft Skills &amp; Behavior"/>
    <x v="18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oft Skills &amp; Behavior"/>
    <x v="19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tandard Verification"/>
    <x v="20"/>
    <x v="1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tandard Verification"/>
    <x v="21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Standard Verification"/>
    <x v="22"/>
    <x v="2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Violation of Privacy&amp; Policies"/>
    <x v="23"/>
    <x v="3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Business Requirement &amp; process"/>
    <x v="24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Business Requirement &amp; process"/>
    <x v="25"/>
    <x v="0"/>
    <n v="0"/>
    <x v="0"/>
    <x v="0"/>
    <x v="0"/>
  </r>
  <r>
    <s v="Tatweer Misr"/>
    <x v="3"/>
    <x v="1"/>
    <x v="0"/>
    <n v="33270"/>
    <s v="Old"/>
    <s v="TeamLeader"/>
    <x v="1"/>
    <n v="513875046"/>
    <s v="Silvia_ANaguib"/>
    <d v="2026-05-30T18:39:49"/>
    <d v="2026-05-31T17:23:51"/>
    <s v="Business Requirement &amp; process"/>
    <x v="26"/>
    <x v="2"/>
    <n v="0"/>
    <x v="0"/>
    <x v="0"/>
    <x v="0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Company Image"/>
    <x v="0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Data &amp; System Accuracy"/>
    <x v="1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Data &amp; System Accuracy"/>
    <x v="2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duct Knowledge &amp; Process"/>
    <x v="3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duct Knowledge &amp; Process"/>
    <x v="4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5"/>
    <x v="2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6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7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8"/>
    <x v="2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9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10"/>
    <x v="2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11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Professionalism &amp; Etiquette"/>
    <x v="12"/>
    <x v="2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.B.S Security Process"/>
    <x v="13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oft Skills &amp; Behavior"/>
    <x v="14"/>
    <x v="2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oft Skills &amp; Behavior"/>
    <x v="15"/>
    <x v="2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oft Skills &amp; Behavior"/>
    <x v="16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oft Skills &amp; Behavior"/>
    <x v="17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oft Skills &amp; Behavior"/>
    <x v="18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oft Skills &amp; Behavior"/>
    <x v="19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tandard Verification"/>
    <x v="20"/>
    <x v="1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tandard Verification"/>
    <x v="21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Standard Verification"/>
    <x v="22"/>
    <x v="2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Violation of Privacy&amp; Policies"/>
    <x v="23"/>
    <x v="3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Business Requirement &amp; process"/>
    <x v="24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Business Requirement &amp; process"/>
    <x v="25"/>
    <x v="0"/>
    <n v="0"/>
    <x v="0"/>
    <x v="0"/>
    <x v="1"/>
  </r>
  <r>
    <s v="Tatweer Misr"/>
    <x v="0"/>
    <x v="1"/>
    <x v="0"/>
    <n v="33270"/>
    <s v="Old"/>
    <s v="TeamLeader"/>
    <x v="1"/>
    <n v="513835502"/>
    <s v="Silvia_ANaguib"/>
    <d v="2026-05-29T19:09:29"/>
    <d v="2026-05-31T17:27:13"/>
    <s v="Business Requirement &amp; process"/>
    <x v="26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Company Image"/>
    <x v="0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Data &amp; System Accuracy"/>
    <x v="1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Data &amp; System Accuracy"/>
    <x v="2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duct Knowledge &amp; Process"/>
    <x v="3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duct Knowledge &amp; Process"/>
    <x v="4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5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6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7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8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9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10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11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Professionalism &amp; Etiquette"/>
    <x v="12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.B.S Security Process"/>
    <x v="13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oft Skills &amp; Behavior"/>
    <x v="14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oft Skills &amp; Behavior"/>
    <x v="15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oft Skills &amp; Behavior"/>
    <x v="16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oft Skills &amp; Behavior"/>
    <x v="17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oft Skills &amp; Behavior"/>
    <x v="18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oft Skills &amp; Behavior"/>
    <x v="19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tandard Verification"/>
    <x v="20"/>
    <x v="1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tandard Verification"/>
    <x v="21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Standard Verification"/>
    <x v="22"/>
    <x v="2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Violation of Privacy&amp; Policies"/>
    <x v="23"/>
    <x v="3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Business Requirement &amp; process"/>
    <x v="24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Business Requirement &amp; process"/>
    <x v="25"/>
    <x v="0"/>
    <n v="0"/>
    <x v="0"/>
    <x v="0"/>
    <x v="1"/>
  </r>
  <r>
    <s v="Tatweer Misr"/>
    <x v="0"/>
    <x v="1"/>
    <x v="7"/>
    <n v="33271"/>
    <s v="Old"/>
    <s v="TeamLeader"/>
    <x v="1"/>
    <n v="513876947"/>
    <s v="Silvia_ANaguib"/>
    <d v="2026-05-30T19:21:40"/>
    <d v="2026-05-31T17:34:59"/>
    <s v="Business Requirement &amp; process"/>
    <x v="26"/>
    <x v="2"/>
    <n v="0"/>
    <x v="0"/>
    <x v="0"/>
    <x v="1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Company Image"/>
    <x v="0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Data &amp; System Accuracy"/>
    <x v="1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Data &amp; System Accuracy"/>
    <x v="2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duct Knowledge &amp; Process"/>
    <x v="3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duct Knowledge &amp; Process"/>
    <x v="4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5"/>
    <x v="2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6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7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8"/>
    <x v="2"/>
    <n v="0"/>
    <x v="1"/>
    <x v="2"/>
    <x v="25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9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10"/>
    <x v="2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11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Professionalism &amp; Etiquette"/>
    <x v="12"/>
    <x v="2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.B.S Security Process"/>
    <x v="13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oft Skills &amp; Behavior"/>
    <x v="14"/>
    <x v="2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oft Skills &amp; Behavior"/>
    <x v="15"/>
    <x v="2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oft Skills &amp; Behavior"/>
    <x v="16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oft Skills &amp; Behavior"/>
    <x v="17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oft Skills &amp; Behavior"/>
    <x v="18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oft Skills &amp; Behavior"/>
    <x v="19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tandard Verification"/>
    <x v="20"/>
    <x v="1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tandard Verification"/>
    <x v="21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Standard Verification"/>
    <x v="22"/>
    <x v="2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Violation of Privacy&amp; Policies"/>
    <x v="23"/>
    <x v="3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Business Requirement &amp; process"/>
    <x v="24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Business Requirement &amp; process"/>
    <x v="25"/>
    <x v="0"/>
    <n v="0"/>
    <x v="0"/>
    <x v="0"/>
    <x v="2"/>
  </r>
  <r>
    <s v="Tatweer Misr"/>
    <x v="0"/>
    <x v="1"/>
    <x v="7"/>
    <n v="33271"/>
    <s v="Old"/>
    <s v="TeamLeader"/>
    <x v="1"/>
    <n v="513873455"/>
    <s v="Silvia_ANaguib"/>
    <d v="2026-05-30T18:01:53"/>
    <d v="2026-05-31T17:38:56"/>
    <s v="Business Requirement &amp; process"/>
    <x v="26"/>
    <x v="2"/>
    <n v="0"/>
    <x v="0"/>
    <x v="0"/>
    <x v="2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Company Image"/>
    <x v="0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Data &amp; System Accuracy"/>
    <x v="1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Data &amp; System Accuracy"/>
    <x v="2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duct Knowledge &amp; Process"/>
    <x v="3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duct Knowledge &amp; Process"/>
    <x v="4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5"/>
    <x v="2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6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7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8"/>
    <x v="2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9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10"/>
    <x v="2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11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Professionalism &amp; Etiquette"/>
    <x v="12"/>
    <x v="2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.B.S Security Process"/>
    <x v="13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oft Skills &amp; Behavior"/>
    <x v="14"/>
    <x v="2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oft Skills &amp; Behavior"/>
    <x v="15"/>
    <x v="2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oft Skills &amp; Behavior"/>
    <x v="16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oft Skills &amp; Behavior"/>
    <x v="17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oft Skills &amp; Behavior"/>
    <x v="18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oft Skills &amp; Behavior"/>
    <x v="19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tandard Verification"/>
    <x v="20"/>
    <x v="1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tandard Verification"/>
    <x v="21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Standard Verification"/>
    <x v="22"/>
    <x v="2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Violation of Privacy&amp; Policies"/>
    <x v="23"/>
    <x v="3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Business Requirement &amp; process"/>
    <x v="24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Business Requirement &amp; process"/>
    <x v="25"/>
    <x v="0"/>
    <n v="0"/>
    <x v="0"/>
    <x v="0"/>
    <x v="1"/>
  </r>
  <r>
    <s v="Tatweer Misr"/>
    <x v="0"/>
    <x v="1"/>
    <x v="7"/>
    <n v="33271"/>
    <s v="Old"/>
    <s v="TeamLeader"/>
    <x v="1"/>
    <n v="513835514"/>
    <s v="Silvia_ANaguib"/>
    <d v="2026-05-29T19:07:19"/>
    <d v="2026-05-31T17:52:55"/>
    <s v="Business Requirement &amp; process"/>
    <x v="26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Company Image"/>
    <x v="0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Data &amp; System Accuracy"/>
    <x v="1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Data &amp; System Accuracy"/>
    <x v="2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duct Knowledge &amp; Process"/>
    <x v="3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duct Knowledge &amp; Process"/>
    <x v="4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5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6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7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8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9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10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11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Professionalism &amp; Etiquette"/>
    <x v="12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.B.S Security Process"/>
    <x v="13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oft Skills &amp; Behavior"/>
    <x v="14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oft Skills &amp; Behavior"/>
    <x v="15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oft Skills &amp; Behavior"/>
    <x v="16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oft Skills &amp; Behavior"/>
    <x v="17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oft Skills &amp; Behavior"/>
    <x v="18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oft Skills &amp; Behavior"/>
    <x v="19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tandard Verification"/>
    <x v="20"/>
    <x v="1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tandard Verification"/>
    <x v="21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Standard Verification"/>
    <x v="22"/>
    <x v="2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Violation of Privacy&amp; Policies"/>
    <x v="23"/>
    <x v="3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Business Requirement &amp; process"/>
    <x v="24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Business Requirement &amp; process"/>
    <x v="25"/>
    <x v="0"/>
    <n v="0"/>
    <x v="0"/>
    <x v="0"/>
    <x v="1"/>
  </r>
  <r>
    <s v="Tatweer Misr"/>
    <x v="0"/>
    <x v="1"/>
    <x v="3"/>
    <n v="32760"/>
    <s v="Old"/>
    <s v="TeamLeader"/>
    <x v="1"/>
    <n v="513829172"/>
    <s v="Silvia_ANaguib"/>
    <d v="2026-05-29T16:10:28"/>
    <d v="2026-05-31T18:07:42"/>
    <s v="Business Requirement &amp; process"/>
    <x v="26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Company Image"/>
    <x v="0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Data &amp; System Accuracy"/>
    <x v="1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Data &amp; System Accuracy"/>
    <x v="2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duct Knowledge &amp; Process"/>
    <x v="3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duct Knowledge &amp; Process"/>
    <x v="4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5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6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7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8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9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10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11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Professionalism &amp; Etiquette"/>
    <x v="12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.B.S Security Process"/>
    <x v="13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oft Skills &amp; Behavior"/>
    <x v="14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oft Skills &amp; Behavior"/>
    <x v="15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oft Skills &amp; Behavior"/>
    <x v="16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oft Skills &amp; Behavior"/>
    <x v="17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oft Skills &amp; Behavior"/>
    <x v="18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oft Skills &amp; Behavior"/>
    <x v="19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tandard Verification"/>
    <x v="20"/>
    <x v="1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tandard Verification"/>
    <x v="21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Standard Verification"/>
    <x v="22"/>
    <x v="2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Violation of Privacy&amp; Policies"/>
    <x v="23"/>
    <x v="3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Business Requirement &amp; process"/>
    <x v="24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Business Requirement &amp; process"/>
    <x v="25"/>
    <x v="0"/>
    <n v="0"/>
    <x v="0"/>
    <x v="0"/>
    <x v="1"/>
  </r>
  <r>
    <s v="Tatweer Misr"/>
    <x v="0"/>
    <x v="1"/>
    <x v="3"/>
    <n v="32760"/>
    <s v="Old"/>
    <s v="TeamLeader"/>
    <x v="1"/>
    <n v="513824166"/>
    <s v="Silvia_ANaguib"/>
    <d v="2026-05-29T13:36:11"/>
    <d v="2026-05-31T18:14:22"/>
    <s v="Business Requirement &amp; process"/>
    <x v="26"/>
    <x v="2"/>
    <n v="0"/>
    <x v="0"/>
    <x v="0"/>
    <x v="1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Company Image"/>
    <x v="0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Data &amp; System Accuracy"/>
    <x v="1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Data &amp; System Accuracy"/>
    <x v="2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duct Knowledge &amp; Process"/>
    <x v="3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duct Knowledge &amp; Process"/>
    <x v="4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5"/>
    <x v="2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6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7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8"/>
    <x v="2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9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10"/>
    <x v="2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11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Professionalism &amp; Etiquette"/>
    <x v="12"/>
    <x v="2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.B.S Security Process"/>
    <x v="13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oft Skills &amp; Behavior"/>
    <x v="14"/>
    <x v="2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oft Skills &amp; Behavior"/>
    <x v="15"/>
    <x v="2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oft Skills &amp; Behavior"/>
    <x v="16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oft Skills &amp; Behavior"/>
    <x v="17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oft Skills &amp; Behavior"/>
    <x v="18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oft Skills &amp; Behavior"/>
    <x v="19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tandard Verification"/>
    <x v="20"/>
    <x v="1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tandard Verification"/>
    <x v="21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Standard Verification"/>
    <x v="22"/>
    <x v="2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Violation of Privacy&amp; Policies"/>
    <x v="23"/>
    <x v="3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Business Requirement &amp; process"/>
    <x v="24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Business Requirement &amp; process"/>
    <x v="25"/>
    <x v="0"/>
    <n v="0"/>
    <x v="0"/>
    <x v="0"/>
    <x v="0"/>
  </r>
  <r>
    <s v="Tatweer Misr"/>
    <x v="0"/>
    <x v="1"/>
    <x v="9"/>
    <n v="33279"/>
    <s v="Old"/>
    <s v="TeamLeader"/>
    <x v="1"/>
    <n v="513866071"/>
    <s v="Silvia_ANaguib"/>
    <d v="2026-05-30T15:27:48"/>
    <d v="2026-05-31T18:26:37"/>
    <s v="Business Requirement &amp; process"/>
    <x v="26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Company Image"/>
    <x v="0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Data &amp; System Accuracy"/>
    <x v="1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Data &amp; System Accuracy"/>
    <x v="2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duct Knowledge &amp; Process"/>
    <x v="3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duct Knowledge &amp; Process"/>
    <x v="4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5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6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7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8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9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10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11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Professionalism &amp; Etiquette"/>
    <x v="12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.B.S Security Process"/>
    <x v="13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oft Skills &amp; Behavior"/>
    <x v="14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oft Skills &amp; Behavior"/>
    <x v="15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oft Skills &amp; Behavior"/>
    <x v="16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oft Skills &amp; Behavior"/>
    <x v="17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oft Skills &amp; Behavior"/>
    <x v="18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oft Skills &amp; Behavior"/>
    <x v="19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tandard Verification"/>
    <x v="20"/>
    <x v="1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tandard Verification"/>
    <x v="21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Standard Verification"/>
    <x v="22"/>
    <x v="2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Violation of Privacy&amp; Policies"/>
    <x v="23"/>
    <x v="3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Business Requirement &amp; process"/>
    <x v="24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Business Requirement &amp; process"/>
    <x v="25"/>
    <x v="0"/>
    <n v="0"/>
    <x v="0"/>
    <x v="0"/>
    <x v="0"/>
  </r>
  <r>
    <s v="Tatweer Misr"/>
    <x v="0"/>
    <x v="1"/>
    <x v="9"/>
    <n v="33279"/>
    <s v="Old"/>
    <s v="TeamLeader"/>
    <x v="1"/>
    <n v="513857382"/>
    <s v="Silvia_ANaguib"/>
    <d v="2026-05-30T10:45:11"/>
    <d v="2026-05-31T18:29:18"/>
    <s v="Business Requirement &amp; process"/>
    <x v="26"/>
    <x v="2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Company Image"/>
    <x v="0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Data &amp; System Accuracy"/>
    <x v="1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Data &amp; System Accuracy"/>
    <x v="2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duct Knowledge &amp; Process"/>
    <x v="3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duct Knowledge &amp; Process"/>
    <x v="4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5"/>
    <x v="2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6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7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8"/>
    <x v="2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9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10"/>
    <x v="2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11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Professionalism &amp; Etiquette"/>
    <x v="12"/>
    <x v="2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.B.S Security Process"/>
    <x v="13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oft Skills &amp; Behavior"/>
    <x v="14"/>
    <x v="2"/>
    <n v="0"/>
    <x v="1"/>
    <x v="1"/>
    <x v="26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oft Skills &amp; Behavior"/>
    <x v="15"/>
    <x v="2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oft Skills &amp; Behavior"/>
    <x v="16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oft Skills &amp; Behavior"/>
    <x v="17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oft Skills &amp; Behavior"/>
    <x v="18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oft Skills &amp; Behavior"/>
    <x v="19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tandard Verification"/>
    <x v="20"/>
    <x v="1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tandard Verification"/>
    <x v="21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Standard Verification"/>
    <x v="22"/>
    <x v="2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Violation of Privacy&amp; Policies"/>
    <x v="23"/>
    <x v="3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Business Requirement &amp; process"/>
    <x v="24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Business Requirement &amp; process"/>
    <x v="25"/>
    <x v="0"/>
    <n v="0"/>
    <x v="0"/>
    <x v="0"/>
    <x v="0"/>
  </r>
  <r>
    <s v="Tatweer Misr"/>
    <x v="0"/>
    <x v="1"/>
    <x v="10"/>
    <n v="39025"/>
    <s v="Old"/>
    <s v="TeamLeader"/>
    <x v="1"/>
    <n v="513806431"/>
    <s v="Silvia_ANaguib"/>
    <d v="2026-05-28T21:26:31"/>
    <d v="2026-05-31T18:47:31"/>
    <s v="Business Requirement &amp; process"/>
    <x v="26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Company Image"/>
    <x v="0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Data &amp; System Accuracy"/>
    <x v="1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Data &amp; System Accuracy"/>
    <x v="2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duct Knowledge &amp; Process"/>
    <x v="3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duct Knowledge &amp; Process"/>
    <x v="4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5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6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7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8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9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10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11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Professionalism &amp; Etiquette"/>
    <x v="12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.B.S Security Process"/>
    <x v="13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oft Skills &amp; Behavior"/>
    <x v="14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oft Skills &amp; Behavior"/>
    <x v="15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oft Skills &amp; Behavior"/>
    <x v="16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oft Skills &amp; Behavior"/>
    <x v="17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oft Skills &amp; Behavior"/>
    <x v="18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oft Skills &amp; Behavior"/>
    <x v="19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tandard Verification"/>
    <x v="20"/>
    <x v="1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tandard Verification"/>
    <x v="21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Standard Verification"/>
    <x v="22"/>
    <x v="2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Violation of Privacy&amp; Policies"/>
    <x v="23"/>
    <x v="3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Business Requirement &amp; process"/>
    <x v="24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Business Requirement &amp; process"/>
    <x v="25"/>
    <x v="0"/>
    <n v="0"/>
    <x v="0"/>
    <x v="0"/>
    <x v="0"/>
  </r>
  <r>
    <s v="Tatweer Misr"/>
    <x v="0"/>
    <x v="1"/>
    <x v="1"/>
    <n v="39024"/>
    <s v="Not Certified"/>
    <s v="TeamLeader"/>
    <x v="1"/>
    <n v="513823321"/>
    <s v="Silvia_ANaguib"/>
    <d v="2026-05-29T12:48:23"/>
    <d v="2026-05-31T18:59:42"/>
    <s v="Business Requirement &amp; process"/>
    <x v="26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Company Image"/>
    <x v="0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Data &amp; System Accuracy"/>
    <x v="1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Data &amp; System Accuracy"/>
    <x v="2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duct Knowledge &amp; Process"/>
    <x v="3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duct Knowledge &amp; Process"/>
    <x v="4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5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6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7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8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9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10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11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Professionalism &amp; Etiquette"/>
    <x v="12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.B.S Security Process"/>
    <x v="13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oft Skills &amp; Behavior"/>
    <x v="14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oft Skills &amp; Behavior"/>
    <x v="15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oft Skills &amp; Behavior"/>
    <x v="16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oft Skills &amp; Behavior"/>
    <x v="17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oft Skills &amp; Behavior"/>
    <x v="18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oft Skills &amp; Behavior"/>
    <x v="19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tandard Verification"/>
    <x v="20"/>
    <x v="1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tandard Verification"/>
    <x v="21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Standard Verification"/>
    <x v="22"/>
    <x v="2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Violation of Privacy&amp; Policies"/>
    <x v="23"/>
    <x v="3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Business Requirement &amp; process"/>
    <x v="24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Business Requirement &amp; process"/>
    <x v="25"/>
    <x v="0"/>
    <n v="0"/>
    <x v="0"/>
    <x v="0"/>
    <x v="0"/>
  </r>
  <r>
    <s v="Tatweer Misr"/>
    <x v="0"/>
    <x v="1"/>
    <x v="1"/>
    <n v="39024"/>
    <s v="Not Certified"/>
    <s v="TeamLeader"/>
    <x v="1"/>
    <n v="513821507"/>
    <s v="Silvia_ANaguib"/>
    <d v="2026-05-29T10:39:34"/>
    <d v="2026-06-01T15:28:01"/>
    <s v="Business Requirement &amp; process"/>
    <x v="26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Company Image"/>
    <x v="0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Data &amp; System Accuracy"/>
    <x v="1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Data &amp; System Accuracy"/>
    <x v="2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duct Knowledge &amp; Process"/>
    <x v="3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duct Knowledge &amp; Process"/>
    <x v="4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5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6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7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8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9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10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11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Professionalism &amp; Etiquette"/>
    <x v="12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.B.S Security Process"/>
    <x v="13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oft Skills &amp; Behavior"/>
    <x v="14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oft Skills &amp; Behavior"/>
    <x v="15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oft Skills &amp; Behavior"/>
    <x v="16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oft Skills &amp; Behavior"/>
    <x v="17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oft Skills &amp; Behavior"/>
    <x v="18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oft Skills &amp; Behavior"/>
    <x v="19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tandard Verification"/>
    <x v="20"/>
    <x v="1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tandard Verification"/>
    <x v="21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Standard Verification"/>
    <x v="22"/>
    <x v="2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Violation of Privacy&amp; Policies"/>
    <x v="23"/>
    <x v="3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Business Requirement &amp; process"/>
    <x v="24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Business Requirement &amp; process"/>
    <x v="25"/>
    <x v="0"/>
    <n v="0"/>
    <x v="0"/>
    <x v="0"/>
    <x v="0"/>
  </r>
  <r>
    <s v="Tatweer Misr"/>
    <x v="0"/>
    <x v="1"/>
    <x v="3"/>
    <n v="32760"/>
    <s v="Old"/>
    <s v="TeamLeader"/>
    <x v="1"/>
    <n v="513725220"/>
    <s v="Silvia_ANaguib"/>
    <d v="2026-05-26T16:21:52"/>
    <d v="2026-06-01T17:00:19"/>
    <s v="Business Requirement &amp; process"/>
    <x v="26"/>
    <x v="2"/>
    <n v="0"/>
    <x v="0"/>
    <x v="0"/>
    <x v="0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Company Image"/>
    <x v="0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Data &amp; System Accuracy"/>
    <x v="1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Data &amp; System Accuracy"/>
    <x v="2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duct Knowledge &amp; Process"/>
    <x v="3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duct Knowledge &amp; Process"/>
    <x v="4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5"/>
    <x v="2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6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7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8"/>
    <x v="2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9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10"/>
    <x v="2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11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Professionalism &amp; Etiquette"/>
    <x v="12"/>
    <x v="2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.B.S Security Process"/>
    <x v="13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oft Skills &amp; Behavior"/>
    <x v="14"/>
    <x v="2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oft Skills &amp; Behavior"/>
    <x v="15"/>
    <x v="2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oft Skills &amp; Behavior"/>
    <x v="16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oft Skills &amp; Behavior"/>
    <x v="17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oft Skills &amp; Behavior"/>
    <x v="18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oft Skills &amp; Behavior"/>
    <x v="19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tandard Verification"/>
    <x v="20"/>
    <x v="1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tandard Verification"/>
    <x v="21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Standard Verification"/>
    <x v="22"/>
    <x v="2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Violation of Privacy&amp; Policies"/>
    <x v="23"/>
    <x v="3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Business Requirement &amp; process"/>
    <x v="24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Business Requirement &amp; process"/>
    <x v="25"/>
    <x v="0"/>
    <n v="0"/>
    <x v="0"/>
    <x v="0"/>
    <x v="2"/>
  </r>
  <r>
    <s v="Tatweer Misr"/>
    <x v="0"/>
    <x v="1"/>
    <x v="4"/>
    <n v="31924"/>
    <s v="Old"/>
    <s v="TeamLeader"/>
    <x v="1"/>
    <n v="513856734"/>
    <s v="Silvia_ANaguib"/>
    <d v="2026-05-30T10:06:10"/>
    <d v="2026-06-01T17:07:47"/>
    <s v="Business Requirement &amp; process"/>
    <x v="26"/>
    <x v="2"/>
    <n v="0"/>
    <x v="0"/>
    <x v="0"/>
    <x v="2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Company Image"/>
    <x v="0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Data &amp; System Accuracy"/>
    <x v="1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Data &amp; System Accuracy"/>
    <x v="2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duct Knowledge &amp; Process"/>
    <x v="3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duct Knowledge &amp; Process"/>
    <x v="4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5"/>
    <x v="2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6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7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8"/>
    <x v="2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9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10"/>
    <x v="2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11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Professionalism &amp; Etiquette"/>
    <x v="12"/>
    <x v="2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.B.S Security Process"/>
    <x v="13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oft Skills &amp; Behavior"/>
    <x v="14"/>
    <x v="2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oft Skills &amp; Behavior"/>
    <x v="15"/>
    <x v="2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oft Skills &amp; Behavior"/>
    <x v="16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oft Skills &amp; Behavior"/>
    <x v="17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oft Skills &amp; Behavior"/>
    <x v="18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oft Skills &amp; Behavior"/>
    <x v="19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tandard Verification"/>
    <x v="20"/>
    <x v="1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tandard Verification"/>
    <x v="21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Standard Verification"/>
    <x v="22"/>
    <x v="2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Violation of Privacy&amp; Policies"/>
    <x v="23"/>
    <x v="3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Business Requirement &amp; process"/>
    <x v="24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Business Requirement &amp; process"/>
    <x v="25"/>
    <x v="0"/>
    <n v="0"/>
    <x v="0"/>
    <x v="0"/>
    <x v="1"/>
  </r>
  <r>
    <s v="Tatweer Misr"/>
    <x v="0"/>
    <x v="1"/>
    <x v="4"/>
    <n v="31924"/>
    <s v="Old"/>
    <s v="TeamLeader"/>
    <x v="1"/>
    <n v="513791409"/>
    <s v="Silvia_ANaguib"/>
    <d v="2026-05-28T13:28:30"/>
    <d v="2026-06-01T17:19:05"/>
    <s v="Business Requirement &amp; process"/>
    <x v="26"/>
    <x v="2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Company Image"/>
    <x v="0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Data &amp; System Accuracy"/>
    <x v="1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Data &amp; System Accuracy"/>
    <x v="2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duct Knowledge &amp; Process"/>
    <x v="3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duct Knowledge &amp; Process"/>
    <x v="4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5"/>
    <x v="2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6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7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8"/>
    <x v="2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9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10"/>
    <x v="2"/>
    <n v="0"/>
    <x v="1"/>
    <x v="8"/>
    <x v="27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11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Professionalism &amp; Etiquette"/>
    <x v="12"/>
    <x v="2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.B.S Security Process"/>
    <x v="13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oft Skills &amp; Behavior"/>
    <x v="14"/>
    <x v="2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oft Skills &amp; Behavior"/>
    <x v="15"/>
    <x v="2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oft Skills &amp; Behavior"/>
    <x v="16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oft Skills &amp; Behavior"/>
    <x v="17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oft Skills &amp; Behavior"/>
    <x v="18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oft Skills &amp; Behavior"/>
    <x v="19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tandard Verification"/>
    <x v="20"/>
    <x v="1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tandard Verification"/>
    <x v="21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Standard Verification"/>
    <x v="22"/>
    <x v="2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Violation of Privacy&amp; Policies"/>
    <x v="23"/>
    <x v="3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Business Requirement &amp; process"/>
    <x v="24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Business Requirement &amp; process"/>
    <x v="25"/>
    <x v="0"/>
    <n v="0"/>
    <x v="0"/>
    <x v="0"/>
    <x v="1"/>
  </r>
  <r>
    <s v="Tatweer Misr"/>
    <x v="0"/>
    <x v="1"/>
    <x v="10"/>
    <n v="39025"/>
    <s v="Old"/>
    <s v="TeamLeader"/>
    <x v="1"/>
    <n v="513925475"/>
    <s v="Silvia_ANaguib"/>
    <d v="2026-05-31T17:26:00"/>
    <d v="2026-06-01T17:24:15"/>
    <s v="Business Requirement &amp; process"/>
    <x v="26"/>
    <x v="2"/>
    <n v="0"/>
    <x v="0"/>
    <x v="0"/>
    <x v="1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Company Image"/>
    <x v="0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Data &amp; System Accuracy"/>
    <x v="1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Data &amp; System Accuracy"/>
    <x v="2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duct Knowledge &amp; Process"/>
    <x v="3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duct Knowledge &amp; Process"/>
    <x v="4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5"/>
    <x v="2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6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7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8"/>
    <x v="2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9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10"/>
    <x v="2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11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Professionalism &amp; Etiquette"/>
    <x v="12"/>
    <x v="2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.B.S Security Process"/>
    <x v="13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oft Skills &amp; Behavior"/>
    <x v="14"/>
    <x v="2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oft Skills &amp; Behavior"/>
    <x v="15"/>
    <x v="2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oft Skills &amp; Behavior"/>
    <x v="16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oft Skills &amp; Behavior"/>
    <x v="17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oft Skills &amp; Behavior"/>
    <x v="18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oft Skills &amp; Behavior"/>
    <x v="19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tandard Verification"/>
    <x v="20"/>
    <x v="1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tandard Verification"/>
    <x v="21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Standard Verification"/>
    <x v="22"/>
    <x v="2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Violation of Privacy&amp; Policies"/>
    <x v="23"/>
    <x v="3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Business Requirement &amp; process"/>
    <x v="24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Business Requirement &amp; process"/>
    <x v="25"/>
    <x v="0"/>
    <n v="0"/>
    <x v="0"/>
    <x v="0"/>
    <x v="2"/>
  </r>
  <r>
    <s v="Tatweer Misr"/>
    <x v="0"/>
    <x v="1"/>
    <x v="10"/>
    <n v="39025"/>
    <s v="Old"/>
    <s v="TeamLeader"/>
    <x v="1"/>
    <n v="513925120"/>
    <s v="Silvia_ANaguib"/>
    <d v="2026-05-31T17:20:20"/>
    <d v="2026-06-01T17:28:12"/>
    <s v="Business Requirement &amp; process"/>
    <x v="26"/>
    <x v="2"/>
    <n v="0"/>
    <x v="0"/>
    <x v="0"/>
    <x v="2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Company Image"/>
    <x v="0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Data &amp; System Accuracy"/>
    <x v="1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Data &amp; System Accuracy"/>
    <x v="2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duct Knowledge &amp; Process"/>
    <x v="3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duct Knowledge &amp; Process"/>
    <x v="4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5"/>
    <x v="2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6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7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8"/>
    <x v="2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9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10"/>
    <x v="2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11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Professionalism &amp; Etiquette"/>
    <x v="12"/>
    <x v="2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.B.S Security Process"/>
    <x v="13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oft Skills &amp; Behavior"/>
    <x v="14"/>
    <x v="2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oft Skills &amp; Behavior"/>
    <x v="15"/>
    <x v="2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oft Skills &amp; Behavior"/>
    <x v="16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oft Skills &amp; Behavior"/>
    <x v="17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oft Skills &amp; Behavior"/>
    <x v="18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oft Skills &amp; Behavior"/>
    <x v="19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tandard Verification"/>
    <x v="20"/>
    <x v="1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tandard Verification"/>
    <x v="21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Standard Verification"/>
    <x v="22"/>
    <x v="2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Violation of Privacy&amp; Policies"/>
    <x v="23"/>
    <x v="3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Business Requirement &amp; process"/>
    <x v="24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Business Requirement &amp; process"/>
    <x v="25"/>
    <x v="0"/>
    <n v="0"/>
    <x v="0"/>
    <x v="0"/>
    <x v="1"/>
  </r>
  <r>
    <s v="Tatweer Misr"/>
    <x v="0"/>
    <x v="1"/>
    <x v="11"/>
    <n v="32764"/>
    <s v="Old"/>
    <s v="TeamLeader"/>
    <x v="1"/>
    <n v="513718482"/>
    <s v="Silvia_ANaguib"/>
    <d v="2026-05-26T13:35:07"/>
    <d v="2026-06-01T17:30:24"/>
    <s v="Business Requirement &amp; process"/>
    <x v="26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Company Image"/>
    <x v="0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Data &amp; System Accuracy"/>
    <x v="1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Data &amp; System Accuracy"/>
    <x v="2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duct Knowledge &amp; Process"/>
    <x v="3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duct Knowledge &amp; Process"/>
    <x v="4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5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6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7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8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9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10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11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Professionalism &amp; Etiquette"/>
    <x v="12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.B.S Security Process"/>
    <x v="13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oft Skills &amp; Behavior"/>
    <x v="14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oft Skills &amp; Behavior"/>
    <x v="15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oft Skills &amp; Behavior"/>
    <x v="16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oft Skills &amp; Behavior"/>
    <x v="17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oft Skills &amp; Behavior"/>
    <x v="18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oft Skills &amp; Behavior"/>
    <x v="19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tandard Verification"/>
    <x v="20"/>
    <x v="1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tandard Verification"/>
    <x v="21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Standard Verification"/>
    <x v="22"/>
    <x v="2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Violation of Privacy&amp; Policies"/>
    <x v="23"/>
    <x v="3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Business Requirement &amp; process"/>
    <x v="24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Business Requirement &amp; process"/>
    <x v="25"/>
    <x v="0"/>
    <n v="0"/>
    <x v="0"/>
    <x v="0"/>
    <x v="1"/>
  </r>
  <r>
    <s v="Tatweer Misr"/>
    <x v="0"/>
    <x v="1"/>
    <x v="8"/>
    <n v="32699"/>
    <s v="Old"/>
    <s v="TeamLeader"/>
    <x v="1"/>
    <n v="513724415"/>
    <s v="Silvia_ANaguib"/>
    <d v="2026-05-26T16:01:05"/>
    <d v="2026-06-01T18:00:38"/>
    <s v="Business Requirement &amp; process"/>
    <x v="26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Company Image"/>
    <x v="0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Data &amp; System Accuracy"/>
    <x v="1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Data &amp; System Accuracy"/>
    <x v="2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duct Knowledge &amp; Process"/>
    <x v="3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duct Knowledge &amp; Process"/>
    <x v="4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5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6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7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8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9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10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11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Professionalism &amp; Etiquette"/>
    <x v="12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.B.S Security Process"/>
    <x v="13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oft Skills &amp; Behavior"/>
    <x v="14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oft Skills &amp; Behavior"/>
    <x v="15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oft Skills &amp; Behavior"/>
    <x v="16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oft Skills &amp; Behavior"/>
    <x v="17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oft Skills &amp; Behavior"/>
    <x v="18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oft Skills &amp; Behavior"/>
    <x v="19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tandard Verification"/>
    <x v="20"/>
    <x v="1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tandard Verification"/>
    <x v="21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Standard Verification"/>
    <x v="22"/>
    <x v="2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Violation of Privacy&amp; Policies"/>
    <x v="23"/>
    <x v="3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Business Requirement &amp; process"/>
    <x v="24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Business Requirement &amp; process"/>
    <x v="25"/>
    <x v="0"/>
    <n v="0"/>
    <x v="0"/>
    <x v="0"/>
    <x v="1"/>
  </r>
  <r>
    <s v="Tatweer Misr"/>
    <x v="0"/>
    <x v="1"/>
    <x v="6"/>
    <n v="33277"/>
    <s v="Old"/>
    <s v="TeamLeader"/>
    <x v="1"/>
    <n v="513932863"/>
    <s v="Silvia_ANaguib"/>
    <d v="2026-05-31T19:23:31"/>
    <d v="2026-06-01T18:05:19"/>
    <s v="Business Requirement &amp; process"/>
    <x v="26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Company Image"/>
    <x v="0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Data &amp; System Accuracy"/>
    <x v="1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Data &amp; System Accuracy"/>
    <x v="2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duct Knowledge &amp; Process"/>
    <x v="3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duct Knowledge &amp; Process"/>
    <x v="4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5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6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7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8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9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10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11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Professionalism &amp; Etiquette"/>
    <x v="12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.B.S Security Process"/>
    <x v="13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oft Skills &amp; Behavior"/>
    <x v="14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oft Skills &amp; Behavior"/>
    <x v="15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oft Skills &amp; Behavior"/>
    <x v="16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oft Skills &amp; Behavior"/>
    <x v="17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oft Skills &amp; Behavior"/>
    <x v="18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oft Skills &amp; Behavior"/>
    <x v="19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tandard Verification"/>
    <x v="20"/>
    <x v="1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tandard Verification"/>
    <x v="21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Standard Verification"/>
    <x v="22"/>
    <x v="2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Violation of Privacy&amp; Policies"/>
    <x v="23"/>
    <x v="3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Business Requirement &amp; process"/>
    <x v="24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Business Requirement &amp; process"/>
    <x v="25"/>
    <x v="0"/>
    <n v="0"/>
    <x v="0"/>
    <x v="0"/>
    <x v="1"/>
  </r>
  <r>
    <s v="Tatweer Misr"/>
    <x v="0"/>
    <x v="1"/>
    <x v="6"/>
    <n v="33277"/>
    <s v="Old"/>
    <s v="TeamLeader"/>
    <x v="1"/>
    <n v="513769844"/>
    <s v="Silvia_ANaguib"/>
    <d v="2026-05-27T20:38:15"/>
    <d v="2026-06-01T18:11:02"/>
    <s v="Business Requirement &amp; process"/>
    <x v="26"/>
    <x v="2"/>
    <n v="0"/>
    <x v="0"/>
    <x v="0"/>
    <x v="1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Company Image"/>
    <x v="0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Data &amp; System Accuracy"/>
    <x v="1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Data &amp; System Accuracy"/>
    <x v="2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duct Knowledge &amp; Process"/>
    <x v="3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duct Knowledge &amp; Process"/>
    <x v="4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5"/>
    <x v="2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6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7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8"/>
    <x v="2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9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10"/>
    <x v="2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11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Professionalism &amp; Etiquette"/>
    <x v="12"/>
    <x v="2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.B.S Security Process"/>
    <x v="13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oft Skills &amp; Behavior"/>
    <x v="14"/>
    <x v="2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oft Skills &amp; Behavior"/>
    <x v="15"/>
    <x v="2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oft Skills &amp; Behavior"/>
    <x v="16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oft Skills &amp; Behavior"/>
    <x v="17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oft Skills &amp; Behavior"/>
    <x v="18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oft Skills &amp; Behavior"/>
    <x v="19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tandard Verification"/>
    <x v="20"/>
    <x v="1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tandard Verification"/>
    <x v="21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Standard Verification"/>
    <x v="22"/>
    <x v="2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Violation of Privacy&amp; Policies"/>
    <x v="23"/>
    <x v="3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Business Requirement &amp; process"/>
    <x v="24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Business Requirement &amp; process"/>
    <x v="25"/>
    <x v="0"/>
    <n v="0"/>
    <x v="0"/>
    <x v="0"/>
    <x v="0"/>
  </r>
  <r>
    <s v="Tatweer Misr"/>
    <x v="0"/>
    <x v="1"/>
    <x v="2"/>
    <n v="32961"/>
    <s v="Old"/>
    <s v="TeamLeader"/>
    <x v="1"/>
    <n v="513922890"/>
    <s v="Silvia_ANaguib"/>
    <d v="2026-05-31T16:47:09"/>
    <d v="2026-06-01T18:27:54"/>
    <s v="Business Requirement &amp; process"/>
    <x v="26"/>
    <x v="2"/>
    <n v="0"/>
    <x v="0"/>
    <x v="0"/>
    <x v="0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Company Image"/>
    <x v="0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Data &amp; System Accuracy"/>
    <x v="1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Data &amp; System Accuracy"/>
    <x v="2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duct Knowledge &amp; Process"/>
    <x v="3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duct Knowledge &amp; Process"/>
    <x v="4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5"/>
    <x v="2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6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7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8"/>
    <x v="2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9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10"/>
    <x v="2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11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Professionalism &amp; Etiquette"/>
    <x v="12"/>
    <x v="2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.B.S Security Process"/>
    <x v="13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oft Skills &amp; Behavior"/>
    <x v="14"/>
    <x v="2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oft Skills &amp; Behavior"/>
    <x v="15"/>
    <x v="2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oft Skills &amp; Behavior"/>
    <x v="16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oft Skills &amp; Behavior"/>
    <x v="17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oft Skills &amp; Behavior"/>
    <x v="18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oft Skills &amp; Behavior"/>
    <x v="19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tandard Verification"/>
    <x v="20"/>
    <x v="1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tandard Verification"/>
    <x v="21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Standard Verification"/>
    <x v="22"/>
    <x v="2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Violation of Privacy&amp; Policies"/>
    <x v="23"/>
    <x v="3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Business Requirement &amp; process"/>
    <x v="24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Business Requirement &amp; process"/>
    <x v="25"/>
    <x v="0"/>
    <n v="0"/>
    <x v="0"/>
    <x v="0"/>
    <x v="1"/>
  </r>
  <r>
    <s v="Tatweer Misr"/>
    <x v="0"/>
    <x v="1"/>
    <x v="2"/>
    <n v="32961"/>
    <s v="Old"/>
    <s v="TeamLeader"/>
    <x v="1"/>
    <n v="513920780"/>
    <s v="Silvia_ANaguib"/>
    <d v="2026-05-31T16:16:50"/>
    <d v="2026-06-01T18:33:13"/>
    <s v="Business Requirement &amp; process"/>
    <x v="26"/>
    <x v="2"/>
    <n v="0"/>
    <x v="0"/>
    <x v="0"/>
    <x v="1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Company Image"/>
    <x v="0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Data &amp; System Accuracy"/>
    <x v="1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Data &amp; System Accuracy"/>
    <x v="2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duct Knowledge &amp; Process"/>
    <x v="3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duct Knowledge &amp; Process"/>
    <x v="4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5"/>
    <x v="2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6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7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8"/>
    <x v="2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9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10"/>
    <x v="2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11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Professionalism &amp; Etiquette"/>
    <x v="12"/>
    <x v="2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.B.S Security Process"/>
    <x v="13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oft Skills &amp; Behavior"/>
    <x v="14"/>
    <x v="2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oft Skills &amp; Behavior"/>
    <x v="15"/>
    <x v="2"/>
    <n v="0"/>
    <x v="1"/>
    <x v="15"/>
    <x v="28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oft Skills &amp; Behavior"/>
    <x v="16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oft Skills &amp; Behavior"/>
    <x v="17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oft Skills &amp; Behavior"/>
    <x v="18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oft Skills &amp; Behavior"/>
    <x v="19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tandard Verification"/>
    <x v="20"/>
    <x v="1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tandard Verification"/>
    <x v="21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Standard Verification"/>
    <x v="22"/>
    <x v="2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Violation of Privacy&amp; Policies"/>
    <x v="23"/>
    <x v="3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Business Requirement &amp; process"/>
    <x v="24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Business Requirement &amp; process"/>
    <x v="25"/>
    <x v="0"/>
    <n v="0"/>
    <x v="0"/>
    <x v="0"/>
    <x v="0"/>
  </r>
  <r>
    <s v="Tatweer Misr"/>
    <x v="2"/>
    <x v="1"/>
    <x v="7"/>
    <n v="33271"/>
    <s v="Old"/>
    <s v="TeamLeader"/>
    <x v="1"/>
    <n v="514011218"/>
    <s v="Omnia_A Helmy"/>
    <d v="2026-05-30T19:10:26"/>
    <d v="2026-06-01T19:10:06"/>
    <s v="Business Requirement &amp; process"/>
    <x v="26"/>
    <x v="2"/>
    <n v="0"/>
    <x v="0"/>
    <x v="0"/>
    <x v="0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Company Image"/>
    <x v="0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Data &amp; System Accuracy"/>
    <x v="1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Data &amp; System Accuracy"/>
    <x v="2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duct Knowledge &amp; Process"/>
    <x v="3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duct Knowledge &amp; Process"/>
    <x v="4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5"/>
    <x v="2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6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7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8"/>
    <x v="2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9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10"/>
    <x v="2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11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Professionalism &amp; Etiquette"/>
    <x v="12"/>
    <x v="2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.B.S Security Process"/>
    <x v="13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oft Skills &amp; Behavior"/>
    <x v="14"/>
    <x v="2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oft Skills &amp; Behavior"/>
    <x v="15"/>
    <x v="2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oft Skills &amp; Behavior"/>
    <x v="16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oft Skills &amp; Behavior"/>
    <x v="17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oft Skills &amp; Behavior"/>
    <x v="18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oft Skills &amp; Behavior"/>
    <x v="19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tandard Verification"/>
    <x v="20"/>
    <x v="1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tandard Verification"/>
    <x v="21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Standard Verification"/>
    <x v="22"/>
    <x v="2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Violation of Privacy&amp; Policies"/>
    <x v="23"/>
    <x v="3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Business Requirement &amp; process"/>
    <x v="24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Business Requirement &amp; process"/>
    <x v="25"/>
    <x v="0"/>
    <n v="0"/>
    <x v="0"/>
    <x v="0"/>
    <x v="1"/>
  </r>
  <r>
    <s v="Tatweer Misr"/>
    <x v="2"/>
    <x v="1"/>
    <x v="13"/>
    <n v="32962"/>
    <s v="Old"/>
    <s v="TeamLeader"/>
    <x v="1"/>
    <n v="514013210"/>
    <s v="Mahmoud_H Hamed"/>
    <d v="2026-05-31T19:17:57"/>
    <d v="2026-06-01T19:20:35"/>
    <s v="Business Requirement &amp; process"/>
    <x v="26"/>
    <x v="2"/>
    <n v="0"/>
    <x v="0"/>
    <x v="0"/>
    <x v="1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Company Image"/>
    <x v="0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Data &amp; System Accuracy"/>
    <x v="1"/>
    <x v="1"/>
    <n v="0"/>
    <x v="1"/>
    <x v="10"/>
    <x v="29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Data &amp; System Accuracy"/>
    <x v="2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duct Knowledge &amp; Process"/>
    <x v="3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duct Knowledge &amp; Process"/>
    <x v="4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5"/>
    <x v="2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6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7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8"/>
    <x v="2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9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10"/>
    <x v="2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11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Professionalism &amp; Etiquette"/>
    <x v="12"/>
    <x v="2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.B.S Security Process"/>
    <x v="13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oft Skills &amp; Behavior"/>
    <x v="14"/>
    <x v="2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oft Skills &amp; Behavior"/>
    <x v="15"/>
    <x v="2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oft Skills &amp; Behavior"/>
    <x v="16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oft Skills &amp; Behavior"/>
    <x v="17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oft Skills &amp; Behavior"/>
    <x v="18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oft Skills &amp; Behavior"/>
    <x v="19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tandard Verification"/>
    <x v="20"/>
    <x v="1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tandard Verification"/>
    <x v="21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Standard Verification"/>
    <x v="22"/>
    <x v="2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Violation of Privacy&amp; Policies"/>
    <x v="23"/>
    <x v="3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Business Requirement &amp; process"/>
    <x v="24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Business Requirement &amp; process"/>
    <x v="25"/>
    <x v="0"/>
    <n v="0"/>
    <x v="0"/>
    <x v="0"/>
    <x v="0"/>
  </r>
  <r>
    <s v="Tatweer Misr"/>
    <x v="2"/>
    <x v="1"/>
    <x v="3"/>
    <n v="32760"/>
    <s v="Old"/>
    <s v="TeamLeader"/>
    <x v="1"/>
    <n v="514013190"/>
    <s v="Omnia_A Helmy"/>
    <d v="2026-05-31T16:57:40"/>
    <d v="2026-06-01T19:22:28"/>
    <s v="Business Requirement &amp; process"/>
    <x v="26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Company Image"/>
    <x v="0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Data &amp; System Accuracy"/>
    <x v="1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Data &amp; System Accuracy"/>
    <x v="2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duct Knowledge &amp; Process"/>
    <x v="3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duct Knowledge &amp; Process"/>
    <x v="4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5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6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7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8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9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10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11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Professionalism &amp; Etiquette"/>
    <x v="12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.B.S Security Process"/>
    <x v="13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oft Skills &amp; Behavior"/>
    <x v="14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oft Skills &amp; Behavior"/>
    <x v="15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oft Skills &amp; Behavior"/>
    <x v="16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oft Skills &amp; Behavior"/>
    <x v="17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oft Skills &amp; Behavior"/>
    <x v="18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oft Skills &amp; Behavior"/>
    <x v="19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tandard Verification"/>
    <x v="20"/>
    <x v="1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tandard Verification"/>
    <x v="21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Standard Verification"/>
    <x v="22"/>
    <x v="2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Violation of Privacy&amp; Policies"/>
    <x v="23"/>
    <x v="3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Business Requirement &amp; process"/>
    <x v="24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Business Requirement &amp; process"/>
    <x v="25"/>
    <x v="0"/>
    <n v="0"/>
    <x v="0"/>
    <x v="0"/>
    <x v="0"/>
  </r>
  <r>
    <s v="Tatweer Misr"/>
    <x v="2"/>
    <x v="1"/>
    <x v="8"/>
    <n v="32699"/>
    <s v="Old"/>
    <s v="TeamLeader"/>
    <x v="1"/>
    <n v="514013574"/>
    <s v="Omnia_A Helmy"/>
    <d v="2026-05-31T13:29:32"/>
    <d v="2026-06-01T19:25:19"/>
    <s v="Business Requirement &amp; process"/>
    <x v="26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Company Image"/>
    <x v="0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Data &amp; System Accuracy"/>
    <x v="1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Data &amp; System Accuracy"/>
    <x v="2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duct Knowledge &amp; Process"/>
    <x v="3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duct Knowledge &amp; Process"/>
    <x v="4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5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6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7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8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9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10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11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Professionalism &amp; Etiquette"/>
    <x v="12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.B.S Security Process"/>
    <x v="13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oft Skills &amp; Behavior"/>
    <x v="14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oft Skills &amp; Behavior"/>
    <x v="15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oft Skills &amp; Behavior"/>
    <x v="16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oft Skills &amp; Behavior"/>
    <x v="17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oft Skills &amp; Behavior"/>
    <x v="18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oft Skills &amp; Behavior"/>
    <x v="19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tandard Verification"/>
    <x v="20"/>
    <x v="1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tandard Verification"/>
    <x v="21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Standard Verification"/>
    <x v="22"/>
    <x v="2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Violation of Privacy&amp; Policies"/>
    <x v="23"/>
    <x v="3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Business Requirement &amp; process"/>
    <x v="24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Business Requirement &amp; process"/>
    <x v="25"/>
    <x v="0"/>
    <n v="0"/>
    <x v="0"/>
    <x v="0"/>
    <x v="0"/>
  </r>
  <r>
    <s v="Tatweer Misr"/>
    <x v="2"/>
    <x v="1"/>
    <x v="8"/>
    <n v="32699"/>
    <s v="Old"/>
    <s v="TeamLeader"/>
    <x v="1"/>
    <n v="514013784"/>
    <s v="Omnia_A Helmy"/>
    <d v="2026-05-31T15:00:38"/>
    <d v="2026-06-01T19:28:23"/>
    <s v="Business Requirement &amp; process"/>
    <x v="26"/>
    <x v="2"/>
    <n v="0"/>
    <x v="0"/>
    <x v="0"/>
    <x v="0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Company Image"/>
    <x v="0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Data &amp; System Accuracy"/>
    <x v="1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Data &amp; System Accuracy"/>
    <x v="2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duct Knowledge &amp; Process"/>
    <x v="3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duct Knowledge &amp; Process"/>
    <x v="4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5"/>
    <x v="2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6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7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8"/>
    <x v="2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9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10"/>
    <x v="2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11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Professionalism &amp; Etiquette"/>
    <x v="12"/>
    <x v="2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.B.S Security Process"/>
    <x v="13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oft Skills &amp; Behavior"/>
    <x v="14"/>
    <x v="2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oft Skills &amp; Behavior"/>
    <x v="15"/>
    <x v="2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oft Skills &amp; Behavior"/>
    <x v="16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oft Skills &amp; Behavior"/>
    <x v="17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oft Skills &amp; Behavior"/>
    <x v="18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oft Skills &amp; Behavior"/>
    <x v="19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tandard Verification"/>
    <x v="20"/>
    <x v="1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tandard Verification"/>
    <x v="21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Standard Verification"/>
    <x v="22"/>
    <x v="2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Violation of Privacy&amp; Policies"/>
    <x v="23"/>
    <x v="3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Business Requirement &amp; process"/>
    <x v="24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Business Requirement &amp; process"/>
    <x v="25"/>
    <x v="0"/>
    <n v="0"/>
    <x v="0"/>
    <x v="0"/>
    <x v="2"/>
  </r>
  <r>
    <s v="Tatweer Misr"/>
    <x v="0"/>
    <x v="1"/>
    <x v="13"/>
    <n v="32962"/>
    <s v="Old"/>
    <s v="TeamLeader"/>
    <x v="1"/>
    <n v="513922853"/>
    <s v="Silvia_ANaguib"/>
    <d v="2026-05-31T16:45:39"/>
    <d v="2026-06-01T19:31:11"/>
    <s v="Business Requirement &amp; process"/>
    <x v="26"/>
    <x v="2"/>
    <n v="0"/>
    <x v="0"/>
    <x v="0"/>
    <x v="2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Company Image"/>
    <x v="0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Data &amp; System Accuracy"/>
    <x v="1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Data &amp; System Accuracy"/>
    <x v="2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duct Knowledge &amp; Process"/>
    <x v="3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duct Knowledge &amp; Process"/>
    <x v="4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5"/>
    <x v="2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6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7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8"/>
    <x v="2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9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10"/>
    <x v="2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11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Professionalism &amp; Etiquette"/>
    <x v="12"/>
    <x v="2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.B.S Security Process"/>
    <x v="13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oft Skills &amp; Behavior"/>
    <x v="14"/>
    <x v="2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oft Skills &amp; Behavior"/>
    <x v="15"/>
    <x v="2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oft Skills &amp; Behavior"/>
    <x v="16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oft Skills &amp; Behavior"/>
    <x v="17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oft Skills &amp; Behavior"/>
    <x v="18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oft Skills &amp; Behavior"/>
    <x v="19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tandard Verification"/>
    <x v="20"/>
    <x v="1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tandard Verification"/>
    <x v="21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Standard Verification"/>
    <x v="22"/>
    <x v="2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Violation of Privacy&amp; Policies"/>
    <x v="23"/>
    <x v="3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Business Requirement &amp; process"/>
    <x v="24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Business Requirement &amp; process"/>
    <x v="25"/>
    <x v="0"/>
    <n v="0"/>
    <x v="0"/>
    <x v="0"/>
    <x v="0"/>
  </r>
  <r>
    <s v="Tatweer Misr"/>
    <x v="2"/>
    <x v="1"/>
    <x v="4"/>
    <n v="31924"/>
    <s v="Old"/>
    <s v="TeamLeader"/>
    <x v="1"/>
    <n v="514014794"/>
    <s v="Omnia_A Helmy"/>
    <d v="2026-05-30T14:36:51"/>
    <d v="2026-06-01T19:40:29"/>
    <s v="Business Requirement &amp; process"/>
    <x v="26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Company Image"/>
    <x v="0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Data &amp; System Accuracy"/>
    <x v="1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Data &amp; System Accuracy"/>
    <x v="2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duct Knowledge &amp; Process"/>
    <x v="3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duct Knowledge &amp; Process"/>
    <x v="4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5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6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7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8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9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10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11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Professionalism &amp; Etiquette"/>
    <x v="12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.B.S Security Process"/>
    <x v="13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oft Skills &amp; Behavior"/>
    <x v="14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oft Skills &amp; Behavior"/>
    <x v="15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oft Skills &amp; Behavior"/>
    <x v="16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oft Skills &amp; Behavior"/>
    <x v="17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oft Skills &amp; Behavior"/>
    <x v="18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oft Skills &amp; Behavior"/>
    <x v="19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tandard Verification"/>
    <x v="20"/>
    <x v="1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tandard Verification"/>
    <x v="21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Standard Verification"/>
    <x v="22"/>
    <x v="2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Violation of Privacy&amp; Policies"/>
    <x v="23"/>
    <x v="3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Business Requirement &amp; process"/>
    <x v="24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Business Requirement &amp; process"/>
    <x v="25"/>
    <x v="0"/>
    <n v="0"/>
    <x v="0"/>
    <x v="0"/>
    <x v="0"/>
  </r>
  <r>
    <s v="Tatweer Misr"/>
    <x v="0"/>
    <x v="1"/>
    <x v="13"/>
    <n v="32962"/>
    <s v="Old"/>
    <s v="TeamLeader"/>
    <x v="1"/>
    <n v="513858478"/>
    <s v="Silvia_ANaguib"/>
    <d v="2026-05-30T11:37:09"/>
    <d v="2026-06-01T19:43:27"/>
    <s v="Business Requirement &amp; process"/>
    <x v="26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Company Image"/>
    <x v="0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Data &amp; System Accuracy"/>
    <x v="1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Data &amp; System Accuracy"/>
    <x v="2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duct Knowledge &amp; Process"/>
    <x v="3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duct Knowledge &amp; Process"/>
    <x v="4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5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6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7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8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9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10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11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Professionalism &amp; Etiquette"/>
    <x v="12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.B.S Security Process"/>
    <x v="13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oft Skills &amp; Behavior"/>
    <x v="14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oft Skills &amp; Behavior"/>
    <x v="15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oft Skills &amp; Behavior"/>
    <x v="16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oft Skills &amp; Behavior"/>
    <x v="17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oft Skills &amp; Behavior"/>
    <x v="18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oft Skills &amp; Behavior"/>
    <x v="19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tandard Verification"/>
    <x v="20"/>
    <x v="1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tandard Verification"/>
    <x v="21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Standard Verification"/>
    <x v="22"/>
    <x v="2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Violation of Privacy&amp; Policies"/>
    <x v="23"/>
    <x v="3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Business Requirement &amp; process"/>
    <x v="24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Business Requirement &amp; process"/>
    <x v="25"/>
    <x v="0"/>
    <n v="0"/>
    <x v="0"/>
    <x v="0"/>
    <x v="0"/>
  </r>
  <r>
    <s v="Tatweer Misr"/>
    <x v="2"/>
    <x v="1"/>
    <x v="9"/>
    <n v="33279"/>
    <s v="Old"/>
    <s v="TeamLeader"/>
    <x v="1"/>
    <n v="514015273"/>
    <s v="Omnia_A Helmy"/>
    <d v="2026-05-30T09:44:10"/>
    <d v="2026-06-01T19:46:39"/>
    <s v="Business Requirement &amp; process"/>
    <x v="26"/>
    <x v="2"/>
    <n v="0"/>
    <x v="0"/>
    <x v="0"/>
    <x v="0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Company Image"/>
    <x v="0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Data &amp; System Accuracy"/>
    <x v="1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Data &amp; System Accuracy"/>
    <x v="2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duct Knowledge &amp; Process"/>
    <x v="3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duct Knowledge &amp; Process"/>
    <x v="4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5"/>
    <x v="2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6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7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8"/>
    <x v="2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9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10"/>
    <x v="2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11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Professionalism &amp; Etiquette"/>
    <x v="12"/>
    <x v="2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.B.S Security Process"/>
    <x v="13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oft Skills &amp; Behavior"/>
    <x v="14"/>
    <x v="2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oft Skills &amp; Behavior"/>
    <x v="15"/>
    <x v="2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oft Skills &amp; Behavior"/>
    <x v="16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oft Skills &amp; Behavior"/>
    <x v="17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oft Skills &amp; Behavior"/>
    <x v="18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oft Skills &amp; Behavior"/>
    <x v="19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tandard Verification"/>
    <x v="20"/>
    <x v="1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tandard Verification"/>
    <x v="21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Standard Verification"/>
    <x v="22"/>
    <x v="2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Violation of Privacy&amp; Policies"/>
    <x v="23"/>
    <x v="3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Business Requirement &amp; process"/>
    <x v="24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Business Requirement &amp; process"/>
    <x v="25"/>
    <x v="0"/>
    <n v="0"/>
    <x v="0"/>
    <x v="0"/>
    <x v="1"/>
  </r>
  <r>
    <s v="Tatweer Misr"/>
    <x v="2"/>
    <x v="1"/>
    <x v="10"/>
    <n v="39025"/>
    <s v="Old"/>
    <s v="TeamLeader"/>
    <x v="1"/>
    <n v="514015779"/>
    <s v="Omnia_A Helmy"/>
    <d v="2026-05-31T16:50:55"/>
    <d v="2026-06-01T19:51:57"/>
    <s v="Business Requirement &amp; process"/>
    <x v="26"/>
    <x v="2"/>
    <n v="0"/>
    <x v="0"/>
    <x v="0"/>
    <x v="1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Company Image"/>
    <x v="0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Data &amp; System Accuracy"/>
    <x v="1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Data &amp; System Accuracy"/>
    <x v="2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duct Knowledge &amp; Process"/>
    <x v="3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duct Knowledge &amp; Process"/>
    <x v="4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5"/>
    <x v="2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6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7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8"/>
    <x v="2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9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10"/>
    <x v="2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11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Professionalism &amp; Etiquette"/>
    <x v="12"/>
    <x v="2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.B.S Security Process"/>
    <x v="13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oft Skills &amp; Behavior"/>
    <x v="14"/>
    <x v="2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oft Skills &amp; Behavior"/>
    <x v="15"/>
    <x v="2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oft Skills &amp; Behavior"/>
    <x v="16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oft Skills &amp; Behavior"/>
    <x v="17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oft Skills &amp; Behavior"/>
    <x v="18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oft Skills &amp; Behavior"/>
    <x v="19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tandard Verification"/>
    <x v="20"/>
    <x v="1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tandard Verification"/>
    <x v="21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Standard Verification"/>
    <x v="22"/>
    <x v="2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Violation of Privacy&amp; Policies"/>
    <x v="23"/>
    <x v="3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Business Requirement &amp; process"/>
    <x v="24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Business Requirement &amp; process"/>
    <x v="25"/>
    <x v="0"/>
    <n v="0"/>
    <x v="0"/>
    <x v="0"/>
    <x v="0"/>
  </r>
  <r>
    <s v="Tatweer Misr"/>
    <x v="2"/>
    <x v="1"/>
    <x v="10"/>
    <n v="39025"/>
    <s v="Old"/>
    <s v="TeamLeader"/>
    <x v="1"/>
    <n v="514015887"/>
    <s v="Omnia_A Helmy"/>
    <d v="2026-05-31T11:11:11"/>
    <d v="2026-06-01T19:53:40"/>
    <s v="Business Requirement &amp; process"/>
    <x v="26"/>
    <x v="2"/>
    <n v="0"/>
    <x v="0"/>
    <x v="0"/>
    <x v="0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Company Image"/>
    <x v="0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Data &amp; System Accuracy"/>
    <x v="1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Data &amp; System Accuracy"/>
    <x v="2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duct Knowledge &amp; Process"/>
    <x v="3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duct Knowledge &amp; Process"/>
    <x v="4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5"/>
    <x v="2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6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7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8"/>
    <x v="2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9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10"/>
    <x v="2"/>
    <n v="0"/>
    <x v="1"/>
    <x v="8"/>
    <x v="30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11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Professionalism &amp; Etiquette"/>
    <x v="12"/>
    <x v="2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.B.S Security Process"/>
    <x v="13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oft Skills &amp; Behavior"/>
    <x v="14"/>
    <x v="2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oft Skills &amp; Behavior"/>
    <x v="15"/>
    <x v="2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oft Skills &amp; Behavior"/>
    <x v="16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oft Skills &amp; Behavior"/>
    <x v="17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oft Skills &amp; Behavior"/>
    <x v="18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oft Skills &amp; Behavior"/>
    <x v="19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tandard Verification"/>
    <x v="20"/>
    <x v="1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tandard Verification"/>
    <x v="21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Standard Verification"/>
    <x v="22"/>
    <x v="2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Violation of Privacy&amp; Policies"/>
    <x v="23"/>
    <x v="3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Business Requirement &amp; process"/>
    <x v="24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Business Requirement &amp; process"/>
    <x v="25"/>
    <x v="0"/>
    <n v="0"/>
    <x v="0"/>
    <x v="0"/>
    <x v="1"/>
  </r>
  <r>
    <s v="Tatweer Misr"/>
    <x v="0"/>
    <x v="1"/>
    <x v="13"/>
    <n v="32962"/>
    <s v="Old"/>
    <s v="TeamLeader"/>
    <x v="1"/>
    <n v="513788434"/>
    <s v="Silvia_ANaguib"/>
    <d v="2026-05-28T10:20:44"/>
    <d v="2026-06-01T19:54:06"/>
    <s v="Business Requirement &amp; process"/>
    <x v="26"/>
    <x v="2"/>
    <n v="0"/>
    <x v="0"/>
    <x v="0"/>
    <x v="1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Company Image"/>
    <x v="0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Data &amp; System Accuracy"/>
    <x v="1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Data &amp; System Accuracy"/>
    <x v="2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duct Knowledge &amp; Process"/>
    <x v="3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duct Knowledge &amp; Process"/>
    <x v="4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5"/>
    <x v="2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6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7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8"/>
    <x v="2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9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10"/>
    <x v="2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11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Professionalism &amp; Etiquette"/>
    <x v="12"/>
    <x v="2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.B.S Security Process"/>
    <x v="13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oft Skills &amp; Behavior"/>
    <x v="14"/>
    <x v="2"/>
    <n v="0"/>
    <x v="1"/>
    <x v="16"/>
    <x v="31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oft Skills &amp; Behavior"/>
    <x v="15"/>
    <x v="2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oft Skills &amp; Behavior"/>
    <x v="16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oft Skills &amp; Behavior"/>
    <x v="17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oft Skills &amp; Behavior"/>
    <x v="18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oft Skills &amp; Behavior"/>
    <x v="19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tandard Verification"/>
    <x v="20"/>
    <x v="1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tandard Verification"/>
    <x v="21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Standard Verification"/>
    <x v="22"/>
    <x v="2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Violation of Privacy&amp; Policies"/>
    <x v="23"/>
    <x v="3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Business Requirement &amp; process"/>
    <x v="24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Business Requirement &amp; process"/>
    <x v="25"/>
    <x v="0"/>
    <n v="0"/>
    <x v="0"/>
    <x v="0"/>
    <x v="2"/>
  </r>
  <r>
    <s v="Tatweer Misr"/>
    <x v="0"/>
    <x v="1"/>
    <x v="13"/>
    <n v="32962"/>
    <s v="Old"/>
    <s v="TeamLeader"/>
    <x v="1"/>
    <n v="513678129"/>
    <s v="Silvia_ANaguib"/>
    <d v="2026-05-25T17:11:56"/>
    <d v="2026-06-01T19:58:30"/>
    <s v="Business Requirement &amp; process"/>
    <x v="26"/>
    <x v="2"/>
    <n v="0"/>
    <x v="0"/>
    <x v="0"/>
    <x v="2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Company Image"/>
    <x v="0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Data &amp; System Accuracy"/>
    <x v="1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Data &amp; System Accuracy"/>
    <x v="2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duct Knowledge &amp; Process"/>
    <x v="3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duct Knowledge &amp; Process"/>
    <x v="4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5"/>
    <x v="2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6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7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8"/>
    <x v="2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9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10"/>
    <x v="2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11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Professionalism &amp; Etiquette"/>
    <x v="12"/>
    <x v="2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.B.S Security Process"/>
    <x v="13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oft Skills &amp; Behavior"/>
    <x v="14"/>
    <x v="2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oft Skills &amp; Behavior"/>
    <x v="15"/>
    <x v="2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oft Skills &amp; Behavior"/>
    <x v="16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oft Skills &amp; Behavior"/>
    <x v="17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oft Skills &amp; Behavior"/>
    <x v="18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oft Skills &amp; Behavior"/>
    <x v="19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tandard Verification"/>
    <x v="20"/>
    <x v="1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tandard Verification"/>
    <x v="21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Standard Verification"/>
    <x v="22"/>
    <x v="2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Violation of Privacy&amp; Policies"/>
    <x v="23"/>
    <x v="3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Business Requirement &amp; process"/>
    <x v="24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Business Requirement &amp; process"/>
    <x v="25"/>
    <x v="0"/>
    <n v="0"/>
    <x v="0"/>
    <x v="0"/>
    <x v="1"/>
  </r>
  <r>
    <s v="Tatweer Misr"/>
    <x v="2"/>
    <x v="1"/>
    <x v="7"/>
    <n v="33271"/>
    <s v="Old"/>
    <s v="TeamLeader"/>
    <x v="1"/>
    <n v="514016765"/>
    <s v="Omnia_A Helmy"/>
    <d v="2026-05-29T20:02:55"/>
    <d v="2026-06-01T20:03:43"/>
    <s v="Business Requirement &amp; process"/>
    <x v="26"/>
    <x v="2"/>
    <n v="0"/>
    <x v="0"/>
    <x v="0"/>
    <x v="1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Company Image"/>
    <x v="0"/>
    <x v="0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Data &amp; System Accuracy"/>
    <x v="1"/>
    <x v="1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Data &amp; System Accuracy"/>
    <x v="2"/>
    <x v="0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duct Knowledge &amp; Process"/>
    <x v="3"/>
    <x v="1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duct Knowledge &amp; Process"/>
    <x v="4"/>
    <x v="1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5"/>
    <x v="2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6"/>
    <x v="1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7"/>
    <x v="0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8"/>
    <x v="2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9"/>
    <x v="1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10"/>
    <x v="2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11"/>
    <x v="0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Professionalism &amp; Etiquette"/>
    <x v="12"/>
    <x v="2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S.B.S Security Process"/>
    <x v="13"/>
    <x v="0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Soft Skills &amp; Behavior"/>
    <x v="14"/>
    <x v="2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Soft Skills &amp; Behavior"/>
    <x v="15"/>
    <x v="2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Soft Skills &amp; Behavior"/>
    <x v="16"/>
    <x v="1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Soft Skills &amp; Behavior"/>
    <x v="17"/>
    <x v="0"/>
    <n v="0"/>
    <x v="0"/>
    <x v="0"/>
    <x v="0"/>
  </r>
  <r>
    <s v="Tatweer Misr"/>
    <x v="2"/>
    <x v="1"/>
    <x v="3"/>
    <n v="32760"/>
    <s v="Old"/>
    <s v="TeamLeader"/>
    <x v="1"/>
    <n v="514017202"/>
    <s v="Omnia_A Helmy"/>
    <d v="2026-05-29T15:10:44"/>
    <d v="2026-06-01T20:09:39"/>
    <s v="Soft Skills &amp; Behavior"/>
    <x v="18"/>
    <x v="1"/>
    <n v="0"/>
    <x v="0"/>
    <x v="0"/>
    <x v="0"/>
  </r>
  <r>
    <m/>
    <x v="4"/>
    <x v="2"/>
    <x v="15"/>
    <m/>
    <m/>
    <m/>
    <x v="2"/>
    <m/>
    <m/>
    <m/>
    <m/>
    <m/>
    <x v="27"/>
    <x v="4"/>
    <m/>
    <x v="2"/>
    <x v="1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56FFB-EC56-4FE5-8F03-C7F99CCC7B69}" name="PivotTable2" cacheId="0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chartFormat="76" rowHeaderCaption="Error Reasons">
  <location ref="A6:C12" firstHeaderRow="0" firstDataRow="1" firstDataCol="1" rowPageCount="4" colPageCount="1"/>
  <pivotFields count="19">
    <pivotField showAll="0"/>
    <pivotField axis="axisPage" multipleItemSelectionAllowed="1" showAll="0">
      <items count="7">
        <item x="0"/>
        <item x="1"/>
        <item x="2"/>
        <item x="4"/>
        <item m="1" x="5"/>
        <item x="3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h="1" x="2"/>
        <item x="1"/>
        <item x="3"/>
        <item h="1" x="4"/>
        <item t="default"/>
      </items>
    </pivotField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Row" dataField="1" showAll="0" sortType="descending">
      <items count="29">
        <item x="0"/>
        <item x="1"/>
        <item x="2"/>
        <item m="1" x="22"/>
        <item x="15"/>
        <item m="1" x="24"/>
        <item x="9"/>
        <item x="5"/>
        <item m="1" x="23"/>
        <item m="1" x="19"/>
        <item m="1" x="27"/>
        <item m="1" x="26"/>
        <item x="7"/>
        <item m="1" x="20"/>
        <item m="1" x="21"/>
        <item x="11"/>
        <item m="1" x="18"/>
        <item x="8"/>
        <item x="10"/>
        <item m="1" x="25"/>
        <item x="17"/>
        <item x="3"/>
        <item x="4"/>
        <item x="12"/>
        <item x="13"/>
        <item x="6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7"/>
  </rowFields>
  <rowItems count="6">
    <i>
      <x v="18"/>
    </i>
    <i>
      <x v="24"/>
    </i>
    <i>
      <x v="23"/>
    </i>
    <i>
      <x v="15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4">
    <pageField fld="1" hier="-1"/>
    <pageField fld="7" hier="-1"/>
    <pageField fld="14" hier="-1"/>
    <pageField fld="16" hier="-1"/>
  </pageFields>
  <dataFields count="2">
    <dataField name="Count of Error Reasons" fld="17" subtotal="count" baseField="0" baseItem="0"/>
    <dataField name="%" fld="17" subtotal="count" showDataAs="percentOfTotal" baseField="16" baseItem="9" numFmtId="10"/>
  </dataFields>
  <formats count="10">
    <format dxfId="7207">
      <pivotArea type="all" dataOnly="0" outline="0" fieldPosition="0"/>
    </format>
    <format dxfId="7206">
      <pivotArea outline="0" collapsedLevelsAreSubtotals="1" fieldPosition="0"/>
    </format>
    <format dxfId="7205">
      <pivotArea field="17" type="button" dataOnly="0" labelOnly="1" outline="0" axis="axisRow" fieldPosition="0"/>
    </format>
    <format dxfId="7204">
      <pivotArea dataOnly="0" labelOnly="1" grandRow="1" outline="0" fieldPosition="0"/>
    </format>
    <format dxfId="72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02">
      <pivotArea type="all" dataOnly="0" outline="0" fieldPosition="0"/>
    </format>
    <format dxfId="7201">
      <pivotArea outline="0" collapsedLevelsAreSubtotals="1" fieldPosition="0"/>
    </format>
    <format dxfId="7200">
      <pivotArea field="17" type="button" dataOnly="0" labelOnly="1" outline="0" axis="axisRow" fieldPosition="0"/>
    </format>
    <format dxfId="7199">
      <pivotArea dataOnly="0" labelOnly="1" grandRow="1" outline="0" fieldPosition="0"/>
    </format>
    <format dxfId="71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8C4EE-76FF-4057-A176-5DCC5A3DBF75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4" rowHeaderCaption="Error Reasons">
  <location ref="A36:C48" firstHeaderRow="0" firstDataRow="1" firstDataCol="1" rowPageCount="4" colPageCount="1"/>
  <pivotFields count="19">
    <pivotField showAll="0"/>
    <pivotField axis="axisPage" showAll="0">
      <items count="7">
        <item x="0"/>
        <item x="1"/>
        <item x="2"/>
        <item x="4"/>
        <item m="1" x="5"/>
        <item x="3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0"/>
        <item x="2"/>
        <item h="1" x="1"/>
        <item h="1" x="3"/>
        <item h="1" x="4"/>
        <item t="default"/>
      </items>
    </pivotField>
    <pivotField showAll="0"/>
    <pivotField axis="axisPage" showAll="0">
      <items count="4">
        <item x="1"/>
        <item x="0"/>
        <item x="2"/>
        <item t="default"/>
      </items>
    </pivotField>
    <pivotField axis="axisRow" dataField="1" showAll="0" sortType="descending">
      <items count="29">
        <item h="1" x="0"/>
        <item x="1"/>
        <item x="2"/>
        <item m="1" x="22"/>
        <item x="15"/>
        <item m="1" x="24"/>
        <item x="9"/>
        <item x="5"/>
        <item m="1" x="23"/>
        <item m="1" x="19"/>
        <item m="1" x="27"/>
        <item m="1" x="26"/>
        <item x="17"/>
        <item x="7"/>
        <item m="1" x="20"/>
        <item m="1" x="21"/>
        <item x="11"/>
        <item m="1" x="18"/>
        <item x="8"/>
        <item x="10"/>
        <item m="1" x="25"/>
        <item x="3"/>
        <item x="4"/>
        <item x="12"/>
        <item x="13"/>
        <item x="6"/>
        <item x="1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7"/>
  </rowFields>
  <rowItems count="12">
    <i>
      <x v="1"/>
    </i>
    <i>
      <x v="18"/>
    </i>
    <i>
      <x v="2"/>
    </i>
    <i>
      <x v="4"/>
    </i>
    <i>
      <x v="6"/>
    </i>
    <i>
      <x v="25"/>
    </i>
    <i>
      <x v="22"/>
    </i>
    <i>
      <x v="26"/>
    </i>
    <i>
      <x v="27"/>
    </i>
    <i>
      <x v="7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4">
    <pageField fld="1" hier="-1"/>
    <pageField fld="7" hier="-1"/>
    <pageField fld="14" hier="-1"/>
    <pageField fld="16" item="0" hier="-1"/>
  </pageFields>
  <dataFields count="2">
    <dataField name="Count of Error Reasons" fld="17" subtotal="count" baseField="0" baseItem="0"/>
    <dataField name="%" fld="17" subtotal="count" showDataAs="percentOfTotal" baseField="16" baseItem="9" numFmtId="10"/>
  </dataFields>
  <formats count="7">
    <format dxfId="72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213">
      <pivotArea dataOnly="0" labelOnly="1" fieldPosition="0">
        <references count="1">
          <reference field="17" count="0"/>
        </references>
      </pivotArea>
    </format>
    <format dxfId="7212">
      <pivotArea dataOnly="0" labelOnly="1" fieldPosition="0">
        <references count="1">
          <reference field="17" count="0"/>
        </references>
      </pivotArea>
    </format>
    <format dxfId="7211">
      <pivotArea collapsedLevelsAreSubtotals="1" fieldPosition="0">
        <references count="2">
          <reference field="4294967294" count="1" selected="0">
            <x v="0"/>
          </reference>
          <reference field="17" count="1">
            <x v="1"/>
          </reference>
        </references>
      </pivotArea>
    </format>
    <format dxfId="7210">
      <pivotArea collapsedLevelsAreSubtotals="1" fieldPosition="0">
        <references count="2">
          <reference field="4294967294" count="1" selected="0">
            <x v="0"/>
          </reference>
          <reference field="17" count="1">
            <x v="1"/>
          </reference>
        </references>
      </pivotArea>
    </format>
    <format dxfId="720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20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0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7656B-9E6D-4B28-B776-F5BF74AF9CD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>
  <location ref="A5:G62" firstHeaderRow="2" firstDataRow="2" firstDataCol="6" rowPageCount="3" colPageCount="1"/>
  <pivotFields count="19">
    <pivotField compact="0" outline="0" showAll="0"/>
    <pivotField axis="axisPage" compact="0" outline="0" multipleItemSelectionAllowed="1" showAll="0">
      <items count="7">
        <item x="0"/>
        <item x="1"/>
        <item x="2"/>
        <item x="4"/>
        <item m="1" x="5"/>
        <item x="3"/>
        <item t="default"/>
      </items>
    </pivotField>
    <pivotField axis="axisRow" compact="0" outline="0" showAll="0">
      <items count="4">
        <item x="0"/>
        <item n=" Misr" x="1"/>
        <item h="1" x="2"/>
        <item t="default"/>
      </items>
    </pivotField>
    <pivotField axis="axisRow" compact="0" outline="0" showAll="0" defaultSubtotal="0">
      <items count="17">
        <item x="7"/>
        <item x="0"/>
        <item x="5"/>
        <item x="4"/>
        <item x="9"/>
        <item x="3"/>
        <item x="1"/>
        <item x="2"/>
        <item x="8"/>
        <item x="10"/>
        <item x="11"/>
        <item x="6"/>
        <item x="14"/>
        <item x="12"/>
        <item x="13"/>
        <item h="1" x="15"/>
        <item m="1" x="16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 defaultSubtotal="0">
      <items count="28">
        <item x="5"/>
        <item x="8"/>
        <item x="2"/>
        <item sd="0" x="14"/>
        <item x="10"/>
        <item x="12"/>
        <item x="4"/>
        <item x="11"/>
        <item x="21"/>
        <item x="0"/>
        <item x="3"/>
        <item x="6"/>
        <item x="7"/>
        <item x="9"/>
        <item x="13"/>
        <item x="16"/>
        <item x="17"/>
        <item x="18"/>
        <item x="20"/>
        <item x="1"/>
        <item x="22"/>
        <item x="15"/>
        <item x="19"/>
        <item x="23"/>
        <item x="24"/>
        <item x="25"/>
        <item x="26"/>
        <item h="1"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5">
        <item x="0"/>
        <item x="2"/>
        <item x="1"/>
        <item h="1" x="3"/>
        <item h="1" x="4"/>
      </items>
    </pivotField>
    <pivotField compact="0" outline="0" showAll="0"/>
    <pivotField name=" " axis="axisPage" compact="0" outline="0" multipleItemSelectionAllowed="1" showAll="0">
      <items count="4">
        <item x="1"/>
        <item h="1" x="0"/>
        <item h="1" x="2"/>
        <item t="default"/>
      </items>
    </pivotField>
    <pivotField axis="axisRow" dataField="1" compact="0" outline="0" showAll="0">
      <items count="29">
        <item x="0"/>
        <item sd="0" x="1"/>
        <item x="2"/>
        <item m="1" x="22"/>
        <item x="15"/>
        <item m="1" x="24"/>
        <item x="9"/>
        <item x="5"/>
        <item m="1" x="23"/>
        <item m="1" x="19"/>
        <item m="1" x="27"/>
        <item m="1" x="26"/>
        <item x="17"/>
        <item x="7"/>
        <item m="1" x="20"/>
        <item m="1" x="21"/>
        <item x="11"/>
        <item m="1" x="18"/>
        <item x="8"/>
        <item x="10"/>
        <item m="1" x="25"/>
        <item x="3"/>
        <item x="4"/>
        <item x="12"/>
        <item x="13"/>
        <item x="6"/>
        <item x="14"/>
        <item x="16"/>
        <item t="default"/>
      </items>
    </pivotField>
    <pivotField axis="axisRow" compact="0" outline="0" showAll="0">
      <items count="51">
        <item x="0"/>
        <item x="1"/>
        <item x="2"/>
        <item m="1" x="33"/>
        <item m="1" x="34"/>
        <item x="10"/>
        <item m="1" x="39"/>
        <item m="1" x="37"/>
        <item m="1" x="38"/>
        <item m="1" x="42"/>
        <item m="1" x="49"/>
        <item m="1" x="41"/>
        <item m="1" x="47"/>
        <item x="20"/>
        <item m="1" x="43"/>
        <item m="1" x="40"/>
        <item m="1" x="48"/>
        <item m="1" x="44"/>
        <item m="1" x="32"/>
        <item m="1" x="35"/>
        <item x="16"/>
        <item m="1" x="36"/>
        <item m="1" x="46"/>
        <item m="1" x="45"/>
        <item x="3"/>
        <item x="4"/>
        <item x="5"/>
        <item x="6"/>
        <item x="11"/>
        <item x="12"/>
        <item x="13"/>
        <item x="14"/>
        <item x="15"/>
        <item x="17"/>
        <item x="18"/>
        <item x="19"/>
        <item x="7"/>
        <item x="8"/>
        <item x="9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6">
    <field x="2"/>
    <field x="3"/>
    <field x="14"/>
    <field x="13"/>
    <field x="17"/>
    <field x="18"/>
  </rowFields>
  <rowItems count="56">
    <i>
      <x/>
      <x/>
      <x v="2"/>
      <x v="6"/>
      <x v="21"/>
      <x v="25"/>
    </i>
    <i t="default" r="4">
      <x v="21"/>
    </i>
    <i r="1">
      <x v="2"/>
      <x v="1"/>
      <x v="1"/>
      <x v="2"/>
      <x v="2"/>
    </i>
    <i t="default" r="4">
      <x v="2"/>
    </i>
    <i r="1">
      <x v="3"/>
      <x v="1"/>
      <x v="3"/>
    </i>
    <i r="1">
      <x v="4"/>
      <x v="1"/>
      <x v="4"/>
      <x v="13"/>
      <x v="37"/>
    </i>
    <i t="default" r="4">
      <x v="13"/>
    </i>
    <i r="1">
      <x v="9"/>
      <x v="1"/>
      <x v="5"/>
      <x v="25"/>
      <x v="36"/>
    </i>
    <i t="default" r="4">
      <x v="25"/>
    </i>
    <i r="3">
      <x v="4"/>
      <x v="7"/>
      <x v="2"/>
    </i>
    <i t="default" r="4">
      <x v="7"/>
    </i>
    <i r="1">
      <x v="10"/>
      <x v="1"/>
      <x v="3"/>
    </i>
    <i r="3">
      <x v="1"/>
      <x v="2"/>
      <x v="26"/>
    </i>
    <i t="default" r="4">
      <x v="2"/>
    </i>
    <i r="1">
      <x v="11"/>
      <x v="1"/>
      <x v="3"/>
    </i>
    <i r="1">
      <x v="14"/>
      <x v="1"/>
      <x v="20"/>
      <x v="22"/>
      <x v="27"/>
    </i>
    <i t="default" r="4">
      <x v="22"/>
    </i>
    <i r="3">
      <x v="4"/>
      <x v="18"/>
      <x/>
    </i>
    <i t="default" r="4">
      <x v="18"/>
    </i>
    <i t="default">
      <x/>
    </i>
    <i>
      <x v="1"/>
      <x/>
      <x v="1"/>
      <x v="21"/>
      <x v="4"/>
      <x v="46"/>
    </i>
    <i t="default" r="4">
      <x v="4"/>
    </i>
    <i r="3">
      <x v="1"/>
      <x v="2"/>
      <x v="43"/>
    </i>
    <i t="default" r="4">
      <x v="2"/>
    </i>
    <i r="1">
      <x v="1"/>
      <x v="2"/>
      <x v="19"/>
      <x v="19"/>
      <x v="32"/>
    </i>
    <i t="default" r="4">
      <x v="19"/>
    </i>
    <i r="1">
      <x v="4"/>
      <x v="1"/>
      <x v="4"/>
      <x v="18"/>
      <x v="40"/>
    </i>
    <i t="default" r="4">
      <x v="18"/>
    </i>
    <i r="1">
      <x v="5"/>
      <x v="1"/>
      <x v="1"/>
      <x v="6"/>
      <x v="34"/>
    </i>
    <i t="default" r="4">
      <x v="6"/>
    </i>
    <i r="2">
      <x v="2"/>
      <x v="19"/>
      <x v="19"/>
      <x v="47"/>
    </i>
    <i t="default" r="4">
      <x v="19"/>
    </i>
    <i r="1">
      <x v="8"/>
      <x v="1"/>
      <x v="3"/>
    </i>
    <i r="3">
      <x v="21"/>
      <x v="4"/>
      <x v="41"/>
    </i>
    <i t="default" r="4">
      <x v="4"/>
    </i>
    <i r="1">
      <x v="9"/>
      <x/>
      <x v="2"/>
      <x v="24"/>
      <x v="35"/>
    </i>
    <i t="default" r="4">
      <x v="24"/>
    </i>
    <i r="2">
      <x v="1"/>
      <x v="3"/>
    </i>
    <i r="3">
      <x v="4"/>
      <x v="18"/>
      <x v="45"/>
    </i>
    <i t="default" r="4">
      <x v="18"/>
    </i>
    <i r="1">
      <x v="10"/>
      <x v="1"/>
      <x v="3"/>
    </i>
    <i r="3">
      <x v="1"/>
      <x v="6"/>
      <x v="28"/>
    </i>
    <i t="default" r="4">
      <x v="6"/>
    </i>
    <i r="1">
      <x v="13"/>
      <x/>
      <x v="9"/>
      <x v="16"/>
      <x v="20"/>
    </i>
    <i t="default" r="4">
      <x v="16"/>
    </i>
    <i r="2">
      <x v="2"/>
      <x v="19"/>
      <x v="23"/>
      <x v="33"/>
    </i>
    <i t="default" r="4">
      <x v="23"/>
    </i>
    <i r="1">
      <x v="14"/>
      <x v="1"/>
      <x v="3"/>
    </i>
    <i r="3">
      <x v="4"/>
      <x v="18"/>
      <x v="48"/>
    </i>
    <i t="default" r="4">
      <x v="18"/>
    </i>
    <i r="3">
      <x v="1"/>
      <x v="2"/>
      <x/>
    </i>
    <i t="default" r="4">
      <x v="2"/>
    </i>
    <i r="2">
      <x v="2"/>
      <x v="19"/>
      <x v="19"/>
      <x v="31"/>
    </i>
    <i t="default" r="4">
      <x v="19"/>
    </i>
    <i t="default">
      <x v="1"/>
    </i>
    <i t="grand">
      <x/>
    </i>
  </rowItems>
  <colItems count="1">
    <i/>
  </colItems>
  <pageFields count="3">
    <pageField fld="16" hier="-1"/>
    <pageField fld="7" hier="-1"/>
    <pageField fld="1" hier="-1"/>
  </pageFields>
  <dataFields count="1">
    <dataField name="Count of Error Reasons" fld="17" subtotal="count" baseField="0" baseItem="0"/>
  </dataFields>
  <formats count="136">
    <format dxfId="7197">
      <pivotArea outline="0" collapsedLevelsAreSubtotals="1" fieldPosition="0"/>
    </format>
    <format dxfId="7196">
      <pivotArea field="2" type="button" dataOnly="0" labelOnly="1" outline="0" axis="axisRow" fieldPosition="0"/>
    </format>
    <format dxfId="7195">
      <pivotArea field="3" type="button" dataOnly="0" labelOnly="1" outline="0" axis="axisRow" fieldPosition="1"/>
    </format>
    <format dxfId="7194">
      <pivotArea field="14" type="button" dataOnly="0" labelOnly="1" outline="0" axis="axisRow" fieldPosition="2"/>
    </format>
    <format dxfId="7193">
      <pivotArea field="13" type="button" dataOnly="0" labelOnly="1" outline="0" axis="axisRow" fieldPosition="3"/>
    </format>
    <format dxfId="7192">
      <pivotArea dataOnly="0" labelOnly="1" outline="0" fieldPosition="0">
        <references count="1">
          <reference field="2" count="0"/>
        </references>
      </pivotArea>
    </format>
    <format dxfId="7191">
      <pivotArea dataOnly="0" labelOnly="1" outline="0" fieldPosition="0">
        <references count="1">
          <reference field="2" count="0" defaultSubtotal="1"/>
        </references>
      </pivotArea>
    </format>
    <format dxfId="7190">
      <pivotArea dataOnly="0" labelOnly="1" grandRow="1" outline="0" fieldPosition="0"/>
    </format>
    <format dxfId="7189">
      <pivotArea outline="0" collapsedLevelsAreSubtotals="1" fieldPosition="0"/>
    </format>
    <format dxfId="7188">
      <pivotArea field="2" type="button" dataOnly="0" labelOnly="1" outline="0" axis="axisRow" fieldPosition="0"/>
    </format>
    <format dxfId="7187">
      <pivotArea field="3" type="button" dataOnly="0" labelOnly="1" outline="0" axis="axisRow" fieldPosition="1"/>
    </format>
    <format dxfId="7186">
      <pivotArea field="14" type="button" dataOnly="0" labelOnly="1" outline="0" axis="axisRow" fieldPosition="2"/>
    </format>
    <format dxfId="7185">
      <pivotArea field="13" type="button" dataOnly="0" labelOnly="1" outline="0" axis="axisRow" fieldPosition="3"/>
    </format>
    <format dxfId="7184">
      <pivotArea dataOnly="0" labelOnly="1" outline="0" fieldPosition="0">
        <references count="1">
          <reference field="2" count="0"/>
        </references>
      </pivotArea>
    </format>
    <format dxfId="7183">
      <pivotArea dataOnly="0" labelOnly="1" outline="0" fieldPosition="0">
        <references count="1">
          <reference field="2" count="0" defaultSubtotal="1"/>
        </references>
      </pivotArea>
    </format>
    <format dxfId="7182">
      <pivotArea dataOnly="0" labelOnly="1" grandRow="1" outline="0" fieldPosition="0"/>
    </format>
    <format dxfId="7181">
      <pivotArea type="all" dataOnly="0" outline="0" fieldPosition="0"/>
    </format>
    <format dxfId="7180">
      <pivotArea type="all" dataOnly="0" outline="0" fieldPosition="0"/>
    </format>
    <format dxfId="7179">
      <pivotArea type="all" dataOnly="0" outline="0" fieldPosition="0"/>
    </format>
    <format dxfId="7178">
      <pivotArea outline="0" collapsedLevelsAreSubtotals="1" fieldPosition="0"/>
    </format>
    <format dxfId="7177">
      <pivotArea type="origin" dataOnly="0" labelOnly="1" outline="0" fieldPosition="0"/>
    </format>
    <format dxfId="7176">
      <pivotArea field="2" type="button" dataOnly="0" labelOnly="1" outline="0" axis="axisRow" fieldPosition="0"/>
    </format>
    <format dxfId="7175">
      <pivotArea field="3" type="button" dataOnly="0" labelOnly="1" outline="0" axis="axisRow" fieldPosition="1"/>
    </format>
    <format dxfId="7174">
      <pivotArea field="14" type="button" dataOnly="0" labelOnly="1" outline="0" axis="axisRow" fieldPosition="2"/>
    </format>
    <format dxfId="7173">
      <pivotArea field="13" type="button" dataOnly="0" labelOnly="1" outline="0" axis="axisRow" fieldPosition="3"/>
    </format>
    <format dxfId="7172">
      <pivotArea field="17" type="button" dataOnly="0" labelOnly="1" outline="0" axis="axisRow" fieldPosition="4"/>
    </format>
    <format dxfId="7171">
      <pivotArea field="18" type="button" dataOnly="0" labelOnly="1" outline="0" axis="axisRow" fieldPosition="5"/>
    </format>
    <format dxfId="7170">
      <pivotArea dataOnly="0" labelOnly="1" outline="0" fieldPosition="0">
        <references count="1">
          <reference field="2" count="0"/>
        </references>
      </pivotArea>
    </format>
    <format dxfId="7169">
      <pivotArea dataOnly="0" labelOnly="1" outline="0" fieldPosition="0">
        <references count="1">
          <reference field="2" count="0" defaultSubtotal="1"/>
        </references>
      </pivotArea>
    </format>
    <format dxfId="7168">
      <pivotArea dataOnly="0" labelOnly="1" grandRow="1" outline="0" fieldPosition="0"/>
    </format>
    <format dxfId="7167">
      <pivotArea type="topRight" dataOnly="0" labelOnly="1" outline="0" fieldPosition="0"/>
    </format>
    <format dxfId="7166">
      <pivotArea outline="0" fieldPosition="0">
        <references count="1">
          <reference field="2" count="0" selected="0" defaultSubtotal="1"/>
        </references>
      </pivotArea>
    </format>
    <format dxfId="7165">
      <pivotArea dataOnly="0" labelOnly="1" outline="0" fieldPosition="0">
        <references count="1">
          <reference field="2" count="0"/>
        </references>
      </pivotArea>
    </format>
    <format dxfId="7164">
      <pivotArea dataOnly="0" labelOnly="1" outline="0" fieldPosition="0">
        <references count="1">
          <reference field="2" count="0" defaultSubtotal="1"/>
        </references>
      </pivotArea>
    </format>
    <format dxfId="7163">
      <pivotArea dataOnly="0" labelOnly="1" outline="0" fieldPosition="0">
        <references count="2">
          <reference field="2" count="1" selected="0">
            <x v="0"/>
          </reference>
          <reference field="3" count="0"/>
        </references>
      </pivotArea>
    </format>
    <format dxfId="7162">
      <pivotArea dataOnly="0" labelOnly="1" outline="0" fieldPosition="0">
        <references count="2">
          <reference field="2" count="1" selected="0">
            <x v="1"/>
          </reference>
          <reference field="3" count="0"/>
        </references>
      </pivotArea>
    </format>
    <format dxfId="7161">
      <pivotArea outline="0" collapsedLevelsAreSubtotals="1" fieldPosition="0"/>
    </format>
    <format dxfId="7160">
      <pivotArea field="2" type="button" dataOnly="0" labelOnly="1" outline="0" axis="axisRow" fieldPosition="0"/>
    </format>
    <format dxfId="7159">
      <pivotArea field="3" type="button" dataOnly="0" labelOnly="1" outline="0" axis="axisRow" fieldPosition="1"/>
    </format>
    <format dxfId="7158">
      <pivotArea field="14" type="button" dataOnly="0" labelOnly="1" outline="0" axis="axisRow" fieldPosition="2"/>
    </format>
    <format dxfId="7157">
      <pivotArea field="13" type="button" dataOnly="0" labelOnly="1" outline="0" axis="axisRow" fieldPosition="3"/>
    </format>
    <format dxfId="7156">
      <pivotArea field="17" type="button" dataOnly="0" labelOnly="1" outline="0" axis="axisRow" fieldPosition="4"/>
    </format>
    <format dxfId="7155">
      <pivotArea field="18" type="button" dataOnly="0" labelOnly="1" outline="0" axis="axisRow" fieldPosition="5"/>
    </format>
    <format dxfId="7154">
      <pivotArea dataOnly="0" labelOnly="1" outline="0" fieldPosition="0">
        <references count="1">
          <reference field="2" count="2">
            <x v="0"/>
            <x v="1"/>
          </reference>
        </references>
      </pivotArea>
    </format>
    <format dxfId="7153">
      <pivotArea dataOnly="0" labelOnly="1" outline="0" fieldPosition="0">
        <references count="1">
          <reference field="2" count="2" defaultSubtotal="1">
            <x v="0"/>
            <x v="1"/>
          </reference>
        </references>
      </pivotArea>
    </format>
    <format dxfId="7152">
      <pivotArea dataOnly="0" labelOnly="1" grandRow="1" outline="0" fieldPosition="0"/>
    </format>
    <format dxfId="7151">
      <pivotArea dataOnly="0" labelOnly="1" outline="0" fieldPosition="0">
        <references count="2">
          <reference field="2" count="1" selected="0">
            <x v="0"/>
          </reference>
          <reference field="3" count="4">
            <x v="0"/>
            <x v="2"/>
            <x v="4"/>
            <x v="6"/>
          </reference>
        </references>
      </pivotArea>
    </format>
    <format dxfId="7150">
      <pivotArea dataOnly="0" labelOnly="1" outline="0" fieldPosition="0">
        <references count="2">
          <reference field="2" count="1" selected="0">
            <x v="1"/>
          </reference>
          <reference field="3" count="5">
            <x v="0"/>
            <x v="1"/>
            <x v="3"/>
            <x v="4"/>
            <x v="6"/>
          </reference>
        </references>
      </pivotArea>
    </format>
    <format dxfId="7149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0"/>
          </reference>
          <reference field="13" count="1">
            <x v="5"/>
          </reference>
          <reference field="14" count="1" selected="0">
            <x v="1"/>
          </reference>
        </references>
      </pivotArea>
    </format>
    <format dxfId="7148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2"/>
          </reference>
          <reference field="13" count="1">
            <x v="3"/>
          </reference>
          <reference field="14" count="1" selected="0">
            <x v="1"/>
          </reference>
        </references>
      </pivotArea>
    </format>
    <format dxfId="7147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"/>
          </reference>
          <reference field="13" count="2">
            <x v="3"/>
            <x v="4"/>
          </reference>
          <reference field="14" count="1" selected="0">
            <x v="1"/>
          </reference>
        </references>
      </pivotArea>
    </format>
    <format dxfId="7146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"/>
          </reference>
          <reference field="13" count="1">
            <x v="3"/>
          </reference>
          <reference field="14" count="1" selected="0">
            <x v="1"/>
          </reference>
        </references>
      </pivotArea>
    </format>
    <format dxfId="714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0"/>
          </reference>
          <reference field="13" count="1">
            <x v="5"/>
          </reference>
          <reference field="14" count="1" selected="0">
            <x v="1"/>
          </reference>
        </references>
      </pivotArea>
    </format>
    <format dxfId="714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"/>
          </reference>
          <reference field="13" count="2">
            <x v="3"/>
            <x v="4"/>
          </reference>
          <reference field="14" count="1" selected="0">
            <x v="1"/>
          </reference>
        </references>
      </pivotArea>
    </format>
    <format dxfId="714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13" count="1">
            <x v="3"/>
          </reference>
          <reference field="14" count="1" selected="0">
            <x v="1"/>
          </reference>
        </references>
      </pivotArea>
    </format>
    <format dxfId="714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13" count="1">
            <x v="1"/>
          </reference>
          <reference field="14" count="1" selected="0">
            <x v="1"/>
          </reference>
        </references>
      </pivotArea>
    </format>
    <format dxfId="714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6"/>
          </reference>
          <reference field="13" count="1">
            <x v="4"/>
          </reference>
          <reference field="14" count="1" selected="0">
            <x v="1"/>
          </reference>
        </references>
      </pivotArea>
    </format>
    <format dxfId="7140">
      <pivotArea outline="0" collapsedLevelsAreSubtotals="1" fieldPosition="0"/>
    </format>
    <format dxfId="7139">
      <pivotArea field="2" type="button" dataOnly="0" labelOnly="1" outline="0" axis="axisRow" fieldPosition="0"/>
    </format>
    <format dxfId="7138">
      <pivotArea field="3" type="button" dataOnly="0" labelOnly="1" outline="0" axis="axisRow" fieldPosition="1"/>
    </format>
    <format dxfId="7137">
      <pivotArea field="14" type="button" dataOnly="0" labelOnly="1" outline="0" axis="axisRow" fieldPosition="2"/>
    </format>
    <format dxfId="7136">
      <pivotArea field="13" type="button" dataOnly="0" labelOnly="1" outline="0" axis="axisRow" fieldPosition="3"/>
    </format>
    <format dxfId="7135">
      <pivotArea field="17" type="button" dataOnly="0" labelOnly="1" outline="0" axis="axisRow" fieldPosition="4"/>
    </format>
    <format dxfId="7134">
      <pivotArea field="18" type="button" dataOnly="0" labelOnly="1" outline="0" axis="axisRow" fieldPosition="5"/>
    </format>
    <format dxfId="7133">
      <pivotArea dataOnly="0" labelOnly="1" outline="0" fieldPosition="0">
        <references count="1">
          <reference field="2" count="2">
            <x v="0"/>
            <x v="1"/>
          </reference>
        </references>
      </pivotArea>
    </format>
    <format dxfId="7132">
      <pivotArea dataOnly="0" labelOnly="1" outline="0" fieldPosition="0">
        <references count="1">
          <reference field="2" count="2" defaultSubtotal="1">
            <x v="0"/>
            <x v="1"/>
          </reference>
        </references>
      </pivotArea>
    </format>
    <format dxfId="7131">
      <pivotArea dataOnly="0" labelOnly="1" grandRow="1" outline="0" fieldPosition="0"/>
    </format>
    <format dxfId="7130">
      <pivotArea dataOnly="0" labelOnly="1" outline="0" fieldPosition="0">
        <references count="2">
          <reference field="2" count="1" selected="0">
            <x v="0"/>
          </reference>
          <reference field="3" count="4">
            <x v="0"/>
            <x v="2"/>
            <x v="4"/>
            <x v="6"/>
          </reference>
        </references>
      </pivotArea>
    </format>
    <format dxfId="7129">
      <pivotArea dataOnly="0" labelOnly="1" outline="0" fieldPosition="0">
        <references count="2">
          <reference field="2" count="1" selected="0">
            <x v="1"/>
          </reference>
          <reference field="3" count="5">
            <x v="0"/>
            <x v="1"/>
            <x v="3"/>
            <x v="4"/>
            <x v="6"/>
          </reference>
        </references>
      </pivotArea>
    </format>
    <format dxfId="7128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0"/>
          </reference>
          <reference field="13" count="1">
            <x v="5"/>
          </reference>
          <reference field="14" count="1" selected="0">
            <x v="1"/>
          </reference>
        </references>
      </pivotArea>
    </format>
    <format dxfId="7127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2"/>
          </reference>
          <reference field="13" count="1">
            <x v="3"/>
          </reference>
          <reference field="14" count="1" selected="0">
            <x v="1"/>
          </reference>
        </references>
      </pivotArea>
    </format>
    <format dxfId="7126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4"/>
          </reference>
          <reference field="13" count="2">
            <x v="3"/>
            <x v="4"/>
          </reference>
          <reference field="14" count="1" selected="0">
            <x v="1"/>
          </reference>
        </references>
      </pivotArea>
    </format>
    <format dxfId="7125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6"/>
          </reference>
          <reference field="13" count="1">
            <x v="3"/>
          </reference>
          <reference field="14" count="1" selected="0">
            <x v="1"/>
          </reference>
        </references>
      </pivotArea>
    </format>
    <format dxfId="7124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0"/>
          </reference>
          <reference field="13" count="1">
            <x v="5"/>
          </reference>
          <reference field="14" count="1" selected="0">
            <x v="1"/>
          </reference>
        </references>
      </pivotArea>
    </format>
    <format dxfId="7123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"/>
          </reference>
          <reference field="13" count="2">
            <x v="3"/>
            <x v="4"/>
          </reference>
          <reference field="14" count="1" selected="0">
            <x v="1"/>
          </reference>
        </references>
      </pivotArea>
    </format>
    <format dxfId="712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13" count="1">
            <x v="3"/>
          </reference>
          <reference field="14" count="1" selected="0">
            <x v="1"/>
          </reference>
        </references>
      </pivotArea>
    </format>
    <format dxfId="712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13" count="1">
            <x v="1"/>
          </reference>
          <reference field="14" count="1" selected="0">
            <x v="1"/>
          </reference>
        </references>
      </pivotArea>
    </format>
    <format dxfId="712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6"/>
          </reference>
          <reference field="13" count="1">
            <x v="4"/>
          </reference>
          <reference field="14" count="1" selected="0">
            <x v="1"/>
          </reference>
        </references>
      </pivotArea>
    </format>
    <format dxfId="7119">
      <pivotArea outline="0" collapsedLevelsAreSubtotals="1" fieldPosition="0"/>
    </format>
    <format dxfId="7118">
      <pivotArea field="2" type="button" dataOnly="0" labelOnly="1" outline="0" axis="axisRow" fieldPosition="0"/>
    </format>
    <format dxfId="7117">
      <pivotArea field="3" type="button" dataOnly="0" labelOnly="1" outline="0" axis="axisRow" fieldPosition="1"/>
    </format>
    <format dxfId="7116">
      <pivotArea field="14" type="button" dataOnly="0" labelOnly="1" outline="0" axis="axisRow" fieldPosition="2"/>
    </format>
    <format dxfId="7115">
      <pivotArea field="13" type="button" dataOnly="0" labelOnly="1" outline="0" axis="axisRow" fieldPosition="3"/>
    </format>
    <format dxfId="7114">
      <pivotArea field="17" type="button" dataOnly="0" labelOnly="1" outline="0" axis="axisRow" fieldPosition="4"/>
    </format>
    <format dxfId="7113">
      <pivotArea field="18" type="button" dataOnly="0" labelOnly="1" outline="0" axis="axisRow" fieldPosition="5"/>
    </format>
    <format dxfId="7112">
      <pivotArea dataOnly="0" labelOnly="1" outline="0" fieldPosition="0">
        <references count="1">
          <reference field="2" count="2">
            <x v="0"/>
            <x v="1"/>
          </reference>
        </references>
      </pivotArea>
    </format>
    <format dxfId="7111">
      <pivotArea dataOnly="0" labelOnly="1" outline="0" fieldPosition="0">
        <references count="1">
          <reference field="2" count="2" defaultSubtotal="1">
            <x v="0"/>
            <x v="1"/>
          </reference>
        </references>
      </pivotArea>
    </format>
    <format dxfId="7110">
      <pivotArea dataOnly="0" labelOnly="1" grandRow="1" outline="0" fieldPosition="0"/>
    </format>
    <format dxfId="7109">
      <pivotArea dataOnly="0" labelOnly="1" outline="0" fieldPosition="0">
        <references count="2">
          <reference field="2" count="1" selected="0">
            <x v="0"/>
          </reference>
          <reference field="3" count="1">
            <x v="16"/>
          </reference>
        </references>
      </pivotArea>
    </format>
    <format dxfId="7108">
      <pivotArea dataOnly="0" labelOnly="1" outline="0" fieldPosition="0">
        <references count="2">
          <reference field="2" count="1" selected="0">
            <x v="1"/>
          </reference>
          <reference field="3" count="7">
            <x v="4"/>
            <x v="5"/>
            <x v="6"/>
            <x v="7"/>
            <x v="9"/>
            <x v="13"/>
            <x v="14"/>
          </reference>
        </references>
      </pivotArea>
    </format>
    <format dxfId="7107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6"/>
          </reference>
          <reference field="14" count="1">
            <x v="2"/>
          </reference>
        </references>
      </pivotArea>
    </format>
    <format dxfId="7106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4"/>
          </reference>
          <reference field="14" count="1">
            <x v="2"/>
          </reference>
        </references>
      </pivotArea>
    </format>
    <format dxfId="7105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6"/>
          </reference>
          <reference field="14" count="1">
            <x v="0"/>
          </reference>
        </references>
      </pivotArea>
    </format>
    <format dxfId="7104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14"/>
          </reference>
          <reference field="14" count="2">
            <x v="2"/>
            <x v="3"/>
          </reference>
        </references>
      </pivotArea>
    </format>
    <format dxfId="7103">
      <pivotArea dataOnly="0" labelOnly="1" outline="0" fieldPosition="0">
        <references count="4">
          <reference field="2" count="1" selected="0">
            <x v="0"/>
          </reference>
          <reference field="3" count="1" selected="0">
            <x v="16"/>
          </reference>
          <reference field="13" count="1">
            <x v="17"/>
          </reference>
          <reference field="14" count="1" selected="0">
            <x v="2"/>
          </reference>
        </references>
      </pivotArea>
    </format>
    <format dxfId="7102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4"/>
          </reference>
          <reference field="13" count="1">
            <x v="19"/>
          </reference>
          <reference field="14" count="1" selected="0">
            <x v="2"/>
          </reference>
        </references>
      </pivotArea>
    </format>
    <format dxfId="7101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5"/>
          </reference>
          <reference field="13" count="1">
            <x v="10"/>
          </reference>
          <reference field="14" count="1" selected="0">
            <x v="2"/>
          </reference>
        </references>
      </pivotArea>
    </format>
    <format dxfId="7100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6"/>
          </reference>
          <reference field="13" count="1">
            <x v="2"/>
          </reference>
          <reference field="14" count="1" selected="0">
            <x v="0"/>
          </reference>
        </references>
      </pivotArea>
    </format>
    <format dxfId="7099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7"/>
          </reference>
          <reference field="13" count="2">
            <x v="7"/>
            <x v="9"/>
          </reference>
          <reference field="14" count="1" selected="0">
            <x v="0"/>
          </reference>
        </references>
      </pivotArea>
    </format>
    <format dxfId="7098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9"/>
          </reference>
          <reference field="13" count="1">
            <x v="9"/>
          </reference>
          <reference field="14" count="1" selected="0">
            <x v="0"/>
          </reference>
        </references>
      </pivotArea>
    </format>
    <format dxfId="7097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3"/>
          </reference>
          <reference field="13" count="1">
            <x v="2"/>
          </reference>
          <reference field="14" count="1" selected="0">
            <x v="0"/>
          </reference>
        </references>
      </pivotArea>
    </format>
    <format dxfId="7096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4"/>
          </reference>
          <reference field="13" count="1">
            <x v="18"/>
          </reference>
          <reference field="14" count="1" selected="0">
            <x v="2"/>
          </reference>
        </references>
      </pivotArea>
    </format>
    <format dxfId="7095">
      <pivotArea dataOnly="0" labelOnly="1" outline="0" fieldPosition="0">
        <references count="4">
          <reference field="2" count="1" selected="0">
            <x v="1"/>
          </reference>
          <reference field="3" count="1" selected="0">
            <x v="14"/>
          </reference>
          <reference field="13" count="1">
            <x v="23"/>
          </reference>
          <reference field="14" count="1" selected="0">
            <x v="3"/>
          </reference>
        </references>
      </pivotArea>
    </format>
    <format dxfId="709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6"/>
          </reference>
          <reference field="13" count="1" selected="0">
            <x v="17"/>
          </reference>
          <reference field="14" count="1" selected="0">
            <x v="2"/>
          </reference>
          <reference field="17" count="1">
            <x v="5"/>
          </reference>
        </references>
      </pivotArea>
    </format>
    <format dxfId="709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6"/>
          </reference>
          <reference field="13" count="1" selected="0">
            <x v="17"/>
          </reference>
          <reference field="14" count="1" selected="0">
            <x v="2"/>
          </reference>
          <reference field="17" count="1" defaultSubtotal="1">
            <x v="5"/>
          </reference>
        </references>
      </pivotArea>
    </format>
    <format dxfId="7092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4"/>
          </reference>
          <reference field="13" count="1" selected="0">
            <x v="19"/>
          </reference>
          <reference field="14" count="1" selected="0">
            <x v="2"/>
          </reference>
          <reference field="17" count="1">
            <x v="19"/>
          </reference>
        </references>
      </pivotArea>
    </format>
    <format dxfId="7091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4"/>
          </reference>
          <reference field="13" count="1" selected="0">
            <x v="19"/>
          </reference>
          <reference field="14" count="1" selected="0">
            <x v="2"/>
          </reference>
          <reference field="17" count="1" defaultSubtotal="1">
            <x v="19"/>
          </reference>
        </references>
      </pivotArea>
    </format>
    <format dxfId="7090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5"/>
          </reference>
          <reference field="13" count="1" selected="0">
            <x v="10"/>
          </reference>
          <reference field="14" count="1" selected="0">
            <x v="2"/>
          </reference>
          <reference field="17" count="1">
            <x v="8"/>
          </reference>
        </references>
      </pivotArea>
    </format>
    <format dxfId="7089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5"/>
          </reference>
          <reference field="13" count="1" selected="0">
            <x v="10"/>
          </reference>
          <reference field="14" count="1" selected="0">
            <x v="2"/>
          </reference>
          <reference field="17" count="1" defaultSubtotal="1">
            <x v="8"/>
          </reference>
        </references>
      </pivotArea>
    </format>
    <format dxfId="7088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6"/>
          </reference>
          <reference field="13" count="1" selected="0">
            <x v="2"/>
          </reference>
          <reference field="14" count="1" selected="0">
            <x v="0"/>
          </reference>
          <reference field="17" count="1">
            <x v="14"/>
          </reference>
        </references>
      </pivotArea>
    </format>
    <format dxfId="7087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6"/>
          </reference>
          <reference field="13" count="1" selected="0">
            <x v="2"/>
          </reference>
          <reference field="14" count="1" selected="0">
            <x v="0"/>
          </reference>
          <reference field="17" count="1" defaultSubtotal="1">
            <x v="14"/>
          </reference>
        </references>
      </pivotArea>
    </format>
    <format dxfId="7086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7"/>
          </reference>
          <reference field="13" count="1" selected="0">
            <x v="9"/>
          </reference>
          <reference field="14" count="1" selected="0">
            <x v="0"/>
          </reference>
          <reference field="17" count="1">
            <x v="16"/>
          </reference>
        </references>
      </pivotArea>
    </format>
    <format dxfId="7085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7"/>
          </reference>
          <reference field="13" count="1" selected="0">
            <x v="9"/>
          </reference>
          <reference field="14" count="1" selected="0">
            <x v="0"/>
          </reference>
          <reference field="17" count="1" defaultSubtotal="1">
            <x v="16"/>
          </reference>
        </references>
      </pivotArea>
    </format>
    <format dxfId="7084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7"/>
          </reference>
          <reference field="13" count="1" selected="0">
            <x v="7"/>
          </reference>
          <reference field="14" count="1" selected="0">
            <x v="0"/>
          </reference>
          <reference field="17" count="1">
            <x v="17"/>
          </reference>
        </references>
      </pivotArea>
    </format>
    <format dxfId="7083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7"/>
          </reference>
          <reference field="13" count="1" selected="0">
            <x v="7"/>
          </reference>
          <reference field="14" count="1" selected="0">
            <x v="0"/>
          </reference>
          <reference field="17" count="1" defaultSubtotal="1">
            <x v="17"/>
          </reference>
        </references>
      </pivotArea>
    </format>
    <format dxfId="7082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9"/>
          </reference>
          <reference field="13" count="1" selected="0">
            <x v="9"/>
          </reference>
          <reference field="14" count="1" selected="0">
            <x v="0"/>
          </reference>
          <reference field="17" count="1">
            <x v="3"/>
          </reference>
        </references>
      </pivotArea>
    </format>
    <format dxfId="7081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9"/>
          </reference>
          <reference field="13" count="1" selected="0">
            <x v="9"/>
          </reference>
          <reference field="14" count="1" selected="0">
            <x v="0"/>
          </reference>
          <reference field="17" count="1" defaultSubtotal="1">
            <x v="3"/>
          </reference>
        </references>
      </pivotArea>
    </format>
    <format dxfId="7080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3"/>
          </reference>
          <reference field="13" count="1" selected="0">
            <x v="2"/>
          </reference>
          <reference field="14" count="1" selected="0">
            <x v="0"/>
          </reference>
          <reference field="17" count="1">
            <x v="9"/>
          </reference>
        </references>
      </pivotArea>
    </format>
    <format dxfId="7079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3"/>
          </reference>
          <reference field="13" count="1" selected="0">
            <x v="2"/>
          </reference>
          <reference field="14" count="1" selected="0">
            <x v="0"/>
          </reference>
          <reference field="17" count="1" defaultSubtotal="1">
            <x v="9"/>
          </reference>
        </references>
      </pivotArea>
    </format>
    <format dxfId="7078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2"/>
          </reference>
          <reference field="14" count="1" selected="0">
            <x v="0"/>
          </reference>
          <reference field="17" count="1">
            <x v="15"/>
          </reference>
        </references>
      </pivotArea>
    </format>
    <format dxfId="7077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2"/>
          </reference>
          <reference field="14" count="1" selected="0">
            <x v="0"/>
          </reference>
          <reference field="17" count="1" defaultSubtotal="1">
            <x v="15"/>
          </reference>
        </references>
      </pivotArea>
    </format>
    <format dxfId="7076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18"/>
          </reference>
          <reference field="14" count="1" selected="0">
            <x v="2"/>
          </reference>
          <reference field="17" count="1">
            <x v="11"/>
          </reference>
        </references>
      </pivotArea>
    </format>
    <format dxfId="7075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18"/>
          </reference>
          <reference field="14" count="1" selected="0">
            <x v="2"/>
          </reference>
          <reference field="17" count="1" defaultSubtotal="1">
            <x v="11"/>
          </reference>
        </references>
      </pivotArea>
    </format>
    <format dxfId="7074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23"/>
          </reference>
          <reference field="14" count="1" selected="0">
            <x v="3"/>
          </reference>
          <reference field="17" count="1">
            <x v="10"/>
          </reference>
        </references>
      </pivotArea>
    </format>
    <format dxfId="7073">
      <pivotArea dataOnly="0" labelOnly="1" outline="0" fieldPosition="0">
        <references count="5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23"/>
          </reference>
          <reference field="14" count="1" selected="0">
            <x v="3"/>
          </reference>
          <reference field="17" count="1" defaultSubtotal="1">
            <x v="10"/>
          </reference>
        </references>
      </pivotArea>
    </format>
    <format dxfId="7072">
      <pivotArea dataOnly="0" labelOnly="1" outline="0" fieldPosition="0">
        <references count="6">
          <reference field="2" count="1" selected="0">
            <x v="0"/>
          </reference>
          <reference field="3" count="1" selected="0">
            <x v="16"/>
          </reference>
          <reference field="13" count="1" selected="0">
            <x v="17"/>
          </reference>
          <reference field="14" count="1" selected="0">
            <x v="2"/>
          </reference>
          <reference field="17" count="1" selected="0">
            <x v="5"/>
          </reference>
          <reference field="18" count="1">
            <x v="4"/>
          </reference>
        </references>
      </pivotArea>
    </format>
    <format dxfId="7071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4"/>
          </reference>
          <reference field="13" count="1" selected="0">
            <x v="19"/>
          </reference>
          <reference field="14" count="1" selected="0">
            <x v="2"/>
          </reference>
          <reference field="17" count="1" selected="0">
            <x v="19"/>
          </reference>
          <reference field="18" count="1">
            <x v="23"/>
          </reference>
        </references>
      </pivotArea>
    </format>
    <format dxfId="7070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5"/>
          </reference>
          <reference field="13" count="1" selected="0">
            <x v="10"/>
          </reference>
          <reference field="14" count="1" selected="0">
            <x v="2"/>
          </reference>
          <reference field="17" count="1" selected="0">
            <x v="8"/>
          </reference>
          <reference field="18" count="1">
            <x v="9"/>
          </reference>
        </references>
      </pivotArea>
    </format>
    <format dxfId="7069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6"/>
          </reference>
          <reference field="13" count="1" selected="0">
            <x v="2"/>
          </reference>
          <reference field="14" count="1" selected="0">
            <x v="0"/>
          </reference>
          <reference field="17" count="1" selected="0">
            <x v="14"/>
          </reference>
          <reference field="18" count="1">
            <x v="18"/>
          </reference>
        </references>
      </pivotArea>
    </format>
    <format dxfId="7068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7"/>
          </reference>
          <reference field="13" count="1" selected="0">
            <x v="9"/>
          </reference>
          <reference field="14" count="1" selected="0">
            <x v="0"/>
          </reference>
          <reference field="17" count="1" selected="0">
            <x v="16"/>
          </reference>
          <reference field="18" count="1">
            <x v="20"/>
          </reference>
        </references>
      </pivotArea>
    </format>
    <format dxfId="7067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7"/>
          </reference>
          <reference field="13" count="1" selected="0">
            <x v="7"/>
          </reference>
          <reference field="14" count="1" selected="0">
            <x v="0"/>
          </reference>
          <reference field="17" count="1" selected="0">
            <x v="17"/>
          </reference>
          <reference field="18" count="1">
            <x v="21"/>
          </reference>
        </references>
      </pivotArea>
    </format>
    <format dxfId="7066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9"/>
          </reference>
          <reference field="13" count="1" selected="0">
            <x v="9"/>
          </reference>
          <reference field="14" count="1" selected="0">
            <x v="0"/>
          </reference>
          <reference field="17" count="1" selected="0">
            <x v="3"/>
          </reference>
          <reference field="18" count="1">
            <x v="0"/>
          </reference>
        </references>
      </pivotArea>
    </format>
    <format dxfId="7065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13"/>
          </reference>
          <reference field="13" count="1" selected="0">
            <x v="2"/>
          </reference>
          <reference field="14" count="1" selected="0">
            <x v="0"/>
          </reference>
          <reference field="17" count="1" selected="0">
            <x v="9"/>
          </reference>
          <reference field="18" count="1">
            <x v="12"/>
          </reference>
        </references>
      </pivotArea>
    </format>
    <format dxfId="7064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2"/>
          </reference>
          <reference field="14" count="1" selected="0">
            <x v="0"/>
          </reference>
          <reference field="17" count="1" selected="0">
            <x v="15"/>
          </reference>
          <reference field="18" count="1">
            <x v="19"/>
          </reference>
        </references>
      </pivotArea>
    </format>
    <format dxfId="7063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18"/>
          </reference>
          <reference field="14" count="1" selected="0">
            <x v="2"/>
          </reference>
          <reference field="17" count="1" selected="0">
            <x v="11"/>
          </reference>
          <reference field="18" count="1">
            <x v="1"/>
          </reference>
        </references>
      </pivotArea>
    </format>
    <format dxfId="7062">
      <pivotArea dataOnly="0" labelOnly="1" outline="0" fieldPosition="0">
        <references count="6">
          <reference field="2" count="1" selected="0">
            <x v="1"/>
          </reference>
          <reference field="3" count="1" selected="0">
            <x v="14"/>
          </reference>
          <reference field="13" count="1" selected="0">
            <x v="23"/>
          </reference>
          <reference field="14" count="1" selected="0">
            <x v="3"/>
          </reference>
          <reference field="17" count="1" selected="0">
            <x v="10"/>
          </reference>
          <reference field="18" count="1"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341" totalsRowShown="0" headerRowDxfId="7248" dataDxfId="7247" tableBorderDxfId="7246" headerRowCellStyle="40% - Accent5" dataCellStyle="40% - Accent5">
  <tableColumns count="31">
    <tableColumn id="1" xr3:uid="{00000000-0010-0000-0000-000001000000}" name="Call Id" dataDxfId="7245">
      <calculatedColumnFormula>IF('QMS Data'!A2&lt;&gt;"",'QMS Data'!A2,"")</calculatedColumnFormula>
    </tableColumn>
    <tableColumn id="2" xr3:uid="{00000000-0010-0000-0000-000002000000}" name="Call day" dataDxfId="7244">
      <calculatedColumnFormula>IFERROR(VLOOKUP($A2,'QMS Data'!$A:$BD,MATCH(B$1,'QMS Data'!$1:$1,0),FALSE),"")</calculatedColumnFormula>
    </tableColumn>
    <tableColumn id="3" xr3:uid="{00000000-0010-0000-0000-000003000000}" name="Call Month" dataDxfId="7243">
      <calculatedColumnFormula>IFERROR(VLOOKUP($A2,'QMS Data'!$A:$BD,MATCH(C$1,'QMS Data'!$1:$1,0),FALSE),"")</calculatedColumnFormula>
    </tableColumn>
    <tableColumn id="4" xr3:uid="{00000000-0010-0000-0000-000004000000}" name="Call Year" dataDxfId="7242">
      <calculatedColumnFormula>IFERROR(VLOOKUP($A2,'QMS Data'!$A:$BD,MATCH(D$1,'QMS Data'!$1:$1,0),FALSE),"")</calculatedColumnFormula>
    </tableColumn>
    <tableColumn id="5" xr3:uid="{00000000-0010-0000-0000-000005000000}" name="Time" dataDxfId="7241">
      <calculatedColumnFormula>IFERROR(VLOOKUP($A2,'QMS Data'!$A:$BD,MATCH(E$1,'QMS Data'!$1:$1,0),FALSE),"")</calculatedColumnFormula>
    </tableColumn>
    <tableColumn id="6" xr3:uid="{00000000-0010-0000-0000-000006000000}" name="Queue" dataDxfId="7240">
      <calculatedColumnFormula>IFERROR(VLOOKUP($A2,'QMS Data'!$A:$BD,MATCH(F$1,'QMS Data'!$1:$1,0),FALSE),"")</calculatedColumnFormula>
    </tableColumn>
    <tableColumn id="7" xr3:uid="{00000000-0010-0000-0000-000007000000}" name="Agent ID" dataDxfId="7239">
      <calculatedColumnFormula>IFERROR(VLOOKUP($A2,'QMS Data'!$A:$BD,MATCH(G$1,'QMS Data'!$1:$1,0),FALSE),"")</calculatedColumnFormula>
    </tableColumn>
    <tableColumn id="8" xr3:uid="{00000000-0010-0000-0000-000008000000}" name="Evaluator Name" dataDxfId="7238">
      <calculatedColumnFormula>IFERROR(VLOOKUP($A2,'QMS Data'!$A:$BD,MATCH(H$1,'QMS Data'!$1:$1,0),FALSE),"")</calculatedColumnFormula>
    </tableColumn>
    <tableColumn id="9" xr3:uid="{00000000-0010-0000-0000-000009000000}" name="Evaluation day" dataDxfId="7237">
      <calculatedColumnFormula>IFERROR(VLOOKUP($A2,'QMS Data'!$A:$BD,MATCH(I$1,'QMS Data'!$1:$1,0),FALSE),"")</calculatedColumnFormula>
    </tableColumn>
    <tableColumn id="10" xr3:uid="{00000000-0010-0000-0000-00000A000000}" name="TargeType" dataDxfId="7236">
      <calculatedColumnFormula>IFERROR(VLOOKUP($A2,'QMS Data'!$A:$BD,MATCH(J$1,'QMS Data'!$1:$1,0),FALSE),"")</calculatedColumnFormula>
    </tableColumn>
    <tableColumn id="11" xr3:uid="{00000000-0010-0000-0000-00000B000000}" name="Result" dataDxfId="7235">
      <calculatedColumnFormula>IFERROR(VLOOKUP($A2,'QMS Data'!$A:$BD,MATCH(K$1,'QMS Data'!$1:$1,0),FALSE),"")</calculatedColumnFormula>
    </tableColumn>
    <tableColumn id="12" xr3:uid="{00000000-0010-0000-0000-00000C000000}" name="End-User Crirical" dataDxfId="7234">
      <calculatedColumnFormula>IFERROR(VLOOKUP($A2,'QMS Data'!$A:$BD,MATCH(L$1,'QMS Data'!$1:$1,0),FALSE),"")</calculatedColumnFormula>
    </tableColumn>
    <tableColumn id="13" xr3:uid="{00000000-0010-0000-0000-00000D000000}" name="End-User Crirical_Percentage" dataDxfId="7233">
      <calculatedColumnFormula>IFERROR(VLOOKUP($A2,'QMS Data'!$A:$BD,MATCH(M$1,'QMS Data'!$1:$1,0),FALSE),"")</calculatedColumnFormula>
    </tableColumn>
    <tableColumn id="14" xr3:uid="{00000000-0010-0000-0000-00000E000000}" name="Busniss Critical" dataDxfId="7232">
      <calculatedColumnFormula>IFERROR(VLOOKUP($A2,'QMS Data'!$A:$BD,MATCH(N$1,'QMS Data'!$1:$1,0),FALSE),"")</calculatedColumnFormula>
    </tableColumn>
    <tableColumn id="15" xr3:uid="{00000000-0010-0000-0000-00000F000000}" name="Busniss Critical_Percentage" dataDxfId="7231">
      <calculatedColumnFormula>IFERROR(VLOOKUP($A2,'QMS Data'!$A:$BD,MATCH(O$1,'QMS Data'!$1:$1,0),FALSE),"")</calculatedColumnFormula>
    </tableColumn>
    <tableColumn id="16" xr3:uid="{00000000-0010-0000-0000-000010000000}" name="Compliance Critical" dataDxfId="7230">
      <calculatedColumnFormula>IFERROR(VLOOKUP($A2,'QMS Data'!$A:$BD,MATCH(P$1,'QMS Data'!$1:$1,0),FALSE),"")</calculatedColumnFormula>
    </tableColumn>
    <tableColumn id="17" xr3:uid="{00000000-0010-0000-0000-000011000000}" name="Compliance Critical_Percentage" dataDxfId="7229">
      <calculatedColumnFormula>IFERROR(VLOOKUP($A2,'QMS Data'!$A:$BD,MATCH(Q$1,'QMS Data'!$1:$1,0),FALSE),"")</calculatedColumnFormula>
    </tableColumn>
    <tableColumn id="18" xr3:uid="{00000000-0010-0000-0000-000012000000}" name="Non Critical" dataDxfId="7228">
      <calculatedColumnFormula>IFERROR(VLOOKUP($A2,'QMS Data'!$A:$BD,MATCH(R$1,'QMS Data'!$1:$1,0),FALSE),"")</calculatedColumnFormula>
    </tableColumn>
    <tableColumn id="19" xr3:uid="{00000000-0010-0000-0000-000013000000}" name="Non Critical_Percentage" dataDxfId="7227">
      <calculatedColumnFormula>IFERROR(VLOOKUP($A2,'QMS Data'!$A:$BD,MATCH(S$1,'QMS Data'!$1:$1,0),FALSE),"")</calculatedColumnFormula>
    </tableColumn>
    <tableColumn id="20" xr3:uid="{00000000-0010-0000-0000-000014000000}" name="EvaluationDate-CallDate" dataDxfId="7226" dataCellStyle="40% - Accent5">
      <calculatedColumnFormula>IFERROR(I2-B2,"")</calculatedColumnFormula>
    </tableColumn>
    <tableColumn id="21" xr3:uid="{00000000-0010-0000-0000-000015000000}" name="Call Week" dataDxfId="7225" dataCellStyle="40% - Accent5">
      <calculatedColumnFormula>IF(B2&lt;&gt;"",IF(B2&gt;22,"W4",IF(B2&gt;16,"W3",IF(B2&gt;9,"W2",IF(B2&gt;0,"W1",0)))),"")</calculatedColumnFormula>
    </tableColumn>
    <tableColumn id="22" xr3:uid="{00000000-0010-0000-0000-000016000000}" name="DEP" dataDxfId="7224" dataCellStyle="40% - Accent5">
      <calculatedColumnFormula>IFERROR(VLOOKUP('Required Data'!$H2,Evaluators!A:B,2,FALSE),"")</calculatedColumnFormula>
    </tableColumn>
    <tableColumn id="23" xr3:uid="{00000000-0010-0000-0000-000017000000}" name="Evaluation Week" dataDxfId="7223" dataCellStyle="40% - Accent5">
      <calculatedColumnFormula>IF(I2&lt;&gt;"",IF(I2&gt;22,"W4",IF(I2&gt;15,"W3",IF(I2&gt;8,"W2",IF(I2&gt;1,"W1",IF(I2=1,"W4",""))))),"")</calculatedColumnFormula>
    </tableColumn>
    <tableColumn id="24" xr3:uid="{00000000-0010-0000-0000-000018000000}" name="TL" dataDxfId="7222" dataCellStyle="40% - Accent5">
      <calculatedColumnFormula>IFERROR(VLOOKUP(G2,'Active List'!B:D,2,FALSE),"")</calculatedColumnFormula>
    </tableColumn>
    <tableColumn id="25" xr3:uid="{00000000-0010-0000-0000-000019000000}" name="Critical counter" dataDxfId="7221" dataCellStyle="40% - Accent5">
      <calculatedColumnFormula>IFERROR(SUM('Required Data'!$L2+'Required Data'!$N2+'Required Data'!$P2),"")</calculatedColumnFormula>
    </tableColumn>
    <tableColumn id="26" xr3:uid="{00000000-0010-0000-0000-00001A000000}" name="Shift" dataDxfId="7220" dataCellStyle="40% - Accent5">
      <calculatedColumnFormula>IFERROR(IF(HOUR(E2)&lt;8,"Overnight",IF(HOUR(E2)&lt;12,"Mornning",IF(HOUR(E2)&lt;16,"Between",IF(HOUR(E2)&lt;20,"Half Night","Night")))),"")</calculatedColumnFormula>
    </tableColumn>
    <tableColumn id="27" xr3:uid="{00000000-0010-0000-0000-00001B000000}" name="Call date" dataDxfId="7219" dataCellStyle="40% - Accent5">
      <calculatedColumnFormula>IFERROR(DATE(Table1[[#This Row],[Call Year]],Table1[[#This Row],[Call Month]],Table1[[#This Row],[Call day]]),"")</calculatedColumnFormula>
    </tableColumn>
    <tableColumn id="29" xr3:uid="{00000000-0010-0000-0000-00001D000000}" name="Weekday" dataDxfId="7218" dataCellStyle="40% - Accent5">
      <calculatedColumnFormula>TEXT(Table1[[#This Row],[Call date]],"DDDD")</calculatedColumnFormula>
    </tableColumn>
    <tableColumn id="28" xr3:uid="{00000000-0010-0000-0000-00001C000000}" name="Bucket" dataDxfId="7217" dataCellStyle="40% - Accent5">
      <calculatedColumnFormula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calculatedColumnFormula>
    </tableColumn>
    <tableColumn id="30" xr3:uid="{00000000-0010-0000-0000-00001E000000}" name="CallHour" dataDxfId="7216" dataCellStyle="40% - Accent5">
      <calculatedColumnFormula>IFERROR(HOUR(Table1[[#This Row],[Time]]),"")</calculatedColumnFormula>
    </tableColumn>
    <tableColumn id="31" xr3:uid="{00000000-0010-0000-0000-00001F000000}" name="Target Type Group" dataDxfId="7215" dataCellStyle="40% - Accent5">
      <calculatedColumnFormula>IFERROR(VLOOKUP(J2,DV!A:B,2,FALSE),J2)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4.9989318521683403E-2"/>
  </sheetPr>
  <dimension ref="A1:P57"/>
  <sheetViews>
    <sheetView showGridLines="0" tabSelected="1" zoomScale="71" zoomScaleNormal="71" workbookViewId="0">
      <selection activeCell="H29" sqref="H29"/>
    </sheetView>
  </sheetViews>
  <sheetFormatPr defaultColWidth="9.140625" defaultRowHeight="15"/>
  <cols>
    <col min="1" max="22" width="9.140625" style="8" customWidth="1"/>
    <col min="23" max="16384" width="9.140625" style="8"/>
  </cols>
  <sheetData>
    <row r="1" spans="1:15">
      <c r="A1" s="8" t="s">
        <v>242</v>
      </c>
    </row>
    <row r="3" spans="1:15">
      <c r="K3"/>
    </row>
    <row r="5" spans="1:15">
      <c r="N5"/>
    </row>
    <row r="6" spans="1:15" ht="15.75">
      <c r="M6" s="36"/>
      <c r="O6" s="37"/>
    </row>
    <row r="8" spans="1:15" ht="15.75">
      <c r="N8" s="36"/>
    </row>
    <row r="10" spans="1:15">
      <c r="D10"/>
    </row>
    <row r="11" spans="1:15" ht="15.75">
      <c r="M11"/>
      <c r="N11" s="37"/>
    </row>
    <row r="12" spans="1:15">
      <c r="B12"/>
      <c r="C12"/>
    </row>
    <row r="13" spans="1:15" ht="15.75">
      <c r="M13"/>
      <c r="O13" s="37"/>
    </row>
    <row r="14" spans="1:15" ht="15.75">
      <c r="D14"/>
      <c r="M14" s="36"/>
    </row>
    <row r="16" spans="1:15" ht="15.75">
      <c r="N16" s="37"/>
    </row>
    <row r="18" spans="7:16" ht="15.75">
      <c r="N18" s="36"/>
    </row>
    <row r="19" spans="7:16" ht="15.75">
      <c r="O19" s="36"/>
    </row>
    <row r="22" spans="7:16" ht="15.75">
      <c r="P22" s="36"/>
    </row>
    <row r="27" spans="7:16" ht="15.75">
      <c r="K27" s="36"/>
      <c r="L27" s="36"/>
      <c r="M27" s="36"/>
    </row>
    <row r="31" spans="7:16">
      <c r="G31" s="38"/>
    </row>
    <row r="57" spans="7:7">
      <c r="G57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zoomScale="86" zoomScaleNormal="86" workbookViewId="0">
      <selection activeCell="A30" sqref="A30:A31"/>
    </sheetView>
  </sheetViews>
  <sheetFormatPr defaultRowHeight="15"/>
  <cols>
    <col min="1" max="1" width="46" bestFit="1" customWidth="1"/>
    <col min="2" max="2" width="25.85546875" style="1" bestFit="1" customWidth="1"/>
    <col min="3" max="3" width="35.140625" bestFit="1" customWidth="1"/>
    <col min="4" max="4" width="15.7109375" bestFit="1" customWidth="1"/>
    <col min="5" max="5" width="24.42578125" bestFit="1" customWidth="1"/>
  </cols>
  <sheetData>
    <row r="1" spans="1:5">
      <c r="A1" s="2" t="s">
        <v>2</v>
      </c>
      <c r="B1" s="2" t="s">
        <v>1</v>
      </c>
      <c r="C1" s="2" t="s">
        <v>0</v>
      </c>
      <c r="D1" s="2" t="s">
        <v>3</v>
      </c>
      <c r="E1" s="2" t="s">
        <v>60</v>
      </c>
    </row>
    <row r="2" spans="1:5" hidden="1">
      <c r="A2" s="76" t="s">
        <v>183</v>
      </c>
      <c r="B2" s="7">
        <v>33271</v>
      </c>
      <c r="C2" s="11" t="s">
        <v>268</v>
      </c>
      <c r="D2" s="4" t="s">
        <v>304</v>
      </c>
      <c r="E2" s="62">
        <v>45692</v>
      </c>
    </row>
    <row r="3" spans="1:5" hidden="1">
      <c r="A3" s="76" t="s">
        <v>203</v>
      </c>
      <c r="B3" s="7">
        <v>33281</v>
      </c>
      <c r="C3" s="11" t="s">
        <v>267</v>
      </c>
      <c r="D3" s="4" t="s">
        <v>304</v>
      </c>
      <c r="E3" s="62">
        <v>45723</v>
      </c>
    </row>
    <row r="4" spans="1:5" hidden="1">
      <c r="A4" s="113" t="s">
        <v>222</v>
      </c>
      <c r="B4" s="7">
        <v>31926</v>
      </c>
      <c r="C4" s="11" t="s">
        <v>268</v>
      </c>
      <c r="D4" s="4" t="s">
        <v>304</v>
      </c>
      <c r="E4" s="62">
        <v>45727.675000000003</v>
      </c>
    </row>
    <row r="5" spans="1:5" hidden="1">
      <c r="A5" s="113" t="s">
        <v>249</v>
      </c>
      <c r="B5" s="159">
        <v>32461</v>
      </c>
      <c r="C5" s="11" t="s">
        <v>268</v>
      </c>
      <c r="D5" s="4" t="s">
        <v>304</v>
      </c>
      <c r="E5" s="62">
        <v>45694</v>
      </c>
    </row>
    <row r="6" spans="1:5" hidden="1">
      <c r="A6" s="76" t="s">
        <v>229</v>
      </c>
      <c r="B6" s="161">
        <v>31927</v>
      </c>
      <c r="C6" s="11" t="s">
        <v>267</v>
      </c>
      <c r="D6" s="4" t="s">
        <v>304</v>
      </c>
      <c r="E6" s="62">
        <v>45694</v>
      </c>
    </row>
    <row r="7" spans="1:5" hidden="1">
      <c r="A7" s="76" t="s">
        <v>250</v>
      </c>
      <c r="B7" s="161">
        <v>32698</v>
      </c>
      <c r="C7" s="11" t="s">
        <v>267</v>
      </c>
      <c r="D7" s="4" t="s">
        <v>304</v>
      </c>
      <c r="E7" s="62">
        <v>45761</v>
      </c>
    </row>
    <row r="8" spans="1:5" hidden="1">
      <c r="A8" s="76" t="s">
        <v>262</v>
      </c>
      <c r="B8" s="161">
        <v>32762</v>
      </c>
      <c r="C8" s="11" t="s">
        <v>268</v>
      </c>
      <c r="D8" s="4" t="s">
        <v>304</v>
      </c>
      <c r="E8" s="62">
        <v>45818</v>
      </c>
    </row>
    <row r="9" spans="1:5">
      <c r="A9" s="76" t="s">
        <v>202</v>
      </c>
      <c r="B9" s="165">
        <v>33277</v>
      </c>
      <c r="C9" s="11" t="s">
        <v>268</v>
      </c>
      <c r="D9" s="4" t="s">
        <v>101</v>
      </c>
      <c r="E9" s="62">
        <v>45692</v>
      </c>
    </row>
    <row r="10" spans="1:5">
      <c r="A10" s="113" t="s">
        <v>248</v>
      </c>
      <c r="B10" s="7">
        <v>32699</v>
      </c>
      <c r="C10" s="11" t="s">
        <v>267</v>
      </c>
      <c r="D10" s="4" t="s">
        <v>101</v>
      </c>
      <c r="E10" s="62">
        <v>45694</v>
      </c>
    </row>
    <row r="11" spans="1:5">
      <c r="A11" s="76" t="s">
        <v>260</v>
      </c>
      <c r="B11" s="161">
        <v>32764</v>
      </c>
      <c r="C11" s="11" t="s">
        <v>268</v>
      </c>
      <c r="D11" s="4" t="s">
        <v>101</v>
      </c>
      <c r="E11" s="62">
        <v>45820</v>
      </c>
    </row>
    <row r="12" spans="1:5" hidden="1">
      <c r="A12" s="159" t="s">
        <v>294</v>
      </c>
      <c r="B12" s="164">
        <v>31144</v>
      </c>
      <c r="C12" s="110" t="s">
        <v>267</v>
      </c>
      <c r="D12" s="4" t="s">
        <v>101</v>
      </c>
      <c r="E12" s="62">
        <v>45862</v>
      </c>
    </row>
    <row r="13" spans="1:5">
      <c r="A13" s="159" t="s">
        <v>298</v>
      </c>
      <c r="B13" s="162">
        <v>32462</v>
      </c>
      <c r="C13" s="110" t="s">
        <v>267</v>
      </c>
      <c r="D13" s="138" t="s">
        <v>101</v>
      </c>
      <c r="E13" s="62">
        <v>45887</v>
      </c>
    </row>
    <row r="14" spans="1:5">
      <c r="A14" s="159" t="s">
        <v>299</v>
      </c>
      <c r="B14" s="6">
        <v>33270</v>
      </c>
      <c r="C14" s="110" t="s">
        <v>268</v>
      </c>
      <c r="D14" s="138" t="s">
        <v>101</v>
      </c>
      <c r="E14" s="62">
        <v>45895</v>
      </c>
    </row>
    <row r="15" spans="1:5">
      <c r="A15" s="159" t="s">
        <v>300</v>
      </c>
      <c r="B15" s="6">
        <v>33271</v>
      </c>
      <c r="C15" s="110" t="s">
        <v>267</v>
      </c>
      <c r="D15" s="4" t="s">
        <v>101</v>
      </c>
      <c r="E15" s="62">
        <v>45895</v>
      </c>
    </row>
    <row r="16" spans="1:5">
      <c r="A16" s="159" t="s">
        <v>302</v>
      </c>
      <c r="B16" s="6">
        <v>32760</v>
      </c>
      <c r="C16" s="110" t="s">
        <v>267</v>
      </c>
      <c r="D16" s="4" t="s">
        <v>101</v>
      </c>
      <c r="E16" s="62">
        <v>45900</v>
      </c>
    </row>
    <row r="17" spans="1:5">
      <c r="A17" s="159" t="s">
        <v>310</v>
      </c>
      <c r="B17" s="6">
        <v>31924</v>
      </c>
      <c r="C17" s="110" t="s">
        <v>267</v>
      </c>
      <c r="D17" s="138" t="s">
        <v>101</v>
      </c>
      <c r="E17" s="62">
        <v>45944.597916666666</v>
      </c>
    </row>
    <row r="18" spans="1:5">
      <c r="A18" s="7" t="s">
        <v>311</v>
      </c>
      <c r="B18" s="77">
        <v>33279</v>
      </c>
      <c r="C18" s="3" t="s">
        <v>267</v>
      </c>
      <c r="D18" s="138" t="s">
        <v>101</v>
      </c>
      <c r="E18" s="62">
        <v>45952.597916666666</v>
      </c>
    </row>
    <row r="19" spans="1:5">
      <c r="A19" s="7" t="s">
        <v>317</v>
      </c>
      <c r="B19" s="139">
        <v>39025</v>
      </c>
      <c r="C19" s="110" t="s">
        <v>267</v>
      </c>
      <c r="D19" s="138" t="s">
        <v>101</v>
      </c>
      <c r="E19" s="62">
        <v>45980.597916666666</v>
      </c>
    </row>
    <row r="20" spans="1:5">
      <c r="A20" s="7" t="s">
        <v>318</v>
      </c>
      <c r="B20" s="6">
        <v>39024</v>
      </c>
      <c r="C20" s="110" t="s">
        <v>268</v>
      </c>
      <c r="D20" s="138" t="s">
        <v>101</v>
      </c>
      <c r="E20" s="62">
        <v>45980.597916666666</v>
      </c>
    </row>
    <row r="21" spans="1:5" hidden="1">
      <c r="A21" s="160" t="s">
        <v>182</v>
      </c>
      <c r="B21" s="163">
        <v>33265</v>
      </c>
      <c r="C21" s="11" t="s">
        <v>267</v>
      </c>
      <c r="D21" s="138" t="s">
        <v>100</v>
      </c>
      <c r="E21" s="62">
        <v>45692</v>
      </c>
    </row>
    <row r="22" spans="1:5" hidden="1">
      <c r="A22" s="160" t="s">
        <v>184</v>
      </c>
      <c r="B22" s="163">
        <v>33267</v>
      </c>
      <c r="C22" s="11" t="s">
        <v>268</v>
      </c>
      <c r="D22" s="138" t="s">
        <v>100</v>
      </c>
      <c r="E22" s="62">
        <v>45692</v>
      </c>
    </row>
    <row r="23" spans="1:5" hidden="1">
      <c r="A23" s="160" t="s">
        <v>204</v>
      </c>
      <c r="B23" s="163">
        <v>33278</v>
      </c>
      <c r="C23" s="11" t="s">
        <v>267</v>
      </c>
      <c r="D23" s="138" t="s">
        <v>100</v>
      </c>
      <c r="E23" s="62">
        <v>45724</v>
      </c>
    </row>
    <row r="24" spans="1:5" hidden="1">
      <c r="A24" s="160" t="s">
        <v>205</v>
      </c>
      <c r="B24" s="163">
        <v>33279</v>
      </c>
      <c r="C24" s="11" t="s">
        <v>267</v>
      </c>
      <c r="D24" s="138" t="s">
        <v>100</v>
      </c>
      <c r="E24" s="62">
        <v>45725</v>
      </c>
    </row>
    <row r="25" spans="1:5" hidden="1">
      <c r="A25" s="160" t="s">
        <v>200</v>
      </c>
      <c r="B25" s="159">
        <v>33276</v>
      </c>
      <c r="C25" s="11" t="s">
        <v>268</v>
      </c>
      <c r="D25" s="138" t="s">
        <v>100</v>
      </c>
      <c r="E25" s="62">
        <v>45726</v>
      </c>
    </row>
    <row r="26" spans="1:5" hidden="1">
      <c r="A26" s="160" t="s">
        <v>261</v>
      </c>
      <c r="B26" s="6">
        <v>32761</v>
      </c>
      <c r="C26" s="11" t="s">
        <v>268</v>
      </c>
      <c r="D26" s="138" t="s">
        <v>100</v>
      </c>
      <c r="E26" s="62">
        <v>45818</v>
      </c>
    </row>
    <row r="27" spans="1:5" hidden="1">
      <c r="A27" s="7" t="s">
        <v>301</v>
      </c>
      <c r="B27" s="6">
        <v>32763</v>
      </c>
      <c r="C27" s="110" t="s">
        <v>267</v>
      </c>
      <c r="D27" s="138" t="s">
        <v>100</v>
      </c>
      <c r="E27" s="62">
        <v>45900</v>
      </c>
    </row>
    <row r="28" spans="1:5">
      <c r="A28" s="7" t="s">
        <v>373</v>
      </c>
      <c r="B28" s="6">
        <v>32961</v>
      </c>
      <c r="C28" s="3" t="s">
        <v>268</v>
      </c>
      <c r="D28" s="3" t="s">
        <v>101</v>
      </c>
      <c r="E28" s="62">
        <v>46128</v>
      </c>
    </row>
    <row r="29" spans="1:5">
      <c r="A29" s="7" t="s">
        <v>375</v>
      </c>
      <c r="B29" s="6">
        <v>32963</v>
      </c>
      <c r="C29" s="3" t="s">
        <v>268</v>
      </c>
      <c r="D29" s="3" t="s">
        <v>101</v>
      </c>
      <c r="E29" s="62">
        <v>46128</v>
      </c>
    </row>
    <row r="30" spans="1:5">
      <c r="A30" s="7" t="s">
        <v>376</v>
      </c>
      <c r="B30" s="6">
        <v>31401</v>
      </c>
      <c r="C30" s="110" t="s">
        <v>268</v>
      </c>
      <c r="D30" s="110" t="s">
        <v>101</v>
      </c>
      <c r="E30" s="62">
        <v>46128</v>
      </c>
    </row>
    <row r="31" spans="1:5">
      <c r="A31" s="7" t="s">
        <v>377</v>
      </c>
      <c r="B31" s="6">
        <v>32962</v>
      </c>
      <c r="C31" s="3" t="s">
        <v>268</v>
      </c>
      <c r="D31" s="110" t="s">
        <v>101</v>
      </c>
      <c r="E31" s="62">
        <v>46132</v>
      </c>
    </row>
    <row r="32" spans="1:5">
      <c r="A32" s="7"/>
      <c r="B32" s="6"/>
      <c r="C32" s="3"/>
      <c r="D32" s="3"/>
      <c r="E32" s="20"/>
    </row>
    <row r="33" spans="1:5">
      <c r="A33" s="7"/>
      <c r="B33" s="6"/>
      <c r="C33" s="3"/>
      <c r="D33" s="3"/>
      <c r="E33" s="20"/>
    </row>
    <row r="34" spans="1:5">
      <c r="A34" s="7"/>
      <c r="B34" s="6"/>
      <c r="C34" s="3"/>
      <c r="D34" s="3"/>
      <c r="E34" s="20"/>
    </row>
    <row r="35" spans="1:5">
      <c r="A35" s="7"/>
      <c r="B35" s="6"/>
      <c r="C35" s="3"/>
      <c r="D35" s="3"/>
      <c r="E35" s="20"/>
    </row>
    <row r="36" spans="1:5">
      <c r="A36" s="7"/>
      <c r="B36" s="6"/>
      <c r="C36" s="3"/>
      <c r="D36" s="3"/>
      <c r="E36" s="20"/>
    </row>
    <row r="37" spans="1:5">
      <c r="A37" s="7"/>
      <c r="B37" s="6"/>
      <c r="C37" s="3"/>
      <c r="D37" s="3"/>
      <c r="E37" s="20"/>
    </row>
    <row r="38" spans="1:5">
      <c r="A38" s="7"/>
      <c r="B38" s="6"/>
      <c r="C38" s="3"/>
      <c r="D38" s="3"/>
      <c r="E38" s="20"/>
    </row>
    <row r="39" spans="1:5">
      <c r="A39" s="7"/>
      <c r="B39" s="6"/>
      <c r="C39" s="3"/>
      <c r="D39" s="3"/>
      <c r="E39" s="20"/>
    </row>
    <row r="40" spans="1:5">
      <c r="A40" s="7"/>
      <c r="B40" s="6"/>
      <c r="C40" s="3"/>
      <c r="D40" s="3"/>
      <c r="E40" s="20"/>
    </row>
    <row r="41" spans="1:5">
      <c r="A41" s="7"/>
      <c r="B41" s="6"/>
      <c r="C41" s="3"/>
      <c r="D41" s="3"/>
      <c r="E41" s="20"/>
    </row>
    <row r="42" spans="1:5">
      <c r="A42" s="7"/>
      <c r="B42" s="6"/>
      <c r="C42" s="3"/>
      <c r="D42" s="3"/>
      <c r="E42" s="20"/>
    </row>
    <row r="43" spans="1:5">
      <c r="A43" s="7"/>
      <c r="B43" s="6"/>
      <c r="C43" s="3"/>
      <c r="D43" s="3"/>
      <c r="E43" s="20"/>
    </row>
    <row r="44" spans="1:5">
      <c r="A44" s="7"/>
      <c r="B44" s="6"/>
      <c r="C44" s="3"/>
      <c r="D44" s="3"/>
      <c r="E44" s="20"/>
    </row>
    <row r="45" spans="1:5">
      <c r="A45" s="7"/>
      <c r="B45" s="6"/>
      <c r="C45" s="3"/>
      <c r="D45" s="3"/>
      <c r="E45" s="20"/>
    </row>
    <row r="46" spans="1:5">
      <c r="A46" s="7"/>
      <c r="B46" s="6"/>
      <c r="C46" s="3"/>
      <c r="D46" s="3"/>
      <c r="E46" s="20"/>
    </row>
    <row r="47" spans="1:5">
      <c r="A47" s="7"/>
      <c r="B47" s="6"/>
      <c r="C47" s="3"/>
      <c r="D47" s="3"/>
      <c r="E47" s="20"/>
    </row>
    <row r="48" spans="1:5">
      <c r="A48" s="7"/>
      <c r="B48" s="6"/>
      <c r="C48" s="3"/>
      <c r="D48" s="3"/>
      <c r="E48" s="20"/>
    </row>
    <row r="49" spans="1:5">
      <c r="A49" s="7"/>
      <c r="B49" s="6"/>
      <c r="C49" s="3"/>
      <c r="D49" s="3"/>
      <c r="E49" s="20"/>
    </row>
    <row r="50" spans="1:5">
      <c r="A50" s="7"/>
      <c r="B50" s="6"/>
      <c r="C50" s="3"/>
      <c r="D50" s="3"/>
      <c r="E50" s="20"/>
    </row>
    <row r="51" spans="1:5">
      <c r="A51" s="7"/>
      <c r="B51" s="6"/>
      <c r="C51" s="3"/>
      <c r="D51" s="3"/>
      <c r="E51" s="20"/>
    </row>
    <row r="52" spans="1:5">
      <c r="A52" s="7"/>
      <c r="B52" s="6"/>
      <c r="C52" s="3"/>
      <c r="D52" s="3"/>
      <c r="E52" s="20"/>
    </row>
    <row r="53" spans="1:5">
      <c r="A53" s="7"/>
      <c r="B53" s="6"/>
      <c r="C53" s="3"/>
      <c r="D53" s="3"/>
      <c r="E53" s="20"/>
    </row>
    <row r="54" spans="1:5">
      <c r="A54" s="7"/>
      <c r="B54" s="6"/>
      <c r="C54" s="3"/>
      <c r="D54" s="3"/>
      <c r="E54" s="20"/>
    </row>
    <row r="55" spans="1:5">
      <c r="A55" s="7"/>
      <c r="B55" s="6"/>
      <c r="C55" s="3"/>
      <c r="D55" s="3"/>
      <c r="E55" s="20"/>
    </row>
    <row r="56" spans="1:5">
      <c r="A56" s="7"/>
      <c r="B56" s="6"/>
      <c r="C56" s="3"/>
      <c r="D56" s="3"/>
      <c r="E56" s="20"/>
    </row>
    <row r="57" spans="1:5">
      <c r="A57" s="7"/>
      <c r="B57" s="6"/>
      <c r="C57" s="3"/>
      <c r="D57" s="3"/>
      <c r="E57" s="20"/>
    </row>
    <row r="58" spans="1:5">
      <c r="A58" s="7"/>
      <c r="B58" s="6"/>
      <c r="C58" s="3"/>
      <c r="D58" s="3"/>
      <c r="E58" s="20"/>
    </row>
    <row r="59" spans="1:5">
      <c r="A59" s="7"/>
      <c r="B59" s="6"/>
      <c r="C59" s="3"/>
      <c r="D59" s="3"/>
      <c r="E59" s="20"/>
    </row>
    <row r="60" spans="1:5">
      <c r="A60" s="7"/>
      <c r="B60" s="6"/>
      <c r="C60" s="3"/>
      <c r="D60" s="3"/>
      <c r="E60" s="20"/>
    </row>
    <row r="61" spans="1:5">
      <c r="A61" s="7"/>
      <c r="B61" s="6"/>
      <c r="C61" s="3"/>
      <c r="D61" s="3"/>
      <c r="E61" s="20"/>
    </row>
    <row r="62" spans="1:5">
      <c r="A62" s="7"/>
      <c r="B62" s="6"/>
      <c r="C62" s="3"/>
      <c r="D62" s="3"/>
      <c r="E62" s="20"/>
    </row>
    <row r="63" spans="1:5">
      <c r="A63" s="7"/>
      <c r="B63" s="6"/>
      <c r="C63" s="3"/>
      <c r="D63" s="3"/>
      <c r="E63" s="20"/>
    </row>
    <row r="64" spans="1:5">
      <c r="A64" s="7"/>
      <c r="B64" s="6"/>
      <c r="C64" s="3"/>
      <c r="D64" s="3"/>
      <c r="E64" s="20"/>
    </row>
    <row r="65" spans="1:5">
      <c r="A65" s="7"/>
      <c r="B65" s="6"/>
      <c r="C65" s="3"/>
      <c r="D65" s="3"/>
      <c r="E65" s="20"/>
    </row>
    <row r="66" spans="1:5">
      <c r="A66" s="7"/>
      <c r="B66" s="6"/>
      <c r="C66" s="3"/>
      <c r="D66" s="3"/>
      <c r="E66" s="20"/>
    </row>
    <row r="67" spans="1:5">
      <c r="A67" s="7"/>
      <c r="B67" s="6"/>
      <c r="C67" s="3"/>
      <c r="D67" s="3"/>
      <c r="E67" s="20"/>
    </row>
    <row r="68" spans="1:5">
      <c r="A68" s="7"/>
      <c r="B68" s="6"/>
      <c r="C68" s="3"/>
      <c r="D68" s="3"/>
      <c r="E68" s="20"/>
    </row>
    <row r="69" spans="1:5">
      <c r="A69" s="7"/>
      <c r="B69" s="6"/>
      <c r="C69" s="3"/>
      <c r="D69" s="3"/>
      <c r="E69" s="20"/>
    </row>
    <row r="70" spans="1:5">
      <c r="B70" s="6"/>
    </row>
    <row r="71" spans="1:5">
      <c r="B71" s="6"/>
    </row>
    <row r="72" spans="1:5">
      <c r="B72" s="6"/>
    </row>
    <row r="73" spans="1:5">
      <c r="B73" s="6"/>
    </row>
    <row r="74" spans="1:5">
      <c r="B74" s="6"/>
    </row>
    <row r="75" spans="1:5">
      <c r="B75" s="6"/>
    </row>
    <row r="76" spans="1:5">
      <c r="B76" s="6"/>
    </row>
    <row r="77" spans="1:5">
      <c r="B77" s="6"/>
    </row>
    <row r="78" spans="1:5">
      <c r="B78" s="6"/>
    </row>
    <row r="79" spans="1:5">
      <c r="B79" s="6"/>
    </row>
    <row r="80" spans="1:5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</sheetData>
  <sortState ref="A2:E27">
    <sortCondition ref="D2"/>
  </sortState>
  <conditionalFormatting sqref="B1">
    <cfRule type="duplicateValues" dxfId="7061" priority="190"/>
  </conditionalFormatting>
  <conditionalFormatting sqref="B1 B13:B16 B20:B24 B26:B1048576">
    <cfRule type="duplicateValues" dxfId="7060" priority="12"/>
  </conditionalFormatting>
  <conditionalFormatting sqref="B70:B130 B13:B16 B20:B24 B26:B49">
    <cfRule type="duplicateValues" dxfId="7059" priority="280"/>
  </conditionalFormatting>
  <conditionalFormatting sqref="B55:B69">
    <cfRule type="duplicateValues" dxfId="7058" priority="281"/>
  </conditionalFormatting>
  <conditionalFormatting sqref="B50:B54">
    <cfRule type="duplicateValues" dxfId="7057" priority="282"/>
  </conditionalFormatting>
  <conditionalFormatting sqref="B17">
    <cfRule type="duplicateValues" dxfId="7056" priority="7"/>
  </conditionalFormatting>
  <conditionalFormatting sqref="B5">
    <cfRule type="duplicateValues" dxfId="7055" priority="8"/>
  </conditionalFormatting>
  <conditionalFormatting sqref="B17">
    <cfRule type="duplicateValues" dxfId="7054" priority="6"/>
  </conditionalFormatting>
  <conditionalFormatting sqref="B18">
    <cfRule type="duplicateValues" dxfId="7053" priority="5"/>
  </conditionalFormatting>
  <conditionalFormatting sqref="B19">
    <cfRule type="duplicateValues" dxfId="7052" priority="4"/>
  </conditionalFormatting>
  <conditionalFormatting sqref="B19">
    <cfRule type="duplicateValues" dxfId="7051" priority="3"/>
  </conditionalFormatting>
  <conditionalFormatting sqref="B19">
    <cfRule type="duplicateValues" dxfId="7050" priority="2"/>
  </conditionalFormatting>
  <conditionalFormatting sqref="B25">
    <cfRule type="duplicateValues" dxfId="7049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41"/>
  <sheetViews>
    <sheetView zoomScale="86" zoomScaleNormal="86" workbookViewId="0">
      <selection activeCell="A4" sqref="A4"/>
    </sheetView>
  </sheetViews>
  <sheetFormatPr defaultRowHeight="15"/>
  <cols>
    <col min="1" max="1" width="11.5703125" bestFit="1" customWidth="1"/>
    <col min="2" max="2" width="10.140625" bestFit="1" customWidth="1"/>
    <col min="3" max="3" width="12.85546875" customWidth="1"/>
    <col min="4" max="4" width="10.85546875" customWidth="1"/>
    <col min="5" max="5" width="10.140625" customWidth="1"/>
    <col min="6" max="6" width="35.42578125" bestFit="1" customWidth="1"/>
    <col min="7" max="7" width="25.85546875" bestFit="1" customWidth="1"/>
    <col min="8" max="8" width="17.5703125" bestFit="1" customWidth="1"/>
    <col min="9" max="9" width="16.28515625" bestFit="1" customWidth="1"/>
    <col min="10" max="10" width="20.85546875" bestFit="1" customWidth="1"/>
    <col min="11" max="12" width="20.85546875" customWidth="1"/>
    <col min="13" max="13" width="29.5703125" bestFit="1" customWidth="1"/>
    <col min="14" max="14" width="29.5703125" customWidth="1"/>
    <col min="15" max="15" width="27.28515625" customWidth="1"/>
    <col min="16" max="16" width="20.85546875" customWidth="1"/>
    <col min="17" max="17" width="31.140625" customWidth="1"/>
    <col min="18" max="18" width="20.85546875" customWidth="1"/>
    <col min="19" max="19" width="24.42578125" customWidth="1"/>
    <col min="20" max="20" width="25.28515625" style="12" bestFit="1" customWidth="1"/>
    <col min="21" max="21" width="10.140625" style="12" bestFit="1" customWidth="1"/>
    <col min="22" max="22" width="10" style="12" bestFit="1" customWidth="1"/>
    <col min="23" max="23" width="20.7109375" style="12" bestFit="1" customWidth="1"/>
    <col min="24" max="24" width="18.85546875" style="12" bestFit="1" customWidth="1"/>
    <col min="25" max="25" width="19.140625" style="12" bestFit="1" customWidth="1"/>
    <col min="26" max="26" width="10" style="12" bestFit="1" customWidth="1"/>
    <col min="27" max="27" width="14.5703125" style="12" bestFit="1" customWidth="1"/>
    <col min="28" max="31" width="14" bestFit="1" customWidth="1"/>
  </cols>
  <sheetData>
    <row r="1" spans="1:31">
      <c r="A1" s="86" t="s">
        <v>12</v>
      </c>
      <c r="B1" s="86" t="s">
        <v>13</v>
      </c>
      <c r="C1" s="86" t="s">
        <v>20</v>
      </c>
      <c r="D1" s="86" t="s">
        <v>21</v>
      </c>
      <c r="E1" s="86" t="s">
        <v>22</v>
      </c>
      <c r="F1" s="86" t="s">
        <v>14</v>
      </c>
      <c r="G1" s="86" t="s">
        <v>15</v>
      </c>
      <c r="H1" s="86" t="s">
        <v>16</v>
      </c>
      <c r="I1" s="86" t="s">
        <v>17</v>
      </c>
      <c r="J1" s="86" t="s">
        <v>8</v>
      </c>
      <c r="K1" s="86" t="s">
        <v>33</v>
      </c>
      <c r="L1" s="86" t="s">
        <v>39</v>
      </c>
      <c r="M1" s="86" t="s">
        <v>40</v>
      </c>
      <c r="N1" s="86" t="s">
        <v>35</v>
      </c>
      <c r="O1" s="86" t="s">
        <v>36</v>
      </c>
      <c r="P1" s="86" t="s">
        <v>37</v>
      </c>
      <c r="Q1" s="86" t="s">
        <v>38</v>
      </c>
      <c r="R1" s="86" t="s">
        <v>41</v>
      </c>
      <c r="S1" s="86" t="s">
        <v>42</v>
      </c>
      <c r="T1" s="87" t="s">
        <v>18</v>
      </c>
      <c r="U1" s="87" t="s">
        <v>147</v>
      </c>
      <c r="V1" s="87" t="s">
        <v>43</v>
      </c>
      <c r="W1" s="87" t="s">
        <v>45</v>
      </c>
      <c r="X1" s="87" t="s">
        <v>0</v>
      </c>
      <c r="Y1" s="87" t="s">
        <v>61</v>
      </c>
      <c r="Z1" s="87" t="s">
        <v>62</v>
      </c>
      <c r="AA1" s="88" t="s">
        <v>63</v>
      </c>
      <c r="AB1" s="89" t="s">
        <v>64</v>
      </c>
      <c r="AC1" s="89" t="s">
        <v>65</v>
      </c>
      <c r="AD1" s="89" t="s">
        <v>66</v>
      </c>
      <c r="AE1" s="89" t="s">
        <v>148</v>
      </c>
    </row>
    <row r="2" spans="1:31" s="137" customFormat="1">
      <c r="A2" s="90">
        <f>IF('QMS Data'!A2&lt;&gt;"",'QMS Data'!A2,"")</f>
        <v>514010093</v>
      </c>
      <c r="B2" s="117">
        <f>IFERROR(VLOOKUP($A2,'QMS Data'!$A:$BD,MATCH(B$1,'QMS Data'!$1:$1,0),FALSE),"")</f>
        <v>1</v>
      </c>
      <c r="C2" s="117">
        <f>IFERROR(VLOOKUP($A2,'QMS Data'!$A:$BD,MATCH(C$1,'QMS Data'!$1:$1,0),FALSE),"")</f>
        <v>6</v>
      </c>
      <c r="D2" s="117">
        <f>IFERROR(VLOOKUP($A2,'QMS Data'!$A:$BD,MATCH(D$1,'QMS Data'!$1:$1,0),FALSE),"")</f>
        <v>2026</v>
      </c>
      <c r="E2" s="118">
        <f>IFERROR(VLOOKUP($A2,'QMS Data'!$A:$BD,MATCH(E$1,'QMS Data'!$1:$1,0),FALSE),"")</f>
        <v>0.53327546296296291</v>
      </c>
      <c r="F2" s="117" t="str">
        <f>IFERROR(VLOOKUP($A2,'QMS Data'!$A:$BD,MATCH(F$1,'QMS Data'!$1:$1,0),FALSE),"")</f>
        <v>Tatweer Misr</v>
      </c>
      <c r="G2" s="117">
        <f>IFERROR(VLOOKUP($A2,'QMS Data'!$A:$BD,MATCH(G$1,'QMS Data'!$1:$1,0),FALSE),"")</f>
        <v>32462</v>
      </c>
      <c r="H2" s="117" t="str">
        <f>IFERROR(VLOOKUP($A2,'QMS Data'!$A:$BD,MATCH(H$1,'QMS Data'!$1:$1,0),FALSE),"")</f>
        <v>Omnia_A Helmy</v>
      </c>
      <c r="I2" s="117">
        <f>IFERROR(VLOOKUP($A2,'QMS Data'!$A:$BD,MATCH(I$1,'QMS Data'!$1:$1,0),FALSE),"")</f>
        <v>1</v>
      </c>
      <c r="J2" s="117" t="str">
        <f>IFERROR(VLOOKUP($A2,'QMS Data'!$A:$BD,MATCH(J$1,'QMS Data'!$1:$1,0),FALSE),"")</f>
        <v>Manual Agent Level</v>
      </c>
      <c r="K2" s="117" t="str">
        <f>IFERROR(VLOOKUP($A2,'QMS Data'!$A:$BD,MATCH(K$1,'QMS Data'!$1:$1,0),FALSE),"")</f>
        <v>Pass</v>
      </c>
      <c r="L2" s="119">
        <f>IFERROR(VLOOKUP($A2,'QMS Data'!$A:$BD,MATCH(L$1,'QMS Data'!$1:$1,0),FALSE),"")</f>
        <v>0</v>
      </c>
      <c r="M2" s="120">
        <f>IFERROR(VLOOKUP($A2,'QMS Data'!$A:$BD,MATCH(M$1,'QMS Data'!$1:$1,0),FALSE),"")</f>
        <v>1</v>
      </c>
      <c r="N2" s="119">
        <f>IFERROR(VLOOKUP($A2,'QMS Data'!$A:$BD,MATCH(N$1,'QMS Data'!$1:$1,0),FALSE),"")</f>
        <v>0</v>
      </c>
      <c r="O2" s="120">
        <f>IFERROR(VLOOKUP($A2,'QMS Data'!$A:$BD,MATCH(O$1,'QMS Data'!$1:$1,0),FALSE),"")</f>
        <v>1</v>
      </c>
      <c r="P2" s="119">
        <f>IFERROR(VLOOKUP($A2,'QMS Data'!$A:$BD,MATCH(P$1,'QMS Data'!$1:$1,0),FALSE),"")</f>
        <v>0</v>
      </c>
      <c r="Q2" s="120">
        <f>IFERROR(VLOOKUP($A2,'QMS Data'!$A:$BD,MATCH(Q$1,'QMS Data'!$1:$1,0),FALSE),"")</f>
        <v>1</v>
      </c>
      <c r="R2" s="119">
        <f>IFERROR(VLOOKUP($A2,'QMS Data'!$A:$BD,MATCH(R$1,'QMS Data'!$1:$1,0),FALSE),"")</f>
        <v>0</v>
      </c>
      <c r="S2" s="120">
        <f>IFERROR(VLOOKUP($A2,'QMS Data'!$A:$BD,MATCH(S$1,'QMS Data'!$1:$1,0),FALSE),"")</f>
        <v>1</v>
      </c>
      <c r="T2" s="121">
        <f t="shared" ref="T2" si="0">IFERROR(I2-B2,"")</f>
        <v>0</v>
      </c>
      <c r="U2" s="122" t="str">
        <f t="shared" ref="U2" si="1">IF(B2&lt;&gt;"",IF(B2&gt;22,"W4",IF(B2&gt;16,"W3",IF(B2&gt;9,"W2",IF(B2&gt;0,"W1",0)))),"")</f>
        <v>W1</v>
      </c>
      <c r="V2" s="121" t="str">
        <f>IFERROR(VLOOKUP('Required Data'!$H2,Evaluators!A:B,2,FALSE),"")</f>
        <v>Operation</v>
      </c>
      <c r="W2" s="123" t="str">
        <f t="shared" ref="W2" si="2">IF(I2&lt;&gt;"",IF(I2&gt;22,"W4",IF(I2&gt;15,"W3",IF(I2&gt;8,"W2",IF(I2&gt;1,"W1",IF(I2=1,"W4",""))))),"")</f>
        <v>W4</v>
      </c>
      <c r="X2" s="124" t="str">
        <f>IFERROR(VLOOKUP(G2,'Active List'!B:D,2,FALSE),"")</f>
        <v>omnia_ahelmy</v>
      </c>
      <c r="Y2" s="124">
        <f>IFERROR(SUM('Required Data'!$L2+'Required Data'!$N2+'Required Data'!$P2),"")</f>
        <v>0</v>
      </c>
      <c r="Z2" s="123" t="str">
        <f t="shared" ref="Z2" si="3">IFERROR(IF(HOUR(E2)&lt;8,"Overnight",IF(HOUR(E2)&lt;12,"Mornning",IF(HOUR(E2)&lt;16,"Between",IF(HOUR(E2)&lt;20,"Half Night","Night")))),"")</f>
        <v>Between</v>
      </c>
      <c r="AA2" s="125">
        <f>IFERROR(DATE(Table1[[#This Row],[Call Year]],Table1[[#This Row],[Call Month]],Table1[[#This Row],[Call day]]),"")</f>
        <v>46174</v>
      </c>
      <c r="AB2" s="123" t="str">
        <f>TEXT(Table1[[#This Row],[Call date]],"DDDD")</f>
        <v>Monday</v>
      </c>
      <c r="AC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2" s="126">
        <f>IFERROR(HOUR(Table1[[#This Row],[Time]]),"")</f>
        <v>12</v>
      </c>
      <c r="AE2" s="126" t="str">
        <f>IFERROR(VLOOKUP(J2,DV!A:B,2,FALSE),J2)</f>
        <v>Agent Level</v>
      </c>
    </row>
    <row r="3" spans="1:31" s="137" customFormat="1">
      <c r="A3" s="90">
        <f>IF('QMS Data'!A3&lt;&gt;"",'QMS Data'!A3,"")</f>
        <v>515267273</v>
      </c>
      <c r="B3" s="117">
        <f>IFERROR(VLOOKUP($A3,'QMS Data'!$A:$BD,MATCH(B$1,'QMS Data'!$1:$1,0),FALSE),"")</f>
        <v>14</v>
      </c>
      <c r="C3" s="117">
        <f>IFERROR(VLOOKUP($A3,'QMS Data'!$A:$BD,MATCH(C$1,'QMS Data'!$1:$1,0),FALSE),"")</f>
        <v>6</v>
      </c>
      <c r="D3" s="117">
        <f>IFERROR(VLOOKUP($A3,'QMS Data'!$A:$BD,MATCH(D$1,'QMS Data'!$1:$1,0),FALSE),"")</f>
        <v>2026</v>
      </c>
      <c r="E3" s="118">
        <f>IFERROR(VLOOKUP($A3,'QMS Data'!$A:$BD,MATCH(E$1,'QMS Data'!$1:$1,0),FALSE),"")</f>
        <v>0.593287037037037</v>
      </c>
      <c r="F3" s="117" t="str">
        <f>IFERROR(VLOOKUP($A3,'QMS Data'!$A:$BD,MATCH(F$1,'QMS Data'!$1:$1,0),FALSE),"")</f>
        <v>Tatweer Misr</v>
      </c>
      <c r="G3" s="117">
        <f>IFERROR(VLOOKUP($A3,'QMS Data'!$A:$BD,MATCH(G$1,'QMS Data'!$1:$1,0),FALSE),"")</f>
        <v>32755</v>
      </c>
      <c r="H3" s="117" t="str">
        <f>IFERROR(VLOOKUP($A3,'QMS Data'!$A:$BD,MATCH(H$1,'QMS Data'!$1:$1,0),FALSE),"")</f>
        <v>Silvia_ANaguib</v>
      </c>
      <c r="I3" s="117">
        <f>IFERROR(VLOOKUP($A3,'QMS Data'!$A:$BD,MATCH(I$1,'QMS Data'!$1:$1,0),FALSE),"")</f>
        <v>15</v>
      </c>
      <c r="J3" s="117" t="str">
        <f>IFERROR(VLOOKUP($A3,'QMS Data'!$A:$BD,MATCH(J$1,'QMS Data'!$1:$1,0),FALSE),"")</f>
        <v>Agent Level</v>
      </c>
      <c r="K3" s="117" t="str">
        <f>IFERROR(VLOOKUP($A3,'QMS Data'!$A:$BD,MATCH(K$1,'QMS Data'!$1:$1,0),FALSE),"")</f>
        <v>Pass</v>
      </c>
      <c r="L3" s="119">
        <f>IFERROR(VLOOKUP($A3,'QMS Data'!$A:$BD,MATCH(L$1,'QMS Data'!$1:$1,0),FALSE),"")</f>
        <v>0</v>
      </c>
      <c r="M3" s="120">
        <f>IFERROR(VLOOKUP($A3,'QMS Data'!$A:$BD,MATCH(M$1,'QMS Data'!$1:$1,0),FALSE),"")</f>
        <v>1</v>
      </c>
      <c r="N3" s="119">
        <f>IFERROR(VLOOKUP($A3,'QMS Data'!$A:$BD,MATCH(N$1,'QMS Data'!$1:$1,0),FALSE),"")</f>
        <v>0</v>
      </c>
      <c r="O3" s="120">
        <f>IFERROR(VLOOKUP($A3,'QMS Data'!$A:$BD,MATCH(O$1,'QMS Data'!$1:$1,0),FALSE),"")</f>
        <v>1</v>
      </c>
      <c r="P3" s="119">
        <f>IFERROR(VLOOKUP($A3,'QMS Data'!$A:$BD,MATCH(P$1,'QMS Data'!$1:$1,0),FALSE),"")</f>
        <v>0</v>
      </c>
      <c r="Q3" s="120">
        <f>IFERROR(VLOOKUP($A3,'QMS Data'!$A:$BD,MATCH(Q$1,'QMS Data'!$1:$1,0),FALSE),"")</f>
        <v>1</v>
      </c>
      <c r="R3" s="119">
        <f>IFERROR(VLOOKUP($A3,'QMS Data'!$A:$BD,MATCH(R$1,'QMS Data'!$1:$1,0),FALSE),"")</f>
        <v>0</v>
      </c>
      <c r="S3" s="120">
        <f>IFERROR(VLOOKUP($A3,'QMS Data'!$A:$BD,MATCH(S$1,'QMS Data'!$1:$1,0),FALSE),"")</f>
        <v>1</v>
      </c>
      <c r="T3" s="121">
        <f t="shared" ref="T3:T66" si="4">IFERROR(I3-B3,"")</f>
        <v>1</v>
      </c>
      <c r="U3" s="122" t="str">
        <f t="shared" ref="U3:U66" si="5">IF(B3&lt;&gt;"",IF(B3&gt;22,"W4",IF(B3&gt;16,"W3",IF(B3&gt;9,"W2",IF(B3&gt;0,"W1",0)))),"")</f>
        <v>W2</v>
      </c>
      <c r="V3" s="121" t="str">
        <f>IFERROR(VLOOKUP('Required Data'!$H3,Evaluators!A:B,2,FALSE),"")</f>
        <v>Quality</v>
      </c>
      <c r="W3" s="123" t="str">
        <f t="shared" ref="W3:W66" si="6">IF(I3&lt;&gt;"",IF(I3&gt;22,"W4",IF(I3&gt;15,"W3",IF(I3&gt;8,"W2",IF(I3&gt;1,"W1",IF(I3=1,"W4",""))))),"")</f>
        <v>W2</v>
      </c>
      <c r="X3" s="124" t="str">
        <f>IFERROR(VLOOKUP(G3,'Active List'!B:D,2,FALSE),"")</f>
        <v/>
      </c>
      <c r="Y3" s="124">
        <f>IFERROR(SUM('Required Data'!$L3+'Required Data'!$N3+'Required Data'!$P3),"")</f>
        <v>0</v>
      </c>
      <c r="Z3" s="123" t="str">
        <f t="shared" ref="Z3:Z66" si="7">IFERROR(IF(HOUR(E3)&lt;8,"Overnight",IF(HOUR(E3)&lt;12,"Mornning",IF(HOUR(E3)&lt;16,"Between",IF(HOUR(E3)&lt;20,"Half Night","Night")))),"")</f>
        <v>Between</v>
      </c>
      <c r="AA3" s="125">
        <f>IFERROR(DATE(Table1[[#This Row],[Call Year]],Table1[[#This Row],[Call Month]],Table1[[#This Row],[Call day]]),"")</f>
        <v>46187</v>
      </c>
      <c r="AB3" s="123" t="str">
        <f>TEXT(Table1[[#This Row],[Call date]],"DDDD")</f>
        <v>Sunday</v>
      </c>
      <c r="AC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" s="126">
        <f>IFERROR(HOUR(Table1[[#This Row],[Time]]),"")</f>
        <v>14</v>
      </c>
      <c r="AE3" s="126" t="str">
        <f>IFERROR(VLOOKUP(J3,DV!A:B,2,FALSE),J3)</f>
        <v>Agent Level</v>
      </c>
    </row>
    <row r="4" spans="1:31" s="137" customFormat="1">
      <c r="A4" s="90">
        <f>IF('QMS Data'!A4&lt;&gt;"",'QMS Data'!A4,"")</f>
        <v>515278813</v>
      </c>
      <c r="B4" s="117">
        <f>IFERROR(VLOOKUP($A4,'QMS Data'!$A:$BD,MATCH(B$1,'QMS Data'!$1:$1,0),FALSE),"")</f>
        <v>14</v>
      </c>
      <c r="C4" s="117">
        <f>IFERROR(VLOOKUP($A4,'QMS Data'!$A:$BD,MATCH(C$1,'QMS Data'!$1:$1,0),FALSE),"")</f>
        <v>6</v>
      </c>
      <c r="D4" s="117">
        <f>IFERROR(VLOOKUP($A4,'QMS Data'!$A:$BD,MATCH(D$1,'QMS Data'!$1:$1,0),FALSE),"")</f>
        <v>2026</v>
      </c>
      <c r="E4" s="118">
        <f>IFERROR(VLOOKUP($A4,'QMS Data'!$A:$BD,MATCH(E$1,'QMS Data'!$1:$1,0),FALSE),"")</f>
        <v>0.63731481481481478</v>
      </c>
      <c r="F4" s="117" t="str">
        <f>IFERROR(VLOOKUP($A4,'QMS Data'!$A:$BD,MATCH(F$1,'QMS Data'!$1:$1,0),FALSE),"")</f>
        <v>Tatweer Misr</v>
      </c>
      <c r="G4" s="117">
        <f>IFERROR(VLOOKUP($A4,'QMS Data'!$A:$BD,MATCH(G$1,'QMS Data'!$1:$1,0),FALSE),"")</f>
        <v>32755</v>
      </c>
      <c r="H4" s="117" t="str">
        <f>IFERROR(VLOOKUP($A4,'QMS Data'!$A:$BD,MATCH(H$1,'QMS Data'!$1:$1,0),FALSE),"")</f>
        <v>Silvia_ANaguib</v>
      </c>
      <c r="I4" s="117">
        <f>IFERROR(VLOOKUP($A4,'QMS Data'!$A:$BD,MATCH(I$1,'QMS Data'!$1:$1,0),FALSE),"")</f>
        <v>15</v>
      </c>
      <c r="J4" s="117" t="str">
        <f>IFERROR(VLOOKUP($A4,'QMS Data'!$A:$BD,MATCH(J$1,'QMS Data'!$1:$1,0),FALSE),"")</f>
        <v>Agent Level</v>
      </c>
      <c r="K4" s="117" t="str">
        <f>IFERROR(VLOOKUP($A4,'QMS Data'!$A:$BD,MATCH(K$1,'QMS Data'!$1:$1,0),FALSE),"")</f>
        <v>Pass</v>
      </c>
      <c r="L4" s="119">
        <f>IFERROR(VLOOKUP($A4,'QMS Data'!$A:$BD,MATCH(L$1,'QMS Data'!$1:$1,0),FALSE),"")</f>
        <v>0</v>
      </c>
      <c r="M4" s="120">
        <f>IFERROR(VLOOKUP($A4,'QMS Data'!$A:$BD,MATCH(M$1,'QMS Data'!$1:$1,0),FALSE),"")</f>
        <v>1</v>
      </c>
      <c r="N4" s="119">
        <f>IFERROR(VLOOKUP($A4,'QMS Data'!$A:$BD,MATCH(N$1,'QMS Data'!$1:$1,0),FALSE),"")</f>
        <v>0</v>
      </c>
      <c r="O4" s="120">
        <f>IFERROR(VLOOKUP($A4,'QMS Data'!$A:$BD,MATCH(O$1,'QMS Data'!$1:$1,0),FALSE),"")</f>
        <v>1</v>
      </c>
      <c r="P4" s="119">
        <f>IFERROR(VLOOKUP($A4,'QMS Data'!$A:$BD,MATCH(P$1,'QMS Data'!$1:$1,0),FALSE),"")</f>
        <v>0</v>
      </c>
      <c r="Q4" s="120">
        <f>IFERROR(VLOOKUP($A4,'QMS Data'!$A:$BD,MATCH(Q$1,'QMS Data'!$1:$1,0),FALSE),"")</f>
        <v>1</v>
      </c>
      <c r="R4" s="119">
        <f>IFERROR(VLOOKUP($A4,'QMS Data'!$A:$BD,MATCH(R$1,'QMS Data'!$1:$1,0),FALSE),"")</f>
        <v>0</v>
      </c>
      <c r="S4" s="120">
        <f>IFERROR(VLOOKUP($A4,'QMS Data'!$A:$BD,MATCH(S$1,'QMS Data'!$1:$1,0),FALSE),"")</f>
        <v>1</v>
      </c>
      <c r="T4" s="121">
        <f t="shared" si="4"/>
        <v>1</v>
      </c>
      <c r="U4" s="122" t="str">
        <f t="shared" si="5"/>
        <v>W2</v>
      </c>
      <c r="V4" s="121" t="str">
        <f>IFERROR(VLOOKUP('Required Data'!$H4,Evaluators!A:B,2,FALSE),"")</f>
        <v>Quality</v>
      </c>
      <c r="W4" s="123" t="str">
        <f t="shared" si="6"/>
        <v>W2</v>
      </c>
      <c r="X4" s="124" t="str">
        <f>IFERROR(VLOOKUP(G4,'Active List'!B:D,2,FALSE),"")</f>
        <v/>
      </c>
      <c r="Y4" s="124">
        <f>IFERROR(SUM('Required Data'!$L4+'Required Data'!$N4+'Required Data'!$P4),"")</f>
        <v>0</v>
      </c>
      <c r="Z4" s="123" t="str">
        <f t="shared" si="7"/>
        <v>Between</v>
      </c>
      <c r="AA4" s="125">
        <f>IFERROR(DATE(Table1[[#This Row],[Call Year]],Table1[[#This Row],[Call Month]],Table1[[#This Row],[Call day]]),"")</f>
        <v>46187</v>
      </c>
      <c r="AB4" s="123" t="str">
        <f>TEXT(Table1[[#This Row],[Call date]],"DDDD")</f>
        <v>Sunday</v>
      </c>
      <c r="AC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" s="126">
        <f>IFERROR(HOUR(Table1[[#This Row],[Time]]),"")</f>
        <v>15</v>
      </c>
      <c r="AE4" s="126" t="str">
        <f>IFERROR(VLOOKUP(J4,DV!A:B,2,FALSE),J4)</f>
        <v>Agent Level</v>
      </c>
    </row>
    <row r="5" spans="1:31" s="137" customFormat="1">
      <c r="A5" s="90">
        <f>IF('QMS Data'!A5&lt;&gt;"",'QMS Data'!A5,"")</f>
        <v>515580495</v>
      </c>
      <c r="B5" s="117">
        <f>IFERROR(VLOOKUP($A5,'QMS Data'!$A:$BD,MATCH(B$1,'QMS Data'!$1:$1,0),FALSE),"")</f>
        <v>17</v>
      </c>
      <c r="C5" s="117">
        <f>IFERROR(VLOOKUP($A5,'QMS Data'!$A:$BD,MATCH(C$1,'QMS Data'!$1:$1,0),FALSE),"")</f>
        <v>6</v>
      </c>
      <c r="D5" s="117">
        <f>IFERROR(VLOOKUP($A5,'QMS Data'!$A:$BD,MATCH(D$1,'QMS Data'!$1:$1,0),FALSE),"")</f>
        <v>2026</v>
      </c>
      <c r="E5" s="118">
        <f>IFERROR(VLOOKUP($A5,'QMS Data'!$A:$BD,MATCH(E$1,'QMS Data'!$1:$1,0),FALSE),"")</f>
        <v>0.43489583333333331</v>
      </c>
      <c r="F5" s="117" t="str">
        <f>IFERROR(VLOOKUP($A5,'QMS Data'!$A:$BD,MATCH(F$1,'QMS Data'!$1:$1,0),FALSE),"")</f>
        <v>Tatweer Misr</v>
      </c>
      <c r="G5" s="117">
        <f>IFERROR(VLOOKUP($A5,'QMS Data'!$A:$BD,MATCH(G$1,'QMS Data'!$1:$1,0),FALSE),"")</f>
        <v>32767</v>
      </c>
      <c r="H5" s="117" t="str">
        <f>IFERROR(VLOOKUP($A5,'QMS Data'!$A:$BD,MATCH(H$1,'QMS Data'!$1:$1,0),FALSE),"")</f>
        <v>Silvia_ANaguib</v>
      </c>
      <c r="I5" s="117">
        <f>IFERROR(VLOOKUP($A5,'QMS Data'!$A:$BD,MATCH(I$1,'QMS Data'!$1:$1,0),FALSE),"")</f>
        <v>18</v>
      </c>
      <c r="J5" s="117" t="str">
        <f>IFERROR(VLOOKUP($A5,'QMS Data'!$A:$BD,MATCH(J$1,'QMS Data'!$1:$1,0),FALSE),"")</f>
        <v>Agent Level</v>
      </c>
      <c r="K5" s="117" t="str">
        <f>IFERROR(VLOOKUP($A5,'QMS Data'!$A:$BD,MATCH(K$1,'QMS Data'!$1:$1,0),FALSE),"")</f>
        <v>Pass</v>
      </c>
      <c r="L5" s="119">
        <f>IFERROR(VLOOKUP($A5,'QMS Data'!$A:$BD,MATCH(L$1,'QMS Data'!$1:$1,0),FALSE),"")</f>
        <v>0</v>
      </c>
      <c r="M5" s="120">
        <f>IFERROR(VLOOKUP($A5,'QMS Data'!$A:$BD,MATCH(M$1,'QMS Data'!$1:$1,0),FALSE),"")</f>
        <v>1</v>
      </c>
      <c r="N5" s="119">
        <f>IFERROR(VLOOKUP($A5,'QMS Data'!$A:$BD,MATCH(N$1,'QMS Data'!$1:$1,0),FALSE),"")</f>
        <v>0</v>
      </c>
      <c r="O5" s="120">
        <f>IFERROR(VLOOKUP($A5,'QMS Data'!$A:$BD,MATCH(O$1,'QMS Data'!$1:$1,0),FALSE),"")</f>
        <v>1</v>
      </c>
      <c r="P5" s="119">
        <f>IFERROR(VLOOKUP($A5,'QMS Data'!$A:$BD,MATCH(P$1,'QMS Data'!$1:$1,0),FALSE),"")</f>
        <v>0</v>
      </c>
      <c r="Q5" s="120">
        <f>IFERROR(VLOOKUP($A5,'QMS Data'!$A:$BD,MATCH(Q$1,'QMS Data'!$1:$1,0),FALSE),"")</f>
        <v>1</v>
      </c>
      <c r="R5" s="119">
        <f>IFERROR(VLOOKUP($A5,'QMS Data'!$A:$BD,MATCH(R$1,'QMS Data'!$1:$1,0),FALSE),"")</f>
        <v>0</v>
      </c>
      <c r="S5" s="120">
        <f>IFERROR(VLOOKUP($A5,'QMS Data'!$A:$BD,MATCH(S$1,'QMS Data'!$1:$1,0),FALSE),"")</f>
        <v>1</v>
      </c>
      <c r="T5" s="121">
        <f t="shared" si="4"/>
        <v>1</v>
      </c>
      <c r="U5" s="122" t="str">
        <f t="shared" si="5"/>
        <v>W3</v>
      </c>
      <c r="V5" s="121" t="str">
        <f>IFERROR(VLOOKUP('Required Data'!$H5,Evaluators!A:B,2,FALSE),"")</f>
        <v>Quality</v>
      </c>
      <c r="W5" s="123" t="str">
        <f t="shared" si="6"/>
        <v>W3</v>
      </c>
      <c r="X5" s="124" t="str">
        <f>IFERROR(VLOOKUP(G5,'Active List'!B:D,2,FALSE),"")</f>
        <v/>
      </c>
      <c r="Y5" s="124">
        <f>IFERROR(SUM('Required Data'!$L5+'Required Data'!$N5+'Required Data'!$P5),"")</f>
        <v>0</v>
      </c>
      <c r="Z5" s="123" t="str">
        <f t="shared" si="7"/>
        <v>Mornning</v>
      </c>
      <c r="AA5" s="125">
        <f>IFERROR(DATE(Table1[[#This Row],[Call Year]],Table1[[#This Row],[Call Month]],Table1[[#This Row],[Call day]]),"")</f>
        <v>46190</v>
      </c>
      <c r="AB5" s="123" t="str">
        <f>TEXT(Table1[[#This Row],[Call date]],"DDDD")</f>
        <v>Wednesday</v>
      </c>
      <c r="AC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" s="126">
        <f>IFERROR(HOUR(Table1[[#This Row],[Time]]),"")</f>
        <v>10</v>
      </c>
      <c r="AE5" s="126" t="str">
        <f>IFERROR(VLOOKUP(J5,DV!A:B,2,FALSE),J5)</f>
        <v>Agent Level</v>
      </c>
    </row>
    <row r="6" spans="1:31" s="137" customFormat="1">
      <c r="A6" s="90">
        <f>IF('QMS Data'!A6&lt;&gt;"",'QMS Data'!A6,"")</f>
        <v>515013664</v>
      </c>
      <c r="B6" s="117">
        <f>IFERROR(VLOOKUP($A6,'QMS Data'!$A:$BD,MATCH(B$1,'QMS Data'!$1:$1,0),FALSE),"")</f>
        <v>11</v>
      </c>
      <c r="C6" s="117">
        <f>IFERROR(VLOOKUP($A6,'QMS Data'!$A:$BD,MATCH(C$1,'QMS Data'!$1:$1,0),FALSE),"")</f>
        <v>6</v>
      </c>
      <c r="D6" s="117">
        <f>IFERROR(VLOOKUP($A6,'QMS Data'!$A:$BD,MATCH(D$1,'QMS Data'!$1:$1,0),FALSE),"")</f>
        <v>2026</v>
      </c>
      <c r="E6" s="118">
        <f>IFERROR(VLOOKUP($A6,'QMS Data'!$A:$BD,MATCH(E$1,'QMS Data'!$1:$1,0),FALSE),"")</f>
        <v>0.62005787037037041</v>
      </c>
      <c r="F6" s="117" t="str">
        <f>IFERROR(VLOOKUP($A6,'QMS Data'!$A:$BD,MATCH(F$1,'QMS Data'!$1:$1,0),FALSE),"")</f>
        <v>Tatweer Misr</v>
      </c>
      <c r="G6" s="117">
        <f>IFERROR(VLOOKUP($A6,'QMS Data'!$A:$BD,MATCH(G$1,'QMS Data'!$1:$1,0),FALSE),"")</f>
        <v>33277</v>
      </c>
      <c r="H6" s="117" t="str">
        <f>IFERROR(VLOOKUP($A6,'QMS Data'!$A:$BD,MATCH(H$1,'QMS Data'!$1:$1,0),FALSE),"")</f>
        <v>Silvia_ANaguib</v>
      </c>
      <c r="I6" s="117">
        <f>IFERROR(VLOOKUP($A6,'QMS Data'!$A:$BD,MATCH(I$1,'QMS Data'!$1:$1,0),FALSE),"")</f>
        <v>12</v>
      </c>
      <c r="J6" s="117" t="str">
        <f>IFERROR(VLOOKUP($A6,'QMS Data'!$A:$BD,MATCH(J$1,'QMS Data'!$1:$1,0),FALSE),"")</f>
        <v>Agent Level</v>
      </c>
      <c r="K6" s="117" t="str">
        <f>IFERROR(VLOOKUP($A6,'QMS Data'!$A:$BD,MATCH(K$1,'QMS Data'!$1:$1,0),FALSE),"")</f>
        <v>Pass</v>
      </c>
      <c r="L6" s="119">
        <f>IFERROR(VLOOKUP($A6,'QMS Data'!$A:$BD,MATCH(L$1,'QMS Data'!$1:$1,0),FALSE),"")</f>
        <v>0</v>
      </c>
      <c r="M6" s="120">
        <f>IFERROR(VLOOKUP($A6,'QMS Data'!$A:$BD,MATCH(M$1,'QMS Data'!$1:$1,0),FALSE),"")</f>
        <v>1</v>
      </c>
      <c r="N6" s="119">
        <f>IFERROR(VLOOKUP($A6,'QMS Data'!$A:$BD,MATCH(N$1,'QMS Data'!$1:$1,0),FALSE),"")</f>
        <v>0</v>
      </c>
      <c r="O6" s="120">
        <f>IFERROR(VLOOKUP($A6,'QMS Data'!$A:$BD,MATCH(O$1,'QMS Data'!$1:$1,0),FALSE),"")</f>
        <v>1</v>
      </c>
      <c r="P6" s="119">
        <f>IFERROR(VLOOKUP($A6,'QMS Data'!$A:$BD,MATCH(P$1,'QMS Data'!$1:$1,0),FALSE),"")</f>
        <v>0</v>
      </c>
      <c r="Q6" s="120">
        <f>IFERROR(VLOOKUP($A6,'QMS Data'!$A:$BD,MATCH(Q$1,'QMS Data'!$1:$1,0),FALSE),"")</f>
        <v>1</v>
      </c>
      <c r="R6" s="119">
        <f>IFERROR(VLOOKUP($A6,'QMS Data'!$A:$BD,MATCH(R$1,'QMS Data'!$1:$1,0),FALSE),"")</f>
        <v>1</v>
      </c>
      <c r="S6" s="120">
        <f>IFERROR(VLOOKUP($A6,'QMS Data'!$A:$BD,MATCH(S$1,'QMS Data'!$1:$1,0),FALSE),"")</f>
        <v>0.875</v>
      </c>
      <c r="T6" s="121">
        <f t="shared" si="4"/>
        <v>1</v>
      </c>
      <c r="U6" s="122" t="str">
        <f t="shared" si="5"/>
        <v>W2</v>
      </c>
      <c r="V6" s="121" t="str">
        <f>IFERROR(VLOOKUP('Required Data'!$H6,Evaluators!A:B,2,FALSE),"")</f>
        <v>Quality</v>
      </c>
      <c r="W6" s="123" t="str">
        <f t="shared" si="6"/>
        <v>W2</v>
      </c>
      <c r="X6" s="124" t="str">
        <f>IFERROR(VLOOKUP(G6,'Active List'!B:D,2,FALSE),"")</f>
        <v>mahmoud_hhamed</v>
      </c>
      <c r="Y6" s="124">
        <f>IFERROR(SUM('Required Data'!$L6+'Required Data'!$N6+'Required Data'!$P6),"")</f>
        <v>0</v>
      </c>
      <c r="Z6" s="123" t="str">
        <f t="shared" si="7"/>
        <v>Between</v>
      </c>
      <c r="AA6" s="125">
        <f>IFERROR(DATE(Table1[[#This Row],[Call Year]],Table1[[#This Row],[Call Month]],Table1[[#This Row],[Call day]]),"")</f>
        <v>46184</v>
      </c>
      <c r="AB6" s="123" t="str">
        <f>TEXT(Table1[[#This Row],[Call date]],"DDDD")</f>
        <v>Thursday</v>
      </c>
      <c r="AC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6" s="126">
        <f>IFERROR(HOUR(Table1[[#This Row],[Time]]),"")</f>
        <v>14</v>
      </c>
      <c r="AE6" s="126" t="str">
        <f>IFERROR(VLOOKUP(J6,DV!A:B,2,FALSE),J6)</f>
        <v>Agent Level</v>
      </c>
    </row>
    <row r="7" spans="1:31" s="137" customFormat="1">
      <c r="A7" s="90">
        <f>IF('QMS Data'!A7&lt;&gt;"",'QMS Data'!A7,"")</f>
        <v>515288065</v>
      </c>
      <c r="B7" s="117">
        <f>IFERROR(VLOOKUP($A7,'QMS Data'!$A:$BD,MATCH(B$1,'QMS Data'!$1:$1,0),FALSE),"")</f>
        <v>14</v>
      </c>
      <c r="C7" s="117">
        <f>IFERROR(VLOOKUP($A7,'QMS Data'!$A:$BD,MATCH(C$1,'QMS Data'!$1:$1,0),FALSE),"")</f>
        <v>6</v>
      </c>
      <c r="D7" s="117">
        <f>IFERROR(VLOOKUP($A7,'QMS Data'!$A:$BD,MATCH(D$1,'QMS Data'!$1:$1,0),FALSE),"")</f>
        <v>2026</v>
      </c>
      <c r="E7" s="118">
        <f>IFERROR(VLOOKUP($A7,'QMS Data'!$A:$BD,MATCH(E$1,'QMS Data'!$1:$1,0),FALSE),"")</f>
        <v>0.67179398148148151</v>
      </c>
      <c r="F7" s="117" t="str">
        <f>IFERROR(VLOOKUP($A7,'QMS Data'!$A:$BD,MATCH(F$1,'QMS Data'!$1:$1,0),FALSE),"")</f>
        <v>Tatweer Misr</v>
      </c>
      <c r="G7" s="117">
        <f>IFERROR(VLOOKUP($A7,'QMS Data'!$A:$BD,MATCH(G$1,'QMS Data'!$1:$1,0),FALSE),"")</f>
        <v>33271</v>
      </c>
      <c r="H7" s="117" t="str">
        <f>IFERROR(VLOOKUP($A7,'QMS Data'!$A:$BD,MATCH(H$1,'QMS Data'!$1:$1,0),FALSE),"")</f>
        <v>Silvia_ANaguib</v>
      </c>
      <c r="I7" s="117">
        <f>IFERROR(VLOOKUP($A7,'QMS Data'!$A:$BD,MATCH(I$1,'QMS Data'!$1:$1,0),FALSE),"")</f>
        <v>15</v>
      </c>
      <c r="J7" s="117" t="str">
        <f>IFERROR(VLOOKUP($A7,'QMS Data'!$A:$BD,MATCH(J$1,'QMS Data'!$1:$1,0),FALSE),"")</f>
        <v>Agent Level</v>
      </c>
      <c r="K7" s="117" t="str">
        <f>IFERROR(VLOOKUP($A7,'QMS Data'!$A:$BD,MATCH(K$1,'QMS Data'!$1:$1,0),FALSE),"")</f>
        <v>Pass</v>
      </c>
      <c r="L7" s="119">
        <f>IFERROR(VLOOKUP($A7,'QMS Data'!$A:$BD,MATCH(L$1,'QMS Data'!$1:$1,0),FALSE),"")</f>
        <v>0</v>
      </c>
      <c r="M7" s="120">
        <f>IFERROR(VLOOKUP($A7,'QMS Data'!$A:$BD,MATCH(M$1,'QMS Data'!$1:$1,0),FALSE),"")</f>
        <v>1</v>
      </c>
      <c r="N7" s="119">
        <f>IFERROR(VLOOKUP($A7,'QMS Data'!$A:$BD,MATCH(N$1,'QMS Data'!$1:$1,0),FALSE),"")</f>
        <v>0</v>
      </c>
      <c r="O7" s="120">
        <f>IFERROR(VLOOKUP($A7,'QMS Data'!$A:$BD,MATCH(O$1,'QMS Data'!$1:$1,0),FALSE),"")</f>
        <v>1</v>
      </c>
      <c r="P7" s="119">
        <f>IFERROR(VLOOKUP($A7,'QMS Data'!$A:$BD,MATCH(P$1,'QMS Data'!$1:$1,0),FALSE),"")</f>
        <v>0</v>
      </c>
      <c r="Q7" s="120">
        <f>IFERROR(VLOOKUP($A7,'QMS Data'!$A:$BD,MATCH(Q$1,'QMS Data'!$1:$1,0),FALSE),"")</f>
        <v>1</v>
      </c>
      <c r="R7" s="119">
        <f>IFERROR(VLOOKUP($A7,'QMS Data'!$A:$BD,MATCH(R$1,'QMS Data'!$1:$1,0),FALSE),"")</f>
        <v>0</v>
      </c>
      <c r="S7" s="120">
        <f>IFERROR(VLOOKUP($A7,'QMS Data'!$A:$BD,MATCH(S$1,'QMS Data'!$1:$1,0),FALSE),"")</f>
        <v>1</v>
      </c>
      <c r="T7" s="121">
        <f t="shared" si="4"/>
        <v>1</v>
      </c>
      <c r="U7" s="122" t="str">
        <f t="shared" si="5"/>
        <v>W2</v>
      </c>
      <c r="V7" s="121" t="str">
        <f>IFERROR(VLOOKUP('Required Data'!$H7,Evaluators!A:B,2,FALSE),"")</f>
        <v>Quality</v>
      </c>
      <c r="W7" s="123" t="str">
        <f t="shared" si="6"/>
        <v>W2</v>
      </c>
      <c r="X7" s="124" t="str">
        <f>IFERROR(VLOOKUP(G7,'Active List'!B:D,2,FALSE),"")</f>
        <v>mahmoud_hhamed</v>
      </c>
      <c r="Y7" s="124">
        <f>IFERROR(SUM('Required Data'!$L7+'Required Data'!$N7+'Required Data'!$P7),"")</f>
        <v>0</v>
      </c>
      <c r="Z7" s="123" t="str">
        <f t="shared" si="7"/>
        <v>Half Night</v>
      </c>
      <c r="AA7" s="125">
        <f>IFERROR(DATE(Table1[[#This Row],[Call Year]],Table1[[#This Row],[Call Month]],Table1[[#This Row],[Call day]]),"")</f>
        <v>46187</v>
      </c>
      <c r="AB7" s="123" t="str">
        <f>TEXT(Table1[[#This Row],[Call date]],"DDDD")</f>
        <v>Sunday</v>
      </c>
      <c r="AC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7" s="126">
        <f>IFERROR(HOUR(Table1[[#This Row],[Time]]),"")</f>
        <v>16</v>
      </c>
      <c r="AE7" s="126" t="str">
        <f>IFERROR(VLOOKUP(J7,DV!A:B,2,FALSE),J7)</f>
        <v>Agent Level</v>
      </c>
    </row>
    <row r="8" spans="1:31" s="137" customFormat="1">
      <c r="A8" s="90">
        <f>IF('QMS Data'!A8&lt;&gt;"",'QMS Data'!A8,"")</f>
        <v>515308820</v>
      </c>
      <c r="B8" s="117">
        <f>IFERROR(VLOOKUP($A8,'QMS Data'!$A:$BD,MATCH(B$1,'QMS Data'!$1:$1,0),FALSE),"")</f>
        <v>14</v>
      </c>
      <c r="C8" s="117">
        <f>IFERROR(VLOOKUP($A8,'QMS Data'!$A:$BD,MATCH(C$1,'QMS Data'!$1:$1,0),FALSE),"")</f>
        <v>6</v>
      </c>
      <c r="D8" s="117">
        <f>IFERROR(VLOOKUP($A8,'QMS Data'!$A:$BD,MATCH(D$1,'QMS Data'!$1:$1,0),FALSE),"")</f>
        <v>2026</v>
      </c>
      <c r="E8" s="118">
        <f>IFERROR(VLOOKUP($A8,'QMS Data'!$A:$BD,MATCH(E$1,'QMS Data'!$1:$1,0),FALSE),"")</f>
        <v>0.78024305555555562</v>
      </c>
      <c r="F8" s="117" t="str">
        <f>IFERROR(VLOOKUP($A8,'QMS Data'!$A:$BD,MATCH(F$1,'QMS Data'!$1:$1,0),FALSE),"")</f>
        <v>Tatweer Misr</v>
      </c>
      <c r="G8" s="117">
        <f>IFERROR(VLOOKUP($A8,'QMS Data'!$A:$BD,MATCH(G$1,'QMS Data'!$1:$1,0),FALSE),"")</f>
        <v>33271</v>
      </c>
      <c r="H8" s="117" t="str">
        <f>IFERROR(VLOOKUP($A8,'QMS Data'!$A:$BD,MATCH(H$1,'QMS Data'!$1:$1,0),FALSE),"")</f>
        <v>Silvia_ANaguib</v>
      </c>
      <c r="I8" s="117">
        <f>IFERROR(VLOOKUP($A8,'QMS Data'!$A:$BD,MATCH(I$1,'QMS Data'!$1:$1,0),FALSE),"")</f>
        <v>15</v>
      </c>
      <c r="J8" s="117" t="str">
        <f>IFERROR(VLOOKUP($A8,'QMS Data'!$A:$BD,MATCH(J$1,'QMS Data'!$1:$1,0),FALSE),"")</f>
        <v>Agent Level</v>
      </c>
      <c r="K8" s="117" t="str">
        <f>IFERROR(VLOOKUP($A8,'QMS Data'!$A:$BD,MATCH(K$1,'QMS Data'!$1:$1,0),FALSE),"")</f>
        <v>Pass</v>
      </c>
      <c r="L8" s="119">
        <f>IFERROR(VLOOKUP($A8,'QMS Data'!$A:$BD,MATCH(L$1,'QMS Data'!$1:$1,0),FALSE),"")</f>
        <v>0</v>
      </c>
      <c r="M8" s="120">
        <f>IFERROR(VLOOKUP($A8,'QMS Data'!$A:$BD,MATCH(M$1,'QMS Data'!$1:$1,0),FALSE),"")</f>
        <v>1</v>
      </c>
      <c r="N8" s="119">
        <f>IFERROR(VLOOKUP($A8,'QMS Data'!$A:$BD,MATCH(N$1,'QMS Data'!$1:$1,0),FALSE),"")</f>
        <v>0</v>
      </c>
      <c r="O8" s="120">
        <f>IFERROR(VLOOKUP($A8,'QMS Data'!$A:$BD,MATCH(O$1,'QMS Data'!$1:$1,0),FALSE),"")</f>
        <v>1</v>
      </c>
      <c r="P8" s="119">
        <f>IFERROR(VLOOKUP($A8,'QMS Data'!$A:$BD,MATCH(P$1,'QMS Data'!$1:$1,0),FALSE),"")</f>
        <v>0</v>
      </c>
      <c r="Q8" s="120">
        <f>IFERROR(VLOOKUP($A8,'QMS Data'!$A:$BD,MATCH(Q$1,'QMS Data'!$1:$1,0),FALSE),"")</f>
        <v>1</v>
      </c>
      <c r="R8" s="119">
        <f>IFERROR(VLOOKUP($A8,'QMS Data'!$A:$BD,MATCH(R$1,'QMS Data'!$1:$1,0),FALSE),"")</f>
        <v>0</v>
      </c>
      <c r="S8" s="120">
        <f>IFERROR(VLOOKUP($A8,'QMS Data'!$A:$BD,MATCH(S$1,'QMS Data'!$1:$1,0),FALSE),"")</f>
        <v>1</v>
      </c>
      <c r="T8" s="121">
        <f t="shared" si="4"/>
        <v>1</v>
      </c>
      <c r="U8" s="122" t="str">
        <f t="shared" si="5"/>
        <v>W2</v>
      </c>
      <c r="V8" s="121" t="str">
        <f>IFERROR(VLOOKUP('Required Data'!$H8,Evaluators!A:B,2,FALSE),"")</f>
        <v>Quality</v>
      </c>
      <c r="W8" s="123" t="str">
        <f t="shared" si="6"/>
        <v>W2</v>
      </c>
      <c r="X8" s="124" t="str">
        <f>IFERROR(VLOOKUP(G8,'Active List'!B:D,2,FALSE),"")</f>
        <v>mahmoud_hhamed</v>
      </c>
      <c r="Y8" s="124">
        <f>IFERROR(SUM('Required Data'!$L8+'Required Data'!$N8+'Required Data'!$P8),"")</f>
        <v>0</v>
      </c>
      <c r="Z8" s="123" t="str">
        <f t="shared" si="7"/>
        <v>Half Night</v>
      </c>
      <c r="AA8" s="125">
        <f>IFERROR(DATE(Table1[[#This Row],[Call Year]],Table1[[#This Row],[Call Month]],Table1[[#This Row],[Call day]]),"")</f>
        <v>46187</v>
      </c>
      <c r="AB8" s="123" t="str">
        <f>TEXT(Table1[[#This Row],[Call date]],"DDDD")</f>
        <v>Sunday</v>
      </c>
      <c r="AC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8" s="126">
        <f>IFERROR(HOUR(Table1[[#This Row],[Time]]),"")</f>
        <v>18</v>
      </c>
      <c r="AE8" s="126" t="str">
        <f>IFERROR(VLOOKUP(J8,DV!A:B,2,FALSE),J8)</f>
        <v>Agent Level</v>
      </c>
    </row>
    <row r="9" spans="1:31" s="137" customFormat="1">
      <c r="A9" s="90">
        <f>IF('QMS Data'!A9&lt;&gt;"",'QMS Data'!A9,"")</f>
        <v>514867960</v>
      </c>
      <c r="B9" s="117">
        <f>IFERROR(VLOOKUP($A9,'QMS Data'!$A:$BD,MATCH(B$1,'QMS Data'!$1:$1,0),FALSE),"")</f>
        <v>10</v>
      </c>
      <c r="C9" s="117">
        <f>IFERROR(VLOOKUP($A9,'QMS Data'!$A:$BD,MATCH(C$1,'QMS Data'!$1:$1,0),FALSE),"")</f>
        <v>6</v>
      </c>
      <c r="D9" s="117">
        <f>IFERROR(VLOOKUP($A9,'QMS Data'!$A:$BD,MATCH(D$1,'QMS Data'!$1:$1,0),FALSE),"")</f>
        <v>2026</v>
      </c>
      <c r="E9" s="118">
        <f>IFERROR(VLOOKUP($A9,'QMS Data'!$A:$BD,MATCH(E$1,'QMS Data'!$1:$1,0),FALSE),"")</f>
        <v>0.45792824074074073</v>
      </c>
      <c r="F9" s="117" t="str">
        <f>IFERROR(VLOOKUP($A9,'QMS Data'!$A:$BD,MATCH(F$1,'QMS Data'!$1:$1,0),FALSE),"")</f>
        <v>Tatweer Misr</v>
      </c>
      <c r="G9" s="117">
        <f>IFERROR(VLOOKUP($A9,'QMS Data'!$A:$BD,MATCH(G$1,'QMS Data'!$1:$1,0),FALSE),"")</f>
        <v>31924</v>
      </c>
      <c r="H9" s="117" t="str">
        <f>IFERROR(VLOOKUP($A9,'QMS Data'!$A:$BD,MATCH(H$1,'QMS Data'!$1:$1,0),FALSE),"")</f>
        <v>Silvia_ANaguib</v>
      </c>
      <c r="I9" s="117">
        <f>IFERROR(VLOOKUP($A9,'QMS Data'!$A:$BD,MATCH(I$1,'QMS Data'!$1:$1,0),FALSE),"")</f>
        <v>12</v>
      </c>
      <c r="J9" s="117" t="str">
        <f>IFERROR(VLOOKUP($A9,'QMS Data'!$A:$BD,MATCH(J$1,'QMS Data'!$1:$1,0),FALSE),"")</f>
        <v>Agent Level</v>
      </c>
      <c r="K9" s="117" t="str">
        <f>IFERROR(VLOOKUP($A9,'QMS Data'!$A:$BD,MATCH(K$1,'QMS Data'!$1:$1,0),FALSE),"")</f>
        <v>Pass</v>
      </c>
      <c r="L9" s="119">
        <f>IFERROR(VLOOKUP($A9,'QMS Data'!$A:$BD,MATCH(L$1,'QMS Data'!$1:$1,0),FALSE),"")</f>
        <v>0</v>
      </c>
      <c r="M9" s="120">
        <f>IFERROR(VLOOKUP($A9,'QMS Data'!$A:$BD,MATCH(M$1,'QMS Data'!$1:$1,0),FALSE),"")</f>
        <v>1</v>
      </c>
      <c r="N9" s="119">
        <f>IFERROR(VLOOKUP($A9,'QMS Data'!$A:$BD,MATCH(N$1,'QMS Data'!$1:$1,0),FALSE),"")</f>
        <v>0</v>
      </c>
      <c r="O9" s="120">
        <f>IFERROR(VLOOKUP($A9,'QMS Data'!$A:$BD,MATCH(O$1,'QMS Data'!$1:$1,0),FALSE),"")</f>
        <v>1</v>
      </c>
      <c r="P9" s="119">
        <f>IFERROR(VLOOKUP($A9,'QMS Data'!$A:$BD,MATCH(P$1,'QMS Data'!$1:$1,0),FALSE),"")</f>
        <v>0</v>
      </c>
      <c r="Q9" s="120">
        <f>IFERROR(VLOOKUP($A9,'QMS Data'!$A:$BD,MATCH(Q$1,'QMS Data'!$1:$1,0),FALSE),"")</f>
        <v>1</v>
      </c>
      <c r="R9" s="119">
        <f>IFERROR(VLOOKUP($A9,'QMS Data'!$A:$BD,MATCH(R$1,'QMS Data'!$1:$1,0),FALSE),"")</f>
        <v>1</v>
      </c>
      <c r="S9" s="120">
        <f>IFERROR(VLOOKUP($A9,'QMS Data'!$A:$BD,MATCH(S$1,'QMS Data'!$1:$1,0),FALSE),"")</f>
        <v>0.875</v>
      </c>
      <c r="T9" s="121">
        <f t="shared" si="4"/>
        <v>2</v>
      </c>
      <c r="U9" s="122" t="str">
        <f t="shared" si="5"/>
        <v>W2</v>
      </c>
      <c r="V9" s="121" t="str">
        <f>IFERROR(VLOOKUP('Required Data'!$H9,Evaluators!A:B,2,FALSE),"")</f>
        <v>Quality</v>
      </c>
      <c r="W9" s="123" t="str">
        <f t="shared" si="6"/>
        <v>W2</v>
      </c>
      <c r="X9" s="124" t="str">
        <f>IFERROR(VLOOKUP(G9,'Active List'!B:D,2,FALSE),"")</f>
        <v>omnia_ahelmy</v>
      </c>
      <c r="Y9" s="124">
        <f>IFERROR(SUM('Required Data'!$L9+'Required Data'!$N9+'Required Data'!$P9),"")</f>
        <v>0</v>
      </c>
      <c r="Z9" s="123" t="str">
        <f t="shared" si="7"/>
        <v>Mornning</v>
      </c>
      <c r="AA9" s="125">
        <f>IFERROR(DATE(Table1[[#This Row],[Call Year]],Table1[[#This Row],[Call Month]],Table1[[#This Row],[Call day]]),"")</f>
        <v>46183</v>
      </c>
      <c r="AB9" s="123" t="str">
        <f>TEXT(Table1[[#This Row],[Call date]],"DDDD")</f>
        <v>Wednesday</v>
      </c>
      <c r="AC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9" s="126">
        <f>IFERROR(HOUR(Table1[[#This Row],[Time]]),"")</f>
        <v>10</v>
      </c>
      <c r="AE9" s="126" t="str">
        <f>IFERROR(VLOOKUP(J9,DV!A:B,2,FALSE),J9)</f>
        <v>Agent Level</v>
      </c>
    </row>
    <row r="10" spans="1:31" s="137" customFormat="1">
      <c r="A10" s="90">
        <f>IF('QMS Data'!A10&lt;&gt;"",'QMS Data'!A10,"")</f>
        <v>514861967</v>
      </c>
      <c r="B10" s="117">
        <f>IFERROR(VLOOKUP($A10,'QMS Data'!$A:$BD,MATCH(B$1,'QMS Data'!$1:$1,0),FALSE),"")</f>
        <v>10</v>
      </c>
      <c r="C10" s="117">
        <f>IFERROR(VLOOKUP($A10,'QMS Data'!$A:$BD,MATCH(C$1,'QMS Data'!$1:$1,0),FALSE),"")</f>
        <v>6</v>
      </c>
      <c r="D10" s="117">
        <f>IFERROR(VLOOKUP($A10,'QMS Data'!$A:$BD,MATCH(D$1,'QMS Data'!$1:$1,0),FALSE),"")</f>
        <v>2026</v>
      </c>
      <c r="E10" s="118">
        <f>IFERROR(VLOOKUP($A10,'QMS Data'!$A:$BD,MATCH(E$1,'QMS Data'!$1:$1,0),FALSE),"")</f>
        <v>0.42003472222222221</v>
      </c>
      <c r="F10" s="117" t="str">
        <f>IFERROR(VLOOKUP($A10,'QMS Data'!$A:$BD,MATCH(F$1,'QMS Data'!$1:$1,0),FALSE),"")</f>
        <v>Tatweer Misr</v>
      </c>
      <c r="G10" s="117">
        <f>IFERROR(VLOOKUP($A10,'QMS Data'!$A:$BD,MATCH(G$1,'QMS Data'!$1:$1,0),FALSE),"")</f>
        <v>32962</v>
      </c>
      <c r="H10" s="117" t="str">
        <f>IFERROR(VLOOKUP($A10,'QMS Data'!$A:$BD,MATCH(H$1,'QMS Data'!$1:$1,0),FALSE),"")</f>
        <v>Silvia_ANaguib</v>
      </c>
      <c r="I10" s="117">
        <f>IFERROR(VLOOKUP($A10,'QMS Data'!$A:$BD,MATCH(I$1,'QMS Data'!$1:$1,0),FALSE),"")</f>
        <v>12</v>
      </c>
      <c r="J10" s="117" t="str">
        <f>IFERROR(VLOOKUP($A10,'QMS Data'!$A:$BD,MATCH(J$1,'QMS Data'!$1:$1,0),FALSE),"")</f>
        <v>Agent Level</v>
      </c>
      <c r="K10" s="117" t="str">
        <f>IFERROR(VLOOKUP($A10,'QMS Data'!$A:$BD,MATCH(K$1,'QMS Data'!$1:$1,0),FALSE),"")</f>
        <v>Pass</v>
      </c>
      <c r="L10" s="119">
        <f>IFERROR(VLOOKUP($A10,'QMS Data'!$A:$BD,MATCH(L$1,'QMS Data'!$1:$1,0),FALSE),"")</f>
        <v>0</v>
      </c>
      <c r="M10" s="120">
        <f>IFERROR(VLOOKUP($A10,'QMS Data'!$A:$BD,MATCH(M$1,'QMS Data'!$1:$1,0),FALSE),"")</f>
        <v>1</v>
      </c>
      <c r="N10" s="119">
        <f>IFERROR(VLOOKUP($A10,'QMS Data'!$A:$BD,MATCH(N$1,'QMS Data'!$1:$1,0),FALSE),"")</f>
        <v>0</v>
      </c>
      <c r="O10" s="120">
        <f>IFERROR(VLOOKUP($A10,'QMS Data'!$A:$BD,MATCH(O$1,'QMS Data'!$1:$1,0),FALSE),"")</f>
        <v>1</v>
      </c>
      <c r="P10" s="119">
        <f>IFERROR(VLOOKUP($A10,'QMS Data'!$A:$BD,MATCH(P$1,'QMS Data'!$1:$1,0),FALSE),"")</f>
        <v>0</v>
      </c>
      <c r="Q10" s="120">
        <f>IFERROR(VLOOKUP($A10,'QMS Data'!$A:$BD,MATCH(Q$1,'QMS Data'!$1:$1,0),FALSE),"")</f>
        <v>1</v>
      </c>
      <c r="R10" s="119">
        <f>IFERROR(VLOOKUP($A10,'QMS Data'!$A:$BD,MATCH(R$1,'QMS Data'!$1:$1,0),FALSE),"")</f>
        <v>0</v>
      </c>
      <c r="S10" s="120">
        <f>IFERROR(VLOOKUP($A10,'QMS Data'!$A:$BD,MATCH(S$1,'QMS Data'!$1:$1,0),FALSE),"")</f>
        <v>1</v>
      </c>
      <c r="T10" s="121">
        <f t="shared" si="4"/>
        <v>2</v>
      </c>
      <c r="U10" s="122" t="str">
        <f t="shared" si="5"/>
        <v>W2</v>
      </c>
      <c r="V10" s="121" t="str">
        <f>IFERROR(VLOOKUP('Required Data'!$H10,Evaluators!A:B,2,FALSE),"")</f>
        <v>Quality</v>
      </c>
      <c r="W10" s="123" t="str">
        <f t="shared" si="6"/>
        <v>W2</v>
      </c>
      <c r="X10" s="124" t="str">
        <f>IFERROR(VLOOKUP(G10,'Active List'!B:D,2,FALSE),"")</f>
        <v>mahmoud_hhamed</v>
      </c>
      <c r="Y10" s="124">
        <f>IFERROR(SUM('Required Data'!$L10+'Required Data'!$N10+'Required Data'!$P10),"")</f>
        <v>0</v>
      </c>
      <c r="Z10" s="123" t="str">
        <f t="shared" si="7"/>
        <v>Mornning</v>
      </c>
      <c r="AA10" s="125">
        <f>IFERROR(DATE(Table1[[#This Row],[Call Year]],Table1[[#This Row],[Call Month]],Table1[[#This Row],[Call day]]),"")</f>
        <v>46183</v>
      </c>
      <c r="AB10" s="123" t="str">
        <f>TEXT(Table1[[#This Row],[Call date]],"DDDD")</f>
        <v>Wednesday</v>
      </c>
      <c r="AC1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Bucket 2</v>
      </c>
      <c r="AD10" s="126">
        <f>IFERROR(HOUR(Table1[[#This Row],[Time]]),"")</f>
        <v>10</v>
      </c>
      <c r="AE10" s="126" t="str">
        <f>IFERROR(VLOOKUP(J10,DV!A:B,2,FALSE),J10)</f>
        <v>Agent Level</v>
      </c>
    </row>
    <row r="11" spans="1:31" s="137" customFormat="1">
      <c r="A11" s="90">
        <f>IF('QMS Data'!A11&lt;&gt;"",'QMS Data'!A11,"")</f>
        <v>514871947</v>
      </c>
      <c r="B11" s="117">
        <f>IFERROR(VLOOKUP($A11,'QMS Data'!$A:$BD,MATCH(B$1,'QMS Data'!$1:$1,0),FALSE),"")</f>
        <v>10</v>
      </c>
      <c r="C11" s="117">
        <f>IFERROR(VLOOKUP($A11,'QMS Data'!$A:$BD,MATCH(C$1,'QMS Data'!$1:$1,0),FALSE),"")</f>
        <v>6</v>
      </c>
      <c r="D11" s="117">
        <f>IFERROR(VLOOKUP($A11,'QMS Data'!$A:$BD,MATCH(D$1,'QMS Data'!$1:$1,0),FALSE),"")</f>
        <v>2026</v>
      </c>
      <c r="E11" s="118">
        <f>IFERROR(VLOOKUP($A11,'QMS Data'!$A:$BD,MATCH(E$1,'QMS Data'!$1:$1,0),FALSE),"")</f>
        <v>0.4780787037037037</v>
      </c>
      <c r="F11" s="117" t="str">
        <f>IFERROR(VLOOKUP($A11,'QMS Data'!$A:$BD,MATCH(F$1,'QMS Data'!$1:$1,0),FALSE),"")</f>
        <v>Tatweer Misr</v>
      </c>
      <c r="G11" s="117">
        <f>IFERROR(VLOOKUP($A11,'QMS Data'!$A:$BD,MATCH(G$1,'QMS Data'!$1:$1,0),FALSE),"")</f>
        <v>32462</v>
      </c>
      <c r="H11" s="117" t="str">
        <f>IFERROR(VLOOKUP($A11,'QMS Data'!$A:$BD,MATCH(H$1,'QMS Data'!$1:$1,0),FALSE),"")</f>
        <v>Silvia_ANaguib</v>
      </c>
      <c r="I11" s="117">
        <f>IFERROR(VLOOKUP($A11,'QMS Data'!$A:$BD,MATCH(I$1,'QMS Data'!$1:$1,0),FALSE),"")</f>
        <v>12</v>
      </c>
      <c r="J11" s="117" t="str">
        <f>IFERROR(VLOOKUP($A11,'QMS Data'!$A:$BD,MATCH(J$1,'QMS Data'!$1:$1,0),FALSE),"")</f>
        <v>Agent Level</v>
      </c>
      <c r="K11" s="117" t="str">
        <f>IFERROR(VLOOKUP($A11,'QMS Data'!$A:$BD,MATCH(K$1,'QMS Data'!$1:$1,0),FALSE),"")</f>
        <v>Pass</v>
      </c>
      <c r="L11" s="119">
        <f>IFERROR(VLOOKUP($A11,'QMS Data'!$A:$BD,MATCH(L$1,'QMS Data'!$1:$1,0),FALSE),"")</f>
        <v>0</v>
      </c>
      <c r="M11" s="120">
        <f>IFERROR(VLOOKUP($A11,'QMS Data'!$A:$BD,MATCH(M$1,'QMS Data'!$1:$1,0),FALSE),"")</f>
        <v>1</v>
      </c>
      <c r="N11" s="119">
        <f>IFERROR(VLOOKUP($A11,'QMS Data'!$A:$BD,MATCH(N$1,'QMS Data'!$1:$1,0),FALSE),"")</f>
        <v>0</v>
      </c>
      <c r="O11" s="120">
        <f>IFERROR(VLOOKUP($A11,'QMS Data'!$A:$BD,MATCH(O$1,'QMS Data'!$1:$1,0),FALSE),"")</f>
        <v>1</v>
      </c>
      <c r="P11" s="119">
        <f>IFERROR(VLOOKUP($A11,'QMS Data'!$A:$BD,MATCH(P$1,'QMS Data'!$1:$1,0),FALSE),"")</f>
        <v>0</v>
      </c>
      <c r="Q11" s="120">
        <f>IFERROR(VLOOKUP($A11,'QMS Data'!$A:$BD,MATCH(Q$1,'QMS Data'!$1:$1,0),FALSE),"")</f>
        <v>1</v>
      </c>
      <c r="R11" s="119">
        <f>IFERROR(VLOOKUP($A11,'QMS Data'!$A:$BD,MATCH(R$1,'QMS Data'!$1:$1,0),FALSE),"")</f>
        <v>0</v>
      </c>
      <c r="S11" s="120">
        <f>IFERROR(VLOOKUP($A11,'QMS Data'!$A:$BD,MATCH(S$1,'QMS Data'!$1:$1,0),FALSE),"")</f>
        <v>1</v>
      </c>
      <c r="T11" s="121">
        <f t="shared" si="4"/>
        <v>2</v>
      </c>
      <c r="U11" s="122" t="str">
        <f t="shared" si="5"/>
        <v>W2</v>
      </c>
      <c r="V11" s="121" t="str">
        <f>IFERROR(VLOOKUP('Required Data'!$H11,Evaluators!A:B,2,FALSE),"")</f>
        <v>Quality</v>
      </c>
      <c r="W11" s="123" t="str">
        <f t="shared" si="6"/>
        <v>W2</v>
      </c>
      <c r="X11" s="124" t="str">
        <f>IFERROR(VLOOKUP(G11,'Active List'!B:D,2,FALSE),"")</f>
        <v>omnia_ahelmy</v>
      </c>
      <c r="Y11" s="124">
        <f>IFERROR(SUM('Required Data'!$L11+'Required Data'!$N11+'Required Data'!$P11),"")</f>
        <v>0</v>
      </c>
      <c r="Z11" s="123" t="str">
        <f t="shared" si="7"/>
        <v>Mornning</v>
      </c>
      <c r="AA11" s="125">
        <f>IFERROR(DATE(Table1[[#This Row],[Call Year]],Table1[[#This Row],[Call Month]],Table1[[#This Row],[Call day]]),"")</f>
        <v>46183</v>
      </c>
      <c r="AB11" s="123" t="str">
        <f>TEXT(Table1[[#This Row],[Call date]],"DDDD")</f>
        <v>Wednesday</v>
      </c>
      <c r="AC1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1" s="126">
        <f>IFERROR(HOUR(Table1[[#This Row],[Time]]),"")</f>
        <v>11</v>
      </c>
      <c r="AE11" s="126" t="str">
        <f>IFERROR(VLOOKUP(J11,DV!A:B,2,FALSE),J11)</f>
        <v>Agent Level</v>
      </c>
    </row>
    <row r="12" spans="1:31" s="137" customFormat="1">
      <c r="A12" s="90">
        <f>IF('QMS Data'!A12&lt;&gt;"",'QMS Data'!A12,"")</f>
        <v>514904778</v>
      </c>
      <c r="B12" s="117">
        <f>IFERROR(VLOOKUP($A12,'QMS Data'!$A:$BD,MATCH(B$1,'QMS Data'!$1:$1,0),FALSE),"")</f>
        <v>10</v>
      </c>
      <c r="C12" s="117">
        <f>IFERROR(VLOOKUP($A12,'QMS Data'!$A:$BD,MATCH(C$1,'QMS Data'!$1:$1,0),FALSE),"")</f>
        <v>6</v>
      </c>
      <c r="D12" s="117">
        <f>IFERROR(VLOOKUP($A12,'QMS Data'!$A:$BD,MATCH(D$1,'QMS Data'!$1:$1,0),FALSE),"")</f>
        <v>2026</v>
      </c>
      <c r="E12" s="118">
        <f>IFERROR(VLOOKUP($A12,'QMS Data'!$A:$BD,MATCH(E$1,'QMS Data'!$1:$1,0),FALSE),"")</f>
        <v>0.63818287037037036</v>
      </c>
      <c r="F12" s="117" t="str">
        <f>IFERROR(VLOOKUP($A12,'QMS Data'!$A:$BD,MATCH(F$1,'QMS Data'!$1:$1,0),FALSE),"")</f>
        <v>Tatweer Misr</v>
      </c>
      <c r="G12" s="117">
        <f>IFERROR(VLOOKUP($A12,'QMS Data'!$A:$BD,MATCH(G$1,'QMS Data'!$1:$1,0),FALSE),"")</f>
        <v>33270</v>
      </c>
      <c r="H12" s="117" t="str">
        <f>IFERROR(VLOOKUP($A12,'QMS Data'!$A:$BD,MATCH(H$1,'QMS Data'!$1:$1,0),FALSE),"")</f>
        <v>Silvia_ANaguib</v>
      </c>
      <c r="I12" s="117">
        <f>IFERROR(VLOOKUP($A12,'QMS Data'!$A:$BD,MATCH(I$1,'QMS Data'!$1:$1,0),FALSE),"")</f>
        <v>12</v>
      </c>
      <c r="J12" s="117" t="str">
        <f>IFERROR(VLOOKUP($A12,'QMS Data'!$A:$BD,MATCH(J$1,'QMS Data'!$1:$1,0),FALSE),"")</f>
        <v>Agent Level</v>
      </c>
      <c r="K12" s="117" t="str">
        <f>IFERROR(VLOOKUP($A12,'QMS Data'!$A:$BD,MATCH(K$1,'QMS Data'!$1:$1,0),FALSE),"")</f>
        <v>Pass</v>
      </c>
      <c r="L12" s="119">
        <f>IFERROR(VLOOKUP($A12,'QMS Data'!$A:$BD,MATCH(L$1,'QMS Data'!$1:$1,0),FALSE),"")</f>
        <v>0</v>
      </c>
      <c r="M12" s="120">
        <f>IFERROR(VLOOKUP($A12,'QMS Data'!$A:$BD,MATCH(M$1,'QMS Data'!$1:$1,0),FALSE),"")</f>
        <v>1</v>
      </c>
      <c r="N12" s="119">
        <f>IFERROR(VLOOKUP($A12,'QMS Data'!$A:$BD,MATCH(N$1,'QMS Data'!$1:$1,0),FALSE),"")</f>
        <v>0</v>
      </c>
      <c r="O12" s="120">
        <f>IFERROR(VLOOKUP($A12,'QMS Data'!$A:$BD,MATCH(O$1,'QMS Data'!$1:$1,0),FALSE),"")</f>
        <v>1</v>
      </c>
      <c r="P12" s="119">
        <f>IFERROR(VLOOKUP($A12,'QMS Data'!$A:$BD,MATCH(P$1,'QMS Data'!$1:$1,0),FALSE),"")</f>
        <v>0</v>
      </c>
      <c r="Q12" s="120">
        <f>IFERROR(VLOOKUP($A12,'QMS Data'!$A:$BD,MATCH(Q$1,'QMS Data'!$1:$1,0),FALSE),"")</f>
        <v>1</v>
      </c>
      <c r="R12" s="119">
        <f>IFERROR(VLOOKUP($A12,'QMS Data'!$A:$BD,MATCH(R$1,'QMS Data'!$1:$1,0),FALSE),"")</f>
        <v>0</v>
      </c>
      <c r="S12" s="120">
        <f>IFERROR(VLOOKUP($A12,'QMS Data'!$A:$BD,MATCH(S$1,'QMS Data'!$1:$1,0),FALSE),"")</f>
        <v>1</v>
      </c>
      <c r="T12" s="121">
        <f t="shared" si="4"/>
        <v>2</v>
      </c>
      <c r="U12" s="122" t="str">
        <f t="shared" si="5"/>
        <v>W2</v>
      </c>
      <c r="V12" s="121" t="str">
        <f>IFERROR(VLOOKUP('Required Data'!$H12,Evaluators!A:B,2,FALSE),"")</f>
        <v>Quality</v>
      </c>
      <c r="W12" s="123" t="str">
        <f t="shared" si="6"/>
        <v>W2</v>
      </c>
      <c r="X12" s="124" t="str">
        <f>IFERROR(VLOOKUP(G12,'Active List'!B:D,2,FALSE),"")</f>
        <v>mahmoud_hhamed</v>
      </c>
      <c r="Y12" s="124">
        <f>IFERROR(SUM('Required Data'!$L12+'Required Data'!$N12+'Required Data'!$P12),"")</f>
        <v>0</v>
      </c>
      <c r="Z12" s="123" t="str">
        <f t="shared" si="7"/>
        <v>Between</v>
      </c>
      <c r="AA12" s="125">
        <f>IFERROR(DATE(Table1[[#This Row],[Call Year]],Table1[[#This Row],[Call Month]],Table1[[#This Row],[Call day]]),"")</f>
        <v>46183</v>
      </c>
      <c r="AB12" s="123" t="str">
        <f>TEXT(Table1[[#This Row],[Call date]],"DDDD")</f>
        <v>Wednesday</v>
      </c>
      <c r="AC1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2" s="126">
        <f>IFERROR(HOUR(Table1[[#This Row],[Time]]),"")</f>
        <v>15</v>
      </c>
      <c r="AE12" s="126" t="str">
        <f>IFERROR(VLOOKUP(J12,DV!A:B,2,FALSE),J12)</f>
        <v>Agent Level</v>
      </c>
    </row>
    <row r="13" spans="1:31" s="137" customFormat="1">
      <c r="A13" s="90">
        <f>IF('QMS Data'!A13&lt;&gt;"",'QMS Data'!A13,"")</f>
        <v>514741104</v>
      </c>
      <c r="B13" s="117">
        <f>IFERROR(VLOOKUP($A13,'QMS Data'!$A:$BD,MATCH(B$1,'QMS Data'!$1:$1,0),FALSE),"")</f>
        <v>9</v>
      </c>
      <c r="C13" s="117">
        <f>IFERROR(VLOOKUP($A13,'QMS Data'!$A:$BD,MATCH(C$1,'QMS Data'!$1:$1,0),FALSE),"")</f>
        <v>6</v>
      </c>
      <c r="D13" s="117">
        <f>IFERROR(VLOOKUP($A13,'QMS Data'!$A:$BD,MATCH(D$1,'QMS Data'!$1:$1,0),FALSE),"")</f>
        <v>2026</v>
      </c>
      <c r="E13" s="118">
        <f>IFERROR(VLOOKUP($A13,'QMS Data'!$A:$BD,MATCH(E$1,'QMS Data'!$1:$1,0),FALSE),"")</f>
        <v>0.13244212962962962</v>
      </c>
      <c r="F13" s="117" t="str">
        <f>IFERROR(VLOOKUP($A13,'QMS Data'!$A:$BD,MATCH(F$1,'QMS Data'!$1:$1,0),FALSE),"")</f>
        <v>Proper T</v>
      </c>
      <c r="G13" s="117">
        <f>IFERROR(VLOOKUP($A13,'QMS Data'!$A:$BD,MATCH(G$1,'QMS Data'!$1:$1,0),FALSE),"")</f>
        <v>39025</v>
      </c>
      <c r="H13" s="117" t="str">
        <f>IFERROR(VLOOKUP($A13,'QMS Data'!$A:$BD,MATCH(H$1,'QMS Data'!$1:$1,0),FALSE),"")</f>
        <v>Silvia_ANaguib</v>
      </c>
      <c r="I13" s="117">
        <f>IFERROR(VLOOKUP($A13,'QMS Data'!$A:$BD,MATCH(I$1,'QMS Data'!$1:$1,0),FALSE),"")</f>
        <v>12</v>
      </c>
      <c r="J13" s="117" t="str">
        <f>IFERROR(VLOOKUP($A13,'QMS Data'!$A:$BD,MATCH(J$1,'QMS Data'!$1:$1,0),FALSE),"")</f>
        <v>Agent Level</v>
      </c>
      <c r="K13" s="117" t="str">
        <f>IFERROR(VLOOKUP($A13,'QMS Data'!$A:$BD,MATCH(K$1,'QMS Data'!$1:$1,0),FALSE),"")</f>
        <v>Pass</v>
      </c>
      <c r="L13" s="119">
        <f>IFERROR(VLOOKUP($A13,'QMS Data'!$A:$BD,MATCH(L$1,'QMS Data'!$1:$1,0),FALSE),"")</f>
        <v>0</v>
      </c>
      <c r="M13" s="120">
        <f>IFERROR(VLOOKUP($A13,'QMS Data'!$A:$BD,MATCH(M$1,'QMS Data'!$1:$1,0),FALSE),"")</f>
        <v>1</v>
      </c>
      <c r="N13" s="119">
        <f>IFERROR(VLOOKUP($A13,'QMS Data'!$A:$BD,MATCH(N$1,'QMS Data'!$1:$1,0),FALSE),"")</f>
        <v>0</v>
      </c>
      <c r="O13" s="120">
        <f>IFERROR(VLOOKUP($A13,'QMS Data'!$A:$BD,MATCH(O$1,'QMS Data'!$1:$1,0),FALSE),"")</f>
        <v>1</v>
      </c>
      <c r="P13" s="119">
        <f>IFERROR(VLOOKUP($A13,'QMS Data'!$A:$BD,MATCH(P$1,'QMS Data'!$1:$1,0),FALSE),"")</f>
        <v>0</v>
      </c>
      <c r="Q13" s="120">
        <f>IFERROR(VLOOKUP($A13,'QMS Data'!$A:$BD,MATCH(Q$1,'QMS Data'!$1:$1,0),FALSE),"")</f>
        <v>1</v>
      </c>
      <c r="R13" s="119">
        <f>IFERROR(VLOOKUP($A13,'QMS Data'!$A:$BD,MATCH(R$1,'QMS Data'!$1:$1,0),FALSE),"")</f>
        <v>0</v>
      </c>
      <c r="S13" s="120">
        <f>IFERROR(VLOOKUP($A13,'QMS Data'!$A:$BD,MATCH(S$1,'QMS Data'!$1:$1,0),FALSE),"")</f>
        <v>1</v>
      </c>
      <c r="T13" s="121">
        <f t="shared" si="4"/>
        <v>3</v>
      </c>
      <c r="U13" s="122" t="str">
        <f t="shared" si="5"/>
        <v>W1</v>
      </c>
      <c r="V13" s="121" t="str">
        <f>IFERROR(VLOOKUP('Required Data'!$H13,Evaluators!A:B,2,FALSE),"")</f>
        <v>Quality</v>
      </c>
      <c r="W13" s="123" t="str">
        <f t="shared" si="6"/>
        <v>W2</v>
      </c>
      <c r="X13" s="124" t="str">
        <f>IFERROR(VLOOKUP(G13,'Active List'!B:D,2,FALSE),"")</f>
        <v>omnia_ahelmy</v>
      </c>
      <c r="Y13" s="124">
        <f>IFERROR(SUM('Required Data'!$L13+'Required Data'!$N13+'Required Data'!$P13),"")</f>
        <v>0</v>
      </c>
      <c r="Z13" s="123" t="str">
        <f t="shared" si="7"/>
        <v>Overnight</v>
      </c>
      <c r="AA13" s="125">
        <f>IFERROR(DATE(Table1[[#This Row],[Call Year]],Table1[[#This Row],[Call Month]],Table1[[#This Row],[Call day]]),"")</f>
        <v>46182</v>
      </c>
      <c r="AB13" s="123" t="str">
        <f>TEXT(Table1[[#This Row],[Call date]],"DDDD")</f>
        <v>Tuesday</v>
      </c>
      <c r="AC1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3" s="126">
        <f>IFERROR(HOUR(Table1[[#This Row],[Time]]),"")</f>
        <v>3</v>
      </c>
      <c r="AE13" s="126" t="str">
        <f>IFERROR(VLOOKUP(J13,DV!A:B,2,FALSE),J13)</f>
        <v>Agent Level</v>
      </c>
    </row>
    <row r="14" spans="1:31" s="137" customFormat="1">
      <c r="A14" s="90">
        <f>IF('QMS Data'!A14&lt;&gt;"",'QMS Data'!A14,"")</f>
        <v>514842138</v>
      </c>
      <c r="B14" s="117">
        <f>IFERROR(VLOOKUP($A14,'QMS Data'!$A:$BD,MATCH(B$1,'QMS Data'!$1:$1,0),FALSE),"")</f>
        <v>9</v>
      </c>
      <c r="C14" s="117">
        <f>IFERROR(VLOOKUP($A14,'QMS Data'!$A:$BD,MATCH(C$1,'QMS Data'!$1:$1,0),FALSE),"")</f>
        <v>6</v>
      </c>
      <c r="D14" s="117">
        <f>IFERROR(VLOOKUP($A14,'QMS Data'!$A:$BD,MATCH(D$1,'QMS Data'!$1:$1,0),FALSE),"")</f>
        <v>2026</v>
      </c>
      <c r="E14" s="118">
        <f>IFERROR(VLOOKUP($A14,'QMS Data'!$A:$BD,MATCH(E$1,'QMS Data'!$1:$1,0),FALSE),"")</f>
        <v>0.94068287037037035</v>
      </c>
      <c r="F14" s="117" t="str">
        <f>IFERROR(VLOOKUP($A14,'QMS Data'!$A:$BD,MATCH(F$1,'QMS Data'!$1:$1,0),FALSE),"")</f>
        <v>Proper T</v>
      </c>
      <c r="G14" s="117">
        <f>IFERROR(VLOOKUP($A14,'QMS Data'!$A:$BD,MATCH(G$1,'QMS Data'!$1:$1,0),FALSE),"")</f>
        <v>32760</v>
      </c>
      <c r="H14" s="117" t="str">
        <f>IFERROR(VLOOKUP($A14,'QMS Data'!$A:$BD,MATCH(H$1,'QMS Data'!$1:$1,0),FALSE),"")</f>
        <v>Silvia_ANaguib</v>
      </c>
      <c r="I14" s="117">
        <f>IFERROR(VLOOKUP($A14,'QMS Data'!$A:$BD,MATCH(I$1,'QMS Data'!$1:$1,0),FALSE),"")</f>
        <v>12</v>
      </c>
      <c r="J14" s="117" t="str">
        <f>IFERROR(VLOOKUP($A14,'QMS Data'!$A:$BD,MATCH(J$1,'QMS Data'!$1:$1,0),FALSE),"")</f>
        <v>Agent Level</v>
      </c>
      <c r="K14" s="117" t="str">
        <f>IFERROR(VLOOKUP($A14,'QMS Data'!$A:$BD,MATCH(K$1,'QMS Data'!$1:$1,0),FALSE),"")</f>
        <v>Fail</v>
      </c>
      <c r="L14" s="119">
        <f>IFERROR(VLOOKUP($A14,'QMS Data'!$A:$BD,MATCH(L$1,'QMS Data'!$1:$1,0),FALSE),"")</f>
        <v>0</v>
      </c>
      <c r="M14" s="120">
        <f>IFERROR(VLOOKUP($A14,'QMS Data'!$A:$BD,MATCH(M$1,'QMS Data'!$1:$1,0),FALSE),"")</f>
        <v>1</v>
      </c>
      <c r="N14" s="119">
        <f>IFERROR(VLOOKUP($A14,'QMS Data'!$A:$BD,MATCH(N$1,'QMS Data'!$1:$1,0),FALSE),"")</f>
        <v>1</v>
      </c>
      <c r="O14" s="120">
        <f>IFERROR(VLOOKUP($A14,'QMS Data'!$A:$BD,MATCH(O$1,'QMS Data'!$1:$1,0),FALSE),"")</f>
        <v>0</v>
      </c>
      <c r="P14" s="119">
        <f>IFERROR(VLOOKUP($A14,'QMS Data'!$A:$BD,MATCH(P$1,'QMS Data'!$1:$1,0),FALSE),"")</f>
        <v>0</v>
      </c>
      <c r="Q14" s="120">
        <f>IFERROR(VLOOKUP($A14,'QMS Data'!$A:$BD,MATCH(Q$1,'QMS Data'!$1:$1,0),FALSE),"")</f>
        <v>1</v>
      </c>
      <c r="R14" s="119">
        <f>IFERROR(VLOOKUP($A14,'QMS Data'!$A:$BD,MATCH(R$1,'QMS Data'!$1:$1,0),FALSE),"")</f>
        <v>0</v>
      </c>
      <c r="S14" s="120">
        <f>IFERROR(VLOOKUP($A14,'QMS Data'!$A:$BD,MATCH(S$1,'QMS Data'!$1:$1,0),FALSE),"")</f>
        <v>1</v>
      </c>
      <c r="T14" s="121">
        <f t="shared" si="4"/>
        <v>3</v>
      </c>
      <c r="U14" s="122" t="str">
        <f t="shared" si="5"/>
        <v>W1</v>
      </c>
      <c r="V14" s="121" t="str">
        <f>IFERROR(VLOOKUP('Required Data'!$H14,Evaluators!A:B,2,FALSE),"")</f>
        <v>Quality</v>
      </c>
      <c r="W14" s="123" t="str">
        <f t="shared" si="6"/>
        <v>W2</v>
      </c>
      <c r="X14" s="124" t="str">
        <f>IFERROR(VLOOKUP(G14,'Active List'!B:D,2,FALSE),"")</f>
        <v>omnia_ahelmy</v>
      </c>
      <c r="Y14" s="124">
        <f>IFERROR(SUM('Required Data'!$L14+'Required Data'!$N14+'Required Data'!$P14),"")</f>
        <v>1</v>
      </c>
      <c r="Z14" s="123" t="str">
        <f t="shared" si="7"/>
        <v>Night</v>
      </c>
      <c r="AA14" s="125">
        <f>IFERROR(DATE(Table1[[#This Row],[Call Year]],Table1[[#This Row],[Call Month]],Table1[[#This Row],[Call day]]),"")</f>
        <v>46182</v>
      </c>
      <c r="AB14" s="123" t="str">
        <f>TEXT(Table1[[#This Row],[Call date]],"DDDD")</f>
        <v>Tuesday</v>
      </c>
      <c r="AC1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4" s="126">
        <f>IFERROR(HOUR(Table1[[#This Row],[Time]]),"")</f>
        <v>22</v>
      </c>
      <c r="AE14" s="126" t="str">
        <f>IFERROR(VLOOKUP(J14,DV!A:B,2,FALSE),J14)</f>
        <v>Agent Level</v>
      </c>
    </row>
    <row r="15" spans="1:31" s="137" customFormat="1">
      <c r="A15" s="90">
        <f>IF('QMS Data'!A15&lt;&gt;"",'QMS Data'!A15,"")</f>
        <v>514881390</v>
      </c>
      <c r="B15" s="117">
        <f>IFERROR(VLOOKUP($A15,'QMS Data'!$A:$BD,MATCH(B$1,'QMS Data'!$1:$1,0),FALSE),"")</f>
        <v>10</v>
      </c>
      <c r="C15" s="117">
        <f>IFERROR(VLOOKUP($A15,'QMS Data'!$A:$BD,MATCH(C$1,'QMS Data'!$1:$1,0),FALSE),"")</f>
        <v>6</v>
      </c>
      <c r="D15" s="117">
        <f>IFERROR(VLOOKUP($A15,'QMS Data'!$A:$BD,MATCH(D$1,'QMS Data'!$1:$1,0),FALSE),"")</f>
        <v>2026</v>
      </c>
      <c r="E15" s="118">
        <f>IFERROR(VLOOKUP($A15,'QMS Data'!$A:$BD,MATCH(E$1,'QMS Data'!$1:$1,0),FALSE),"")</f>
        <v>0.52431712962962962</v>
      </c>
      <c r="F15" s="117" t="str">
        <f>IFERROR(VLOOKUP($A15,'QMS Data'!$A:$BD,MATCH(F$1,'QMS Data'!$1:$1,0),FALSE),"")</f>
        <v>Proper T</v>
      </c>
      <c r="G15" s="117">
        <f>IFERROR(VLOOKUP($A15,'QMS Data'!$A:$BD,MATCH(G$1,'QMS Data'!$1:$1,0),FALSE),"")</f>
        <v>32764</v>
      </c>
      <c r="H15" s="117" t="str">
        <f>IFERROR(VLOOKUP($A15,'QMS Data'!$A:$BD,MATCH(H$1,'QMS Data'!$1:$1,0),FALSE),"")</f>
        <v>Silvia_ANaguib</v>
      </c>
      <c r="I15" s="117">
        <f>IFERROR(VLOOKUP($A15,'QMS Data'!$A:$BD,MATCH(I$1,'QMS Data'!$1:$1,0),FALSE),"")</f>
        <v>12</v>
      </c>
      <c r="J15" s="117" t="str">
        <f>IFERROR(VLOOKUP($A15,'QMS Data'!$A:$BD,MATCH(J$1,'QMS Data'!$1:$1,0),FALSE),"")</f>
        <v>Agent Level</v>
      </c>
      <c r="K15" s="117" t="str">
        <f>IFERROR(VLOOKUP($A15,'QMS Data'!$A:$BD,MATCH(K$1,'QMS Data'!$1:$1,0),FALSE),"")</f>
        <v>Pass</v>
      </c>
      <c r="L15" s="119">
        <f>IFERROR(VLOOKUP($A15,'QMS Data'!$A:$BD,MATCH(L$1,'QMS Data'!$1:$1,0),FALSE),"")</f>
        <v>0</v>
      </c>
      <c r="M15" s="120">
        <f>IFERROR(VLOOKUP($A15,'QMS Data'!$A:$BD,MATCH(M$1,'QMS Data'!$1:$1,0),FALSE),"")</f>
        <v>1</v>
      </c>
      <c r="N15" s="119">
        <f>IFERROR(VLOOKUP($A15,'QMS Data'!$A:$BD,MATCH(N$1,'QMS Data'!$1:$1,0),FALSE),"")</f>
        <v>0</v>
      </c>
      <c r="O15" s="120">
        <f>IFERROR(VLOOKUP($A15,'QMS Data'!$A:$BD,MATCH(O$1,'QMS Data'!$1:$1,0),FALSE),"")</f>
        <v>1</v>
      </c>
      <c r="P15" s="119">
        <f>IFERROR(VLOOKUP($A15,'QMS Data'!$A:$BD,MATCH(P$1,'QMS Data'!$1:$1,0),FALSE),"")</f>
        <v>0</v>
      </c>
      <c r="Q15" s="120">
        <f>IFERROR(VLOOKUP($A15,'QMS Data'!$A:$BD,MATCH(Q$1,'QMS Data'!$1:$1,0),FALSE),"")</f>
        <v>1</v>
      </c>
      <c r="R15" s="119">
        <f>IFERROR(VLOOKUP($A15,'QMS Data'!$A:$BD,MATCH(R$1,'QMS Data'!$1:$1,0),FALSE),"")</f>
        <v>0</v>
      </c>
      <c r="S15" s="120">
        <f>IFERROR(VLOOKUP($A15,'QMS Data'!$A:$BD,MATCH(S$1,'QMS Data'!$1:$1,0),FALSE),"")</f>
        <v>1</v>
      </c>
      <c r="T15" s="121">
        <f t="shared" si="4"/>
        <v>2</v>
      </c>
      <c r="U15" s="122" t="str">
        <f t="shared" si="5"/>
        <v>W2</v>
      </c>
      <c r="V15" s="121" t="str">
        <f>IFERROR(VLOOKUP('Required Data'!$H15,Evaluators!A:B,2,FALSE),"")</f>
        <v>Quality</v>
      </c>
      <c r="W15" s="123" t="str">
        <f t="shared" si="6"/>
        <v>W2</v>
      </c>
      <c r="X15" s="124" t="str">
        <f>IFERROR(VLOOKUP(G15,'Active List'!B:D,2,FALSE),"")</f>
        <v>mahmoud_hhamed</v>
      </c>
      <c r="Y15" s="124">
        <f>IFERROR(SUM('Required Data'!$L15+'Required Data'!$N15+'Required Data'!$P15),"")</f>
        <v>0</v>
      </c>
      <c r="Z15" s="123" t="str">
        <f t="shared" si="7"/>
        <v>Between</v>
      </c>
      <c r="AA15" s="125">
        <f>IFERROR(DATE(Table1[[#This Row],[Call Year]],Table1[[#This Row],[Call Month]],Table1[[#This Row],[Call day]]),"")</f>
        <v>46183</v>
      </c>
      <c r="AB15" s="123" t="str">
        <f>TEXT(Table1[[#This Row],[Call date]],"DDDD")</f>
        <v>Wednesday</v>
      </c>
      <c r="AC1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5" s="126">
        <f>IFERROR(HOUR(Table1[[#This Row],[Time]]),"")</f>
        <v>12</v>
      </c>
      <c r="AE15" s="126" t="str">
        <f>IFERROR(VLOOKUP(J15,DV!A:B,2,FALSE),J15)</f>
        <v>Agent Level</v>
      </c>
    </row>
    <row r="16" spans="1:31" s="137" customFormat="1">
      <c r="A16" s="90">
        <f>IF('QMS Data'!A16&lt;&gt;"",'QMS Data'!A16,"")</f>
        <v>514888084</v>
      </c>
      <c r="B16" s="117">
        <f>IFERROR(VLOOKUP($A16,'QMS Data'!$A:$BD,MATCH(B$1,'QMS Data'!$1:$1,0),FALSE),"")</f>
        <v>10</v>
      </c>
      <c r="C16" s="117">
        <f>IFERROR(VLOOKUP($A16,'QMS Data'!$A:$BD,MATCH(C$1,'QMS Data'!$1:$1,0),FALSE),"")</f>
        <v>6</v>
      </c>
      <c r="D16" s="117">
        <f>IFERROR(VLOOKUP($A16,'QMS Data'!$A:$BD,MATCH(D$1,'QMS Data'!$1:$1,0),FALSE),"")</f>
        <v>2026</v>
      </c>
      <c r="E16" s="118">
        <f>IFERROR(VLOOKUP($A16,'QMS Data'!$A:$BD,MATCH(E$1,'QMS Data'!$1:$1,0),FALSE),"")</f>
        <v>0.5596875</v>
      </c>
      <c r="F16" s="117" t="str">
        <f>IFERROR(VLOOKUP($A16,'QMS Data'!$A:$BD,MATCH(F$1,'QMS Data'!$1:$1,0),FALSE),"")</f>
        <v>Proper T</v>
      </c>
      <c r="G16" s="117">
        <f>IFERROR(VLOOKUP($A16,'QMS Data'!$A:$BD,MATCH(G$1,'QMS Data'!$1:$1,0),FALSE),"")</f>
        <v>33279</v>
      </c>
      <c r="H16" s="117" t="str">
        <f>IFERROR(VLOOKUP($A16,'QMS Data'!$A:$BD,MATCH(H$1,'QMS Data'!$1:$1,0),FALSE),"")</f>
        <v>Silvia_ANaguib</v>
      </c>
      <c r="I16" s="117">
        <f>IFERROR(VLOOKUP($A16,'QMS Data'!$A:$BD,MATCH(I$1,'QMS Data'!$1:$1,0),FALSE),"")</f>
        <v>12</v>
      </c>
      <c r="J16" s="117" t="str">
        <f>IFERROR(VLOOKUP($A16,'QMS Data'!$A:$BD,MATCH(J$1,'QMS Data'!$1:$1,0),FALSE),"")</f>
        <v>Agent Level</v>
      </c>
      <c r="K16" s="117" t="str">
        <f>IFERROR(VLOOKUP($A16,'QMS Data'!$A:$BD,MATCH(K$1,'QMS Data'!$1:$1,0),FALSE),"")</f>
        <v>Pass</v>
      </c>
      <c r="L16" s="119">
        <f>IFERROR(VLOOKUP($A16,'QMS Data'!$A:$BD,MATCH(L$1,'QMS Data'!$1:$1,0),FALSE),"")</f>
        <v>0</v>
      </c>
      <c r="M16" s="120">
        <f>IFERROR(VLOOKUP($A16,'QMS Data'!$A:$BD,MATCH(M$1,'QMS Data'!$1:$1,0),FALSE),"")</f>
        <v>1</v>
      </c>
      <c r="N16" s="119">
        <f>IFERROR(VLOOKUP($A16,'QMS Data'!$A:$BD,MATCH(N$1,'QMS Data'!$1:$1,0),FALSE),"")</f>
        <v>0</v>
      </c>
      <c r="O16" s="120">
        <f>IFERROR(VLOOKUP($A16,'QMS Data'!$A:$BD,MATCH(O$1,'QMS Data'!$1:$1,0),FALSE),"")</f>
        <v>1</v>
      </c>
      <c r="P16" s="119">
        <f>IFERROR(VLOOKUP($A16,'QMS Data'!$A:$BD,MATCH(P$1,'QMS Data'!$1:$1,0),FALSE),"")</f>
        <v>0</v>
      </c>
      <c r="Q16" s="120">
        <f>IFERROR(VLOOKUP($A16,'QMS Data'!$A:$BD,MATCH(Q$1,'QMS Data'!$1:$1,0),FALSE),"")</f>
        <v>1</v>
      </c>
      <c r="R16" s="119">
        <f>IFERROR(VLOOKUP($A16,'QMS Data'!$A:$BD,MATCH(R$1,'QMS Data'!$1:$1,0),FALSE),"")</f>
        <v>0</v>
      </c>
      <c r="S16" s="120">
        <f>IFERROR(VLOOKUP($A16,'QMS Data'!$A:$BD,MATCH(S$1,'QMS Data'!$1:$1,0),FALSE),"")</f>
        <v>1</v>
      </c>
      <c r="T16" s="121">
        <f t="shared" si="4"/>
        <v>2</v>
      </c>
      <c r="U16" s="122" t="str">
        <f t="shared" si="5"/>
        <v>W2</v>
      </c>
      <c r="V16" s="121" t="str">
        <f>IFERROR(VLOOKUP('Required Data'!$H16,Evaluators!A:B,2,FALSE),"")</f>
        <v>Quality</v>
      </c>
      <c r="W16" s="123" t="str">
        <f t="shared" si="6"/>
        <v>W2</v>
      </c>
      <c r="X16" s="124" t="str">
        <f>IFERROR(VLOOKUP(G16,'Active List'!B:D,2,FALSE),"")</f>
        <v>omnia_ahelmy</v>
      </c>
      <c r="Y16" s="124">
        <f>IFERROR(SUM('Required Data'!$L16+'Required Data'!$N16+'Required Data'!$P16),"")</f>
        <v>0</v>
      </c>
      <c r="Z16" s="123" t="str">
        <f t="shared" si="7"/>
        <v>Between</v>
      </c>
      <c r="AA16" s="125">
        <f>IFERROR(DATE(Table1[[#This Row],[Call Year]],Table1[[#This Row],[Call Month]],Table1[[#This Row],[Call day]]),"")</f>
        <v>46183</v>
      </c>
      <c r="AB16" s="123" t="str">
        <f>TEXT(Table1[[#This Row],[Call date]],"DDDD")</f>
        <v>Wednesday</v>
      </c>
      <c r="AC1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6" s="126">
        <f>IFERROR(HOUR(Table1[[#This Row],[Time]]),"")</f>
        <v>13</v>
      </c>
      <c r="AE16" s="126" t="str">
        <f>IFERROR(VLOOKUP(J16,DV!A:B,2,FALSE),J16)</f>
        <v>Agent Level</v>
      </c>
    </row>
    <row r="17" spans="1:31" s="137" customFormat="1">
      <c r="A17" s="90">
        <f>IF('QMS Data'!A17&lt;&gt;"",'QMS Data'!A17,"")</f>
        <v>514970434</v>
      </c>
      <c r="B17" s="117">
        <f>IFERROR(VLOOKUP($A17,'QMS Data'!$A:$BD,MATCH(B$1,'QMS Data'!$1:$1,0),FALSE),"")</f>
        <v>11</v>
      </c>
      <c r="C17" s="117">
        <f>IFERROR(VLOOKUP($A17,'QMS Data'!$A:$BD,MATCH(C$1,'QMS Data'!$1:$1,0),FALSE),"")</f>
        <v>6</v>
      </c>
      <c r="D17" s="117">
        <f>IFERROR(VLOOKUP($A17,'QMS Data'!$A:$BD,MATCH(D$1,'QMS Data'!$1:$1,0),FALSE),"")</f>
        <v>2026</v>
      </c>
      <c r="E17" s="118">
        <f>IFERROR(VLOOKUP($A17,'QMS Data'!$A:$BD,MATCH(E$1,'QMS Data'!$1:$1,0),FALSE),"")</f>
        <v>0.40281250000000002</v>
      </c>
      <c r="F17" s="117" t="str">
        <f>IFERROR(VLOOKUP($A17,'QMS Data'!$A:$BD,MATCH(F$1,'QMS Data'!$1:$1,0),FALSE),"")</f>
        <v>Proper T</v>
      </c>
      <c r="G17" s="117">
        <f>IFERROR(VLOOKUP($A17,'QMS Data'!$A:$BD,MATCH(G$1,'QMS Data'!$1:$1,0),FALSE),"")</f>
        <v>31924</v>
      </c>
      <c r="H17" s="117" t="str">
        <f>IFERROR(VLOOKUP($A17,'QMS Data'!$A:$BD,MATCH(H$1,'QMS Data'!$1:$1,0),FALSE),"")</f>
        <v>Silvia_ANaguib</v>
      </c>
      <c r="I17" s="117">
        <f>IFERROR(VLOOKUP($A17,'QMS Data'!$A:$BD,MATCH(I$1,'QMS Data'!$1:$1,0),FALSE),"")</f>
        <v>12</v>
      </c>
      <c r="J17" s="117" t="str">
        <f>IFERROR(VLOOKUP($A17,'QMS Data'!$A:$BD,MATCH(J$1,'QMS Data'!$1:$1,0),FALSE),"")</f>
        <v>Agent Level</v>
      </c>
      <c r="K17" s="117" t="str">
        <f>IFERROR(VLOOKUP($A17,'QMS Data'!$A:$BD,MATCH(K$1,'QMS Data'!$1:$1,0),FALSE),"")</f>
        <v>Pass</v>
      </c>
      <c r="L17" s="119">
        <f>IFERROR(VLOOKUP($A17,'QMS Data'!$A:$BD,MATCH(L$1,'QMS Data'!$1:$1,0),FALSE),"")</f>
        <v>0</v>
      </c>
      <c r="M17" s="120">
        <f>IFERROR(VLOOKUP($A17,'QMS Data'!$A:$BD,MATCH(M$1,'QMS Data'!$1:$1,0),FALSE),"")</f>
        <v>1</v>
      </c>
      <c r="N17" s="119">
        <f>IFERROR(VLOOKUP($A17,'QMS Data'!$A:$BD,MATCH(N$1,'QMS Data'!$1:$1,0),FALSE),"")</f>
        <v>0</v>
      </c>
      <c r="O17" s="120">
        <f>IFERROR(VLOOKUP($A17,'QMS Data'!$A:$BD,MATCH(O$1,'QMS Data'!$1:$1,0),FALSE),"")</f>
        <v>1</v>
      </c>
      <c r="P17" s="119">
        <f>IFERROR(VLOOKUP($A17,'QMS Data'!$A:$BD,MATCH(P$1,'QMS Data'!$1:$1,0),FALSE),"")</f>
        <v>0</v>
      </c>
      <c r="Q17" s="120">
        <f>IFERROR(VLOOKUP($A17,'QMS Data'!$A:$BD,MATCH(Q$1,'QMS Data'!$1:$1,0),FALSE),"")</f>
        <v>1</v>
      </c>
      <c r="R17" s="119">
        <f>IFERROR(VLOOKUP($A17,'QMS Data'!$A:$BD,MATCH(R$1,'QMS Data'!$1:$1,0),FALSE),"")</f>
        <v>0</v>
      </c>
      <c r="S17" s="120">
        <f>IFERROR(VLOOKUP($A17,'QMS Data'!$A:$BD,MATCH(S$1,'QMS Data'!$1:$1,0),FALSE),"")</f>
        <v>1</v>
      </c>
      <c r="T17" s="121">
        <f t="shared" si="4"/>
        <v>1</v>
      </c>
      <c r="U17" s="122" t="str">
        <f t="shared" si="5"/>
        <v>W2</v>
      </c>
      <c r="V17" s="121" t="str">
        <f>IFERROR(VLOOKUP('Required Data'!$H17,Evaluators!A:B,2,FALSE),"")</f>
        <v>Quality</v>
      </c>
      <c r="W17" s="123" t="str">
        <f t="shared" si="6"/>
        <v>W2</v>
      </c>
      <c r="X17" s="124" t="str">
        <f>IFERROR(VLOOKUP(G17,'Active List'!B:D,2,FALSE),"")</f>
        <v>omnia_ahelmy</v>
      </c>
      <c r="Y17" s="124">
        <f>IFERROR(SUM('Required Data'!$L17+'Required Data'!$N17+'Required Data'!$P17),"")</f>
        <v>0</v>
      </c>
      <c r="Z17" s="123" t="str">
        <f t="shared" si="7"/>
        <v>Mornning</v>
      </c>
      <c r="AA17" s="125">
        <f>IFERROR(DATE(Table1[[#This Row],[Call Year]],Table1[[#This Row],[Call Month]],Table1[[#This Row],[Call day]]),"")</f>
        <v>46184</v>
      </c>
      <c r="AB17" s="123" t="str">
        <f>TEXT(Table1[[#This Row],[Call date]],"DDDD")</f>
        <v>Thursday</v>
      </c>
      <c r="AC1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7" s="126">
        <f>IFERROR(HOUR(Table1[[#This Row],[Time]]),"")</f>
        <v>9</v>
      </c>
      <c r="AE17" s="126" t="str">
        <f>IFERROR(VLOOKUP(J17,DV!A:B,2,FALSE),J17)</f>
        <v>Agent Level</v>
      </c>
    </row>
    <row r="18" spans="1:31" s="137" customFormat="1">
      <c r="A18" s="90">
        <f>IF('QMS Data'!A18&lt;&gt;"",'QMS Data'!A18,"")</f>
        <v>515017500</v>
      </c>
      <c r="B18" s="117">
        <f>IFERROR(VLOOKUP($A18,'QMS Data'!$A:$BD,MATCH(B$1,'QMS Data'!$1:$1,0),FALSE),"")</f>
        <v>11</v>
      </c>
      <c r="C18" s="117">
        <f>IFERROR(VLOOKUP($A18,'QMS Data'!$A:$BD,MATCH(C$1,'QMS Data'!$1:$1,0),FALSE),"")</f>
        <v>6</v>
      </c>
      <c r="D18" s="117">
        <f>IFERROR(VLOOKUP($A18,'QMS Data'!$A:$BD,MATCH(D$1,'QMS Data'!$1:$1,0),FALSE),"")</f>
        <v>2026</v>
      </c>
      <c r="E18" s="118">
        <f>IFERROR(VLOOKUP($A18,'QMS Data'!$A:$BD,MATCH(E$1,'QMS Data'!$1:$1,0),FALSE),"")</f>
        <v>0.64017361111111104</v>
      </c>
      <c r="F18" s="117" t="str">
        <f>IFERROR(VLOOKUP($A18,'QMS Data'!$A:$BD,MATCH(F$1,'QMS Data'!$1:$1,0),FALSE),"")</f>
        <v>Proper T</v>
      </c>
      <c r="G18" s="117">
        <f>IFERROR(VLOOKUP($A18,'QMS Data'!$A:$BD,MATCH(G$1,'QMS Data'!$1:$1,0),FALSE),"")</f>
        <v>33277</v>
      </c>
      <c r="H18" s="117" t="str">
        <f>IFERROR(VLOOKUP($A18,'QMS Data'!$A:$BD,MATCH(H$1,'QMS Data'!$1:$1,0),FALSE),"")</f>
        <v>Silvia_ANaguib</v>
      </c>
      <c r="I18" s="117">
        <f>IFERROR(VLOOKUP($A18,'QMS Data'!$A:$BD,MATCH(I$1,'QMS Data'!$1:$1,0),FALSE),"")</f>
        <v>12</v>
      </c>
      <c r="J18" s="117" t="str">
        <f>IFERROR(VLOOKUP($A18,'QMS Data'!$A:$BD,MATCH(J$1,'QMS Data'!$1:$1,0),FALSE),"")</f>
        <v>Agent Level</v>
      </c>
      <c r="K18" s="117" t="str">
        <f>IFERROR(VLOOKUP($A18,'QMS Data'!$A:$BD,MATCH(K$1,'QMS Data'!$1:$1,0),FALSE),"")</f>
        <v>Pass</v>
      </c>
      <c r="L18" s="119">
        <f>IFERROR(VLOOKUP($A18,'QMS Data'!$A:$BD,MATCH(L$1,'QMS Data'!$1:$1,0),FALSE),"")</f>
        <v>0</v>
      </c>
      <c r="M18" s="120">
        <f>IFERROR(VLOOKUP($A18,'QMS Data'!$A:$BD,MATCH(M$1,'QMS Data'!$1:$1,0),FALSE),"")</f>
        <v>1</v>
      </c>
      <c r="N18" s="119">
        <f>IFERROR(VLOOKUP($A18,'QMS Data'!$A:$BD,MATCH(N$1,'QMS Data'!$1:$1,0),FALSE),"")</f>
        <v>0</v>
      </c>
      <c r="O18" s="120">
        <f>IFERROR(VLOOKUP($A18,'QMS Data'!$A:$BD,MATCH(O$1,'QMS Data'!$1:$1,0),FALSE),"")</f>
        <v>1</v>
      </c>
      <c r="P18" s="119">
        <f>IFERROR(VLOOKUP($A18,'QMS Data'!$A:$BD,MATCH(P$1,'QMS Data'!$1:$1,0),FALSE),"")</f>
        <v>0</v>
      </c>
      <c r="Q18" s="120">
        <f>IFERROR(VLOOKUP($A18,'QMS Data'!$A:$BD,MATCH(Q$1,'QMS Data'!$1:$1,0),FALSE),"")</f>
        <v>1</v>
      </c>
      <c r="R18" s="119">
        <f>IFERROR(VLOOKUP($A18,'QMS Data'!$A:$BD,MATCH(R$1,'QMS Data'!$1:$1,0),FALSE),"")</f>
        <v>0</v>
      </c>
      <c r="S18" s="120">
        <f>IFERROR(VLOOKUP($A18,'QMS Data'!$A:$BD,MATCH(S$1,'QMS Data'!$1:$1,0),FALSE),"")</f>
        <v>1</v>
      </c>
      <c r="T18" s="121">
        <f t="shared" si="4"/>
        <v>1</v>
      </c>
      <c r="U18" s="122" t="str">
        <f t="shared" si="5"/>
        <v>W2</v>
      </c>
      <c r="V18" s="121" t="str">
        <f>IFERROR(VLOOKUP('Required Data'!$H18,Evaluators!A:B,2,FALSE),"")</f>
        <v>Quality</v>
      </c>
      <c r="W18" s="123" t="str">
        <f t="shared" si="6"/>
        <v>W2</v>
      </c>
      <c r="X18" s="124" t="str">
        <f>IFERROR(VLOOKUP(G18,'Active List'!B:D,2,FALSE),"")</f>
        <v>mahmoud_hhamed</v>
      </c>
      <c r="Y18" s="124">
        <f>IFERROR(SUM('Required Data'!$L18+'Required Data'!$N18+'Required Data'!$P18),"")</f>
        <v>0</v>
      </c>
      <c r="Z18" s="123" t="str">
        <f t="shared" si="7"/>
        <v>Between</v>
      </c>
      <c r="AA18" s="125">
        <f>IFERROR(DATE(Table1[[#This Row],[Call Year]],Table1[[#This Row],[Call Month]],Table1[[#This Row],[Call day]]),"")</f>
        <v>46184</v>
      </c>
      <c r="AB18" s="123" t="str">
        <f>TEXT(Table1[[#This Row],[Call date]],"DDDD")</f>
        <v>Thursday</v>
      </c>
      <c r="AC1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8" s="126">
        <f>IFERROR(HOUR(Table1[[#This Row],[Time]]),"")</f>
        <v>15</v>
      </c>
      <c r="AE18" s="126" t="str">
        <f>IFERROR(VLOOKUP(J18,DV!A:B,2,FALSE),J18)</f>
        <v>Agent Level</v>
      </c>
    </row>
    <row r="19" spans="1:31" s="137" customFormat="1">
      <c r="A19" s="90">
        <f>IF('QMS Data'!A19&lt;&gt;"",'QMS Data'!A19,"")</f>
        <v>515094054</v>
      </c>
      <c r="B19" s="117">
        <f>IFERROR(VLOOKUP($A19,'QMS Data'!$A:$BD,MATCH(B$1,'QMS Data'!$1:$1,0),FALSE),"")</f>
        <v>12</v>
      </c>
      <c r="C19" s="117">
        <f>IFERROR(VLOOKUP($A19,'QMS Data'!$A:$BD,MATCH(C$1,'QMS Data'!$1:$1,0),FALSE),"")</f>
        <v>6</v>
      </c>
      <c r="D19" s="117">
        <f>IFERROR(VLOOKUP($A19,'QMS Data'!$A:$BD,MATCH(D$1,'QMS Data'!$1:$1,0),FALSE),"")</f>
        <v>2026</v>
      </c>
      <c r="E19" s="118">
        <f>IFERROR(VLOOKUP($A19,'QMS Data'!$A:$BD,MATCH(E$1,'QMS Data'!$1:$1,0),FALSE),"")</f>
        <v>0.60979166666666662</v>
      </c>
      <c r="F19" s="117" t="str">
        <f>IFERROR(VLOOKUP($A19,'QMS Data'!$A:$BD,MATCH(F$1,'QMS Data'!$1:$1,0),FALSE),"")</f>
        <v>Proper T</v>
      </c>
      <c r="G19" s="117">
        <f>IFERROR(VLOOKUP($A19,'QMS Data'!$A:$BD,MATCH(G$1,'QMS Data'!$1:$1,0),FALSE),"")</f>
        <v>39024</v>
      </c>
      <c r="H19" s="117" t="str">
        <f>IFERROR(VLOOKUP($A19,'QMS Data'!$A:$BD,MATCH(H$1,'QMS Data'!$1:$1,0),FALSE),"")</f>
        <v>Silvia_ANaguib</v>
      </c>
      <c r="I19" s="117">
        <f>IFERROR(VLOOKUP($A19,'QMS Data'!$A:$BD,MATCH(I$1,'QMS Data'!$1:$1,0),FALSE),"")</f>
        <v>15</v>
      </c>
      <c r="J19" s="117" t="str">
        <f>IFERROR(VLOOKUP($A19,'QMS Data'!$A:$BD,MATCH(J$1,'QMS Data'!$1:$1,0),FALSE),"")</f>
        <v>Agent Level</v>
      </c>
      <c r="K19" s="117" t="str">
        <f>IFERROR(VLOOKUP($A19,'QMS Data'!$A:$BD,MATCH(K$1,'QMS Data'!$1:$1,0),FALSE),"")</f>
        <v>Pass</v>
      </c>
      <c r="L19" s="119">
        <f>IFERROR(VLOOKUP($A19,'QMS Data'!$A:$BD,MATCH(L$1,'QMS Data'!$1:$1,0),FALSE),"")</f>
        <v>0</v>
      </c>
      <c r="M19" s="120">
        <f>IFERROR(VLOOKUP($A19,'QMS Data'!$A:$BD,MATCH(M$1,'QMS Data'!$1:$1,0),FALSE),"")</f>
        <v>1</v>
      </c>
      <c r="N19" s="119">
        <f>IFERROR(VLOOKUP($A19,'QMS Data'!$A:$BD,MATCH(N$1,'QMS Data'!$1:$1,0),FALSE),"")</f>
        <v>0</v>
      </c>
      <c r="O19" s="120">
        <f>IFERROR(VLOOKUP($A19,'QMS Data'!$A:$BD,MATCH(O$1,'QMS Data'!$1:$1,0),FALSE),"")</f>
        <v>1</v>
      </c>
      <c r="P19" s="119">
        <f>IFERROR(VLOOKUP($A19,'QMS Data'!$A:$BD,MATCH(P$1,'QMS Data'!$1:$1,0),FALSE),"")</f>
        <v>0</v>
      </c>
      <c r="Q19" s="120">
        <f>IFERROR(VLOOKUP($A19,'QMS Data'!$A:$BD,MATCH(Q$1,'QMS Data'!$1:$1,0),FALSE),"")</f>
        <v>1</v>
      </c>
      <c r="R19" s="119">
        <f>IFERROR(VLOOKUP($A19,'QMS Data'!$A:$BD,MATCH(R$1,'QMS Data'!$1:$1,0),FALSE),"")</f>
        <v>0</v>
      </c>
      <c r="S19" s="120">
        <f>IFERROR(VLOOKUP($A19,'QMS Data'!$A:$BD,MATCH(S$1,'QMS Data'!$1:$1,0),FALSE),"")</f>
        <v>1</v>
      </c>
      <c r="T19" s="121">
        <f t="shared" si="4"/>
        <v>3</v>
      </c>
      <c r="U19" s="122" t="str">
        <f t="shared" si="5"/>
        <v>W2</v>
      </c>
      <c r="V19" s="121" t="str">
        <f>IFERROR(VLOOKUP('Required Data'!$H19,Evaluators!A:B,2,FALSE),"")</f>
        <v>Quality</v>
      </c>
      <c r="W19" s="123" t="str">
        <f t="shared" si="6"/>
        <v>W2</v>
      </c>
      <c r="X19" s="124" t="str">
        <f>IFERROR(VLOOKUP(G19,'Active List'!B:D,2,FALSE),"")</f>
        <v>mahmoud_hhamed</v>
      </c>
      <c r="Y19" s="124">
        <f>IFERROR(SUM('Required Data'!$L19+'Required Data'!$N19+'Required Data'!$P19),"")</f>
        <v>0</v>
      </c>
      <c r="Z19" s="123" t="str">
        <f t="shared" si="7"/>
        <v>Between</v>
      </c>
      <c r="AA19" s="125">
        <f>IFERROR(DATE(Table1[[#This Row],[Call Year]],Table1[[#This Row],[Call Month]],Table1[[#This Row],[Call day]]),"")</f>
        <v>46185</v>
      </c>
      <c r="AB19" s="123" t="str">
        <f>TEXT(Table1[[#This Row],[Call date]],"DDDD")</f>
        <v>Friday</v>
      </c>
      <c r="AC1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19" s="126">
        <f>IFERROR(HOUR(Table1[[#This Row],[Time]]),"")</f>
        <v>14</v>
      </c>
      <c r="AE19" s="126" t="str">
        <f>IFERROR(VLOOKUP(J19,DV!A:B,2,FALSE),J19)</f>
        <v>Agent Level</v>
      </c>
    </row>
    <row r="20" spans="1:31" s="137" customFormat="1">
      <c r="A20" s="90">
        <f>IF('QMS Data'!A20&lt;&gt;"",'QMS Data'!A20,"")</f>
        <v>515306969</v>
      </c>
      <c r="B20" s="117">
        <f>IFERROR(VLOOKUP($A20,'QMS Data'!$A:$BD,MATCH(B$1,'QMS Data'!$1:$1,0),FALSE),"")</f>
        <v>14</v>
      </c>
      <c r="C20" s="117">
        <f>IFERROR(VLOOKUP($A20,'QMS Data'!$A:$BD,MATCH(C$1,'QMS Data'!$1:$1,0),FALSE),"")</f>
        <v>6</v>
      </c>
      <c r="D20" s="117">
        <f>IFERROR(VLOOKUP($A20,'QMS Data'!$A:$BD,MATCH(D$1,'QMS Data'!$1:$1,0),FALSE),"")</f>
        <v>2026</v>
      </c>
      <c r="E20" s="118">
        <f>IFERROR(VLOOKUP($A20,'QMS Data'!$A:$BD,MATCH(E$1,'QMS Data'!$1:$1,0),FALSE),"")</f>
        <v>0.76796296296296296</v>
      </c>
      <c r="F20" s="117" t="str">
        <f>IFERROR(VLOOKUP($A20,'QMS Data'!$A:$BD,MATCH(F$1,'QMS Data'!$1:$1,0),FALSE),"")</f>
        <v>Proper T</v>
      </c>
      <c r="G20" s="117">
        <f>IFERROR(VLOOKUP($A20,'QMS Data'!$A:$BD,MATCH(G$1,'QMS Data'!$1:$1,0),FALSE),"")</f>
        <v>33271</v>
      </c>
      <c r="H20" s="117" t="str">
        <f>IFERROR(VLOOKUP($A20,'QMS Data'!$A:$BD,MATCH(H$1,'QMS Data'!$1:$1,0),FALSE),"")</f>
        <v>Silvia_ANaguib</v>
      </c>
      <c r="I20" s="117">
        <f>IFERROR(VLOOKUP($A20,'QMS Data'!$A:$BD,MATCH(I$1,'QMS Data'!$1:$1,0),FALSE),"")</f>
        <v>15</v>
      </c>
      <c r="J20" s="117" t="str">
        <f>IFERROR(VLOOKUP($A20,'QMS Data'!$A:$BD,MATCH(J$1,'QMS Data'!$1:$1,0),FALSE),"")</f>
        <v>Agent Level</v>
      </c>
      <c r="K20" s="117" t="str">
        <f>IFERROR(VLOOKUP($A20,'QMS Data'!$A:$BD,MATCH(K$1,'QMS Data'!$1:$1,0),FALSE),"")</f>
        <v>Pass</v>
      </c>
      <c r="L20" s="119">
        <f>IFERROR(VLOOKUP($A20,'QMS Data'!$A:$BD,MATCH(L$1,'QMS Data'!$1:$1,0),FALSE),"")</f>
        <v>0</v>
      </c>
      <c r="M20" s="120">
        <f>IFERROR(VLOOKUP($A20,'QMS Data'!$A:$BD,MATCH(M$1,'QMS Data'!$1:$1,0),FALSE),"")</f>
        <v>1</v>
      </c>
      <c r="N20" s="119">
        <f>IFERROR(VLOOKUP($A20,'QMS Data'!$A:$BD,MATCH(N$1,'QMS Data'!$1:$1,0),FALSE),"")</f>
        <v>0</v>
      </c>
      <c r="O20" s="120">
        <f>IFERROR(VLOOKUP($A20,'QMS Data'!$A:$BD,MATCH(O$1,'QMS Data'!$1:$1,0),FALSE),"")</f>
        <v>1</v>
      </c>
      <c r="P20" s="119">
        <f>IFERROR(VLOOKUP($A20,'QMS Data'!$A:$BD,MATCH(P$1,'QMS Data'!$1:$1,0),FALSE),"")</f>
        <v>0</v>
      </c>
      <c r="Q20" s="120">
        <f>IFERROR(VLOOKUP($A20,'QMS Data'!$A:$BD,MATCH(Q$1,'QMS Data'!$1:$1,0),FALSE),"")</f>
        <v>1</v>
      </c>
      <c r="R20" s="119">
        <f>IFERROR(VLOOKUP($A20,'QMS Data'!$A:$BD,MATCH(R$1,'QMS Data'!$1:$1,0),FALSE),"")</f>
        <v>0</v>
      </c>
      <c r="S20" s="120">
        <f>IFERROR(VLOOKUP($A20,'QMS Data'!$A:$BD,MATCH(S$1,'QMS Data'!$1:$1,0),FALSE),"")</f>
        <v>1</v>
      </c>
      <c r="T20" s="121">
        <f t="shared" si="4"/>
        <v>1</v>
      </c>
      <c r="U20" s="122" t="str">
        <f t="shared" si="5"/>
        <v>W2</v>
      </c>
      <c r="V20" s="121" t="str">
        <f>IFERROR(VLOOKUP('Required Data'!$H20,Evaluators!A:B,2,FALSE),"")</f>
        <v>Quality</v>
      </c>
      <c r="W20" s="123" t="str">
        <f t="shared" si="6"/>
        <v>W2</v>
      </c>
      <c r="X20" s="124" t="str">
        <f>IFERROR(VLOOKUP(G20,'Active List'!B:D,2,FALSE),"")</f>
        <v>mahmoud_hhamed</v>
      </c>
      <c r="Y20" s="124">
        <f>IFERROR(SUM('Required Data'!$L20+'Required Data'!$N20+'Required Data'!$P20),"")</f>
        <v>0</v>
      </c>
      <c r="Z20" s="123" t="str">
        <f t="shared" si="7"/>
        <v>Half Night</v>
      </c>
      <c r="AA20" s="125">
        <f>IFERROR(DATE(Table1[[#This Row],[Call Year]],Table1[[#This Row],[Call Month]],Table1[[#This Row],[Call day]]),"")</f>
        <v>46187</v>
      </c>
      <c r="AB20" s="123" t="str">
        <f>TEXT(Table1[[#This Row],[Call date]],"DDDD")</f>
        <v>Sunday</v>
      </c>
      <c r="AC2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20" s="126">
        <f>IFERROR(HOUR(Table1[[#This Row],[Time]]),"")</f>
        <v>18</v>
      </c>
      <c r="AE20" s="126" t="str">
        <f>IFERROR(VLOOKUP(J20,DV!A:B,2,FALSE),J20)</f>
        <v>Agent Level</v>
      </c>
    </row>
    <row r="21" spans="1:31" s="137" customFormat="1">
      <c r="A21" s="90">
        <f>IF('QMS Data'!A21&lt;&gt;"",'QMS Data'!A21,"")</f>
        <v>515310714</v>
      </c>
      <c r="B21" s="117">
        <f>IFERROR(VLOOKUP($A21,'QMS Data'!$A:$BD,MATCH(B$1,'QMS Data'!$1:$1,0),FALSE),"")</f>
        <v>14</v>
      </c>
      <c r="C21" s="117">
        <f>IFERROR(VLOOKUP($A21,'QMS Data'!$A:$BD,MATCH(C$1,'QMS Data'!$1:$1,0),FALSE),"")</f>
        <v>6</v>
      </c>
      <c r="D21" s="117">
        <f>IFERROR(VLOOKUP($A21,'QMS Data'!$A:$BD,MATCH(D$1,'QMS Data'!$1:$1,0),FALSE),"")</f>
        <v>2026</v>
      </c>
      <c r="E21" s="118">
        <f>IFERROR(VLOOKUP($A21,'QMS Data'!$A:$BD,MATCH(E$1,'QMS Data'!$1:$1,0),FALSE),"")</f>
        <v>0.79226851851851843</v>
      </c>
      <c r="F21" s="117" t="str">
        <f>IFERROR(VLOOKUP($A21,'QMS Data'!$A:$BD,MATCH(F$1,'QMS Data'!$1:$1,0),FALSE),"")</f>
        <v>Proper T</v>
      </c>
      <c r="G21" s="117">
        <f>IFERROR(VLOOKUP($A21,'QMS Data'!$A:$BD,MATCH(G$1,'QMS Data'!$1:$1,0),FALSE),"")</f>
        <v>33271</v>
      </c>
      <c r="H21" s="117" t="str">
        <f>IFERROR(VLOOKUP($A21,'QMS Data'!$A:$BD,MATCH(H$1,'QMS Data'!$1:$1,0),FALSE),"")</f>
        <v>Silvia_ANaguib</v>
      </c>
      <c r="I21" s="117">
        <f>IFERROR(VLOOKUP($A21,'QMS Data'!$A:$BD,MATCH(I$1,'QMS Data'!$1:$1,0),FALSE),"")</f>
        <v>15</v>
      </c>
      <c r="J21" s="117" t="str">
        <f>IFERROR(VLOOKUP($A21,'QMS Data'!$A:$BD,MATCH(J$1,'QMS Data'!$1:$1,0),FALSE),"")</f>
        <v>Agent Level</v>
      </c>
      <c r="K21" s="117" t="str">
        <f>IFERROR(VLOOKUP($A21,'QMS Data'!$A:$BD,MATCH(K$1,'QMS Data'!$1:$1,0),FALSE),"")</f>
        <v>Pass</v>
      </c>
      <c r="L21" s="119">
        <f>IFERROR(VLOOKUP($A21,'QMS Data'!$A:$BD,MATCH(L$1,'QMS Data'!$1:$1,0),FALSE),"")</f>
        <v>0</v>
      </c>
      <c r="M21" s="120">
        <f>IFERROR(VLOOKUP($A21,'QMS Data'!$A:$BD,MATCH(M$1,'QMS Data'!$1:$1,0),FALSE),"")</f>
        <v>1</v>
      </c>
      <c r="N21" s="119">
        <f>IFERROR(VLOOKUP($A21,'QMS Data'!$A:$BD,MATCH(N$1,'QMS Data'!$1:$1,0),FALSE),"")</f>
        <v>0</v>
      </c>
      <c r="O21" s="120">
        <f>IFERROR(VLOOKUP($A21,'QMS Data'!$A:$BD,MATCH(O$1,'QMS Data'!$1:$1,0),FALSE),"")</f>
        <v>1</v>
      </c>
      <c r="P21" s="119">
        <f>IFERROR(VLOOKUP($A21,'QMS Data'!$A:$BD,MATCH(P$1,'QMS Data'!$1:$1,0),FALSE),"")</f>
        <v>0</v>
      </c>
      <c r="Q21" s="120">
        <f>IFERROR(VLOOKUP($A21,'QMS Data'!$A:$BD,MATCH(Q$1,'QMS Data'!$1:$1,0),FALSE),"")</f>
        <v>1</v>
      </c>
      <c r="R21" s="119">
        <f>IFERROR(VLOOKUP($A21,'QMS Data'!$A:$BD,MATCH(R$1,'QMS Data'!$1:$1,0),FALSE),"")</f>
        <v>0</v>
      </c>
      <c r="S21" s="120">
        <f>IFERROR(VLOOKUP($A21,'QMS Data'!$A:$BD,MATCH(S$1,'QMS Data'!$1:$1,0),FALSE),"")</f>
        <v>1</v>
      </c>
      <c r="T21" s="121">
        <f t="shared" si="4"/>
        <v>1</v>
      </c>
      <c r="U21" s="122" t="str">
        <f t="shared" si="5"/>
        <v>W2</v>
      </c>
      <c r="V21" s="121" t="str">
        <f>IFERROR(VLOOKUP('Required Data'!$H21,Evaluators!A:B,2,FALSE),"")</f>
        <v>Quality</v>
      </c>
      <c r="W21" s="123" t="str">
        <f t="shared" si="6"/>
        <v>W2</v>
      </c>
      <c r="X21" s="124" t="str">
        <f>IFERROR(VLOOKUP(G21,'Active List'!B:D,2,FALSE),"")</f>
        <v>mahmoud_hhamed</v>
      </c>
      <c r="Y21" s="124">
        <f>IFERROR(SUM('Required Data'!$L21+'Required Data'!$N21+'Required Data'!$P21),"")</f>
        <v>0</v>
      </c>
      <c r="Z21" s="123" t="str">
        <f t="shared" si="7"/>
        <v>Half Night</v>
      </c>
      <c r="AA21" s="125">
        <f>IFERROR(DATE(Table1[[#This Row],[Call Year]],Table1[[#This Row],[Call Month]],Table1[[#This Row],[Call day]]),"")</f>
        <v>46187</v>
      </c>
      <c r="AB21" s="123" t="str">
        <f>TEXT(Table1[[#This Row],[Call date]],"DDDD")</f>
        <v>Sunday</v>
      </c>
      <c r="AC2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21" s="126">
        <f>IFERROR(HOUR(Table1[[#This Row],[Time]]),"")</f>
        <v>19</v>
      </c>
      <c r="AE21" s="126" t="str">
        <f>IFERROR(VLOOKUP(J21,DV!A:B,2,FALSE),J21)</f>
        <v>Agent Level</v>
      </c>
    </row>
    <row r="22" spans="1:31" s="137" customFormat="1">
      <c r="A22" s="90">
        <f>IF('QMS Data'!A22&lt;&gt;"",'QMS Data'!A22,"")</f>
        <v>515321269</v>
      </c>
      <c r="B22" s="117">
        <f>IFERROR(VLOOKUP($A22,'QMS Data'!$A:$BD,MATCH(B$1,'QMS Data'!$1:$1,0),FALSE),"")</f>
        <v>14</v>
      </c>
      <c r="C22" s="117">
        <f>IFERROR(VLOOKUP($A22,'QMS Data'!$A:$BD,MATCH(C$1,'QMS Data'!$1:$1,0),FALSE),"")</f>
        <v>6</v>
      </c>
      <c r="D22" s="117">
        <f>IFERROR(VLOOKUP($A22,'QMS Data'!$A:$BD,MATCH(D$1,'QMS Data'!$1:$1,0),FALSE),"")</f>
        <v>2026</v>
      </c>
      <c r="E22" s="118">
        <f>IFERROR(VLOOKUP($A22,'QMS Data'!$A:$BD,MATCH(E$1,'QMS Data'!$1:$1,0),FALSE),"")</f>
        <v>0.89298611111111104</v>
      </c>
      <c r="F22" s="117" t="str">
        <f>IFERROR(VLOOKUP($A22,'QMS Data'!$A:$BD,MATCH(F$1,'QMS Data'!$1:$1,0),FALSE),"")</f>
        <v>Proper T</v>
      </c>
      <c r="G22" s="117">
        <f>IFERROR(VLOOKUP($A22,'QMS Data'!$A:$BD,MATCH(G$1,'QMS Data'!$1:$1,0),FALSE),"")</f>
        <v>33270</v>
      </c>
      <c r="H22" s="117" t="str">
        <f>IFERROR(VLOOKUP($A22,'QMS Data'!$A:$BD,MATCH(H$1,'QMS Data'!$1:$1,0),FALSE),"")</f>
        <v>Silvia_ANaguib</v>
      </c>
      <c r="I22" s="117">
        <f>IFERROR(VLOOKUP($A22,'QMS Data'!$A:$BD,MATCH(I$1,'QMS Data'!$1:$1,0),FALSE),"")</f>
        <v>15</v>
      </c>
      <c r="J22" s="117" t="str">
        <f>IFERROR(VLOOKUP($A22,'QMS Data'!$A:$BD,MATCH(J$1,'QMS Data'!$1:$1,0),FALSE),"")</f>
        <v>Skipped Agent Level</v>
      </c>
      <c r="K22" s="117" t="str">
        <f>IFERROR(VLOOKUP($A22,'QMS Data'!$A:$BD,MATCH(K$1,'QMS Data'!$1:$1,0),FALSE),"")</f>
        <v>Pass</v>
      </c>
      <c r="L22" s="119">
        <f>IFERROR(VLOOKUP($A22,'QMS Data'!$A:$BD,MATCH(L$1,'QMS Data'!$1:$1,0),FALSE),"")</f>
        <v>0</v>
      </c>
      <c r="M22" s="120">
        <f>IFERROR(VLOOKUP($A22,'QMS Data'!$A:$BD,MATCH(M$1,'QMS Data'!$1:$1,0),FALSE),"")</f>
        <v>1</v>
      </c>
      <c r="N22" s="119">
        <f>IFERROR(VLOOKUP($A22,'QMS Data'!$A:$BD,MATCH(N$1,'QMS Data'!$1:$1,0),FALSE),"")</f>
        <v>0</v>
      </c>
      <c r="O22" s="120">
        <f>IFERROR(VLOOKUP($A22,'QMS Data'!$A:$BD,MATCH(O$1,'QMS Data'!$1:$1,0),FALSE),"")</f>
        <v>1</v>
      </c>
      <c r="P22" s="119">
        <f>IFERROR(VLOOKUP($A22,'QMS Data'!$A:$BD,MATCH(P$1,'QMS Data'!$1:$1,0),FALSE),"")</f>
        <v>0</v>
      </c>
      <c r="Q22" s="120">
        <f>IFERROR(VLOOKUP($A22,'QMS Data'!$A:$BD,MATCH(Q$1,'QMS Data'!$1:$1,0),FALSE),"")</f>
        <v>1</v>
      </c>
      <c r="R22" s="119">
        <f>IFERROR(VLOOKUP($A22,'QMS Data'!$A:$BD,MATCH(R$1,'QMS Data'!$1:$1,0),FALSE),"")</f>
        <v>0</v>
      </c>
      <c r="S22" s="120">
        <f>IFERROR(VLOOKUP($A22,'QMS Data'!$A:$BD,MATCH(S$1,'QMS Data'!$1:$1,0),FALSE),"")</f>
        <v>1</v>
      </c>
      <c r="T22" s="121">
        <f t="shared" si="4"/>
        <v>1</v>
      </c>
      <c r="U22" s="122" t="str">
        <f t="shared" si="5"/>
        <v>W2</v>
      </c>
      <c r="V22" s="121" t="str">
        <f>IFERROR(VLOOKUP('Required Data'!$H22,Evaluators!A:B,2,FALSE),"")</f>
        <v>Quality</v>
      </c>
      <c r="W22" s="123" t="str">
        <f t="shared" si="6"/>
        <v>W2</v>
      </c>
      <c r="X22" s="124" t="str">
        <f>IFERROR(VLOOKUP(G22,'Active List'!B:D,2,FALSE),"")</f>
        <v>mahmoud_hhamed</v>
      </c>
      <c r="Y22" s="124">
        <f>IFERROR(SUM('Required Data'!$L22+'Required Data'!$N22+'Required Data'!$P22),"")</f>
        <v>0</v>
      </c>
      <c r="Z22" s="123" t="str">
        <f t="shared" si="7"/>
        <v>Night</v>
      </c>
      <c r="AA22" s="125">
        <f>IFERROR(DATE(Table1[[#This Row],[Call Year]],Table1[[#This Row],[Call Month]],Table1[[#This Row],[Call day]]),"")</f>
        <v>46187</v>
      </c>
      <c r="AB22" s="123" t="str">
        <f>TEXT(Table1[[#This Row],[Call date]],"DDDD")</f>
        <v>Sunday</v>
      </c>
      <c r="AC2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22" s="126">
        <f>IFERROR(HOUR(Table1[[#This Row],[Time]]),"")</f>
        <v>21</v>
      </c>
      <c r="AE22" s="126" t="str">
        <f>IFERROR(VLOOKUP(J22,DV!A:B,2,FALSE),J22)</f>
        <v>Agent Level</v>
      </c>
    </row>
    <row r="23" spans="1:31" s="137" customFormat="1">
      <c r="A23" s="90">
        <f>IF('QMS Data'!A23&lt;&gt;"",'QMS Data'!A23,"")</f>
        <v>515577668</v>
      </c>
      <c r="B23" s="117">
        <f>IFERROR(VLOOKUP($A23,'QMS Data'!$A:$BD,MATCH(B$1,'QMS Data'!$1:$1,0),FALSE),"")</f>
        <v>17</v>
      </c>
      <c r="C23" s="117">
        <f>IFERROR(VLOOKUP($A23,'QMS Data'!$A:$BD,MATCH(C$1,'QMS Data'!$1:$1,0),FALSE),"")</f>
        <v>6</v>
      </c>
      <c r="D23" s="117">
        <f>IFERROR(VLOOKUP($A23,'QMS Data'!$A:$BD,MATCH(D$1,'QMS Data'!$1:$1,0),FALSE),"")</f>
        <v>2026</v>
      </c>
      <c r="E23" s="118">
        <f>IFERROR(VLOOKUP($A23,'QMS Data'!$A:$BD,MATCH(E$1,'QMS Data'!$1:$1,0),FALSE),"")</f>
        <v>0.41644675925925928</v>
      </c>
      <c r="F23" s="117" t="str">
        <f>IFERROR(VLOOKUP($A23,'QMS Data'!$A:$BD,MATCH(F$1,'QMS Data'!$1:$1,0),FALSE),"")</f>
        <v>Proper T</v>
      </c>
      <c r="G23" s="117">
        <f>IFERROR(VLOOKUP($A23,'QMS Data'!$A:$BD,MATCH(G$1,'QMS Data'!$1:$1,0),FALSE),"")</f>
        <v>33270</v>
      </c>
      <c r="H23" s="117" t="str">
        <f>IFERROR(VLOOKUP($A23,'QMS Data'!$A:$BD,MATCH(H$1,'QMS Data'!$1:$1,0),FALSE),"")</f>
        <v>Silvia_ANaguib</v>
      </c>
      <c r="I23" s="117">
        <f>IFERROR(VLOOKUP($A23,'QMS Data'!$A:$BD,MATCH(I$1,'QMS Data'!$1:$1,0),FALSE),"")</f>
        <v>18</v>
      </c>
      <c r="J23" s="117" t="str">
        <f>IFERROR(VLOOKUP($A23,'QMS Data'!$A:$BD,MATCH(J$1,'QMS Data'!$1:$1,0),FALSE),"")</f>
        <v>Agent Level</v>
      </c>
      <c r="K23" s="117" t="str">
        <f>IFERROR(VLOOKUP($A23,'QMS Data'!$A:$BD,MATCH(K$1,'QMS Data'!$1:$1,0),FALSE),"")</f>
        <v>Pass</v>
      </c>
      <c r="L23" s="119">
        <f>IFERROR(VLOOKUP($A23,'QMS Data'!$A:$BD,MATCH(L$1,'QMS Data'!$1:$1,0),FALSE),"")</f>
        <v>0</v>
      </c>
      <c r="M23" s="120">
        <f>IFERROR(VLOOKUP($A23,'QMS Data'!$A:$BD,MATCH(M$1,'QMS Data'!$1:$1,0),FALSE),"")</f>
        <v>1</v>
      </c>
      <c r="N23" s="119">
        <f>IFERROR(VLOOKUP($A23,'QMS Data'!$A:$BD,MATCH(N$1,'QMS Data'!$1:$1,0),FALSE),"")</f>
        <v>0</v>
      </c>
      <c r="O23" s="120">
        <f>IFERROR(VLOOKUP($A23,'QMS Data'!$A:$BD,MATCH(O$1,'QMS Data'!$1:$1,0),FALSE),"")</f>
        <v>1</v>
      </c>
      <c r="P23" s="119">
        <f>IFERROR(VLOOKUP($A23,'QMS Data'!$A:$BD,MATCH(P$1,'QMS Data'!$1:$1,0),FALSE),"")</f>
        <v>0</v>
      </c>
      <c r="Q23" s="120">
        <f>IFERROR(VLOOKUP($A23,'QMS Data'!$A:$BD,MATCH(Q$1,'QMS Data'!$1:$1,0),FALSE),"")</f>
        <v>1</v>
      </c>
      <c r="R23" s="119">
        <f>IFERROR(VLOOKUP($A23,'QMS Data'!$A:$BD,MATCH(R$1,'QMS Data'!$1:$1,0),FALSE),"")</f>
        <v>1</v>
      </c>
      <c r="S23" s="120">
        <f>IFERROR(VLOOKUP($A23,'QMS Data'!$A:$BD,MATCH(S$1,'QMS Data'!$1:$1,0),FALSE),"")</f>
        <v>0.875</v>
      </c>
      <c r="T23" s="121">
        <f t="shared" si="4"/>
        <v>1</v>
      </c>
      <c r="U23" s="122" t="str">
        <f t="shared" si="5"/>
        <v>W3</v>
      </c>
      <c r="V23" s="121" t="str">
        <f>IFERROR(VLOOKUP('Required Data'!$H23,Evaluators!A:B,2,FALSE),"")</f>
        <v>Quality</v>
      </c>
      <c r="W23" s="123" t="str">
        <f t="shared" si="6"/>
        <v>W3</v>
      </c>
      <c r="X23" s="124" t="str">
        <f>IFERROR(VLOOKUP(G23,'Active List'!B:D,2,FALSE),"")</f>
        <v>mahmoud_hhamed</v>
      </c>
      <c r="Y23" s="124">
        <f>IFERROR(SUM('Required Data'!$L23+'Required Data'!$N23+'Required Data'!$P23),"")</f>
        <v>0</v>
      </c>
      <c r="Z23" s="123" t="str">
        <f t="shared" si="7"/>
        <v>Mornning</v>
      </c>
      <c r="AA23" s="125">
        <f>IFERROR(DATE(Table1[[#This Row],[Call Year]],Table1[[#This Row],[Call Month]],Table1[[#This Row],[Call day]]),"")</f>
        <v>46190</v>
      </c>
      <c r="AB23" s="123" t="str">
        <f>TEXT(Table1[[#This Row],[Call date]],"DDDD")</f>
        <v>Wednesday</v>
      </c>
      <c r="AC2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>old</v>
      </c>
      <c r="AD23" s="126">
        <f>IFERROR(HOUR(Table1[[#This Row],[Time]]),"")</f>
        <v>9</v>
      </c>
      <c r="AE23" s="126" t="str">
        <f>IFERROR(VLOOKUP(J23,DV!A:B,2,FALSE),J23)</f>
        <v>Agent Level</v>
      </c>
    </row>
    <row r="24" spans="1:31" s="137" customFormat="1">
      <c r="A24" s="90">
        <f>IF('QMS Data'!A24&lt;&gt;"",'QMS Data'!A24,"")</f>
        <v>515598361</v>
      </c>
      <c r="B24" s="117">
        <f>IFERROR(VLOOKUP($A24,'QMS Data'!$A:$BD,MATCH(B$1,'QMS Data'!$1:$1,0),FALSE),"")</f>
        <v>17</v>
      </c>
      <c r="C24" s="117">
        <f>IFERROR(VLOOKUP($A24,'QMS Data'!$A:$BD,MATCH(C$1,'QMS Data'!$1:$1,0),FALSE),"")</f>
        <v>6</v>
      </c>
      <c r="D24" s="117">
        <f>IFERROR(VLOOKUP($A24,'QMS Data'!$A:$BD,MATCH(D$1,'QMS Data'!$1:$1,0),FALSE),"")</f>
        <v>2026</v>
      </c>
      <c r="E24" s="118">
        <f>IFERROR(VLOOKUP($A24,'QMS Data'!$A:$BD,MATCH(E$1,'QMS Data'!$1:$1,0),FALSE),"")</f>
        <v>0.52797453703703701</v>
      </c>
      <c r="F24" s="117" t="str">
        <f>IFERROR(VLOOKUP($A24,'QMS Data'!$A:$BD,MATCH(F$1,'QMS Data'!$1:$1,0),FALSE),"")</f>
        <v>Proper T</v>
      </c>
      <c r="G24" s="117">
        <f>IFERROR(VLOOKUP($A24,'QMS Data'!$A:$BD,MATCH(G$1,'QMS Data'!$1:$1,0),FALSE),"")</f>
        <v>32747</v>
      </c>
      <c r="H24" s="117" t="str">
        <f>IFERROR(VLOOKUP($A24,'QMS Data'!$A:$BD,MATCH(H$1,'QMS Data'!$1:$1,0),FALSE),"")</f>
        <v>Silvia_ANaguib</v>
      </c>
      <c r="I24" s="117">
        <f>IFERROR(VLOOKUP($A24,'QMS Data'!$A:$BD,MATCH(I$1,'QMS Data'!$1:$1,0),FALSE),"")</f>
        <v>18</v>
      </c>
      <c r="J24" s="117" t="str">
        <f>IFERROR(VLOOKUP($A24,'QMS Data'!$A:$BD,MATCH(J$1,'QMS Data'!$1:$1,0),FALSE),"")</f>
        <v>Agent Level</v>
      </c>
      <c r="K24" s="117" t="str">
        <f>IFERROR(VLOOKUP($A24,'QMS Data'!$A:$BD,MATCH(K$1,'QMS Data'!$1:$1,0),FALSE),"")</f>
        <v>Pass</v>
      </c>
      <c r="L24" s="119">
        <f>IFERROR(VLOOKUP($A24,'QMS Data'!$A:$BD,MATCH(L$1,'QMS Data'!$1:$1,0),FALSE),"")</f>
        <v>0</v>
      </c>
      <c r="M24" s="120">
        <f>IFERROR(VLOOKUP($A24,'QMS Data'!$A:$BD,MATCH(M$1,'QMS Data'!$1:$1,0),FALSE),"")</f>
        <v>1</v>
      </c>
      <c r="N24" s="119">
        <f>IFERROR(VLOOKUP($A24,'QMS Data'!$A:$BD,MATCH(N$1,'QMS Data'!$1:$1,0),FALSE),"")</f>
        <v>0</v>
      </c>
      <c r="O24" s="120">
        <f>IFERROR(VLOOKUP($A24,'QMS Data'!$A:$BD,MATCH(O$1,'QMS Data'!$1:$1,0),FALSE),"")</f>
        <v>1</v>
      </c>
      <c r="P24" s="119">
        <f>IFERROR(VLOOKUP($A24,'QMS Data'!$A:$BD,MATCH(P$1,'QMS Data'!$1:$1,0),FALSE),"")</f>
        <v>0</v>
      </c>
      <c r="Q24" s="120">
        <f>IFERROR(VLOOKUP($A24,'QMS Data'!$A:$BD,MATCH(Q$1,'QMS Data'!$1:$1,0),FALSE),"")</f>
        <v>1</v>
      </c>
      <c r="R24" s="119">
        <f>IFERROR(VLOOKUP($A24,'QMS Data'!$A:$BD,MATCH(R$1,'QMS Data'!$1:$1,0),FALSE),"")</f>
        <v>1</v>
      </c>
      <c r="S24" s="120">
        <f>IFERROR(VLOOKUP($A24,'QMS Data'!$A:$BD,MATCH(S$1,'QMS Data'!$1:$1,0),FALSE),"")</f>
        <v>0.875</v>
      </c>
      <c r="T24" s="121">
        <f t="shared" si="4"/>
        <v>1</v>
      </c>
      <c r="U24" s="122" t="str">
        <f t="shared" si="5"/>
        <v>W3</v>
      </c>
      <c r="V24" s="121" t="str">
        <f>IFERROR(VLOOKUP('Required Data'!$H24,Evaluators!A:B,2,FALSE),"")</f>
        <v>Quality</v>
      </c>
      <c r="W24" s="123" t="str">
        <f t="shared" si="6"/>
        <v>W3</v>
      </c>
      <c r="X24" s="124" t="str">
        <f>IFERROR(VLOOKUP(G24,'Active List'!B:D,2,FALSE),"")</f>
        <v/>
      </c>
      <c r="Y24" s="124">
        <f>IFERROR(SUM('Required Data'!$L24+'Required Data'!$N24+'Required Data'!$P24),"")</f>
        <v>0</v>
      </c>
      <c r="Z24" s="123" t="str">
        <f t="shared" si="7"/>
        <v>Between</v>
      </c>
      <c r="AA24" s="125">
        <f>IFERROR(DATE(Table1[[#This Row],[Call Year]],Table1[[#This Row],[Call Month]],Table1[[#This Row],[Call day]]),"")</f>
        <v>46190</v>
      </c>
      <c r="AB24" s="123" t="str">
        <f>TEXT(Table1[[#This Row],[Call date]],"DDDD")</f>
        <v>Wednesday</v>
      </c>
      <c r="AC2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" s="126">
        <f>IFERROR(HOUR(Table1[[#This Row],[Time]]),"")</f>
        <v>12</v>
      </c>
      <c r="AE24" s="126" t="str">
        <f>IFERROR(VLOOKUP(J24,DV!A:B,2,FALSE),J24)</f>
        <v>Agent Level</v>
      </c>
    </row>
    <row r="25" spans="1:31" s="137" customFormat="1">
      <c r="A25" s="90">
        <f>IF('QMS Data'!A25&lt;&gt;"",'QMS Data'!A25,"")</f>
        <v>515622525</v>
      </c>
      <c r="B25" s="117">
        <f>IFERROR(VLOOKUP($A25,'QMS Data'!$A:$BD,MATCH(B$1,'QMS Data'!$1:$1,0),FALSE),"")</f>
        <v>17</v>
      </c>
      <c r="C25" s="117">
        <f>IFERROR(VLOOKUP($A25,'QMS Data'!$A:$BD,MATCH(C$1,'QMS Data'!$1:$1,0),FALSE),"")</f>
        <v>6</v>
      </c>
      <c r="D25" s="117">
        <f>IFERROR(VLOOKUP($A25,'QMS Data'!$A:$BD,MATCH(D$1,'QMS Data'!$1:$1,0),FALSE),"")</f>
        <v>2026</v>
      </c>
      <c r="E25" s="118">
        <f>IFERROR(VLOOKUP($A25,'QMS Data'!$A:$BD,MATCH(E$1,'QMS Data'!$1:$1,0),FALSE),"")</f>
        <v>0.6375925925925926</v>
      </c>
      <c r="F25" s="117" t="str">
        <f>IFERROR(VLOOKUP($A25,'QMS Data'!$A:$BD,MATCH(F$1,'QMS Data'!$1:$1,0),FALSE),"")</f>
        <v>Proper T</v>
      </c>
      <c r="G25" s="117">
        <f>IFERROR(VLOOKUP($A25,'QMS Data'!$A:$BD,MATCH(G$1,'QMS Data'!$1:$1,0),FALSE),"")</f>
        <v>32754</v>
      </c>
      <c r="H25" s="117" t="str">
        <f>IFERROR(VLOOKUP($A25,'QMS Data'!$A:$BD,MATCH(H$1,'QMS Data'!$1:$1,0),FALSE),"")</f>
        <v>Silvia_ANaguib</v>
      </c>
      <c r="I25" s="117">
        <f>IFERROR(VLOOKUP($A25,'QMS Data'!$A:$BD,MATCH(I$1,'QMS Data'!$1:$1,0),FALSE),"")</f>
        <v>18</v>
      </c>
      <c r="J25" s="117" t="str">
        <f>IFERROR(VLOOKUP($A25,'QMS Data'!$A:$BD,MATCH(J$1,'QMS Data'!$1:$1,0),FALSE),"")</f>
        <v>Agent Level</v>
      </c>
      <c r="K25" s="117" t="str">
        <f>IFERROR(VLOOKUP($A25,'QMS Data'!$A:$BD,MATCH(K$1,'QMS Data'!$1:$1,0),FALSE),"")</f>
        <v>Pass</v>
      </c>
      <c r="L25" s="119">
        <f>IFERROR(VLOOKUP($A25,'QMS Data'!$A:$BD,MATCH(L$1,'QMS Data'!$1:$1,0),FALSE),"")</f>
        <v>0</v>
      </c>
      <c r="M25" s="120">
        <f>IFERROR(VLOOKUP($A25,'QMS Data'!$A:$BD,MATCH(M$1,'QMS Data'!$1:$1,0),FALSE),"")</f>
        <v>1</v>
      </c>
      <c r="N25" s="119">
        <f>IFERROR(VLOOKUP($A25,'QMS Data'!$A:$BD,MATCH(N$1,'QMS Data'!$1:$1,0),FALSE),"")</f>
        <v>0</v>
      </c>
      <c r="O25" s="120">
        <f>IFERROR(VLOOKUP($A25,'QMS Data'!$A:$BD,MATCH(O$1,'QMS Data'!$1:$1,0),FALSE),"")</f>
        <v>1</v>
      </c>
      <c r="P25" s="119">
        <f>IFERROR(VLOOKUP($A25,'QMS Data'!$A:$BD,MATCH(P$1,'QMS Data'!$1:$1,0),FALSE),"")</f>
        <v>0</v>
      </c>
      <c r="Q25" s="120">
        <f>IFERROR(VLOOKUP($A25,'QMS Data'!$A:$BD,MATCH(Q$1,'QMS Data'!$1:$1,0),FALSE),"")</f>
        <v>1</v>
      </c>
      <c r="R25" s="119">
        <f>IFERROR(VLOOKUP($A25,'QMS Data'!$A:$BD,MATCH(R$1,'QMS Data'!$1:$1,0),FALSE),"")</f>
        <v>0</v>
      </c>
      <c r="S25" s="120">
        <f>IFERROR(VLOOKUP($A25,'QMS Data'!$A:$BD,MATCH(S$1,'QMS Data'!$1:$1,0),FALSE),"")</f>
        <v>1</v>
      </c>
      <c r="T25" s="121">
        <f t="shared" si="4"/>
        <v>1</v>
      </c>
      <c r="U25" s="122" t="str">
        <f t="shared" si="5"/>
        <v>W3</v>
      </c>
      <c r="V25" s="121" t="str">
        <f>IFERROR(VLOOKUP('Required Data'!$H25,Evaluators!A:B,2,FALSE),"")</f>
        <v>Quality</v>
      </c>
      <c r="W25" s="123" t="str">
        <f t="shared" si="6"/>
        <v>W3</v>
      </c>
      <c r="X25" s="124" t="str">
        <f>IFERROR(VLOOKUP(G25,'Active List'!B:D,2,FALSE),"")</f>
        <v/>
      </c>
      <c r="Y25" s="124">
        <f>IFERROR(SUM('Required Data'!$L25+'Required Data'!$N25+'Required Data'!$P25),"")</f>
        <v>0</v>
      </c>
      <c r="Z25" s="123" t="str">
        <f t="shared" si="7"/>
        <v>Between</v>
      </c>
      <c r="AA25" s="125">
        <f>IFERROR(DATE(Table1[[#This Row],[Call Year]],Table1[[#This Row],[Call Month]],Table1[[#This Row],[Call day]]),"")</f>
        <v>46190</v>
      </c>
      <c r="AB25" s="123" t="str">
        <f>TEXT(Table1[[#This Row],[Call date]],"DDDD")</f>
        <v>Wednesday</v>
      </c>
      <c r="AC2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" s="126">
        <f>IFERROR(HOUR(Table1[[#This Row],[Time]]),"")</f>
        <v>15</v>
      </c>
      <c r="AE25" s="126" t="str">
        <f>IFERROR(VLOOKUP(J25,DV!A:B,2,FALSE),J25)</f>
        <v>Agent Level</v>
      </c>
    </row>
    <row r="26" spans="1:31" s="137" customFormat="1">
      <c r="A26" s="90">
        <f>IF('QMS Data'!A26&lt;&gt;"",'QMS Data'!A26,"")</f>
        <v>515648478</v>
      </c>
      <c r="B26" s="117">
        <f>IFERROR(VLOOKUP($A26,'QMS Data'!$A:$BD,MATCH(B$1,'QMS Data'!$1:$1,0),FALSE),"")</f>
        <v>17</v>
      </c>
      <c r="C26" s="117">
        <f>IFERROR(VLOOKUP($A26,'QMS Data'!$A:$BD,MATCH(C$1,'QMS Data'!$1:$1,0),FALSE),"")</f>
        <v>6</v>
      </c>
      <c r="D26" s="117">
        <f>IFERROR(VLOOKUP($A26,'QMS Data'!$A:$BD,MATCH(D$1,'QMS Data'!$1:$1,0),FALSE),"")</f>
        <v>2026</v>
      </c>
      <c r="E26" s="118">
        <f>IFERROR(VLOOKUP($A26,'QMS Data'!$A:$BD,MATCH(E$1,'QMS Data'!$1:$1,0),FALSE),"")</f>
        <v>0.76298611111111114</v>
      </c>
      <c r="F26" s="117" t="str">
        <f>IFERROR(VLOOKUP($A26,'QMS Data'!$A:$BD,MATCH(F$1,'QMS Data'!$1:$1,0),FALSE),"")</f>
        <v>Proper T</v>
      </c>
      <c r="G26" s="117">
        <f>IFERROR(VLOOKUP($A26,'QMS Data'!$A:$BD,MATCH(G$1,'QMS Data'!$1:$1,0),FALSE),"")</f>
        <v>32747</v>
      </c>
      <c r="H26" s="117" t="str">
        <f>IFERROR(VLOOKUP($A26,'QMS Data'!$A:$BD,MATCH(H$1,'QMS Data'!$1:$1,0),FALSE),"")</f>
        <v>Silvia_ANaguib</v>
      </c>
      <c r="I26" s="117">
        <f>IFERROR(VLOOKUP($A26,'QMS Data'!$A:$BD,MATCH(I$1,'QMS Data'!$1:$1,0),FALSE),"")</f>
        <v>18</v>
      </c>
      <c r="J26" s="117" t="str">
        <f>IFERROR(VLOOKUP($A26,'QMS Data'!$A:$BD,MATCH(J$1,'QMS Data'!$1:$1,0),FALSE),"")</f>
        <v>Agent Level</v>
      </c>
      <c r="K26" s="117" t="str">
        <f>IFERROR(VLOOKUP($A26,'QMS Data'!$A:$BD,MATCH(K$1,'QMS Data'!$1:$1,0),FALSE),"")</f>
        <v>Pass</v>
      </c>
      <c r="L26" s="119">
        <f>IFERROR(VLOOKUP($A26,'QMS Data'!$A:$BD,MATCH(L$1,'QMS Data'!$1:$1,0),FALSE),"")</f>
        <v>0</v>
      </c>
      <c r="M26" s="120">
        <f>IFERROR(VLOOKUP($A26,'QMS Data'!$A:$BD,MATCH(M$1,'QMS Data'!$1:$1,0),FALSE),"")</f>
        <v>1</v>
      </c>
      <c r="N26" s="119">
        <f>IFERROR(VLOOKUP($A26,'QMS Data'!$A:$BD,MATCH(N$1,'QMS Data'!$1:$1,0),FALSE),"")</f>
        <v>0</v>
      </c>
      <c r="O26" s="120">
        <f>IFERROR(VLOOKUP($A26,'QMS Data'!$A:$BD,MATCH(O$1,'QMS Data'!$1:$1,0),FALSE),"")</f>
        <v>1</v>
      </c>
      <c r="P26" s="119">
        <f>IFERROR(VLOOKUP($A26,'QMS Data'!$A:$BD,MATCH(P$1,'QMS Data'!$1:$1,0),FALSE),"")</f>
        <v>0</v>
      </c>
      <c r="Q26" s="120">
        <f>IFERROR(VLOOKUP($A26,'QMS Data'!$A:$BD,MATCH(Q$1,'QMS Data'!$1:$1,0),FALSE),"")</f>
        <v>1</v>
      </c>
      <c r="R26" s="119">
        <f>IFERROR(VLOOKUP($A26,'QMS Data'!$A:$BD,MATCH(R$1,'QMS Data'!$1:$1,0),FALSE),"")</f>
        <v>0</v>
      </c>
      <c r="S26" s="120">
        <f>IFERROR(VLOOKUP($A26,'QMS Data'!$A:$BD,MATCH(S$1,'QMS Data'!$1:$1,0),FALSE),"")</f>
        <v>1</v>
      </c>
      <c r="T26" s="121">
        <f t="shared" si="4"/>
        <v>1</v>
      </c>
      <c r="U26" s="122" t="str">
        <f t="shared" si="5"/>
        <v>W3</v>
      </c>
      <c r="V26" s="121" t="str">
        <f>IFERROR(VLOOKUP('Required Data'!$H26,Evaluators!A:B,2,FALSE),"")</f>
        <v>Quality</v>
      </c>
      <c r="W26" s="123" t="str">
        <f t="shared" si="6"/>
        <v>W3</v>
      </c>
      <c r="X26" s="124" t="str">
        <f>IFERROR(VLOOKUP(G26,'Active List'!B:D,2,FALSE),"")</f>
        <v/>
      </c>
      <c r="Y26" s="124">
        <f>IFERROR(SUM('Required Data'!$L26+'Required Data'!$N26+'Required Data'!$P26),"")</f>
        <v>0</v>
      </c>
      <c r="Z26" s="123" t="str">
        <f t="shared" si="7"/>
        <v>Half Night</v>
      </c>
      <c r="AA26" s="125">
        <f>IFERROR(DATE(Table1[[#This Row],[Call Year]],Table1[[#This Row],[Call Month]],Table1[[#This Row],[Call day]]),"")</f>
        <v>46190</v>
      </c>
      <c r="AB26" s="123" t="str">
        <f>TEXT(Table1[[#This Row],[Call date]],"DDDD")</f>
        <v>Wednesday</v>
      </c>
      <c r="AC2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" s="126">
        <f>IFERROR(HOUR(Table1[[#This Row],[Time]]),"")</f>
        <v>18</v>
      </c>
      <c r="AE26" s="126" t="str">
        <f>IFERROR(VLOOKUP(J26,DV!A:B,2,FALSE),J26)</f>
        <v>Agent Level</v>
      </c>
    </row>
    <row r="27" spans="1:31" s="137" customFormat="1">
      <c r="A27" s="90" t="str">
        <f>IF('QMS Data'!A27&lt;&gt;"",'QMS Data'!A27,"")</f>
        <v/>
      </c>
      <c r="B27" s="117" t="str">
        <f>IFERROR(VLOOKUP($A27,'QMS Data'!$A:$BD,MATCH(B$1,'QMS Data'!$1:$1,0),FALSE),"")</f>
        <v/>
      </c>
      <c r="C27" s="117" t="str">
        <f>IFERROR(VLOOKUP($A27,'QMS Data'!$A:$BD,MATCH(C$1,'QMS Data'!$1:$1,0),FALSE),"")</f>
        <v/>
      </c>
      <c r="D27" s="117" t="str">
        <f>IFERROR(VLOOKUP($A27,'QMS Data'!$A:$BD,MATCH(D$1,'QMS Data'!$1:$1,0),FALSE),"")</f>
        <v/>
      </c>
      <c r="E27" s="118" t="str">
        <f>IFERROR(VLOOKUP($A27,'QMS Data'!$A:$BD,MATCH(E$1,'QMS Data'!$1:$1,0),FALSE),"")</f>
        <v/>
      </c>
      <c r="F27" s="117" t="str">
        <f>IFERROR(VLOOKUP($A27,'QMS Data'!$A:$BD,MATCH(F$1,'QMS Data'!$1:$1,0),FALSE),"")</f>
        <v/>
      </c>
      <c r="G27" s="117" t="str">
        <f>IFERROR(VLOOKUP($A27,'QMS Data'!$A:$BD,MATCH(G$1,'QMS Data'!$1:$1,0),FALSE),"")</f>
        <v/>
      </c>
      <c r="H27" s="117" t="str">
        <f>IFERROR(VLOOKUP($A27,'QMS Data'!$A:$BD,MATCH(H$1,'QMS Data'!$1:$1,0),FALSE),"")</f>
        <v/>
      </c>
      <c r="I27" s="117" t="str">
        <f>IFERROR(VLOOKUP($A27,'QMS Data'!$A:$BD,MATCH(I$1,'QMS Data'!$1:$1,0),FALSE),"")</f>
        <v/>
      </c>
      <c r="J27" s="117" t="str">
        <f>IFERROR(VLOOKUP($A27,'QMS Data'!$A:$BD,MATCH(J$1,'QMS Data'!$1:$1,0),FALSE),"")</f>
        <v/>
      </c>
      <c r="K27" s="117" t="str">
        <f>IFERROR(VLOOKUP($A27,'QMS Data'!$A:$BD,MATCH(K$1,'QMS Data'!$1:$1,0),FALSE),"")</f>
        <v/>
      </c>
      <c r="L27" s="119" t="str">
        <f>IFERROR(VLOOKUP($A27,'QMS Data'!$A:$BD,MATCH(L$1,'QMS Data'!$1:$1,0),FALSE),"")</f>
        <v/>
      </c>
      <c r="M27" s="120" t="str">
        <f>IFERROR(VLOOKUP($A27,'QMS Data'!$A:$BD,MATCH(M$1,'QMS Data'!$1:$1,0),FALSE),"")</f>
        <v/>
      </c>
      <c r="N27" s="119" t="str">
        <f>IFERROR(VLOOKUP($A27,'QMS Data'!$A:$BD,MATCH(N$1,'QMS Data'!$1:$1,0),FALSE),"")</f>
        <v/>
      </c>
      <c r="O27" s="120" t="str">
        <f>IFERROR(VLOOKUP($A27,'QMS Data'!$A:$BD,MATCH(O$1,'QMS Data'!$1:$1,0),FALSE),"")</f>
        <v/>
      </c>
      <c r="P27" s="119" t="str">
        <f>IFERROR(VLOOKUP($A27,'QMS Data'!$A:$BD,MATCH(P$1,'QMS Data'!$1:$1,0),FALSE),"")</f>
        <v/>
      </c>
      <c r="Q27" s="120" t="str">
        <f>IFERROR(VLOOKUP($A27,'QMS Data'!$A:$BD,MATCH(Q$1,'QMS Data'!$1:$1,0),FALSE),"")</f>
        <v/>
      </c>
      <c r="R27" s="119" t="str">
        <f>IFERROR(VLOOKUP($A27,'QMS Data'!$A:$BD,MATCH(R$1,'QMS Data'!$1:$1,0),FALSE),"")</f>
        <v/>
      </c>
      <c r="S27" s="120" t="str">
        <f>IFERROR(VLOOKUP($A27,'QMS Data'!$A:$BD,MATCH(S$1,'QMS Data'!$1:$1,0),FALSE),"")</f>
        <v/>
      </c>
      <c r="T27" s="121" t="str">
        <f t="shared" si="4"/>
        <v/>
      </c>
      <c r="U27" s="122" t="str">
        <f t="shared" si="5"/>
        <v/>
      </c>
      <c r="V27" s="121" t="str">
        <f>IFERROR(VLOOKUP('Required Data'!$H27,Evaluators!A:B,2,FALSE),"")</f>
        <v/>
      </c>
      <c r="W27" s="123" t="str">
        <f t="shared" si="6"/>
        <v/>
      </c>
      <c r="X27" s="124" t="str">
        <f>IFERROR(VLOOKUP(G27,'Active List'!B:D,2,FALSE),"")</f>
        <v/>
      </c>
      <c r="Y27" s="124" t="str">
        <f>IFERROR(SUM('Required Data'!$L27+'Required Data'!$N27+'Required Data'!$P27),"")</f>
        <v/>
      </c>
      <c r="Z27" s="123" t="str">
        <f t="shared" si="7"/>
        <v/>
      </c>
      <c r="AA27" s="125" t="str">
        <f>IFERROR(DATE(Table1[[#This Row],[Call Year]],Table1[[#This Row],[Call Month]],Table1[[#This Row],[Call day]]),"")</f>
        <v/>
      </c>
      <c r="AB27" s="123" t="str">
        <f>TEXT(Table1[[#This Row],[Call date]],"DDDD")</f>
        <v/>
      </c>
      <c r="AC2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" s="126" t="str">
        <f>IFERROR(HOUR(Table1[[#This Row],[Time]]),"")</f>
        <v/>
      </c>
      <c r="AE27" s="126" t="str">
        <f>IFERROR(VLOOKUP(J27,DV!A:B,2,FALSE),J27)</f>
        <v/>
      </c>
    </row>
    <row r="28" spans="1:31" s="137" customFormat="1">
      <c r="A28" s="90" t="str">
        <f>IF('QMS Data'!A28&lt;&gt;"",'QMS Data'!A28,"")</f>
        <v/>
      </c>
      <c r="B28" s="117" t="str">
        <f>IFERROR(VLOOKUP($A28,'QMS Data'!$A:$BD,MATCH(B$1,'QMS Data'!$1:$1,0),FALSE),"")</f>
        <v/>
      </c>
      <c r="C28" s="117" t="str">
        <f>IFERROR(VLOOKUP($A28,'QMS Data'!$A:$BD,MATCH(C$1,'QMS Data'!$1:$1,0),FALSE),"")</f>
        <v/>
      </c>
      <c r="D28" s="117" t="str">
        <f>IFERROR(VLOOKUP($A28,'QMS Data'!$A:$BD,MATCH(D$1,'QMS Data'!$1:$1,0),FALSE),"")</f>
        <v/>
      </c>
      <c r="E28" s="118" t="str">
        <f>IFERROR(VLOOKUP($A28,'QMS Data'!$A:$BD,MATCH(E$1,'QMS Data'!$1:$1,0),FALSE),"")</f>
        <v/>
      </c>
      <c r="F28" s="117" t="str">
        <f>IFERROR(VLOOKUP($A28,'QMS Data'!$A:$BD,MATCH(F$1,'QMS Data'!$1:$1,0),FALSE),"")</f>
        <v/>
      </c>
      <c r="G28" s="117" t="str">
        <f>IFERROR(VLOOKUP($A28,'QMS Data'!$A:$BD,MATCH(G$1,'QMS Data'!$1:$1,0),FALSE),"")</f>
        <v/>
      </c>
      <c r="H28" s="117" t="str">
        <f>IFERROR(VLOOKUP($A28,'QMS Data'!$A:$BD,MATCH(H$1,'QMS Data'!$1:$1,0),FALSE),"")</f>
        <v/>
      </c>
      <c r="I28" s="117" t="str">
        <f>IFERROR(VLOOKUP($A28,'QMS Data'!$A:$BD,MATCH(I$1,'QMS Data'!$1:$1,0),FALSE),"")</f>
        <v/>
      </c>
      <c r="J28" s="117" t="str">
        <f>IFERROR(VLOOKUP($A28,'QMS Data'!$A:$BD,MATCH(J$1,'QMS Data'!$1:$1,0),FALSE),"")</f>
        <v/>
      </c>
      <c r="K28" s="117" t="str">
        <f>IFERROR(VLOOKUP($A28,'QMS Data'!$A:$BD,MATCH(K$1,'QMS Data'!$1:$1,0),FALSE),"")</f>
        <v/>
      </c>
      <c r="L28" s="119" t="str">
        <f>IFERROR(VLOOKUP($A28,'QMS Data'!$A:$BD,MATCH(L$1,'QMS Data'!$1:$1,0),FALSE),"")</f>
        <v/>
      </c>
      <c r="M28" s="120" t="str">
        <f>IFERROR(VLOOKUP($A28,'QMS Data'!$A:$BD,MATCH(M$1,'QMS Data'!$1:$1,0),FALSE),"")</f>
        <v/>
      </c>
      <c r="N28" s="119" t="str">
        <f>IFERROR(VLOOKUP($A28,'QMS Data'!$A:$BD,MATCH(N$1,'QMS Data'!$1:$1,0),FALSE),"")</f>
        <v/>
      </c>
      <c r="O28" s="120" t="str">
        <f>IFERROR(VLOOKUP($A28,'QMS Data'!$A:$BD,MATCH(O$1,'QMS Data'!$1:$1,0),FALSE),"")</f>
        <v/>
      </c>
      <c r="P28" s="119" t="str">
        <f>IFERROR(VLOOKUP($A28,'QMS Data'!$A:$BD,MATCH(P$1,'QMS Data'!$1:$1,0),FALSE),"")</f>
        <v/>
      </c>
      <c r="Q28" s="120" t="str">
        <f>IFERROR(VLOOKUP($A28,'QMS Data'!$A:$BD,MATCH(Q$1,'QMS Data'!$1:$1,0),FALSE),"")</f>
        <v/>
      </c>
      <c r="R28" s="119" t="str">
        <f>IFERROR(VLOOKUP($A28,'QMS Data'!$A:$BD,MATCH(R$1,'QMS Data'!$1:$1,0),FALSE),"")</f>
        <v/>
      </c>
      <c r="S28" s="120" t="str">
        <f>IFERROR(VLOOKUP($A28,'QMS Data'!$A:$BD,MATCH(S$1,'QMS Data'!$1:$1,0),FALSE),"")</f>
        <v/>
      </c>
      <c r="T28" s="121" t="str">
        <f t="shared" si="4"/>
        <v/>
      </c>
      <c r="U28" s="122" t="str">
        <f t="shared" si="5"/>
        <v/>
      </c>
      <c r="V28" s="121" t="str">
        <f>IFERROR(VLOOKUP('Required Data'!$H28,Evaluators!A:B,2,FALSE),"")</f>
        <v/>
      </c>
      <c r="W28" s="123" t="str">
        <f t="shared" si="6"/>
        <v/>
      </c>
      <c r="X28" s="124" t="str">
        <f>IFERROR(VLOOKUP(G28,'Active List'!B:D,2,FALSE),"")</f>
        <v/>
      </c>
      <c r="Y28" s="124" t="str">
        <f>IFERROR(SUM('Required Data'!$L28+'Required Data'!$N28+'Required Data'!$P28),"")</f>
        <v/>
      </c>
      <c r="Z28" s="123" t="str">
        <f t="shared" si="7"/>
        <v/>
      </c>
      <c r="AA28" s="125" t="str">
        <f>IFERROR(DATE(Table1[[#This Row],[Call Year]],Table1[[#This Row],[Call Month]],Table1[[#This Row],[Call day]]),"")</f>
        <v/>
      </c>
      <c r="AB28" s="123" t="str">
        <f>TEXT(Table1[[#This Row],[Call date]],"DDDD")</f>
        <v/>
      </c>
      <c r="AC2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" s="126" t="str">
        <f>IFERROR(HOUR(Table1[[#This Row],[Time]]),"")</f>
        <v/>
      </c>
      <c r="AE28" s="126" t="str">
        <f>IFERROR(VLOOKUP(J28,DV!A:B,2,FALSE),J28)</f>
        <v/>
      </c>
    </row>
    <row r="29" spans="1:31" s="137" customFormat="1">
      <c r="A29" s="90" t="str">
        <f>IF('QMS Data'!A29&lt;&gt;"",'QMS Data'!A29,"")</f>
        <v/>
      </c>
      <c r="B29" s="117" t="str">
        <f>IFERROR(VLOOKUP($A29,'QMS Data'!$A:$BD,MATCH(B$1,'QMS Data'!$1:$1,0),FALSE),"")</f>
        <v/>
      </c>
      <c r="C29" s="117" t="str">
        <f>IFERROR(VLOOKUP($A29,'QMS Data'!$A:$BD,MATCH(C$1,'QMS Data'!$1:$1,0),FALSE),"")</f>
        <v/>
      </c>
      <c r="D29" s="117" t="str">
        <f>IFERROR(VLOOKUP($A29,'QMS Data'!$A:$BD,MATCH(D$1,'QMS Data'!$1:$1,0),FALSE),"")</f>
        <v/>
      </c>
      <c r="E29" s="118" t="str">
        <f>IFERROR(VLOOKUP($A29,'QMS Data'!$A:$BD,MATCH(E$1,'QMS Data'!$1:$1,0),FALSE),"")</f>
        <v/>
      </c>
      <c r="F29" s="117" t="str">
        <f>IFERROR(VLOOKUP($A29,'QMS Data'!$A:$BD,MATCH(F$1,'QMS Data'!$1:$1,0),FALSE),"")</f>
        <v/>
      </c>
      <c r="G29" s="117" t="str">
        <f>IFERROR(VLOOKUP($A29,'QMS Data'!$A:$BD,MATCH(G$1,'QMS Data'!$1:$1,0),FALSE),"")</f>
        <v/>
      </c>
      <c r="H29" s="117" t="str">
        <f>IFERROR(VLOOKUP($A29,'QMS Data'!$A:$BD,MATCH(H$1,'QMS Data'!$1:$1,0),FALSE),"")</f>
        <v/>
      </c>
      <c r="I29" s="117" t="str">
        <f>IFERROR(VLOOKUP($A29,'QMS Data'!$A:$BD,MATCH(I$1,'QMS Data'!$1:$1,0),FALSE),"")</f>
        <v/>
      </c>
      <c r="J29" s="117" t="str">
        <f>IFERROR(VLOOKUP($A29,'QMS Data'!$A:$BD,MATCH(J$1,'QMS Data'!$1:$1,0),FALSE),"")</f>
        <v/>
      </c>
      <c r="K29" s="117" t="str">
        <f>IFERROR(VLOOKUP($A29,'QMS Data'!$A:$BD,MATCH(K$1,'QMS Data'!$1:$1,0),FALSE),"")</f>
        <v/>
      </c>
      <c r="L29" s="119" t="str">
        <f>IFERROR(VLOOKUP($A29,'QMS Data'!$A:$BD,MATCH(L$1,'QMS Data'!$1:$1,0),FALSE),"")</f>
        <v/>
      </c>
      <c r="M29" s="120" t="str">
        <f>IFERROR(VLOOKUP($A29,'QMS Data'!$A:$BD,MATCH(M$1,'QMS Data'!$1:$1,0),FALSE),"")</f>
        <v/>
      </c>
      <c r="N29" s="119" t="str">
        <f>IFERROR(VLOOKUP($A29,'QMS Data'!$A:$BD,MATCH(N$1,'QMS Data'!$1:$1,0),FALSE),"")</f>
        <v/>
      </c>
      <c r="O29" s="120" t="str">
        <f>IFERROR(VLOOKUP($A29,'QMS Data'!$A:$BD,MATCH(O$1,'QMS Data'!$1:$1,0),FALSE),"")</f>
        <v/>
      </c>
      <c r="P29" s="119" t="str">
        <f>IFERROR(VLOOKUP($A29,'QMS Data'!$A:$BD,MATCH(P$1,'QMS Data'!$1:$1,0),FALSE),"")</f>
        <v/>
      </c>
      <c r="Q29" s="120" t="str">
        <f>IFERROR(VLOOKUP($A29,'QMS Data'!$A:$BD,MATCH(Q$1,'QMS Data'!$1:$1,0),FALSE),"")</f>
        <v/>
      </c>
      <c r="R29" s="119" t="str">
        <f>IFERROR(VLOOKUP($A29,'QMS Data'!$A:$BD,MATCH(R$1,'QMS Data'!$1:$1,0),FALSE),"")</f>
        <v/>
      </c>
      <c r="S29" s="120" t="str">
        <f>IFERROR(VLOOKUP($A29,'QMS Data'!$A:$BD,MATCH(S$1,'QMS Data'!$1:$1,0),FALSE),"")</f>
        <v/>
      </c>
      <c r="T29" s="121" t="str">
        <f t="shared" si="4"/>
        <v/>
      </c>
      <c r="U29" s="122" t="str">
        <f t="shared" si="5"/>
        <v/>
      </c>
      <c r="V29" s="121" t="str">
        <f>IFERROR(VLOOKUP('Required Data'!$H29,Evaluators!A:B,2,FALSE),"")</f>
        <v/>
      </c>
      <c r="W29" s="123" t="str">
        <f t="shared" si="6"/>
        <v/>
      </c>
      <c r="X29" s="124" t="str">
        <f>IFERROR(VLOOKUP(G29,'Active List'!B:D,2,FALSE),"")</f>
        <v/>
      </c>
      <c r="Y29" s="124" t="str">
        <f>IFERROR(SUM('Required Data'!$L29+'Required Data'!$N29+'Required Data'!$P29),"")</f>
        <v/>
      </c>
      <c r="Z29" s="123" t="str">
        <f t="shared" si="7"/>
        <v/>
      </c>
      <c r="AA29" s="125" t="str">
        <f>IFERROR(DATE(Table1[[#This Row],[Call Year]],Table1[[#This Row],[Call Month]],Table1[[#This Row],[Call day]]),"")</f>
        <v/>
      </c>
      <c r="AB29" s="123" t="str">
        <f>TEXT(Table1[[#This Row],[Call date]],"DDDD")</f>
        <v/>
      </c>
      <c r="AC2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" s="126" t="str">
        <f>IFERROR(HOUR(Table1[[#This Row],[Time]]),"")</f>
        <v/>
      </c>
      <c r="AE29" s="126" t="str">
        <f>IFERROR(VLOOKUP(J29,DV!A:B,2,FALSE),J29)</f>
        <v/>
      </c>
    </row>
    <row r="30" spans="1:31" s="137" customFormat="1">
      <c r="A30" s="90" t="str">
        <f>IF('QMS Data'!A30&lt;&gt;"",'QMS Data'!A30,"")</f>
        <v/>
      </c>
      <c r="B30" s="117" t="str">
        <f>IFERROR(VLOOKUP($A30,'QMS Data'!$A:$BD,MATCH(B$1,'QMS Data'!$1:$1,0),FALSE),"")</f>
        <v/>
      </c>
      <c r="C30" s="117" t="str">
        <f>IFERROR(VLOOKUP($A30,'QMS Data'!$A:$BD,MATCH(C$1,'QMS Data'!$1:$1,0),FALSE),"")</f>
        <v/>
      </c>
      <c r="D30" s="117" t="str">
        <f>IFERROR(VLOOKUP($A30,'QMS Data'!$A:$BD,MATCH(D$1,'QMS Data'!$1:$1,0),FALSE),"")</f>
        <v/>
      </c>
      <c r="E30" s="118" t="str">
        <f>IFERROR(VLOOKUP($A30,'QMS Data'!$A:$BD,MATCH(E$1,'QMS Data'!$1:$1,0),FALSE),"")</f>
        <v/>
      </c>
      <c r="F30" s="117" t="str">
        <f>IFERROR(VLOOKUP($A30,'QMS Data'!$A:$BD,MATCH(F$1,'QMS Data'!$1:$1,0),FALSE),"")</f>
        <v/>
      </c>
      <c r="G30" s="117" t="str">
        <f>IFERROR(VLOOKUP($A30,'QMS Data'!$A:$BD,MATCH(G$1,'QMS Data'!$1:$1,0),FALSE),"")</f>
        <v/>
      </c>
      <c r="H30" s="117" t="str">
        <f>IFERROR(VLOOKUP($A30,'QMS Data'!$A:$BD,MATCH(H$1,'QMS Data'!$1:$1,0),FALSE),"")</f>
        <v/>
      </c>
      <c r="I30" s="117" t="str">
        <f>IFERROR(VLOOKUP($A30,'QMS Data'!$A:$BD,MATCH(I$1,'QMS Data'!$1:$1,0),FALSE),"")</f>
        <v/>
      </c>
      <c r="J30" s="117" t="str">
        <f>IFERROR(VLOOKUP($A30,'QMS Data'!$A:$BD,MATCH(J$1,'QMS Data'!$1:$1,0),FALSE),"")</f>
        <v/>
      </c>
      <c r="K30" s="117" t="str">
        <f>IFERROR(VLOOKUP($A30,'QMS Data'!$A:$BD,MATCH(K$1,'QMS Data'!$1:$1,0),FALSE),"")</f>
        <v/>
      </c>
      <c r="L30" s="119" t="str">
        <f>IFERROR(VLOOKUP($A30,'QMS Data'!$A:$BD,MATCH(L$1,'QMS Data'!$1:$1,0),FALSE),"")</f>
        <v/>
      </c>
      <c r="M30" s="120" t="str">
        <f>IFERROR(VLOOKUP($A30,'QMS Data'!$A:$BD,MATCH(M$1,'QMS Data'!$1:$1,0),FALSE),"")</f>
        <v/>
      </c>
      <c r="N30" s="119" t="str">
        <f>IFERROR(VLOOKUP($A30,'QMS Data'!$A:$BD,MATCH(N$1,'QMS Data'!$1:$1,0),FALSE),"")</f>
        <v/>
      </c>
      <c r="O30" s="120" t="str">
        <f>IFERROR(VLOOKUP($A30,'QMS Data'!$A:$BD,MATCH(O$1,'QMS Data'!$1:$1,0),FALSE),"")</f>
        <v/>
      </c>
      <c r="P30" s="119" t="str">
        <f>IFERROR(VLOOKUP($A30,'QMS Data'!$A:$BD,MATCH(P$1,'QMS Data'!$1:$1,0),FALSE),"")</f>
        <v/>
      </c>
      <c r="Q30" s="120" t="str">
        <f>IFERROR(VLOOKUP($A30,'QMS Data'!$A:$BD,MATCH(Q$1,'QMS Data'!$1:$1,0),FALSE),"")</f>
        <v/>
      </c>
      <c r="R30" s="119" t="str">
        <f>IFERROR(VLOOKUP($A30,'QMS Data'!$A:$BD,MATCH(R$1,'QMS Data'!$1:$1,0),FALSE),"")</f>
        <v/>
      </c>
      <c r="S30" s="120" t="str">
        <f>IFERROR(VLOOKUP($A30,'QMS Data'!$A:$BD,MATCH(S$1,'QMS Data'!$1:$1,0),FALSE),"")</f>
        <v/>
      </c>
      <c r="T30" s="121" t="str">
        <f t="shared" si="4"/>
        <v/>
      </c>
      <c r="U30" s="122" t="str">
        <f t="shared" si="5"/>
        <v/>
      </c>
      <c r="V30" s="121" t="str">
        <f>IFERROR(VLOOKUP('Required Data'!$H30,Evaluators!A:B,2,FALSE),"")</f>
        <v/>
      </c>
      <c r="W30" s="123" t="str">
        <f t="shared" si="6"/>
        <v/>
      </c>
      <c r="X30" s="124" t="str">
        <f>IFERROR(VLOOKUP(G30,'Active List'!B:D,2,FALSE),"")</f>
        <v/>
      </c>
      <c r="Y30" s="124" t="str">
        <f>IFERROR(SUM('Required Data'!$L30+'Required Data'!$N30+'Required Data'!$P30),"")</f>
        <v/>
      </c>
      <c r="Z30" s="123" t="str">
        <f t="shared" si="7"/>
        <v/>
      </c>
      <c r="AA30" s="125" t="str">
        <f>IFERROR(DATE(Table1[[#This Row],[Call Year]],Table1[[#This Row],[Call Month]],Table1[[#This Row],[Call day]]),"")</f>
        <v/>
      </c>
      <c r="AB30" s="123" t="str">
        <f>TEXT(Table1[[#This Row],[Call date]],"DDDD")</f>
        <v/>
      </c>
      <c r="AC3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" s="126" t="str">
        <f>IFERROR(HOUR(Table1[[#This Row],[Time]]),"")</f>
        <v/>
      </c>
      <c r="AE30" s="126" t="str">
        <f>IFERROR(VLOOKUP(J30,DV!A:B,2,FALSE),J30)</f>
        <v/>
      </c>
    </row>
    <row r="31" spans="1:31" s="137" customFormat="1">
      <c r="A31" s="90" t="str">
        <f>IF('QMS Data'!A31&lt;&gt;"",'QMS Data'!A31,"")</f>
        <v/>
      </c>
      <c r="B31" s="117" t="str">
        <f>IFERROR(VLOOKUP($A31,'QMS Data'!$A:$BD,MATCH(B$1,'QMS Data'!$1:$1,0),FALSE),"")</f>
        <v/>
      </c>
      <c r="C31" s="117" t="str">
        <f>IFERROR(VLOOKUP($A31,'QMS Data'!$A:$BD,MATCH(C$1,'QMS Data'!$1:$1,0),FALSE),"")</f>
        <v/>
      </c>
      <c r="D31" s="117" t="str">
        <f>IFERROR(VLOOKUP($A31,'QMS Data'!$A:$BD,MATCH(D$1,'QMS Data'!$1:$1,0),FALSE),"")</f>
        <v/>
      </c>
      <c r="E31" s="118" t="str">
        <f>IFERROR(VLOOKUP($A31,'QMS Data'!$A:$BD,MATCH(E$1,'QMS Data'!$1:$1,0),FALSE),"")</f>
        <v/>
      </c>
      <c r="F31" s="117" t="str">
        <f>IFERROR(VLOOKUP($A31,'QMS Data'!$A:$BD,MATCH(F$1,'QMS Data'!$1:$1,0),FALSE),"")</f>
        <v/>
      </c>
      <c r="G31" s="117" t="str">
        <f>IFERROR(VLOOKUP($A31,'QMS Data'!$A:$BD,MATCH(G$1,'QMS Data'!$1:$1,0),FALSE),"")</f>
        <v/>
      </c>
      <c r="H31" s="117" t="str">
        <f>IFERROR(VLOOKUP($A31,'QMS Data'!$A:$BD,MATCH(H$1,'QMS Data'!$1:$1,0),FALSE),"")</f>
        <v/>
      </c>
      <c r="I31" s="117" t="str">
        <f>IFERROR(VLOOKUP($A31,'QMS Data'!$A:$BD,MATCH(I$1,'QMS Data'!$1:$1,0),FALSE),"")</f>
        <v/>
      </c>
      <c r="J31" s="117" t="str">
        <f>IFERROR(VLOOKUP($A31,'QMS Data'!$A:$BD,MATCH(J$1,'QMS Data'!$1:$1,0),FALSE),"")</f>
        <v/>
      </c>
      <c r="K31" s="117" t="str">
        <f>IFERROR(VLOOKUP($A31,'QMS Data'!$A:$BD,MATCH(K$1,'QMS Data'!$1:$1,0),FALSE),"")</f>
        <v/>
      </c>
      <c r="L31" s="119" t="str">
        <f>IFERROR(VLOOKUP($A31,'QMS Data'!$A:$BD,MATCH(L$1,'QMS Data'!$1:$1,0),FALSE),"")</f>
        <v/>
      </c>
      <c r="M31" s="120" t="str">
        <f>IFERROR(VLOOKUP($A31,'QMS Data'!$A:$BD,MATCH(M$1,'QMS Data'!$1:$1,0),FALSE),"")</f>
        <v/>
      </c>
      <c r="N31" s="119" t="str">
        <f>IFERROR(VLOOKUP($A31,'QMS Data'!$A:$BD,MATCH(N$1,'QMS Data'!$1:$1,0),FALSE),"")</f>
        <v/>
      </c>
      <c r="O31" s="120" t="str">
        <f>IFERROR(VLOOKUP($A31,'QMS Data'!$A:$BD,MATCH(O$1,'QMS Data'!$1:$1,0),FALSE),"")</f>
        <v/>
      </c>
      <c r="P31" s="119" t="str">
        <f>IFERROR(VLOOKUP($A31,'QMS Data'!$A:$BD,MATCH(P$1,'QMS Data'!$1:$1,0),FALSE),"")</f>
        <v/>
      </c>
      <c r="Q31" s="120" t="str">
        <f>IFERROR(VLOOKUP($A31,'QMS Data'!$A:$BD,MATCH(Q$1,'QMS Data'!$1:$1,0),FALSE),"")</f>
        <v/>
      </c>
      <c r="R31" s="119" t="str">
        <f>IFERROR(VLOOKUP($A31,'QMS Data'!$A:$BD,MATCH(R$1,'QMS Data'!$1:$1,0),FALSE),"")</f>
        <v/>
      </c>
      <c r="S31" s="120" t="str">
        <f>IFERROR(VLOOKUP($A31,'QMS Data'!$A:$BD,MATCH(S$1,'QMS Data'!$1:$1,0),FALSE),"")</f>
        <v/>
      </c>
      <c r="T31" s="121" t="str">
        <f t="shared" si="4"/>
        <v/>
      </c>
      <c r="U31" s="122" t="str">
        <f t="shared" si="5"/>
        <v/>
      </c>
      <c r="V31" s="121" t="str">
        <f>IFERROR(VLOOKUP('Required Data'!$H31,Evaluators!A:B,2,FALSE),"")</f>
        <v/>
      </c>
      <c r="W31" s="123" t="str">
        <f t="shared" si="6"/>
        <v/>
      </c>
      <c r="X31" s="124" t="str">
        <f>IFERROR(VLOOKUP(G31,'Active List'!B:D,2,FALSE),"")</f>
        <v/>
      </c>
      <c r="Y31" s="124" t="str">
        <f>IFERROR(SUM('Required Data'!$L31+'Required Data'!$N31+'Required Data'!$P31),"")</f>
        <v/>
      </c>
      <c r="Z31" s="123" t="str">
        <f t="shared" si="7"/>
        <v/>
      </c>
      <c r="AA31" s="125" t="str">
        <f>IFERROR(DATE(Table1[[#This Row],[Call Year]],Table1[[#This Row],[Call Month]],Table1[[#This Row],[Call day]]),"")</f>
        <v/>
      </c>
      <c r="AB31" s="123" t="str">
        <f>TEXT(Table1[[#This Row],[Call date]],"DDDD")</f>
        <v/>
      </c>
      <c r="AC3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" s="126" t="str">
        <f>IFERROR(HOUR(Table1[[#This Row],[Time]]),"")</f>
        <v/>
      </c>
      <c r="AE31" s="126" t="str">
        <f>IFERROR(VLOOKUP(J31,DV!A:B,2,FALSE),J31)</f>
        <v/>
      </c>
    </row>
    <row r="32" spans="1:31" s="137" customFormat="1">
      <c r="A32" s="90" t="str">
        <f>IF('QMS Data'!A32&lt;&gt;"",'QMS Data'!A32,"")</f>
        <v/>
      </c>
      <c r="B32" s="117" t="str">
        <f>IFERROR(VLOOKUP($A32,'QMS Data'!$A:$BD,MATCH(B$1,'QMS Data'!$1:$1,0),FALSE),"")</f>
        <v/>
      </c>
      <c r="C32" s="117" t="str">
        <f>IFERROR(VLOOKUP($A32,'QMS Data'!$A:$BD,MATCH(C$1,'QMS Data'!$1:$1,0),FALSE),"")</f>
        <v/>
      </c>
      <c r="D32" s="117" t="str">
        <f>IFERROR(VLOOKUP($A32,'QMS Data'!$A:$BD,MATCH(D$1,'QMS Data'!$1:$1,0),FALSE),"")</f>
        <v/>
      </c>
      <c r="E32" s="118" t="str">
        <f>IFERROR(VLOOKUP($A32,'QMS Data'!$A:$BD,MATCH(E$1,'QMS Data'!$1:$1,0),FALSE),"")</f>
        <v/>
      </c>
      <c r="F32" s="117" t="str">
        <f>IFERROR(VLOOKUP($A32,'QMS Data'!$A:$BD,MATCH(F$1,'QMS Data'!$1:$1,0),FALSE),"")</f>
        <v/>
      </c>
      <c r="G32" s="117" t="str">
        <f>IFERROR(VLOOKUP($A32,'QMS Data'!$A:$BD,MATCH(G$1,'QMS Data'!$1:$1,0),FALSE),"")</f>
        <v/>
      </c>
      <c r="H32" s="117" t="str">
        <f>IFERROR(VLOOKUP($A32,'QMS Data'!$A:$BD,MATCH(H$1,'QMS Data'!$1:$1,0),FALSE),"")</f>
        <v/>
      </c>
      <c r="I32" s="117" t="str">
        <f>IFERROR(VLOOKUP($A32,'QMS Data'!$A:$BD,MATCH(I$1,'QMS Data'!$1:$1,0),FALSE),"")</f>
        <v/>
      </c>
      <c r="J32" s="117" t="str">
        <f>IFERROR(VLOOKUP($A32,'QMS Data'!$A:$BD,MATCH(J$1,'QMS Data'!$1:$1,0),FALSE),"")</f>
        <v/>
      </c>
      <c r="K32" s="117" t="str">
        <f>IFERROR(VLOOKUP($A32,'QMS Data'!$A:$BD,MATCH(K$1,'QMS Data'!$1:$1,0),FALSE),"")</f>
        <v/>
      </c>
      <c r="L32" s="119" t="str">
        <f>IFERROR(VLOOKUP($A32,'QMS Data'!$A:$BD,MATCH(L$1,'QMS Data'!$1:$1,0),FALSE),"")</f>
        <v/>
      </c>
      <c r="M32" s="120" t="str">
        <f>IFERROR(VLOOKUP($A32,'QMS Data'!$A:$BD,MATCH(M$1,'QMS Data'!$1:$1,0),FALSE),"")</f>
        <v/>
      </c>
      <c r="N32" s="119" t="str">
        <f>IFERROR(VLOOKUP($A32,'QMS Data'!$A:$BD,MATCH(N$1,'QMS Data'!$1:$1,0),FALSE),"")</f>
        <v/>
      </c>
      <c r="O32" s="120" t="str">
        <f>IFERROR(VLOOKUP($A32,'QMS Data'!$A:$BD,MATCH(O$1,'QMS Data'!$1:$1,0),FALSE),"")</f>
        <v/>
      </c>
      <c r="P32" s="119" t="str">
        <f>IFERROR(VLOOKUP($A32,'QMS Data'!$A:$BD,MATCH(P$1,'QMS Data'!$1:$1,0),FALSE),"")</f>
        <v/>
      </c>
      <c r="Q32" s="120" t="str">
        <f>IFERROR(VLOOKUP($A32,'QMS Data'!$A:$BD,MATCH(Q$1,'QMS Data'!$1:$1,0),FALSE),"")</f>
        <v/>
      </c>
      <c r="R32" s="119" t="str">
        <f>IFERROR(VLOOKUP($A32,'QMS Data'!$A:$BD,MATCH(R$1,'QMS Data'!$1:$1,0),FALSE),"")</f>
        <v/>
      </c>
      <c r="S32" s="120" t="str">
        <f>IFERROR(VLOOKUP($A32,'QMS Data'!$A:$BD,MATCH(S$1,'QMS Data'!$1:$1,0),FALSE),"")</f>
        <v/>
      </c>
      <c r="T32" s="121" t="str">
        <f t="shared" si="4"/>
        <v/>
      </c>
      <c r="U32" s="122" t="str">
        <f t="shared" si="5"/>
        <v/>
      </c>
      <c r="V32" s="121" t="str">
        <f>IFERROR(VLOOKUP('Required Data'!$H32,Evaluators!A:B,2,FALSE),"")</f>
        <v/>
      </c>
      <c r="W32" s="123" t="str">
        <f t="shared" si="6"/>
        <v/>
      </c>
      <c r="X32" s="124" t="str">
        <f>IFERROR(VLOOKUP(G32,'Active List'!B:D,2,FALSE),"")</f>
        <v/>
      </c>
      <c r="Y32" s="124" t="str">
        <f>IFERROR(SUM('Required Data'!$L32+'Required Data'!$N32+'Required Data'!$P32),"")</f>
        <v/>
      </c>
      <c r="Z32" s="123" t="str">
        <f t="shared" si="7"/>
        <v/>
      </c>
      <c r="AA32" s="125" t="str">
        <f>IFERROR(DATE(Table1[[#This Row],[Call Year]],Table1[[#This Row],[Call Month]],Table1[[#This Row],[Call day]]),"")</f>
        <v/>
      </c>
      <c r="AB32" s="123" t="str">
        <f>TEXT(Table1[[#This Row],[Call date]],"DDDD")</f>
        <v/>
      </c>
      <c r="AC3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" s="126" t="str">
        <f>IFERROR(HOUR(Table1[[#This Row],[Time]]),"")</f>
        <v/>
      </c>
      <c r="AE32" s="126" t="str">
        <f>IFERROR(VLOOKUP(J32,DV!A:B,2,FALSE),J32)</f>
        <v/>
      </c>
    </row>
    <row r="33" spans="1:31" s="137" customFormat="1">
      <c r="A33" s="90" t="str">
        <f>IF('QMS Data'!A33&lt;&gt;"",'QMS Data'!A33,"")</f>
        <v/>
      </c>
      <c r="B33" s="117" t="str">
        <f>IFERROR(VLOOKUP($A33,'QMS Data'!$A:$BD,MATCH(B$1,'QMS Data'!$1:$1,0),FALSE),"")</f>
        <v/>
      </c>
      <c r="C33" s="117" t="str">
        <f>IFERROR(VLOOKUP($A33,'QMS Data'!$A:$BD,MATCH(C$1,'QMS Data'!$1:$1,0),FALSE),"")</f>
        <v/>
      </c>
      <c r="D33" s="117" t="str">
        <f>IFERROR(VLOOKUP($A33,'QMS Data'!$A:$BD,MATCH(D$1,'QMS Data'!$1:$1,0),FALSE),"")</f>
        <v/>
      </c>
      <c r="E33" s="118" t="str">
        <f>IFERROR(VLOOKUP($A33,'QMS Data'!$A:$BD,MATCH(E$1,'QMS Data'!$1:$1,0),FALSE),"")</f>
        <v/>
      </c>
      <c r="F33" s="117" t="str">
        <f>IFERROR(VLOOKUP($A33,'QMS Data'!$A:$BD,MATCH(F$1,'QMS Data'!$1:$1,0),FALSE),"")</f>
        <v/>
      </c>
      <c r="G33" s="117" t="str">
        <f>IFERROR(VLOOKUP($A33,'QMS Data'!$A:$BD,MATCH(G$1,'QMS Data'!$1:$1,0),FALSE),"")</f>
        <v/>
      </c>
      <c r="H33" s="117" t="str">
        <f>IFERROR(VLOOKUP($A33,'QMS Data'!$A:$BD,MATCH(H$1,'QMS Data'!$1:$1,0),FALSE),"")</f>
        <v/>
      </c>
      <c r="I33" s="117" t="str">
        <f>IFERROR(VLOOKUP($A33,'QMS Data'!$A:$BD,MATCH(I$1,'QMS Data'!$1:$1,0),FALSE),"")</f>
        <v/>
      </c>
      <c r="J33" s="117" t="str">
        <f>IFERROR(VLOOKUP($A33,'QMS Data'!$A:$BD,MATCH(J$1,'QMS Data'!$1:$1,0),FALSE),"")</f>
        <v/>
      </c>
      <c r="K33" s="117" t="str">
        <f>IFERROR(VLOOKUP($A33,'QMS Data'!$A:$BD,MATCH(K$1,'QMS Data'!$1:$1,0),FALSE),"")</f>
        <v/>
      </c>
      <c r="L33" s="119" t="str">
        <f>IFERROR(VLOOKUP($A33,'QMS Data'!$A:$BD,MATCH(L$1,'QMS Data'!$1:$1,0),FALSE),"")</f>
        <v/>
      </c>
      <c r="M33" s="120" t="str">
        <f>IFERROR(VLOOKUP($A33,'QMS Data'!$A:$BD,MATCH(M$1,'QMS Data'!$1:$1,0),FALSE),"")</f>
        <v/>
      </c>
      <c r="N33" s="119" t="str">
        <f>IFERROR(VLOOKUP($A33,'QMS Data'!$A:$BD,MATCH(N$1,'QMS Data'!$1:$1,0),FALSE),"")</f>
        <v/>
      </c>
      <c r="O33" s="120" t="str">
        <f>IFERROR(VLOOKUP($A33,'QMS Data'!$A:$BD,MATCH(O$1,'QMS Data'!$1:$1,0),FALSE),"")</f>
        <v/>
      </c>
      <c r="P33" s="119" t="str">
        <f>IFERROR(VLOOKUP($A33,'QMS Data'!$A:$BD,MATCH(P$1,'QMS Data'!$1:$1,0),FALSE),"")</f>
        <v/>
      </c>
      <c r="Q33" s="120" t="str">
        <f>IFERROR(VLOOKUP($A33,'QMS Data'!$A:$BD,MATCH(Q$1,'QMS Data'!$1:$1,0),FALSE),"")</f>
        <v/>
      </c>
      <c r="R33" s="119" t="str">
        <f>IFERROR(VLOOKUP($A33,'QMS Data'!$A:$BD,MATCH(R$1,'QMS Data'!$1:$1,0),FALSE),"")</f>
        <v/>
      </c>
      <c r="S33" s="120" t="str">
        <f>IFERROR(VLOOKUP($A33,'QMS Data'!$A:$BD,MATCH(S$1,'QMS Data'!$1:$1,0),FALSE),"")</f>
        <v/>
      </c>
      <c r="T33" s="121" t="str">
        <f t="shared" si="4"/>
        <v/>
      </c>
      <c r="U33" s="122" t="str">
        <f t="shared" si="5"/>
        <v/>
      </c>
      <c r="V33" s="121" t="str">
        <f>IFERROR(VLOOKUP('Required Data'!$H33,Evaluators!A:B,2,FALSE),"")</f>
        <v/>
      </c>
      <c r="W33" s="123" t="str">
        <f t="shared" si="6"/>
        <v/>
      </c>
      <c r="X33" s="124" t="str">
        <f>IFERROR(VLOOKUP(G33,'Active List'!B:D,2,FALSE),"")</f>
        <v/>
      </c>
      <c r="Y33" s="124" t="str">
        <f>IFERROR(SUM('Required Data'!$L33+'Required Data'!$N33+'Required Data'!$P33),"")</f>
        <v/>
      </c>
      <c r="Z33" s="123" t="str">
        <f t="shared" si="7"/>
        <v/>
      </c>
      <c r="AA33" s="125" t="str">
        <f>IFERROR(DATE(Table1[[#This Row],[Call Year]],Table1[[#This Row],[Call Month]],Table1[[#This Row],[Call day]]),"")</f>
        <v/>
      </c>
      <c r="AB33" s="123" t="str">
        <f>TEXT(Table1[[#This Row],[Call date]],"DDDD")</f>
        <v/>
      </c>
      <c r="AC3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" s="126" t="str">
        <f>IFERROR(HOUR(Table1[[#This Row],[Time]]),"")</f>
        <v/>
      </c>
      <c r="AE33" s="126" t="str">
        <f>IFERROR(VLOOKUP(J33,DV!A:B,2,FALSE),J33)</f>
        <v/>
      </c>
    </row>
    <row r="34" spans="1:31" s="137" customFormat="1">
      <c r="A34" s="90" t="str">
        <f>IF('QMS Data'!A34&lt;&gt;"",'QMS Data'!A34,"")</f>
        <v/>
      </c>
      <c r="B34" s="117" t="str">
        <f>IFERROR(VLOOKUP($A34,'QMS Data'!$A:$BD,MATCH(B$1,'QMS Data'!$1:$1,0),FALSE),"")</f>
        <v/>
      </c>
      <c r="C34" s="117" t="str">
        <f>IFERROR(VLOOKUP($A34,'QMS Data'!$A:$BD,MATCH(C$1,'QMS Data'!$1:$1,0),FALSE),"")</f>
        <v/>
      </c>
      <c r="D34" s="117" t="str">
        <f>IFERROR(VLOOKUP($A34,'QMS Data'!$A:$BD,MATCH(D$1,'QMS Data'!$1:$1,0),FALSE),"")</f>
        <v/>
      </c>
      <c r="E34" s="118" t="str">
        <f>IFERROR(VLOOKUP($A34,'QMS Data'!$A:$BD,MATCH(E$1,'QMS Data'!$1:$1,0),FALSE),"")</f>
        <v/>
      </c>
      <c r="F34" s="117" t="str">
        <f>IFERROR(VLOOKUP($A34,'QMS Data'!$A:$BD,MATCH(F$1,'QMS Data'!$1:$1,0),FALSE),"")</f>
        <v/>
      </c>
      <c r="G34" s="117" t="str">
        <f>IFERROR(VLOOKUP($A34,'QMS Data'!$A:$BD,MATCH(G$1,'QMS Data'!$1:$1,0),FALSE),"")</f>
        <v/>
      </c>
      <c r="H34" s="117" t="str">
        <f>IFERROR(VLOOKUP($A34,'QMS Data'!$A:$BD,MATCH(H$1,'QMS Data'!$1:$1,0),FALSE),"")</f>
        <v/>
      </c>
      <c r="I34" s="117" t="str">
        <f>IFERROR(VLOOKUP($A34,'QMS Data'!$A:$BD,MATCH(I$1,'QMS Data'!$1:$1,0),FALSE),"")</f>
        <v/>
      </c>
      <c r="J34" s="117" t="str">
        <f>IFERROR(VLOOKUP($A34,'QMS Data'!$A:$BD,MATCH(J$1,'QMS Data'!$1:$1,0),FALSE),"")</f>
        <v/>
      </c>
      <c r="K34" s="117" t="str">
        <f>IFERROR(VLOOKUP($A34,'QMS Data'!$A:$BD,MATCH(K$1,'QMS Data'!$1:$1,0),FALSE),"")</f>
        <v/>
      </c>
      <c r="L34" s="119" t="str">
        <f>IFERROR(VLOOKUP($A34,'QMS Data'!$A:$BD,MATCH(L$1,'QMS Data'!$1:$1,0),FALSE),"")</f>
        <v/>
      </c>
      <c r="M34" s="120" t="str">
        <f>IFERROR(VLOOKUP($A34,'QMS Data'!$A:$BD,MATCH(M$1,'QMS Data'!$1:$1,0),FALSE),"")</f>
        <v/>
      </c>
      <c r="N34" s="119" t="str">
        <f>IFERROR(VLOOKUP($A34,'QMS Data'!$A:$BD,MATCH(N$1,'QMS Data'!$1:$1,0),FALSE),"")</f>
        <v/>
      </c>
      <c r="O34" s="120" t="str">
        <f>IFERROR(VLOOKUP($A34,'QMS Data'!$A:$BD,MATCH(O$1,'QMS Data'!$1:$1,0),FALSE),"")</f>
        <v/>
      </c>
      <c r="P34" s="119" t="str">
        <f>IFERROR(VLOOKUP($A34,'QMS Data'!$A:$BD,MATCH(P$1,'QMS Data'!$1:$1,0),FALSE),"")</f>
        <v/>
      </c>
      <c r="Q34" s="120" t="str">
        <f>IFERROR(VLOOKUP($A34,'QMS Data'!$A:$BD,MATCH(Q$1,'QMS Data'!$1:$1,0),FALSE),"")</f>
        <v/>
      </c>
      <c r="R34" s="119" t="str">
        <f>IFERROR(VLOOKUP($A34,'QMS Data'!$A:$BD,MATCH(R$1,'QMS Data'!$1:$1,0),FALSE),"")</f>
        <v/>
      </c>
      <c r="S34" s="120" t="str">
        <f>IFERROR(VLOOKUP($A34,'QMS Data'!$A:$BD,MATCH(S$1,'QMS Data'!$1:$1,0),FALSE),"")</f>
        <v/>
      </c>
      <c r="T34" s="121" t="str">
        <f t="shared" si="4"/>
        <v/>
      </c>
      <c r="U34" s="122" t="str">
        <f t="shared" si="5"/>
        <v/>
      </c>
      <c r="V34" s="121" t="str">
        <f>IFERROR(VLOOKUP('Required Data'!$H34,Evaluators!A:B,2,FALSE),"")</f>
        <v/>
      </c>
      <c r="W34" s="123" t="str">
        <f t="shared" si="6"/>
        <v/>
      </c>
      <c r="X34" s="124" t="str">
        <f>IFERROR(VLOOKUP(G34,'Active List'!B:D,2,FALSE),"")</f>
        <v/>
      </c>
      <c r="Y34" s="124" t="str">
        <f>IFERROR(SUM('Required Data'!$L34+'Required Data'!$N34+'Required Data'!$P34),"")</f>
        <v/>
      </c>
      <c r="Z34" s="123" t="str">
        <f t="shared" si="7"/>
        <v/>
      </c>
      <c r="AA34" s="125" t="str">
        <f>IFERROR(DATE(Table1[[#This Row],[Call Year]],Table1[[#This Row],[Call Month]],Table1[[#This Row],[Call day]]),"")</f>
        <v/>
      </c>
      <c r="AB34" s="123" t="str">
        <f>TEXT(Table1[[#This Row],[Call date]],"DDDD")</f>
        <v/>
      </c>
      <c r="AC3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4" s="126" t="str">
        <f>IFERROR(HOUR(Table1[[#This Row],[Time]]),"")</f>
        <v/>
      </c>
      <c r="AE34" s="126" t="str">
        <f>IFERROR(VLOOKUP(J34,DV!A:B,2,FALSE),J34)</f>
        <v/>
      </c>
    </row>
    <row r="35" spans="1:31" s="137" customFormat="1">
      <c r="A35" s="90" t="str">
        <f>IF('QMS Data'!A35&lt;&gt;"",'QMS Data'!A35,"")</f>
        <v/>
      </c>
      <c r="B35" s="117" t="str">
        <f>IFERROR(VLOOKUP($A35,'QMS Data'!$A:$BD,MATCH(B$1,'QMS Data'!$1:$1,0),FALSE),"")</f>
        <v/>
      </c>
      <c r="C35" s="117" t="str">
        <f>IFERROR(VLOOKUP($A35,'QMS Data'!$A:$BD,MATCH(C$1,'QMS Data'!$1:$1,0),FALSE),"")</f>
        <v/>
      </c>
      <c r="D35" s="117" t="str">
        <f>IFERROR(VLOOKUP($A35,'QMS Data'!$A:$BD,MATCH(D$1,'QMS Data'!$1:$1,0),FALSE),"")</f>
        <v/>
      </c>
      <c r="E35" s="118" t="str">
        <f>IFERROR(VLOOKUP($A35,'QMS Data'!$A:$BD,MATCH(E$1,'QMS Data'!$1:$1,0),FALSE),"")</f>
        <v/>
      </c>
      <c r="F35" s="117" t="str">
        <f>IFERROR(VLOOKUP($A35,'QMS Data'!$A:$BD,MATCH(F$1,'QMS Data'!$1:$1,0),FALSE),"")</f>
        <v/>
      </c>
      <c r="G35" s="117" t="str">
        <f>IFERROR(VLOOKUP($A35,'QMS Data'!$A:$BD,MATCH(G$1,'QMS Data'!$1:$1,0),FALSE),"")</f>
        <v/>
      </c>
      <c r="H35" s="117" t="str">
        <f>IFERROR(VLOOKUP($A35,'QMS Data'!$A:$BD,MATCH(H$1,'QMS Data'!$1:$1,0),FALSE),"")</f>
        <v/>
      </c>
      <c r="I35" s="117" t="str">
        <f>IFERROR(VLOOKUP($A35,'QMS Data'!$A:$BD,MATCH(I$1,'QMS Data'!$1:$1,0),FALSE),"")</f>
        <v/>
      </c>
      <c r="J35" s="117" t="str">
        <f>IFERROR(VLOOKUP($A35,'QMS Data'!$A:$BD,MATCH(J$1,'QMS Data'!$1:$1,0),FALSE),"")</f>
        <v/>
      </c>
      <c r="K35" s="117" t="str">
        <f>IFERROR(VLOOKUP($A35,'QMS Data'!$A:$BD,MATCH(K$1,'QMS Data'!$1:$1,0),FALSE),"")</f>
        <v/>
      </c>
      <c r="L35" s="119" t="str">
        <f>IFERROR(VLOOKUP($A35,'QMS Data'!$A:$BD,MATCH(L$1,'QMS Data'!$1:$1,0),FALSE),"")</f>
        <v/>
      </c>
      <c r="M35" s="120" t="str">
        <f>IFERROR(VLOOKUP($A35,'QMS Data'!$A:$BD,MATCH(M$1,'QMS Data'!$1:$1,0),FALSE),"")</f>
        <v/>
      </c>
      <c r="N35" s="119" t="str">
        <f>IFERROR(VLOOKUP($A35,'QMS Data'!$A:$BD,MATCH(N$1,'QMS Data'!$1:$1,0),FALSE),"")</f>
        <v/>
      </c>
      <c r="O35" s="120" t="str">
        <f>IFERROR(VLOOKUP($A35,'QMS Data'!$A:$BD,MATCH(O$1,'QMS Data'!$1:$1,0),FALSE),"")</f>
        <v/>
      </c>
      <c r="P35" s="119" t="str">
        <f>IFERROR(VLOOKUP($A35,'QMS Data'!$A:$BD,MATCH(P$1,'QMS Data'!$1:$1,0),FALSE),"")</f>
        <v/>
      </c>
      <c r="Q35" s="120" t="str">
        <f>IFERROR(VLOOKUP($A35,'QMS Data'!$A:$BD,MATCH(Q$1,'QMS Data'!$1:$1,0),FALSE),"")</f>
        <v/>
      </c>
      <c r="R35" s="119" t="str">
        <f>IFERROR(VLOOKUP($A35,'QMS Data'!$A:$BD,MATCH(R$1,'QMS Data'!$1:$1,0),FALSE),"")</f>
        <v/>
      </c>
      <c r="S35" s="120" t="str">
        <f>IFERROR(VLOOKUP($A35,'QMS Data'!$A:$BD,MATCH(S$1,'QMS Data'!$1:$1,0),FALSE),"")</f>
        <v/>
      </c>
      <c r="T35" s="121" t="str">
        <f t="shared" si="4"/>
        <v/>
      </c>
      <c r="U35" s="122" t="str">
        <f t="shared" si="5"/>
        <v/>
      </c>
      <c r="V35" s="121" t="str">
        <f>IFERROR(VLOOKUP('Required Data'!$H35,Evaluators!A:B,2,FALSE),"")</f>
        <v/>
      </c>
      <c r="W35" s="123" t="str">
        <f t="shared" si="6"/>
        <v/>
      </c>
      <c r="X35" s="124" t="str">
        <f>IFERROR(VLOOKUP(G35,'Active List'!B:D,2,FALSE),"")</f>
        <v/>
      </c>
      <c r="Y35" s="124" t="str">
        <f>IFERROR(SUM('Required Data'!$L35+'Required Data'!$N35+'Required Data'!$P35),"")</f>
        <v/>
      </c>
      <c r="Z35" s="123" t="str">
        <f t="shared" si="7"/>
        <v/>
      </c>
      <c r="AA35" s="125" t="str">
        <f>IFERROR(DATE(Table1[[#This Row],[Call Year]],Table1[[#This Row],[Call Month]],Table1[[#This Row],[Call day]]),"")</f>
        <v/>
      </c>
      <c r="AB35" s="123" t="str">
        <f>TEXT(Table1[[#This Row],[Call date]],"DDDD")</f>
        <v/>
      </c>
      <c r="AC3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5" s="126" t="str">
        <f>IFERROR(HOUR(Table1[[#This Row],[Time]]),"")</f>
        <v/>
      </c>
      <c r="AE35" s="126" t="str">
        <f>IFERROR(VLOOKUP(J35,DV!A:B,2,FALSE),J35)</f>
        <v/>
      </c>
    </row>
    <row r="36" spans="1:31" s="137" customFormat="1">
      <c r="A36" s="90" t="str">
        <f>IF('QMS Data'!A36&lt;&gt;"",'QMS Data'!A36,"")</f>
        <v/>
      </c>
      <c r="B36" s="117" t="str">
        <f>IFERROR(VLOOKUP($A36,'QMS Data'!$A:$BD,MATCH(B$1,'QMS Data'!$1:$1,0),FALSE),"")</f>
        <v/>
      </c>
      <c r="C36" s="117" t="str">
        <f>IFERROR(VLOOKUP($A36,'QMS Data'!$A:$BD,MATCH(C$1,'QMS Data'!$1:$1,0),FALSE),"")</f>
        <v/>
      </c>
      <c r="D36" s="117" t="str">
        <f>IFERROR(VLOOKUP($A36,'QMS Data'!$A:$BD,MATCH(D$1,'QMS Data'!$1:$1,0),FALSE),"")</f>
        <v/>
      </c>
      <c r="E36" s="118" t="str">
        <f>IFERROR(VLOOKUP($A36,'QMS Data'!$A:$BD,MATCH(E$1,'QMS Data'!$1:$1,0),FALSE),"")</f>
        <v/>
      </c>
      <c r="F36" s="117" t="str">
        <f>IFERROR(VLOOKUP($A36,'QMS Data'!$A:$BD,MATCH(F$1,'QMS Data'!$1:$1,0),FALSE),"")</f>
        <v/>
      </c>
      <c r="G36" s="117" t="str">
        <f>IFERROR(VLOOKUP($A36,'QMS Data'!$A:$BD,MATCH(G$1,'QMS Data'!$1:$1,0),FALSE),"")</f>
        <v/>
      </c>
      <c r="H36" s="117" t="str">
        <f>IFERROR(VLOOKUP($A36,'QMS Data'!$A:$BD,MATCH(H$1,'QMS Data'!$1:$1,0),FALSE),"")</f>
        <v/>
      </c>
      <c r="I36" s="117" t="str">
        <f>IFERROR(VLOOKUP($A36,'QMS Data'!$A:$BD,MATCH(I$1,'QMS Data'!$1:$1,0),FALSE),"")</f>
        <v/>
      </c>
      <c r="J36" s="117" t="str">
        <f>IFERROR(VLOOKUP($A36,'QMS Data'!$A:$BD,MATCH(J$1,'QMS Data'!$1:$1,0),FALSE),"")</f>
        <v/>
      </c>
      <c r="K36" s="117" t="str">
        <f>IFERROR(VLOOKUP($A36,'QMS Data'!$A:$BD,MATCH(K$1,'QMS Data'!$1:$1,0),FALSE),"")</f>
        <v/>
      </c>
      <c r="L36" s="119" t="str">
        <f>IFERROR(VLOOKUP($A36,'QMS Data'!$A:$BD,MATCH(L$1,'QMS Data'!$1:$1,0),FALSE),"")</f>
        <v/>
      </c>
      <c r="M36" s="120" t="str">
        <f>IFERROR(VLOOKUP($A36,'QMS Data'!$A:$BD,MATCH(M$1,'QMS Data'!$1:$1,0),FALSE),"")</f>
        <v/>
      </c>
      <c r="N36" s="119" t="str">
        <f>IFERROR(VLOOKUP($A36,'QMS Data'!$A:$BD,MATCH(N$1,'QMS Data'!$1:$1,0),FALSE),"")</f>
        <v/>
      </c>
      <c r="O36" s="120" t="str">
        <f>IFERROR(VLOOKUP($A36,'QMS Data'!$A:$BD,MATCH(O$1,'QMS Data'!$1:$1,0),FALSE),"")</f>
        <v/>
      </c>
      <c r="P36" s="119" t="str">
        <f>IFERROR(VLOOKUP($A36,'QMS Data'!$A:$BD,MATCH(P$1,'QMS Data'!$1:$1,0),FALSE),"")</f>
        <v/>
      </c>
      <c r="Q36" s="120" t="str">
        <f>IFERROR(VLOOKUP($A36,'QMS Data'!$A:$BD,MATCH(Q$1,'QMS Data'!$1:$1,0),FALSE),"")</f>
        <v/>
      </c>
      <c r="R36" s="119" t="str">
        <f>IFERROR(VLOOKUP($A36,'QMS Data'!$A:$BD,MATCH(R$1,'QMS Data'!$1:$1,0),FALSE),"")</f>
        <v/>
      </c>
      <c r="S36" s="120" t="str">
        <f>IFERROR(VLOOKUP($A36,'QMS Data'!$A:$BD,MATCH(S$1,'QMS Data'!$1:$1,0),FALSE),"")</f>
        <v/>
      </c>
      <c r="T36" s="121" t="str">
        <f t="shared" si="4"/>
        <v/>
      </c>
      <c r="U36" s="122" t="str">
        <f t="shared" si="5"/>
        <v/>
      </c>
      <c r="V36" s="121" t="str">
        <f>IFERROR(VLOOKUP('Required Data'!$H36,Evaluators!A:B,2,FALSE),"")</f>
        <v/>
      </c>
      <c r="W36" s="123" t="str">
        <f t="shared" si="6"/>
        <v/>
      </c>
      <c r="X36" s="124" t="str">
        <f>IFERROR(VLOOKUP(G36,'Active List'!B:D,2,FALSE),"")</f>
        <v/>
      </c>
      <c r="Y36" s="124" t="str">
        <f>IFERROR(SUM('Required Data'!$L36+'Required Data'!$N36+'Required Data'!$P36),"")</f>
        <v/>
      </c>
      <c r="Z36" s="123" t="str">
        <f t="shared" si="7"/>
        <v/>
      </c>
      <c r="AA36" s="125" t="str">
        <f>IFERROR(DATE(Table1[[#This Row],[Call Year]],Table1[[#This Row],[Call Month]],Table1[[#This Row],[Call day]]),"")</f>
        <v/>
      </c>
      <c r="AB36" s="123" t="str">
        <f>TEXT(Table1[[#This Row],[Call date]],"DDDD")</f>
        <v/>
      </c>
      <c r="AC3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6" s="126" t="str">
        <f>IFERROR(HOUR(Table1[[#This Row],[Time]]),"")</f>
        <v/>
      </c>
      <c r="AE36" s="126" t="str">
        <f>IFERROR(VLOOKUP(J36,DV!A:B,2,FALSE),J36)</f>
        <v/>
      </c>
    </row>
    <row r="37" spans="1:31" s="137" customFormat="1">
      <c r="A37" s="90" t="str">
        <f>IF('QMS Data'!A37&lt;&gt;"",'QMS Data'!A37,"")</f>
        <v/>
      </c>
      <c r="B37" s="117" t="str">
        <f>IFERROR(VLOOKUP($A37,'QMS Data'!$A:$BD,MATCH(B$1,'QMS Data'!$1:$1,0),FALSE),"")</f>
        <v/>
      </c>
      <c r="C37" s="117" t="str">
        <f>IFERROR(VLOOKUP($A37,'QMS Data'!$A:$BD,MATCH(C$1,'QMS Data'!$1:$1,0),FALSE),"")</f>
        <v/>
      </c>
      <c r="D37" s="117" t="str">
        <f>IFERROR(VLOOKUP($A37,'QMS Data'!$A:$BD,MATCH(D$1,'QMS Data'!$1:$1,0),FALSE),"")</f>
        <v/>
      </c>
      <c r="E37" s="118" t="str">
        <f>IFERROR(VLOOKUP($A37,'QMS Data'!$A:$BD,MATCH(E$1,'QMS Data'!$1:$1,0),FALSE),"")</f>
        <v/>
      </c>
      <c r="F37" s="117" t="str">
        <f>IFERROR(VLOOKUP($A37,'QMS Data'!$A:$BD,MATCH(F$1,'QMS Data'!$1:$1,0),FALSE),"")</f>
        <v/>
      </c>
      <c r="G37" s="117" t="str">
        <f>IFERROR(VLOOKUP($A37,'QMS Data'!$A:$BD,MATCH(G$1,'QMS Data'!$1:$1,0),FALSE),"")</f>
        <v/>
      </c>
      <c r="H37" s="117" t="str">
        <f>IFERROR(VLOOKUP($A37,'QMS Data'!$A:$BD,MATCH(H$1,'QMS Data'!$1:$1,0),FALSE),"")</f>
        <v/>
      </c>
      <c r="I37" s="117" t="str">
        <f>IFERROR(VLOOKUP($A37,'QMS Data'!$A:$BD,MATCH(I$1,'QMS Data'!$1:$1,0),FALSE),"")</f>
        <v/>
      </c>
      <c r="J37" s="117" t="str">
        <f>IFERROR(VLOOKUP($A37,'QMS Data'!$A:$BD,MATCH(J$1,'QMS Data'!$1:$1,0),FALSE),"")</f>
        <v/>
      </c>
      <c r="K37" s="117" t="str">
        <f>IFERROR(VLOOKUP($A37,'QMS Data'!$A:$BD,MATCH(K$1,'QMS Data'!$1:$1,0),FALSE),"")</f>
        <v/>
      </c>
      <c r="L37" s="119" t="str">
        <f>IFERROR(VLOOKUP($A37,'QMS Data'!$A:$BD,MATCH(L$1,'QMS Data'!$1:$1,0),FALSE),"")</f>
        <v/>
      </c>
      <c r="M37" s="120" t="str">
        <f>IFERROR(VLOOKUP($A37,'QMS Data'!$A:$BD,MATCH(M$1,'QMS Data'!$1:$1,0),FALSE),"")</f>
        <v/>
      </c>
      <c r="N37" s="119" t="str">
        <f>IFERROR(VLOOKUP($A37,'QMS Data'!$A:$BD,MATCH(N$1,'QMS Data'!$1:$1,0),FALSE),"")</f>
        <v/>
      </c>
      <c r="O37" s="120" t="str">
        <f>IFERROR(VLOOKUP($A37,'QMS Data'!$A:$BD,MATCH(O$1,'QMS Data'!$1:$1,0),FALSE),"")</f>
        <v/>
      </c>
      <c r="P37" s="119" t="str">
        <f>IFERROR(VLOOKUP($A37,'QMS Data'!$A:$BD,MATCH(P$1,'QMS Data'!$1:$1,0),FALSE),"")</f>
        <v/>
      </c>
      <c r="Q37" s="120" t="str">
        <f>IFERROR(VLOOKUP($A37,'QMS Data'!$A:$BD,MATCH(Q$1,'QMS Data'!$1:$1,0),FALSE),"")</f>
        <v/>
      </c>
      <c r="R37" s="119" t="str">
        <f>IFERROR(VLOOKUP($A37,'QMS Data'!$A:$BD,MATCH(R$1,'QMS Data'!$1:$1,0),FALSE),"")</f>
        <v/>
      </c>
      <c r="S37" s="120" t="str">
        <f>IFERROR(VLOOKUP($A37,'QMS Data'!$A:$BD,MATCH(S$1,'QMS Data'!$1:$1,0),FALSE),"")</f>
        <v/>
      </c>
      <c r="T37" s="121" t="str">
        <f t="shared" si="4"/>
        <v/>
      </c>
      <c r="U37" s="122" t="str">
        <f t="shared" si="5"/>
        <v/>
      </c>
      <c r="V37" s="121" t="str">
        <f>IFERROR(VLOOKUP('Required Data'!$H37,Evaluators!A:B,2,FALSE),"")</f>
        <v/>
      </c>
      <c r="W37" s="123" t="str">
        <f t="shared" si="6"/>
        <v/>
      </c>
      <c r="X37" s="124" t="str">
        <f>IFERROR(VLOOKUP(G37,'Active List'!B:D,2,FALSE),"")</f>
        <v/>
      </c>
      <c r="Y37" s="124" t="str">
        <f>IFERROR(SUM('Required Data'!$L37+'Required Data'!$N37+'Required Data'!$P37),"")</f>
        <v/>
      </c>
      <c r="Z37" s="123" t="str">
        <f t="shared" si="7"/>
        <v/>
      </c>
      <c r="AA37" s="125" t="str">
        <f>IFERROR(DATE(Table1[[#This Row],[Call Year]],Table1[[#This Row],[Call Month]],Table1[[#This Row],[Call day]]),"")</f>
        <v/>
      </c>
      <c r="AB37" s="123" t="str">
        <f>TEXT(Table1[[#This Row],[Call date]],"DDDD")</f>
        <v/>
      </c>
      <c r="AC3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7" s="126" t="str">
        <f>IFERROR(HOUR(Table1[[#This Row],[Time]]),"")</f>
        <v/>
      </c>
      <c r="AE37" s="126" t="str">
        <f>IFERROR(VLOOKUP(J37,DV!A:B,2,FALSE),J37)</f>
        <v/>
      </c>
    </row>
    <row r="38" spans="1:31" s="137" customFormat="1">
      <c r="A38" s="90" t="str">
        <f>IF('QMS Data'!A38&lt;&gt;"",'QMS Data'!A38,"")</f>
        <v/>
      </c>
      <c r="B38" s="117" t="str">
        <f>IFERROR(VLOOKUP($A38,'QMS Data'!$A:$BD,MATCH(B$1,'QMS Data'!$1:$1,0),FALSE),"")</f>
        <v/>
      </c>
      <c r="C38" s="117" t="str">
        <f>IFERROR(VLOOKUP($A38,'QMS Data'!$A:$BD,MATCH(C$1,'QMS Data'!$1:$1,0),FALSE),"")</f>
        <v/>
      </c>
      <c r="D38" s="117" t="str">
        <f>IFERROR(VLOOKUP($A38,'QMS Data'!$A:$BD,MATCH(D$1,'QMS Data'!$1:$1,0),FALSE),"")</f>
        <v/>
      </c>
      <c r="E38" s="118" t="str">
        <f>IFERROR(VLOOKUP($A38,'QMS Data'!$A:$BD,MATCH(E$1,'QMS Data'!$1:$1,0),FALSE),"")</f>
        <v/>
      </c>
      <c r="F38" s="117" t="str">
        <f>IFERROR(VLOOKUP($A38,'QMS Data'!$A:$BD,MATCH(F$1,'QMS Data'!$1:$1,0),FALSE),"")</f>
        <v/>
      </c>
      <c r="G38" s="117" t="str">
        <f>IFERROR(VLOOKUP($A38,'QMS Data'!$A:$BD,MATCH(G$1,'QMS Data'!$1:$1,0),FALSE),"")</f>
        <v/>
      </c>
      <c r="H38" s="117" t="str">
        <f>IFERROR(VLOOKUP($A38,'QMS Data'!$A:$BD,MATCH(H$1,'QMS Data'!$1:$1,0),FALSE),"")</f>
        <v/>
      </c>
      <c r="I38" s="117" t="str">
        <f>IFERROR(VLOOKUP($A38,'QMS Data'!$A:$BD,MATCH(I$1,'QMS Data'!$1:$1,0),FALSE),"")</f>
        <v/>
      </c>
      <c r="J38" s="117" t="str">
        <f>IFERROR(VLOOKUP($A38,'QMS Data'!$A:$BD,MATCH(J$1,'QMS Data'!$1:$1,0),FALSE),"")</f>
        <v/>
      </c>
      <c r="K38" s="117" t="str">
        <f>IFERROR(VLOOKUP($A38,'QMS Data'!$A:$BD,MATCH(K$1,'QMS Data'!$1:$1,0),FALSE),"")</f>
        <v/>
      </c>
      <c r="L38" s="119" t="str">
        <f>IFERROR(VLOOKUP($A38,'QMS Data'!$A:$BD,MATCH(L$1,'QMS Data'!$1:$1,0),FALSE),"")</f>
        <v/>
      </c>
      <c r="M38" s="120" t="str">
        <f>IFERROR(VLOOKUP($A38,'QMS Data'!$A:$BD,MATCH(M$1,'QMS Data'!$1:$1,0),FALSE),"")</f>
        <v/>
      </c>
      <c r="N38" s="119" t="str">
        <f>IFERROR(VLOOKUP($A38,'QMS Data'!$A:$BD,MATCH(N$1,'QMS Data'!$1:$1,0),FALSE),"")</f>
        <v/>
      </c>
      <c r="O38" s="120" t="str">
        <f>IFERROR(VLOOKUP($A38,'QMS Data'!$A:$BD,MATCH(O$1,'QMS Data'!$1:$1,0),FALSE),"")</f>
        <v/>
      </c>
      <c r="P38" s="119" t="str">
        <f>IFERROR(VLOOKUP($A38,'QMS Data'!$A:$BD,MATCH(P$1,'QMS Data'!$1:$1,0),FALSE),"")</f>
        <v/>
      </c>
      <c r="Q38" s="120" t="str">
        <f>IFERROR(VLOOKUP($A38,'QMS Data'!$A:$BD,MATCH(Q$1,'QMS Data'!$1:$1,0),FALSE),"")</f>
        <v/>
      </c>
      <c r="R38" s="119" t="str">
        <f>IFERROR(VLOOKUP($A38,'QMS Data'!$A:$BD,MATCH(R$1,'QMS Data'!$1:$1,0),FALSE),"")</f>
        <v/>
      </c>
      <c r="S38" s="120" t="str">
        <f>IFERROR(VLOOKUP($A38,'QMS Data'!$A:$BD,MATCH(S$1,'QMS Data'!$1:$1,0),FALSE),"")</f>
        <v/>
      </c>
      <c r="T38" s="121" t="str">
        <f t="shared" si="4"/>
        <v/>
      </c>
      <c r="U38" s="122" t="str">
        <f t="shared" si="5"/>
        <v/>
      </c>
      <c r="V38" s="121" t="str">
        <f>IFERROR(VLOOKUP('Required Data'!$H38,Evaluators!A:B,2,FALSE),"")</f>
        <v/>
      </c>
      <c r="W38" s="123" t="str">
        <f t="shared" si="6"/>
        <v/>
      </c>
      <c r="X38" s="124" t="str">
        <f>IFERROR(VLOOKUP(G38,'Active List'!B:D,2,FALSE),"")</f>
        <v/>
      </c>
      <c r="Y38" s="124" t="str">
        <f>IFERROR(SUM('Required Data'!$L38+'Required Data'!$N38+'Required Data'!$P38),"")</f>
        <v/>
      </c>
      <c r="Z38" s="123" t="str">
        <f t="shared" si="7"/>
        <v/>
      </c>
      <c r="AA38" s="125" t="str">
        <f>IFERROR(DATE(Table1[[#This Row],[Call Year]],Table1[[#This Row],[Call Month]],Table1[[#This Row],[Call day]]),"")</f>
        <v/>
      </c>
      <c r="AB38" s="123" t="str">
        <f>TEXT(Table1[[#This Row],[Call date]],"DDDD")</f>
        <v/>
      </c>
      <c r="AC3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8" s="126" t="str">
        <f>IFERROR(HOUR(Table1[[#This Row],[Time]]),"")</f>
        <v/>
      </c>
      <c r="AE38" s="126" t="str">
        <f>IFERROR(VLOOKUP(J38,DV!A:B,2,FALSE),J38)</f>
        <v/>
      </c>
    </row>
    <row r="39" spans="1:31" s="137" customFormat="1">
      <c r="A39" s="90" t="str">
        <f>IF('QMS Data'!A39&lt;&gt;"",'QMS Data'!A39,"")</f>
        <v/>
      </c>
      <c r="B39" s="117" t="str">
        <f>IFERROR(VLOOKUP($A39,'QMS Data'!$A:$BD,MATCH(B$1,'QMS Data'!$1:$1,0),FALSE),"")</f>
        <v/>
      </c>
      <c r="C39" s="117" t="str">
        <f>IFERROR(VLOOKUP($A39,'QMS Data'!$A:$BD,MATCH(C$1,'QMS Data'!$1:$1,0),FALSE),"")</f>
        <v/>
      </c>
      <c r="D39" s="117" t="str">
        <f>IFERROR(VLOOKUP($A39,'QMS Data'!$A:$BD,MATCH(D$1,'QMS Data'!$1:$1,0),FALSE),"")</f>
        <v/>
      </c>
      <c r="E39" s="118" t="str">
        <f>IFERROR(VLOOKUP($A39,'QMS Data'!$A:$BD,MATCH(E$1,'QMS Data'!$1:$1,0),FALSE),"")</f>
        <v/>
      </c>
      <c r="F39" s="117" t="str">
        <f>IFERROR(VLOOKUP($A39,'QMS Data'!$A:$BD,MATCH(F$1,'QMS Data'!$1:$1,0),FALSE),"")</f>
        <v/>
      </c>
      <c r="G39" s="117" t="str">
        <f>IFERROR(VLOOKUP($A39,'QMS Data'!$A:$BD,MATCH(G$1,'QMS Data'!$1:$1,0),FALSE),"")</f>
        <v/>
      </c>
      <c r="H39" s="117" t="str">
        <f>IFERROR(VLOOKUP($A39,'QMS Data'!$A:$BD,MATCH(H$1,'QMS Data'!$1:$1,0),FALSE),"")</f>
        <v/>
      </c>
      <c r="I39" s="117" t="str">
        <f>IFERROR(VLOOKUP($A39,'QMS Data'!$A:$BD,MATCH(I$1,'QMS Data'!$1:$1,0),FALSE),"")</f>
        <v/>
      </c>
      <c r="J39" s="117" t="str">
        <f>IFERROR(VLOOKUP($A39,'QMS Data'!$A:$BD,MATCH(J$1,'QMS Data'!$1:$1,0),FALSE),"")</f>
        <v/>
      </c>
      <c r="K39" s="117" t="str">
        <f>IFERROR(VLOOKUP($A39,'QMS Data'!$A:$BD,MATCH(K$1,'QMS Data'!$1:$1,0),FALSE),"")</f>
        <v/>
      </c>
      <c r="L39" s="119" t="str">
        <f>IFERROR(VLOOKUP($A39,'QMS Data'!$A:$BD,MATCH(L$1,'QMS Data'!$1:$1,0),FALSE),"")</f>
        <v/>
      </c>
      <c r="M39" s="120" t="str">
        <f>IFERROR(VLOOKUP($A39,'QMS Data'!$A:$BD,MATCH(M$1,'QMS Data'!$1:$1,0),FALSE),"")</f>
        <v/>
      </c>
      <c r="N39" s="119" t="str">
        <f>IFERROR(VLOOKUP($A39,'QMS Data'!$A:$BD,MATCH(N$1,'QMS Data'!$1:$1,0),FALSE),"")</f>
        <v/>
      </c>
      <c r="O39" s="120" t="str">
        <f>IFERROR(VLOOKUP($A39,'QMS Data'!$A:$BD,MATCH(O$1,'QMS Data'!$1:$1,0),FALSE),"")</f>
        <v/>
      </c>
      <c r="P39" s="119" t="str">
        <f>IFERROR(VLOOKUP($A39,'QMS Data'!$A:$BD,MATCH(P$1,'QMS Data'!$1:$1,0),FALSE),"")</f>
        <v/>
      </c>
      <c r="Q39" s="120" t="str">
        <f>IFERROR(VLOOKUP($A39,'QMS Data'!$A:$BD,MATCH(Q$1,'QMS Data'!$1:$1,0),FALSE),"")</f>
        <v/>
      </c>
      <c r="R39" s="119" t="str">
        <f>IFERROR(VLOOKUP($A39,'QMS Data'!$A:$BD,MATCH(R$1,'QMS Data'!$1:$1,0),FALSE),"")</f>
        <v/>
      </c>
      <c r="S39" s="120" t="str">
        <f>IFERROR(VLOOKUP($A39,'QMS Data'!$A:$BD,MATCH(S$1,'QMS Data'!$1:$1,0),FALSE),"")</f>
        <v/>
      </c>
      <c r="T39" s="121" t="str">
        <f t="shared" si="4"/>
        <v/>
      </c>
      <c r="U39" s="122" t="str">
        <f t="shared" si="5"/>
        <v/>
      </c>
      <c r="V39" s="121" t="str">
        <f>IFERROR(VLOOKUP('Required Data'!$H39,Evaluators!A:B,2,FALSE),"")</f>
        <v/>
      </c>
      <c r="W39" s="123" t="str">
        <f t="shared" si="6"/>
        <v/>
      </c>
      <c r="X39" s="124" t="str">
        <f>IFERROR(VLOOKUP(G39,'Active List'!B:D,2,FALSE),"")</f>
        <v/>
      </c>
      <c r="Y39" s="124" t="str">
        <f>IFERROR(SUM('Required Data'!$L39+'Required Data'!$N39+'Required Data'!$P39),"")</f>
        <v/>
      </c>
      <c r="Z39" s="123" t="str">
        <f t="shared" si="7"/>
        <v/>
      </c>
      <c r="AA39" s="125" t="str">
        <f>IFERROR(DATE(Table1[[#This Row],[Call Year]],Table1[[#This Row],[Call Month]],Table1[[#This Row],[Call day]]),"")</f>
        <v/>
      </c>
      <c r="AB39" s="123" t="str">
        <f>TEXT(Table1[[#This Row],[Call date]],"DDDD")</f>
        <v/>
      </c>
      <c r="AC3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9" s="126" t="str">
        <f>IFERROR(HOUR(Table1[[#This Row],[Time]]),"")</f>
        <v/>
      </c>
      <c r="AE39" s="126" t="str">
        <f>IFERROR(VLOOKUP(J39,DV!A:B,2,FALSE),J39)</f>
        <v/>
      </c>
    </row>
    <row r="40" spans="1:31" s="137" customFormat="1">
      <c r="A40" s="90" t="str">
        <f>IF('QMS Data'!A40&lt;&gt;"",'QMS Data'!A40,"")</f>
        <v/>
      </c>
      <c r="B40" s="117" t="str">
        <f>IFERROR(VLOOKUP($A40,'QMS Data'!$A:$BD,MATCH(B$1,'QMS Data'!$1:$1,0),FALSE),"")</f>
        <v/>
      </c>
      <c r="C40" s="117" t="str">
        <f>IFERROR(VLOOKUP($A40,'QMS Data'!$A:$BD,MATCH(C$1,'QMS Data'!$1:$1,0),FALSE),"")</f>
        <v/>
      </c>
      <c r="D40" s="117" t="str">
        <f>IFERROR(VLOOKUP($A40,'QMS Data'!$A:$BD,MATCH(D$1,'QMS Data'!$1:$1,0),FALSE),"")</f>
        <v/>
      </c>
      <c r="E40" s="118" t="str">
        <f>IFERROR(VLOOKUP($A40,'QMS Data'!$A:$BD,MATCH(E$1,'QMS Data'!$1:$1,0),FALSE),"")</f>
        <v/>
      </c>
      <c r="F40" s="117" t="str">
        <f>IFERROR(VLOOKUP($A40,'QMS Data'!$A:$BD,MATCH(F$1,'QMS Data'!$1:$1,0),FALSE),"")</f>
        <v/>
      </c>
      <c r="G40" s="117" t="str">
        <f>IFERROR(VLOOKUP($A40,'QMS Data'!$A:$BD,MATCH(G$1,'QMS Data'!$1:$1,0),FALSE),"")</f>
        <v/>
      </c>
      <c r="H40" s="117" t="str">
        <f>IFERROR(VLOOKUP($A40,'QMS Data'!$A:$BD,MATCH(H$1,'QMS Data'!$1:$1,0),FALSE),"")</f>
        <v/>
      </c>
      <c r="I40" s="117" t="str">
        <f>IFERROR(VLOOKUP($A40,'QMS Data'!$A:$BD,MATCH(I$1,'QMS Data'!$1:$1,0),FALSE),"")</f>
        <v/>
      </c>
      <c r="J40" s="117" t="str">
        <f>IFERROR(VLOOKUP($A40,'QMS Data'!$A:$BD,MATCH(J$1,'QMS Data'!$1:$1,0),FALSE),"")</f>
        <v/>
      </c>
      <c r="K40" s="117" t="str">
        <f>IFERROR(VLOOKUP($A40,'QMS Data'!$A:$BD,MATCH(K$1,'QMS Data'!$1:$1,0),FALSE),"")</f>
        <v/>
      </c>
      <c r="L40" s="119" t="str">
        <f>IFERROR(VLOOKUP($A40,'QMS Data'!$A:$BD,MATCH(L$1,'QMS Data'!$1:$1,0),FALSE),"")</f>
        <v/>
      </c>
      <c r="M40" s="120" t="str">
        <f>IFERROR(VLOOKUP($A40,'QMS Data'!$A:$BD,MATCH(M$1,'QMS Data'!$1:$1,0),FALSE),"")</f>
        <v/>
      </c>
      <c r="N40" s="119" t="str">
        <f>IFERROR(VLOOKUP($A40,'QMS Data'!$A:$BD,MATCH(N$1,'QMS Data'!$1:$1,0),FALSE),"")</f>
        <v/>
      </c>
      <c r="O40" s="120" t="str">
        <f>IFERROR(VLOOKUP($A40,'QMS Data'!$A:$BD,MATCH(O$1,'QMS Data'!$1:$1,0),FALSE),"")</f>
        <v/>
      </c>
      <c r="P40" s="119" t="str">
        <f>IFERROR(VLOOKUP($A40,'QMS Data'!$A:$BD,MATCH(P$1,'QMS Data'!$1:$1,0),FALSE),"")</f>
        <v/>
      </c>
      <c r="Q40" s="120" t="str">
        <f>IFERROR(VLOOKUP($A40,'QMS Data'!$A:$BD,MATCH(Q$1,'QMS Data'!$1:$1,0),FALSE),"")</f>
        <v/>
      </c>
      <c r="R40" s="119" t="str">
        <f>IFERROR(VLOOKUP($A40,'QMS Data'!$A:$BD,MATCH(R$1,'QMS Data'!$1:$1,0),FALSE),"")</f>
        <v/>
      </c>
      <c r="S40" s="120" t="str">
        <f>IFERROR(VLOOKUP($A40,'QMS Data'!$A:$BD,MATCH(S$1,'QMS Data'!$1:$1,0),FALSE),"")</f>
        <v/>
      </c>
      <c r="T40" s="121" t="str">
        <f t="shared" si="4"/>
        <v/>
      </c>
      <c r="U40" s="122" t="str">
        <f t="shared" si="5"/>
        <v/>
      </c>
      <c r="V40" s="121" t="str">
        <f>IFERROR(VLOOKUP('Required Data'!$H40,Evaluators!A:B,2,FALSE),"")</f>
        <v/>
      </c>
      <c r="W40" s="123" t="str">
        <f t="shared" si="6"/>
        <v/>
      </c>
      <c r="X40" s="124" t="str">
        <f>IFERROR(VLOOKUP(G40,'Active List'!B:D,2,FALSE),"")</f>
        <v/>
      </c>
      <c r="Y40" s="124" t="str">
        <f>IFERROR(SUM('Required Data'!$L40+'Required Data'!$N40+'Required Data'!$P40),"")</f>
        <v/>
      </c>
      <c r="Z40" s="123" t="str">
        <f t="shared" si="7"/>
        <v/>
      </c>
      <c r="AA40" s="125" t="str">
        <f>IFERROR(DATE(Table1[[#This Row],[Call Year]],Table1[[#This Row],[Call Month]],Table1[[#This Row],[Call day]]),"")</f>
        <v/>
      </c>
      <c r="AB40" s="123" t="str">
        <f>TEXT(Table1[[#This Row],[Call date]],"DDDD")</f>
        <v/>
      </c>
      <c r="AC4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0" s="126" t="str">
        <f>IFERROR(HOUR(Table1[[#This Row],[Time]]),"")</f>
        <v/>
      </c>
      <c r="AE40" s="126" t="str">
        <f>IFERROR(VLOOKUP(J40,DV!A:B,2,FALSE),J40)</f>
        <v/>
      </c>
    </row>
    <row r="41" spans="1:31" s="137" customFormat="1">
      <c r="A41" s="90" t="str">
        <f>IF('QMS Data'!A41&lt;&gt;"",'QMS Data'!A41,"")</f>
        <v/>
      </c>
      <c r="B41" s="117" t="str">
        <f>IFERROR(VLOOKUP($A41,'QMS Data'!$A:$BD,MATCH(B$1,'QMS Data'!$1:$1,0),FALSE),"")</f>
        <v/>
      </c>
      <c r="C41" s="117" t="str">
        <f>IFERROR(VLOOKUP($A41,'QMS Data'!$A:$BD,MATCH(C$1,'QMS Data'!$1:$1,0),FALSE),"")</f>
        <v/>
      </c>
      <c r="D41" s="117" t="str">
        <f>IFERROR(VLOOKUP($A41,'QMS Data'!$A:$BD,MATCH(D$1,'QMS Data'!$1:$1,0),FALSE),"")</f>
        <v/>
      </c>
      <c r="E41" s="118" t="str">
        <f>IFERROR(VLOOKUP($A41,'QMS Data'!$A:$BD,MATCH(E$1,'QMS Data'!$1:$1,0),FALSE),"")</f>
        <v/>
      </c>
      <c r="F41" s="117" t="str">
        <f>IFERROR(VLOOKUP($A41,'QMS Data'!$A:$BD,MATCH(F$1,'QMS Data'!$1:$1,0),FALSE),"")</f>
        <v/>
      </c>
      <c r="G41" s="117" t="str">
        <f>IFERROR(VLOOKUP($A41,'QMS Data'!$A:$BD,MATCH(G$1,'QMS Data'!$1:$1,0),FALSE),"")</f>
        <v/>
      </c>
      <c r="H41" s="117" t="str">
        <f>IFERROR(VLOOKUP($A41,'QMS Data'!$A:$BD,MATCH(H$1,'QMS Data'!$1:$1,0),FALSE),"")</f>
        <v/>
      </c>
      <c r="I41" s="117" t="str">
        <f>IFERROR(VLOOKUP($A41,'QMS Data'!$A:$BD,MATCH(I$1,'QMS Data'!$1:$1,0),FALSE),"")</f>
        <v/>
      </c>
      <c r="J41" s="117" t="str">
        <f>IFERROR(VLOOKUP($A41,'QMS Data'!$A:$BD,MATCH(J$1,'QMS Data'!$1:$1,0),FALSE),"")</f>
        <v/>
      </c>
      <c r="K41" s="117" t="str">
        <f>IFERROR(VLOOKUP($A41,'QMS Data'!$A:$BD,MATCH(K$1,'QMS Data'!$1:$1,0),FALSE),"")</f>
        <v/>
      </c>
      <c r="L41" s="119" t="str">
        <f>IFERROR(VLOOKUP($A41,'QMS Data'!$A:$BD,MATCH(L$1,'QMS Data'!$1:$1,0),FALSE),"")</f>
        <v/>
      </c>
      <c r="M41" s="120" t="str">
        <f>IFERROR(VLOOKUP($A41,'QMS Data'!$A:$BD,MATCH(M$1,'QMS Data'!$1:$1,0),FALSE),"")</f>
        <v/>
      </c>
      <c r="N41" s="119" t="str">
        <f>IFERROR(VLOOKUP($A41,'QMS Data'!$A:$BD,MATCH(N$1,'QMS Data'!$1:$1,0),FALSE),"")</f>
        <v/>
      </c>
      <c r="O41" s="120" t="str">
        <f>IFERROR(VLOOKUP($A41,'QMS Data'!$A:$BD,MATCH(O$1,'QMS Data'!$1:$1,0),FALSE),"")</f>
        <v/>
      </c>
      <c r="P41" s="119" t="str">
        <f>IFERROR(VLOOKUP($A41,'QMS Data'!$A:$BD,MATCH(P$1,'QMS Data'!$1:$1,0),FALSE),"")</f>
        <v/>
      </c>
      <c r="Q41" s="120" t="str">
        <f>IFERROR(VLOOKUP($A41,'QMS Data'!$A:$BD,MATCH(Q$1,'QMS Data'!$1:$1,0),FALSE),"")</f>
        <v/>
      </c>
      <c r="R41" s="119" t="str">
        <f>IFERROR(VLOOKUP($A41,'QMS Data'!$A:$BD,MATCH(R$1,'QMS Data'!$1:$1,0),FALSE),"")</f>
        <v/>
      </c>
      <c r="S41" s="120" t="str">
        <f>IFERROR(VLOOKUP($A41,'QMS Data'!$A:$BD,MATCH(S$1,'QMS Data'!$1:$1,0),FALSE),"")</f>
        <v/>
      </c>
      <c r="T41" s="121" t="str">
        <f t="shared" si="4"/>
        <v/>
      </c>
      <c r="U41" s="122" t="str">
        <f t="shared" si="5"/>
        <v/>
      </c>
      <c r="V41" s="121" t="str">
        <f>IFERROR(VLOOKUP('Required Data'!$H41,Evaluators!A:B,2,FALSE),"")</f>
        <v/>
      </c>
      <c r="W41" s="123" t="str">
        <f t="shared" si="6"/>
        <v/>
      </c>
      <c r="X41" s="124" t="str">
        <f>IFERROR(VLOOKUP(G41,'Active List'!B:D,2,FALSE),"")</f>
        <v/>
      </c>
      <c r="Y41" s="124" t="str">
        <f>IFERROR(SUM('Required Data'!$L41+'Required Data'!$N41+'Required Data'!$P41),"")</f>
        <v/>
      </c>
      <c r="Z41" s="123" t="str">
        <f t="shared" si="7"/>
        <v/>
      </c>
      <c r="AA41" s="125" t="str">
        <f>IFERROR(DATE(Table1[[#This Row],[Call Year]],Table1[[#This Row],[Call Month]],Table1[[#This Row],[Call day]]),"")</f>
        <v/>
      </c>
      <c r="AB41" s="123" t="str">
        <f>TEXT(Table1[[#This Row],[Call date]],"DDDD")</f>
        <v/>
      </c>
      <c r="AC4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1" s="126" t="str">
        <f>IFERROR(HOUR(Table1[[#This Row],[Time]]),"")</f>
        <v/>
      </c>
      <c r="AE41" s="126" t="str">
        <f>IFERROR(VLOOKUP(J41,DV!A:B,2,FALSE),J41)</f>
        <v/>
      </c>
    </row>
    <row r="42" spans="1:31" s="137" customFormat="1">
      <c r="A42" s="90" t="str">
        <f>IF('QMS Data'!A42&lt;&gt;"",'QMS Data'!A42,"")</f>
        <v/>
      </c>
      <c r="B42" s="117" t="str">
        <f>IFERROR(VLOOKUP($A42,'QMS Data'!$A:$BD,MATCH(B$1,'QMS Data'!$1:$1,0),FALSE),"")</f>
        <v/>
      </c>
      <c r="C42" s="117" t="str">
        <f>IFERROR(VLOOKUP($A42,'QMS Data'!$A:$BD,MATCH(C$1,'QMS Data'!$1:$1,0),FALSE),"")</f>
        <v/>
      </c>
      <c r="D42" s="117" t="str">
        <f>IFERROR(VLOOKUP($A42,'QMS Data'!$A:$BD,MATCH(D$1,'QMS Data'!$1:$1,0),FALSE),"")</f>
        <v/>
      </c>
      <c r="E42" s="118" t="str">
        <f>IFERROR(VLOOKUP($A42,'QMS Data'!$A:$BD,MATCH(E$1,'QMS Data'!$1:$1,0),FALSE),"")</f>
        <v/>
      </c>
      <c r="F42" s="117" t="str">
        <f>IFERROR(VLOOKUP($A42,'QMS Data'!$A:$BD,MATCH(F$1,'QMS Data'!$1:$1,0),FALSE),"")</f>
        <v/>
      </c>
      <c r="G42" s="117" t="str">
        <f>IFERROR(VLOOKUP($A42,'QMS Data'!$A:$BD,MATCH(G$1,'QMS Data'!$1:$1,0),FALSE),"")</f>
        <v/>
      </c>
      <c r="H42" s="117" t="str">
        <f>IFERROR(VLOOKUP($A42,'QMS Data'!$A:$BD,MATCH(H$1,'QMS Data'!$1:$1,0),FALSE),"")</f>
        <v/>
      </c>
      <c r="I42" s="117" t="str">
        <f>IFERROR(VLOOKUP($A42,'QMS Data'!$A:$BD,MATCH(I$1,'QMS Data'!$1:$1,0),FALSE),"")</f>
        <v/>
      </c>
      <c r="J42" s="117" t="str">
        <f>IFERROR(VLOOKUP($A42,'QMS Data'!$A:$BD,MATCH(J$1,'QMS Data'!$1:$1,0),FALSE),"")</f>
        <v/>
      </c>
      <c r="K42" s="117" t="str">
        <f>IFERROR(VLOOKUP($A42,'QMS Data'!$A:$BD,MATCH(K$1,'QMS Data'!$1:$1,0),FALSE),"")</f>
        <v/>
      </c>
      <c r="L42" s="119" t="str">
        <f>IFERROR(VLOOKUP($A42,'QMS Data'!$A:$BD,MATCH(L$1,'QMS Data'!$1:$1,0),FALSE),"")</f>
        <v/>
      </c>
      <c r="M42" s="120" t="str">
        <f>IFERROR(VLOOKUP($A42,'QMS Data'!$A:$BD,MATCH(M$1,'QMS Data'!$1:$1,0),FALSE),"")</f>
        <v/>
      </c>
      <c r="N42" s="119" t="str">
        <f>IFERROR(VLOOKUP($A42,'QMS Data'!$A:$BD,MATCH(N$1,'QMS Data'!$1:$1,0),FALSE),"")</f>
        <v/>
      </c>
      <c r="O42" s="120" t="str">
        <f>IFERROR(VLOOKUP($A42,'QMS Data'!$A:$BD,MATCH(O$1,'QMS Data'!$1:$1,0),FALSE),"")</f>
        <v/>
      </c>
      <c r="P42" s="119" t="str">
        <f>IFERROR(VLOOKUP($A42,'QMS Data'!$A:$BD,MATCH(P$1,'QMS Data'!$1:$1,0),FALSE),"")</f>
        <v/>
      </c>
      <c r="Q42" s="120" t="str">
        <f>IFERROR(VLOOKUP($A42,'QMS Data'!$A:$BD,MATCH(Q$1,'QMS Data'!$1:$1,0),FALSE),"")</f>
        <v/>
      </c>
      <c r="R42" s="119" t="str">
        <f>IFERROR(VLOOKUP($A42,'QMS Data'!$A:$BD,MATCH(R$1,'QMS Data'!$1:$1,0),FALSE),"")</f>
        <v/>
      </c>
      <c r="S42" s="120" t="str">
        <f>IFERROR(VLOOKUP($A42,'QMS Data'!$A:$BD,MATCH(S$1,'QMS Data'!$1:$1,0),FALSE),"")</f>
        <v/>
      </c>
      <c r="T42" s="121" t="str">
        <f t="shared" si="4"/>
        <v/>
      </c>
      <c r="U42" s="122" t="str">
        <f t="shared" si="5"/>
        <v/>
      </c>
      <c r="V42" s="121" t="str">
        <f>IFERROR(VLOOKUP('Required Data'!$H42,Evaluators!A:B,2,FALSE),"")</f>
        <v/>
      </c>
      <c r="W42" s="123" t="str">
        <f t="shared" si="6"/>
        <v/>
      </c>
      <c r="X42" s="124" t="str">
        <f>IFERROR(VLOOKUP(G42,'Active List'!B:D,2,FALSE),"")</f>
        <v/>
      </c>
      <c r="Y42" s="124" t="str">
        <f>IFERROR(SUM('Required Data'!$L42+'Required Data'!$N42+'Required Data'!$P42),"")</f>
        <v/>
      </c>
      <c r="Z42" s="123" t="str">
        <f t="shared" si="7"/>
        <v/>
      </c>
      <c r="AA42" s="125" t="str">
        <f>IFERROR(DATE(Table1[[#This Row],[Call Year]],Table1[[#This Row],[Call Month]],Table1[[#This Row],[Call day]]),"")</f>
        <v/>
      </c>
      <c r="AB42" s="123" t="str">
        <f>TEXT(Table1[[#This Row],[Call date]],"DDDD")</f>
        <v/>
      </c>
      <c r="AC4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2" s="126" t="str">
        <f>IFERROR(HOUR(Table1[[#This Row],[Time]]),"")</f>
        <v/>
      </c>
      <c r="AE42" s="126" t="str">
        <f>IFERROR(VLOOKUP(J42,DV!A:B,2,FALSE),J42)</f>
        <v/>
      </c>
    </row>
    <row r="43" spans="1:31" s="137" customFormat="1">
      <c r="A43" s="90" t="str">
        <f>IF('QMS Data'!A43&lt;&gt;"",'QMS Data'!A43,"")</f>
        <v/>
      </c>
      <c r="B43" s="117" t="str">
        <f>IFERROR(VLOOKUP($A43,'QMS Data'!$A:$BD,MATCH(B$1,'QMS Data'!$1:$1,0),FALSE),"")</f>
        <v/>
      </c>
      <c r="C43" s="117" t="str">
        <f>IFERROR(VLOOKUP($A43,'QMS Data'!$A:$BD,MATCH(C$1,'QMS Data'!$1:$1,0),FALSE),"")</f>
        <v/>
      </c>
      <c r="D43" s="117" t="str">
        <f>IFERROR(VLOOKUP($A43,'QMS Data'!$A:$BD,MATCH(D$1,'QMS Data'!$1:$1,0),FALSE),"")</f>
        <v/>
      </c>
      <c r="E43" s="118" t="str">
        <f>IFERROR(VLOOKUP($A43,'QMS Data'!$A:$BD,MATCH(E$1,'QMS Data'!$1:$1,0),FALSE),"")</f>
        <v/>
      </c>
      <c r="F43" s="117" t="str">
        <f>IFERROR(VLOOKUP($A43,'QMS Data'!$A:$BD,MATCH(F$1,'QMS Data'!$1:$1,0),FALSE),"")</f>
        <v/>
      </c>
      <c r="G43" s="117" t="str">
        <f>IFERROR(VLOOKUP($A43,'QMS Data'!$A:$BD,MATCH(G$1,'QMS Data'!$1:$1,0),FALSE),"")</f>
        <v/>
      </c>
      <c r="H43" s="117" t="str">
        <f>IFERROR(VLOOKUP($A43,'QMS Data'!$A:$BD,MATCH(H$1,'QMS Data'!$1:$1,0),FALSE),"")</f>
        <v/>
      </c>
      <c r="I43" s="117" t="str">
        <f>IFERROR(VLOOKUP($A43,'QMS Data'!$A:$BD,MATCH(I$1,'QMS Data'!$1:$1,0),FALSE),"")</f>
        <v/>
      </c>
      <c r="J43" s="117" t="str">
        <f>IFERROR(VLOOKUP($A43,'QMS Data'!$A:$BD,MATCH(J$1,'QMS Data'!$1:$1,0),FALSE),"")</f>
        <v/>
      </c>
      <c r="K43" s="117" t="str">
        <f>IFERROR(VLOOKUP($A43,'QMS Data'!$A:$BD,MATCH(K$1,'QMS Data'!$1:$1,0),FALSE),"")</f>
        <v/>
      </c>
      <c r="L43" s="119" t="str">
        <f>IFERROR(VLOOKUP($A43,'QMS Data'!$A:$BD,MATCH(L$1,'QMS Data'!$1:$1,0),FALSE),"")</f>
        <v/>
      </c>
      <c r="M43" s="120" t="str">
        <f>IFERROR(VLOOKUP($A43,'QMS Data'!$A:$BD,MATCH(M$1,'QMS Data'!$1:$1,0),FALSE),"")</f>
        <v/>
      </c>
      <c r="N43" s="119" t="str">
        <f>IFERROR(VLOOKUP($A43,'QMS Data'!$A:$BD,MATCH(N$1,'QMS Data'!$1:$1,0),FALSE),"")</f>
        <v/>
      </c>
      <c r="O43" s="120" t="str">
        <f>IFERROR(VLOOKUP($A43,'QMS Data'!$A:$BD,MATCH(O$1,'QMS Data'!$1:$1,0),FALSE),"")</f>
        <v/>
      </c>
      <c r="P43" s="119" t="str">
        <f>IFERROR(VLOOKUP($A43,'QMS Data'!$A:$BD,MATCH(P$1,'QMS Data'!$1:$1,0),FALSE),"")</f>
        <v/>
      </c>
      <c r="Q43" s="120" t="str">
        <f>IFERROR(VLOOKUP($A43,'QMS Data'!$A:$BD,MATCH(Q$1,'QMS Data'!$1:$1,0),FALSE),"")</f>
        <v/>
      </c>
      <c r="R43" s="119" t="str">
        <f>IFERROR(VLOOKUP($A43,'QMS Data'!$A:$BD,MATCH(R$1,'QMS Data'!$1:$1,0),FALSE),"")</f>
        <v/>
      </c>
      <c r="S43" s="120" t="str">
        <f>IFERROR(VLOOKUP($A43,'QMS Data'!$A:$BD,MATCH(S$1,'QMS Data'!$1:$1,0),FALSE),"")</f>
        <v/>
      </c>
      <c r="T43" s="121" t="str">
        <f t="shared" si="4"/>
        <v/>
      </c>
      <c r="U43" s="122" t="str">
        <f t="shared" si="5"/>
        <v/>
      </c>
      <c r="V43" s="121" t="str">
        <f>IFERROR(VLOOKUP('Required Data'!$H43,Evaluators!A:B,2,FALSE),"")</f>
        <v/>
      </c>
      <c r="W43" s="123" t="str">
        <f t="shared" si="6"/>
        <v/>
      </c>
      <c r="X43" s="124" t="str">
        <f>IFERROR(VLOOKUP(G43,'Active List'!B:D,2,FALSE),"")</f>
        <v/>
      </c>
      <c r="Y43" s="124" t="str">
        <f>IFERROR(SUM('Required Data'!$L43+'Required Data'!$N43+'Required Data'!$P43),"")</f>
        <v/>
      </c>
      <c r="Z43" s="123" t="str">
        <f t="shared" si="7"/>
        <v/>
      </c>
      <c r="AA43" s="125" t="str">
        <f>IFERROR(DATE(Table1[[#This Row],[Call Year]],Table1[[#This Row],[Call Month]],Table1[[#This Row],[Call day]]),"")</f>
        <v/>
      </c>
      <c r="AB43" s="123" t="str">
        <f>TEXT(Table1[[#This Row],[Call date]],"DDDD")</f>
        <v/>
      </c>
      <c r="AC4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3" s="126" t="str">
        <f>IFERROR(HOUR(Table1[[#This Row],[Time]]),"")</f>
        <v/>
      </c>
      <c r="AE43" s="126" t="str">
        <f>IFERROR(VLOOKUP(J43,DV!A:B,2,FALSE),J43)</f>
        <v/>
      </c>
    </row>
    <row r="44" spans="1:31" s="137" customFormat="1">
      <c r="A44" s="90" t="str">
        <f>IF('QMS Data'!A44&lt;&gt;"",'QMS Data'!A44,"")</f>
        <v/>
      </c>
      <c r="B44" s="117" t="str">
        <f>IFERROR(VLOOKUP($A44,'QMS Data'!$A:$BD,MATCH(B$1,'QMS Data'!$1:$1,0),FALSE),"")</f>
        <v/>
      </c>
      <c r="C44" s="117" t="str">
        <f>IFERROR(VLOOKUP($A44,'QMS Data'!$A:$BD,MATCH(C$1,'QMS Data'!$1:$1,0),FALSE),"")</f>
        <v/>
      </c>
      <c r="D44" s="117" t="str">
        <f>IFERROR(VLOOKUP($A44,'QMS Data'!$A:$BD,MATCH(D$1,'QMS Data'!$1:$1,0),FALSE),"")</f>
        <v/>
      </c>
      <c r="E44" s="118" t="str">
        <f>IFERROR(VLOOKUP($A44,'QMS Data'!$A:$BD,MATCH(E$1,'QMS Data'!$1:$1,0),FALSE),"")</f>
        <v/>
      </c>
      <c r="F44" s="117" t="str">
        <f>IFERROR(VLOOKUP($A44,'QMS Data'!$A:$BD,MATCH(F$1,'QMS Data'!$1:$1,0),FALSE),"")</f>
        <v/>
      </c>
      <c r="G44" s="117" t="str">
        <f>IFERROR(VLOOKUP($A44,'QMS Data'!$A:$BD,MATCH(G$1,'QMS Data'!$1:$1,0),FALSE),"")</f>
        <v/>
      </c>
      <c r="H44" s="117" t="str">
        <f>IFERROR(VLOOKUP($A44,'QMS Data'!$A:$BD,MATCH(H$1,'QMS Data'!$1:$1,0),FALSE),"")</f>
        <v/>
      </c>
      <c r="I44" s="117" t="str">
        <f>IFERROR(VLOOKUP($A44,'QMS Data'!$A:$BD,MATCH(I$1,'QMS Data'!$1:$1,0),FALSE),"")</f>
        <v/>
      </c>
      <c r="J44" s="117" t="str">
        <f>IFERROR(VLOOKUP($A44,'QMS Data'!$A:$BD,MATCH(J$1,'QMS Data'!$1:$1,0),FALSE),"")</f>
        <v/>
      </c>
      <c r="K44" s="117" t="str">
        <f>IFERROR(VLOOKUP($A44,'QMS Data'!$A:$BD,MATCH(K$1,'QMS Data'!$1:$1,0),FALSE),"")</f>
        <v/>
      </c>
      <c r="L44" s="119" t="str">
        <f>IFERROR(VLOOKUP($A44,'QMS Data'!$A:$BD,MATCH(L$1,'QMS Data'!$1:$1,0),FALSE),"")</f>
        <v/>
      </c>
      <c r="M44" s="120" t="str">
        <f>IFERROR(VLOOKUP($A44,'QMS Data'!$A:$BD,MATCH(M$1,'QMS Data'!$1:$1,0),FALSE),"")</f>
        <v/>
      </c>
      <c r="N44" s="119" t="str">
        <f>IFERROR(VLOOKUP($A44,'QMS Data'!$A:$BD,MATCH(N$1,'QMS Data'!$1:$1,0),FALSE),"")</f>
        <v/>
      </c>
      <c r="O44" s="120" t="str">
        <f>IFERROR(VLOOKUP($A44,'QMS Data'!$A:$BD,MATCH(O$1,'QMS Data'!$1:$1,0),FALSE),"")</f>
        <v/>
      </c>
      <c r="P44" s="119" t="str">
        <f>IFERROR(VLOOKUP($A44,'QMS Data'!$A:$BD,MATCH(P$1,'QMS Data'!$1:$1,0),FALSE),"")</f>
        <v/>
      </c>
      <c r="Q44" s="120" t="str">
        <f>IFERROR(VLOOKUP($A44,'QMS Data'!$A:$BD,MATCH(Q$1,'QMS Data'!$1:$1,0),FALSE),"")</f>
        <v/>
      </c>
      <c r="R44" s="119" t="str">
        <f>IFERROR(VLOOKUP($A44,'QMS Data'!$A:$BD,MATCH(R$1,'QMS Data'!$1:$1,0),FALSE),"")</f>
        <v/>
      </c>
      <c r="S44" s="120" t="str">
        <f>IFERROR(VLOOKUP($A44,'QMS Data'!$A:$BD,MATCH(S$1,'QMS Data'!$1:$1,0),FALSE),"")</f>
        <v/>
      </c>
      <c r="T44" s="121" t="str">
        <f t="shared" si="4"/>
        <v/>
      </c>
      <c r="U44" s="122" t="str">
        <f t="shared" si="5"/>
        <v/>
      </c>
      <c r="V44" s="121" t="str">
        <f>IFERROR(VLOOKUP('Required Data'!$H44,Evaluators!A:B,2,FALSE),"")</f>
        <v/>
      </c>
      <c r="W44" s="123" t="str">
        <f t="shared" si="6"/>
        <v/>
      </c>
      <c r="X44" s="124" t="str">
        <f>IFERROR(VLOOKUP(G44,'Active List'!B:D,2,FALSE),"")</f>
        <v/>
      </c>
      <c r="Y44" s="124" t="str">
        <f>IFERROR(SUM('Required Data'!$L44+'Required Data'!$N44+'Required Data'!$P44),"")</f>
        <v/>
      </c>
      <c r="Z44" s="123" t="str">
        <f t="shared" si="7"/>
        <v/>
      </c>
      <c r="AA44" s="125" t="str">
        <f>IFERROR(DATE(Table1[[#This Row],[Call Year]],Table1[[#This Row],[Call Month]],Table1[[#This Row],[Call day]]),"")</f>
        <v/>
      </c>
      <c r="AB44" s="123" t="str">
        <f>TEXT(Table1[[#This Row],[Call date]],"DDDD")</f>
        <v/>
      </c>
      <c r="AC4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4" s="126" t="str">
        <f>IFERROR(HOUR(Table1[[#This Row],[Time]]),"")</f>
        <v/>
      </c>
      <c r="AE44" s="126" t="str">
        <f>IFERROR(VLOOKUP(J44,DV!A:B,2,FALSE),J44)</f>
        <v/>
      </c>
    </row>
    <row r="45" spans="1:31" s="137" customFormat="1">
      <c r="A45" s="90" t="str">
        <f>IF('QMS Data'!A45&lt;&gt;"",'QMS Data'!A45,"")</f>
        <v/>
      </c>
      <c r="B45" s="117" t="str">
        <f>IFERROR(VLOOKUP($A45,'QMS Data'!$A:$BD,MATCH(B$1,'QMS Data'!$1:$1,0),FALSE),"")</f>
        <v/>
      </c>
      <c r="C45" s="117" t="str">
        <f>IFERROR(VLOOKUP($A45,'QMS Data'!$A:$BD,MATCH(C$1,'QMS Data'!$1:$1,0),FALSE),"")</f>
        <v/>
      </c>
      <c r="D45" s="117" t="str">
        <f>IFERROR(VLOOKUP($A45,'QMS Data'!$A:$BD,MATCH(D$1,'QMS Data'!$1:$1,0),FALSE),"")</f>
        <v/>
      </c>
      <c r="E45" s="118" t="str">
        <f>IFERROR(VLOOKUP($A45,'QMS Data'!$A:$BD,MATCH(E$1,'QMS Data'!$1:$1,0),FALSE),"")</f>
        <v/>
      </c>
      <c r="F45" s="117" t="str">
        <f>IFERROR(VLOOKUP($A45,'QMS Data'!$A:$BD,MATCH(F$1,'QMS Data'!$1:$1,0),FALSE),"")</f>
        <v/>
      </c>
      <c r="G45" s="117" t="str">
        <f>IFERROR(VLOOKUP($A45,'QMS Data'!$A:$BD,MATCH(G$1,'QMS Data'!$1:$1,0),FALSE),"")</f>
        <v/>
      </c>
      <c r="H45" s="117" t="str">
        <f>IFERROR(VLOOKUP($A45,'QMS Data'!$A:$BD,MATCH(H$1,'QMS Data'!$1:$1,0),FALSE),"")</f>
        <v/>
      </c>
      <c r="I45" s="117" t="str">
        <f>IFERROR(VLOOKUP($A45,'QMS Data'!$A:$BD,MATCH(I$1,'QMS Data'!$1:$1,0),FALSE),"")</f>
        <v/>
      </c>
      <c r="J45" s="117" t="str">
        <f>IFERROR(VLOOKUP($A45,'QMS Data'!$A:$BD,MATCH(J$1,'QMS Data'!$1:$1,0),FALSE),"")</f>
        <v/>
      </c>
      <c r="K45" s="117" t="str">
        <f>IFERROR(VLOOKUP($A45,'QMS Data'!$A:$BD,MATCH(K$1,'QMS Data'!$1:$1,0),FALSE),"")</f>
        <v/>
      </c>
      <c r="L45" s="119" t="str">
        <f>IFERROR(VLOOKUP($A45,'QMS Data'!$A:$BD,MATCH(L$1,'QMS Data'!$1:$1,0),FALSE),"")</f>
        <v/>
      </c>
      <c r="M45" s="120" t="str">
        <f>IFERROR(VLOOKUP($A45,'QMS Data'!$A:$BD,MATCH(M$1,'QMS Data'!$1:$1,0),FALSE),"")</f>
        <v/>
      </c>
      <c r="N45" s="119" t="str">
        <f>IFERROR(VLOOKUP($A45,'QMS Data'!$A:$BD,MATCH(N$1,'QMS Data'!$1:$1,0),FALSE),"")</f>
        <v/>
      </c>
      <c r="O45" s="120" t="str">
        <f>IFERROR(VLOOKUP($A45,'QMS Data'!$A:$BD,MATCH(O$1,'QMS Data'!$1:$1,0),FALSE),"")</f>
        <v/>
      </c>
      <c r="P45" s="119" t="str">
        <f>IFERROR(VLOOKUP($A45,'QMS Data'!$A:$BD,MATCH(P$1,'QMS Data'!$1:$1,0),FALSE),"")</f>
        <v/>
      </c>
      <c r="Q45" s="120" t="str">
        <f>IFERROR(VLOOKUP($A45,'QMS Data'!$A:$BD,MATCH(Q$1,'QMS Data'!$1:$1,0),FALSE),"")</f>
        <v/>
      </c>
      <c r="R45" s="119" t="str">
        <f>IFERROR(VLOOKUP($A45,'QMS Data'!$A:$BD,MATCH(R$1,'QMS Data'!$1:$1,0),FALSE),"")</f>
        <v/>
      </c>
      <c r="S45" s="120" t="str">
        <f>IFERROR(VLOOKUP($A45,'QMS Data'!$A:$BD,MATCH(S$1,'QMS Data'!$1:$1,0),FALSE),"")</f>
        <v/>
      </c>
      <c r="T45" s="121" t="str">
        <f t="shared" si="4"/>
        <v/>
      </c>
      <c r="U45" s="122" t="str">
        <f t="shared" si="5"/>
        <v/>
      </c>
      <c r="V45" s="121" t="str">
        <f>IFERROR(VLOOKUP('Required Data'!$H45,Evaluators!A:B,2,FALSE),"")</f>
        <v/>
      </c>
      <c r="W45" s="123" t="str">
        <f t="shared" si="6"/>
        <v/>
      </c>
      <c r="X45" s="124" t="str">
        <f>IFERROR(VLOOKUP(G45,'Active List'!B:D,2,FALSE),"")</f>
        <v/>
      </c>
      <c r="Y45" s="124" t="str">
        <f>IFERROR(SUM('Required Data'!$L45+'Required Data'!$N45+'Required Data'!$P45),"")</f>
        <v/>
      </c>
      <c r="Z45" s="123" t="str">
        <f t="shared" si="7"/>
        <v/>
      </c>
      <c r="AA45" s="125" t="str">
        <f>IFERROR(DATE(Table1[[#This Row],[Call Year]],Table1[[#This Row],[Call Month]],Table1[[#This Row],[Call day]]),"")</f>
        <v/>
      </c>
      <c r="AB45" s="123" t="str">
        <f>TEXT(Table1[[#This Row],[Call date]],"DDDD")</f>
        <v/>
      </c>
      <c r="AC4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5" s="126" t="str">
        <f>IFERROR(HOUR(Table1[[#This Row],[Time]]),"")</f>
        <v/>
      </c>
      <c r="AE45" s="126" t="str">
        <f>IFERROR(VLOOKUP(J45,DV!A:B,2,FALSE),J45)</f>
        <v/>
      </c>
    </row>
    <row r="46" spans="1:31" s="137" customFormat="1">
      <c r="A46" s="90" t="str">
        <f>IF('QMS Data'!A46&lt;&gt;"",'QMS Data'!A46,"")</f>
        <v/>
      </c>
      <c r="B46" s="117" t="str">
        <f>IFERROR(VLOOKUP($A46,'QMS Data'!$A:$BD,MATCH(B$1,'QMS Data'!$1:$1,0),FALSE),"")</f>
        <v/>
      </c>
      <c r="C46" s="117" t="str">
        <f>IFERROR(VLOOKUP($A46,'QMS Data'!$A:$BD,MATCH(C$1,'QMS Data'!$1:$1,0),FALSE),"")</f>
        <v/>
      </c>
      <c r="D46" s="117" t="str">
        <f>IFERROR(VLOOKUP($A46,'QMS Data'!$A:$BD,MATCH(D$1,'QMS Data'!$1:$1,0),FALSE),"")</f>
        <v/>
      </c>
      <c r="E46" s="118" t="str">
        <f>IFERROR(VLOOKUP($A46,'QMS Data'!$A:$BD,MATCH(E$1,'QMS Data'!$1:$1,0),FALSE),"")</f>
        <v/>
      </c>
      <c r="F46" s="117" t="str">
        <f>IFERROR(VLOOKUP($A46,'QMS Data'!$A:$BD,MATCH(F$1,'QMS Data'!$1:$1,0),FALSE),"")</f>
        <v/>
      </c>
      <c r="G46" s="117" t="str">
        <f>IFERROR(VLOOKUP($A46,'QMS Data'!$A:$BD,MATCH(G$1,'QMS Data'!$1:$1,0),FALSE),"")</f>
        <v/>
      </c>
      <c r="H46" s="117" t="str">
        <f>IFERROR(VLOOKUP($A46,'QMS Data'!$A:$BD,MATCH(H$1,'QMS Data'!$1:$1,0),FALSE),"")</f>
        <v/>
      </c>
      <c r="I46" s="117" t="str">
        <f>IFERROR(VLOOKUP($A46,'QMS Data'!$A:$BD,MATCH(I$1,'QMS Data'!$1:$1,0),FALSE),"")</f>
        <v/>
      </c>
      <c r="J46" s="117" t="str">
        <f>IFERROR(VLOOKUP($A46,'QMS Data'!$A:$BD,MATCH(J$1,'QMS Data'!$1:$1,0),FALSE),"")</f>
        <v/>
      </c>
      <c r="K46" s="117" t="str">
        <f>IFERROR(VLOOKUP($A46,'QMS Data'!$A:$BD,MATCH(K$1,'QMS Data'!$1:$1,0),FALSE),"")</f>
        <v/>
      </c>
      <c r="L46" s="119" t="str">
        <f>IFERROR(VLOOKUP($A46,'QMS Data'!$A:$BD,MATCH(L$1,'QMS Data'!$1:$1,0),FALSE),"")</f>
        <v/>
      </c>
      <c r="M46" s="120" t="str">
        <f>IFERROR(VLOOKUP($A46,'QMS Data'!$A:$BD,MATCH(M$1,'QMS Data'!$1:$1,0),FALSE),"")</f>
        <v/>
      </c>
      <c r="N46" s="119" t="str">
        <f>IFERROR(VLOOKUP($A46,'QMS Data'!$A:$BD,MATCH(N$1,'QMS Data'!$1:$1,0),FALSE),"")</f>
        <v/>
      </c>
      <c r="O46" s="120" t="str">
        <f>IFERROR(VLOOKUP($A46,'QMS Data'!$A:$BD,MATCH(O$1,'QMS Data'!$1:$1,0),FALSE),"")</f>
        <v/>
      </c>
      <c r="P46" s="119" t="str">
        <f>IFERROR(VLOOKUP($A46,'QMS Data'!$A:$BD,MATCH(P$1,'QMS Data'!$1:$1,0),FALSE),"")</f>
        <v/>
      </c>
      <c r="Q46" s="120" t="str">
        <f>IFERROR(VLOOKUP($A46,'QMS Data'!$A:$BD,MATCH(Q$1,'QMS Data'!$1:$1,0),FALSE),"")</f>
        <v/>
      </c>
      <c r="R46" s="119" t="str">
        <f>IFERROR(VLOOKUP($A46,'QMS Data'!$A:$BD,MATCH(R$1,'QMS Data'!$1:$1,0),FALSE),"")</f>
        <v/>
      </c>
      <c r="S46" s="120" t="str">
        <f>IFERROR(VLOOKUP($A46,'QMS Data'!$A:$BD,MATCH(S$1,'QMS Data'!$1:$1,0),FALSE),"")</f>
        <v/>
      </c>
      <c r="T46" s="121" t="str">
        <f t="shared" si="4"/>
        <v/>
      </c>
      <c r="U46" s="122" t="str">
        <f t="shared" si="5"/>
        <v/>
      </c>
      <c r="V46" s="121" t="str">
        <f>IFERROR(VLOOKUP('Required Data'!$H46,Evaluators!A:B,2,FALSE),"")</f>
        <v/>
      </c>
      <c r="W46" s="123" t="str">
        <f t="shared" si="6"/>
        <v/>
      </c>
      <c r="X46" s="124" t="str">
        <f>IFERROR(VLOOKUP(G46,'Active List'!B:D,2,FALSE),"")</f>
        <v/>
      </c>
      <c r="Y46" s="124" t="str">
        <f>IFERROR(SUM('Required Data'!$L46+'Required Data'!$N46+'Required Data'!$P46),"")</f>
        <v/>
      </c>
      <c r="Z46" s="123" t="str">
        <f t="shared" si="7"/>
        <v/>
      </c>
      <c r="AA46" s="125" t="str">
        <f>IFERROR(DATE(Table1[[#This Row],[Call Year]],Table1[[#This Row],[Call Month]],Table1[[#This Row],[Call day]]),"")</f>
        <v/>
      </c>
      <c r="AB46" s="123" t="str">
        <f>TEXT(Table1[[#This Row],[Call date]],"DDDD")</f>
        <v/>
      </c>
      <c r="AC4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6" s="126" t="str">
        <f>IFERROR(HOUR(Table1[[#This Row],[Time]]),"")</f>
        <v/>
      </c>
      <c r="AE46" s="126" t="str">
        <f>IFERROR(VLOOKUP(J46,DV!A:B,2,FALSE),J46)</f>
        <v/>
      </c>
    </row>
    <row r="47" spans="1:31" s="137" customFormat="1">
      <c r="A47" s="90" t="str">
        <f>IF('QMS Data'!A47&lt;&gt;"",'QMS Data'!A47,"")</f>
        <v/>
      </c>
      <c r="B47" s="117" t="str">
        <f>IFERROR(VLOOKUP($A47,'QMS Data'!$A:$BD,MATCH(B$1,'QMS Data'!$1:$1,0),FALSE),"")</f>
        <v/>
      </c>
      <c r="C47" s="117" t="str">
        <f>IFERROR(VLOOKUP($A47,'QMS Data'!$A:$BD,MATCH(C$1,'QMS Data'!$1:$1,0),FALSE),"")</f>
        <v/>
      </c>
      <c r="D47" s="117" t="str">
        <f>IFERROR(VLOOKUP($A47,'QMS Data'!$A:$BD,MATCH(D$1,'QMS Data'!$1:$1,0),FALSE),"")</f>
        <v/>
      </c>
      <c r="E47" s="118" t="str">
        <f>IFERROR(VLOOKUP($A47,'QMS Data'!$A:$BD,MATCH(E$1,'QMS Data'!$1:$1,0),FALSE),"")</f>
        <v/>
      </c>
      <c r="F47" s="117" t="str">
        <f>IFERROR(VLOOKUP($A47,'QMS Data'!$A:$BD,MATCH(F$1,'QMS Data'!$1:$1,0),FALSE),"")</f>
        <v/>
      </c>
      <c r="G47" s="117" t="str">
        <f>IFERROR(VLOOKUP($A47,'QMS Data'!$A:$BD,MATCH(G$1,'QMS Data'!$1:$1,0),FALSE),"")</f>
        <v/>
      </c>
      <c r="H47" s="117" t="str">
        <f>IFERROR(VLOOKUP($A47,'QMS Data'!$A:$BD,MATCH(H$1,'QMS Data'!$1:$1,0),FALSE),"")</f>
        <v/>
      </c>
      <c r="I47" s="117" t="str">
        <f>IFERROR(VLOOKUP($A47,'QMS Data'!$A:$BD,MATCH(I$1,'QMS Data'!$1:$1,0),FALSE),"")</f>
        <v/>
      </c>
      <c r="J47" s="117" t="str">
        <f>IFERROR(VLOOKUP($A47,'QMS Data'!$A:$BD,MATCH(J$1,'QMS Data'!$1:$1,0),FALSE),"")</f>
        <v/>
      </c>
      <c r="K47" s="117" t="str">
        <f>IFERROR(VLOOKUP($A47,'QMS Data'!$A:$BD,MATCH(K$1,'QMS Data'!$1:$1,0),FALSE),"")</f>
        <v/>
      </c>
      <c r="L47" s="119" t="str">
        <f>IFERROR(VLOOKUP($A47,'QMS Data'!$A:$BD,MATCH(L$1,'QMS Data'!$1:$1,0),FALSE),"")</f>
        <v/>
      </c>
      <c r="M47" s="120" t="str">
        <f>IFERROR(VLOOKUP($A47,'QMS Data'!$A:$BD,MATCH(M$1,'QMS Data'!$1:$1,0),FALSE),"")</f>
        <v/>
      </c>
      <c r="N47" s="119" t="str">
        <f>IFERROR(VLOOKUP($A47,'QMS Data'!$A:$BD,MATCH(N$1,'QMS Data'!$1:$1,0),FALSE),"")</f>
        <v/>
      </c>
      <c r="O47" s="120" t="str">
        <f>IFERROR(VLOOKUP($A47,'QMS Data'!$A:$BD,MATCH(O$1,'QMS Data'!$1:$1,0),FALSE),"")</f>
        <v/>
      </c>
      <c r="P47" s="119" t="str">
        <f>IFERROR(VLOOKUP($A47,'QMS Data'!$A:$BD,MATCH(P$1,'QMS Data'!$1:$1,0),FALSE),"")</f>
        <v/>
      </c>
      <c r="Q47" s="120" t="str">
        <f>IFERROR(VLOOKUP($A47,'QMS Data'!$A:$BD,MATCH(Q$1,'QMS Data'!$1:$1,0),FALSE),"")</f>
        <v/>
      </c>
      <c r="R47" s="119" t="str">
        <f>IFERROR(VLOOKUP($A47,'QMS Data'!$A:$BD,MATCH(R$1,'QMS Data'!$1:$1,0),FALSE),"")</f>
        <v/>
      </c>
      <c r="S47" s="120" t="str">
        <f>IFERROR(VLOOKUP($A47,'QMS Data'!$A:$BD,MATCH(S$1,'QMS Data'!$1:$1,0),FALSE),"")</f>
        <v/>
      </c>
      <c r="T47" s="121" t="str">
        <f t="shared" si="4"/>
        <v/>
      </c>
      <c r="U47" s="122" t="str">
        <f t="shared" si="5"/>
        <v/>
      </c>
      <c r="V47" s="121" t="str">
        <f>IFERROR(VLOOKUP('Required Data'!$H47,Evaluators!A:B,2,FALSE),"")</f>
        <v/>
      </c>
      <c r="W47" s="123" t="str">
        <f t="shared" si="6"/>
        <v/>
      </c>
      <c r="X47" s="124" t="str">
        <f>IFERROR(VLOOKUP(G47,'Active List'!B:D,2,FALSE),"")</f>
        <v/>
      </c>
      <c r="Y47" s="124" t="str">
        <f>IFERROR(SUM('Required Data'!$L47+'Required Data'!$N47+'Required Data'!$P47),"")</f>
        <v/>
      </c>
      <c r="Z47" s="123" t="str">
        <f t="shared" si="7"/>
        <v/>
      </c>
      <c r="AA47" s="125" t="str">
        <f>IFERROR(DATE(Table1[[#This Row],[Call Year]],Table1[[#This Row],[Call Month]],Table1[[#This Row],[Call day]]),"")</f>
        <v/>
      </c>
      <c r="AB47" s="123" t="str">
        <f>TEXT(Table1[[#This Row],[Call date]],"DDDD")</f>
        <v/>
      </c>
      <c r="AC4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7" s="126" t="str">
        <f>IFERROR(HOUR(Table1[[#This Row],[Time]]),"")</f>
        <v/>
      </c>
      <c r="AE47" s="126" t="str">
        <f>IFERROR(VLOOKUP(J47,DV!A:B,2,FALSE),J47)</f>
        <v/>
      </c>
    </row>
    <row r="48" spans="1:31" s="137" customFormat="1">
      <c r="A48" s="90" t="str">
        <f>IF('QMS Data'!A48&lt;&gt;"",'QMS Data'!A48,"")</f>
        <v/>
      </c>
      <c r="B48" s="117" t="str">
        <f>IFERROR(VLOOKUP($A48,'QMS Data'!$A:$BD,MATCH(B$1,'QMS Data'!$1:$1,0),FALSE),"")</f>
        <v/>
      </c>
      <c r="C48" s="117" t="str">
        <f>IFERROR(VLOOKUP($A48,'QMS Data'!$A:$BD,MATCH(C$1,'QMS Data'!$1:$1,0),FALSE),"")</f>
        <v/>
      </c>
      <c r="D48" s="117" t="str">
        <f>IFERROR(VLOOKUP($A48,'QMS Data'!$A:$BD,MATCH(D$1,'QMS Data'!$1:$1,0),FALSE),"")</f>
        <v/>
      </c>
      <c r="E48" s="118" t="str">
        <f>IFERROR(VLOOKUP($A48,'QMS Data'!$A:$BD,MATCH(E$1,'QMS Data'!$1:$1,0),FALSE),"")</f>
        <v/>
      </c>
      <c r="F48" s="117" t="str">
        <f>IFERROR(VLOOKUP($A48,'QMS Data'!$A:$BD,MATCH(F$1,'QMS Data'!$1:$1,0),FALSE),"")</f>
        <v/>
      </c>
      <c r="G48" s="117" t="str">
        <f>IFERROR(VLOOKUP($A48,'QMS Data'!$A:$BD,MATCH(G$1,'QMS Data'!$1:$1,0),FALSE),"")</f>
        <v/>
      </c>
      <c r="H48" s="117" t="str">
        <f>IFERROR(VLOOKUP($A48,'QMS Data'!$A:$BD,MATCH(H$1,'QMS Data'!$1:$1,0),FALSE),"")</f>
        <v/>
      </c>
      <c r="I48" s="117" t="str">
        <f>IFERROR(VLOOKUP($A48,'QMS Data'!$A:$BD,MATCH(I$1,'QMS Data'!$1:$1,0),FALSE),"")</f>
        <v/>
      </c>
      <c r="J48" s="117" t="str">
        <f>IFERROR(VLOOKUP($A48,'QMS Data'!$A:$BD,MATCH(J$1,'QMS Data'!$1:$1,0),FALSE),"")</f>
        <v/>
      </c>
      <c r="K48" s="117" t="str">
        <f>IFERROR(VLOOKUP($A48,'QMS Data'!$A:$BD,MATCH(K$1,'QMS Data'!$1:$1,0),FALSE),"")</f>
        <v/>
      </c>
      <c r="L48" s="119" t="str">
        <f>IFERROR(VLOOKUP($A48,'QMS Data'!$A:$BD,MATCH(L$1,'QMS Data'!$1:$1,0),FALSE),"")</f>
        <v/>
      </c>
      <c r="M48" s="120" t="str">
        <f>IFERROR(VLOOKUP($A48,'QMS Data'!$A:$BD,MATCH(M$1,'QMS Data'!$1:$1,0),FALSE),"")</f>
        <v/>
      </c>
      <c r="N48" s="119" t="str">
        <f>IFERROR(VLOOKUP($A48,'QMS Data'!$A:$BD,MATCH(N$1,'QMS Data'!$1:$1,0),FALSE),"")</f>
        <v/>
      </c>
      <c r="O48" s="120" t="str">
        <f>IFERROR(VLOOKUP($A48,'QMS Data'!$A:$BD,MATCH(O$1,'QMS Data'!$1:$1,0),FALSE),"")</f>
        <v/>
      </c>
      <c r="P48" s="119" t="str">
        <f>IFERROR(VLOOKUP($A48,'QMS Data'!$A:$BD,MATCH(P$1,'QMS Data'!$1:$1,0),FALSE),"")</f>
        <v/>
      </c>
      <c r="Q48" s="120" t="str">
        <f>IFERROR(VLOOKUP($A48,'QMS Data'!$A:$BD,MATCH(Q$1,'QMS Data'!$1:$1,0),FALSE),"")</f>
        <v/>
      </c>
      <c r="R48" s="119" t="str">
        <f>IFERROR(VLOOKUP($A48,'QMS Data'!$A:$BD,MATCH(R$1,'QMS Data'!$1:$1,0),FALSE),"")</f>
        <v/>
      </c>
      <c r="S48" s="120" t="str">
        <f>IFERROR(VLOOKUP($A48,'QMS Data'!$A:$BD,MATCH(S$1,'QMS Data'!$1:$1,0),FALSE),"")</f>
        <v/>
      </c>
      <c r="T48" s="121" t="str">
        <f t="shared" si="4"/>
        <v/>
      </c>
      <c r="U48" s="122" t="str">
        <f t="shared" si="5"/>
        <v/>
      </c>
      <c r="V48" s="121" t="str">
        <f>IFERROR(VLOOKUP('Required Data'!$H48,Evaluators!A:B,2,FALSE),"")</f>
        <v/>
      </c>
      <c r="W48" s="123" t="str">
        <f t="shared" si="6"/>
        <v/>
      </c>
      <c r="X48" s="124" t="str">
        <f>IFERROR(VLOOKUP(G48,'Active List'!B:D,2,FALSE),"")</f>
        <v/>
      </c>
      <c r="Y48" s="124" t="str">
        <f>IFERROR(SUM('Required Data'!$L48+'Required Data'!$N48+'Required Data'!$P48),"")</f>
        <v/>
      </c>
      <c r="Z48" s="123" t="str">
        <f t="shared" si="7"/>
        <v/>
      </c>
      <c r="AA48" s="125" t="str">
        <f>IFERROR(DATE(Table1[[#This Row],[Call Year]],Table1[[#This Row],[Call Month]],Table1[[#This Row],[Call day]]),"")</f>
        <v/>
      </c>
      <c r="AB48" s="123" t="str">
        <f>TEXT(Table1[[#This Row],[Call date]],"DDDD")</f>
        <v/>
      </c>
      <c r="AC4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8" s="126" t="str">
        <f>IFERROR(HOUR(Table1[[#This Row],[Time]]),"")</f>
        <v/>
      </c>
      <c r="AE48" s="126" t="str">
        <f>IFERROR(VLOOKUP(J48,DV!A:B,2,FALSE),J48)</f>
        <v/>
      </c>
    </row>
    <row r="49" spans="1:31" s="137" customFormat="1">
      <c r="A49" s="90" t="str">
        <f>IF('QMS Data'!A49&lt;&gt;"",'QMS Data'!A49,"")</f>
        <v/>
      </c>
      <c r="B49" s="117" t="str">
        <f>IFERROR(VLOOKUP($A49,'QMS Data'!$A:$BD,MATCH(B$1,'QMS Data'!$1:$1,0),FALSE),"")</f>
        <v/>
      </c>
      <c r="C49" s="117" t="str">
        <f>IFERROR(VLOOKUP($A49,'QMS Data'!$A:$BD,MATCH(C$1,'QMS Data'!$1:$1,0),FALSE),"")</f>
        <v/>
      </c>
      <c r="D49" s="117" t="str">
        <f>IFERROR(VLOOKUP($A49,'QMS Data'!$A:$BD,MATCH(D$1,'QMS Data'!$1:$1,0),FALSE),"")</f>
        <v/>
      </c>
      <c r="E49" s="118" t="str">
        <f>IFERROR(VLOOKUP($A49,'QMS Data'!$A:$BD,MATCH(E$1,'QMS Data'!$1:$1,0),FALSE),"")</f>
        <v/>
      </c>
      <c r="F49" s="117" t="str">
        <f>IFERROR(VLOOKUP($A49,'QMS Data'!$A:$BD,MATCH(F$1,'QMS Data'!$1:$1,0),FALSE),"")</f>
        <v/>
      </c>
      <c r="G49" s="117" t="str">
        <f>IFERROR(VLOOKUP($A49,'QMS Data'!$A:$BD,MATCH(G$1,'QMS Data'!$1:$1,0),FALSE),"")</f>
        <v/>
      </c>
      <c r="H49" s="117" t="str">
        <f>IFERROR(VLOOKUP($A49,'QMS Data'!$A:$BD,MATCH(H$1,'QMS Data'!$1:$1,0),FALSE),"")</f>
        <v/>
      </c>
      <c r="I49" s="117" t="str">
        <f>IFERROR(VLOOKUP($A49,'QMS Data'!$A:$BD,MATCH(I$1,'QMS Data'!$1:$1,0),FALSE),"")</f>
        <v/>
      </c>
      <c r="J49" s="117" t="str">
        <f>IFERROR(VLOOKUP($A49,'QMS Data'!$A:$BD,MATCH(J$1,'QMS Data'!$1:$1,0),FALSE),"")</f>
        <v/>
      </c>
      <c r="K49" s="117" t="str">
        <f>IFERROR(VLOOKUP($A49,'QMS Data'!$A:$BD,MATCH(K$1,'QMS Data'!$1:$1,0),FALSE),"")</f>
        <v/>
      </c>
      <c r="L49" s="119" t="str">
        <f>IFERROR(VLOOKUP($A49,'QMS Data'!$A:$BD,MATCH(L$1,'QMS Data'!$1:$1,0),FALSE),"")</f>
        <v/>
      </c>
      <c r="M49" s="120" t="str">
        <f>IFERROR(VLOOKUP($A49,'QMS Data'!$A:$BD,MATCH(M$1,'QMS Data'!$1:$1,0),FALSE),"")</f>
        <v/>
      </c>
      <c r="N49" s="119" t="str">
        <f>IFERROR(VLOOKUP($A49,'QMS Data'!$A:$BD,MATCH(N$1,'QMS Data'!$1:$1,0),FALSE),"")</f>
        <v/>
      </c>
      <c r="O49" s="120" t="str">
        <f>IFERROR(VLOOKUP($A49,'QMS Data'!$A:$BD,MATCH(O$1,'QMS Data'!$1:$1,0),FALSE),"")</f>
        <v/>
      </c>
      <c r="P49" s="119" t="str">
        <f>IFERROR(VLOOKUP($A49,'QMS Data'!$A:$BD,MATCH(P$1,'QMS Data'!$1:$1,0),FALSE),"")</f>
        <v/>
      </c>
      <c r="Q49" s="120" t="str">
        <f>IFERROR(VLOOKUP($A49,'QMS Data'!$A:$BD,MATCH(Q$1,'QMS Data'!$1:$1,0),FALSE),"")</f>
        <v/>
      </c>
      <c r="R49" s="119" t="str">
        <f>IFERROR(VLOOKUP($A49,'QMS Data'!$A:$BD,MATCH(R$1,'QMS Data'!$1:$1,0),FALSE),"")</f>
        <v/>
      </c>
      <c r="S49" s="120" t="str">
        <f>IFERROR(VLOOKUP($A49,'QMS Data'!$A:$BD,MATCH(S$1,'QMS Data'!$1:$1,0),FALSE),"")</f>
        <v/>
      </c>
      <c r="T49" s="121" t="str">
        <f t="shared" si="4"/>
        <v/>
      </c>
      <c r="U49" s="122" t="str">
        <f t="shared" si="5"/>
        <v/>
      </c>
      <c r="V49" s="121" t="str">
        <f>IFERROR(VLOOKUP('Required Data'!$H49,Evaluators!A:B,2,FALSE),"")</f>
        <v/>
      </c>
      <c r="W49" s="123" t="str">
        <f t="shared" si="6"/>
        <v/>
      </c>
      <c r="X49" s="124" t="str">
        <f>IFERROR(VLOOKUP(G49,'Active List'!B:D,2,FALSE),"")</f>
        <v/>
      </c>
      <c r="Y49" s="124" t="str">
        <f>IFERROR(SUM('Required Data'!$L49+'Required Data'!$N49+'Required Data'!$P49),"")</f>
        <v/>
      </c>
      <c r="Z49" s="123" t="str">
        <f t="shared" si="7"/>
        <v/>
      </c>
      <c r="AA49" s="125" t="str">
        <f>IFERROR(DATE(Table1[[#This Row],[Call Year]],Table1[[#This Row],[Call Month]],Table1[[#This Row],[Call day]]),"")</f>
        <v/>
      </c>
      <c r="AB49" s="123" t="str">
        <f>TEXT(Table1[[#This Row],[Call date]],"DDDD")</f>
        <v/>
      </c>
      <c r="AC4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49" s="126" t="str">
        <f>IFERROR(HOUR(Table1[[#This Row],[Time]]),"")</f>
        <v/>
      </c>
      <c r="AE49" s="126" t="str">
        <f>IFERROR(VLOOKUP(J49,DV!A:B,2,FALSE),J49)</f>
        <v/>
      </c>
    </row>
    <row r="50" spans="1:31" s="137" customFormat="1">
      <c r="A50" s="90" t="str">
        <f>IF('QMS Data'!A50&lt;&gt;"",'QMS Data'!A50,"")</f>
        <v/>
      </c>
      <c r="B50" s="117" t="str">
        <f>IFERROR(VLOOKUP($A50,'QMS Data'!$A:$BD,MATCH(B$1,'QMS Data'!$1:$1,0),FALSE),"")</f>
        <v/>
      </c>
      <c r="C50" s="117" t="str">
        <f>IFERROR(VLOOKUP($A50,'QMS Data'!$A:$BD,MATCH(C$1,'QMS Data'!$1:$1,0),FALSE),"")</f>
        <v/>
      </c>
      <c r="D50" s="117" t="str">
        <f>IFERROR(VLOOKUP($A50,'QMS Data'!$A:$BD,MATCH(D$1,'QMS Data'!$1:$1,0),FALSE),"")</f>
        <v/>
      </c>
      <c r="E50" s="118" t="str">
        <f>IFERROR(VLOOKUP($A50,'QMS Data'!$A:$BD,MATCH(E$1,'QMS Data'!$1:$1,0),FALSE),"")</f>
        <v/>
      </c>
      <c r="F50" s="117" t="str">
        <f>IFERROR(VLOOKUP($A50,'QMS Data'!$A:$BD,MATCH(F$1,'QMS Data'!$1:$1,0),FALSE),"")</f>
        <v/>
      </c>
      <c r="G50" s="117" t="str">
        <f>IFERROR(VLOOKUP($A50,'QMS Data'!$A:$BD,MATCH(G$1,'QMS Data'!$1:$1,0),FALSE),"")</f>
        <v/>
      </c>
      <c r="H50" s="117" t="str">
        <f>IFERROR(VLOOKUP($A50,'QMS Data'!$A:$BD,MATCH(H$1,'QMS Data'!$1:$1,0),FALSE),"")</f>
        <v/>
      </c>
      <c r="I50" s="117" t="str">
        <f>IFERROR(VLOOKUP($A50,'QMS Data'!$A:$BD,MATCH(I$1,'QMS Data'!$1:$1,0),FALSE),"")</f>
        <v/>
      </c>
      <c r="J50" s="117" t="str">
        <f>IFERROR(VLOOKUP($A50,'QMS Data'!$A:$BD,MATCH(J$1,'QMS Data'!$1:$1,0),FALSE),"")</f>
        <v/>
      </c>
      <c r="K50" s="117" t="str">
        <f>IFERROR(VLOOKUP($A50,'QMS Data'!$A:$BD,MATCH(K$1,'QMS Data'!$1:$1,0),FALSE),"")</f>
        <v/>
      </c>
      <c r="L50" s="119" t="str">
        <f>IFERROR(VLOOKUP($A50,'QMS Data'!$A:$BD,MATCH(L$1,'QMS Data'!$1:$1,0),FALSE),"")</f>
        <v/>
      </c>
      <c r="M50" s="120" t="str">
        <f>IFERROR(VLOOKUP($A50,'QMS Data'!$A:$BD,MATCH(M$1,'QMS Data'!$1:$1,0),FALSE),"")</f>
        <v/>
      </c>
      <c r="N50" s="119" t="str">
        <f>IFERROR(VLOOKUP($A50,'QMS Data'!$A:$BD,MATCH(N$1,'QMS Data'!$1:$1,0),FALSE),"")</f>
        <v/>
      </c>
      <c r="O50" s="120" t="str">
        <f>IFERROR(VLOOKUP($A50,'QMS Data'!$A:$BD,MATCH(O$1,'QMS Data'!$1:$1,0),FALSE),"")</f>
        <v/>
      </c>
      <c r="P50" s="119" t="str">
        <f>IFERROR(VLOOKUP($A50,'QMS Data'!$A:$BD,MATCH(P$1,'QMS Data'!$1:$1,0),FALSE),"")</f>
        <v/>
      </c>
      <c r="Q50" s="120" t="str">
        <f>IFERROR(VLOOKUP($A50,'QMS Data'!$A:$BD,MATCH(Q$1,'QMS Data'!$1:$1,0),FALSE),"")</f>
        <v/>
      </c>
      <c r="R50" s="119" t="str">
        <f>IFERROR(VLOOKUP($A50,'QMS Data'!$A:$BD,MATCH(R$1,'QMS Data'!$1:$1,0),FALSE),"")</f>
        <v/>
      </c>
      <c r="S50" s="120" t="str">
        <f>IFERROR(VLOOKUP($A50,'QMS Data'!$A:$BD,MATCH(S$1,'QMS Data'!$1:$1,0),FALSE),"")</f>
        <v/>
      </c>
      <c r="T50" s="121" t="str">
        <f t="shared" si="4"/>
        <v/>
      </c>
      <c r="U50" s="122" t="str">
        <f t="shared" si="5"/>
        <v/>
      </c>
      <c r="V50" s="121" t="str">
        <f>IFERROR(VLOOKUP('Required Data'!$H50,Evaluators!A:B,2,FALSE),"")</f>
        <v/>
      </c>
      <c r="W50" s="123" t="str">
        <f t="shared" si="6"/>
        <v/>
      </c>
      <c r="X50" s="124" t="str">
        <f>IFERROR(VLOOKUP(G50,'Active List'!B:D,2,FALSE),"")</f>
        <v/>
      </c>
      <c r="Y50" s="124" t="str">
        <f>IFERROR(SUM('Required Data'!$L50+'Required Data'!$N50+'Required Data'!$P50),"")</f>
        <v/>
      </c>
      <c r="Z50" s="123" t="str">
        <f t="shared" si="7"/>
        <v/>
      </c>
      <c r="AA50" s="125" t="str">
        <f>IFERROR(DATE(Table1[[#This Row],[Call Year]],Table1[[#This Row],[Call Month]],Table1[[#This Row],[Call day]]),"")</f>
        <v/>
      </c>
      <c r="AB50" s="123" t="str">
        <f>TEXT(Table1[[#This Row],[Call date]],"DDDD")</f>
        <v/>
      </c>
      <c r="AC5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0" s="126" t="str">
        <f>IFERROR(HOUR(Table1[[#This Row],[Time]]),"")</f>
        <v/>
      </c>
      <c r="AE50" s="126" t="str">
        <f>IFERROR(VLOOKUP(J50,DV!A:B,2,FALSE),J50)</f>
        <v/>
      </c>
    </row>
    <row r="51" spans="1:31" s="137" customFormat="1">
      <c r="A51" s="90" t="str">
        <f>IF('QMS Data'!A51&lt;&gt;"",'QMS Data'!A51,"")</f>
        <v/>
      </c>
      <c r="B51" s="117" t="str">
        <f>IFERROR(VLOOKUP($A51,'QMS Data'!$A:$BD,MATCH(B$1,'QMS Data'!$1:$1,0),FALSE),"")</f>
        <v/>
      </c>
      <c r="C51" s="117" t="str">
        <f>IFERROR(VLOOKUP($A51,'QMS Data'!$A:$BD,MATCH(C$1,'QMS Data'!$1:$1,0),FALSE),"")</f>
        <v/>
      </c>
      <c r="D51" s="117" t="str">
        <f>IFERROR(VLOOKUP($A51,'QMS Data'!$A:$BD,MATCH(D$1,'QMS Data'!$1:$1,0),FALSE),"")</f>
        <v/>
      </c>
      <c r="E51" s="118" t="str">
        <f>IFERROR(VLOOKUP($A51,'QMS Data'!$A:$BD,MATCH(E$1,'QMS Data'!$1:$1,0),FALSE),"")</f>
        <v/>
      </c>
      <c r="F51" s="117" t="str">
        <f>IFERROR(VLOOKUP($A51,'QMS Data'!$A:$BD,MATCH(F$1,'QMS Data'!$1:$1,0),FALSE),"")</f>
        <v/>
      </c>
      <c r="G51" s="117" t="str">
        <f>IFERROR(VLOOKUP($A51,'QMS Data'!$A:$BD,MATCH(G$1,'QMS Data'!$1:$1,0),FALSE),"")</f>
        <v/>
      </c>
      <c r="H51" s="117" t="str">
        <f>IFERROR(VLOOKUP($A51,'QMS Data'!$A:$BD,MATCH(H$1,'QMS Data'!$1:$1,0),FALSE),"")</f>
        <v/>
      </c>
      <c r="I51" s="117" t="str">
        <f>IFERROR(VLOOKUP($A51,'QMS Data'!$A:$BD,MATCH(I$1,'QMS Data'!$1:$1,0),FALSE),"")</f>
        <v/>
      </c>
      <c r="J51" s="117" t="str">
        <f>IFERROR(VLOOKUP($A51,'QMS Data'!$A:$BD,MATCH(J$1,'QMS Data'!$1:$1,0),FALSE),"")</f>
        <v/>
      </c>
      <c r="K51" s="117" t="str">
        <f>IFERROR(VLOOKUP($A51,'QMS Data'!$A:$BD,MATCH(K$1,'QMS Data'!$1:$1,0),FALSE),"")</f>
        <v/>
      </c>
      <c r="L51" s="119" t="str">
        <f>IFERROR(VLOOKUP($A51,'QMS Data'!$A:$BD,MATCH(L$1,'QMS Data'!$1:$1,0),FALSE),"")</f>
        <v/>
      </c>
      <c r="M51" s="120" t="str">
        <f>IFERROR(VLOOKUP($A51,'QMS Data'!$A:$BD,MATCH(M$1,'QMS Data'!$1:$1,0),FALSE),"")</f>
        <v/>
      </c>
      <c r="N51" s="119" t="str">
        <f>IFERROR(VLOOKUP($A51,'QMS Data'!$A:$BD,MATCH(N$1,'QMS Data'!$1:$1,0),FALSE),"")</f>
        <v/>
      </c>
      <c r="O51" s="120" t="str">
        <f>IFERROR(VLOOKUP($A51,'QMS Data'!$A:$BD,MATCH(O$1,'QMS Data'!$1:$1,0),FALSE),"")</f>
        <v/>
      </c>
      <c r="P51" s="119" t="str">
        <f>IFERROR(VLOOKUP($A51,'QMS Data'!$A:$BD,MATCH(P$1,'QMS Data'!$1:$1,0),FALSE),"")</f>
        <v/>
      </c>
      <c r="Q51" s="120" t="str">
        <f>IFERROR(VLOOKUP($A51,'QMS Data'!$A:$BD,MATCH(Q$1,'QMS Data'!$1:$1,0),FALSE),"")</f>
        <v/>
      </c>
      <c r="R51" s="119" t="str">
        <f>IFERROR(VLOOKUP($A51,'QMS Data'!$A:$BD,MATCH(R$1,'QMS Data'!$1:$1,0),FALSE),"")</f>
        <v/>
      </c>
      <c r="S51" s="120" t="str">
        <f>IFERROR(VLOOKUP($A51,'QMS Data'!$A:$BD,MATCH(S$1,'QMS Data'!$1:$1,0),FALSE),"")</f>
        <v/>
      </c>
      <c r="T51" s="121" t="str">
        <f t="shared" si="4"/>
        <v/>
      </c>
      <c r="U51" s="122" t="str">
        <f t="shared" si="5"/>
        <v/>
      </c>
      <c r="V51" s="121" t="str">
        <f>IFERROR(VLOOKUP('Required Data'!$H51,Evaluators!A:B,2,FALSE),"")</f>
        <v/>
      </c>
      <c r="W51" s="123" t="str">
        <f t="shared" si="6"/>
        <v/>
      </c>
      <c r="X51" s="124" t="str">
        <f>IFERROR(VLOOKUP(G51,'Active List'!B:D,2,FALSE),"")</f>
        <v/>
      </c>
      <c r="Y51" s="124" t="str">
        <f>IFERROR(SUM('Required Data'!$L51+'Required Data'!$N51+'Required Data'!$P51),"")</f>
        <v/>
      </c>
      <c r="Z51" s="123" t="str">
        <f t="shared" si="7"/>
        <v/>
      </c>
      <c r="AA51" s="125" t="str">
        <f>IFERROR(DATE(Table1[[#This Row],[Call Year]],Table1[[#This Row],[Call Month]],Table1[[#This Row],[Call day]]),"")</f>
        <v/>
      </c>
      <c r="AB51" s="123" t="str">
        <f>TEXT(Table1[[#This Row],[Call date]],"DDDD")</f>
        <v/>
      </c>
      <c r="AC5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1" s="126" t="str">
        <f>IFERROR(HOUR(Table1[[#This Row],[Time]]),"")</f>
        <v/>
      </c>
      <c r="AE51" s="126" t="str">
        <f>IFERROR(VLOOKUP(J51,DV!A:B,2,FALSE),J51)</f>
        <v/>
      </c>
    </row>
    <row r="52" spans="1:31" s="137" customFormat="1">
      <c r="A52" s="90" t="str">
        <f>IF('QMS Data'!A52&lt;&gt;"",'QMS Data'!A52,"")</f>
        <v/>
      </c>
      <c r="B52" s="117" t="str">
        <f>IFERROR(VLOOKUP($A52,'QMS Data'!$A:$BD,MATCH(B$1,'QMS Data'!$1:$1,0),FALSE),"")</f>
        <v/>
      </c>
      <c r="C52" s="117" t="str">
        <f>IFERROR(VLOOKUP($A52,'QMS Data'!$A:$BD,MATCH(C$1,'QMS Data'!$1:$1,0),FALSE),"")</f>
        <v/>
      </c>
      <c r="D52" s="117" t="str">
        <f>IFERROR(VLOOKUP($A52,'QMS Data'!$A:$BD,MATCH(D$1,'QMS Data'!$1:$1,0),FALSE),"")</f>
        <v/>
      </c>
      <c r="E52" s="118" t="str">
        <f>IFERROR(VLOOKUP($A52,'QMS Data'!$A:$BD,MATCH(E$1,'QMS Data'!$1:$1,0),FALSE),"")</f>
        <v/>
      </c>
      <c r="F52" s="117" t="str">
        <f>IFERROR(VLOOKUP($A52,'QMS Data'!$A:$BD,MATCH(F$1,'QMS Data'!$1:$1,0),FALSE),"")</f>
        <v/>
      </c>
      <c r="G52" s="117" t="str">
        <f>IFERROR(VLOOKUP($A52,'QMS Data'!$A:$BD,MATCH(G$1,'QMS Data'!$1:$1,0),FALSE),"")</f>
        <v/>
      </c>
      <c r="H52" s="117" t="str">
        <f>IFERROR(VLOOKUP($A52,'QMS Data'!$A:$BD,MATCH(H$1,'QMS Data'!$1:$1,0),FALSE),"")</f>
        <v/>
      </c>
      <c r="I52" s="117" t="str">
        <f>IFERROR(VLOOKUP($A52,'QMS Data'!$A:$BD,MATCH(I$1,'QMS Data'!$1:$1,0),FALSE),"")</f>
        <v/>
      </c>
      <c r="J52" s="117" t="str">
        <f>IFERROR(VLOOKUP($A52,'QMS Data'!$A:$BD,MATCH(J$1,'QMS Data'!$1:$1,0),FALSE),"")</f>
        <v/>
      </c>
      <c r="K52" s="117" t="str">
        <f>IFERROR(VLOOKUP($A52,'QMS Data'!$A:$BD,MATCH(K$1,'QMS Data'!$1:$1,0),FALSE),"")</f>
        <v/>
      </c>
      <c r="L52" s="119" t="str">
        <f>IFERROR(VLOOKUP($A52,'QMS Data'!$A:$BD,MATCH(L$1,'QMS Data'!$1:$1,0),FALSE),"")</f>
        <v/>
      </c>
      <c r="M52" s="120" t="str">
        <f>IFERROR(VLOOKUP($A52,'QMS Data'!$A:$BD,MATCH(M$1,'QMS Data'!$1:$1,0),FALSE),"")</f>
        <v/>
      </c>
      <c r="N52" s="119" t="str">
        <f>IFERROR(VLOOKUP($A52,'QMS Data'!$A:$BD,MATCH(N$1,'QMS Data'!$1:$1,0),FALSE),"")</f>
        <v/>
      </c>
      <c r="O52" s="120" t="str">
        <f>IFERROR(VLOOKUP($A52,'QMS Data'!$A:$BD,MATCH(O$1,'QMS Data'!$1:$1,0),FALSE),"")</f>
        <v/>
      </c>
      <c r="P52" s="119" t="str">
        <f>IFERROR(VLOOKUP($A52,'QMS Data'!$A:$BD,MATCH(P$1,'QMS Data'!$1:$1,0),FALSE),"")</f>
        <v/>
      </c>
      <c r="Q52" s="120" t="str">
        <f>IFERROR(VLOOKUP($A52,'QMS Data'!$A:$BD,MATCH(Q$1,'QMS Data'!$1:$1,0),FALSE),"")</f>
        <v/>
      </c>
      <c r="R52" s="119" t="str">
        <f>IFERROR(VLOOKUP($A52,'QMS Data'!$A:$BD,MATCH(R$1,'QMS Data'!$1:$1,0),FALSE),"")</f>
        <v/>
      </c>
      <c r="S52" s="120" t="str">
        <f>IFERROR(VLOOKUP($A52,'QMS Data'!$A:$BD,MATCH(S$1,'QMS Data'!$1:$1,0),FALSE),"")</f>
        <v/>
      </c>
      <c r="T52" s="121" t="str">
        <f t="shared" si="4"/>
        <v/>
      </c>
      <c r="U52" s="122" t="str">
        <f t="shared" si="5"/>
        <v/>
      </c>
      <c r="V52" s="121" t="str">
        <f>IFERROR(VLOOKUP('Required Data'!$H52,Evaluators!A:B,2,FALSE),"")</f>
        <v/>
      </c>
      <c r="W52" s="123" t="str">
        <f t="shared" si="6"/>
        <v/>
      </c>
      <c r="X52" s="124" t="str">
        <f>IFERROR(VLOOKUP(G52,'Active List'!B:D,2,FALSE),"")</f>
        <v/>
      </c>
      <c r="Y52" s="124" t="str">
        <f>IFERROR(SUM('Required Data'!$L52+'Required Data'!$N52+'Required Data'!$P52),"")</f>
        <v/>
      </c>
      <c r="Z52" s="123" t="str">
        <f t="shared" si="7"/>
        <v/>
      </c>
      <c r="AA52" s="125" t="str">
        <f>IFERROR(DATE(Table1[[#This Row],[Call Year]],Table1[[#This Row],[Call Month]],Table1[[#This Row],[Call day]]),"")</f>
        <v/>
      </c>
      <c r="AB52" s="123" t="str">
        <f>TEXT(Table1[[#This Row],[Call date]],"DDDD")</f>
        <v/>
      </c>
      <c r="AC5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2" s="126" t="str">
        <f>IFERROR(HOUR(Table1[[#This Row],[Time]]),"")</f>
        <v/>
      </c>
      <c r="AE52" s="126" t="str">
        <f>IFERROR(VLOOKUP(J52,DV!A:B,2,FALSE),J52)</f>
        <v/>
      </c>
    </row>
    <row r="53" spans="1:31" s="137" customFormat="1">
      <c r="A53" s="90" t="str">
        <f>IF('QMS Data'!A53&lt;&gt;"",'QMS Data'!A53,"")</f>
        <v/>
      </c>
      <c r="B53" s="117" t="str">
        <f>IFERROR(VLOOKUP($A53,'QMS Data'!$A:$BD,MATCH(B$1,'QMS Data'!$1:$1,0),FALSE),"")</f>
        <v/>
      </c>
      <c r="C53" s="117" t="str">
        <f>IFERROR(VLOOKUP($A53,'QMS Data'!$A:$BD,MATCH(C$1,'QMS Data'!$1:$1,0),FALSE),"")</f>
        <v/>
      </c>
      <c r="D53" s="117" t="str">
        <f>IFERROR(VLOOKUP($A53,'QMS Data'!$A:$BD,MATCH(D$1,'QMS Data'!$1:$1,0),FALSE),"")</f>
        <v/>
      </c>
      <c r="E53" s="118" t="str">
        <f>IFERROR(VLOOKUP($A53,'QMS Data'!$A:$BD,MATCH(E$1,'QMS Data'!$1:$1,0),FALSE),"")</f>
        <v/>
      </c>
      <c r="F53" s="117" t="str">
        <f>IFERROR(VLOOKUP($A53,'QMS Data'!$A:$BD,MATCH(F$1,'QMS Data'!$1:$1,0),FALSE),"")</f>
        <v/>
      </c>
      <c r="G53" s="117" t="str">
        <f>IFERROR(VLOOKUP($A53,'QMS Data'!$A:$BD,MATCH(G$1,'QMS Data'!$1:$1,0),FALSE),"")</f>
        <v/>
      </c>
      <c r="H53" s="117" t="str">
        <f>IFERROR(VLOOKUP($A53,'QMS Data'!$A:$BD,MATCH(H$1,'QMS Data'!$1:$1,0),FALSE),"")</f>
        <v/>
      </c>
      <c r="I53" s="117" t="str">
        <f>IFERROR(VLOOKUP($A53,'QMS Data'!$A:$BD,MATCH(I$1,'QMS Data'!$1:$1,0),FALSE),"")</f>
        <v/>
      </c>
      <c r="J53" s="117" t="str">
        <f>IFERROR(VLOOKUP($A53,'QMS Data'!$A:$BD,MATCH(J$1,'QMS Data'!$1:$1,0),FALSE),"")</f>
        <v/>
      </c>
      <c r="K53" s="117" t="str">
        <f>IFERROR(VLOOKUP($A53,'QMS Data'!$A:$BD,MATCH(K$1,'QMS Data'!$1:$1,0),FALSE),"")</f>
        <v/>
      </c>
      <c r="L53" s="119" t="str">
        <f>IFERROR(VLOOKUP($A53,'QMS Data'!$A:$BD,MATCH(L$1,'QMS Data'!$1:$1,0),FALSE),"")</f>
        <v/>
      </c>
      <c r="M53" s="120" t="str">
        <f>IFERROR(VLOOKUP($A53,'QMS Data'!$A:$BD,MATCH(M$1,'QMS Data'!$1:$1,0),FALSE),"")</f>
        <v/>
      </c>
      <c r="N53" s="119" t="str">
        <f>IFERROR(VLOOKUP($A53,'QMS Data'!$A:$BD,MATCH(N$1,'QMS Data'!$1:$1,0),FALSE),"")</f>
        <v/>
      </c>
      <c r="O53" s="120" t="str">
        <f>IFERROR(VLOOKUP($A53,'QMS Data'!$A:$BD,MATCH(O$1,'QMS Data'!$1:$1,0),FALSE),"")</f>
        <v/>
      </c>
      <c r="P53" s="119" t="str">
        <f>IFERROR(VLOOKUP($A53,'QMS Data'!$A:$BD,MATCH(P$1,'QMS Data'!$1:$1,0),FALSE),"")</f>
        <v/>
      </c>
      <c r="Q53" s="120" t="str">
        <f>IFERROR(VLOOKUP($A53,'QMS Data'!$A:$BD,MATCH(Q$1,'QMS Data'!$1:$1,0),FALSE),"")</f>
        <v/>
      </c>
      <c r="R53" s="119" t="str">
        <f>IFERROR(VLOOKUP($A53,'QMS Data'!$A:$BD,MATCH(R$1,'QMS Data'!$1:$1,0),FALSE),"")</f>
        <v/>
      </c>
      <c r="S53" s="120" t="str">
        <f>IFERROR(VLOOKUP($A53,'QMS Data'!$A:$BD,MATCH(S$1,'QMS Data'!$1:$1,0),FALSE),"")</f>
        <v/>
      </c>
      <c r="T53" s="121" t="str">
        <f t="shared" si="4"/>
        <v/>
      </c>
      <c r="U53" s="122" t="str">
        <f t="shared" si="5"/>
        <v/>
      </c>
      <c r="V53" s="121" t="str">
        <f>IFERROR(VLOOKUP('Required Data'!$H53,Evaluators!A:B,2,FALSE),"")</f>
        <v/>
      </c>
      <c r="W53" s="123" t="str">
        <f t="shared" si="6"/>
        <v/>
      </c>
      <c r="X53" s="124" t="str">
        <f>IFERROR(VLOOKUP(G53,'Active List'!B:D,2,FALSE),"")</f>
        <v/>
      </c>
      <c r="Y53" s="124" t="str">
        <f>IFERROR(SUM('Required Data'!$L53+'Required Data'!$N53+'Required Data'!$P53),"")</f>
        <v/>
      </c>
      <c r="Z53" s="123" t="str">
        <f t="shared" si="7"/>
        <v/>
      </c>
      <c r="AA53" s="125" t="str">
        <f>IFERROR(DATE(Table1[[#This Row],[Call Year]],Table1[[#This Row],[Call Month]],Table1[[#This Row],[Call day]]),"")</f>
        <v/>
      </c>
      <c r="AB53" s="123" t="str">
        <f>TEXT(Table1[[#This Row],[Call date]],"DDDD")</f>
        <v/>
      </c>
      <c r="AC5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3" s="126" t="str">
        <f>IFERROR(HOUR(Table1[[#This Row],[Time]]),"")</f>
        <v/>
      </c>
      <c r="AE53" s="126" t="str">
        <f>IFERROR(VLOOKUP(J53,DV!A:B,2,FALSE),J53)</f>
        <v/>
      </c>
    </row>
    <row r="54" spans="1:31" s="137" customFormat="1">
      <c r="A54" s="90" t="str">
        <f>IF('QMS Data'!A54&lt;&gt;"",'QMS Data'!A54,"")</f>
        <v/>
      </c>
      <c r="B54" s="117" t="str">
        <f>IFERROR(VLOOKUP($A54,'QMS Data'!$A:$BD,MATCH(B$1,'QMS Data'!$1:$1,0),FALSE),"")</f>
        <v/>
      </c>
      <c r="C54" s="117" t="str">
        <f>IFERROR(VLOOKUP($A54,'QMS Data'!$A:$BD,MATCH(C$1,'QMS Data'!$1:$1,0),FALSE),"")</f>
        <v/>
      </c>
      <c r="D54" s="117" t="str">
        <f>IFERROR(VLOOKUP($A54,'QMS Data'!$A:$BD,MATCH(D$1,'QMS Data'!$1:$1,0),FALSE),"")</f>
        <v/>
      </c>
      <c r="E54" s="118" t="str">
        <f>IFERROR(VLOOKUP($A54,'QMS Data'!$A:$BD,MATCH(E$1,'QMS Data'!$1:$1,0),FALSE),"")</f>
        <v/>
      </c>
      <c r="F54" s="117" t="str">
        <f>IFERROR(VLOOKUP($A54,'QMS Data'!$A:$BD,MATCH(F$1,'QMS Data'!$1:$1,0),FALSE),"")</f>
        <v/>
      </c>
      <c r="G54" s="117" t="str">
        <f>IFERROR(VLOOKUP($A54,'QMS Data'!$A:$BD,MATCH(G$1,'QMS Data'!$1:$1,0),FALSE),"")</f>
        <v/>
      </c>
      <c r="H54" s="117" t="str">
        <f>IFERROR(VLOOKUP($A54,'QMS Data'!$A:$BD,MATCH(H$1,'QMS Data'!$1:$1,0),FALSE),"")</f>
        <v/>
      </c>
      <c r="I54" s="117" t="str">
        <f>IFERROR(VLOOKUP($A54,'QMS Data'!$A:$BD,MATCH(I$1,'QMS Data'!$1:$1,0),FALSE),"")</f>
        <v/>
      </c>
      <c r="J54" s="117" t="str">
        <f>IFERROR(VLOOKUP($A54,'QMS Data'!$A:$BD,MATCH(J$1,'QMS Data'!$1:$1,0),FALSE),"")</f>
        <v/>
      </c>
      <c r="K54" s="117" t="str">
        <f>IFERROR(VLOOKUP($A54,'QMS Data'!$A:$BD,MATCH(K$1,'QMS Data'!$1:$1,0),FALSE),"")</f>
        <v/>
      </c>
      <c r="L54" s="119" t="str">
        <f>IFERROR(VLOOKUP($A54,'QMS Data'!$A:$BD,MATCH(L$1,'QMS Data'!$1:$1,0),FALSE),"")</f>
        <v/>
      </c>
      <c r="M54" s="120" t="str">
        <f>IFERROR(VLOOKUP($A54,'QMS Data'!$A:$BD,MATCH(M$1,'QMS Data'!$1:$1,0),FALSE),"")</f>
        <v/>
      </c>
      <c r="N54" s="119" t="str">
        <f>IFERROR(VLOOKUP($A54,'QMS Data'!$A:$BD,MATCH(N$1,'QMS Data'!$1:$1,0),FALSE),"")</f>
        <v/>
      </c>
      <c r="O54" s="120" t="str">
        <f>IFERROR(VLOOKUP($A54,'QMS Data'!$A:$BD,MATCH(O$1,'QMS Data'!$1:$1,0),FALSE),"")</f>
        <v/>
      </c>
      <c r="P54" s="119" t="str">
        <f>IFERROR(VLOOKUP($A54,'QMS Data'!$A:$BD,MATCH(P$1,'QMS Data'!$1:$1,0),FALSE),"")</f>
        <v/>
      </c>
      <c r="Q54" s="120" t="str">
        <f>IFERROR(VLOOKUP($A54,'QMS Data'!$A:$BD,MATCH(Q$1,'QMS Data'!$1:$1,0),FALSE),"")</f>
        <v/>
      </c>
      <c r="R54" s="119" t="str">
        <f>IFERROR(VLOOKUP($A54,'QMS Data'!$A:$BD,MATCH(R$1,'QMS Data'!$1:$1,0),FALSE),"")</f>
        <v/>
      </c>
      <c r="S54" s="120" t="str">
        <f>IFERROR(VLOOKUP($A54,'QMS Data'!$A:$BD,MATCH(S$1,'QMS Data'!$1:$1,0),FALSE),"")</f>
        <v/>
      </c>
      <c r="T54" s="121" t="str">
        <f t="shared" si="4"/>
        <v/>
      </c>
      <c r="U54" s="122" t="str">
        <f t="shared" si="5"/>
        <v/>
      </c>
      <c r="V54" s="121" t="str">
        <f>IFERROR(VLOOKUP('Required Data'!$H54,Evaluators!A:B,2,FALSE),"")</f>
        <v/>
      </c>
      <c r="W54" s="123" t="str">
        <f t="shared" si="6"/>
        <v/>
      </c>
      <c r="X54" s="124" t="str">
        <f>IFERROR(VLOOKUP(G54,'Active List'!B:D,2,FALSE),"")</f>
        <v/>
      </c>
      <c r="Y54" s="124" t="str">
        <f>IFERROR(SUM('Required Data'!$L54+'Required Data'!$N54+'Required Data'!$P54),"")</f>
        <v/>
      </c>
      <c r="Z54" s="123" t="str">
        <f t="shared" si="7"/>
        <v/>
      </c>
      <c r="AA54" s="125" t="str">
        <f>IFERROR(DATE(Table1[[#This Row],[Call Year]],Table1[[#This Row],[Call Month]],Table1[[#This Row],[Call day]]),"")</f>
        <v/>
      </c>
      <c r="AB54" s="123" t="str">
        <f>TEXT(Table1[[#This Row],[Call date]],"DDDD")</f>
        <v/>
      </c>
      <c r="AC5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4" s="126" t="str">
        <f>IFERROR(HOUR(Table1[[#This Row],[Time]]),"")</f>
        <v/>
      </c>
      <c r="AE54" s="126" t="str">
        <f>IFERROR(VLOOKUP(J54,DV!A:B,2,FALSE),J54)</f>
        <v/>
      </c>
    </row>
    <row r="55" spans="1:31" s="137" customFormat="1">
      <c r="A55" s="90" t="str">
        <f>IF('QMS Data'!A55&lt;&gt;"",'QMS Data'!A55,"")</f>
        <v/>
      </c>
      <c r="B55" s="117" t="str">
        <f>IFERROR(VLOOKUP($A55,'QMS Data'!$A:$BD,MATCH(B$1,'QMS Data'!$1:$1,0),FALSE),"")</f>
        <v/>
      </c>
      <c r="C55" s="117" t="str">
        <f>IFERROR(VLOOKUP($A55,'QMS Data'!$A:$BD,MATCH(C$1,'QMS Data'!$1:$1,0),FALSE),"")</f>
        <v/>
      </c>
      <c r="D55" s="117" t="str">
        <f>IFERROR(VLOOKUP($A55,'QMS Data'!$A:$BD,MATCH(D$1,'QMS Data'!$1:$1,0),FALSE),"")</f>
        <v/>
      </c>
      <c r="E55" s="118" t="str">
        <f>IFERROR(VLOOKUP($A55,'QMS Data'!$A:$BD,MATCH(E$1,'QMS Data'!$1:$1,0),FALSE),"")</f>
        <v/>
      </c>
      <c r="F55" s="117" t="str">
        <f>IFERROR(VLOOKUP($A55,'QMS Data'!$A:$BD,MATCH(F$1,'QMS Data'!$1:$1,0),FALSE),"")</f>
        <v/>
      </c>
      <c r="G55" s="117" t="str">
        <f>IFERROR(VLOOKUP($A55,'QMS Data'!$A:$BD,MATCH(G$1,'QMS Data'!$1:$1,0),FALSE),"")</f>
        <v/>
      </c>
      <c r="H55" s="117" t="str">
        <f>IFERROR(VLOOKUP($A55,'QMS Data'!$A:$BD,MATCH(H$1,'QMS Data'!$1:$1,0),FALSE),"")</f>
        <v/>
      </c>
      <c r="I55" s="117" t="str">
        <f>IFERROR(VLOOKUP($A55,'QMS Data'!$A:$BD,MATCH(I$1,'QMS Data'!$1:$1,0),FALSE),"")</f>
        <v/>
      </c>
      <c r="J55" s="117" t="str">
        <f>IFERROR(VLOOKUP($A55,'QMS Data'!$A:$BD,MATCH(J$1,'QMS Data'!$1:$1,0),FALSE),"")</f>
        <v/>
      </c>
      <c r="K55" s="117" t="str">
        <f>IFERROR(VLOOKUP($A55,'QMS Data'!$A:$BD,MATCH(K$1,'QMS Data'!$1:$1,0),FALSE),"")</f>
        <v/>
      </c>
      <c r="L55" s="119" t="str">
        <f>IFERROR(VLOOKUP($A55,'QMS Data'!$A:$BD,MATCH(L$1,'QMS Data'!$1:$1,0),FALSE),"")</f>
        <v/>
      </c>
      <c r="M55" s="120" t="str">
        <f>IFERROR(VLOOKUP($A55,'QMS Data'!$A:$BD,MATCH(M$1,'QMS Data'!$1:$1,0),FALSE),"")</f>
        <v/>
      </c>
      <c r="N55" s="119" t="str">
        <f>IFERROR(VLOOKUP($A55,'QMS Data'!$A:$BD,MATCH(N$1,'QMS Data'!$1:$1,0),FALSE),"")</f>
        <v/>
      </c>
      <c r="O55" s="120" t="str">
        <f>IFERROR(VLOOKUP($A55,'QMS Data'!$A:$BD,MATCH(O$1,'QMS Data'!$1:$1,0),FALSE),"")</f>
        <v/>
      </c>
      <c r="P55" s="119" t="str">
        <f>IFERROR(VLOOKUP($A55,'QMS Data'!$A:$BD,MATCH(P$1,'QMS Data'!$1:$1,0),FALSE),"")</f>
        <v/>
      </c>
      <c r="Q55" s="120" t="str">
        <f>IFERROR(VLOOKUP($A55,'QMS Data'!$A:$BD,MATCH(Q$1,'QMS Data'!$1:$1,0),FALSE),"")</f>
        <v/>
      </c>
      <c r="R55" s="119" t="str">
        <f>IFERROR(VLOOKUP($A55,'QMS Data'!$A:$BD,MATCH(R$1,'QMS Data'!$1:$1,0),FALSE),"")</f>
        <v/>
      </c>
      <c r="S55" s="120" t="str">
        <f>IFERROR(VLOOKUP($A55,'QMS Data'!$A:$BD,MATCH(S$1,'QMS Data'!$1:$1,0),FALSE),"")</f>
        <v/>
      </c>
      <c r="T55" s="121" t="str">
        <f t="shared" si="4"/>
        <v/>
      </c>
      <c r="U55" s="122" t="str">
        <f t="shared" si="5"/>
        <v/>
      </c>
      <c r="V55" s="121" t="str">
        <f>IFERROR(VLOOKUP('Required Data'!$H55,Evaluators!A:B,2,FALSE),"")</f>
        <v/>
      </c>
      <c r="W55" s="123" t="str">
        <f t="shared" si="6"/>
        <v/>
      </c>
      <c r="X55" s="124" t="str">
        <f>IFERROR(VLOOKUP(G55,'Active List'!B:D,2,FALSE),"")</f>
        <v/>
      </c>
      <c r="Y55" s="124" t="str">
        <f>IFERROR(SUM('Required Data'!$L55+'Required Data'!$N55+'Required Data'!$P55),"")</f>
        <v/>
      </c>
      <c r="Z55" s="123" t="str">
        <f t="shared" si="7"/>
        <v/>
      </c>
      <c r="AA55" s="125" t="str">
        <f>IFERROR(DATE(Table1[[#This Row],[Call Year]],Table1[[#This Row],[Call Month]],Table1[[#This Row],[Call day]]),"")</f>
        <v/>
      </c>
      <c r="AB55" s="123" t="str">
        <f>TEXT(Table1[[#This Row],[Call date]],"DDDD")</f>
        <v/>
      </c>
      <c r="AC5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5" s="126" t="str">
        <f>IFERROR(HOUR(Table1[[#This Row],[Time]]),"")</f>
        <v/>
      </c>
      <c r="AE55" s="126" t="str">
        <f>IFERROR(VLOOKUP(J55,DV!A:B,2,FALSE),J55)</f>
        <v/>
      </c>
    </row>
    <row r="56" spans="1:31" s="137" customFormat="1">
      <c r="A56" s="90" t="str">
        <f>IF('QMS Data'!A56&lt;&gt;"",'QMS Data'!A56,"")</f>
        <v/>
      </c>
      <c r="B56" s="117" t="str">
        <f>IFERROR(VLOOKUP($A56,'QMS Data'!$A:$BD,MATCH(B$1,'QMS Data'!$1:$1,0),FALSE),"")</f>
        <v/>
      </c>
      <c r="C56" s="117" t="str">
        <f>IFERROR(VLOOKUP($A56,'QMS Data'!$A:$BD,MATCH(C$1,'QMS Data'!$1:$1,0),FALSE),"")</f>
        <v/>
      </c>
      <c r="D56" s="117" t="str">
        <f>IFERROR(VLOOKUP($A56,'QMS Data'!$A:$BD,MATCH(D$1,'QMS Data'!$1:$1,0),FALSE),"")</f>
        <v/>
      </c>
      <c r="E56" s="118" t="str">
        <f>IFERROR(VLOOKUP($A56,'QMS Data'!$A:$BD,MATCH(E$1,'QMS Data'!$1:$1,0),FALSE),"")</f>
        <v/>
      </c>
      <c r="F56" s="117" t="str">
        <f>IFERROR(VLOOKUP($A56,'QMS Data'!$A:$BD,MATCH(F$1,'QMS Data'!$1:$1,0),FALSE),"")</f>
        <v/>
      </c>
      <c r="G56" s="117" t="str">
        <f>IFERROR(VLOOKUP($A56,'QMS Data'!$A:$BD,MATCH(G$1,'QMS Data'!$1:$1,0),FALSE),"")</f>
        <v/>
      </c>
      <c r="H56" s="117" t="str">
        <f>IFERROR(VLOOKUP($A56,'QMS Data'!$A:$BD,MATCH(H$1,'QMS Data'!$1:$1,0),FALSE),"")</f>
        <v/>
      </c>
      <c r="I56" s="117" t="str">
        <f>IFERROR(VLOOKUP($A56,'QMS Data'!$A:$BD,MATCH(I$1,'QMS Data'!$1:$1,0),FALSE),"")</f>
        <v/>
      </c>
      <c r="J56" s="117" t="str">
        <f>IFERROR(VLOOKUP($A56,'QMS Data'!$A:$BD,MATCH(J$1,'QMS Data'!$1:$1,0),FALSE),"")</f>
        <v/>
      </c>
      <c r="K56" s="117" t="str">
        <f>IFERROR(VLOOKUP($A56,'QMS Data'!$A:$BD,MATCH(K$1,'QMS Data'!$1:$1,0),FALSE),"")</f>
        <v/>
      </c>
      <c r="L56" s="119" t="str">
        <f>IFERROR(VLOOKUP($A56,'QMS Data'!$A:$BD,MATCH(L$1,'QMS Data'!$1:$1,0),FALSE),"")</f>
        <v/>
      </c>
      <c r="M56" s="120" t="str">
        <f>IFERROR(VLOOKUP($A56,'QMS Data'!$A:$BD,MATCH(M$1,'QMS Data'!$1:$1,0),FALSE),"")</f>
        <v/>
      </c>
      <c r="N56" s="119" t="str">
        <f>IFERROR(VLOOKUP($A56,'QMS Data'!$A:$BD,MATCH(N$1,'QMS Data'!$1:$1,0),FALSE),"")</f>
        <v/>
      </c>
      <c r="O56" s="120" t="str">
        <f>IFERROR(VLOOKUP($A56,'QMS Data'!$A:$BD,MATCH(O$1,'QMS Data'!$1:$1,0),FALSE),"")</f>
        <v/>
      </c>
      <c r="P56" s="119" t="str">
        <f>IFERROR(VLOOKUP($A56,'QMS Data'!$A:$BD,MATCH(P$1,'QMS Data'!$1:$1,0),FALSE),"")</f>
        <v/>
      </c>
      <c r="Q56" s="120" t="str">
        <f>IFERROR(VLOOKUP($A56,'QMS Data'!$A:$BD,MATCH(Q$1,'QMS Data'!$1:$1,0),FALSE),"")</f>
        <v/>
      </c>
      <c r="R56" s="119" t="str">
        <f>IFERROR(VLOOKUP($A56,'QMS Data'!$A:$BD,MATCH(R$1,'QMS Data'!$1:$1,0),FALSE),"")</f>
        <v/>
      </c>
      <c r="S56" s="120" t="str">
        <f>IFERROR(VLOOKUP($A56,'QMS Data'!$A:$BD,MATCH(S$1,'QMS Data'!$1:$1,0),FALSE),"")</f>
        <v/>
      </c>
      <c r="T56" s="121" t="str">
        <f t="shared" si="4"/>
        <v/>
      </c>
      <c r="U56" s="122" t="str">
        <f t="shared" si="5"/>
        <v/>
      </c>
      <c r="V56" s="121" t="str">
        <f>IFERROR(VLOOKUP('Required Data'!$H56,Evaluators!A:B,2,FALSE),"")</f>
        <v/>
      </c>
      <c r="W56" s="123" t="str">
        <f t="shared" si="6"/>
        <v/>
      </c>
      <c r="X56" s="124" t="str">
        <f>IFERROR(VLOOKUP(G56,'Active List'!B:D,2,FALSE),"")</f>
        <v/>
      </c>
      <c r="Y56" s="124" t="str">
        <f>IFERROR(SUM('Required Data'!$L56+'Required Data'!$N56+'Required Data'!$P56),"")</f>
        <v/>
      </c>
      <c r="Z56" s="123" t="str">
        <f t="shared" si="7"/>
        <v/>
      </c>
      <c r="AA56" s="125" t="str">
        <f>IFERROR(DATE(Table1[[#This Row],[Call Year]],Table1[[#This Row],[Call Month]],Table1[[#This Row],[Call day]]),"")</f>
        <v/>
      </c>
      <c r="AB56" s="123" t="str">
        <f>TEXT(Table1[[#This Row],[Call date]],"DDDD")</f>
        <v/>
      </c>
      <c r="AC5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6" s="126" t="str">
        <f>IFERROR(HOUR(Table1[[#This Row],[Time]]),"")</f>
        <v/>
      </c>
      <c r="AE56" s="126" t="str">
        <f>IFERROR(VLOOKUP(J56,DV!A:B,2,FALSE),J56)</f>
        <v/>
      </c>
    </row>
    <row r="57" spans="1:31" s="137" customFormat="1">
      <c r="A57" s="90" t="str">
        <f>IF('QMS Data'!A57&lt;&gt;"",'QMS Data'!A57,"")</f>
        <v/>
      </c>
      <c r="B57" s="117" t="str">
        <f>IFERROR(VLOOKUP($A57,'QMS Data'!$A:$BD,MATCH(B$1,'QMS Data'!$1:$1,0),FALSE),"")</f>
        <v/>
      </c>
      <c r="C57" s="117" t="str">
        <f>IFERROR(VLOOKUP($A57,'QMS Data'!$A:$BD,MATCH(C$1,'QMS Data'!$1:$1,0),FALSE),"")</f>
        <v/>
      </c>
      <c r="D57" s="117" t="str">
        <f>IFERROR(VLOOKUP($A57,'QMS Data'!$A:$BD,MATCH(D$1,'QMS Data'!$1:$1,0),FALSE),"")</f>
        <v/>
      </c>
      <c r="E57" s="118" t="str">
        <f>IFERROR(VLOOKUP($A57,'QMS Data'!$A:$BD,MATCH(E$1,'QMS Data'!$1:$1,0),FALSE),"")</f>
        <v/>
      </c>
      <c r="F57" s="117" t="str">
        <f>IFERROR(VLOOKUP($A57,'QMS Data'!$A:$BD,MATCH(F$1,'QMS Data'!$1:$1,0),FALSE),"")</f>
        <v/>
      </c>
      <c r="G57" s="117" t="str">
        <f>IFERROR(VLOOKUP($A57,'QMS Data'!$A:$BD,MATCH(G$1,'QMS Data'!$1:$1,0),FALSE),"")</f>
        <v/>
      </c>
      <c r="H57" s="117" t="str">
        <f>IFERROR(VLOOKUP($A57,'QMS Data'!$A:$BD,MATCH(H$1,'QMS Data'!$1:$1,0),FALSE),"")</f>
        <v/>
      </c>
      <c r="I57" s="117" t="str">
        <f>IFERROR(VLOOKUP($A57,'QMS Data'!$A:$BD,MATCH(I$1,'QMS Data'!$1:$1,0),FALSE),"")</f>
        <v/>
      </c>
      <c r="J57" s="117" t="str">
        <f>IFERROR(VLOOKUP($A57,'QMS Data'!$A:$BD,MATCH(J$1,'QMS Data'!$1:$1,0),FALSE),"")</f>
        <v/>
      </c>
      <c r="K57" s="117" t="str">
        <f>IFERROR(VLOOKUP($A57,'QMS Data'!$A:$BD,MATCH(K$1,'QMS Data'!$1:$1,0),FALSE),"")</f>
        <v/>
      </c>
      <c r="L57" s="119" t="str">
        <f>IFERROR(VLOOKUP($A57,'QMS Data'!$A:$BD,MATCH(L$1,'QMS Data'!$1:$1,0),FALSE),"")</f>
        <v/>
      </c>
      <c r="M57" s="120" t="str">
        <f>IFERROR(VLOOKUP($A57,'QMS Data'!$A:$BD,MATCH(M$1,'QMS Data'!$1:$1,0),FALSE),"")</f>
        <v/>
      </c>
      <c r="N57" s="119" t="str">
        <f>IFERROR(VLOOKUP($A57,'QMS Data'!$A:$BD,MATCH(N$1,'QMS Data'!$1:$1,0),FALSE),"")</f>
        <v/>
      </c>
      <c r="O57" s="120" t="str">
        <f>IFERROR(VLOOKUP($A57,'QMS Data'!$A:$BD,MATCH(O$1,'QMS Data'!$1:$1,0),FALSE),"")</f>
        <v/>
      </c>
      <c r="P57" s="119" t="str">
        <f>IFERROR(VLOOKUP($A57,'QMS Data'!$A:$BD,MATCH(P$1,'QMS Data'!$1:$1,0),FALSE),"")</f>
        <v/>
      </c>
      <c r="Q57" s="120" t="str">
        <f>IFERROR(VLOOKUP($A57,'QMS Data'!$A:$BD,MATCH(Q$1,'QMS Data'!$1:$1,0),FALSE),"")</f>
        <v/>
      </c>
      <c r="R57" s="119" t="str">
        <f>IFERROR(VLOOKUP($A57,'QMS Data'!$A:$BD,MATCH(R$1,'QMS Data'!$1:$1,0),FALSE),"")</f>
        <v/>
      </c>
      <c r="S57" s="120" t="str">
        <f>IFERROR(VLOOKUP($A57,'QMS Data'!$A:$BD,MATCH(S$1,'QMS Data'!$1:$1,0),FALSE),"")</f>
        <v/>
      </c>
      <c r="T57" s="121" t="str">
        <f t="shared" si="4"/>
        <v/>
      </c>
      <c r="U57" s="122" t="str">
        <f t="shared" si="5"/>
        <v/>
      </c>
      <c r="V57" s="121" t="str">
        <f>IFERROR(VLOOKUP('Required Data'!$H57,Evaluators!A:B,2,FALSE),"")</f>
        <v/>
      </c>
      <c r="W57" s="123" t="str">
        <f t="shared" si="6"/>
        <v/>
      </c>
      <c r="X57" s="124" t="str">
        <f>IFERROR(VLOOKUP(G57,'Active List'!B:D,2,FALSE),"")</f>
        <v/>
      </c>
      <c r="Y57" s="124" t="str">
        <f>IFERROR(SUM('Required Data'!$L57+'Required Data'!$N57+'Required Data'!$P57),"")</f>
        <v/>
      </c>
      <c r="Z57" s="123" t="str">
        <f t="shared" si="7"/>
        <v/>
      </c>
      <c r="AA57" s="125" t="str">
        <f>IFERROR(DATE(Table1[[#This Row],[Call Year]],Table1[[#This Row],[Call Month]],Table1[[#This Row],[Call day]]),"")</f>
        <v/>
      </c>
      <c r="AB57" s="123" t="str">
        <f>TEXT(Table1[[#This Row],[Call date]],"DDDD")</f>
        <v/>
      </c>
      <c r="AC5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7" s="126" t="str">
        <f>IFERROR(HOUR(Table1[[#This Row],[Time]]),"")</f>
        <v/>
      </c>
      <c r="AE57" s="126" t="str">
        <f>IFERROR(VLOOKUP(J57,DV!A:B,2,FALSE),J57)</f>
        <v/>
      </c>
    </row>
    <row r="58" spans="1:31" s="137" customFormat="1">
      <c r="A58" s="90" t="str">
        <f>IF('QMS Data'!A58&lt;&gt;"",'QMS Data'!A58,"")</f>
        <v/>
      </c>
      <c r="B58" s="117" t="str">
        <f>IFERROR(VLOOKUP($A58,'QMS Data'!$A:$BD,MATCH(B$1,'QMS Data'!$1:$1,0),FALSE),"")</f>
        <v/>
      </c>
      <c r="C58" s="117" t="str">
        <f>IFERROR(VLOOKUP($A58,'QMS Data'!$A:$BD,MATCH(C$1,'QMS Data'!$1:$1,0),FALSE),"")</f>
        <v/>
      </c>
      <c r="D58" s="117" t="str">
        <f>IFERROR(VLOOKUP($A58,'QMS Data'!$A:$BD,MATCH(D$1,'QMS Data'!$1:$1,0),FALSE),"")</f>
        <v/>
      </c>
      <c r="E58" s="118" t="str">
        <f>IFERROR(VLOOKUP($A58,'QMS Data'!$A:$BD,MATCH(E$1,'QMS Data'!$1:$1,0),FALSE),"")</f>
        <v/>
      </c>
      <c r="F58" s="117" t="str">
        <f>IFERROR(VLOOKUP($A58,'QMS Data'!$A:$BD,MATCH(F$1,'QMS Data'!$1:$1,0),FALSE),"")</f>
        <v/>
      </c>
      <c r="G58" s="117" t="str">
        <f>IFERROR(VLOOKUP($A58,'QMS Data'!$A:$BD,MATCH(G$1,'QMS Data'!$1:$1,0),FALSE),"")</f>
        <v/>
      </c>
      <c r="H58" s="117" t="str">
        <f>IFERROR(VLOOKUP($A58,'QMS Data'!$A:$BD,MATCH(H$1,'QMS Data'!$1:$1,0),FALSE),"")</f>
        <v/>
      </c>
      <c r="I58" s="117" t="str">
        <f>IFERROR(VLOOKUP($A58,'QMS Data'!$A:$BD,MATCH(I$1,'QMS Data'!$1:$1,0),FALSE),"")</f>
        <v/>
      </c>
      <c r="J58" s="117" t="str">
        <f>IFERROR(VLOOKUP($A58,'QMS Data'!$A:$BD,MATCH(J$1,'QMS Data'!$1:$1,0),FALSE),"")</f>
        <v/>
      </c>
      <c r="K58" s="117" t="str">
        <f>IFERROR(VLOOKUP($A58,'QMS Data'!$A:$BD,MATCH(K$1,'QMS Data'!$1:$1,0),FALSE),"")</f>
        <v/>
      </c>
      <c r="L58" s="119" t="str">
        <f>IFERROR(VLOOKUP($A58,'QMS Data'!$A:$BD,MATCH(L$1,'QMS Data'!$1:$1,0),FALSE),"")</f>
        <v/>
      </c>
      <c r="M58" s="120" t="str">
        <f>IFERROR(VLOOKUP($A58,'QMS Data'!$A:$BD,MATCH(M$1,'QMS Data'!$1:$1,0),FALSE),"")</f>
        <v/>
      </c>
      <c r="N58" s="119" t="str">
        <f>IFERROR(VLOOKUP($A58,'QMS Data'!$A:$BD,MATCH(N$1,'QMS Data'!$1:$1,0),FALSE),"")</f>
        <v/>
      </c>
      <c r="O58" s="120" t="str">
        <f>IFERROR(VLOOKUP($A58,'QMS Data'!$A:$BD,MATCH(O$1,'QMS Data'!$1:$1,0),FALSE),"")</f>
        <v/>
      </c>
      <c r="P58" s="119" t="str">
        <f>IFERROR(VLOOKUP($A58,'QMS Data'!$A:$BD,MATCH(P$1,'QMS Data'!$1:$1,0),FALSE),"")</f>
        <v/>
      </c>
      <c r="Q58" s="120" t="str">
        <f>IFERROR(VLOOKUP($A58,'QMS Data'!$A:$BD,MATCH(Q$1,'QMS Data'!$1:$1,0),FALSE),"")</f>
        <v/>
      </c>
      <c r="R58" s="119" t="str">
        <f>IFERROR(VLOOKUP($A58,'QMS Data'!$A:$BD,MATCH(R$1,'QMS Data'!$1:$1,0),FALSE),"")</f>
        <v/>
      </c>
      <c r="S58" s="120" t="str">
        <f>IFERROR(VLOOKUP($A58,'QMS Data'!$A:$BD,MATCH(S$1,'QMS Data'!$1:$1,0),FALSE),"")</f>
        <v/>
      </c>
      <c r="T58" s="121" t="str">
        <f t="shared" si="4"/>
        <v/>
      </c>
      <c r="U58" s="122" t="str">
        <f t="shared" si="5"/>
        <v/>
      </c>
      <c r="V58" s="121" t="str">
        <f>IFERROR(VLOOKUP('Required Data'!$H58,Evaluators!A:B,2,FALSE),"")</f>
        <v/>
      </c>
      <c r="W58" s="123" t="str">
        <f t="shared" si="6"/>
        <v/>
      </c>
      <c r="X58" s="124" t="str">
        <f>IFERROR(VLOOKUP(G58,'Active List'!B:D,2,FALSE),"")</f>
        <v/>
      </c>
      <c r="Y58" s="124" t="str">
        <f>IFERROR(SUM('Required Data'!$L58+'Required Data'!$N58+'Required Data'!$P58),"")</f>
        <v/>
      </c>
      <c r="Z58" s="123" t="str">
        <f t="shared" si="7"/>
        <v/>
      </c>
      <c r="AA58" s="125" t="str">
        <f>IFERROR(DATE(Table1[[#This Row],[Call Year]],Table1[[#This Row],[Call Month]],Table1[[#This Row],[Call day]]),"")</f>
        <v/>
      </c>
      <c r="AB58" s="123" t="str">
        <f>TEXT(Table1[[#This Row],[Call date]],"DDDD")</f>
        <v/>
      </c>
      <c r="AC5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8" s="126" t="str">
        <f>IFERROR(HOUR(Table1[[#This Row],[Time]]),"")</f>
        <v/>
      </c>
      <c r="AE58" s="126" t="str">
        <f>IFERROR(VLOOKUP(J58,DV!A:B,2,FALSE),J58)</f>
        <v/>
      </c>
    </row>
    <row r="59" spans="1:31" s="137" customFormat="1">
      <c r="A59" s="90" t="str">
        <f>IF('QMS Data'!A59&lt;&gt;"",'QMS Data'!A59,"")</f>
        <v/>
      </c>
      <c r="B59" s="117" t="str">
        <f>IFERROR(VLOOKUP($A59,'QMS Data'!$A:$BD,MATCH(B$1,'QMS Data'!$1:$1,0),FALSE),"")</f>
        <v/>
      </c>
      <c r="C59" s="117" t="str">
        <f>IFERROR(VLOOKUP($A59,'QMS Data'!$A:$BD,MATCH(C$1,'QMS Data'!$1:$1,0),FALSE),"")</f>
        <v/>
      </c>
      <c r="D59" s="117" t="str">
        <f>IFERROR(VLOOKUP($A59,'QMS Data'!$A:$BD,MATCH(D$1,'QMS Data'!$1:$1,0),FALSE),"")</f>
        <v/>
      </c>
      <c r="E59" s="118" t="str">
        <f>IFERROR(VLOOKUP($A59,'QMS Data'!$A:$BD,MATCH(E$1,'QMS Data'!$1:$1,0),FALSE),"")</f>
        <v/>
      </c>
      <c r="F59" s="117" t="str">
        <f>IFERROR(VLOOKUP($A59,'QMS Data'!$A:$BD,MATCH(F$1,'QMS Data'!$1:$1,0),FALSE),"")</f>
        <v/>
      </c>
      <c r="G59" s="117" t="str">
        <f>IFERROR(VLOOKUP($A59,'QMS Data'!$A:$BD,MATCH(G$1,'QMS Data'!$1:$1,0),FALSE),"")</f>
        <v/>
      </c>
      <c r="H59" s="117" t="str">
        <f>IFERROR(VLOOKUP($A59,'QMS Data'!$A:$BD,MATCH(H$1,'QMS Data'!$1:$1,0),FALSE),"")</f>
        <v/>
      </c>
      <c r="I59" s="117" t="str">
        <f>IFERROR(VLOOKUP($A59,'QMS Data'!$A:$BD,MATCH(I$1,'QMS Data'!$1:$1,0),FALSE),"")</f>
        <v/>
      </c>
      <c r="J59" s="117" t="str">
        <f>IFERROR(VLOOKUP($A59,'QMS Data'!$A:$BD,MATCH(J$1,'QMS Data'!$1:$1,0),FALSE),"")</f>
        <v/>
      </c>
      <c r="K59" s="117" t="str">
        <f>IFERROR(VLOOKUP($A59,'QMS Data'!$A:$BD,MATCH(K$1,'QMS Data'!$1:$1,0),FALSE),"")</f>
        <v/>
      </c>
      <c r="L59" s="119" t="str">
        <f>IFERROR(VLOOKUP($A59,'QMS Data'!$A:$BD,MATCH(L$1,'QMS Data'!$1:$1,0),FALSE),"")</f>
        <v/>
      </c>
      <c r="M59" s="120" t="str">
        <f>IFERROR(VLOOKUP($A59,'QMS Data'!$A:$BD,MATCH(M$1,'QMS Data'!$1:$1,0),FALSE),"")</f>
        <v/>
      </c>
      <c r="N59" s="119" t="str">
        <f>IFERROR(VLOOKUP($A59,'QMS Data'!$A:$BD,MATCH(N$1,'QMS Data'!$1:$1,0),FALSE),"")</f>
        <v/>
      </c>
      <c r="O59" s="120" t="str">
        <f>IFERROR(VLOOKUP($A59,'QMS Data'!$A:$BD,MATCH(O$1,'QMS Data'!$1:$1,0),FALSE),"")</f>
        <v/>
      </c>
      <c r="P59" s="119" t="str">
        <f>IFERROR(VLOOKUP($A59,'QMS Data'!$A:$BD,MATCH(P$1,'QMS Data'!$1:$1,0),FALSE),"")</f>
        <v/>
      </c>
      <c r="Q59" s="120" t="str">
        <f>IFERROR(VLOOKUP($A59,'QMS Data'!$A:$BD,MATCH(Q$1,'QMS Data'!$1:$1,0),FALSE),"")</f>
        <v/>
      </c>
      <c r="R59" s="119" t="str">
        <f>IFERROR(VLOOKUP($A59,'QMS Data'!$A:$BD,MATCH(R$1,'QMS Data'!$1:$1,0),FALSE),"")</f>
        <v/>
      </c>
      <c r="S59" s="120" t="str">
        <f>IFERROR(VLOOKUP($A59,'QMS Data'!$A:$BD,MATCH(S$1,'QMS Data'!$1:$1,0),FALSE),"")</f>
        <v/>
      </c>
      <c r="T59" s="121" t="str">
        <f t="shared" si="4"/>
        <v/>
      </c>
      <c r="U59" s="122" t="str">
        <f t="shared" si="5"/>
        <v/>
      </c>
      <c r="V59" s="121" t="str">
        <f>IFERROR(VLOOKUP('Required Data'!$H59,Evaluators!A:B,2,FALSE),"")</f>
        <v/>
      </c>
      <c r="W59" s="123" t="str">
        <f t="shared" si="6"/>
        <v/>
      </c>
      <c r="X59" s="124" t="str">
        <f>IFERROR(VLOOKUP(G59,'Active List'!B:D,2,FALSE),"")</f>
        <v/>
      </c>
      <c r="Y59" s="124" t="str">
        <f>IFERROR(SUM('Required Data'!$L59+'Required Data'!$N59+'Required Data'!$P59),"")</f>
        <v/>
      </c>
      <c r="Z59" s="123" t="str">
        <f t="shared" si="7"/>
        <v/>
      </c>
      <c r="AA59" s="125" t="str">
        <f>IFERROR(DATE(Table1[[#This Row],[Call Year]],Table1[[#This Row],[Call Month]],Table1[[#This Row],[Call day]]),"")</f>
        <v/>
      </c>
      <c r="AB59" s="123" t="str">
        <f>TEXT(Table1[[#This Row],[Call date]],"DDDD")</f>
        <v/>
      </c>
      <c r="AC5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59" s="126" t="str">
        <f>IFERROR(HOUR(Table1[[#This Row],[Time]]),"")</f>
        <v/>
      </c>
      <c r="AE59" s="126" t="str">
        <f>IFERROR(VLOOKUP(J59,DV!A:B,2,FALSE),J59)</f>
        <v/>
      </c>
    </row>
    <row r="60" spans="1:31" s="137" customFormat="1">
      <c r="A60" s="90" t="str">
        <f>IF('QMS Data'!A60&lt;&gt;"",'QMS Data'!A60,"")</f>
        <v/>
      </c>
      <c r="B60" s="117" t="str">
        <f>IFERROR(VLOOKUP($A60,'QMS Data'!$A:$BD,MATCH(B$1,'QMS Data'!$1:$1,0),FALSE),"")</f>
        <v/>
      </c>
      <c r="C60" s="117" t="str">
        <f>IFERROR(VLOOKUP($A60,'QMS Data'!$A:$BD,MATCH(C$1,'QMS Data'!$1:$1,0),FALSE),"")</f>
        <v/>
      </c>
      <c r="D60" s="117" t="str">
        <f>IFERROR(VLOOKUP($A60,'QMS Data'!$A:$BD,MATCH(D$1,'QMS Data'!$1:$1,0),FALSE),"")</f>
        <v/>
      </c>
      <c r="E60" s="118" t="str">
        <f>IFERROR(VLOOKUP($A60,'QMS Data'!$A:$BD,MATCH(E$1,'QMS Data'!$1:$1,0),FALSE),"")</f>
        <v/>
      </c>
      <c r="F60" s="117" t="str">
        <f>IFERROR(VLOOKUP($A60,'QMS Data'!$A:$BD,MATCH(F$1,'QMS Data'!$1:$1,0),FALSE),"")</f>
        <v/>
      </c>
      <c r="G60" s="117" t="str">
        <f>IFERROR(VLOOKUP($A60,'QMS Data'!$A:$BD,MATCH(G$1,'QMS Data'!$1:$1,0),FALSE),"")</f>
        <v/>
      </c>
      <c r="H60" s="117" t="str">
        <f>IFERROR(VLOOKUP($A60,'QMS Data'!$A:$BD,MATCH(H$1,'QMS Data'!$1:$1,0),FALSE),"")</f>
        <v/>
      </c>
      <c r="I60" s="117" t="str">
        <f>IFERROR(VLOOKUP($A60,'QMS Data'!$A:$BD,MATCH(I$1,'QMS Data'!$1:$1,0),FALSE),"")</f>
        <v/>
      </c>
      <c r="J60" s="117" t="str">
        <f>IFERROR(VLOOKUP($A60,'QMS Data'!$A:$BD,MATCH(J$1,'QMS Data'!$1:$1,0),FALSE),"")</f>
        <v/>
      </c>
      <c r="K60" s="117" t="str">
        <f>IFERROR(VLOOKUP($A60,'QMS Data'!$A:$BD,MATCH(K$1,'QMS Data'!$1:$1,0),FALSE),"")</f>
        <v/>
      </c>
      <c r="L60" s="119" t="str">
        <f>IFERROR(VLOOKUP($A60,'QMS Data'!$A:$BD,MATCH(L$1,'QMS Data'!$1:$1,0),FALSE),"")</f>
        <v/>
      </c>
      <c r="M60" s="120" t="str">
        <f>IFERROR(VLOOKUP($A60,'QMS Data'!$A:$BD,MATCH(M$1,'QMS Data'!$1:$1,0),FALSE),"")</f>
        <v/>
      </c>
      <c r="N60" s="119" t="str">
        <f>IFERROR(VLOOKUP($A60,'QMS Data'!$A:$BD,MATCH(N$1,'QMS Data'!$1:$1,0),FALSE),"")</f>
        <v/>
      </c>
      <c r="O60" s="120" t="str">
        <f>IFERROR(VLOOKUP($A60,'QMS Data'!$A:$BD,MATCH(O$1,'QMS Data'!$1:$1,0),FALSE),"")</f>
        <v/>
      </c>
      <c r="P60" s="119" t="str">
        <f>IFERROR(VLOOKUP($A60,'QMS Data'!$A:$BD,MATCH(P$1,'QMS Data'!$1:$1,0),FALSE),"")</f>
        <v/>
      </c>
      <c r="Q60" s="120" t="str">
        <f>IFERROR(VLOOKUP($A60,'QMS Data'!$A:$BD,MATCH(Q$1,'QMS Data'!$1:$1,0),FALSE),"")</f>
        <v/>
      </c>
      <c r="R60" s="119" t="str">
        <f>IFERROR(VLOOKUP($A60,'QMS Data'!$A:$BD,MATCH(R$1,'QMS Data'!$1:$1,0),FALSE),"")</f>
        <v/>
      </c>
      <c r="S60" s="120" t="str">
        <f>IFERROR(VLOOKUP($A60,'QMS Data'!$A:$BD,MATCH(S$1,'QMS Data'!$1:$1,0),FALSE),"")</f>
        <v/>
      </c>
      <c r="T60" s="121" t="str">
        <f t="shared" si="4"/>
        <v/>
      </c>
      <c r="U60" s="122" t="str">
        <f t="shared" si="5"/>
        <v/>
      </c>
      <c r="V60" s="121" t="str">
        <f>IFERROR(VLOOKUP('Required Data'!$H60,Evaluators!A:B,2,FALSE),"")</f>
        <v/>
      </c>
      <c r="W60" s="123" t="str">
        <f t="shared" si="6"/>
        <v/>
      </c>
      <c r="X60" s="124" t="str">
        <f>IFERROR(VLOOKUP(G60,'Active List'!B:D,2,FALSE),"")</f>
        <v/>
      </c>
      <c r="Y60" s="124" t="str">
        <f>IFERROR(SUM('Required Data'!$L60+'Required Data'!$N60+'Required Data'!$P60),"")</f>
        <v/>
      </c>
      <c r="Z60" s="123" t="str">
        <f t="shared" si="7"/>
        <v/>
      </c>
      <c r="AA60" s="125" t="str">
        <f>IFERROR(DATE(Table1[[#This Row],[Call Year]],Table1[[#This Row],[Call Month]],Table1[[#This Row],[Call day]]),"")</f>
        <v/>
      </c>
      <c r="AB60" s="123" t="str">
        <f>TEXT(Table1[[#This Row],[Call date]],"DDDD")</f>
        <v/>
      </c>
      <c r="AC6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0" s="126" t="str">
        <f>IFERROR(HOUR(Table1[[#This Row],[Time]]),"")</f>
        <v/>
      </c>
      <c r="AE60" s="126" t="str">
        <f>IFERROR(VLOOKUP(J60,DV!A:B,2,FALSE),J60)</f>
        <v/>
      </c>
    </row>
    <row r="61" spans="1:31" s="137" customFormat="1">
      <c r="A61" s="90" t="str">
        <f>IF('QMS Data'!A61&lt;&gt;"",'QMS Data'!A61,"")</f>
        <v/>
      </c>
      <c r="B61" s="117" t="str">
        <f>IFERROR(VLOOKUP($A61,'QMS Data'!$A:$BD,MATCH(B$1,'QMS Data'!$1:$1,0),FALSE),"")</f>
        <v/>
      </c>
      <c r="C61" s="117" t="str">
        <f>IFERROR(VLOOKUP($A61,'QMS Data'!$A:$BD,MATCH(C$1,'QMS Data'!$1:$1,0),FALSE),"")</f>
        <v/>
      </c>
      <c r="D61" s="117" t="str">
        <f>IFERROR(VLOOKUP($A61,'QMS Data'!$A:$BD,MATCH(D$1,'QMS Data'!$1:$1,0),FALSE),"")</f>
        <v/>
      </c>
      <c r="E61" s="118" t="str">
        <f>IFERROR(VLOOKUP($A61,'QMS Data'!$A:$BD,MATCH(E$1,'QMS Data'!$1:$1,0),FALSE),"")</f>
        <v/>
      </c>
      <c r="F61" s="117" t="str">
        <f>IFERROR(VLOOKUP($A61,'QMS Data'!$A:$BD,MATCH(F$1,'QMS Data'!$1:$1,0),FALSE),"")</f>
        <v/>
      </c>
      <c r="G61" s="117" t="str">
        <f>IFERROR(VLOOKUP($A61,'QMS Data'!$A:$BD,MATCH(G$1,'QMS Data'!$1:$1,0),FALSE),"")</f>
        <v/>
      </c>
      <c r="H61" s="117" t="str">
        <f>IFERROR(VLOOKUP($A61,'QMS Data'!$A:$BD,MATCH(H$1,'QMS Data'!$1:$1,0),FALSE),"")</f>
        <v/>
      </c>
      <c r="I61" s="117" t="str">
        <f>IFERROR(VLOOKUP($A61,'QMS Data'!$A:$BD,MATCH(I$1,'QMS Data'!$1:$1,0),FALSE),"")</f>
        <v/>
      </c>
      <c r="J61" s="117" t="str">
        <f>IFERROR(VLOOKUP($A61,'QMS Data'!$A:$BD,MATCH(J$1,'QMS Data'!$1:$1,0),FALSE),"")</f>
        <v/>
      </c>
      <c r="K61" s="117" t="str">
        <f>IFERROR(VLOOKUP($A61,'QMS Data'!$A:$BD,MATCH(K$1,'QMS Data'!$1:$1,0),FALSE),"")</f>
        <v/>
      </c>
      <c r="L61" s="119" t="str">
        <f>IFERROR(VLOOKUP($A61,'QMS Data'!$A:$BD,MATCH(L$1,'QMS Data'!$1:$1,0),FALSE),"")</f>
        <v/>
      </c>
      <c r="M61" s="120" t="str">
        <f>IFERROR(VLOOKUP($A61,'QMS Data'!$A:$BD,MATCH(M$1,'QMS Data'!$1:$1,0),FALSE),"")</f>
        <v/>
      </c>
      <c r="N61" s="119" t="str">
        <f>IFERROR(VLOOKUP($A61,'QMS Data'!$A:$BD,MATCH(N$1,'QMS Data'!$1:$1,0),FALSE),"")</f>
        <v/>
      </c>
      <c r="O61" s="120" t="str">
        <f>IFERROR(VLOOKUP($A61,'QMS Data'!$A:$BD,MATCH(O$1,'QMS Data'!$1:$1,0),FALSE),"")</f>
        <v/>
      </c>
      <c r="P61" s="119" t="str">
        <f>IFERROR(VLOOKUP($A61,'QMS Data'!$A:$BD,MATCH(P$1,'QMS Data'!$1:$1,0),FALSE),"")</f>
        <v/>
      </c>
      <c r="Q61" s="120" t="str">
        <f>IFERROR(VLOOKUP($A61,'QMS Data'!$A:$BD,MATCH(Q$1,'QMS Data'!$1:$1,0),FALSE),"")</f>
        <v/>
      </c>
      <c r="R61" s="119" t="str">
        <f>IFERROR(VLOOKUP($A61,'QMS Data'!$A:$BD,MATCH(R$1,'QMS Data'!$1:$1,0),FALSE),"")</f>
        <v/>
      </c>
      <c r="S61" s="120" t="str">
        <f>IFERROR(VLOOKUP($A61,'QMS Data'!$A:$BD,MATCH(S$1,'QMS Data'!$1:$1,0),FALSE),"")</f>
        <v/>
      </c>
      <c r="T61" s="121" t="str">
        <f t="shared" si="4"/>
        <v/>
      </c>
      <c r="U61" s="122" t="str">
        <f t="shared" si="5"/>
        <v/>
      </c>
      <c r="V61" s="121" t="str">
        <f>IFERROR(VLOOKUP('Required Data'!$H61,Evaluators!A:B,2,FALSE),"")</f>
        <v/>
      </c>
      <c r="W61" s="123" t="str">
        <f t="shared" si="6"/>
        <v/>
      </c>
      <c r="X61" s="124" t="str">
        <f>IFERROR(VLOOKUP(G61,'Active List'!B:D,2,FALSE),"")</f>
        <v/>
      </c>
      <c r="Y61" s="124" t="str">
        <f>IFERROR(SUM('Required Data'!$L61+'Required Data'!$N61+'Required Data'!$P61),"")</f>
        <v/>
      </c>
      <c r="Z61" s="123" t="str">
        <f t="shared" si="7"/>
        <v/>
      </c>
      <c r="AA61" s="125" t="str">
        <f>IFERROR(DATE(Table1[[#This Row],[Call Year]],Table1[[#This Row],[Call Month]],Table1[[#This Row],[Call day]]),"")</f>
        <v/>
      </c>
      <c r="AB61" s="123" t="str">
        <f>TEXT(Table1[[#This Row],[Call date]],"DDDD")</f>
        <v/>
      </c>
      <c r="AC6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1" s="126" t="str">
        <f>IFERROR(HOUR(Table1[[#This Row],[Time]]),"")</f>
        <v/>
      </c>
      <c r="AE61" s="126" t="str">
        <f>IFERROR(VLOOKUP(J61,DV!A:B,2,FALSE),J61)</f>
        <v/>
      </c>
    </row>
    <row r="62" spans="1:31" s="137" customFormat="1">
      <c r="A62" s="90" t="str">
        <f>IF('QMS Data'!A62&lt;&gt;"",'QMS Data'!A62,"")</f>
        <v/>
      </c>
      <c r="B62" s="117" t="str">
        <f>IFERROR(VLOOKUP($A62,'QMS Data'!$A:$BD,MATCH(B$1,'QMS Data'!$1:$1,0),FALSE),"")</f>
        <v/>
      </c>
      <c r="C62" s="117" t="str">
        <f>IFERROR(VLOOKUP($A62,'QMS Data'!$A:$BD,MATCH(C$1,'QMS Data'!$1:$1,0),FALSE),"")</f>
        <v/>
      </c>
      <c r="D62" s="117" t="str">
        <f>IFERROR(VLOOKUP($A62,'QMS Data'!$A:$BD,MATCH(D$1,'QMS Data'!$1:$1,0),FALSE),"")</f>
        <v/>
      </c>
      <c r="E62" s="118" t="str">
        <f>IFERROR(VLOOKUP($A62,'QMS Data'!$A:$BD,MATCH(E$1,'QMS Data'!$1:$1,0),FALSE),"")</f>
        <v/>
      </c>
      <c r="F62" s="117" t="str">
        <f>IFERROR(VLOOKUP($A62,'QMS Data'!$A:$BD,MATCH(F$1,'QMS Data'!$1:$1,0),FALSE),"")</f>
        <v/>
      </c>
      <c r="G62" s="117" t="str">
        <f>IFERROR(VLOOKUP($A62,'QMS Data'!$A:$BD,MATCH(G$1,'QMS Data'!$1:$1,0),FALSE),"")</f>
        <v/>
      </c>
      <c r="H62" s="117" t="str">
        <f>IFERROR(VLOOKUP($A62,'QMS Data'!$A:$BD,MATCH(H$1,'QMS Data'!$1:$1,0),FALSE),"")</f>
        <v/>
      </c>
      <c r="I62" s="117" t="str">
        <f>IFERROR(VLOOKUP($A62,'QMS Data'!$A:$BD,MATCH(I$1,'QMS Data'!$1:$1,0),FALSE),"")</f>
        <v/>
      </c>
      <c r="J62" s="117" t="str">
        <f>IFERROR(VLOOKUP($A62,'QMS Data'!$A:$BD,MATCH(J$1,'QMS Data'!$1:$1,0),FALSE),"")</f>
        <v/>
      </c>
      <c r="K62" s="117" t="str">
        <f>IFERROR(VLOOKUP($A62,'QMS Data'!$A:$BD,MATCH(K$1,'QMS Data'!$1:$1,0),FALSE),"")</f>
        <v/>
      </c>
      <c r="L62" s="119" t="str">
        <f>IFERROR(VLOOKUP($A62,'QMS Data'!$A:$BD,MATCH(L$1,'QMS Data'!$1:$1,0),FALSE),"")</f>
        <v/>
      </c>
      <c r="M62" s="120" t="str">
        <f>IFERROR(VLOOKUP($A62,'QMS Data'!$A:$BD,MATCH(M$1,'QMS Data'!$1:$1,0),FALSE),"")</f>
        <v/>
      </c>
      <c r="N62" s="119" t="str">
        <f>IFERROR(VLOOKUP($A62,'QMS Data'!$A:$BD,MATCH(N$1,'QMS Data'!$1:$1,0),FALSE),"")</f>
        <v/>
      </c>
      <c r="O62" s="120" t="str">
        <f>IFERROR(VLOOKUP($A62,'QMS Data'!$A:$BD,MATCH(O$1,'QMS Data'!$1:$1,0),FALSE),"")</f>
        <v/>
      </c>
      <c r="P62" s="119" t="str">
        <f>IFERROR(VLOOKUP($A62,'QMS Data'!$A:$BD,MATCH(P$1,'QMS Data'!$1:$1,0),FALSE),"")</f>
        <v/>
      </c>
      <c r="Q62" s="120" t="str">
        <f>IFERROR(VLOOKUP($A62,'QMS Data'!$A:$BD,MATCH(Q$1,'QMS Data'!$1:$1,0),FALSE),"")</f>
        <v/>
      </c>
      <c r="R62" s="119" t="str">
        <f>IFERROR(VLOOKUP($A62,'QMS Data'!$A:$BD,MATCH(R$1,'QMS Data'!$1:$1,0),FALSE),"")</f>
        <v/>
      </c>
      <c r="S62" s="120" t="str">
        <f>IFERROR(VLOOKUP($A62,'QMS Data'!$A:$BD,MATCH(S$1,'QMS Data'!$1:$1,0),FALSE),"")</f>
        <v/>
      </c>
      <c r="T62" s="121" t="str">
        <f t="shared" si="4"/>
        <v/>
      </c>
      <c r="U62" s="122" t="str">
        <f t="shared" si="5"/>
        <v/>
      </c>
      <c r="V62" s="121" t="str">
        <f>IFERROR(VLOOKUP('Required Data'!$H62,Evaluators!A:B,2,FALSE),"")</f>
        <v/>
      </c>
      <c r="W62" s="123" t="str">
        <f t="shared" si="6"/>
        <v/>
      </c>
      <c r="X62" s="124" t="str">
        <f>IFERROR(VLOOKUP(G62,'Active List'!B:D,2,FALSE),"")</f>
        <v/>
      </c>
      <c r="Y62" s="124" t="str">
        <f>IFERROR(SUM('Required Data'!$L62+'Required Data'!$N62+'Required Data'!$P62),"")</f>
        <v/>
      </c>
      <c r="Z62" s="123" t="str">
        <f t="shared" si="7"/>
        <v/>
      </c>
      <c r="AA62" s="125" t="str">
        <f>IFERROR(DATE(Table1[[#This Row],[Call Year]],Table1[[#This Row],[Call Month]],Table1[[#This Row],[Call day]]),"")</f>
        <v/>
      </c>
      <c r="AB62" s="123" t="str">
        <f>TEXT(Table1[[#This Row],[Call date]],"DDDD")</f>
        <v/>
      </c>
      <c r="AC6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2" s="126" t="str">
        <f>IFERROR(HOUR(Table1[[#This Row],[Time]]),"")</f>
        <v/>
      </c>
      <c r="AE62" s="126" t="str">
        <f>IFERROR(VLOOKUP(J62,DV!A:B,2,FALSE),J62)</f>
        <v/>
      </c>
    </row>
    <row r="63" spans="1:31" s="137" customFormat="1">
      <c r="A63" s="90" t="str">
        <f>IF('QMS Data'!A63&lt;&gt;"",'QMS Data'!A63,"")</f>
        <v/>
      </c>
      <c r="B63" s="117" t="str">
        <f>IFERROR(VLOOKUP($A63,'QMS Data'!$A:$BD,MATCH(B$1,'QMS Data'!$1:$1,0),FALSE),"")</f>
        <v/>
      </c>
      <c r="C63" s="117" t="str">
        <f>IFERROR(VLOOKUP($A63,'QMS Data'!$A:$BD,MATCH(C$1,'QMS Data'!$1:$1,0),FALSE),"")</f>
        <v/>
      </c>
      <c r="D63" s="117" t="str">
        <f>IFERROR(VLOOKUP($A63,'QMS Data'!$A:$BD,MATCH(D$1,'QMS Data'!$1:$1,0),FALSE),"")</f>
        <v/>
      </c>
      <c r="E63" s="118" t="str">
        <f>IFERROR(VLOOKUP($A63,'QMS Data'!$A:$BD,MATCH(E$1,'QMS Data'!$1:$1,0),FALSE),"")</f>
        <v/>
      </c>
      <c r="F63" s="117" t="str">
        <f>IFERROR(VLOOKUP($A63,'QMS Data'!$A:$BD,MATCH(F$1,'QMS Data'!$1:$1,0),FALSE),"")</f>
        <v/>
      </c>
      <c r="G63" s="117" t="str">
        <f>IFERROR(VLOOKUP($A63,'QMS Data'!$A:$BD,MATCH(G$1,'QMS Data'!$1:$1,0),FALSE),"")</f>
        <v/>
      </c>
      <c r="H63" s="117" t="str">
        <f>IFERROR(VLOOKUP($A63,'QMS Data'!$A:$BD,MATCH(H$1,'QMS Data'!$1:$1,0),FALSE),"")</f>
        <v/>
      </c>
      <c r="I63" s="117" t="str">
        <f>IFERROR(VLOOKUP($A63,'QMS Data'!$A:$BD,MATCH(I$1,'QMS Data'!$1:$1,0),FALSE),"")</f>
        <v/>
      </c>
      <c r="J63" s="117" t="str">
        <f>IFERROR(VLOOKUP($A63,'QMS Data'!$A:$BD,MATCH(J$1,'QMS Data'!$1:$1,0),FALSE),"")</f>
        <v/>
      </c>
      <c r="K63" s="117" t="str">
        <f>IFERROR(VLOOKUP($A63,'QMS Data'!$A:$BD,MATCH(K$1,'QMS Data'!$1:$1,0),FALSE),"")</f>
        <v/>
      </c>
      <c r="L63" s="119" t="str">
        <f>IFERROR(VLOOKUP($A63,'QMS Data'!$A:$BD,MATCH(L$1,'QMS Data'!$1:$1,0),FALSE),"")</f>
        <v/>
      </c>
      <c r="M63" s="120" t="str">
        <f>IFERROR(VLOOKUP($A63,'QMS Data'!$A:$BD,MATCH(M$1,'QMS Data'!$1:$1,0),FALSE),"")</f>
        <v/>
      </c>
      <c r="N63" s="119" t="str">
        <f>IFERROR(VLOOKUP($A63,'QMS Data'!$A:$BD,MATCH(N$1,'QMS Data'!$1:$1,0),FALSE),"")</f>
        <v/>
      </c>
      <c r="O63" s="120" t="str">
        <f>IFERROR(VLOOKUP($A63,'QMS Data'!$A:$BD,MATCH(O$1,'QMS Data'!$1:$1,0),FALSE),"")</f>
        <v/>
      </c>
      <c r="P63" s="119" t="str">
        <f>IFERROR(VLOOKUP($A63,'QMS Data'!$A:$BD,MATCH(P$1,'QMS Data'!$1:$1,0),FALSE),"")</f>
        <v/>
      </c>
      <c r="Q63" s="120" t="str">
        <f>IFERROR(VLOOKUP($A63,'QMS Data'!$A:$BD,MATCH(Q$1,'QMS Data'!$1:$1,0),FALSE),"")</f>
        <v/>
      </c>
      <c r="R63" s="119" t="str">
        <f>IFERROR(VLOOKUP($A63,'QMS Data'!$A:$BD,MATCH(R$1,'QMS Data'!$1:$1,0),FALSE),"")</f>
        <v/>
      </c>
      <c r="S63" s="120" t="str">
        <f>IFERROR(VLOOKUP($A63,'QMS Data'!$A:$BD,MATCH(S$1,'QMS Data'!$1:$1,0),FALSE),"")</f>
        <v/>
      </c>
      <c r="T63" s="121" t="str">
        <f t="shared" si="4"/>
        <v/>
      </c>
      <c r="U63" s="122" t="str">
        <f t="shared" si="5"/>
        <v/>
      </c>
      <c r="V63" s="121" t="str">
        <f>IFERROR(VLOOKUP('Required Data'!$H63,Evaluators!A:B,2,FALSE),"")</f>
        <v/>
      </c>
      <c r="W63" s="123" t="str">
        <f t="shared" si="6"/>
        <v/>
      </c>
      <c r="X63" s="124" t="str">
        <f>IFERROR(VLOOKUP(G63,'Active List'!B:D,2,FALSE),"")</f>
        <v/>
      </c>
      <c r="Y63" s="124" t="str">
        <f>IFERROR(SUM('Required Data'!$L63+'Required Data'!$N63+'Required Data'!$P63),"")</f>
        <v/>
      </c>
      <c r="Z63" s="123" t="str">
        <f t="shared" si="7"/>
        <v/>
      </c>
      <c r="AA63" s="125" t="str">
        <f>IFERROR(DATE(Table1[[#This Row],[Call Year]],Table1[[#This Row],[Call Month]],Table1[[#This Row],[Call day]]),"")</f>
        <v/>
      </c>
      <c r="AB63" s="123" t="str">
        <f>TEXT(Table1[[#This Row],[Call date]],"DDDD")</f>
        <v/>
      </c>
      <c r="AC6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3" s="126" t="str">
        <f>IFERROR(HOUR(Table1[[#This Row],[Time]]),"")</f>
        <v/>
      </c>
      <c r="AE63" s="126" t="str">
        <f>IFERROR(VLOOKUP(J63,DV!A:B,2,FALSE),J63)</f>
        <v/>
      </c>
    </row>
    <row r="64" spans="1:31" s="137" customFormat="1">
      <c r="A64" s="90" t="str">
        <f>IF('QMS Data'!A64&lt;&gt;"",'QMS Data'!A64,"")</f>
        <v/>
      </c>
      <c r="B64" s="117" t="str">
        <f>IFERROR(VLOOKUP($A64,'QMS Data'!$A:$BD,MATCH(B$1,'QMS Data'!$1:$1,0),FALSE),"")</f>
        <v/>
      </c>
      <c r="C64" s="117" t="str">
        <f>IFERROR(VLOOKUP($A64,'QMS Data'!$A:$BD,MATCH(C$1,'QMS Data'!$1:$1,0),FALSE),"")</f>
        <v/>
      </c>
      <c r="D64" s="117" t="str">
        <f>IFERROR(VLOOKUP($A64,'QMS Data'!$A:$BD,MATCH(D$1,'QMS Data'!$1:$1,0),FALSE),"")</f>
        <v/>
      </c>
      <c r="E64" s="118" t="str">
        <f>IFERROR(VLOOKUP($A64,'QMS Data'!$A:$BD,MATCH(E$1,'QMS Data'!$1:$1,0),FALSE),"")</f>
        <v/>
      </c>
      <c r="F64" s="117" t="str">
        <f>IFERROR(VLOOKUP($A64,'QMS Data'!$A:$BD,MATCH(F$1,'QMS Data'!$1:$1,0),FALSE),"")</f>
        <v/>
      </c>
      <c r="G64" s="117" t="str">
        <f>IFERROR(VLOOKUP($A64,'QMS Data'!$A:$BD,MATCH(G$1,'QMS Data'!$1:$1,0),FALSE),"")</f>
        <v/>
      </c>
      <c r="H64" s="117" t="str">
        <f>IFERROR(VLOOKUP($A64,'QMS Data'!$A:$BD,MATCH(H$1,'QMS Data'!$1:$1,0),FALSE),"")</f>
        <v/>
      </c>
      <c r="I64" s="117" t="str">
        <f>IFERROR(VLOOKUP($A64,'QMS Data'!$A:$BD,MATCH(I$1,'QMS Data'!$1:$1,0),FALSE),"")</f>
        <v/>
      </c>
      <c r="J64" s="117" t="str">
        <f>IFERROR(VLOOKUP($A64,'QMS Data'!$A:$BD,MATCH(J$1,'QMS Data'!$1:$1,0),FALSE),"")</f>
        <v/>
      </c>
      <c r="K64" s="117" t="str">
        <f>IFERROR(VLOOKUP($A64,'QMS Data'!$A:$BD,MATCH(K$1,'QMS Data'!$1:$1,0),FALSE),"")</f>
        <v/>
      </c>
      <c r="L64" s="119" t="str">
        <f>IFERROR(VLOOKUP($A64,'QMS Data'!$A:$BD,MATCH(L$1,'QMS Data'!$1:$1,0),FALSE),"")</f>
        <v/>
      </c>
      <c r="M64" s="120" t="str">
        <f>IFERROR(VLOOKUP($A64,'QMS Data'!$A:$BD,MATCH(M$1,'QMS Data'!$1:$1,0),FALSE),"")</f>
        <v/>
      </c>
      <c r="N64" s="119" t="str">
        <f>IFERROR(VLOOKUP($A64,'QMS Data'!$A:$BD,MATCH(N$1,'QMS Data'!$1:$1,0),FALSE),"")</f>
        <v/>
      </c>
      <c r="O64" s="120" t="str">
        <f>IFERROR(VLOOKUP($A64,'QMS Data'!$A:$BD,MATCH(O$1,'QMS Data'!$1:$1,0),FALSE),"")</f>
        <v/>
      </c>
      <c r="P64" s="119" t="str">
        <f>IFERROR(VLOOKUP($A64,'QMS Data'!$A:$BD,MATCH(P$1,'QMS Data'!$1:$1,0),FALSE),"")</f>
        <v/>
      </c>
      <c r="Q64" s="120" t="str">
        <f>IFERROR(VLOOKUP($A64,'QMS Data'!$A:$BD,MATCH(Q$1,'QMS Data'!$1:$1,0),FALSE),"")</f>
        <v/>
      </c>
      <c r="R64" s="119" t="str">
        <f>IFERROR(VLOOKUP($A64,'QMS Data'!$A:$BD,MATCH(R$1,'QMS Data'!$1:$1,0),FALSE),"")</f>
        <v/>
      </c>
      <c r="S64" s="120" t="str">
        <f>IFERROR(VLOOKUP($A64,'QMS Data'!$A:$BD,MATCH(S$1,'QMS Data'!$1:$1,0),FALSE),"")</f>
        <v/>
      </c>
      <c r="T64" s="121" t="str">
        <f t="shared" si="4"/>
        <v/>
      </c>
      <c r="U64" s="122" t="str">
        <f t="shared" si="5"/>
        <v/>
      </c>
      <c r="V64" s="121" t="str">
        <f>IFERROR(VLOOKUP('Required Data'!$H64,Evaluators!A:B,2,FALSE),"")</f>
        <v/>
      </c>
      <c r="W64" s="123" t="str">
        <f t="shared" si="6"/>
        <v/>
      </c>
      <c r="X64" s="124" t="str">
        <f>IFERROR(VLOOKUP(G64,'Active List'!B:D,2,FALSE),"")</f>
        <v/>
      </c>
      <c r="Y64" s="124" t="str">
        <f>IFERROR(SUM('Required Data'!$L64+'Required Data'!$N64+'Required Data'!$P64),"")</f>
        <v/>
      </c>
      <c r="Z64" s="123" t="str">
        <f t="shared" si="7"/>
        <v/>
      </c>
      <c r="AA64" s="125" t="str">
        <f>IFERROR(DATE(Table1[[#This Row],[Call Year]],Table1[[#This Row],[Call Month]],Table1[[#This Row],[Call day]]),"")</f>
        <v/>
      </c>
      <c r="AB64" s="123" t="str">
        <f>TEXT(Table1[[#This Row],[Call date]],"DDDD")</f>
        <v/>
      </c>
      <c r="AC6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4" s="126" t="str">
        <f>IFERROR(HOUR(Table1[[#This Row],[Time]]),"")</f>
        <v/>
      </c>
      <c r="AE64" s="126" t="str">
        <f>IFERROR(VLOOKUP(J64,DV!A:B,2,FALSE),J64)</f>
        <v/>
      </c>
    </row>
    <row r="65" spans="1:31" s="137" customFormat="1">
      <c r="A65" s="90" t="str">
        <f>IF('QMS Data'!A65&lt;&gt;"",'QMS Data'!A65,"")</f>
        <v/>
      </c>
      <c r="B65" s="117" t="str">
        <f>IFERROR(VLOOKUP($A65,'QMS Data'!$A:$BD,MATCH(B$1,'QMS Data'!$1:$1,0),FALSE),"")</f>
        <v/>
      </c>
      <c r="C65" s="117" t="str">
        <f>IFERROR(VLOOKUP($A65,'QMS Data'!$A:$BD,MATCH(C$1,'QMS Data'!$1:$1,0),FALSE),"")</f>
        <v/>
      </c>
      <c r="D65" s="117" t="str">
        <f>IFERROR(VLOOKUP($A65,'QMS Data'!$A:$BD,MATCH(D$1,'QMS Data'!$1:$1,0),FALSE),"")</f>
        <v/>
      </c>
      <c r="E65" s="118" t="str">
        <f>IFERROR(VLOOKUP($A65,'QMS Data'!$A:$BD,MATCH(E$1,'QMS Data'!$1:$1,0),FALSE),"")</f>
        <v/>
      </c>
      <c r="F65" s="117" t="str">
        <f>IFERROR(VLOOKUP($A65,'QMS Data'!$A:$BD,MATCH(F$1,'QMS Data'!$1:$1,0),FALSE),"")</f>
        <v/>
      </c>
      <c r="G65" s="117" t="str">
        <f>IFERROR(VLOOKUP($A65,'QMS Data'!$A:$BD,MATCH(G$1,'QMS Data'!$1:$1,0),FALSE),"")</f>
        <v/>
      </c>
      <c r="H65" s="117" t="str">
        <f>IFERROR(VLOOKUP($A65,'QMS Data'!$A:$BD,MATCH(H$1,'QMS Data'!$1:$1,0),FALSE),"")</f>
        <v/>
      </c>
      <c r="I65" s="117" t="str">
        <f>IFERROR(VLOOKUP($A65,'QMS Data'!$A:$BD,MATCH(I$1,'QMS Data'!$1:$1,0),FALSE),"")</f>
        <v/>
      </c>
      <c r="J65" s="117" t="str">
        <f>IFERROR(VLOOKUP($A65,'QMS Data'!$A:$BD,MATCH(J$1,'QMS Data'!$1:$1,0),FALSE),"")</f>
        <v/>
      </c>
      <c r="K65" s="117" t="str">
        <f>IFERROR(VLOOKUP($A65,'QMS Data'!$A:$BD,MATCH(K$1,'QMS Data'!$1:$1,0),FALSE),"")</f>
        <v/>
      </c>
      <c r="L65" s="119" t="str">
        <f>IFERROR(VLOOKUP($A65,'QMS Data'!$A:$BD,MATCH(L$1,'QMS Data'!$1:$1,0),FALSE),"")</f>
        <v/>
      </c>
      <c r="M65" s="120" t="str">
        <f>IFERROR(VLOOKUP($A65,'QMS Data'!$A:$BD,MATCH(M$1,'QMS Data'!$1:$1,0),FALSE),"")</f>
        <v/>
      </c>
      <c r="N65" s="119" t="str">
        <f>IFERROR(VLOOKUP($A65,'QMS Data'!$A:$BD,MATCH(N$1,'QMS Data'!$1:$1,0),FALSE),"")</f>
        <v/>
      </c>
      <c r="O65" s="120" t="str">
        <f>IFERROR(VLOOKUP($A65,'QMS Data'!$A:$BD,MATCH(O$1,'QMS Data'!$1:$1,0),FALSE),"")</f>
        <v/>
      </c>
      <c r="P65" s="119" t="str">
        <f>IFERROR(VLOOKUP($A65,'QMS Data'!$A:$BD,MATCH(P$1,'QMS Data'!$1:$1,0),FALSE),"")</f>
        <v/>
      </c>
      <c r="Q65" s="120" t="str">
        <f>IFERROR(VLOOKUP($A65,'QMS Data'!$A:$BD,MATCH(Q$1,'QMS Data'!$1:$1,0),FALSE),"")</f>
        <v/>
      </c>
      <c r="R65" s="119" t="str">
        <f>IFERROR(VLOOKUP($A65,'QMS Data'!$A:$BD,MATCH(R$1,'QMS Data'!$1:$1,0),FALSE),"")</f>
        <v/>
      </c>
      <c r="S65" s="120" t="str">
        <f>IFERROR(VLOOKUP($A65,'QMS Data'!$A:$BD,MATCH(S$1,'QMS Data'!$1:$1,0),FALSE),"")</f>
        <v/>
      </c>
      <c r="T65" s="121" t="str">
        <f t="shared" si="4"/>
        <v/>
      </c>
      <c r="U65" s="122" t="str">
        <f t="shared" si="5"/>
        <v/>
      </c>
      <c r="V65" s="121" t="str">
        <f>IFERROR(VLOOKUP('Required Data'!$H65,Evaluators!A:B,2,FALSE),"")</f>
        <v/>
      </c>
      <c r="W65" s="123" t="str">
        <f t="shared" si="6"/>
        <v/>
      </c>
      <c r="X65" s="124" t="str">
        <f>IFERROR(VLOOKUP(G65,'Active List'!B:D,2,FALSE),"")</f>
        <v/>
      </c>
      <c r="Y65" s="124" t="str">
        <f>IFERROR(SUM('Required Data'!$L65+'Required Data'!$N65+'Required Data'!$P65),"")</f>
        <v/>
      </c>
      <c r="Z65" s="123" t="str">
        <f t="shared" si="7"/>
        <v/>
      </c>
      <c r="AA65" s="125" t="str">
        <f>IFERROR(DATE(Table1[[#This Row],[Call Year]],Table1[[#This Row],[Call Month]],Table1[[#This Row],[Call day]]),"")</f>
        <v/>
      </c>
      <c r="AB65" s="123" t="str">
        <f>TEXT(Table1[[#This Row],[Call date]],"DDDD")</f>
        <v/>
      </c>
      <c r="AC6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5" s="126" t="str">
        <f>IFERROR(HOUR(Table1[[#This Row],[Time]]),"")</f>
        <v/>
      </c>
      <c r="AE65" s="126" t="str">
        <f>IFERROR(VLOOKUP(J65,DV!A:B,2,FALSE),J65)</f>
        <v/>
      </c>
    </row>
    <row r="66" spans="1:31" s="137" customFormat="1">
      <c r="A66" s="90" t="str">
        <f>IF('QMS Data'!A66&lt;&gt;"",'QMS Data'!A66,"")</f>
        <v/>
      </c>
      <c r="B66" s="117" t="str">
        <f>IFERROR(VLOOKUP($A66,'QMS Data'!$A:$BD,MATCH(B$1,'QMS Data'!$1:$1,0),FALSE),"")</f>
        <v/>
      </c>
      <c r="C66" s="117" t="str">
        <f>IFERROR(VLOOKUP($A66,'QMS Data'!$A:$BD,MATCH(C$1,'QMS Data'!$1:$1,0),FALSE),"")</f>
        <v/>
      </c>
      <c r="D66" s="117" t="str">
        <f>IFERROR(VLOOKUP($A66,'QMS Data'!$A:$BD,MATCH(D$1,'QMS Data'!$1:$1,0),FALSE),"")</f>
        <v/>
      </c>
      <c r="E66" s="118" t="str">
        <f>IFERROR(VLOOKUP($A66,'QMS Data'!$A:$BD,MATCH(E$1,'QMS Data'!$1:$1,0),FALSE),"")</f>
        <v/>
      </c>
      <c r="F66" s="117" t="str">
        <f>IFERROR(VLOOKUP($A66,'QMS Data'!$A:$BD,MATCH(F$1,'QMS Data'!$1:$1,0),FALSE),"")</f>
        <v/>
      </c>
      <c r="G66" s="117" t="str">
        <f>IFERROR(VLOOKUP($A66,'QMS Data'!$A:$BD,MATCH(G$1,'QMS Data'!$1:$1,0),FALSE),"")</f>
        <v/>
      </c>
      <c r="H66" s="117" t="str">
        <f>IFERROR(VLOOKUP($A66,'QMS Data'!$A:$BD,MATCH(H$1,'QMS Data'!$1:$1,0),FALSE),"")</f>
        <v/>
      </c>
      <c r="I66" s="117" t="str">
        <f>IFERROR(VLOOKUP($A66,'QMS Data'!$A:$BD,MATCH(I$1,'QMS Data'!$1:$1,0),FALSE),"")</f>
        <v/>
      </c>
      <c r="J66" s="117" t="str">
        <f>IFERROR(VLOOKUP($A66,'QMS Data'!$A:$BD,MATCH(J$1,'QMS Data'!$1:$1,0),FALSE),"")</f>
        <v/>
      </c>
      <c r="K66" s="117" t="str">
        <f>IFERROR(VLOOKUP($A66,'QMS Data'!$A:$BD,MATCH(K$1,'QMS Data'!$1:$1,0),FALSE),"")</f>
        <v/>
      </c>
      <c r="L66" s="119" t="str">
        <f>IFERROR(VLOOKUP($A66,'QMS Data'!$A:$BD,MATCH(L$1,'QMS Data'!$1:$1,0),FALSE),"")</f>
        <v/>
      </c>
      <c r="M66" s="120" t="str">
        <f>IFERROR(VLOOKUP($A66,'QMS Data'!$A:$BD,MATCH(M$1,'QMS Data'!$1:$1,0),FALSE),"")</f>
        <v/>
      </c>
      <c r="N66" s="119" t="str">
        <f>IFERROR(VLOOKUP($A66,'QMS Data'!$A:$BD,MATCH(N$1,'QMS Data'!$1:$1,0),FALSE),"")</f>
        <v/>
      </c>
      <c r="O66" s="120" t="str">
        <f>IFERROR(VLOOKUP($A66,'QMS Data'!$A:$BD,MATCH(O$1,'QMS Data'!$1:$1,0),FALSE),"")</f>
        <v/>
      </c>
      <c r="P66" s="119" t="str">
        <f>IFERROR(VLOOKUP($A66,'QMS Data'!$A:$BD,MATCH(P$1,'QMS Data'!$1:$1,0),FALSE),"")</f>
        <v/>
      </c>
      <c r="Q66" s="120" t="str">
        <f>IFERROR(VLOOKUP($A66,'QMS Data'!$A:$BD,MATCH(Q$1,'QMS Data'!$1:$1,0),FALSE),"")</f>
        <v/>
      </c>
      <c r="R66" s="119" t="str">
        <f>IFERROR(VLOOKUP($A66,'QMS Data'!$A:$BD,MATCH(R$1,'QMS Data'!$1:$1,0),FALSE),"")</f>
        <v/>
      </c>
      <c r="S66" s="120" t="str">
        <f>IFERROR(VLOOKUP($A66,'QMS Data'!$A:$BD,MATCH(S$1,'QMS Data'!$1:$1,0),FALSE),"")</f>
        <v/>
      </c>
      <c r="T66" s="121" t="str">
        <f t="shared" si="4"/>
        <v/>
      </c>
      <c r="U66" s="122" t="str">
        <f t="shared" si="5"/>
        <v/>
      </c>
      <c r="V66" s="121" t="str">
        <f>IFERROR(VLOOKUP('Required Data'!$H66,Evaluators!A:B,2,FALSE),"")</f>
        <v/>
      </c>
      <c r="W66" s="123" t="str">
        <f t="shared" si="6"/>
        <v/>
      </c>
      <c r="X66" s="124" t="str">
        <f>IFERROR(VLOOKUP(G66,'Active List'!B:D,2,FALSE),"")</f>
        <v/>
      </c>
      <c r="Y66" s="124" t="str">
        <f>IFERROR(SUM('Required Data'!$L66+'Required Data'!$N66+'Required Data'!$P66),"")</f>
        <v/>
      </c>
      <c r="Z66" s="123" t="str">
        <f t="shared" si="7"/>
        <v/>
      </c>
      <c r="AA66" s="125" t="str">
        <f>IFERROR(DATE(Table1[[#This Row],[Call Year]],Table1[[#This Row],[Call Month]],Table1[[#This Row],[Call day]]),"")</f>
        <v/>
      </c>
      <c r="AB66" s="123" t="str">
        <f>TEXT(Table1[[#This Row],[Call date]],"DDDD")</f>
        <v/>
      </c>
      <c r="AC6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6" s="126" t="str">
        <f>IFERROR(HOUR(Table1[[#This Row],[Time]]),"")</f>
        <v/>
      </c>
      <c r="AE66" s="126" t="str">
        <f>IFERROR(VLOOKUP(J66,DV!A:B,2,FALSE),J66)</f>
        <v/>
      </c>
    </row>
    <row r="67" spans="1:31" s="137" customFormat="1">
      <c r="A67" s="90" t="str">
        <f>IF('QMS Data'!A67&lt;&gt;"",'QMS Data'!A67,"")</f>
        <v/>
      </c>
      <c r="B67" s="117" t="str">
        <f>IFERROR(VLOOKUP($A67,'QMS Data'!$A:$BD,MATCH(B$1,'QMS Data'!$1:$1,0),FALSE),"")</f>
        <v/>
      </c>
      <c r="C67" s="117" t="str">
        <f>IFERROR(VLOOKUP($A67,'QMS Data'!$A:$BD,MATCH(C$1,'QMS Data'!$1:$1,0),FALSE),"")</f>
        <v/>
      </c>
      <c r="D67" s="117" t="str">
        <f>IFERROR(VLOOKUP($A67,'QMS Data'!$A:$BD,MATCH(D$1,'QMS Data'!$1:$1,0),FALSE),"")</f>
        <v/>
      </c>
      <c r="E67" s="118" t="str">
        <f>IFERROR(VLOOKUP($A67,'QMS Data'!$A:$BD,MATCH(E$1,'QMS Data'!$1:$1,0),FALSE),"")</f>
        <v/>
      </c>
      <c r="F67" s="117" t="str">
        <f>IFERROR(VLOOKUP($A67,'QMS Data'!$A:$BD,MATCH(F$1,'QMS Data'!$1:$1,0),FALSE),"")</f>
        <v/>
      </c>
      <c r="G67" s="117" t="str">
        <f>IFERROR(VLOOKUP($A67,'QMS Data'!$A:$BD,MATCH(G$1,'QMS Data'!$1:$1,0),FALSE),"")</f>
        <v/>
      </c>
      <c r="H67" s="117" t="str">
        <f>IFERROR(VLOOKUP($A67,'QMS Data'!$A:$BD,MATCH(H$1,'QMS Data'!$1:$1,0),FALSE),"")</f>
        <v/>
      </c>
      <c r="I67" s="117" t="str">
        <f>IFERROR(VLOOKUP($A67,'QMS Data'!$A:$BD,MATCH(I$1,'QMS Data'!$1:$1,0),FALSE),"")</f>
        <v/>
      </c>
      <c r="J67" s="117" t="str">
        <f>IFERROR(VLOOKUP($A67,'QMS Data'!$A:$BD,MATCH(J$1,'QMS Data'!$1:$1,0),FALSE),"")</f>
        <v/>
      </c>
      <c r="K67" s="117" t="str">
        <f>IFERROR(VLOOKUP($A67,'QMS Data'!$A:$BD,MATCH(K$1,'QMS Data'!$1:$1,0),FALSE),"")</f>
        <v/>
      </c>
      <c r="L67" s="119" t="str">
        <f>IFERROR(VLOOKUP($A67,'QMS Data'!$A:$BD,MATCH(L$1,'QMS Data'!$1:$1,0),FALSE),"")</f>
        <v/>
      </c>
      <c r="M67" s="120" t="str">
        <f>IFERROR(VLOOKUP($A67,'QMS Data'!$A:$BD,MATCH(M$1,'QMS Data'!$1:$1,0),FALSE),"")</f>
        <v/>
      </c>
      <c r="N67" s="119" t="str">
        <f>IFERROR(VLOOKUP($A67,'QMS Data'!$A:$BD,MATCH(N$1,'QMS Data'!$1:$1,0),FALSE),"")</f>
        <v/>
      </c>
      <c r="O67" s="120" t="str">
        <f>IFERROR(VLOOKUP($A67,'QMS Data'!$A:$BD,MATCH(O$1,'QMS Data'!$1:$1,0),FALSE),"")</f>
        <v/>
      </c>
      <c r="P67" s="119" t="str">
        <f>IFERROR(VLOOKUP($A67,'QMS Data'!$A:$BD,MATCH(P$1,'QMS Data'!$1:$1,0),FALSE),"")</f>
        <v/>
      </c>
      <c r="Q67" s="120" t="str">
        <f>IFERROR(VLOOKUP($A67,'QMS Data'!$A:$BD,MATCH(Q$1,'QMS Data'!$1:$1,0),FALSE),"")</f>
        <v/>
      </c>
      <c r="R67" s="119" t="str">
        <f>IFERROR(VLOOKUP($A67,'QMS Data'!$A:$BD,MATCH(R$1,'QMS Data'!$1:$1,0),FALSE),"")</f>
        <v/>
      </c>
      <c r="S67" s="120" t="str">
        <f>IFERROR(VLOOKUP($A67,'QMS Data'!$A:$BD,MATCH(S$1,'QMS Data'!$1:$1,0),FALSE),"")</f>
        <v/>
      </c>
      <c r="T67" s="121" t="str">
        <f t="shared" ref="T67:T130" si="8">IFERROR(I67-B67,"")</f>
        <v/>
      </c>
      <c r="U67" s="122" t="str">
        <f t="shared" ref="U67:U130" si="9">IF(B67&lt;&gt;"",IF(B67&gt;22,"W4",IF(B67&gt;16,"W3",IF(B67&gt;9,"W2",IF(B67&gt;0,"W1",0)))),"")</f>
        <v/>
      </c>
      <c r="V67" s="121" t="str">
        <f>IFERROR(VLOOKUP('Required Data'!$H67,Evaluators!A:B,2,FALSE),"")</f>
        <v/>
      </c>
      <c r="W67" s="123" t="str">
        <f t="shared" ref="W67:W130" si="10">IF(I67&lt;&gt;"",IF(I67&gt;22,"W4",IF(I67&gt;15,"W3",IF(I67&gt;8,"W2",IF(I67&gt;1,"W1",IF(I67=1,"W4",""))))),"")</f>
        <v/>
      </c>
      <c r="X67" s="124" t="str">
        <f>IFERROR(VLOOKUP(G67,'Active List'!B:D,2,FALSE),"")</f>
        <v/>
      </c>
      <c r="Y67" s="124" t="str">
        <f>IFERROR(SUM('Required Data'!$L67+'Required Data'!$N67+'Required Data'!$P67),"")</f>
        <v/>
      </c>
      <c r="Z67" s="123" t="str">
        <f t="shared" ref="Z67:Z130" si="11">IFERROR(IF(HOUR(E67)&lt;8,"Overnight",IF(HOUR(E67)&lt;12,"Mornning",IF(HOUR(E67)&lt;16,"Between",IF(HOUR(E67)&lt;20,"Half Night","Night")))),"")</f>
        <v/>
      </c>
      <c r="AA67" s="125" t="str">
        <f>IFERROR(DATE(Table1[[#This Row],[Call Year]],Table1[[#This Row],[Call Month]],Table1[[#This Row],[Call day]]),"")</f>
        <v/>
      </c>
      <c r="AB67" s="123" t="str">
        <f>TEXT(Table1[[#This Row],[Call date]],"DDDD")</f>
        <v/>
      </c>
      <c r="AC6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7" s="126" t="str">
        <f>IFERROR(HOUR(Table1[[#This Row],[Time]]),"")</f>
        <v/>
      </c>
      <c r="AE67" s="126" t="str">
        <f>IFERROR(VLOOKUP(J67,DV!A:B,2,FALSE),J67)</f>
        <v/>
      </c>
    </row>
    <row r="68" spans="1:31" s="137" customFormat="1">
      <c r="A68" s="90" t="str">
        <f>IF('QMS Data'!A68&lt;&gt;"",'QMS Data'!A68,"")</f>
        <v/>
      </c>
      <c r="B68" s="117" t="str">
        <f>IFERROR(VLOOKUP($A68,'QMS Data'!$A:$BD,MATCH(B$1,'QMS Data'!$1:$1,0),FALSE),"")</f>
        <v/>
      </c>
      <c r="C68" s="117" t="str">
        <f>IFERROR(VLOOKUP($A68,'QMS Data'!$A:$BD,MATCH(C$1,'QMS Data'!$1:$1,0),FALSE),"")</f>
        <v/>
      </c>
      <c r="D68" s="117" t="str">
        <f>IFERROR(VLOOKUP($A68,'QMS Data'!$A:$BD,MATCH(D$1,'QMS Data'!$1:$1,0),FALSE),"")</f>
        <v/>
      </c>
      <c r="E68" s="118" t="str">
        <f>IFERROR(VLOOKUP($A68,'QMS Data'!$A:$BD,MATCH(E$1,'QMS Data'!$1:$1,0),FALSE),"")</f>
        <v/>
      </c>
      <c r="F68" s="117" t="str">
        <f>IFERROR(VLOOKUP($A68,'QMS Data'!$A:$BD,MATCH(F$1,'QMS Data'!$1:$1,0),FALSE),"")</f>
        <v/>
      </c>
      <c r="G68" s="117" t="str">
        <f>IFERROR(VLOOKUP($A68,'QMS Data'!$A:$BD,MATCH(G$1,'QMS Data'!$1:$1,0),FALSE),"")</f>
        <v/>
      </c>
      <c r="H68" s="117" t="str">
        <f>IFERROR(VLOOKUP($A68,'QMS Data'!$A:$BD,MATCH(H$1,'QMS Data'!$1:$1,0),FALSE),"")</f>
        <v/>
      </c>
      <c r="I68" s="117" t="str">
        <f>IFERROR(VLOOKUP($A68,'QMS Data'!$A:$BD,MATCH(I$1,'QMS Data'!$1:$1,0),FALSE),"")</f>
        <v/>
      </c>
      <c r="J68" s="117" t="str">
        <f>IFERROR(VLOOKUP($A68,'QMS Data'!$A:$BD,MATCH(J$1,'QMS Data'!$1:$1,0),FALSE),"")</f>
        <v/>
      </c>
      <c r="K68" s="117" t="str">
        <f>IFERROR(VLOOKUP($A68,'QMS Data'!$A:$BD,MATCH(K$1,'QMS Data'!$1:$1,0),FALSE),"")</f>
        <v/>
      </c>
      <c r="L68" s="119" t="str">
        <f>IFERROR(VLOOKUP($A68,'QMS Data'!$A:$BD,MATCH(L$1,'QMS Data'!$1:$1,0),FALSE),"")</f>
        <v/>
      </c>
      <c r="M68" s="120" t="str">
        <f>IFERROR(VLOOKUP($A68,'QMS Data'!$A:$BD,MATCH(M$1,'QMS Data'!$1:$1,0),FALSE),"")</f>
        <v/>
      </c>
      <c r="N68" s="119" t="str">
        <f>IFERROR(VLOOKUP($A68,'QMS Data'!$A:$BD,MATCH(N$1,'QMS Data'!$1:$1,0),FALSE),"")</f>
        <v/>
      </c>
      <c r="O68" s="120" t="str">
        <f>IFERROR(VLOOKUP($A68,'QMS Data'!$A:$BD,MATCH(O$1,'QMS Data'!$1:$1,0),FALSE),"")</f>
        <v/>
      </c>
      <c r="P68" s="119" t="str">
        <f>IFERROR(VLOOKUP($A68,'QMS Data'!$A:$BD,MATCH(P$1,'QMS Data'!$1:$1,0),FALSE),"")</f>
        <v/>
      </c>
      <c r="Q68" s="120" t="str">
        <f>IFERROR(VLOOKUP($A68,'QMS Data'!$A:$BD,MATCH(Q$1,'QMS Data'!$1:$1,0),FALSE),"")</f>
        <v/>
      </c>
      <c r="R68" s="119" t="str">
        <f>IFERROR(VLOOKUP($A68,'QMS Data'!$A:$BD,MATCH(R$1,'QMS Data'!$1:$1,0),FALSE),"")</f>
        <v/>
      </c>
      <c r="S68" s="120" t="str">
        <f>IFERROR(VLOOKUP($A68,'QMS Data'!$A:$BD,MATCH(S$1,'QMS Data'!$1:$1,0),FALSE),"")</f>
        <v/>
      </c>
      <c r="T68" s="121" t="str">
        <f t="shared" si="8"/>
        <v/>
      </c>
      <c r="U68" s="122" t="str">
        <f t="shared" si="9"/>
        <v/>
      </c>
      <c r="V68" s="121" t="str">
        <f>IFERROR(VLOOKUP('Required Data'!$H68,Evaluators!A:B,2,FALSE),"")</f>
        <v/>
      </c>
      <c r="W68" s="123" t="str">
        <f t="shared" si="10"/>
        <v/>
      </c>
      <c r="X68" s="124" t="str">
        <f>IFERROR(VLOOKUP(G68,'Active List'!B:D,2,FALSE),"")</f>
        <v/>
      </c>
      <c r="Y68" s="124" t="str">
        <f>IFERROR(SUM('Required Data'!$L68+'Required Data'!$N68+'Required Data'!$P68),"")</f>
        <v/>
      </c>
      <c r="Z68" s="123" t="str">
        <f t="shared" si="11"/>
        <v/>
      </c>
      <c r="AA68" s="125" t="str">
        <f>IFERROR(DATE(Table1[[#This Row],[Call Year]],Table1[[#This Row],[Call Month]],Table1[[#This Row],[Call day]]),"")</f>
        <v/>
      </c>
      <c r="AB68" s="123" t="str">
        <f>TEXT(Table1[[#This Row],[Call date]],"DDDD")</f>
        <v/>
      </c>
      <c r="AC6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8" s="126" t="str">
        <f>IFERROR(HOUR(Table1[[#This Row],[Time]]),"")</f>
        <v/>
      </c>
      <c r="AE68" s="126" t="str">
        <f>IFERROR(VLOOKUP(J68,DV!A:B,2,FALSE),J68)</f>
        <v/>
      </c>
    </row>
    <row r="69" spans="1:31" s="137" customFormat="1">
      <c r="A69" s="90" t="str">
        <f>IF('QMS Data'!A69&lt;&gt;"",'QMS Data'!A69,"")</f>
        <v/>
      </c>
      <c r="B69" s="117" t="str">
        <f>IFERROR(VLOOKUP($A69,'QMS Data'!$A:$BD,MATCH(B$1,'QMS Data'!$1:$1,0),FALSE),"")</f>
        <v/>
      </c>
      <c r="C69" s="117" t="str">
        <f>IFERROR(VLOOKUP($A69,'QMS Data'!$A:$BD,MATCH(C$1,'QMS Data'!$1:$1,0),FALSE),"")</f>
        <v/>
      </c>
      <c r="D69" s="117" t="str">
        <f>IFERROR(VLOOKUP($A69,'QMS Data'!$A:$BD,MATCH(D$1,'QMS Data'!$1:$1,0),FALSE),"")</f>
        <v/>
      </c>
      <c r="E69" s="118" t="str">
        <f>IFERROR(VLOOKUP($A69,'QMS Data'!$A:$BD,MATCH(E$1,'QMS Data'!$1:$1,0),FALSE),"")</f>
        <v/>
      </c>
      <c r="F69" s="117" t="str">
        <f>IFERROR(VLOOKUP($A69,'QMS Data'!$A:$BD,MATCH(F$1,'QMS Data'!$1:$1,0),FALSE),"")</f>
        <v/>
      </c>
      <c r="G69" s="117" t="str">
        <f>IFERROR(VLOOKUP($A69,'QMS Data'!$A:$BD,MATCH(G$1,'QMS Data'!$1:$1,0),FALSE),"")</f>
        <v/>
      </c>
      <c r="H69" s="117" t="str">
        <f>IFERROR(VLOOKUP($A69,'QMS Data'!$A:$BD,MATCH(H$1,'QMS Data'!$1:$1,0),FALSE),"")</f>
        <v/>
      </c>
      <c r="I69" s="117" t="str">
        <f>IFERROR(VLOOKUP($A69,'QMS Data'!$A:$BD,MATCH(I$1,'QMS Data'!$1:$1,0),FALSE),"")</f>
        <v/>
      </c>
      <c r="J69" s="117" t="str">
        <f>IFERROR(VLOOKUP($A69,'QMS Data'!$A:$BD,MATCH(J$1,'QMS Data'!$1:$1,0),FALSE),"")</f>
        <v/>
      </c>
      <c r="K69" s="117" t="str">
        <f>IFERROR(VLOOKUP($A69,'QMS Data'!$A:$BD,MATCH(K$1,'QMS Data'!$1:$1,0),FALSE),"")</f>
        <v/>
      </c>
      <c r="L69" s="119" t="str">
        <f>IFERROR(VLOOKUP($A69,'QMS Data'!$A:$BD,MATCH(L$1,'QMS Data'!$1:$1,0),FALSE),"")</f>
        <v/>
      </c>
      <c r="M69" s="120" t="str">
        <f>IFERROR(VLOOKUP($A69,'QMS Data'!$A:$BD,MATCH(M$1,'QMS Data'!$1:$1,0),FALSE),"")</f>
        <v/>
      </c>
      <c r="N69" s="119" t="str">
        <f>IFERROR(VLOOKUP($A69,'QMS Data'!$A:$BD,MATCH(N$1,'QMS Data'!$1:$1,0),FALSE),"")</f>
        <v/>
      </c>
      <c r="O69" s="120" t="str">
        <f>IFERROR(VLOOKUP($A69,'QMS Data'!$A:$BD,MATCH(O$1,'QMS Data'!$1:$1,0),FALSE),"")</f>
        <v/>
      </c>
      <c r="P69" s="119" t="str">
        <f>IFERROR(VLOOKUP($A69,'QMS Data'!$A:$BD,MATCH(P$1,'QMS Data'!$1:$1,0),FALSE),"")</f>
        <v/>
      </c>
      <c r="Q69" s="120" t="str">
        <f>IFERROR(VLOOKUP($A69,'QMS Data'!$A:$BD,MATCH(Q$1,'QMS Data'!$1:$1,0),FALSE),"")</f>
        <v/>
      </c>
      <c r="R69" s="119" t="str">
        <f>IFERROR(VLOOKUP($A69,'QMS Data'!$A:$BD,MATCH(R$1,'QMS Data'!$1:$1,0),FALSE),"")</f>
        <v/>
      </c>
      <c r="S69" s="120" t="str">
        <f>IFERROR(VLOOKUP($A69,'QMS Data'!$A:$BD,MATCH(S$1,'QMS Data'!$1:$1,0),FALSE),"")</f>
        <v/>
      </c>
      <c r="T69" s="121" t="str">
        <f t="shared" si="8"/>
        <v/>
      </c>
      <c r="U69" s="122" t="str">
        <f t="shared" si="9"/>
        <v/>
      </c>
      <c r="V69" s="121" t="str">
        <f>IFERROR(VLOOKUP('Required Data'!$H69,Evaluators!A:B,2,FALSE),"")</f>
        <v/>
      </c>
      <c r="W69" s="123" t="str">
        <f t="shared" si="10"/>
        <v/>
      </c>
      <c r="X69" s="124" t="str">
        <f>IFERROR(VLOOKUP(G69,'Active List'!B:D,2,FALSE),"")</f>
        <v/>
      </c>
      <c r="Y69" s="124" t="str">
        <f>IFERROR(SUM('Required Data'!$L69+'Required Data'!$N69+'Required Data'!$P69),"")</f>
        <v/>
      </c>
      <c r="Z69" s="123" t="str">
        <f t="shared" si="11"/>
        <v/>
      </c>
      <c r="AA69" s="125" t="str">
        <f>IFERROR(DATE(Table1[[#This Row],[Call Year]],Table1[[#This Row],[Call Month]],Table1[[#This Row],[Call day]]),"")</f>
        <v/>
      </c>
      <c r="AB69" s="123" t="str">
        <f>TEXT(Table1[[#This Row],[Call date]],"DDDD")</f>
        <v/>
      </c>
      <c r="AC6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69" s="126" t="str">
        <f>IFERROR(HOUR(Table1[[#This Row],[Time]]),"")</f>
        <v/>
      </c>
      <c r="AE69" s="126" t="str">
        <f>IFERROR(VLOOKUP(J69,DV!A:B,2,FALSE),J69)</f>
        <v/>
      </c>
    </row>
    <row r="70" spans="1:31" s="137" customFormat="1">
      <c r="A70" s="90" t="str">
        <f>IF('QMS Data'!A70&lt;&gt;"",'QMS Data'!A70,"")</f>
        <v/>
      </c>
      <c r="B70" s="117" t="str">
        <f>IFERROR(VLOOKUP($A70,'QMS Data'!$A:$BD,MATCH(B$1,'QMS Data'!$1:$1,0),FALSE),"")</f>
        <v/>
      </c>
      <c r="C70" s="117" t="str">
        <f>IFERROR(VLOOKUP($A70,'QMS Data'!$A:$BD,MATCH(C$1,'QMS Data'!$1:$1,0),FALSE),"")</f>
        <v/>
      </c>
      <c r="D70" s="117" t="str">
        <f>IFERROR(VLOOKUP($A70,'QMS Data'!$A:$BD,MATCH(D$1,'QMS Data'!$1:$1,0),FALSE),"")</f>
        <v/>
      </c>
      <c r="E70" s="118" t="str">
        <f>IFERROR(VLOOKUP($A70,'QMS Data'!$A:$BD,MATCH(E$1,'QMS Data'!$1:$1,0),FALSE),"")</f>
        <v/>
      </c>
      <c r="F70" s="117" t="str">
        <f>IFERROR(VLOOKUP($A70,'QMS Data'!$A:$BD,MATCH(F$1,'QMS Data'!$1:$1,0),FALSE),"")</f>
        <v/>
      </c>
      <c r="G70" s="117" t="str">
        <f>IFERROR(VLOOKUP($A70,'QMS Data'!$A:$BD,MATCH(G$1,'QMS Data'!$1:$1,0),FALSE),"")</f>
        <v/>
      </c>
      <c r="H70" s="117" t="str">
        <f>IFERROR(VLOOKUP($A70,'QMS Data'!$A:$BD,MATCH(H$1,'QMS Data'!$1:$1,0),FALSE),"")</f>
        <v/>
      </c>
      <c r="I70" s="117" t="str">
        <f>IFERROR(VLOOKUP($A70,'QMS Data'!$A:$BD,MATCH(I$1,'QMS Data'!$1:$1,0),FALSE),"")</f>
        <v/>
      </c>
      <c r="J70" s="117" t="str">
        <f>IFERROR(VLOOKUP($A70,'QMS Data'!$A:$BD,MATCH(J$1,'QMS Data'!$1:$1,0),FALSE),"")</f>
        <v/>
      </c>
      <c r="K70" s="117" t="str">
        <f>IFERROR(VLOOKUP($A70,'QMS Data'!$A:$BD,MATCH(K$1,'QMS Data'!$1:$1,0),FALSE),"")</f>
        <v/>
      </c>
      <c r="L70" s="119" t="str">
        <f>IFERROR(VLOOKUP($A70,'QMS Data'!$A:$BD,MATCH(L$1,'QMS Data'!$1:$1,0),FALSE),"")</f>
        <v/>
      </c>
      <c r="M70" s="120" t="str">
        <f>IFERROR(VLOOKUP($A70,'QMS Data'!$A:$BD,MATCH(M$1,'QMS Data'!$1:$1,0),FALSE),"")</f>
        <v/>
      </c>
      <c r="N70" s="119" t="str">
        <f>IFERROR(VLOOKUP($A70,'QMS Data'!$A:$BD,MATCH(N$1,'QMS Data'!$1:$1,0),FALSE),"")</f>
        <v/>
      </c>
      <c r="O70" s="120" t="str">
        <f>IFERROR(VLOOKUP($A70,'QMS Data'!$A:$BD,MATCH(O$1,'QMS Data'!$1:$1,0),FALSE),"")</f>
        <v/>
      </c>
      <c r="P70" s="119" t="str">
        <f>IFERROR(VLOOKUP($A70,'QMS Data'!$A:$BD,MATCH(P$1,'QMS Data'!$1:$1,0),FALSE),"")</f>
        <v/>
      </c>
      <c r="Q70" s="120" t="str">
        <f>IFERROR(VLOOKUP($A70,'QMS Data'!$A:$BD,MATCH(Q$1,'QMS Data'!$1:$1,0),FALSE),"")</f>
        <v/>
      </c>
      <c r="R70" s="119" t="str">
        <f>IFERROR(VLOOKUP($A70,'QMS Data'!$A:$BD,MATCH(R$1,'QMS Data'!$1:$1,0),FALSE),"")</f>
        <v/>
      </c>
      <c r="S70" s="120" t="str">
        <f>IFERROR(VLOOKUP($A70,'QMS Data'!$A:$BD,MATCH(S$1,'QMS Data'!$1:$1,0),FALSE),"")</f>
        <v/>
      </c>
      <c r="T70" s="121" t="str">
        <f t="shared" si="8"/>
        <v/>
      </c>
      <c r="U70" s="122" t="str">
        <f t="shared" si="9"/>
        <v/>
      </c>
      <c r="V70" s="121" t="str">
        <f>IFERROR(VLOOKUP('Required Data'!$H70,Evaluators!A:B,2,FALSE),"")</f>
        <v/>
      </c>
      <c r="W70" s="123" t="str">
        <f t="shared" si="10"/>
        <v/>
      </c>
      <c r="X70" s="124" t="str">
        <f>IFERROR(VLOOKUP(G70,'Active List'!B:D,2,FALSE),"")</f>
        <v/>
      </c>
      <c r="Y70" s="124" t="str">
        <f>IFERROR(SUM('Required Data'!$L70+'Required Data'!$N70+'Required Data'!$P70),"")</f>
        <v/>
      </c>
      <c r="Z70" s="123" t="str">
        <f t="shared" si="11"/>
        <v/>
      </c>
      <c r="AA70" s="125" t="str">
        <f>IFERROR(DATE(Table1[[#This Row],[Call Year]],Table1[[#This Row],[Call Month]],Table1[[#This Row],[Call day]]),"")</f>
        <v/>
      </c>
      <c r="AB70" s="123" t="str">
        <f>TEXT(Table1[[#This Row],[Call date]],"DDDD")</f>
        <v/>
      </c>
      <c r="AC7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0" s="126" t="str">
        <f>IFERROR(HOUR(Table1[[#This Row],[Time]]),"")</f>
        <v/>
      </c>
      <c r="AE70" s="126" t="str">
        <f>IFERROR(VLOOKUP(J70,DV!A:B,2,FALSE),J70)</f>
        <v/>
      </c>
    </row>
    <row r="71" spans="1:31" s="137" customFormat="1">
      <c r="A71" s="90" t="str">
        <f>IF('QMS Data'!A71&lt;&gt;"",'QMS Data'!A71,"")</f>
        <v/>
      </c>
      <c r="B71" s="117" t="str">
        <f>IFERROR(VLOOKUP($A71,'QMS Data'!$A:$BD,MATCH(B$1,'QMS Data'!$1:$1,0),FALSE),"")</f>
        <v/>
      </c>
      <c r="C71" s="117" t="str">
        <f>IFERROR(VLOOKUP($A71,'QMS Data'!$A:$BD,MATCH(C$1,'QMS Data'!$1:$1,0),FALSE),"")</f>
        <v/>
      </c>
      <c r="D71" s="117" t="str">
        <f>IFERROR(VLOOKUP($A71,'QMS Data'!$A:$BD,MATCH(D$1,'QMS Data'!$1:$1,0),FALSE),"")</f>
        <v/>
      </c>
      <c r="E71" s="118" t="str">
        <f>IFERROR(VLOOKUP($A71,'QMS Data'!$A:$BD,MATCH(E$1,'QMS Data'!$1:$1,0),FALSE),"")</f>
        <v/>
      </c>
      <c r="F71" s="117" t="str">
        <f>IFERROR(VLOOKUP($A71,'QMS Data'!$A:$BD,MATCH(F$1,'QMS Data'!$1:$1,0),FALSE),"")</f>
        <v/>
      </c>
      <c r="G71" s="117" t="str">
        <f>IFERROR(VLOOKUP($A71,'QMS Data'!$A:$BD,MATCH(G$1,'QMS Data'!$1:$1,0),FALSE),"")</f>
        <v/>
      </c>
      <c r="H71" s="117" t="str">
        <f>IFERROR(VLOOKUP($A71,'QMS Data'!$A:$BD,MATCH(H$1,'QMS Data'!$1:$1,0),FALSE),"")</f>
        <v/>
      </c>
      <c r="I71" s="117" t="str">
        <f>IFERROR(VLOOKUP($A71,'QMS Data'!$A:$BD,MATCH(I$1,'QMS Data'!$1:$1,0),FALSE),"")</f>
        <v/>
      </c>
      <c r="J71" s="117" t="str">
        <f>IFERROR(VLOOKUP($A71,'QMS Data'!$A:$BD,MATCH(J$1,'QMS Data'!$1:$1,0),FALSE),"")</f>
        <v/>
      </c>
      <c r="K71" s="117" t="str">
        <f>IFERROR(VLOOKUP($A71,'QMS Data'!$A:$BD,MATCH(K$1,'QMS Data'!$1:$1,0),FALSE),"")</f>
        <v/>
      </c>
      <c r="L71" s="119" t="str">
        <f>IFERROR(VLOOKUP($A71,'QMS Data'!$A:$BD,MATCH(L$1,'QMS Data'!$1:$1,0),FALSE),"")</f>
        <v/>
      </c>
      <c r="M71" s="120" t="str">
        <f>IFERROR(VLOOKUP($A71,'QMS Data'!$A:$BD,MATCH(M$1,'QMS Data'!$1:$1,0),FALSE),"")</f>
        <v/>
      </c>
      <c r="N71" s="119" t="str">
        <f>IFERROR(VLOOKUP($A71,'QMS Data'!$A:$BD,MATCH(N$1,'QMS Data'!$1:$1,0),FALSE),"")</f>
        <v/>
      </c>
      <c r="O71" s="120" t="str">
        <f>IFERROR(VLOOKUP($A71,'QMS Data'!$A:$BD,MATCH(O$1,'QMS Data'!$1:$1,0),FALSE),"")</f>
        <v/>
      </c>
      <c r="P71" s="119" t="str">
        <f>IFERROR(VLOOKUP($A71,'QMS Data'!$A:$BD,MATCH(P$1,'QMS Data'!$1:$1,0),FALSE),"")</f>
        <v/>
      </c>
      <c r="Q71" s="120" t="str">
        <f>IFERROR(VLOOKUP($A71,'QMS Data'!$A:$BD,MATCH(Q$1,'QMS Data'!$1:$1,0),FALSE),"")</f>
        <v/>
      </c>
      <c r="R71" s="119" t="str">
        <f>IFERROR(VLOOKUP($A71,'QMS Data'!$A:$BD,MATCH(R$1,'QMS Data'!$1:$1,0),FALSE),"")</f>
        <v/>
      </c>
      <c r="S71" s="120" t="str">
        <f>IFERROR(VLOOKUP($A71,'QMS Data'!$A:$BD,MATCH(S$1,'QMS Data'!$1:$1,0),FALSE),"")</f>
        <v/>
      </c>
      <c r="T71" s="121" t="str">
        <f t="shared" si="8"/>
        <v/>
      </c>
      <c r="U71" s="122" t="str">
        <f t="shared" si="9"/>
        <v/>
      </c>
      <c r="V71" s="121" t="str">
        <f>IFERROR(VLOOKUP('Required Data'!$H71,Evaluators!A:B,2,FALSE),"")</f>
        <v/>
      </c>
      <c r="W71" s="123" t="str">
        <f t="shared" si="10"/>
        <v/>
      </c>
      <c r="X71" s="124" t="str">
        <f>IFERROR(VLOOKUP(G71,'Active List'!B:D,2,FALSE),"")</f>
        <v/>
      </c>
      <c r="Y71" s="124" t="str">
        <f>IFERROR(SUM('Required Data'!$L71+'Required Data'!$N71+'Required Data'!$P71),"")</f>
        <v/>
      </c>
      <c r="Z71" s="123" t="str">
        <f t="shared" si="11"/>
        <v/>
      </c>
      <c r="AA71" s="125" t="str">
        <f>IFERROR(DATE(Table1[[#This Row],[Call Year]],Table1[[#This Row],[Call Month]],Table1[[#This Row],[Call day]]),"")</f>
        <v/>
      </c>
      <c r="AB71" s="123" t="str">
        <f>TEXT(Table1[[#This Row],[Call date]],"DDDD")</f>
        <v/>
      </c>
      <c r="AC7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1" s="126" t="str">
        <f>IFERROR(HOUR(Table1[[#This Row],[Time]]),"")</f>
        <v/>
      </c>
      <c r="AE71" s="126" t="str">
        <f>IFERROR(VLOOKUP(J71,DV!A:B,2,FALSE),J71)</f>
        <v/>
      </c>
    </row>
    <row r="72" spans="1:31" s="137" customFormat="1">
      <c r="A72" s="90" t="str">
        <f>IF('QMS Data'!A72&lt;&gt;"",'QMS Data'!A72,"")</f>
        <v/>
      </c>
      <c r="B72" s="117" t="str">
        <f>IFERROR(VLOOKUP($A72,'QMS Data'!$A:$BD,MATCH(B$1,'QMS Data'!$1:$1,0),FALSE),"")</f>
        <v/>
      </c>
      <c r="C72" s="117" t="str">
        <f>IFERROR(VLOOKUP($A72,'QMS Data'!$A:$BD,MATCH(C$1,'QMS Data'!$1:$1,0),FALSE),"")</f>
        <v/>
      </c>
      <c r="D72" s="117" t="str">
        <f>IFERROR(VLOOKUP($A72,'QMS Data'!$A:$BD,MATCH(D$1,'QMS Data'!$1:$1,0),FALSE),"")</f>
        <v/>
      </c>
      <c r="E72" s="118" t="str">
        <f>IFERROR(VLOOKUP($A72,'QMS Data'!$A:$BD,MATCH(E$1,'QMS Data'!$1:$1,0),FALSE),"")</f>
        <v/>
      </c>
      <c r="F72" s="117" t="str">
        <f>IFERROR(VLOOKUP($A72,'QMS Data'!$A:$BD,MATCH(F$1,'QMS Data'!$1:$1,0),FALSE),"")</f>
        <v/>
      </c>
      <c r="G72" s="117" t="str">
        <f>IFERROR(VLOOKUP($A72,'QMS Data'!$A:$BD,MATCH(G$1,'QMS Data'!$1:$1,0),FALSE),"")</f>
        <v/>
      </c>
      <c r="H72" s="117" t="str">
        <f>IFERROR(VLOOKUP($A72,'QMS Data'!$A:$BD,MATCH(H$1,'QMS Data'!$1:$1,0),FALSE),"")</f>
        <v/>
      </c>
      <c r="I72" s="117" t="str">
        <f>IFERROR(VLOOKUP($A72,'QMS Data'!$A:$BD,MATCH(I$1,'QMS Data'!$1:$1,0),FALSE),"")</f>
        <v/>
      </c>
      <c r="J72" s="117" t="str">
        <f>IFERROR(VLOOKUP($A72,'QMS Data'!$A:$BD,MATCH(J$1,'QMS Data'!$1:$1,0),FALSE),"")</f>
        <v/>
      </c>
      <c r="K72" s="117" t="str">
        <f>IFERROR(VLOOKUP($A72,'QMS Data'!$A:$BD,MATCH(K$1,'QMS Data'!$1:$1,0),FALSE),"")</f>
        <v/>
      </c>
      <c r="L72" s="119" t="str">
        <f>IFERROR(VLOOKUP($A72,'QMS Data'!$A:$BD,MATCH(L$1,'QMS Data'!$1:$1,0),FALSE),"")</f>
        <v/>
      </c>
      <c r="M72" s="120" t="str">
        <f>IFERROR(VLOOKUP($A72,'QMS Data'!$A:$BD,MATCH(M$1,'QMS Data'!$1:$1,0),FALSE),"")</f>
        <v/>
      </c>
      <c r="N72" s="119" t="str">
        <f>IFERROR(VLOOKUP($A72,'QMS Data'!$A:$BD,MATCH(N$1,'QMS Data'!$1:$1,0),FALSE),"")</f>
        <v/>
      </c>
      <c r="O72" s="120" t="str">
        <f>IFERROR(VLOOKUP($A72,'QMS Data'!$A:$BD,MATCH(O$1,'QMS Data'!$1:$1,0),FALSE),"")</f>
        <v/>
      </c>
      <c r="P72" s="119" t="str">
        <f>IFERROR(VLOOKUP($A72,'QMS Data'!$A:$BD,MATCH(P$1,'QMS Data'!$1:$1,0),FALSE),"")</f>
        <v/>
      </c>
      <c r="Q72" s="120" t="str">
        <f>IFERROR(VLOOKUP($A72,'QMS Data'!$A:$BD,MATCH(Q$1,'QMS Data'!$1:$1,0),FALSE),"")</f>
        <v/>
      </c>
      <c r="R72" s="119" t="str">
        <f>IFERROR(VLOOKUP($A72,'QMS Data'!$A:$BD,MATCH(R$1,'QMS Data'!$1:$1,0),FALSE),"")</f>
        <v/>
      </c>
      <c r="S72" s="120" t="str">
        <f>IFERROR(VLOOKUP($A72,'QMS Data'!$A:$BD,MATCH(S$1,'QMS Data'!$1:$1,0),FALSE),"")</f>
        <v/>
      </c>
      <c r="T72" s="121" t="str">
        <f t="shared" si="8"/>
        <v/>
      </c>
      <c r="U72" s="122" t="str">
        <f t="shared" si="9"/>
        <v/>
      </c>
      <c r="V72" s="121" t="str">
        <f>IFERROR(VLOOKUP('Required Data'!$H72,Evaluators!A:B,2,FALSE),"")</f>
        <v/>
      </c>
      <c r="W72" s="123" t="str">
        <f t="shared" si="10"/>
        <v/>
      </c>
      <c r="X72" s="124" t="str">
        <f>IFERROR(VLOOKUP(G72,'Active List'!B:D,2,FALSE),"")</f>
        <v/>
      </c>
      <c r="Y72" s="124" t="str">
        <f>IFERROR(SUM('Required Data'!$L72+'Required Data'!$N72+'Required Data'!$P72),"")</f>
        <v/>
      </c>
      <c r="Z72" s="123" t="str">
        <f t="shared" si="11"/>
        <v/>
      </c>
      <c r="AA72" s="125" t="str">
        <f>IFERROR(DATE(Table1[[#This Row],[Call Year]],Table1[[#This Row],[Call Month]],Table1[[#This Row],[Call day]]),"")</f>
        <v/>
      </c>
      <c r="AB72" s="123" t="str">
        <f>TEXT(Table1[[#This Row],[Call date]],"DDDD")</f>
        <v/>
      </c>
      <c r="AC7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2" s="126" t="str">
        <f>IFERROR(HOUR(Table1[[#This Row],[Time]]),"")</f>
        <v/>
      </c>
      <c r="AE72" s="126" t="str">
        <f>IFERROR(VLOOKUP(J72,DV!A:B,2,FALSE),J72)</f>
        <v/>
      </c>
    </row>
    <row r="73" spans="1:31" s="137" customFormat="1">
      <c r="A73" s="90" t="str">
        <f>IF('QMS Data'!A73&lt;&gt;"",'QMS Data'!A73,"")</f>
        <v/>
      </c>
      <c r="B73" s="117" t="str">
        <f>IFERROR(VLOOKUP($A73,'QMS Data'!$A:$BD,MATCH(B$1,'QMS Data'!$1:$1,0),FALSE),"")</f>
        <v/>
      </c>
      <c r="C73" s="117" t="str">
        <f>IFERROR(VLOOKUP($A73,'QMS Data'!$A:$BD,MATCH(C$1,'QMS Data'!$1:$1,0),FALSE),"")</f>
        <v/>
      </c>
      <c r="D73" s="117" t="str">
        <f>IFERROR(VLOOKUP($A73,'QMS Data'!$A:$BD,MATCH(D$1,'QMS Data'!$1:$1,0),FALSE),"")</f>
        <v/>
      </c>
      <c r="E73" s="118" t="str">
        <f>IFERROR(VLOOKUP($A73,'QMS Data'!$A:$BD,MATCH(E$1,'QMS Data'!$1:$1,0),FALSE),"")</f>
        <v/>
      </c>
      <c r="F73" s="117" t="str">
        <f>IFERROR(VLOOKUP($A73,'QMS Data'!$A:$BD,MATCH(F$1,'QMS Data'!$1:$1,0),FALSE),"")</f>
        <v/>
      </c>
      <c r="G73" s="117" t="str">
        <f>IFERROR(VLOOKUP($A73,'QMS Data'!$A:$BD,MATCH(G$1,'QMS Data'!$1:$1,0),FALSE),"")</f>
        <v/>
      </c>
      <c r="H73" s="117" t="str">
        <f>IFERROR(VLOOKUP($A73,'QMS Data'!$A:$BD,MATCH(H$1,'QMS Data'!$1:$1,0),FALSE),"")</f>
        <v/>
      </c>
      <c r="I73" s="117" t="str">
        <f>IFERROR(VLOOKUP($A73,'QMS Data'!$A:$BD,MATCH(I$1,'QMS Data'!$1:$1,0),FALSE),"")</f>
        <v/>
      </c>
      <c r="J73" s="117" t="str">
        <f>IFERROR(VLOOKUP($A73,'QMS Data'!$A:$BD,MATCH(J$1,'QMS Data'!$1:$1,0),FALSE),"")</f>
        <v/>
      </c>
      <c r="K73" s="117" t="str">
        <f>IFERROR(VLOOKUP($A73,'QMS Data'!$A:$BD,MATCH(K$1,'QMS Data'!$1:$1,0),FALSE),"")</f>
        <v/>
      </c>
      <c r="L73" s="119" t="str">
        <f>IFERROR(VLOOKUP($A73,'QMS Data'!$A:$BD,MATCH(L$1,'QMS Data'!$1:$1,0),FALSE),"")</f>
        <v/>
      </c>
      <c r="M73" s="120" t="str">
        <f>IFERROR(VLOOKUP($A73,'QMS Data'!$A:$BD,MATCH(M$1,'QMS Data'!$1:$1,0),FALSE),"")</f>
        <v/>
      </c>
      <c r="N73" s="119" t="str">
        <f>IFERROR(VLOOKUP($A73,'QMS Data'!$A:$BD,MATCH(N$1,'QMS Data'!$1:$1,0),FALSE),"")</f>
        <v/>
      </c>
      <c r="O73" s="120" t="str">
        <f>IFERROR(VLOOKUP($A73,'QMS Data'!$A:$BD,MATCH(O$1,'QMS Data'!$1:$1,0),FALSE),"")</f>
        <v/>
      </c>
      <c r="P73" s="119" t="str">
        <f>IFERROR(VLOOKUP($A73,'QMS Data'!$A:$BD,MATCH(P$1,'QMS Data'!$1:$1,0),FALSE),"")</f>
        <v/>
      </c>
      <c r="Q73" s="120" t="str">
        <f>IFERROR(VLOOKUP($A73,'QMS Data'!$A:$BD,MATCH(Q$1,'QMS Data'!$1:$1,0),FALSE),"")</f>
        <v/>
      </c>
      <c r="R73" s="119" t="str">
        <f>IFERROR(VLOOKUP($A73,'QMS Data'!$A:$BD,MATCH(R$1,'QMS Data'!$1:$1,0),FALSE),"")</f>
        <v/>
      </c>
      <c r="S73" s="120" t="str">
        <f>IFERROR(VLOOKUP($A73,'QMS Data'!$A:$BD,MATCH(S$1,'QMS Data'!$1:$1,0),FALSE),"")</f>
        <v/>
      </c>
      <c r="T73" s="121" t="str">
        <f t="shared" si="8"/>
        <v/>
      </c>
      <c r="U73" s="122" t="str">
        <f t="shared" si="9"/>
        <v/>
      </c>
      <c r="V73" s="121" t="str">
        <f>IFERROR(VLOOKUP('Required Data'!$H73,Evaluators!A:B,2,FALSE),"")</f>
        <v/>
      </c>
      <c r="W73" s="123" t="str">
        <f t="shared" si="10"/>
        <v/>
      </c>
      <c r="X73" s="124" t="str">
        <f>IFERROR(VLOOKUP(G73,'Active List'!B:D,2,FALSE),"")</f>
        <v/>
      </c>
      <c r="Y73" s="124" t="str">
        <f>IFERROR(SUM('Required Data'!$L73+'Required Data'!$N73+'Required Data'!$P73),"")</f>
        <v/>
      </c>
      <c r="Z73" s="123" t="str">
        <f t="shared" si="11"/>
        <v/>
      </c>
      <c r="AA73" s="125" t="str">
        <f>IFERROR(DATE(Table1[[#This Row],[Call Year]],Table1[[#This Row],[Call Month]],Table1[[#This Row],[Call day]]),"")</f>
        <v/>
      </c>
      <c r="AB73" s="123" t="str">
        <f>TEXT(Table1[[#This Row],[Call date]],"DDDD")</f>
        <v/>
      </c>
      <c r="AC7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3" s="126" t="str">
        <f>IFERROR(HOUR(Table1[[#This Row],[Time]]),"")</f>
        <v/>
      </c>
      <c r="AE73" s="126" t="str">
        <f>IFERROR(VLOOKUP(J73,DV!A:B,2,FALSE),J73)</f>
        <v/>
      </c>
    </row>
    <row r="74" spans="1:31" s="137" customFormat="1">
      <c r="A74" s="90" t="str">
        <f>IF('QMS Data'!A74&lt;&gt;"",'QMS Data'!A74,"")</f>
        <v/>
      </c>
      <c r="B74" s="117" t="str">
        <f>IFERROR(VLOOKUP($A74,'QMS Data'!$A:$BD,MATCH(B$1,'QMS Data'!$1:$1,0),FALSE),"")</f>
        <v/>
      </c>
      <c r="C74" s="117" t="str">
        <f>IFERROR(VLOOKUP($A74,'QMS Data'!$A:$BD,MATCH(C$1,'QMS Data'!$1:$1,0),FALSE),"")</f>
        <v/>
      </c>
      <c r="D74" s="117" t="str">
        <f>IFERROR(VLOOKUP($A74,'QMS Data'!$A:$BD,MATCH(D$1,'QMS Data'!$1:$1,0),FALSE),"")</f>
        <v/>
      </c>
      <c r="E74" s="118" t="str">
        <f>IFERROR(VLOOKUP($A74,'QMS Data'!$A:$BD,MATCH(E$1,'QMS Data'!$1:$1,0),FALSE),"")</f>
        <v/>
      </c>
      <c r="F74" s="117" t="str">
        <f>IFERROR(VLOOKUP($A74,'QMS Data'!$A:$BD,MATCH(F$1,'QMS Data'!$1:$1,0),FALSE),"")</f>
        <v/>
      </c>
      <c r="G74" s="117" t="str">
        <f>IFERROR(VLOOKUP($A74,'QMS Data'!$A:$BD,MATCH(G$1,'QMS Data'!$1:$1,0),FALSE),"")</f>
        <v/>
      </c>
      <c r="H74" s="117" t="str">
        <f>IFERROR(VLOOKUP($A74,'QMS Data'!$A:$BD,MATCH(H$1,'QMS Data'!$1:$1,0),FALSE),"")</f>
        <v/>
      </c>
      <c r="I74" s="117" t="str">
        <f>IFERROR(VLOOKUP($A74,'QMS Data'!$A:$BD,MATCH(I$1,'QMS Data'!$1:$1,0),FALSE),"")</f>
        <v/>
      </c>
      <c r="J74" s="117" t="str">
        <f>IFERROR(VLOOKUP($A74,'QMS Data'!$A:$BD,MATCH(J$1,'QMS Data'!$1:$1,0),FALSE),"")</f>
        <v/>
      </c>
      <c r="K74" s="117" t="str">
        <f>IFERROR(VLOOKUP($A74,'QMS Data'!$A:$BD,MATCH(K$1,'QMS Data'!$1:$1,0),FALSE),"")</f>
        <v/>
      </c>
      <c r="L74" s="119" t="str">
        <f>IFERROR(VLOOKUP($A74,'QMS Data'!$A:$BD,MATCH(L$1,'QMS Data'!$1:$1,0),FALSE),"")</f>
        <v/>
      </c>
      <c r="M74" s="120" t="str">
        <f>IFERROR(VLOOKUP($A74,'QMS Data'!$A:$BD,MATCH(M$1,'QMS Data'!$1:$1,0),FALSE),"")</f>
        <v/>
      </c>
      <c r="N74" s="119" t="str">
        <f>IFERROR(VLOOKUP($A74,'QMS Data'!$A:$BD,MATCH(N$1,'QMS Data'!$1:$1,0),FALSE),"")</f>
        <v/>
      </c>
      <c r="O74" s="120" t="str">
        <f>IFERROR(VLOOKUP($A74,'QMS Data'!$A:$BD,MATCH(O$1,'QMS Data'!$1:$1,0),FALSE),"")</f>
        <v/>
      </c>
      <c r="P74" s="119" t="str">
        <f>IFERROR(VLOOKUP($A74,'QMS Data'!$A:$BD,MATCH(P$1,'QMS Data'!$1:$1,0),FALSE),"")</f>
        <v/>
      </c>
      <c r="Q74" s="120" t="str">
        <f>IFERROR(VLOOKUP($A74,'QMS Data'!$A:$BD,MATCH(Q$1,'QMS Data'!$1:$1,0),FALSE),"")</f>
        <v/>
      </c>
      <c r="R74" s="119" t="str">
        <f>IFERROR(VLOOKUP($A74,'QMS Data'!$A:$BD,MATCH(R$1,'QMS Data'!$1:$1,0),FALSE),"")</f>
        <v/>
      </c>
      <c r="S74" s="120" t="str">
        <f>IFERROR(VLOOKUP($A74,'QMS Data'!$A:$BD,MATCH(S$1,'QMS Data'!$1:$1,0),FALSE),"")</f>
        <v/>
      </c>
      <c r="T74" s="121" t="str">
        <f t="shared" si="8"/>
        <v/>
      </c>
      <c r="U74" s="122" t="str">
        <f t="shared" si="9"/>
        <v/>
      </c>
      <c r="V74" s="121" t="str">
        <f>IFERROR(VLOOKUP('Required Data'!$H74,Evaluators!A:B,2,FALSE),"")</f>
        <v/>
      </c>
      <c r="W74" s="123" t="str">
        <f t="shared" si="10"/>
        <v/>
      </c>
      <c r="X74" s="124" t="str">
        <f>IFERROR(VLOOKUP(G74,'Active List'!B:D,2,FALSE),"")</f>
        <v/>
      </c>
      <c r="Y74" s="124" t="str">
        <f>IFERROR(SUM('Required Data'!$L74+'Required Data'!$N74+'Required Data'!$P74),"")</f>
        <v/>
      </c>
      <c r="Z74" s="123" t="str">
        <f t="shared" si="11"/>
        <v/>
      </c>
      <c r="AA74" s="125" t="str">
        <f>IFERROR(DATE(Table1[[#This Row],[Call Year]],Table1[[#This Row],[Call Month]],Table1[[#This Row],[Call day]]),"")</f>
        <v/>
      </c>
      <c r="AB74" s="123" t="str">
        <f>TEXT(Table1[[#This Row],[Call date]],"DDDD")</f>
        <v/>
      </c>
      <c r="AC7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4" s="126" t="str">
        <f>IFERROR(HOUR(Table1[[#This Row],[Time]]),"")</f>
        <v/>
      </c>
      <c r="AE74" s="126" t="str">
        <f>IFERROR(VLOOKUP(J74,DV!A:B,2,FALSE),J74)</f>
        <v/>
      </c>
    </row>
    <row r="75" spans="1:31" s="137" customFormat="1">
      <c r="A75" s="90" t="str">
        <f>IF('QMS Data'!A75&lt;&gt;"",'QMS Data'!A75,"")</f>
        <v/>
      </c>
      <c r="B75" s="117" t="str">
        <f>IFERROR(VLOOKUP($A75,'QMS Data'!$A:$BD,MATCH(B$1,'QMS Data'!$1:$1,0),FALSE),"")</f>
        <v/>
      </c>
      <c r="C75" s="117" t="str">
        <f>IFERROR(VLOOKUP($A75,'QMS Data'!$A:$BD,MATCH(C$1,'QMS Data'!$1:$1,0),FALSE),"")</f>
        <v/>
      </c>
      <c r="D75" s="117" t="str">
        <f>IFERROR(VLOOKUP($A75,'QMS Data'!$A:$BD,MATCH(D$1,'QMS Data'!$1:$1,0),FALSE),"")</f>
        <v/>
      </c>
      <c r="E75" s="118" t="str">
        <f>IFERROR(VLOOKUP($A75,'QMS Data'!$A:$BD,MATCH(E$1,'QMS Data'!$1:$1,0),FALSE),"")</f>
        <v/>
      </c>
      <c r="F75" s="117" t="str">
        <f>IFERROR(VLOOKUP($A75,'QMS Data'!$A:$BD,MATCH(F$1,'QMS Data'!$1:$1,0),FALSE),"")</f>
        <v/>
      </c>
      <c r="G75" s="117" t="str">
        <f>IFERROR(VLOOKUP($A75,'QMS Data'!$A:$BD,MATCH(G$1,'QMS Data'!$1:$1,0),FALSE),"")</f>
        <v/>
      </c>
      <c r="H75" s="117" t="str">
        <f>IFERROR(VLOOKUP($A75,'QMS Data'!$A:$BD,MATCH(H$1,'QMS Data'!$1:$1,0),FALSE),"")</f>
        <v/>
      </c>
      <c r="I75" s="117" t="str">
        <f>IFERROR(VLOOKUP($A75,'QMS Data'!$A:$BD,MATCH(I$1,'QMS Data'!$1:$1,0),FALSE),"")</f>
        <v/>
      </c>
      <c r="J75" s="117" t="str">
        <f>IFERROR(VLOOKUP($A75,'QMS Data'!$A:$BD,MATCH(J$1,'QMS Data'!$1:$1,0),FALSE),"")</f>
        <v/>
      </c>
      <c r="K75" s="117" t="str">
        <f>IFERROR(VLOOKUP($A75,'QMS Data'!$A:$BD,MATCH(K$1,'QMS Data'!$1:$1,0),FALSE),"")</f>
        <v/>
      </c>
      <c r="L75" s="119" t="str">
        <f>IFERROR(VLOOKUP($A75,'QMS Data'!$A:$BD,MATCH(L$1,'QMS Data'!$1:$1,0),FALSE),"")</f>
        <v/>
      </c>
      <c r="M75" s="120" t="str">
        <f>IFERROR(VLOOKUP($A75,'QMS Data'!$A:$BD,MATCH(M$1,'QMS Data'!$1:$1,0),FALSE),"")</f>
        <v/>
      </c>
      <c r="N75" s="119" t="str">
        <f>IFERROR(VLOOKUP($A75,'QMS Data'!$A:$BD,MATCH(N$1,'QMS Data'!$1:$1,0),FALSE),"")</f>
        <v/>
      </c>
      <c r="O75" s="120" t="str">
        <f>IFERROR(VLOOKUP($A75,'QMS Data'!$A:$BD,MATCH(O$1,'QMS Data'!$1:$1,0),FALSE),"")</f>
        <v/>
      </c>
      <c r="P75" s="119" t="str">
        <f>IFERROR(VLOOKUP($A75,'QMS Data'!$A:$BD,MATCH(P$1,'QMS Data'!$1:$1,0),FALSE),"")</f>
        <v/>
      </c>
      <c r="Q75" s="120" t="str">
        <f>IFERROR(VLOOKUP($A75,'QMS Data'!$A:$BD,MATCH(Q$1,'QMS Data'!$1:$1,0),FALSE),"")</f>
        <v/>
      </c>
      <c r="R75" s="119" t="str">
        <f>IFERROR(VLOOKUP($A75,'QMS Data'!$A:$BD,MATCH(R$1,'QMS Data'!$1:$1,0),FALSE),"")</f>
        <v/>
      </c>
      <c r="S75" s="120" t="str">
        <f>IFERROR(VLOOKUP($A75,'QMS Data'!$A:$BD,MATCH(S$1,'QMS Data'!$1:$1,0),FALSE),"")</f>
        <v/>
      </c>
      <c r="T75" s="121" t="str">
        <f t="shared" si="8"/>
        <v/>
      </c>
      <c r="U75" s="122" t="str">
        <f t="shared" si="9"/>
        <v/>
      </c>
      <c r="V75" s="121" t="str">
        <f>IFERROR(VLOOKUP('Required Data'!$H75,Evaluators!A:B,2,FALSE),"")</f>
        <v/>
      </c>
      <c r="W75" s="123" t="str">
        <f t="shared" si="10"/>
        <v/>
      </c>
      <c r="X75" s="124" t="str">
        <f>IFERROR(VLOOKUP(G75,'Active List'!B:D,2,FALSE),"")</f>
        <v/>
      </c>
      <c r="Y75" s="124" t="str">
        <f>IFERROR(SUM('Required Data'!$L75+'Required Data'!$N75+'Required Data'!$P75),"")</f>
        <v/>
      </c>
      <c r="Z75" s="123" t="str">
        <f t="shared" si="11"/>
        <v/>
      </c>
      <c r="AA75" s="125" t="str">
        <f>IFERROR(DATE(Table1[[#This Row],[Call Year]],Table1[[#This Row],[Call Month]],Table1[[#This Row],[Call day]]),"")</f>
        <v/>
      </c>
      <c r="AB75" s="123" t="str">
        <f>TEXT(Table1[[#This Row],[Call date]],"DDDD")</f>
        <v/>
      </c>
      <c r="AC7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5" s="126" t="str">
        <f>IFERROR(HOUR(Table1[[#This Row],[Time]]),"")</f>
        <v/>
      </c>
      <c r="AE75" s="126" t="str">
        <f>IFERROR(VLOOKUP(J75,DV!A:B,2,FALSE),J75)</f>
        <v/>
      </c>
    </row>
    <row r="76" spans="1:31" s="137" customFormat="1">
      <c r="A76" s="90" t="str">
        <f>IF('QMS Data'!A76&lt;&gt;"",'QMS Data'!A76,"")</f>
        <v/>
      </c>
      <c r="B76" s="117" t="str">
        <f>IFERROR(VLOOKUP($A76,'QMS Data'!$A:$BD,MATCH(B$1,'QMS Data'!$1:$1,0),FALSE),"")</f>
        <v/>
      </c>
      <c r="C76" s="117" t="str">
        <f>IFERROR(VLOOKUP($A76,'QMS Data'!$A:$BD,MATCH(C$1,'QMS Data'!$1:$1,0),FALSE),"")</f>
        <v/>
      </c>
      <c r="D76" s="117" t="str">
        <f>IFERROR(VLOOKUP($A76,'QMS Data'!$A:$BD,MATCH(D$1,'QMS Data'!$1:$1,0),FALSE),"")</f>
        <v/>
      </c>
      <c r="E76" s="118" t="str">
        <f>IFERROR(VLOOKUP($A76,'QMS Data'!$A:$BD,MATCH(E$1,'QMS Data'!$1:$1,0),FALSE),"")</f>
        <v/>
      </c>
      <c r="F76" s="117" t="str">
        <f>IFERROR(VLOOKUP($A76,'QMS Data'!$A:$BD,MATCH(F$1,'QMS Data'!$1:$1,0),FALSE),"")</f>
        <v/>
      </c>
      <c r="G76" s="117" t="str">
        <f>IFERROR(VLOOKUP($A76,'QMS Data'!$A:$BD,MATCH(G$1,'QMS Data'!$1:$1,0),FALSE),"")</f>
        <v/>
      </c>
      <c r="H76" s="117" t="str">
        <f>IFERROR(VLOOKUP($A76,'QMS Data'!$A:$BD,MATCH(H$1,'QMS Data'!$1:$1,0),FALSE),"")</f>
        <v/>
      </c>
      <c r="I76" s="117" t="str">
        <f>IFERROR(VLOOKUP($A76,'QMS Data'!$A:$BD,MATCH(I$1,'QMS Data'!$1:$1,0),FALSE),"")</f>
        <v/>
      </c>
      <c r="J76" s="117" t="str">
        <f>IFERROR(VLOOKUP($A76,'QMS Data'!$A:$BD,MATCH(J$1,'QMS Data'!$1:$1,0),FALSE),"")</f>
        <v/>
      </c>
      <c r="K76" s="117" t="str">
        <f>IFERROR(VLOOKUP($A76,'QMS Data'!$A:$BD,MATCH(K$1,'QMS Data'!$1:$1,0),FALSE),"")</f>
        <v/>
      </c>
      <c r="L76" s="119" t="str">
        <f>IFERROR(VLOOKUP($A76,'QMS Data'!$A:$BD,MATCH(L$1,'QMS Data'!$1:$1,0),FALSE),"")</f>
        <v/>
      </c>
      <c r="M76" s="120" t="str">
        <f>IFERROR(VLOOKUP($A76,'QMS Data'!$A:$BD,MATCH(M$1,'QMS Data'!$1:$1,0),FALSE),"")</f>
        <v/>
      </c>
      <c r="N76" s="119" t="str">
        <f>IFERROR(VLOOKUP($A76,'QMS Data'!$A:$BD,MATCH(N$1,'QMS Data'!$1:$1,0),FALSE),"")</f>
        <v/>
      </c>
      <c r="O76" s="120" t="str">
        <f>IFERROR(VLOOKUP($A76,'QMS Data'!$A:$BD,MATCH(O$1,'QMS Data'!$1:$1,0),FALSE),"")</f>
        <v/>
      </c>
      <c r="P76" s="119" t="str">
        <f>IFERROR(VLOOKUP($A76,'QMS Data'!$A:$BD,MATCH(P$1,'QMS Data'!$1:$1,0),FALSE),"")</f>
        <v/>
      </c>
      <c r="Q76" s="120" t="str">
        <f>IFERROR(VLOOKUP($A76,'QMS Data'!$A:$BD,MATCH(Q$1,'QMS Data'!$1:$1,0),FALSE),"")</f>
        <v/>
      </c>
      <c r="R76" s="119" t="str">
        <f>IFERROR(VLOOKUP($A76,'QMS Data'!$A:$BD,MATCH(R$1,'QMS Data'!$1:$1,0),FALSE),"")</f>
        <v/>
      </c>
      <c r="S76" s="120" t="str">
        <f>IFERROR(VLOOKUP($A76,'QMS Data'!$A:$BD,MATCH(S$1,'QMS Data'!$1:$1,0),FALSE),"")</f>
        <v/>
      </c>
      <c r="T76" s="121" t="str">
        <f t="shared" si="8"/>
        <v/>
      </c>
      <c r="U76" s="122" t="str">
        <f t="shared" si="9"/>
        <v/>
      </c>
      <c r="V76" s="121" t="str">
        <f>IFERROR(VLOOKUP('Required Data'!$H76,Evaluators!A:B,2,FALSE),"")</f>
        <v/>
      </c>
      <c r="W76" s="123" t="str">
        <f t="shared" si="10"/>
        <v/>
      </c>
      <c r="X76" s="124" t="str">
        <f>IFERROR(VLOOKUP(G76,'Active List'!B:D,2,FALSE),"")</f>
        <v/>
      </c>
      <c r="Y76" s="124" t="str">
        <f>IFERROR(SUM('Required Data'!$L76+'Required Data'!$N76+'Required Data'!$P76),"")</f>
        <v/>
      </c>
      <c r="Z76" s="123" t="str">
        <f t="shared" si="11"/>
        <v/>
      </c>
      <c r="AA76" s="125" t="str">
        <f>IFERROR(DATE(Table1[[#This Row],[Call Year]],Table1[[#This Row],[Call Month]],Table1[[#This Row],[Call day]]),"")</f>
        <v/>
      </c>
      <c r="AB76" s="123" t="str">
        <f>TEXT(Table1[[#This Row],[Call date]],"DDDD")</f>
        <v/>
      </c>
      <c r="AC7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6" s="126" t="str">
        <f>IFERROR(HOUR(Table1[[#This Row],[Time]]),"")</f>
        <v/>
      </c>
      <c r="AE76" s="126" t="str">
        <f>IFERROR(VLOOKUP(J76,DV!A:B,2,FALSE),J76)</f>
        <v/>
      </c>
    </row>
    <row r="77" spans="1:31" s="137" customFormat="1">
      <c r="A77" s="90" t="str">
        <f>IF('QMS Data'!A77&lt;&gt;"",'QMS Data'!A77,"")</f>
        <v/>
      </c>
      <c r="B77" s="117" t="str">
        <f>IFERROR(VLOOKUP($A77,'QMS Data'!$A:$BD,MATCH(B$1,'QMS Data'!$1:$1,0),FALSE),"")</f>
        <v/>
      </c>
      <c r="C77" s="117" t="str">
        <f>IFERROR(VLOOKUP($A77,'QMS Data'!$A:$BD,MATCH(C$1,'QMS Data'!$1:$1,0),FALSE),"")</f>
        <v/>
      </c>
      <c r="D77" s="117" t="str">
        <f>IFERROR(VLOOKUP($A77,'QMS Data'!$A:$BD,MATCH(D$1,'QMS Data'!$1:$1,0),FALSE),"")</f>
        <v/>
      </c>
      <c r="E77" s="118" t="str">
        <f>IFERROR(VLOOKUP($A77,'QMS Data'!$A:$BD,MATCH(E$1,'QMS Data'!$1:$1,0),FALSE),"")</f>
        <v/>
      </c>
      <c r="F77" s="117" t="str">
        <f>IFERROR(VLOOKUP($A77,'QMS Data'!$A:$BD,MATCH(F$1,'QMS Data'!$1:$1,0),FALSE),"")</f>
        <v/>
      </c>
      <c r="G77" s="117" t="str">
        <f>IFERROR(VLOOKUP($A77,'QMS Data'!$A:$BD,MATCH(G$1,'QMS Data'!$1:$1,0),FALSE),"")</f>
        <v/>
      </c>
      <c r="H77" s="117" t="str">
        <f>IFERROR(VLOOKUP($A77,'QMS Data'!$A:$BD,MATCH(H$1,'QMS Data'!$1:$1,0),FALSE),"")</f>
        <v/>
      </c>
      <c r="I77" s="117" t="str">
        <f>IFERROR(VLOOKUP($A77,'QMS Data'!$A:$BD,MATCH(I$1,'QMS Data'!$1:$1,0),FALSE),"")</f>
        <v/>
      </c>
      <c r="J77" s="117" t="str">
        <f>IFERROR(VLOOKUP($A77,'QMS Data'!$A:$BD,MATCH(J$1,'QMS Data'!$1:$1,0),FALSE),"")</f>
        <v/>
      </c>
      <c r="K77" s="117" t="str">
        <f>IFERROR(VLOOKUP($A77,'QMS Data'!$A:$BD,MATCH(K$1,'QMS Data'!$1:$1,0),FALSE),"")</f>
        <v/>
      </c>
      <c r="L77" s="119" t="str">
        <f>IFERROR(VLOOKUP($A77,'QMS Data'!$A:$BD,MATCH(L$1,'QMS Data'!$1:$1,0),FALSE),"")</f>
        <v/>
      </c>
      <c r="M77" s="120" t="str">
        <f>IFERROR(VLOOKUP($A77,'QMS Data'!$A:$BD,MATCH(M$1,'QMS Data'!$1:$1,0),FALSE),"")</f>
        <v/>
      </c>
      <c r="N77" s="119" t="str">
        <f>IFERROR(VLOOKUP($A77,'QMS Data'!$A:$BD,MATCH(N$1,'QMS Data'!$1:$1,0),FALSE),"")</f>
        <v/>
      </c>
      <c r="O77" s="120" t="str">
        <f>IFERROR(VLOOKUP($A77,'QMS Data'!$A:$BD,MATCH(O$1,'QMS Data'!$1:$1,0),FALSE),"")</f>
        <v/>
      </c>
      <c r="P77" s="119" t="str">
        <f>IFERROR(VLOOKUP($A77,'QMS Data'!$A:$BD,MATCH(P$1,'QMS Data'!$1:$1,0),FALSE),"")</f>
        <v/>
      </c>
      <c r="Q77" s="120" t="str">
        <f>IFERROR(VLOOKUP($A77,'QMS Data'!$A:$BD,MATCH(Q$1,'QMS Data'!$1:$1,0),FALSE),"")</f>
        <v/>
      </c>
      <c r="R77" s="119" t="str">
        <f>IFERROR(VLOOKUP($A77,'QMS Data'!$A:$BD,MATCH(R$1,'QMS Data'!$1:$1,0),FALSE),"")</f>
        <v/>
      </c>
      <c r="S77" s="120" t="str">
        <f>IFERROR(VLOOKUP($A77,'QMS Data'!$A:$BD,MATCH(S$1,'QMS Data'!$1:$1,0),FALSE),"")</f>
        <v/>
      </c>
      <c r="T77" s="121" t="str">
        <f t="shared" si="8"/>
        <v/>
      </c>
      <c r="U77" s="122" t="str">
        <f t="shared" si="9"/>
        <v/>
      </c>
      <c r="V77" s="121" t="str">
        <f>IFERROR(VLOOKUP('Required Data'!$H77,Evaluators!A:B,2,FALSE),"")</f>
        <v/>
      </c>
      <c r="W77" s="123" t="str">
        <f t="shared" si="10"/>
        <v/>
      </c>
      <c r="X77" s="124" t="str">
        <f>IFERROR(VLOOKUP(G77,'Active List'!B:D,2,FALSE),"")</f>
        <v/>
      </c>
      <c r="Y77" s="124" t="str">
        <f>IFERROR(SUM('Required Data'!$L77+'Required Data'!$N77+'Required Data'!$P77),"")</f>
        <v/>
      </c>
      <c r="Z77" s="123" t="str">
        <f t="shared" si="11"/>
        <v/>
      </c>
      <c r="AA77" s="125" t="str">
        <f>IFERROR(DATE(Table1[[#This Row],[Call Year]],Table1[[#This Row],[Call Month]],Table1[[#This Row],[Call day]]),"")</f>
        <v/>
      </c>
      <c r="AB77" s="123" t="str">
        <f>TEXT(Table1[[#This Row],[Call date]],"DDDD")</f>
        <v/>
      </c>
      <c r="AC7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7" s="126" t="str">
        <f>IFERROR(HOUR(Table1[[#This Row],[Time]]),"")</f>
        <v/>
      </c>
      <c r="AE77" s="126" t="str">
        <f>IFERROR(VLOOKUP(J77,DV!A:B,2,FALSE),J77)</f>
        <v/>
      </c>
    </row>
    <row r="78" spans="1:31" s="137" customFormat="1">
      <c r="A78" s="90" t="str">
        <f>IF('QMS Data'!A78&lt;&gt;"",'QMS Data'!A78,"")</f>
        <v/>
      </c>
      <c r="B78" s="117" t="str">
        <f>IFERROR(VLOOKUP($A78,'QMS Data'!$A:$BD,MATCH(B$1,'QMS Data'!$1:$1,0),FALSE),"")</f>
        <v/>
      </c>
      <c r="C78" s="117" t="str">
        <f>IFERROR(VLOOKUP($A78,'QMS Data'!$A:$BD,MATCH(C$1,'QMS Data'!$1:$1,0),FALSE),"")</f>
        <v/>
      </c>
      <c r="D78" s="117" t="str">
        <f>IFERROR(VLOOKUP($A78,'QMS Data'!$A:$BD,MATCH(D$1,'QMS Data'!$1:$1,0),FALSE),"")</f>
        <v/>
      </c>
      <c r="E78" s="118" t="str">
        <f>IFERROR(VLOOKUP($A78,'QMS Data'!$A:$BD,MATCH(E$1,'QMS Data'!$1:$1,0),FALSE),"")</f>
        <v/>
      </c>
      <c r="F78" s="117" t="str">
        <f>IFERROR(VLOOKUP($A78,'QMS Data'!$A:$BD,MATCH(F$1,'QMS Data'!$1:$1,0),FALSE),"")</f>
        <v/>
      </c>
      <c r="G78" s="117" t="str">
        <f>IFERROR(VLOOKUP($A78,'QMS Data'!$A:$BD,MATCH(G$1,'QMS Data'!$1:$1,0),FALSE),"")</f>
        <v/>
      </c>
      <c r="H78" s="117" t="str">
        <f>IFERROR(VLOOKUP($A78,'QMS Data'!$A:$BD,MATCH(H$1,'QMS Data'!$1:$1,0),FALSE),"")</f>
        <v/>
      </c>
      <c r="I78" s="117" t="str">
        <f>IFERROR(VLOOKUP($A78,'QMS Data'!$A:$BD,MATCH(I$1,'QMS Data'!$1:$1,0),FALSE),"")</f>
        <v/>
      </c>
      <c r="J78" s="117" t="str">
        <f>IFERROR(VLOOKUP($A78,'QMS Data'!$A:$BD,MATCH(J$1,'QMS Data'!$1:$1,0),FALSE),"")</f>
        <v/>
      </c>
      <c r="K78" s="117" t="str">
        <f>IFERROR(VLOOKUP($A78,'QMS Data'!$A:$BD,MATCH(K$1,'QMS Data'!$1:$1,0),FALSE),"")</f>
        <v/>
      </c>
      <c r="L78" s="119" t="str">
        <f>IFERROR(VLOOKUP($A78,'QMS Data'!$A:$BD,MATCH(L$1,'QMS Data'!$1:$1,0),FALSE),"")</f>
        <v/>
      </c>
      <c r="M78" s="120" t="str">
        <f>IFERROR(VLOOKUP($A78,'QMS Data'!$A:$BD,MATCH(M$1,'QMS Data'!$1:$1,0),FALSE),"")</f>
        <v/>
      </c>
      <c r="N78" s="119" t="str">
        <f>IFERROR(VLOOKUP($A78,'QMS Data'!$A:$BD,MATCH(N$1,'QMS Data'!$1:$1,0),FALSE),"")</f>
        <v/>
      </c>
      <c r="O78" s="120" t="str">
        <f>IFERROR(VLOOKUP($A78,'QMS Data'!$A:$BD,MATCH(O$1,'QMS Data'!$1:$1,0),FALSE),"")</f>
        <v/>
      </c>
      <c r="P78" s="119" t="str">
        <f>IFERROR(VLOOKUP($A78,'QMS Data'!$A:$BD,MATCH(P$1,'QMS Data'!$1:$1,0),FALSE),"")</f>
        <v/>
      </c>
      <c r="Q78" s="120" t="str">
        <f>IFERROR(VLOOKUP($A78,'QMS Data'!$A:$BD,MATCH(Q$1,'QMS Data'!$1:$1,0),FALSE),"")</f>
        <v/>
      </c>
      <c r="R78" s="119" t="str">
        <f>IFERROR(VLOOKUP($A78,'QMS Data'!$A:$BD,MATCH(R$1,'QMS Data'!$1:$1,0),FALSE),"")</f>
        <v/>
      </c>
      <c r="S78" s="120" t="str">
        <f>IFERROR(VLOOKUP($A78,'QMS Data'!$A:$BD,MATCH(S$1,'QMS Data'!$1:$1,0),FALSE),"")</f>
        <v/>
      </c>
      <c r="T78" s="121" t="str">
        <f t="shared" si="8"/>
        <v/>
      </c>
      <c r="U78" s="122" t="str">
        <f t="shared" si="9"/>
        <v/>
      </c>
      <c r="V78" s="121" t="str">
        <f>IFERROR(VLOOKUP('Required Data'!$H78,Evaluators!A:B,2,FALSE),"")</f>
        <v/>
      </c>
      <c r="W78" s="123" t="str">
        <f t="shared" si="10"/>
        <v/>
      </c>
      <c r="X78" s="124" t="str">
        <f>IFERROR(VLOOKUP(G78,'Active List'!B:D,2,FALSE),"")</f>
        <v/>
      </c>
      <c r="Y78" s="124" t="str">
        <f>IFERROR(SUM('Required Data'!$L78+'Required Data'!$N78+'Required Data'!$P78),"")</f>
        <v/>
      </c>
      <c r="Z78" s="123" t="str">
        <f t="shared" si="11"/>
        <v/>
      </c>
      <c r="AA78" s="125" t="str">
        <f>IFERROR(DATE(Table1[[#This Row],[Call Year]],Table1[[#This Row],[Call Month]],Table1[[#This Row],[Call day]]),"")</f>
        <v/>
      </c>
      <c r="AB78" s="123" t="str">
        <f>TEXT(Table1[[#This Row],[Call date]],"DDDD")</f>
        <v/>
      </c>
      <c r="AC7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8" s="126" t="str">
        <f>IFERROR(HOUR(Table1[[#This Row],[Time]]),"")</f>
        <v/>
      </c>
      <c r="AE78" s="126" t="str">
        <f>IFERROR(VLOOKUP(J78,DV!A:B,2,FALSE),J78)</f>
        <v/>
      </c>
    </row>
    <row r="79" spans="1:31" s="137" customFormat="1">
      <c r="A79" s="90" t="str">
        <f>IF('QMS Data'!A79&lt;&gt;"",'QMS Data'!A79,"")</f>
        <v/>
      </c>
      <c r="B79" s="117" t="str">
        <f>IFERROR(VLOOKUP($A79,'QMS Data'!$A:$BD,MATCH(B$1,'QMS Data'!$1:$1,0),FALSE),"")</f>
        <v/>
      </c>
      <c r="C79" s="117" t="str">
        <f>IFERROR(VLOOKUP($A79,'QMS Data'!$A:$BD,MATCH(C$1,'QMS Data'!$1:$1,0),FALSE),"")</f>
        <v/>
      </c>
      <c r="D79" s="117" t="str">
        <f>IFERROR(VLOOKUP($A79,'QMS Data'!$A:$BD,MATCH(D$1,'QMS Data'!$1:$1,0),FALSE),"")</f>
        <v/>
      </c>
      <c r="E79" s="118" t="str">
        <f>IFERROR(VLOOKUP($A79,'QMS Data'!$A:$BD,MATCH(E$1,'QMS Data'!$1:$1,0),FALSE),"")</f>
        <v/>
      </c>
      <c r="F79" s="117" t="str">
        <f>IFERROR(VLOOKUP($A79,'QMS Data'!$A:$BD,MATCH(F$1,'QMS Data'!$1:$1,0),FALSE),"")</f>
        <v/>
      </c>
      <c r="G79" s="117" t="str">
        <f>IFERROR(VLOOKUP($A79,'QMS Data'!$A:$BD,MATCH(G$1,'QMS Data'!$1:$1,0),FALSE),"")</f>
        <v/>
      </c>
      <c r="H79" s="117" t="str">
        <f>IFERROR(VLOOKUP($A79,'QMS Data'!$A:$BD,MATCH(H$1,'QMS Data'!$1:$1,0),FALSE),"")</f>
        <v/>
      </c>
      <c r="I79" s="117" t="str">
        <f>IFERROR(VLOOKUP($A79,'QMS Data'!$A:$BD,MATCH(I$1,'QMS Data'!$1:$1,0),FALSE),"")</f>
        <v/>
      </c>
      <c r="J79" s="117" t="str">
        <f>IFERROR(VLOOKUP($A79,'QMS Data'!$A:$BD,MATCH(J$1,'QMS Data'!$1:$1,0),FALSE),"")</f>
        <v/>
      </c>
      <c r="K79" s="117" t="str">
        <f>IFERROR(VLOOKUP($A79,'QMS Data'!$A:$BD,MATCH(K$1,'QMS Data'!$1:$1,0),FALSE),"")</f>
        <v/>
      </c>
      <c r="L79" s="119" t="str">
        <f>IFERROR(VLOOKUP($A79,'QMS Data'!$A:$BD,MATCH(L$1,'QMS Data'!$1:$1,0),FALSE),"")</f>
        <v/>
      </c>
      <c r="M79" s="120" t="str">
        <f>IFERROR(VLOOKUP($A79,'QMS Data'!$A:$BD,MATCH(M$1,'QMS Data'!$1:$1,0),FALSE),"")</f>
        <v/>
      </c>
      <c r="N79" s="119" t="str">
        <f>IFERROR(VLOOKUP($A79,'QMS Data'!$A:$BD,MATCH(N$1,'QMS Data'!$1:$1,0),FALSE),"")</f>
        <v/>
      </c>
      <c r="O79" s="120" t="str">
        <f>IFERROR(VLOOKUP($A79,'QMS Data'!$A:$BD,MATCH(O$1,'QMS Data'!$1:$1,0),FALSE),"")</f>
        <v/>
      </c>
      <c r="P79" s="119" t="str">
        <f>IFERROR(VLOOKUP($A79,'QMS Data'!$A:$BD,MATCH(P$1,'QMS Data'!$1:$1,0),FALSE),"")</f>
        <v/>
      </c>
      <c r="Q79" s="120" t="str">
        <f>IFERROR(VLOOKUP($A79,'QMS Data'!$A:$BD,MATCH(Q$1,'QMS Data'!$1:$1,0),FALSE),"")</f>
        <v/>
      </c>
      <c r="R79" s="119" t="str">
        <f>IFERROR(VLOOKUP($A79,'QMS Data'!$A:$BD,MATCH(R$1,'QMS Data'!$1:$1,0),FALSE),"")</f>
        <v/>
      </c>
      <c r="S79" s="120" t="str">
        <f>IFERROR(VLOOKUP($A79,'QMS Data'!$A:$BD,MATCH(S$1,'QMS Data'!$1:$1,0),FALSE),"")</f>
        <v/>
      </c>
      <c r="T79" s="121" t="str">
        <f t="shared" si="8"/>
        <v/>
      </c>
      <c r="U79" s="122" t="str">
        <f t="shared" si="9"/>
        <v/>
      </c>
      <c r="V79" s="121" t="str">
        <f>IFERROR(VLOOKUP('Required Data'!$H79,Evaluators!A:B,2,FALSE),"")</f>
        <v/>
      </c>
      <c r="W79" s="123" t="str">
        <f t="shared" si="10"/>
        <v/>
      </c>
      <c r="X79" s="124" t="str">
        <f>IFERROR(VLOOKUP(G79,'Active List'!B:D,2,FALSE),"")</f>
        <v/>
      </c>
      <c r="Y79" s="124" t="str">
        <f>IFERROR(SUM('Required Data'!$L79+'Required Data'!$N79+'Required Data'!$P79),"")</f>
        <v/>
      </c>
      <c r="Z79" s="123" t="str">
        <f t="shared" si="11"/>
        <v/>
      </c>
      <c r="AA79" s="125" t="str">
        <f>IFERROR(DATE(Table1[[#This Row],[Call Year]],Table1[[#This Row],[Call Month]],Table1[[#This Row],[Call day]]),"")</f>
        <v/>
      </c>
      <c r="AB79" s="123" t="str">
        <f>TEXT(Table1[[#This Row],[Call date]],"DDDD")</f>
        <v/>
      </c>
      <c r="AC7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79" s="126" t="str">
        <f>IFERROR(HOUR(Table1[[#This Row],[Time]]),"")</f>
        <v/>
      </c>
      <c r="AE79" s="126" t="str">
        <f>IFERROR(VLOOKUP(J79,DV!A:B,2,FALSE),J79)</f>
        <v/>
      </c>
    </row>
    <row r="80" spans="1:31" s="137" customFormat="1">
      <c r="A80" s="90" t="str">
        <f>IF('QMS Data'!A80&lt;&gt;"",'QMS Data'!A80,"")</f>
        <v/>
      </c>
      <c r="B80" s="117" t="str">
        <f>IFERROR(VLOOKUP($A80,'QMS Data'!$A:$BD,MATCH(B$1,'QMS Data'!$1:$1,0),FALSE),"")</f>
        <v/>
      </c>
      <c r="C80" s="117" t="str">
        <f>IFERROR(VLOOKUP($A80,'QMS Data'!$A:$BD,MATCH(C$1,'QMS Data'!$1:$1,0),FALSE),"")</f>
        <v/>
      </c>
      <c r="D80" s="117" t="str">
        <f>IFERROR(VLOOKUP($A80,'QMS Data'!$A:$BD,MATCH(D$1,'QMS Data'!$1:$1,0),FALSE),"")</f>
        <v/>
      </c>
      <c r="E80" s="118" t="str">
        <f>IFERROR(VLOOKUP($A80,'QMS Data'!$A:$BD,MATCH(E$1,'QMS Data'!$1:$1,0),FALSE),"")</f>
        <v/>
      </c>
      <c r="F80" s="117" t="str">
        <f>IFERROR(VLOOKUP($A80,'QMS Data'!$A:$BD,MATCH(F$1,'QMS Data'!$1:$1,0),FALSE),"")</f>
        <v/>
      </c>
      <c r="G80" s="117" t="str">
        <f>IFERROR(VLOOKUP($A80,'QMS Data'!$A:$BD,MATCH(G$1,'QMS Data'!$1:$1,0),FALSE),"")</f>
        <v/>
      </c>
      <c r="H80" s="117" t="str">
        <f>IFERROR(VLOOKUP($A80,'QMS Data'!$A:$BD,MATCH(H$1,'QMS Data'!$1:$1,0),FALSE),"")</f>
        <v/>
      </c>
      <c r="I80" s="117" t="str">
        <f>IFERROR(VLOOKUP($A80,'QMS Data'!$A:$BD,MATCH(I$1,'QMS Data'!$1:$1,0),FALSE),"")</f>
        <v/>
      </c>
      <c r="J80" s="117" t="str">
        <f>IFERROR(VLOOKUP($A80,'QMS Data'!$A:$BD,MATCH(J$1,'QMS Data'!$1:$1,0),FALSE),"")</f>
        <v/>
      </c>
      <c r="K80" s="117" t="str">
        <f>IFERROR(VLOOKUP($A80,'QMS Data'!$A:$BD,MATCH(K$1,'QMS Data'!$1:$1,0),FALSE),"")</f>
        <v/>
      </c>
      <c r="L80" s="119" t="str">
        <f>IFERROR(VLOOKUP($A80,'QMS Data'!$A:$BD,MATCH(L$1,'QMS Data'!$1:$1,0),FALSE),"")</f>
        <v/>
      </c>
      <c r="M80" s="120" t="str">
        <f>IFERROR(VLOOKUP($A80,'QMS Data'!$A:$BD,MATCH(M$1,'QMS Data'!$1:$1,0),FALSE),"")</f>
        <v/>
      </c>
      <c r="N80" s="119" t="str">
        <f>IFERROR(VLOOKUP($A80,'QMS Data'!$A:$BD,MATCH(N$1,'QMS Data'!$1:$1,0),FALSE),"")</f>
        <v/>
      </c>
      <c r="O80" s="120" t="str">
        <f>IFERROR(VLOOKUP($A80,'QMS Data'!$A:$BD,MATCH(O$1,'QMS Data'!$1:$1,0),FALSE),"")</f>
        <v/>
      </c>
      <c r="P80" s="119" t="str">
        <f>IFERROR(VLOOKUP($A80,'QMS Data'!$A:$BD,MATCH(P$1,'QMS Data'!$1:$1,0),FALSE),"")</f>
        <v/>
      </c>
      <c r="Q80" s="120" t="str">
        <f>IFERROR(VLOOKUP($A80,'QMS Data'!$A:$BD,MATCH(Q$1,'QMS Data'!$1:$1,0),FALSE),"")</f>
        <v/>
      </c>
      <c r="R80" s="119" t="str">
        <f>IFERROR(VLOOKUP($A80,'QMS Data'!$A:$BD,MATCH(R$1,'QMS Data'!$1:$1,0),FALSE),"")</f>
        <v/>
      </c>
      <c r="S80" s="120" t="str">
        <f>IFERROR(VLOOKUP($A80,'QMS Data'!$A:$BD,MATCH(S$1,'QMS Data'!$1:$1,0),FALSE),"")</f>
        <v/>
      </c>
      <c r="T80" s="121" t="str">
        <f t="shared" si="8"/>
        <v/>
      </c>
      <c r="U80" s="122" t="str">
        <f t="shared" si="9"/>
        <v/>
      </c>
      <c r="V80" s="121" t="str">
        <f>IFERROR(VLOOKUP('Required Data'!$H80,Evaluators!A:B,2,FALSE),"")</f>
        <v/>
      </c>
      <c r="W80" s="123" t="str">
        <f t="shared" si="10"/>
        <v/>
      </c>
      <c r="X80" s="124" t="str">
        <f>IFERROR(VLOOKUP(G80,'Active List'!B:D,2,FALSE),"")</f>
        <v/>
      </c>
      <c r="Y80" s="124" t="str">
        <f>IFERROR(SUM('Required Data'!$L80+'Required Data'!$N80+'Required Data'!$P80),"")</f>
        <v/>
      </c>
      <c r="Z80" s="123" t="str">
        <f t="shared" si="11"/>
        <v/>
      </c>
      <c r="AA80" s="125" t="str">
        <f>IFERROR(DATE(Table1[[#This Row],[Call Year]],Table1[[#This Row],[Call Month]],Table1[[#This Row],[Call day]]),"")</f>
        <v/>
      </c>
      <c r="AB80" s="123" t="str">
        <f>TEXT(Table1[[#This Row],[Call date]],"DDDD")</f>
        <v/>
      </c>
      <c r="AC8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0" s="126" t="str">
        <f>IFERROR(HOUR(Table1[[#This Row],[Time]]),"")</f>
        <v/>
      </c>
      <c r="AE80" s="126" t="str">
        <f>IFERROR(VLOOKUP(J80,DV!A:B,2,FALSE),J80)</f>
        <v/>
      </c>
    </row>
    <row r="81" spans="1:31" s="137" customFormat="1">
      <c r="A81" s="90" t="str">
        <f>IF('QMS Data'!A81&lt;&gt;"",'QMS Data'!A81,"")</f>
        <v/>
      </c>
      <c r="B81" s="117" t="str">
        <f>IFERROR(VLOOKUP($A81,'QMS Data'!$A:$BD,MATCH(B$1,'QMS Data'!$1:$1,0),FALSE),"")</f>
        <v/>
      </c>
      <c r="C81" s="117" t="str">
        <f>IFERROR(VLOOKUP($A81,'QMS Data'!$A:$BD,MATCH(C$1,'QMS Data'!$1:$1,0),FALSE),"")</f>
        <v/>
      </c>
      <c r="D81" s="117" t="str">
        <f>IFERROR(VLOOKUP($A81,'QMS Data'!$A:$BD,MATCH(D$1,'QMS Data'!$1:$1,0),FALSE),"")</f>
        <v/>
      </c>
      <c r="E81" s="118" t="str">
        <f>IFERROR(VLOOKUP($A81,'QMS Data'!$A:$BD,MATCH(E$1,'QMS Data'!$1:$1,0),FALSE),"")</f>
        <v/>
      </c>
      <c r="F81" s="117" t="str">
        <f>IFERROR(VLOOKUP($A81,'QMS Data'!$A:$BD,MATCH(F$1,'QMS Data'!$1:$1,0),FALSE),"")</f>
        <v/>
      </c>
      <c r="G81" s="117" t="str">
        <f>IFERROR(VLOOKUP($A81,'QMS Data'!$A:$BD,MATCH(G$1,'QMS Data'!$1:$1,0),FALSE),"")</f>
        <v/>
      </c>
      <c r="H81" s="117" t="str">
        <f>IFERROR(VLOOKUP($A81,'QMS Data'!$A:$BD,MATCH(H$1,'QMS Data'!$1:$1,0),FALSE),"")</f>
        <v/>
      </c>
      <c r="I81" s="117" t="str">
        <f>IFERROR(VLOOKUP($A81,'QMS Data'!$A:$BD,MATCH(I$1,'QMS Data'!$1:$1,0),FALSE),"")</f>
        <v/>
      </c>
      <c r="J81" s="117" t="str">
        <f>IFERROR(VLOOKUP($A81,'QMS Data'!$A:$BD,MATCH(J$1,'QMS Data'!$1:$1,0),FALSE),"")</f>
        <v/>
      </c>
      <c r="K81" s="117" t="str">
        <f>IFERROR(VLOOKUP($A81,'QMS Data'!$A:$BD,MATCH(K$1,'QMS Data'!$1:$1,0),FALSE),"")</f>
        <v/>
      </c>
      <c r="L81" s="119" t="str">
        <f>IFERROR(VLOOKUP($A81,'QMS Data'!$A:$BD,MATCH(L$1,'QMS Data'!$1:$1,0),FALSE),"")</f>
        <v/>
      </c>
      <c r="M81" s="120" t="str">
        <f>IFERROR(VLOOKUP($A81,'QMS Data'!$A:$BD,MATCH(M$1,'QMS Data'!$1:$1,0),FALSE),"")</f>
        <v/>
      </c>
      <c r="N81" s="119" t="str">
        <f>IFERROR(VLOOKUP($A81,'QMS Data'!$A:$BD,MATCH(N$1,'QMS Data'!$1:$1,0),FALSE),"")</f>
        <v/>
      </c>
      <c r="O81" s="120" t="str">
        <f>IFERROR(VLOOKUP($A81,'QMS Data'!$A:$BD,MATCH(O$1,'QMS Data'!$1:$1,0),FALSE),"")</f>
        <v/>
      </c>
      <c r="P81" s="119" t="str">
        <f>IFERROR(VLOOKUP($A81,'QMS Data'!$A:$BD,MATCH(P$1,'QMS Data'!$1:$1,0),FALSE),"")</f>
        <v/>
      </c>
      <c r="Q81" s="120" t="str">
        <f>IFERROR(VLOOKUP($A81,'QMS Data'!$A:$BD,MATCH(Q$1,'QMS Data'!$1:$1,0),FALSE),"")</f>
        <v/>
      </c>
      <c r="R81" s="119" t="str">
        <f>IFERROR(VLOOKUP($A81,'QMS Data'!$A:$BD,MATCH(R$1,'QMS Data'!$1:$1,0),FALSE),"")</f>
        <v/>
      </c>
      <c r="S81" s="120" t="str">
        <f>IFERROR(VLOOKUP($A81,'QMS Data'!$A:$BD,MATCH(S$1,'QMS Data'!$1:$1,0),FALSE),"")</f>
        <v/>
      </c>
      <c r="T81" s="121" t="str">
        <f t="shared" si="8"/>
        <v/>
      </c>
      <c r="U81" s="122" t="str">
        <f t="shared" si="9"/>
        <v/>
      </c>
      <c r="V81" s="121" t="str">
        <f>IFERROR(VLOOKUP('Required Data'!$H81,Evaluators!A:B,2,FALSE),"")</f>
        <v/>
      </c>
      <c r="W81" s="123" t="str">
        <f t="shared" si="10"/>
        <v/>
      </c>
      <c r="X81" s="124" t="str">
        <f>IFERROR(VLOOKUP(G81,'Active List'!B:D,2,FALSE),"")</f>
        <v/>
      </c>
      <c r="Y81" s="124" t="str">
        <f>IFERROR(SUM('Required Data'!$L81+'Required Data'!$N81+'Required Data'!$P81),"")</f>
        <v/>
      </c>
      <c r="Z81" s="123" t="str">
        <f t="shared" si="11"/>
        <v/>
      </c>
      <c r="AA81" s="125" t="str">
        <f>IFERROR(DATE(Table1[[#This Row],[Call Year]],Table1[[#This Row],[Call Month]],Table1[[#This Row],[Call day]]),"")</f>
        <v/>
      </c>
      <c r="AB81" s="123" t="str">
        <f>TEXT(Table1[[#This Row],[Call date]],"DDDD")</f>
        <v/>
      </c>
      <c r="AC8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1" s="126" t="str">
        <f>IFERROR(HOUR(Table1[[#This Row],[Time]]),"")</f>
        <v/>
      </c>
      <c r="AE81" s="126" t="str">
        <f>IFERROR(VLOOKUP(J81,DV!A:B,2,FALSE),J81)</f>
        <v/>
      </c>
    </row>
    <row r="82" spans="1:31" s="137" customFormat="1">
      <c r="A82" s="90" t="str">
        <f>IF('QMS Data'!A82&lt;&gt;"",'QMS Data'!A82,"")</f>
        <v/>
      </c>
      <c r="B82" s="117" t="str">
        <f>IFERROR(VLOOKUP($A82,'QMS Data'!$A:$BD,MATCH(B$1,'QMS Data'!$1:$1,0),FALSE),"")</f>
        <v/>
      </c>
      <c r="C82" s="117" t="str">
        <f>IFERROR(VLOOKUP($A82,'QMS Data'!$A:$BD,MATCH(C$1,'QMS Data'!$1:$1,0),FALSE),"")</f>
        <v/>
      </c>
      <c r="D82" s="117" t="str">
        <f>IFERROR(VLOOKUP($A82,'QMS Data'!$A:$BD,MATCH(D$1,'QMS Data'!$1:$1,0),FALSE),"")</f>
        <v/>
      </c>
      <c r="E82" s="118" t="str">
        <f>IFERROR(VLOOKUP($A82,'QMS Data'!$A:$BD,MATCH(E$1,'QMS Data'!$1:$1,0),FALSE),"")</f>
        <v/>
      </c>
      <c r="F82" s="117" t="str">
        <f>IFERROR(VLOOKUP($A82,'QMS Data'!$A:$BD,MATCH(F$1,'QMS Data'!$1:$1,0),FALSE),"")</f>
        <v/>
      </c>
      <c r="G82" s="117" t="str">
        <f>IFERROR(VLOOKUP($A82,'QMS Data'!$A:$BD,MATCH(G$1,'QMS Data'!$1:$1,0),FALSE),"")</f>
        <v/>
      </c>
      <c r="H82" s="117" t="str">
        <f>IFERROR(VLOOKUP($A82,'QMS Data'!$A:$BD,MATCH(H$1,'QMS Data'!$1:$1,0),FALSE),"")</f>
        <v/>
      </c>
      <c r="I82" s="117" t="str">
        <f>IFERROR(VLOOKUP($A82,'QMS Data'!$A:$BD,MATCH(I$1,'QMS Data'!$1:$1,0),FALSE),"")</f>
        <v/>
      </c>
      <c r="J82" s="117" t="str">
        <f>IFERROR(VLOOKUP($A82,'QMS Data'!$A:$BD,MATCH(J$1,'QMS Data'!$1:$1,0),FALSE),"")</f>
        <v/>
      </c>
      <c r="K82" s="117" t="str">
        <f>IFERROR(VLOOKUP($A82,'QMS Data'!$A:$BD,MATCH(K$1,'QMS Data'!$1:$1,0),FALSE),"")</f>
        <v/>
      </c>
      <c r="L82" s="119" t="str">
        <f>IFERROR(VLOOKUP($A82,'QMS Data'!$A:$BD,MATCH(L$1,'QMS Data'!$1:$1,0),FALSE),"")</f>
        <v/>
      </c>
      <c r="M82" s="120" t="str">
        <f>IFERROR(VLOOKUP($A82,'QMS Data'!$A:$BD,MATCH(M$1,'QMS Data'!$1:$1,0),FALSE),"")</f>
        <v/>
      </c>
      <c r="N82" s="119" t="str">
        <f>IFERROR(VLOOKUP($A82,'QMS Data'!$A:$BD,MATCH(N$1,'QMS Data'!$1:$1,0),FALSE),"")</f>
        <v/>
      </c>
      <c r="O82" s="120" t="str">
        <f>IFERROR(VLOOKUP($A82,'QMS Data'!$A:$BD,MATCH(O$1,'QMS Data'!$1:$1,0),FALSE),"")</f>
        <v/>
      </c>
      <c r="P82" s="119" t="str">
        <f>IFERROR(VLOOKUP($A82,'QMS Data'!$A:$BD,MATCH(P$1,'QMS Data'!$1:$1,0),FALSE),"")</f>
        <v/>
      </c>
      <c r="Q82" s="120" t="str">
        <f>IFERROR(VLOOKUP($A82,'QMS Data'!$A:$BD,MATCH(Q$1,'QMS Data'!$1:$1,0),FALSE),"")</f>
        <v/>
      </c>
      <c r="R82" s="119" t="str">
        <f>IFERROR(VLOOKUP($A82,'QMS Data'!$A:$BD,MATCH(R$1,'QMS Data'!$1:$1,0),FALSE),"")</f>
        <v/>
      </c>
      <c r="S82" s="120" t="str">
        <f>IFERROR(VLOOKUP($A82,'QMS Data'!$A:$BD,MATCH(S$1,'QMS Data'!$1:$1,0),FALSE),"")</f>
        <v/>
      </c>
      <c r="T82" s="121" t="str">
        <f t="shared" si="8"/>
        <v/>
      </c>
      <c r="U82" s="122" t="str">
        <f t="shared" si="9"/>
        <v/>
      </c>
      <c r="V82" s="121" t="str">
        <f>IFERROR(VLOOKUP('Required Data'!$H82,Evaluators!A:B,2,FALSE),"")</f>
        <v/>
      </c>
      <c r="W82" s="123" t="str">
        <f t="shared" si="10"/>
        <v/>
      </c>
      <c r="X82" s="124" t="str">
        <f>IFERROR(VLOOKUP(G82,'Active List'!B:D,2,FALSE),"")</f>
        <v/>
      </c>
      <c r="Y82" s="124" t="str">
        <f>IFERROR(SUM('Required Data'!$L82+'Required Data'!$N82+'Required Data'!$P82),"")</f>
        <v/>
      </c>
      <c r="Z82" s="123" t="str">
        <f t="shared" si="11"/>
        <v/>
      </c>
      <c r="AA82" s="125" t="str">
        <f>IFERROR(DATE(Table1[[#This Row],[Call Year]],Table1[[#This Row],[Call Month]],Table1[[#This Row],[Call day]]),"")</f>
        <v/>
      </c>
      <c r="AB82" s="123" t="str">
        <f>TEXT(Table1[[#This Row],[Call date]],"DDDD")</f>
        <v/>
      </c>
      <c r="AC8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2" s="126" t="str">
        <f>IFERROR(HOUR(Table1[[#This Row],[Time]]),"")</f>
        <v/>
      </c>
      <c r="AE82" s="126" t="str">
        <f>IFERROR(VLOOKUP(J82,DV!A:B,2,FALSE),J82)</f>
        <v/>
      </c>
    </row>
    <row r="83" spans="1:31" s="137" customFormat="1">
      <c r="A83" s="90" t="str">
        <f>IF('QMS Data'!A83&lt;&gt;"",'QMS Data'!A83,"")</f>
        <v/>
      </c>
      <c r="B83" s="117" t="str">
        <f>IFERROR(VLOOKUP($A83,'QMS Data'!$A:$BD,MATCH(B$1,'QMS Data'!$1:$1,0),FALSE),"")</f>
        <v/>
      </c>
      <c r="C83" s="117" t="str">
        <f>IFERROR(VLOOKUP($A83,'QMS Data'!$A:$BD,MATCH(C$1,'QMS Data'!$1:$1,0),FALSE),"")</f>
        <v/>
      </c>
      <c r="D83" s="117" t="str">
        <f>IFERROR(VLOOKUP($A83,'QMS Data'!$A:$BD,MATCH(D$1,'QMS Data'!$1:$1,0),FALSE),"")</f>
        <v/>
      </c>
      <c r="E83" s="118" t="str">
        <f>IFERROR(VLOOKUP($A83,'QMS Data'!$A:$BD,MATCH(E$1,'QMS Data'!$1:$1,0),FALSE),"")</f>
        <v/>
      </c>
      <c r="F83" s="117" t="str">
        <f>IFERROR(VLOOKUP($A83,'QMS Data'!$A:$BD,MATCH(F$1,'QMS Data'!$1:$1,0),FALSE),"")</f>
        <v/>
      </c>
      <c r="G83" s="117" t="str">
        <f>IFERROR(VLOOKUP($A83,'QMS Data'!$A:$BD,MATCH(G$1,'QMS Data'!$1:$1,0),FALSE),"")</f>
        <v/>
      </c>
      <c r="H83" s="117" t="str">
        <f>IFERROR(VLOOKUP($A83,'QMS Data'!$A:$BD,MATCH(H$1,'QMS Data'!$1:$1,0),FALSE),"")</f>
        <v/>
      </c>
      <c r="I83" s="117" t="str">
        <f>IFERROR(VLOOKUP($A83,'QMS Data'!$A:$BD,MATCH(I$1,'QMS Data'!$1:$1,0),FALSE),"")</f>
        <v/>
      </c>
      <c r="J83" s="117" t="str">
        <f>IFERROR(VLOOKUP($A83,'QMS Data'!$A:$BD,MATCH(J$1,'QMS Data'!$1:$1,0),FALSE),"")</f>
        <v/>
      </c>
      <c r="K83" s="117" t="str">
        <f>IFERROR(VLOOKUP($A83,'QMS Data'!$A:$BD,MATCH(K$1,'QMS Data'!$1:$1,0),FALSE),"")</f>
        <v/>
      </c>
      <c r="L83" s="119" t="str">
        <f>IFERROR(VLOOKUP($A83,'QMS Data'!$A:$BD,MATCH(L$1,'QMS Data'!$1:$1,0),FALSE),"")</f>
        <v/>
      </c>
      <c r="M83" s="120" t="str">
        <f>IFERROR(VLOOKUP($A83,'QMS Data'!$A:$BD,MATCH(M$1,'QMS Data'!$1:$1,0),FALSE),"")</f>
        <v/>
      </c>
      <c r="N83" s="119" t="str">
        <f>IFERROR(VLOOKUP($A83,'QMS Data'!$A:$BD,MATCH(N$1,'QMS Data'!$1:$1,0),FALSE),"")</f>
        <v/>
      </c>
      <c r="O83" s="120" t="str">
        <f>IFERROR(VLOOKUP($A83,'QMS Data'!$A:$BD,MATCH(O$1,'QMS Data'!$1:$1,0),FALSE),"")</f>
        <v/>
      </c>
      <c r="P83" s="119" t="str">
        <f>IFERROR(VLOOKUP($A83,'QMS Data'!$A:$BD,MATCH(P$1,'QMS Data'!$1:$1,0),FALSE),"")</f>
        <v/>
      </c>
      <c r="Q83" s="120" t="str">
        <f>IFERROR(VLOOKUP($A83,'QMS Data'!$A:$BD,MATCH(Q$1,'QMS Data'!$1:$1,0),FALSE),"")</f>
        <v/>
      </c>
      <c r="R83" s="119" t="str">
        <f>IFERROR(VLOOKUP($A83,'QMS Data'!$A:$BD,MATCH(R$1,'QMS Data'!$1:$1,0),FALSE),"")</f>
        <v/>
      </c>
      <c r="S83" s="120" t="str">
        <f>IFERROR(VLOOKUP($A83,'QMS Data'!$A:$BD,MATCH(S$1,'QMS Data'!$1:$1,0),FALSE),"")</f>
        <v/>
      </c>
      <c r="T83" s="121" t="str">
        <f t="shared" si="8"/>
        <v/>
      </c>
      <c r="U83" s="122" t="str">
        <f t="shared" si="9"/>
        <v/>
      </c>
      <c r="V83" s="121" t="str">
        <f>IFERROR(VLOOKUP('Required Data'!$H83,Evaluators!A:B,2,FALSE),"")</f>
        <v/>
      </c>
      <c r="W83" s="123" t="str">
        <f t="shared" si="10"/>
        <v/>
      </c>
      <c r="X83" s="124" t="str">
        <f>IFERROR(VLOOKUP(G83,'Active List'!B:D,2,FALSE),"")</f>
        <v/>
      </c>
      <c r="Y83" s="124" t="str">
        <f>IFERROR(SUM('Required Data'!$L83+'Required Data'!$N83+'Required Data'!$P83),"")</f>
        <v/>
      </c>
      <c r="Z83" s="123" t="str">
        <f t="shared" si="11"/>
        <v/>
      </c>
      <c r="AA83" s="125" t="str">
        <f>IFERROR(DATE(Table1[[#This Row],[Call Year]],Table1[[#This Row],[Call Month]],Table1[[#This Row],[Call day]]),"")</f>
        <v/>
      </c>
      <c r="AB83" s="123" t="str">
        <f>TEXT(Table1[[#This Row],[Call date]],"DDDD")</f>
        <v/>
      </c>
      <c r="AC8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3" s="126" t="str">
        <f>IFERROR(HOUR(Table1[[#This Row],[Time]]),"")</f>
        <v/>
      </c>
      <c r="AE83" s="126" t="str">
        <f>IFERROR(VLOOKUP(J83,DV!A:B,2,FALSE),J83)</f>
        <v/>
      </c>
    </row>
    <row r="84" spans="1:31" s="137" customFormat="1">
      <c r="A84" s="90" t="str">
        <f>IF('QMS Data'!A84&lt;&gt;"",'QMS Data'!A84,"")</f>
        <v/>
      </c>
      <c r="B84" s="117" t="str">
        <f>IFERROR(VLOOKUP($A84,'QMS Data'!$A:$BD,MATCH(B$1,'QMS Data'!$1:$1,0),FALSE),"")</f>
        <v/>
      </c>
      <c r="C84" s="117" t="str">
        <f>IFERROR(VLOOKUP($A84,'QMS Data'!$A:$BD,MATCH(C$1,'QMS Data'!$1:$1,0),FALSE),"")</f>
        <v/>
      </c>
      <c r="D84" s="117" t="str">
        <f>IFERROR(VLOOKUP($A84,'QMS Data'!$A:$BD,MATCH(D$1,'QMS Data'!$1:$1,0),FALSE),"")</f>
        <v/>
      </c>
      <c r="E84" s="118" t="str">
        <f>IFERROR(VLOOKUP($A84,'QMS Data'!$A:$BD,MATCH(E$1,'QMS Data'!$1:$1,0),FALSE),"")</f>
        <v/>
      </c>
      <c r="F84" s="117" t="str">
        <f>IFERROR(VLOOKUP($A84,'QMS Data'!$A:$BD,MATCH(F$1,'QMS Data'!$1:$1,0),FALSE),"")</f>
        <v/>
      </c>
      <c r="G84" s="117" t="str">
        <f>IFERROR(VLOOKUP($A84,'QMS Data'!$A:$BD,MATCH(G$1,'QMS Data'!$1:$1,0),FALSE),"")</f>
        <v/>
      </c>
      <c r="H84" s="117" t="str">
        <f>IFERROR(VLOOKUP($A84,'QMS Data'!$A:$BD,MATCH(H$1,'QMS Data'!$1:$1,0),FALSE),"")</f>
        <v/>
      </c>
      <c r="I84" s="117" t="str">
        <f>IFERROR(VLOOKUP($A84,'QMS Data'!$A:$BD,MATCH(I$1,'QMS Data'!$1:$1,0),FALSE),"")</f>
        <v/>
      </c>
      <c r="J84" s="117" t="str">
        <f>IFERROR(VLOOKUP($A84,'QMS Data'!$A:$BD,MATCH(J$1,'QMS Data'!$1:$1,0),FALSE),"")</f>
        <v/>
      </c>
      <c r="K84" s="117" t="str">
        <f>IFERROR(VLOOKUP($A84,'QMS Data'!$A:$BD,MATCH(K$1,'QMS Data'!$1:$1,0),FALSE),"")</f>
        <v/>
      </c>
      <c r="L84" s="119" t="str">
        <f>IFERROR(VLOOKUP($A84,'QMS Data'!$A:$BD,MATCH(L$1,'QMS Data'!$1:$1,0),FALSE),"")</f>
        <v/>
      </c>
      <c r="M84" s="120" t="str">
        <f>IFERROR(VLOOKUP($A84,'QMS Data'!$A:$BD,MATCH(M$1,'QMS Data'!$1:$1,0),FALSE),"")</f>
        <v/>
      </c>
      <c r="N84" s="119" t="str">
        <f>IFERROR(VLOOKUP($A84,'QMS Data'!$A:$BD,MATCH(N$1,'QMS Data'!$1:$1,0),FALSE),"")</f>
        <v/>
      </c>
      <c r="O84" s="120" t="str">
        <f>IFERROR(VLOOKUP($A84,'QMS Data'!$A:$BD,MATCH(O$1,'QMS Data'!$1:$1,0),FALSE),"")</f>
        <v/>
      </c>
      <c r="P84" s="119" t="str">
        <f>IFERROR(VLOOKUP($A84,'QMS Data'!$A:$BD,MATCH(P$1,'QMS Data'!$1:$1,0),FALSE),"")</f>
        <v/>
      </c>
      <c r="Q84" s="120" t="str">
        <f>IFERROR(VLOOKUP($A84,'QMS Data'!$A:$BD,MATCH(Q$1,'QMS Data'!$1:$1,0),FALSE),"")</f>
        <v/>
      </c>
      <c r="R84" s="119" t="str">
        <f>IFERROR(VLOOKUP($A84,'QMS Data'!$A:$BD,MATCH(R$1,'QMS Data'!$1:$1,0),FALSE),"")</f>
        <v/>
      </c>
      <c r="S84" s="120" t="str">
        <f>IFERROR(VLOOKUP($A84,'QMS Data'!$A:$BD,MATCH(S$1,'QMS Data'!$1:$1,0),FALSE),"")</f>
        <v/>
      </c>
      <c r="T84" s="121" t="str">
        <f t="shared" si="8"/>
        <v/>
      </c>
      <c r="U84" s="122" t="str">
        <f t="shared" si="9"/>
        <v/>
      </c>
      <c r="V84" s="121" t="str">
        <f>IFERROR(VLOOKUP('Required Data'!$H84,Evaluators!A:B,2,FALSE),"")</f>
        <v/>
      </c>
      <c r="W84" s="123" t="str">
        <f t="shared" si="10"/>
        <v/>
      </c>
      <c r="X84" s="124" t="str">
        <f>IFERROR(VLOOKUP(G84,'Active List'!B:D,2,FALSE),"")</f>
        <v/>
      </c>
      <c r="Y84" s="124" t="str">
        <f>IFERROR(SUM('Required Data'!$L84+'Required Data'!$N84+'Required Data'!$P84),"")</f>
        <v/>
      </c>
      <c r="Z84" s="123" t="str">
        <f t="shared" si="11"/>
        <v/>
      </c>
      <c r="AA84" s="125" t="str">
        <f>IFERROR(DATE(Table1[[#This Row],[Call Year]],Table1[[#This Row],[Call Month]],Table1[[#This Row],[Call day]]),"")</f>
        <v/>
      </c>
      <c r="AB84" s="123" t="str">
        <f>TEXT(Table1[[#This Row],[Call date]],"DDDD")</f>
        <v/>
      </c>
      <c r="AC8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4" s="126" t="str">
        <f>IFERROR(HOUR(Table1[[#This Row],[Time]]),"")</f>
        <v/>
      </c>
      <c r="AE84" s="126" t="str">
        <f>IFERROR(VLOOKUP(J84,DV!A:B,2,FALSE),J84)</f>
        <v/>
      </c>
    </row>
    <row r="85" spans="1:31" s="137" customFormat="1">
      <c r="A85" s="90" t="str">
        <f>IF('QMS Data'!A85&lt;&gt;"",'QMS Data'!A85,"")</f>
        <v/>
      </c>
      <c r="B85" s="117" t="str">
        <f>IFERROR(VLOOKUP($A85,'QMS Data'!$A:$BD,MATCH(B$1,'QMS Data'!$1:$1,0),FALSE),"")</f>
        <v/>
      </c>
      <c r="C85" s="117" t="str">
        <f>IFERROR(VLOOKUP($A85,'QMS Data'!$A:$BD,MATCH(C$1,'QMS Data'!$1:$1,0),FALSE),"")</f>
        <v/>
      </c>
      <c r="D85" s="117" t="str">
        <f>IFERROR(VLOOKUP($A85,'QMS Data'!$A:$BD,MATCH(D$1,'QMS Data'!$1:$1,0),FALSE),"")</f>
        <v/>
      </c>
      <c r="E85" s="118" t="str">
        <f>IFERROR(VLOOKUP($A85,'QMS Data'!$A:$BD,MATCH(E$1,'QMS Data'!$1:$1,0),FALSE),"")</f>
        <v/>
      </c>
      <c r="F85" s="117" t="str">
        <f>IFERROR(VLOOKUP($A85,'QMS Data'!$A:$BD,MATCH(F$1,'QMS Data'!$1:$1,0),FALSE),"")</f>
        <v/>
      </c>
      <c r="G85" s="117" t="str">
        <f>IFERROR(VLOOKUP($A85,'QMS Data'!$A:$BD,MATCH(G$1,'QMS Data'!$1:$1,0),FALSE),"")</f>
        <v/>
      </c>
      <c r="H85" s="117" t="str">
        <f>IFERROR(VLOOKUP($A85,'QMS Data'!$A:$BD,MATCH(H$1,'QMS Data'!$1:$1,0),FALSE),"")</f>
        <v/>
      </c>
      <c r="I85" s="117" t="str">
        <f>IFERROR(VLOOKUP($A85,'QMS Data'!$A:$BD,MATCH(I$1,'QMS Data'!$1:$1,0),FALSE),"")</f>
        <v/>
      </c>
      <c r="J85" s="117" t="str">
        <f>IFERROR(VLOOKUP($A85,'QMS Data'!$A:$BD,MATCH(J$1,'QMS Data'!$1:$1,0),FALSE),"")</f>
        <v/>
      </c>
      <c r="K85" s="117" t="str">
        <f>IFERROR(VLOOKUP($A85,'QMS Data'!$A:$BD,MATCH(K$1,'QMS Data'!$1:$1,0),FALSE),"")</f>
        <v/>
      </c>
      <c r="L85" s="119" t="str">
        <f>IFERROR(VLOOKUP($A85,'QMS Data'!$A:$BD,MATCH(L$1,'QMS Data'!$1:$1,0),FALSE),"")</f>
        <v/>
      </c>
      <c r="M85" s="120" t="str">
        <f>IFERROR(VLOOKUP($A85,'QMS Data'!$A:$BD,MATCH(M$1,'QMS Data'!$1:$1,0),FALSE),"")</f>
        <v/>
      </c>
      <c r="N85" s="119" t="str">
        <f>IFERROR(VLOOKUP($A85,'QMS Data'!$A:$BD,MATCH(N$1,'QMS Data'!$1:$1,0),FALSE),"")</f>
        <v/>
      </c>
      <c r="O85" s="120" t="str">
        <f>IFERROR(VLOOKUP($A85,'QMS Data'!$A:$BD,MATCH(O$1,'QMS Data'!$1:$1,0),FALSE),"")</f>
        <v/>
      </c>
      <c r="P85" s="119" t="str">
        <f>IFERROR(VLOOKUP($A85,'QMS Data'!$A:$BD,MATCH(P$1,'QMS Data'!$1:$1,0),FALSE),"")</f>
        <v/>
      </c>
      <c r="Q85" s="120" t="str">
        <f>IFERROR(VLOOKUP($A85,'QMS Data'!$A:$BD,MATCH(Q$1,'QMS Data'!$1:$1,0),FALSE),"")</f>
        <v/>
      </c>
      <c r="R85" s="119" t="str">
        <f>IFERROR(VLOOKUP($A85,'QMS Data'!$A:$BD,MATCH(R$1,'QMS Data'!$1:$1,0),FALSE),"")</f>
        <v/>
      </c>
      <c r="S85" s="120" t="str">
        <f>IFERROR(VLOOKUP($A85,'QMS Data'!$A:$BD,MATCH(S$1,'QMS Data'!$1:$1,0),FALSE),"")</f>
        <v/>
      </c>
      <c r="T85" s="121" t="str">
        <f t="shared" si="8"/>
        <v/>
      </c>
      <c r="U85" s="122" t="str">
        <f t="shared" si="9"/>
        <v/>
      </c>
      <c r="V85" s="121" t="str">
        <f>IFERROR(VLOOKUP('Required Data'!$H85,Evaluators!A:B,2,FALSE),"")</f>
        <v/>
      </c>
      <c r="W85" s="123" t="str">
        <f t="shared" si="10"/>
        <v/>
      </c>
      <c r="X85" s="124" t="str">
        <f>IFERROR(VLOOKUP(G85,'Active List'!B:D,2,FALSE),"")</f>
        <v/>
      </c>
      <c r="Y85" s="124" t="str">
        <f>IFERROR(SUM('Required Data'!$L85+'Required Data'!$N85+'Required Data'!$P85),"")</f>
        <v/>
      </c>
      <c r="Z85" s="123" t="str">
        <f t="shared" si="11"/>
        <v/>
      </c>
      <c r="AA85" s="125" t="str">
        <f>IFERROR(DATE(Table1[[#This Row],[Call Year]],Table1[[#This Row],[Call Month]],Table1[[#This Row],[Call day]]),"")</f>
        <v/>
      </c>
      <c r="AB85" s="123" t="str">
        <f>TEXT(Table1[[#This Row],[Call date]],"DDDD")</f>
        <v/>
      </c>
      <c r="AC8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5" s="126" t="str">
        <f>IFERROR(HOUR(Table1[[#This Row],[Time]]),"")</f>
        <v/>
      </c>
      <c r="AE85" s="126" t="str">
        <f>IFERROR(VLOOKUP(J85,DV!A:B,2,FALSE),J85)</f>
        <v/>
      </c>
    </row>
    <row r="86" spans="1:31" s="137" customFormat="1">
      <c r="A86" s="90" t="str">
        <f>IF('QMS Data'!A86&lt;&gt;"",'QMS Data'!A86,"")</f>
        <v/>
      </c>
      <c r="B86" s="117" t="str">
        <f>IFERROR(VLOOKUP($A86,'QMS Data'!$A:$BD,MATCH(B$1,'QMS Data'!$1:$1,0),FALSE),"")</f>
        <v/>
      </c>
      <c r="C86" s="117" t="str">
        <f>IFERROR(VLOOKUP($A86,'QMS Data'!$A:$BD,MATCH(C$1,'QMS Data'!$1:$1,0),FALSE),"")</f>
        <v/>
      </c>
      <c r="D86" s="117" t="str">
        <f>IFERROR(VLOOKUP($A86,'QMS Data'!$A:$BD,MATCH(D$1,'QMS Data'!$1:$1,0),FALSE),"")</f>
        <v/>
      </c>
      <c r="E86" s="118" t="str">
        <f>IFERROR(VLOOKUP($A86,'QMS Data'!$A:$BD,MATCH(E$1,'QMS Data'!$1:$1,0),FALSE),"")</f>
        <v/>
      </c>
      <c r="F86" s="117" t="str">
        <f>IFERROR(VLOOKUP($A86,'QMS Data'!$A:$BD,MATCH(F$1,'QMS Data'!$1:$1,0),FALSE),"")</f>
        <v/>
      </c>
      <c r="G86" s="117" t="str">
        <f>IFERROR(VLOOKUP($A86,'QMS Data'!$A:$BD,MATCH(G$1,'QMS Data'!$1:$1,0),FALSE),"")</f>
        <v/>
      </c>
      <c r="H86" s="117" t="str">
        <f>IFERROR(VLOOKUP($A86,'QMS Data'!$A:$BD,MATCH(H$1,'QMS Data'!$1:$1,0),FALSE),"")</f>
        <v/>
      </c>
      <c r="I86" s="117" t="str">
        <f>IFERROR(VLOOKUP($A86,'QMS Data'!$A:$BD,MATCH(I$1,'QMS Data'!$1:$1,0),FALSE),"")</f>
        <v/>
      </c>
      <c r="J86" s="117" t="str">
        <f>IFERROR(VLOOKUP($A86,'QMS Data'!$A:$BD,MATCH(J$1,'QMS Data'!$1:$1,0),FALSE),"")</f>
        <v/>
      </c>
      <c r="K86" s="117" t="str">
        <f>IFERROR(VLOOKUP($A86,'QMS Data'!$A:$BD,MATCH(K$1,'QMS Data'!$1:$1,0),FALSE),"")</f>
        <v/>
      </c>
      <c r="L86" s="119" t="str">
        <f>IFERROR(VLOOKUP($A86,'QMS Data'!$A:$BD,MATCH(L$1,'QMS Data'!$1:$1,0),FALSE),"")</f>
        <v/>
      </c>
      <c r="M86" s="120" t="str">
        <f>IFERROR(VLOOKUP($A86,'QMS Data'!$A:$BD,MATCH(M$1,'QMS Data'!$1:$1,0),FALSE),"")</f>
        <v/>
      </c>
      <c r="N86" s="119" t="str">
        <f>IFERROR(VLOOKUP($A86,'QMS Data'!$A:$BD,MATCH(N$1,'QMS Data'!$1:$1,0),FALSE),"")</f>
        <v/>
      </c>
      <c r="O86" s="120" t="str">
        <f>IFERROR(VLOOKUP($A86,'QMS Data'!$A:$BD,MATCH(O$1,'QMS Data'!$1:$1,0),FALSE),"")</f>
        <v/>
      </c>
      <c r="P86" s="119" t="str">
        <f>IFERROR(VLOOKUP($A86,'QMS Data'!$A:$BD,MATCH(P$1,'QMS Data'!$1:$1,0),FALSE),"")</f>
        <v/>
      </c>
      <c r="Q86" s="120" t="str">
        <f>IFERROR(VLOOKUP($A86,'QMS Data'!$A:$BD,MATCH(Q$1,'QMS Data'!$1:$1,0),FALSE),"")</f>
        <v/>
      </c>
      <c r="R86" s="119" t="str">
        <f>IFERROR(VLOOKUP($A86,'QMS Data'!$A:$BD,MATCH(R$1,'QMS Data'!$1:$1,0),FALSE),"")</f>
        <v/>
      </c>
      <c r="S86" s="120" t="str">
        <f>IFERROR(VLOOKUP($A86,'QMS Data'!$A:$BD,MATCH(S$1,'QMS Data'!$1:$1,0),FALSE),"")</f>
        <v/>
      </c>
      <c r="T86" s="121" t="str">
        <f t="shared" si="8"/>
        <v/>
      </c>
      <c r="U86" s="122" t="str">
        <f t="shared" si="9"/>
        <v/>
      </c>
      <c r="V86" s="121" t="str">
        <f>IFERROR(VLOOKUP('Required Data'!$H86,Evaluators!A:B,2,FALSE),"")</f>
        <v/>
      </c>
      <c r="W86" s="123" t="str">
        <f t="shared" si="10"/>
        <v/>
      </c>
      <c r="X86" s="124" t="str">
        <f>IFERROR(VLOOKUP(G86,'Active List'!B:D,2,FALSE),"")</f>
        <v/>
      </c>
      <c r="Y86" s="124" t="str">
        <f>IFERROR(SUM('Required Data'!$L86+'Required Data'!$N86+'Required Data'!$P86),"")</f>
        <v/>
      </c>
      <c r="Z86" s="123" t="str">
        <f t="shared" si="11"/>
        <v/>
      </c>
      <c r="AA86" s="125" t="str">
        <f>IFERROR(DATE(Table1[[#This Row],[Call Year]],Table1[[#This Row],[Call Month]],Table1[[#This Row],[Call day]]),"")</f>
        <v/>
      </c>
      <c r="AB86" s="123" t="str">
        <f>TEXT(Table1[[#This Row],[Call date]],"DDDD")</f>
        <v/>
      </c>
      <c r="AC8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6" s="126" t="str">
        <f>IFERROR(HOUR(Table1[[#This Row],[Time]]),"")</f>
        <v/>
      </c>
      <c r="AE86" s="126" t="str">
        <f>IFERROR(VLOOKUP(J86,DV!A:B,2,FALSE),J86)</f>
        <v/>
      </c>
    </row>
    <row r="87" spans="1:31" s="137" customFormat="1">
      <c r="A87" s="90" t="str">
        <f>IF('QMS Data'!A87&lt;&gt;"",'QMS Data'!A87,"")</f>
        <v/>
      </c>
      <c r="B87" s="117" t="str">
        <f>IFERROR(VLOOKUP($A87,'QMS Data'!$A:$BD,MATCH(B$1,'QMS Data'!$1:$1,0),FALSE),"")</f>
        <v/>
      </c>
      <c r="C87" s="117" t="str">
        <f>IFERROR(VLOOKUP($A87,'QMS Data'!$A:$BD,MATCH(C$1,'QMS Data'!$1:$1,0),FALSE),"")</f>
        <v/>
      </c>
      <c r="D87" s="117" t="str">
        <f>IFERROR(VLOOKUP($A87,'QMS Data'!$A:$BD,MATCH(D$1,'QMS Data'!$1:$1,0),FALSE),"")</f>
        <v/>
      </c>
      <c r="E87" s="118" t="str">
        <f>IFERROR(VLOOKUP($A87,'QMS Data'!$A:$BD,MATCH(E$1,'QMS Data'!$1:$1,0),FALSE),"")</f>
        <v/>
      </c>
      <c r="F87" s="117" t="str">
        <f>IFERROR(VLOOKUP($A87,'QMS Data'!$A:$BD,MATCH(F$1,'QMS Data'!$1:$1,0),FALSE),"")</f>
        <v/>
      </c>
      <c r="G87" s="117" t="str">
        <f>IFERROR(VLOOKUP($A87,'QMS Data'!$A:$BD,MATCH(G$1,'QMS Data'!$1:$1,0),FALSE),"")</f>
        <v/>
      </c>
      <c r="H87" s="117" t="str">
        <f>IFERROR(VLOOKUP($A87,'QMS Data'!$A:$BD,MATCH(H$1,'QMS Data'!$1:$1,0),FALSE),"")</f>
        <v/>
      </c>
      <c r="I87" s="117" t="str">
        <f>IFERROR(VLOOKUP($A87,'QMS Data'!$A:$BD,MATCH(I$1,'QMS Data'!$1:$1,0),FALSE),"")</f>
        <v/>
      </c>
      <c r="J87" s="117" t="str">
        <f>IFERROR(VLOOKUP($A87,'QMS Data'!$A:$BD,MATCH(J$1,'QMS Data'!$1:$1,0),FALSE),"")</f>
        <v/>
      </c>
      <c r="K87" s="117" t="str">
        <f>IFERROR(VLOOKUP($A87,'QMS Data'!$A:$BD,MATCH(K$1,'QMS Data'!$1:$1,0),FALSE),"")</f>
        <v/>
      </c>
      <c r="L87" s="119" t="str">
        <f>IFERROR(VLOOKUP($A87,'QMS Data'!$A:$BD,MATCH(L$1,'QMS Data'!$1:$1,0),FALSE),"")</f>
        <v/>
      </c>
      <c r="M87" s="120" t="str">
        <f>IFERROR(VLOOKUP($A87,'QMS Data'!$A:$BD,MATCH(M$1,'QMS Data'!$1:$1,0),FALSE),"")</f>
        <v/>
      </c>
      <c r="N87" s="119" t="str">
        <f>IFERROR(VLOOKUP($A87,'QMS Data'!$A:$BD,MATCH(N$1,'QMS Data'!$1:$1,0),FALSE),"")</f>
        <v/>
      </c>
      <c r="O87" s="120" t="str">
        <f>IFERROR(VLOOKUP($A87,'QMS Data'!$A:$BD,MATCH(O$1,'QMS Data'!$1:$1,0),FALSE),"")</f>
        <v/>
      </c>
      <c r="P87" s="119" t="str">
        <f>IFERROR(VLOOKUP($A87,'QMS Data'!$A:$BD,MATCH(P$1,'QMS Data'!$1:$1,0),FALSE),"")</f>
        <v/>
      </c>
      <c r="Q87" s="120" t="str">
        <f>IFERROR(VLOOKUP($A87,'QMS Data'!$A:$BD,MATCH(Q$1,'QMS Data'!$1:$1,0),FALSE),"")</f>
        <v/>
      </c>
      <c r="R87" s="119" t="str">
        <f>IFERROR(VLOOKUP($A87,'QMS Data'!$A:$BD,MATCH(R$1,'QMS Data'!$1:$1,0),FALSE),"")</f>
        <v/>
      </c>
      <c r="S87" s="120" t="str">
        <f>IFERROR(VLOOKUP($A87,'QMS Data'!$A:$BD,MATCH(S$1,'QMS Data'!$1:$1,0),FALSE),"")</f>
        <v/>
      </c>
      <c r="T87" s="121" t="str">
        <f t="shared" si="8"/>
        <v/>
      </c>
      <c r="U87" s="122" t="str">
        <f t="shared" si="9"/>
        <v/>
      </c>
      <c r="V87" s="121" t="str">
        <f>IFERROR(VLOOKUP('Required Data'!$H87,Evaluators!A:B,2,FALSE),"")</f>
        <v/>
      </c>
      <c r="W87" s="123" t="str">
        <f t="shared" si="10"/>
        <v/>
      </c>
      <c r="X87" s="124" t="str">
        <f>IFERROR(VLOOKUP(G87,'Active List'!B:D,2,FALSE),"")</f>
        <v/>
      </c>
      <c r="Y87" s="124" t="str">
        <f>IFERROR(SUM('Required Data'!$L87+'Required Data'!$N87+'Required Data'!$P87),"")</f>
        <v/>
      </c>
      <c r="Z87" s="123" t="str">
        <f t="shared" si="11"/>
        <v/>
      </c>
      <c r="AA87" s="125" t="str">
        <f>IFERROR(DATE(Table1[[#This Row],[Call Year]],Table1[[#This Row],[Call Month]],Table1[[#This Row],[Call day]]),"")</f>
        <v/>
      </c>
      <c r="AB87" s="123" t="str">
        <f>TEXT(Table1[[#This Row],[Call date]],"DDDD")</f>
        <v/>
      </c>
      <c r="AC8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7" s="126" t="str">
        <f>IFERROR(HOUR(Table1[[#This Row],[Time]]),"")</f>
        <v/>
      </c>
      <c r="AE87" s="126" t="str">
        <f>IFERROR(VLOOKUP(J87,DV!A:B,2,FALSE),J87)</f>
        <v/>
      </c>
    </row>
    <row r="88" spans="1:31" s="137" customFormat="1">
      <c r="A88" s="90" t="str">
        <f>IF('QMS Data'!A88&lt;&gt;"",'QMS Data'!A88,"")</f>
        <v/>
      </c>
      <c r="B88" s="117" t="str">
        <f>IFERROR(VLOOKUP($A88,'QMS Data'!$A:$BD,MATCH(B$1,'QMS Data'!$1:$1,0),FALSE),"")</f>
        <v/>
      </c>
      <c r="C88" s="117" t="str">
        <f>IFERROR(VLOOKUP($A88,'QMS Data'!$A:$BD,MATCH(C$1,'QMS Data'!$1:$1,0),FALSE),"")</f>
        <v/>
      </c>
      <c r="D88" s="117" t="str">
        <f>IFERROR(VLOOKUP($A88,'QMS Data'!$A:$BD,MATCH(D$1,'QMS Data'!$1:$1,0),FALSE),"")</f>
        <v/>
      </c>
      <c r="E88" s="118" t="str">
        <f>IFERROR(VLOOKUP($A88,'QMS Data'!$A:$BD,MATCH(E$1,'QMS Data'!$1:$1,0),FALSE),"")</f>
        <v/>
      </c>
      <c r="F88" s="117" t="str">
        <f>IFERROR(VLOOKUP($A88,'QMS Data'!$A:$BD,MATCH(F$1,'QMS Data'!$1:$1,0),FALSE),"")</f>
        <v/>
      </c>
      <c r="G88" s="117" t="str">
        <f>IFERROR(VLOOKUP($A88,'QMS Data'!$A:$BD,MATCH(G$1,'QMS Data'!$1:$1,0),FALSE),"")</f>
        <v/>
      </c>
      <c r="H88" s="117" t="str">
        <f>IFERROR(VLOOKUP($A88,'QMS Data'!$A:$BD,MATCH(H$1,'QMS Data'!$1:$1,0),FALSE),"")</f>
        <v/>
      </c>
      <c r="I88" s="117" t="str">
        <f>IFERROR(VLOOKUP($A88,'QMS Data'!$A:$BD,MATCH(I$1,'QMS Data'!$1:$1,0),FALSE),"")</f>
        <v/>
      </c>
      <c r="J88" s="117" t="str">
        <f>IFERROR(VLOOKUP($A88,'QMS Data'!$A:$BD,MATCH(J$1,'QMS Data'!$1:$1,0),FALSE),"")</f>
        <v/>
      </c>
      <c r="K88" s="117" t="str">
        <f>IFERROR(VLOOKUP($A88,'QMS Data'!$A:$BD,MATCH(K$1,'QMS Data'!$1:$1,0),FALSE),"")</f>
        <v/>
      </c>
      <c r="L88" s="119" t="str">
        <f>IFERROR(VLOOKUP($A88,'QMS Data'!$A:$BD,MATCH(L$1,'QMS Data'!$1:$1,0),FALSE),"")</f>
        <v/>
      </c>
      <c r="M88" s="120" t="str">
        <f>IFERROR(VLOOKUP($A88,'QMS Data'!$A:$BD,MATCH(M$1,'QMS Data'!$1:$1,0),FALSE),"")</f>
        <v/>
      </c>
      <c r="N88" s="119" t="str">
        <f>IFERROR(VLOOKUP($A88,'QMS Data'!$A:$BD,MATCH(N$1,'QMS Data'!$1:$1,0),FALSE),"")</f>
        <v/>
      </c>
      <c r="O88" s="120" t="str">
        <f>IFERROR(VLOOKUP($A88,'QMS Data'!$A:$BD,MATCH(O$1,'QMS Data'!$1:$1,0),FALSE),"")</f>
        <v/>
      </c>
      <c r="P88" s="119" t="str">
        <f>IFERROR(VLOOKUP($A88,'QMS Data'!$A:$BD,MATCH(P$1,'QMS Data'!$1:$1,0),FALSE),"")</f>
        <v/>
      </c>
      <c r="Q88" s="120" t="str">
        <f>IFERROR(VLOOKUP($A88,'QMS Data'!$A:$BD,MATCH(Q$1,'QMS Data'!$1:$1,0),FALSE),"")</f>
        <v/>
      </c>
      <c r="R88" s="119" t="str">
        <f>IFERROR(VLOOKUP($A88,'QMS Data'!$A:$BD,MATCH(R$1,'QMS Data'!$1:$1,0),FALSE),"")</f>
        <v/>
      </c>
      <c r="S88" s="120" t="str">
        <f>IFERROR(VLOOKUP($A88,'QMS Data'!$A:$BD,MATCH(S$1,'QMS Data'!$1:$1,0),FALSE),"")</f>
        <v/>
      </c>
      <c r="T88" s="121" t="str">
        <f t="shared" si="8"/>
        <v/>
      </c>
      <c r="U88" s="122" t="str">
        <f t="shared" si="9"/>
        <v/>
      </c>
      <c r="V88" s="121" t="str">
        <f>IFERROR(VLOOKUP('Required Data'!$H88,Evaluators!A:B,2,FALSE),"")</f>
        <v/>
      </c>
      <c r="W88" s="123" t="str">
        <f t="shared" si="10"/>
        <v/>
      </c>
      <c r="X88" s="124" t="str">
        <f>IFERROR(VLOOKUP(G88,'Active List'!B:D,2,FALSE),"")</f>
        <v/>
      </c>
      <c r="Y88" s="124" t="str">
        <f>IFERROR(SUM('Required Data'!$L88+'Required Data'!$N88+'Required Data'!$P88),"")</f>
        <v/>
      </c>
      <c r="Z88" s="123" t="str">
        <f t="shared" si="11"/>
        <v/>
      </c>
      <c r="AA88" s="125" t="str">
        <f>IFERROR(DATE(Table1[[#This Row],[Call Year]],Table1[[#This Row],[Call Month]],Table1[[#This Row],[Call day]]),"")</f>
        <v/>
      </c>
      <c r="AB88" s="123" t="str">
        <f>TEXT(Table1[[#This Row],[Call date]],"DDDD")</f>
        <v/>
      </c>
      <c r="AC8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8" s="126" t="str">
        <f>IFERROR(HOUR(Table1[[#This Row],[Time]]),"")</f>
        <v/>
      </c>
      <c r="AE88" s="126" t="str">
        <f>IFERROR(VLOOKUP(J88,DV!A:B,2,FALSE),J88)</f>
        <v/>
      </c>
    </row>
    <row r="89" spans="1:31" s="137" customFormat="1">
      <c r="A89" s="90" t="str">
        <f>IF('QMS Data'!A89&lt;&gt;"",'QMS Data'!A89,"")</f>
        <v/>
      </c>
      <c r="B89" s="117" t="str">
        <f>IFERROR(VLOOKUP($A89,'QMS Data'!$A:$BD,MATCH(B$1,'QMS Data'!$1:$1,0),FALSE),"")</f>
        <v/>
      </c>
      <c r="C89" s="117" t="str">
        <f>IFERROR(VLOOKUP($A89,'QMS Data'!$A:$BD,MATCH(C$1,'QMS Data'!$1:$1,0),FALSE),"")</f>
        <v/>
      </c>
      <c r="D89" s="117" t="str">
        <f>IFERROR(VLOOKUP($A89,'QMS Data'!$A:$BD,MATCH(D$1,'QMS Data'!$1:$1,0),FALSE),"")</f>
        <v/>
      </c>
      <c r="E89" s="118" t="str">
        <f>IFERROR(VLOOKUP($A89,'QMS Data'!$A:$BD,MATCH(E$1,'QMS Data'!$1:$1,0),FALSE),"")</f>
        <v/>
      </c>
      <c r="F89" s="117" t="str">
        <f>IFERROR(VLOOKUP($A89,'QMS Data'!$A:$BD,MATCH(F$1,'QMS Data'!$1:$1,0),FALSE),"")</f>
        <v/>
      </c>
      <c r="G89" s="117" t="str">
        <f>IFERROR(VLOOKUP($A89,'QMS Data'!$A:$BD,MATCH(G$1,'QMS Data'!$1:$1,0),FALSE),"")</f>
        <v/>
      </c>
      <c r="H89" s="117" t="str">
        <f>IFERROR(VLOOKUP($A89,'QMS Data'!$A:$BD,MATCH(H$1,'QMS Data'!$1:$1,0),FALSE),"")</f>
        <v/>
      </c>
      <c r="I89" s="117" t="str">
        <f>IFERROR(VLOOKUP($A89,'QMS Data'!$A:$BD,MATCH(I$1,'QMS Data'!$1:$1,0),FALSE),"")</f>
        <v/>
      </c>
      <c r="J89" s="117" t="str">
        <f>IFERROR(VLOOKUP($A89,'QMS Data'!$A:$BD,MATCH(J$1,'QMS Data'!$1:$1,0),FALSE),"")</f>
        <v/>
      </c>
      <c r="K89" s="117" t="str">
        <f>IFERROR(VLOOKUP($A89,'QMS Data'!$A:$BD,MATCH(K$1,'QMS Data'!$1:$1,0),FALSE),"")</f>
        <v/>
      </c>
      <c r="L89" s="119" t="str">
        <f>IFERROR(VLOOKUP($A89,'QMS Data'!$A:$BD,MATCH(L$1,'QMS Data'!$1:$1,0),FALSE),"")</f>
        <v/>
      </c>
      <c r="M89" s="120" t="str">
        <f>IFERROR(VLOOKUP($A89,'QMS Data'!$A:$BD,MATCH(M$1,'QMS Data'!$1:$1,0),FALSE),"")</f>
        <v/>
      </c>
      <c r="N89" s="119" t="str">
        <f>IFERROR(VLOOKUP($A89,'QMS Data'!$A:$BD,MATCH(N$1,'QMS Data'!$1:$1,0),FALSE),"")</f>
        <v/>
      </c>
      <c r="O89" s="120" t="str">
        <f>IFERROR(VLOOKUP($A89,'QMS Data'!$A:$BD,MATCH(O$1,'QMS Data'!$1:$1,0),FALSE),"")</f>
        <v/>
      </c>
      <c r="P89" s="119" t="str">
        <f>IFERROR(VLOOKUP($A89,'QMS Data'!$A:$BD,MATCH(P$1,'QMS Data'!$1:$1,0),FALSE),"")</f>
        <v/>
      </c>
      <c r="Q89" s="120" t="str">
        <f>IFERROR(VLOOKUP($A89,'QMS Data'!$A:$BD,MATCH(Q$1,'QMS Data'!$1:$1,0),FALSE),"")</f>
        <v/>
      </c>
      <c r="R89" s="119" t="str">
        <f>IFERROR(VLOOKUP($A89,'QMS Data'!$A:$BD,MATCH(R$1,'QMS Data'!$1:$1,0),FALSE),"")</f>
        <v/>
      </c>
      <c r="S89" s="120" t="str">
        <f>IFERROR(VLOOKUP($A89,'QMS Data'!$A:$BD,MATCH(S$1,'QMS Data'!$1:$1,0),FALSE),"")</f>
        <v/>
      </c>
      <c r="T89" s="121" t="str">
        <f t="shared" si="8"/>
        <v/>
      </c>
      <c r="U89" s="122" t="str">
        <f t="shared" si="9"/>
        <v/>
      </c>
      <c r="V89" s="121" t="str">
        <f>IFERROR(VLOOKUP('Required Data'!$H89,Evaluators!A:B,2,FALSE),"")</f>
        <v/>
      </c>
      <c r="W89" s="123" t="str">
        <f t="shared" si="10"/>
        <v/>
      </c>
      <c r="X89" s="124" t="str">
        <f>IFERROR(VLOOKUP(G89,'Active List'!B:D,2,FALSE),"")</f>
        <v/>
      </c>
      <c r="Y89" s="124" t="str">
        <f>IFERROR(SUM('Required Data'!$L89+'Required Data'!$N89+'Required Data'!$P89),"")</f>
        <v/>
      </c>
      <c r="Z89" s="123" t="str">
        <f t="shared" si="11"/>
        <v/>
      </c>
      <c r="AA89" s="125" t="str">
        <f>IFERROR(DATE(Table1[[#This Row],[Call Year]],Table1[[#This Row],[Call Month]],Table1[[#This Row],[Call day]]),"")</f>
        <v/>
      </c>
      <c r="AB89" s="123" t="str">
        <f>TEXT(Table1[[#This Row],[Call date]],"DDDD")</f>
        <v/>
      </c>
      <c r="AC8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89" s="126" t="str">
        <f>IFERROR(HOUR(Table1[[#This Row],[Time]]),"")</f>
        <v/>
      </c>
      <c r="AE89" s="126" t="str">
        <f>IFERROR(VLOOKUP(J89,DV!A:B,2,FALSE),J89)</f>
        <v/>
      </c>
    </row>
    <row r="90" spans="1:31" s="137" customFormat="1">
      <c r="A90" s="90" t="str">
        <f>IF('QMS Data'!A90&lt;&gt;"",'QMS Data'!A90,"")</f>
        <v/>
      </c>
      <c r="B90" s="117" t="str">
        <f>IFERROR(VLOOKUP($A90,'QMS Data'!$A:$BD,MATCH(B$1,'QMS Data'!$1:$1,0),FALSE),"")</f>
        <v/>
      </c>
      <c r="C90" s="117" t="str">
        <f>IFERROR(VLOOKUP($A90,'QMS Data'!$A:$BD,MATCH(C$1,'QMS Data'!$1:$1,0),FALSE),"")</f>
        <v/>
      </c>
      <c r="D90" s="117" t="str">
        <f>IFERROR(VLOOKUP($A90,'QMS Data'!$A:$BD,MATCH(D$1,'QMS Data'!$1:$1,0),FALSE),"")</f>
        <v/>
      </c>
      <c r="E90" s="118" t="str">
        <f>IFERROR(VLOOKUP($A90,'QMS Data'!$A:$BD,MATCH(E$1,'QMS Data'!$1:$1,0),FALSE),"")</f>
        <v/>
      </c>
      <c r="F90" s="117" t="str">
        <f>IFERROR(VLOOKUP($A90,'QMS Data'!$A:$BD,MATCH(F$1,'QMS Data'!$1:$1,0),FALSE),"")</f>
        <v/>
      </c>
      <c r="G90" s="117" t="str">
        <f>IFERROR(VLOOKUP($A90,'QMS Data'!$A:$BD,MATCH(G$1,'QMS Data'!$1:$1,0),FALSE),"")</f>
        <v/>
      </c>
      <c r="H90" s="117" t="str">
        <f>IFERROR(VLOOKUP($A90,'QMS Data'!$A:$BD,MATCH(H$1,'QMS Data'!$1:$1,0),FALSE),"")</f>
        <v/>
      </c>
      <c r="I90" s="117" t="str">
        <f>IFERROR(VLOOKUP($A90,'QMS Data'!$A:$BD,MATCH(I$1,'QMS Data'!$1:$1,0),FALSE),"")</f>
        <v/>
      </c>
      <c r="J90" s="117" t="str">
        <f>IFERROR(VLOOKUP($A90,'QMS Data'!$A:$BD,MATCH(J$1,'QMS Data'!$1:$1,0),FALSE),"")</f>
        <v/>
      </c>
      <c r="K90" s="117" t="str">
        <f>IFERROR(VLOOKUP($A90,'QMS Data'!$A:$BD,MATCH(K$1,'QMS Data'!$1:$1,0),FALSE),"")</f>
        <v/>
      </c>
      <c r="L90" s="119" t="str">
        <f>IFERROR(VLOOKUP($A90,'QMS Data'!$A:$BD,MATCH(L$1,'QMS Data'!$1:$1,0),FALSE),"")</f>
        <v/>
      </c>
      <c r="M90" s="120" t="str">
        <f>IFERROR(VLOOKUP($A90,'QMS Data'!$A:$BD,MATCH(M$1,'QMS Data'!$1:$1,0),FALSE),"")</f>
        <v/>
      </c>
      <c r="N90" s="119" t="str">
        <f>IFERROR(VLOOKUP($A90,'QMS Data'!$A:$BD,MATCH(N$1,'QMS Data'!$1:$1,0),FALSE),"")</f>
        <v/>
      </c>
      <c r="O90" s="120" t="str">
        <f>IFERROR(VLOOKUP($A90,'QMS Data'!$A:$BD,MATCH(O$1,'QMS Data'!$1:$1,0),FALSE),"")</f>
        <v/>
      </c>
      <c r="P90" s="119" t="str">
        <f>IFERROR(VLOOKUP($A90,'QMS Data'!$A:$BD,MATCH(P$1,'QMS Data'!$1:$1,0),FALSE),"")</f>
        <v/>
      </c>
      <c r="Q90" s="120" t="str">
        <f>IFERROR(VLOOKUP($A90,'QMS Data'!$A:$BD,MATCH(Q$1,'QMS Data'!$1:$1,0),FALSE),"")</f>
        <v/>
      </c>
      <c r="R90" s="119" t="str">
        <f>IFERROR(VLOOKUP($A90,'QMS Data'!$A:$BD,MATCH(R$1,'QMS Data'!$1:$1,0),FALSE),"")</f>
        <v/>
      </c>
      <c r="S90" s="120" t="str">
        <f>IFERROR(VLOOKUP($A90,'QMS Data'!$A:$BD,MATCH(S$1,'QMS Data'!$1:$1,0),FALSE),"")</f>
        <v/>
      </c>
      <c r="T90" s="121" t="str">
        <f t="shared" si="8"/>
        <v/>
      </c>
      <c r="U90" s="122" t="str">
        <f t="shared" si="9"/>
        <v/>
      </c>
      <c r="V90" s="121" t="str">
        <f>IFERROR(VLOOKUP('Required Data'!$H90,Evaluators!A:B,2,FALSE),"")</f>
        <v/>
      </c>
      <c r="W90" s="123" t="str">
        <f t="shared" si="10"/>
        <v/>
      </c>
      <c r="X90" s="124" t="str">
        <f>IFERROR(VLOOKUP(G90,'Active List'!B:D,2,FALSE),"")</f>
        <v/>
      </c>
      <c r="Y90" s="124" t="str">
        <f>IFERROR(SUM('Required Data'!$L90+'Required Data'!$N90+'Required Data'!$P90),"")</f>
        <v/>
      </c>
      <c r="Z90" s="123" t="str">
        <f t="shared" si="11"/>
        <v/>
      </c>
      <c r="AA90" s="125" t="str">
        <f>IFERROR(DATE(Table1[[#This Row],[Call Year]],Table1[[#This Row],[Call Month]],Table1[[#This Row],[Call day]]),"")</f>
        <v/>
      </c>
      <c r="AB90" s="123" t="str">
        <f>TEXT(Table1[[#This Row],[Call date]],"DDDD")</f>
        <v/>
      </c>
      <c r="AC9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0" s="126" t="str">
        <f>IFERROR(HOUR(Table1[[#This Row],[Time]]),"")</f>
        <v/>
      </c>
      <c r="AE90" s="126" t="str">
        <f>IFERROR(VLOOKUP(J90,DV!A:B,2,FALSE),J90)</f>
        <v/>
      </c>
    </row>
    <row r="91" spans="1:31" s="137" customFormat="1">
      <c r="A91" s="90" t="str">
        <f>IF('QMS Data'!A91&lt;&gt;"",'QMS Data'!A91,"")</f>
        <v/>
      </c>
      <c r="B91" s="117" t="str">
        <f>IFERROR(VLOOKUP($A91,'QMS Data'!$A:$BD,MATCH(B$1,'QMS Data'!$1:$1,0),FALSE),"")</f>
        <v/>
      </c>
      <c r="C91" s="117" t="str">
        <f>IFERROR(VLOOKUP($A91,'QMS Data'!$A:$BD,MATCH(C$1,'QMS Data'!$1:$1,0),FALSE),"")</f>
        <v/>
      </c>
      <c r="D91" s="117" t="str">
        <f>IFERROR(VLOOKUP($A91,'QMS Data'!$A:$BD,MATCH(D$1,'QMS Data'!$1:$1,0),FALSE),"")</f>
        <v/>
      </c>
      <c r="E91" s="118" t="str">
        <f>IFERROR(VLOOKUP($A91,'QMS Data'!$A:$BD,MATCH(E$1,'QMS Data'!$1:$1,0),FALSE),"")</f>
        <v/>
      </c>
      <c r="F91" s="117" t="str">
        <f>IFERROR(VLOOKUP($A91,'QMS Data'!$A:$BD,MATCH(F$1,'QMS Data'!$1:$1,0),FALSE),"")</f>
        <v/>
      </c>
      <c r="G91" s="117" t="str">
        <f>IFERROR(VLOOKUP($A91,'QMS Data'!$A:$BD,MATCH(G$1,'QMS Data'!$1:$1,0),FALSE),"")</f>
        <v/>
      </c>
      <c r="H91" s="117" t="str">
        <f>IFERROR(VLOOKUP($A91,'QMS Data'!$A:$BD,MATCH(H$1,'QMS Data'!$1:$1,0),FALSE),"")</f>
        <v/>
      </c>
      <c r="I91" s="117" t="str">
        <f>IFERROR(VLOOKUP($A91,'QMS Data'!$A:$BD,MATCH(I$1,'QMS Data'!$1:$1,0),FALSE),"")</f>
        <v/>
      </c>
      <c r="J91" s="117" t="str">
        <f>IFERROR(VLOOKUP($A91,'QMS Data'!$A:$BD,MATCH(J$1,'QMS Data'!$1:$1,0),FALSE),"")</f>
        <v/>
      </c>
      <c r="K91" s="117" t="str">
        <f>IFERROR(VLOOKUP($A91,'QMS Data'!$A:$BD,MATCH(K$1,'QMS Data'!$1:$1,0),FALSE),"")</f>
        <v/>
      </c>
      <c r="L91" s="119" t="str">
        <f>IFERROR(VLOOKUP($A91,'QMS Data'!$A:$BD,MATCH(L$1,'QMS Data'!$1:$1,0),FALSE),"")</f>
        <v/>
      </c>
      <c r="M91" s="120" t="str">
        <f>IFERROR(VLOOKUP($A91,'QMS Data'!$A:$BD,MATCH(M$1,'QMS Data'!$1:$1,0),FALSE),"")</f>
        <v/>
      </c>
      <c r="N91" s="119" t="str">
        <f>IFERROR(VLOOKUP($A91,'QMS Data'!$A:$BD,MATCH(N$1,'QMS Data'!$1:$1,0),FALSE),"")</f>
        <v/>
      </c>
      <c r="O91" s="120" t="str">
        <f>IFERROR(VLOOKUP($A91,'QMS Data'!$A:$BD,MATCH(O$1,'QMS Data'!$1:$1,0),FALSE),"")</f>
        <v/>
      </c>
      <c r="P91" s="119" t="str">
        <f>IFERROR(VLOOKUP($A91,'QMS Data'!$A:$BD,MATCH(P$1,'QMS Data'!$1:$1,0),FALSE),"")</f>
        <v/>
      </c>
      <c r="Q91" s="120" t="str">
        <f>IFERROR(VLOOKUP($A91,'QMS Data'!$A:$BD,MATCH(Q$1,'QMS Data'!$1:$1,0),FALSE),"")</f>
        <v/>
      </c>
      <c r="R91" s="119" t="str">
        <f>IFERROR(VLOOKUP($A91,'QMS Data'!$A:$BD,MATCH(R$1,'QMS Data'!$1:$1,0),FALSE),"")</f>
        <v/>
      </c>
      <c r="S91" s="120" t="str">
        <f>IFERROR(VLOOKUP($A91,'QMS Data'!$A:$BD,MATCH(S$1,'QMS Data'!$1:$1,0),FALSE),"")</f>
        <v/>
      </c>
      <c r="T91" s="121" t="str">
        <f t="shared" si="8"/>
        <v/>
      </c>
      <c r="U91" s="122" t="str">
        <f t="shared" si="9"/>
        <v/>
      </c>
      <c r="V91" s="121" t="str">
        <f>IFERROR(VLOOKUP('Required Data'!$H91,Evaluators!A:B,2,FALSE),"")</f>
        <v/>
      </c>
      <c r="W91" s="123" t="str">
        <f t="shared" si="10"/>
        <v/>
      </c>
      <c r="X91" s="124" t="str">
        <f>IFERROR(VLOOKUP(G91,'Active List'!B:D,2,FALSE),"")</f>
        <v/>
      </c>
      <c r="Y91" s="124" t="str">
        <f>IFERROR(SUM('Required Data'!$L91+'Required Data'!$N91+'Required Data'!$P91),"")</f>
        <v/>
      </c>
      <c r="Z91" s="123" t="str">
        <f t="shared" si="11"/>
        <v/>
      </c>
      <c r="AA91" s="125" t="str">
        <f>IFERROR(DATE(Table1[[#This Row],[Call Year]],Table1[[#This Row],[Call Month]],Table1[[#This Row],[Call day]]),"")</f>
        <v/>
      </c>
      <c r="AB91" s="123" t="str">
        <f>TEXT(Table1[[#This Row],[Call date]],"DDDD")</f>
        <v/>
      </c>
      <c r="AC9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1" s="126" t="str">
        <f>IFERROR(HOUR(Table1[[#This Row],[Time]]),"")</f>
        <v/>
      </c>
      <c r="AE91" s="126" t="str">
        <f>IFERROR(VLOOKUP(J91,DV!A:B,2,FALSE),J91)</f>
        <v/>
      </c>
    </row>
    <row r="92" spans="1:31" s="137" customFormat="1">
      <c r="A92" s="90" t="str">
        <f>IF('QMS Data'!A92&lt;&gt;"",'QMS Data'!A92,"")</f>
        <v/>
      </c>
      <c r="B92" s="117" t="str">
        <f>IFERROR(VLOOKUP($A92,'QMS Data'!$A:$BD,MATCH(B$1,'QMS Data'!$1:$1,0),FALSE),"")</f>
        <v/>
      </c>
      <c r="C92" s="117" t="str">
        <f>IFERROR(VLOOKUP($A92,'QMS Data'!$A:$BD,MATCH(C$1,'QMS Data'!$1:$1,0),FALSE),"")</f>
        <v/>
      </c>
      <c r="D92" s="117" t="str">
        <f>IFERROR(VLOOKUP($A92,'QMS Data'!$A:$BD,MATCH(D$1,'QMS Data'!$1:$1,0),FALSE),"")</f>
        <v/>
      </c>
      <c r="E92" s="118" t="str">
        <f>IFERROR(VLOOKUP($A92,'QMS Data'!$A:$BD,MATCH(E$1,'QMS Data'!$1:$1,0),FALSE),"")</f>
        <v/>
      </c>
      <c r="F92" s="117" t="str">
        <f>IFERROR(VLOOKUP($A92,'QMS Data'!$A:$BD,MATCH(F$1,'QMS Data'!$1:$1,0),FALSE),"")</f>
        <v/>
      </c>
      <c r="G92" s="117" t="str">
        <f>IFERROR(VLOOKUP($A92,'QMS Data'!$A:$BD,MATCH(G$1,'QMS Data'!$1:$1,0),FALSE),"")</f>
        <v/>
      </c>
      <c r="H92" s="117" t="str">
        <f>IFERROR(VLOOKUP($A92,'QMS Data'!$A:$BD,MATCH(H$1,'QMS Data'!$1:$1,0),FALSE),"")</f>
        <v/>
      </c>
      <c r="I92" s="117" t="str">
        <f>IFERROR(VLOOKUP($A92,'QMS Data'!$A:$BD,MATCH(I$1,'QMS Data'!$1:$1,0),FALSE),"")</f>
        <v/>
      </c>
      <c r="J92" s="117" t="str">
        <f>IFERROR(VLOOKUP($A92,'QMS Data'!$A:$BD,MATCH(J$1,'QMS Data'!$1:$1,0),FALSE),"")</f>
        <v/>
      </c>
      <c r="K92" s="117" t="str">
        <f>IFERROR(VLOOKUP($A92,'QMS Data'!$A:$BD,MATCH(K$1,'QMS Data'!$1:$1,0),FALSE),"")</f>
        <v/>
      </c>
      <c r="L92" s="119" t="str">
        <f>IFERROR(VLOOKUP($A92,'QMS Data'!$A:$BD,MATCH(L$1,'QMS Data'!$1:$1,0),FALSE),"")</f>
        <v/>
      </c>
      <c r="M92" s="120" t="str">
        <f>IFERROR(VLOOKUP($A92,'QMS Data'!$A:$BD,MATCH(M$1,'QMS Data'!$1:$1,0),FALSE),"")</f>
        <v/>
      </c>
      <c r="N92" s="119" t="str">
        <f>IFERROR(VLOOKUP($A92,'QMS Data'!$A:$BD,MATCH(N$1,'QMS Data'!$1:$1,0),FALSE),"")</f>
        <v/>
      </c>
      <c r="O92" s="120" t="str">
        <f>IFERROR(VLOOKUP($A92,'QMS Data'!$A:$BD,MATCH(O$1,'QMS Data'!$1:$1,0),FALSE),"")</f>
        <v/>
      </c>
      <c r="P92" s="119" t="str">
        <f>IFERROR(VLOOKUP($A92,'QMS Data'!$A:$BD,MATCH(P$1,'QMS Data'!$1:$1,0),FALSE),"")</f>
        <v/>
      </c>
      <c r="Q92" s="120" t="str">
        <f>IFERROR(VLOOKUP($A92,'QMS Data'!$A:$BD,MATCH(Q$1,'QMS Data'!$1:$1,0),FALSE),"")</f>
        <v/>
      </c>
      <c r="R92" s="119" t="str">
        <f>IFERROR(VLOOKUP($A92,'QMS Data'!$A:$BD,MATCH(R$1,'QMS Data'!$1:$1,0),FALSE),"")</f>
        <v/>
      </c>
      <c r="S92" s="120" t="str">
        <f>IFERROR(VLOOKUP($A92,'QMS Data'!$A:$BD,MATCH(S$1,'QMS Data'!$1:$1,0),FALSE),"")</f>
        <v/>
      </c>
      <c r="T92" s="121" t="str">
        <f t="shared" si="8"/>
        <v/>
      </c>
      <c r="U92" s="122" t="str">
        <f t="shared" si="9"/>
        <v/>
      </c>
      <c r="V92" s="121" t="str">
        <f>IFERROR(VLOOKUP('Required Data'!$H92,Evaluators!A:B,2,FALSE),"")</f>
        <v/>
      </c>
      <c r="W92" s="123" t="str">
        <f t="shared" si="10"/>
        <v/>
      </c>
      <c r="X92" s="124" t="str">
        <f>IFERROR(VLOOKUP(G92,'Active List'!B:D,2,FALSE),"")</f>
        <v/>
      </c>
      <c r="Y92" s="124" t="str">
        <f>IFERROR(SUM('Required Data'!$L92+'Required Data'!$N92+'Required Data'!$P92),"")</f>
        <v/>
      </c>
      <c r="Z92" s="123" t="str">
        <f t="shared" si="11"/>
        <v/>
      </c>
      <c r="AA92" s="125" t="str">
        <f>IFERROR(DATE(Table1[[#This Row],[Call Year]],Table1[[#This Row],[Call Month]],Table1[[#This Row],[Call day]]),"")</f>
        <v/>
      </c>
      <c r="AB92" s="123" t="str">
        <f>TEXT(Table1[[#This Row],[Call date]],"DDDD")</f>
        <v/>
      </c>
      <c r="AC9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2" s="126" t="str">
        <f>IFERROR(HOUR(Table1[[#This Row],[Time]]),"")</f>
        <v/>
      </c>
      <c r="AE92" s="126" t="str">
        <f>IFERROR(VLOOKUP(J92,DV!A:B,2,FALSE),J92)</f>
        <v/>
      </c>
    </row>
    <row r="93" spans="1:31" s="137" customFormat="1">
      <c r="A93" s="90" t="str">
        <f>IF('QMS Data'!A93&lt;&gt;"",'QMS Data'!A93,"")</f>
        <v/>
      </c>
      <c r="B93" s="117" t="str">
        <f>IFERROR(VLOOKUP($A93,'QMS Data'!$A:$BD,MATCH(B$1,'QMS Data'!$1:$1,0),FALSE),"")</f>
        <v/>
      </c>
      <c r="C93" s="117" t="str">
        <f>IFERROR(VLOOKUP($A93,'QMS Data'!$A:$BD,MATCH(C$1,'QMS Data'!$1:$1,0),FALSE),"")</f>
        <v/>
      </c>
      <c r="D93" s="117" t="str">
        <f>IFERROR(VLOOKUP($A93,'QMS Data'!$A:$BD,MATCH(D$1,'QMS Data'!$1:$1,0),FALSE),"")</f>
        <v/>
      </c>
      <c r="E93" s="118" t="str">
        <f>IFERROR(VLOOKUP($A93,'QMS Data'!$A:$BD,MATCH(E$1,'QMS Data'!$1:$1,0),FALSE),"")</f>
        <v/>
      </c>
      <c r="F93" s="117" t="str">
        <f>IFERROR(VLOOKUP($A93,'QMS Data'!$A:$BD,MATCH(F$1,'QMS Data'!$1:$1,0),FALSE),"")</f>
        <v/>
      </c>
      <c r="G93" s="117" t="str">
        <f>IFERROR(VLOOKUP($A93,'QMS Data'!$A:$BD,MATCH(G$1,'QMS Data'!$1:$1,0),FALSE),"")</f>
        <v/>
      </c>
      <c r="H93" s="117" t="str">
        <f>IFERROR(VLOOKUP($A93,'QMS Data'!$A:$BD,MATCH(H$1,'QMS Data'!$1:$1,0),FALSE),"")</f>
        <v/>
      </c>
      <c r="I93" s="117" t="str">
        <f>IFERROR(VLOOKUP($A93,'QMS Data'!$A:$BD,MATCH(I$1,'QMS Data'!$1:$1,0),FALSE),"")</f>
        <v/>
      </c>
      <c r="J93" s="117" t="str">
        <f>IFERROR(VLOOKUP($A93,'QMS Data'!$A:$BD,MATCH(J$1,'QMS Data'!$1:$1,0),FALSE),"")</f>
        <v/>
      </c>
      <c r="K93" s="117" t="str">
        <f>IFERROR(VLOOKUP($A93,'QMS Data'!$A:$BD,MATCH(K$1,'QMS Data'!$1:$1,0),FALSE),"")</f>
        <v/>
      </c>
      <c r="L93" s="119" t="str">
        <f>IFERROR(VLOOKUP($A93,'QMS Data'!$A:$BD,MATCH(L$1,'QMS Data'!$1:$1,0),FALSE),"")</f>
        <v/>
      </c>
      <c r="M93" s="120" t="str">
        <f>IFERROR(VLOOKUP($A93,'QMS Data'!$A:$BD,MATCH(M$1,'QMS Data'!$1:$1,0),FALSE),"")</f>
        <v/>
      </c>
      <c r="N93" s="119" t="str">
        <f>IFERROR(VLOOKUP($A93,'QMS Data'!$A:$BD,MATCH(N$1,'QMS Data'!$1:$1,0),FALSE),"")</f>
        <v/>
      </c>
      <c r="O93" s="120" t="str">
        <f>IFERROR(VLOOKUP($A93,'QMS Data'!$A:$BD,MATCH(O$1,'QMS Data'!$1:$1,0),FALSE),"")</f>
        <v/>
      </c>
      <c r="P93" s="119" t="str">
        <f>IFERROR(VLOOKUP($A93,'QMS Data'!$A:$BD,MATCH(P$1,'QMS Data'!$1:$1,0),FALSE),"")</f>
        <v/>
      </c>
      <c r="Q93" s="120" t="str">
        <f>IFERROR(VLOOKUP($A93,'QMS Data'!$A:$BD,MATCH(Q$1,'QMS Data'!$1:$1,0),FALSE),"")</f>
        <v/>
      </c>
      <c r="R93" s="119" t="str">
        <f>IFERROR(VLOOKUP($A93,'QMS Data'!$A:$BD,MATCH(R$1,'QMS Data'!$1:$1,0),FALSE),"")</f>
        <v/>
      </c>
      <c r="S93" s="120" t="str">
        <f>IFERROR(VLOOKUP($A93,'QMS Data'!$A:$BD,MATCH(S$1,'QMS Data'!$1:$1,0),FALSE),"")</f>
        <v/>
      </c>
      <c r="T93" s="121" t="str">
        <f t="shared" si="8"/>
        <v/>
      </c>
      <c r="U93" s="122" t="str">
        <f t="shared" si="9"/>
        <v/>
      </c>
      <c r="V93" s="121" t="str">
        <f>IFERROR(VLOOKUP('Required Data'!$H93,Evaluators!A:B,2,FALSE),"")</f>
        <v/>
      </c>
      <c r="W93" s="123" t="str">
        <f t="shared" si="10"/>
        <v/>
      </c>
      <c r="X93" s="124" t="str">
        <f>IFERROR(VLOOKUP(G93,'Active List'!B:D,2,FALSE),"")</f>
        <v/>
      </c>
      <c r="Y93" s="124" t="str">
        <f>IFERROR(SUM('Required Data'!$L93+'Required Data'!$N93+'Required Data'!$P93),"")</f>
        <v/>
      </c>
      <c r="Z93" s="123" t="str">
        <f t="shared" si="11"/>
        <v/>
      </c>
      <c r="AA93" s="125" t="str">
        <f>IFERROR(DATE(Table1[[#This Row],[Call Year]],Table1[[#This Row],[Call Month]],Table1[[#This Row],[Call day]]),"")</f>
        <v/>
      </c>
      <c r="AB93" s="123" t="str">
        <f>TEXT(Table1[[#This Row],[Call date]],"DDDD")</f>
        <v/>
      </c>
      <c r="AC9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3" s="126" t="str">
        <f>IFERROR(HOUR(Table1[[#This Row],[Time]]),"")</f>
        <v/>
      </c>
      <c r="AE93" s="126" t="str">
        <f>IFERROR(VLOOKUP(J93,DV!A:B,2,FALSE),J93)</f>
        <v/>
      </c>
    </row>
    <row r="94" spans="1:31" s="137" customFormat="1">
      <c r="A94" s="90" t="str">
        <f>IF('QMS Data'!A94&lt;&gt;"",'QMS Data'!A94,"")</f>
        <v/>
      </c>
      <c r="B94" s="117" t="str">
        <f>IFERROR(VLOOKUP($A94,'QMS Data'!$A:$BD,MATCH(B$1,'QMS Data'!$1:$1,0),FALSE),"")</f>
        <v/>
      </c>
      <c r="C94" s="117" t="str">
        <f>IFERROR(VLOOKUP($A94,'QMS Data'!$A:$BD,MATCH(C$1,'QMS Data'!$1:$1,0),FALSE),"")</f>
        <v/>
      </c>
      <c r="D94" s="117" t="str">
        <f>IFERROR(VLOOKUP($A94,'QMS Data'!$A:$BD,MATCH(D$1,'QMS Data'!$1:$1,0),FALSE),"")</f>
        <v/>
      </c>
      <c r="E94" s="118" t="str">
        <f>IFERROR(VLOOKUP($A94,'QMS Data'!$A:$BD,MATCH(E$1,'QMS Data'!$1:$1,0),FALSE),"")</f>
        <v/>
      </c>
      <c r="F94" s="117" t="str">
        <f>IFERROR(VLOOKUP($A94,'QMS Data'!$A:$BD,MATCH(F$1,'QMS Data'!$1:$1,0),FALSE),"")</f>
        <v/>
      </c>
      <c r="G94" s="117" t="str">
        <f>IFERROR(VLOOKUP($A94,'QMS Data'!$A:$BD,MATCH(G$1,'QMS Data'!$1:$1,0),FALSE),"")</f>
        <v/>
      </c>
      <c r="H94" s="117" t="str">
        <f>IFERROR(VLOOKUP($A94,'QMS Data'!$A:$BD,MATCH(H$1,'QMS Data'!$1:$1,0),FALSE),"")</f>
        <v/>
      </c>
      <c r="I94" s="117" t="str">
        <f>IFERROR(VLOOKUP($A94,'QMS Data'!$A:$BD,MATCH(I$1,'QMS Data'!$1:$1,0),FALSE),"")</f>
        <v/>
      </c>
      <c r="J94" s="117" t="str">
        <f>IFERROR(VLOOKUP($A94,'QMS Data'!$A:$BD,MATCH(J$1,'QMS Data'!$1:$1,0),FALSE),"")</f>
        <v/>
      </c>
      <c r="K94" s="117" t="str">
        <f>IFERROR(VLOOKUP($A94,'QMS Data'!$A:$BD,MATCH(K$1,'QMS Data'!$1:$1,0),FALSE),"")</f>
        <v/>
      </c>
      <c r="L94" s="119" t="str">
        <f>IFERROR(VLOOKUP($A94,'QMS Data'!$A:$BD,MATCH(L$1,'QMS Data'!$1:$1,0),FALSE),"")</f>
        <v/>
      </c>
      <c r="M94" s="120" t="str">
        <f>IFERROR(VLOOKUP($A94,'QMS Data'!$A:$BD,MATCH(M$1,'QMS Data'!$1:$1,0),FALSE),"")</f>
        <v/>
      </c>
      <c r="N94" s="119" t="str">
        <f>IFERROR(VLOOKUP($A94,'QMS Data'!$A:$BD,MATCH(N$1,'QMS Data'!$1:$1,0),FALSE),"")</f>
        <v/>
      </c>
      <c r="O94" s="120" t="str">
        <f>IFERROR(VLOOKUP($A94,'QMS Data'!$A:$BD,MATCH(O$1,'QMS Data'!$1:$1,0),FALSE),"")</f>
        <v/>
      </c>
      <c r="P94" s="119" t="str">
        <f>IFERROR(VLOOKUP($A94,'QMS Data'!$A:$BD,MATCH(P$1,'QMS Data'!$1:$1,0),FALSE),"")</f>
        <v/>
      </c>
      <c r="Q94" s="120" t="str">
        <f>IFERROR(VLOOKUP($A94,'QMS Data'!$A:$BD,MATCH(Q$1,'QMS Data'!$1:$1,0),FALSE),"")</f>
        <v/>
      </c>
      <c r="R94" s="119" t="str">
        <f>IFERROR(VLOOKUP($A94,'QMS Data'!$A:$BD,MATCH(R$1,'QMS Data'!$1:$1,0),FALSE),"")</f>
        <v/>
      </c>
      <c r="S94" s="120" t="str">
        <f>IFERROR(VLOOKUP($A94,'QMS Data'!$A:$BD,MATCH(S$1,'QMS Data'!$1:$1,0),FALSE),"")</f>
        <v/>
      </c>
      <c r="T94" s="121" t="str">
        <f t="shared" si="8"/>
        <v/>
      </c>
      <c r="U94" s="122" t="str">
        <f t="shared" si="9"/>
        <v/>
      </c>
      <c r="V94" s="121" t="str">
        <f>IFERROR(VLOOKUP('Required Data'!$H94,Evaluators!A:B,2,FALSE),"")</f>
        <v/>
      </c>
      <c r="W94" s="123" t="str">
        <f t="shared" si="10"/>
        <v/>
      </c>
      <c r="X94" s="124" t="str">
        <f>IFERROR(VLOOKUP(G94,'Active List'!B:D,2,FALSE),"")</f>
        <v/>
      </c>
      <c r="Y94" s="124" t="str">
        <f>IFERROR(SUM('Required Data'!$L94+'Required Data'!$N94+'Required Data'!$P94),"")</f>
        <v/>
      </c>
      <c r="Z94" s="123" t="str">
        <f t="shared" si="11"/>
        <v/>
      </c>
      <c r="AA94" s="125" t="str">
        <f>IFERROR(DATE(Table1[[#This Row],[Call Year]],Table1[[#This Row],[Call Month]],Table1[[#This Row],[Call day]]),"")</f>
        <v/>
      </c>
      <c r="AB94" s="123" t="str">
        <f>TEXT(Table1[[#This Row],[Call date]],"DDDD")</f>
        <v/>
      </c>
      <c r="AC9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4" s="126" t="str">
        <f>IFERROR(HOUR(Table1[[#This Row],[Time]]),"")</f>
        <v/>
      </c>
      <c r="AE94" s="126" t="str">
        <f>IFERROR(VLOOKUP(J94,DV!A:B,2,FALSE),J94)</f>
        <v/>
      </c>
    </row>
    <row r="95" spans="1:31" s="137" customFormat="1">
      <c r="A95" s="90" t="str">
        <f>IF('QMS Data'!A95&lt;&gt;"",'QMS Data'!A95,"")</f>
        <v/>
      </c>
      <c r="B95" s="117" t="str">
        <f>IFERROR(VLOOKUP($A95,'QMS Data'!$A:$BD,MATCH(B$1,'QMS Data'!$1:$1,0),FALSE),"")</f>
        <v/>
      </c>
      <c r="C95" s="117" t="str">
        <f>IFERROR(VLOOKUP($A95,'QMS Data'!$A:$BD,MATCH(C$1,'QMS Data'!$1:$1,0),FALSE),"")</f>
        <v/>
      </c>
      <c r="D95" s="117" t="str">
        <f>IFERROR(VLOOKUP($A95,'QMS Data'!$A:$BD,MATCH(D$1,'QMS Data'!$1:$1,0),FALSE),"")</f>
        <v/>
      </c>
      <c r="E95" s="118" t="str">
        <f>IFERROR(VLOOKUP($A95,'QMS Data'!$A:$BD,MATCH(E$1,'QMS Data'!$1:$1,0),FALSE),"")</f>
        <v/>
      </c>
      <c r="F95" s="117" t="str">
        <f>IFERROR(VLOOKUP($A95,'QMS Data'!$A:$BD,MATCH(F$1,'QMS Data'!$1:$1,0),FALSE),"")</f>
        <v/>
      </c>
      <c r="G95" s="117" t="str">
        <f>IFERROR(VLOOKUP($A95,'QMS Data'!$A:$BD,MATCH(G$1,'QMS Data'!$1:$1,0),FALSE),"")</f>
        <v/>
      </c>
      <c r="H95" s="117" t="str">
        <f>IFERROR(VLOOKUP($A95,'QMS Data'!$A:$BD,MATCH(H$1,'QMS Data'!$1:$1,0),FALSE),"")</f>
        <v/>
      </c>
      <c r="I95" s="117" t="str">
        <f>IFERROR(VLOOKUP($A95,'QMS Data'!$A:$BD,MATCH(I$1,'QMS Data'!$1:$1,0),FALSE),"")</f>
        <v/>
      </c>
      <c r="J95" s="117" t="str">
        <f>IFERROR(VLOOKUP($A95,'QMS Data'!$A:$BD,MATCH(J$1,'QMS Data'!$1:$1,0),FALSE),"")</f>
        <v/>
      </c>
      <c r="K95" s="117" t="str">
        <f>IFERROR(VLOOKUP($A95,'QMS Data'!$A:$BD,MATCH(K$1,'QMS Data'!$1:$1,0),FALSE),"")</f>
        <v/>
      </c>
      <c r="L95" s="119" t="str">
        <f>IFERROR(VLOOKUP($A95,'QMS Data'!$A:$BD,MATCH(L$1,'QMS Data'!$1:$1,0),FALSE),"")</f>
        <v/>
      </c>
      <c r="M95" s="120" t="str">
        <f>IFERROR(VLOOKUP($A95,'QMS Data'!$A:$BD,MATCH(M$1,'QMS Data'!$1:$1,0),FALSE),"")</f>
        <v/>
      </c>
      <c r="N95" s="119" t="str">
        <f>IFERROR(VLOOKUP($A95,'QMS Data'!$A:$BD,MATCH(N$1,'QMS Data'!$1:$1,0),FALSE),"")</f>
        <v/>
      </c>
      <c r="O95" s="120" t="str">
        <f>IFERROR(VLOOKUP($A95,'QMS Data'!$A:$BD,MATCH(O$1,'QMS Data'!$1:$1,0),FALSE),"")</f>
        <v/>
      </c>
      <c r="P95" s="119" t="str">
        <f>IFERROR(VLOOKUP($A95,'QMS Data'!$A:$BD,MATCH(P$1,'QMS Data'!$1:$1,0),FALSE),"")</f>
        <v/>
      </c>
      <c r="Q95" s="120" t="str">
        <f>IFERROR(VLOOKUP($A95,'QMS Data'!$A:$BD,MATCH(Q$1,'QMS Data'!$1:$1,0),FALSE),"")</f>
        <v/>
      </c>
      <c r="R95" s="119" t="str">
        <f>IFERROR(VLOOKUP($A95,'QMS Data'!$A:$BD,MATCH(R$1,'QMS Data'!$1:$1,0),FALSE),"")</f>
        <v/>
      </c>
      <c r="S95" s="120" t="str">
        <f>IFERROR(VLOOKUP($A95,'QMS Data'!$A:$BD,MATCH(S$1,'QMS Data'!$1:$1,0),FALSE),"")</f>
        <v/>
      </c>
      <c r="T95" s="121" t="str">
        <f t="shared" si="8"/>
        <v/>
      </c>
      <c r="U95" s="122" t="str">
        <f t="shared" si="9"/>
        <v/>
      </c>
      <c r="V95" s="121" t="str">
        <f>IFERROR(VLOOKUP('Required Data'!$H95,Evaluators!A:B,2,FALSE),"")</f>
        <v/>
      </c>
      <c r="W95" s="123" t="str">
        <f t="shared" si="10"/>
        <v/>
      </c>
      <c r="X95" s="124" t="str">
        <f>IFERROR(VLOOKUP(G95,'Active List'!B:D,2,FALSE),"")</f>
        <v/>
      </c>
      <c r="Y95" s="124" t="str">
        <f>IFERROR(SUM('Required Data'!$L95+'Required Data'!$N95+'Required Data'!$P95),"")</f>
        <v/>
      </c>
      <c r="Z95" s="123" t="str">
        <f t="shared" si="11"/>
        <v/>
      </c>
      <c r="AA95" s="125" t="str">
        <f>IFERROR(DATE(Table1[[#This Row],[Call Year]],Table1[[#This Row],[Call Month]],Table1[[#This Row],[Call day]]),"")</f>
        <v/>
      </c>
      <c r="AB95" s="123" t="str">
        <f>TEXT(Table1[[#This Row],[Call date]],"DDDD")</f>
        <v/>
      </c>
      <c r="AC9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5" s="126" t="str">
        <f>IFERROR(HOUR(Table1[[#This Row],[Time]]),"")</f>
        <v/>
      </c>
      <c r="AE95" s="126" t="str">
        <f>IFERROR(VLOOKUP(J95,DV!A:B,2,FALSE),J95)</f>
        <v/>
      </c>
    </row>
    <row r="96" spans="1:31" s="137" customFormat="1">
      <c r="A96" s="90" t="str">
        <f>IF('QMS Data'!A96&lt;&gt;"",'QMS Data'!A96,"")</f>
        <v/>
      </c>
      <c r="B96" s="117" t="str">
        <f>IFERROR(VLOOKUP($A96,'QMS Data'!$A:$BD,MATCH(B$1,'QMS Data'!$1:$1,0),FALSE),"")</f>
        <v/>
      </c>
      <c r="C96" s="117" t="str">
        <f>IFERROR(VLOOKUP($A96,'QMS Data'!$A:$BD,MATCH(C$1,'QMS Data'!$1:$1,0),FALSE),"")</f>
        <v/>
      </c>
      <c r="D96" s="117" t="str">
        <f>IFERROR(VLOOKUP($A96,'QMS Data'!$A:$BD,MATCH(D$1,'QMS Data'!$1:$1,0),FALSE),"")</f>
        <v/>
      </c>
      <c r="E96" s="118" t="str">
        <f>IFERROR(VLOOKUP($A96,'QMS Data'!$A:$BD,MATCH(E$1,'QMS Data'!$1:$1,0),FALSE),"")</f>
        <v/>
      </c>
      <c r="F96" s="117" t="str">
        <f>IFERROR(VLOOKUP($A96,'QMS Data'!$A:$BD,MATCH(F$1,'QMS Data'!$1:$1,0),FALSE),"")</f>
        <v/>
      </c>
      <c r="G96" s="117" t="str">
        <f>IFERROR(VLOOKUP($A96,'QMS Data'!$A:$BD,MATCH(G$1,'QMS Data'!$1:$1,0),FALSE),"")</f>
        <v/>
      </c>
      <c r="H96" s="117" t="str">
        <f>IFERROR(VLOOKUP($A96,'QMS Data'!$A:$BD,MATCH(H$1,'QMS Data'!$1:$1,0),FALSE),"")</f>
        <v/>
      </c>
      <c r="I96" s="117" t="str">
        <f>IFERROR(VLOOKUP($A96,'QMS Data'!$A:$BD,MATCH(I$1,'QMS Data'!$1:$1,0),FALSE),"")</f>
        <v/>
      </c>
      <c r="J96" s="117" t="str">
        <f>IFERROR(VLOOKUP($A96,'QMS Data'!$A:$BD,MATCH(J$1,'QMS Data'!$1:$1,0),FALSE),"")</f>
        <v/>
      </c>
      <c r="K96" s="117" t="str">
        <f>IFERROR(VLOOKUP($A96,'QMS Data'!$A:$BD,MATCH(K$1,'QMS Data'!$1:$1,0),FALSE),"")</f>
        <v/>
      </c>
      <c r="L96" s="119" t="str">
        <f>IFERROR(VLOOKUP($A96,'QMS Data'!$A:$BD,MATCH(L$1,'QMS Data'!$1:$1,0),FALSE),"")</f>
        <v/>
      </c>
      <c r="M96" s="120" t="str">
        <f>IFERROR(VLOOKUP($A96,'QMS Data'!$A:$BD,MATCH(M$1,'QMS Data'!$1:$1,0),FALSE),"")</f>
        <v/>
      </c>
      <c r="N96" s="119" t="str">
        <f>IFERROR(VLOOKUP($A96,'QMS Data'!$A:$BD,MATCH(N$1,'QMS Data'!$1:$1,0),FALSE),"")</f>
        <v/>
      </c>
      <c r="O96" s="120" t="str">
        <f>IFERROR(VLOOKUP($A96,'QMS Data'!$A:$BD,MATCH(O$1,'QMS Data'!$1:$1,0),FALSE),"")</f>
        <v/>
      </c>
      <c r="P96" s="119" t="str">
        <f>IFERROR(VLOOKUP($A96,'QMS Data'!$A:$BD,MATCH(P$1,'QMS Data'!$1:$1,0),FALSE),"")</f>
        <v/>
      </c>
      <c r="Q96" s="120" t="str">
        <f>IFERROR(VLOOKUP($A96,'QMS Data'!$A:$BD,MATCH(Q$1,'QMS Data'!$1:$1,0),FALSE),"")</f>
        <v/>
      </c>
      <c r="R96" s="119" t="str">
        <f>IFERROR(VLOOKUP($A96,'QMS Data'!$A:$BD,MATCH(R$1,'QMS Data'!$1:$1,0),FALSE),"")</f>
        <v/>
      </c>
      <c r="S96" s="120" t="str">
        <f>IFERROR(VLOOKUP($A96,'QMS Data'!$A:$BD,MATCH(S$1,'QMS Data'!$1:$1,0),FALSE),"")</f>
        <v/>
      </c>
      <c r="T96" s="121" t="str">
        <f t="shared" si="8"/>
        <v/>
      </c>
      <c r="U96" s="122" t="str">
        <f t="shared" si="9"/>
        <v/>
      </c>
      <c r="V96" s="121" t="str">
        <f>IFERROR(VLOOKUP('Required Data'!$H96,Evaluators!A:B,2,FALSE),"")</f>
        <v/>
      </c>
      <c r="W96" s="123" t="str">
        <f t="shared" si="10"/>
        <v/>
      </c>
      <c r="X96" s="124" t="str">
        <f>IFERROR(VLOOKUP(G96,'Active List'!B:D,2,FALSE),"")</f>
        <v/>
      </c>
      <c r="Y96" s="124" t="str">
        <f>IFERROR(SUM('Required Data'!$L96+'Required Data'!$N96+'Required Data'!$P96),"")</f>
        <v/>
      </c>
      <c r="Z96" s="123" t="str">
        <f t="shared" si="11"/>
        <v/>
      </c>
      <c r="AA96" s="125" t="str">
        <f>IFERROR(DATE(Table1[[#This Row],[Call Year]],Table1[[#This Row],[Call Month]],Table1[[#This Row],[Call day]]),"")</f>
        <v/>
      </c>
      <c r="AB96" s="123" t="str">
        <f>TEXT(Table1[[#This Row],[Call date]],"DDDD")</f>
        <v/>
      </c>
      <c r="AC9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6" s="126" t="str">
        <f>IFERROR(HOUR(Table1[[#This Row],[Time]]),"")</f>
        <v/>
      </c>
      <c r="AE96" s="126" t="str">
        <f>IFERROR(VLOOKUP(J96,DV!A:B,2,FALSE),J96)</f>
        <v/>
      </c>
    </row>
    <row r="97" spans="1:31" s="137" customFormat="1">
      <c r="A97" s="90" t="str">
        <f>IF('QMS Data'!A97&lt;&gt;"",'QMS Data'!A97,"")</f>
        <v/>
      </c>
      <c r="B97" s="117" t="str">
        <f>IFERROR(VLOOKUP($A97,'QMS Data'!$A:$BD,MATCH(B$1,'QMS Data'!$1:$1,0),FALSE),"")</f>
        <v/>
      </c>
      <c r="C97" s="117" t="str">
        <f>IFERROR(VLOOKUP($A97,'QMS Data'!$A:$BD,MATCH(C$1,'QMS Data'!$1:$1,0),FALSE),"")</f>
        <v/>
      </c>
      <c r="D97" s="117" t="str">
        <f>IFERROR(VLOOKUP($A97,'QMS Data'!$A:$BD,MATCH(D$1,'QMS Data'!$1:$1,0),FALSE),"")</f>
        <v/>
      </c>
      <c r="E97" s="118" t="str">
        <f>IFERROR(VLOOKUP($A97,'QMS Data'!$A:$BD,MATCH(E$1,'QMS Data'!$1:$1,0),FALSE),"")</f>
        <v/>
      </c>
      <c r="F97" s="117" t="str">
        <f>IFERROR(VLOOKUP($A97,'QMS Data'!$A:$BD,MATCH(F$1,'QMS Data'!$1:$1,0),FALSE),"")</f>
        <v/>
      </c>
      <c r="G97" s="117" t="str">
        <f>IFERROR(VLOOKUP($A97,'QMS Data'!$A:$BD,MATCH(G$1,'QMS Data'!$1:$1,0),FALSE),"")</f>
        <v/>
      </c>
      <c r="H97" s="117" t="str">
        <f>IFERROR(VLOOKUP($A97,'QMS Data'!$A:$BD,MATCH(H$1,'QMS Data'!$1:$1,0),FALSE),"")</f>
        <v/>
      </c>
      <c r="I97" s="117" t="str">
        <f>IFERROR(VLOOKUP($A97,'QMS Data'!$A:$BD,MATCH(I$1,'QMS Data'!$1:$1,0),FALSE),"")</f>
        <v/>
      </c>
      <c r="J97" s="117" t="str">
        <f>IFERROR(VLOOKUP($A97,'QMS Data'!$A:$BD,MATCH(J$1,'QMS Data'!$1:$1,0),FALSE),"")</f>
        <v/>
      </c>
      <c r="K97" s="117" t="str">
        <f>IFERROR(VLOOKUP($A97,'QMS Data'!$A:$BD,MATCH(K$1,'QMS Data'!$1:$1,0),FALSE),"")</f>
        <v/>
      </c>
      <c r="L97" s="119" t="str">
        <f>IFERROR(VLOOKUP($A97,'QMS Data'!$A:$BD,MATCH(L$1,'QMS Data'!$1:$1,0),FALSE),"")</f>
        <v/>
      </c>
      <c r="M97" s="120" t="str">
        <f>IFERROR(VLOOKUP($A97,'QMS Data'!$A:$BD,MATCH(M$1,'QMS Data'!$1:$1,0),FALSE),"")</f>
        <v/>
      </c>
      <c r="N97" s="119" t="str">
        <f>IFERROR(VLOOKUP($A97,'QMS Data'!$A:$BD,MATCH(N$1,'QMS Data'!$1:$1,0),FALSE),"")</f>
        <v/>
      </c>
      <c r="O97" s="120" t="str">
        <f>IFERROR(VLOOKUP($A97,'QMS Data'!$A:$BD,MATCH(O$1,'QMS Data'!$1:$1,0),FALSE),"")</f>
        <v/>
      </c>
      <c r="P97" s="119" t="str">
        <f>IFERROR(VLOOKUP($A97,'QMS Data'!$A:$BD,MATCH(P$1,'QMS Data'!$1:$1,0),FALSE),"")</f>
        <v/>
      </c>
      <c r="Q97" s="120" t="str">
        <f>IFERROR(VLOOKUP($A97,'QMS Data'!$A:$BD,MATCH(Q$1,'QMS Data'!$1:$1,0),FALSE),"")</f>
        <v/>
      </c>
      <c r="R97" s="119" t="str">
        <f>IFERROR(VLOOKUP($A97,'QMS Data'!$A:$BD,MATCH(R$1,'QMS Data'!$1:$1,0),FALSE),"")</f>
        <v/>
      </c>
      <c r="S97" s="120" t="str">
        <f>IFERROR(VLOOKUP($A97,'QMS Data'!$A:$BD,MATCH(S$1,'QMS Data'!$1:$1,0),FALSE),"")</f>
        <v/>
      </c>
      <c r="T97" s="121" t="str">
        <f t="shared" si="8"/>
        <v/>
      </c>
      <c r="U97" s="122" t="str">
        <f t="shared" si="9"/>
        <v/>
      </c>
      <c r="V97" s="121" t="str">
        <f>IFERROR(VLOOKUP('Required Data'!$H97,Evaluators!A:B,2,FALSE),"")</f>
        <v/>
      </c>
      <c r="W97" s="123" t="str">
        <f t="shared" si="10"/>
        <v/>
      </c>
      <c r="X97" s="124" t="str">
        <f>IFERROR(VLOOKUP(G97,'Active List'!B:D,2,FALSE),"")</f>
        <v/>
      </c>
      <c r="Y97" s="124" t="str">
        <f>IFERROR(SUM('Required Data'!$L97+'Required Data'!$N97+'Required Data'!$P97),"")</f>
        <v/>
      </c>
      <c r="Z97" s="123" t="str">
        <f t="shared" si="11"/>
        <v/>
      </c>
      <c r="AA97" s="125" t="str">
        <f>IFERROR(DATE(Table1[[#This Row],[Call Year]],Table1[[#This Row],[Call Month]],Table1[[#This Row],[Call day]]),"")</f>
        <v/>
      </c>
      <c r="AB97" s="123" t="str">
        <f>TEXT(Table1[[#This Row],[Call date]],"DDDD")</f>
        <v/>
      </c>
      <c r="AC9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7" s="126" t="str">
        <f>IFERROR(HOUR(Table1[[#This Row],[Time]]),"")</f>
        <v/>
      </c>
      <c r="AE97" s="126" t="str">
        <f>IFERROR(VLOOKUP(J97,DV!A:B,2,FALSE),J97)</f>
        <v/>
      </c>
    </row>
    <row r="98" spans="1:31" s="137" customFormat="1">
      <c r="A98" s="90" t="str">
        <f>IF('QMS Data'!A98&lt;&gt;"",'QMS Data'!A98,"")</f>
        <v/>
      </c>
      <c r="B98" s="117" t="str">
        <f>IFERROR(VLOOKUP($A98,'QMS Data'!$A:$BD,MATCH(B$1,'QMS Data'!$1:$1,0),FALSE),"")</f>
        <v/>
      </c>
      <c r="C98" s="117" t="str">
        <f>IFERROR(VLOOKUP($A98,'QMS Data'!$A:$BD,MATCH(C$1,'QMS Data'!$1:$1,0),FALSE),"")</f>
        <v/>
      </c>
      <c r="D98" s="117" t="str">
        <f>IFERROR(VLOOKUP($A98,'QMS Data'!$A:$BD,MATCH(D$1,'QMS Data'!$1:$1,0),FALSE),"")</f>
        <v/>
      </c>
      <c r="E98" s="118" t="str">
        <f>IFERROR(VLOOKUP($A98,'QMS Data'!$A:$BD,MATCH(E$1,'QMS Data'!$1:$1,0),FALSE),"")</f>
        <v/>
      </c>
      <c r="F98" s="117" t="str">
        <f>IFERROR(VLOOKUP($A98,'QMS Data'!$A:$BD,MATCH(F$1,'QMS Data'!$1:$1,0),FALSE),"")</f>
        <v/>
      </c>
      <c r="G98" s="117" t="str">
        <f>IFERROR(VLOOKUP($A98,'QMS Data'!$A:$BD,MATCH(G$1,'QMS Data'!$1:$1,0),FALSE),"")</f>
        <v/>
      </c>
      <c r="H98" s="117" t="str">
        <f>IFERROR(VLOOKUP($A98,'QMS Data'!$A:$BD,MATCH(H$1,'QMS Data'!$1:$1,0),FALSE),"")</f>
        <v/>
      </c>
      <c r="I98" s="117" t="str">
        <f>IFERROR(VLOOKUP($A98,'QMS Data'!$A:$BD,MATCH(I$1,'QMS Data'!$1:$1,0),FALSE),"")</f>
        <v/>
      </c>
      <c r="J98" s="117" t="str">
        <f>IFERROR(VLOOKUP($A98,'QMS Data'!$A:$BD,MATCH(J$1,'QMS Data'!$1:$1,0),FALSE),"")</f>
        <v/>
      </c>
      <c r="K98" s="117" t="str">
        <f>IFERROR(VLOOKUP($A98,'QMS Data'!$A:$BD,MATCH(K$1,'QMS Data'!$1:$1,0),FALSE),"")</f>
        <v/>
      </c>
      <c r="L98" s="119" t="str">
        <f>IFERROR(VLOOKUP($A98,'QMS Data'!$A:$BD,MATCH(L$1,'QMS Data'!$1:$1,0),FALSE),"")</f>
        <v/>
      </c>
      <c r="M98" s="120" t="str">
        <f>IFERROR(VLOOKUP($A98,'QMS Data'!$A:$BD,MATCH(M$1,'QMS Data'!$1:$1,0),FALSE),"")</f>
        <v/>
      </c>
      <c r="N98" s="119" t="str">
        <f>IFERROR(VLOOKUP($A98,'QMS Data'!$A:$BD,MATCH(N$1,'QMS Data'!$1:$1,0),FALSE),"")</f>
        <v/>
      </c>
      <c r="O98" s="120" t="str">
        <f>IFERROR(VLOOKUP($A98,'QMS Data'!$A:$BD,MATCH(O$1,'QMS Data'!$1:$1,0),FALSE),"")</f>
        <v/>
      </c>
      <c r="P98" s="119" t="str">
        <f>IFERROR(VLOOKUP($A98,'QMS Data'!$A:$BD,MATCH(P$1,'QMS Data'!$1:$1,0),FALSE),"")</f>
        <v/>
      </c>
      <c r="Q98" s="120" t="str">
        <f>IFERROR(VLOOKUP($A98,'QMS Data'!$A:$BD,MATCH(Q$1,'QMS Data'!$1:$1,0),FALSE),"")</f>
        <v/>
      </c>
      <c r="R98" s="119" t="str">
        <f>IFERROR(VLOOKUP($A98,'QMS Data'!$A:$BD,MATCH(R$1,'QMS Data'!$1:$1,0),FALSE),"")</f>
        <v/>
      </c>
      <c r="S98" s="120" t="str">
        <f>IFERROR(VLOOKUP($A98,'QMS Data'!$A:$BD,MATCH(S$1,'QMS Data'!$1:$1,0),FALSE),"")</f>
        <v/>
      </c>
      <c r="T98" s="121" t="str">
        <f t="shared" si="8"/>
        <v/>
      </c>
      <c r="U98" s="122" t="str">
        <f t="shared" si="9"/>
        <v/>
      </c>
      <c r="V98" s="121" t="str">
        <f>IFERROR(VLOOKUP('Required Data'!$H98,Evaluators!A:B,2,FALSE),"")</f>
        <v/>
      </c>
      <c r="W98" s="123" t="str">
        <f t="shared" si="10"/>
        <v/>
      </c>
      <c r="X98" s="124" t="str">
        <f>IFERROR(VLOOKUP(G98,'Active List'!B:D,2,FALSE),"")</f>
        <v/>
      </c>
      <c r="Y98" s="124" t="str">
        <f>IFERROR(SUM('Required Data'!$L98+'Required Data'!$N98+'Required Data'!$P98),"")</f>
        <v/>
      </c>
      <c r="Z98" s="123" t="str">
        <f t="shared" si="11"/>
        <v/>
      </c>
      <c r="AA98" s="125" t="str">
        <f>IFERROR(DATE(Table1[[#This Row],[Call Year]],Table1[[#This Row],[Call Month]],Table1[[#This Row],[Call day]]),"")</f>
        <v/>
      </c>
      <c r="AB98" s="123" t="str">
        <f>TEXT(Table1[[#This Row],[Call date]],"DDDD")</f>
        <v/>
      </c>
      <c r="AC9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8" s="126" t="str">
        <f>IFERROR(HOUR(Table1[[#This Row],[Time]]),"")</f>
        <v/>
      </c>
      <c r="AE98" s="126" t="str">
        <f>IFERROR(VLOOKUP(J98,DV!A:B,2,FALSE),J98)</f>
        <v/>
      </c>
    </row>
    <row r="99" spans="1:31" s="137" customFormat="1">
      <c r="A99" s="90" t="str">
        <f>IF('QMS Data'!A99&lt;&gt;"",'QMS Data'!A99,"")</f>
        <v/>
      </c>
      <c r="B99" s="117" t="str">
        <f>IFERROR(VLOOKUP($A99,'QMS Data'!$A:$BD,MATCH(B$1,'QMS Data'!$1:$1,0),FALSE),"")</f>
        <v/>
      </c>
      <c r="C99" s="117" t="str">
        <f>IFERROR(VLOOKUP($A99,'QMS Data'!$A:$BD,MATCH(C$1,'QMS Data'!$1:$1,0),FALSE),"")</f>
        <v/>
      </c>
      <c r="D99" s="117" t="str">
        <f>IFERROR(VLOOKUP($A99,'QMS Data'!$A:$BD,MATCH(D$1,'QMS Data'!$1:$1,0),FALSE),"")</f>
        <v/>
      </c>
      <c r="E99" s="118" t="str">
        <f>IFERROR(VLOOKUP($A99,'QMS Data'!$A:$BD,MATCH(E$1,'QMS Data'!$1:$1,0),FALSE),"")</f>
        <v/>
      </c>
      <c r="F99" s="117" t="str">
        <f>IFERROR(VLOOKUP($A99,'QMS Data'!$A:$BD,MATCH(F$1,'QMS Data'!$1:$1,0),FALSE),"")</f>
        <v/>
      </c>
      <c r="G99" s="117" t="str">
        <f>IFERROR(VLOOKUP($A99,'QMS Data'!$A:$BD,MATCH(G$1,'QMS Data'!$1:$1,0),FALSE),"")</f>
        <v/>
      </c>
      <c r="H99" s="117" t="str">
        <f>IFERROR(VLOOKUP($A99,'QMS Data'!$A:$BD,MATCH(H$1,'QMS Data'!$1:$1,0),FALSE),"")</f>
        <v/>
      </c>
      <c r="I99" s="117" t="str">
        <f>IFERROR(VLOOKUP($A99,'QMS Data'!$A:$BD,MATCH(I$1,'QMS Data'!$1:$1,0),FALSE),"")</f>
        <v/>
      </c>
      <c r="J99" s="117" t="str">
        <f>IFERROR(VLOOKUP($A99,'QMS Data'!$A:$BD,MATCH(J$1,'QMS Data'!$1:$1,0),FALSE),"")</f>
        <v/>
      </c>
      <c r="K99" s="117" t="str">
        <f>IFERROR(VLOOKUP($A99,'QMS Data'!$A:$BD,MATCH(K$1,'QMS Data'!$1:$1,0),FALSE),"")</f>
        <v/>
      </c>
      <c r="L99" s="119" t="str">
        <f>IFERROR(VLOOKUP($A99,'QMS Data'!$A:$BD,MATCH(L$1,'QMS Data'!$1:$1,0),FALSE),"")</f>
        <v/>
      </c>
      <c r="M99" s="120" t="str">
        <f>IFERROR(VLOOKUP($A99,'QMS Data'!$A:$BD,MATCH(M$1,'QMS Data'!$1:$1,0),FALSE),"")</f>
        <v/>
      </c>
      <c r="N99" s="119" t="str">
        <f>IFERROR(VLOOKUP($A99,'QMS Data'!$A:$BD,MATCH(N$1,'QMS Data'!$1:$1,0),FALSE),"")</f>
        <v/>
      </c>
      <c r="O99" s="120" t="str">
        <f>IFERROR(VLOOKUP($A99,'QMS Data'!$A:$BD,MATCH(O$1,'QMS Data'!$1:$1,0),FALSE),"")</f>
        <v/>
      </c>
      <c r="P99" s="119" t="str">
        <f>IFERROR(VLOOKUP($A99,'QMS Data'!$A:$BD,MATCH(P$1,'QMS Data'!$1:$1,0),FALSE),"")</f>
        <v/>
      </c>
      <c r="Q99" s="120" t="str">
        <f>IFERROR(VLOOKUP($A99,'QMS Data'!$A:$BD,MATCH(Q$1,'QMS Data'!$1:$1,0),FALSE),"")</f>
        <v/>
      </c>
      <c r="R99" s="119" t="str">
        <f>IFERROR(VLOOKUP($A99,'QMS Data'!$A:$BD,MATCH(R$1,'QMS Data'!$1:$1,0),FALSE),"")</f>
        <v/>
      </c>
      <c r="S99" s="120" t="str">
        <f>IFERROR(VLOOKUP($A99,'QMS Data'!$A:$BD,MATCH(S$1,'QMS Data'!$1:$1,0),FALSE),"")</f>
        <v/>
      </c>
      <c r="T99" s="121" t="str">
        <f t="shared" si="8"/>
        <v/>
      </c>
      <c r="U99" s="122" t="str">
        <f t="shared" si="9"/>
        <v/>
      </c>
      <c r="V99" s="121" t="str">
        <f>IFERROR(VLOOKUP('Required Data'!$H99,Evaluators!A:B,2,FALSE),"")</f>
        <v/>
      </c>
      <c r="W99" s="123" t="str">
        <f t="shared" si="10"/>
        <v/>
      </c>
      <c r="X99" s="124" t="str">
        <f>IFERROR(VLOOKUP(G99,'Active List'!B:D,2,FALSE),"")</f>
        <v/>
      </c>
      <c r="Y99" s="124" t="str">
        <f>IFERROR(SUM('Required Data'!$L99+'Required Data'!$N99+'Required Data'!$P99),"")</f>
        <v/>
      </c>
      <c r="Z99" s="123" t="str">
        <f t="shared" si="11"/>
        <v/>
      </c>
      <c r="AA99" s="125" t="str">
        <f>IFERROR(DATE(Table1[[#This Row],[Call Year]],Table1[[#This Row],[Call Month]],Table1[[#This Row],[Call day]]),"")</f>
        <v/>
      </c>
      <c r="AB99" s="123" t="str">
        <f>TEXT(Table1[[#This Row],[Call date]],"DDDD")</f>
        <v/>
      </c>
      <c r="AC9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99" s="126" t="str">
        <f>IFERROR(HOUR(Table1[[#This Row],[Time]]),"")</f>
        <v/>
      </c>
      <c r="AE99" s="126" t="str">
        <f>IFERROR(VLOOKUP(J99,DV!A:B,2,FALSE),J99)</f>
        <v/>
      </c>
    </row>
    <row r="100" spans="1:31" s="137" customFormat="1">
      <c r="A100" s="90" t="str">
        <f>IF('QMS Data'!A100&lt;&gt;"",'QMS Data'!A100,"")</f>
        <v/>
      </c>
      <c r="B100" s="117" t="str">
        <f>IFERROR(VLOOKUP($A100,'QMS Data'!$A:$BD,MATCH(B$1,'QMS Data'!$1:$1,0),FALSE),"")</f>
        <v/>
      </c>
      <c r="C100" s="117" t="str">
        <f>IFERROR(VLOOKUP($A100,'QMS Data'!$A:$BD,MATCH(C$1,'QMS Data'!$1:$1,0),FALSE),"")</f>
        <v/>
      </c>
      <c r="D100" s="117" t="str">
        <f>IFERROR(VLOOKUP($A100,'QMS Data'!$A:$BD,MATCH(D$1,'QMS Data'!$1:$1,0),FALSE),"")</f>
        <v/>
      </c>
      <c r="E100" s="118" t="str">
        <f>IFERROR(VLOOKUP($A100,'QMS Data'!$A:$BD,MATCH(E$1,'QMS Data'!$1:$1,0),FALSE),"")</f>
        <v/>
      </c>
      <c r="F100" s="117" t="str">
        <f>IFERROR(VLOOKUP($A100,'QMS Data'!$A:$BD,MATCH(F$1,'QMS Data'!$1:$1,0),FALSE),"")</f>
        <v/>
      </c>
      <c r="G100" s="117" t="str">
        <f>IFERROR(VLOOKUP($A100,'QMS Data'!$A:$BD,MATCH(G$1,'QMS Data'!$1:$1,0),FALSE),"")</f>
        <v/>
      </c>
      <c r="H100" s="117" t="str">
        <f>IFERROR(VLOOKUP($A100,'QMS Data'!$A:$BD,MATCH(H$1,'QMS Data'!$1:$1,0),FALSE),"")</f>
        <v/>
      </c>
      <c r="I100" s="117" t="str">
        <f>IFERROR(VLOOKUP($A100,'QMS Data'!$A:$BD,MATCH(I$1,'QMS Data'!$1:$1,0),FALSE),"")</f>
        <v/>
      </c>
      <c r="J100" s="117" t="str">
        <f>IFERROR(VLOOKUP($A100,'QMS Data'!$A:$BD,MATCH(J$1,'QMS Data'!$1:$1,0),FALSE),"")</f>
        <v/>
      </c>
      <c r="K100" s="117" t="str">
        <f>IFERROR(VLOOKUP($A100,'QMS Data'!$A:$BD,MATCH(K$1,'QMS Data'!$1:$1,0),FALSE),"")</f>
        <v/>
      </c>
      <c r="L100" s="119" t="str">
        <f>IFERROR(VLOOKUP($A100,'QMS Data'!$A:$BD,MATCH(L$1,'QMS Data'!$1:$1,0),FALSE),"")</f>
        <v/>
      </c>
      <c r="M100" s="120" t="str">
        <f>IFERROR(VLOOKUP($A100,'QMS Data'!$A:$BD,MATCH(M$1,'QMS Data'!$1:$1,0),FALSE),"")</f>
        <v/>
      </c>
      <c r="N100" s="119" t="str">
        <f>IFERROR(VLOOKUP($A100,'QMS Data'!$A:$BD,MATCH(N$1,'QMS Data'!$1:$1,0),FALSE),"")</f>
        <v/>
      </c>
      <c r="O100" s="120" t="str">
        <f>IFERROR(VLOOKUP($A100,'QMS Data'!$A:$BD,MATCH(O$1,'QMS Data'!$1:$1,0),FALSE),"")</f>
        <v/>
      </c>
      <c r="P100" s="119" t="str">
        <f>IFERROR(VLOOKUP($A100,'QMS Data'!$A:$BD,MATCH(P$1,'QMS Data'!$1:$1,0),FALSE),"")</f>
        <v/>
      </c>
      <c r="Q100" s="120" t="str">
        <f>IFERROR(VLOOKUP($A100,'QMS Data'!$A:$BD,MATCH(Q$1,'QMS Data'!$1:$1,0),FALSE),"")</f>
        <v/>
      </c>
      <c r="R100" s="119" t="str">
        <f>IFERROR(VLOOKUP($A100,'QMS Data'!$A:$BD,MATCH(R$1,'QMS Data'!$1:$1,0),FALSE),"")</f>
        <v/>
      </c>
      <c r="S100" s="120" t="str">
        <f>IFERROR(VLOOKUP($A100,'QMS Data'!$A:$BD,MATCH(S$1,'QMS Data'!$1:$1,0),FALSE),"")</f>
        <v/>
      </c>
      <c r="T100" s="121" t="str">
        <f t="shared" si="8"/>
        <v/>
      </c>
      <c r="U100" s="122" t="str">
        <f t="shared" si="9"/>
        <v/>
      </c>
      <c r="V100" s="121" t="str">
        <f>IFERROR(VLOOKUP('Required Data'!$H100,Evaluators!A:B,2,FALSE),"")</f>
        <v/>
      </c>
      <c r="W100" s="123" t="str">
        <f t="shared" si="10"/>
        <v/>
      </c>
      <c r="X100" s="124" t="str">
        <f>IFERROR(VLOOKUP(G100,'Active List'!B:D,2,FALSE),"")</f>
        <v/>
      </c>
      <c r="Y100" s="124" t="str">
        <f>IFERROR(SUM('Required Data'!$L100+'Required Data'!$N100+'Required Data'!$P100),"")</f>
        <v/>
      </c>
      <c r="Z100" s="123" t="str">
        <f t="shared" si="11"/>
        <v/>
      </c>
      <c r="AA100" s="125" t="str">
        <f>IFERROR(DATE(Table1[[#This Row],[Call Year]],Table1[[#This Row],[Call Month]],Table1[[#This Row],[Call day]]),"")</f>
        <v/>
      </c>
      <c r="AB100" s="123" t="str">
        <f>TEXT(Table1[[#This Row],[Call date]],"DDDD")</f>
        <v/>
      </c>
      <c r="AC10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0" s="126" t="str">
        <f>IFERROR(HOUR(Table1[[#This Row],[Time]]),"")</f>
        <v/>
      </c>
      <c r="AE100" s="126" t="str">
        <f>IFERROR(VLOOKUP(J100,DV!A:B,2,FALSE),J100)</f>
        <v/>
      </c>
    </row>
    <row r="101" spans="1:31" s="137" customFormat="1">
      <c r="A101" s="90" t="str">
        <f>IF('QMS Data'!A101&lt;&gt;"",'QMS Data'!A101,"")</f>
        <v/>
      </c>
      <c r="B101" s="117" t="str">
        <f>IFERROR(VLOOKUP($A101,'QMS Data'!$A:$BD,MATCH(B$1,'QMS Data'!$1:$1,0),FALSE),"")</f>
        <v/>
      </c>
      <c r="C101" s="117" t="str">
        <f>IFERROR(VLOOKUP($A101,'QMS Data'!$A:$BD,MATCH(C$1,'QMS Data'!$1:$1,0),FALSE),"")</f>
        <v/>
      </c>
      <c r="D101" s="117" t="str">
        <f>IFERROR(VLOOKUP($A101,'QMS Data'!$A:$BD,MATCH(D$1,'QMS Data'!$1:$1,0),FALSE),"")</f>
        <v/>
      </c>
      <c r="E101" s="118" t="str">
        <f>IFERROR(VLOOKUP($A101,'QMS Data'!$A:$BD,MATCH(E$1,'QMS Data'!$1:$1,0),FALSE),"")</f>
        <v/>
      </c>
      <c r="F101" s="117" t="str">
        <f>IFERROR(VLOOKUP($A101,'QMS Data'!$A:$BD,MATCH(F$1,'QMS Data'!$1:$1,0),FALSE),"")</f>
        <v/>
      </c>
      <c r="G101" s="117" t="str">
        <f>IFERROR(VLOOKUP($A101,'QMS Data'!$A:$BD,MATCH(G$1,'QMS Data'!$1:$1,0),FALSE),"")</f>
        <v/>
      </c>
      <c r="H101" s="117" t="str">
        <f>IFERROR(VLOOKUP($A101,'QMS Data'!$A:$BD,MATCH(H$1,'QMS Data'!$1:$1,0),FALSE),"")</f>
        <v/>
      </c>
      <c r="I101" s="117" t="str">
        <f>IFERROR(VLOOKUP($A101,'QMS Data'!$A:$BD,MATCH(I$1,'QMS Data'!$1:$1,0),FALSE),"")</f>
        <v/>
      </c>
      <c r="J101" s="117" t="str">
        <f>IFERROR(VLOOKUP($A101,'QMS Data'!$A:$BD,MATCH(J$1,'QMS Data'!$1:$1,0),FALSE),"")</f>
        <v/>
      </c>
      <c r="K101" s="117" t="str">
        <f>IFERROR(VLOOKUP($A101,'QMS Data'!$A:$BD,MATCH(K$1,'QMS Data'!$1:$1,0),FALSE),"")</f>
        <v/>
      </c>
      <c r="L101" s="119" t="str">
        <f>IFERROR(VLOOKUP($A101,'QMS Data'!$A:$BD,MATCH(L$1,'QMS Data'!$1:$1,0),FALSE),"")</f>
        <v/>
      </c>
      <c r="M101" s="120" t="str">
        <f>IFERROR(VLOOKUP($A101,'QMS Data'!$A:$BD,MATCH(M$1,'QMS Data'!$1:$1,0),FALSE),"")</f>
        <v/>
      </c>
      <c r="N101" s="119" t="str">
        <f>IFERROR(VLOOKUP($A101,'QMS Data'!$A:$BD,MATCH(N$1,'QMS Data'!$1:$1,0),FALSE),"")</f>
        <v/>
      </c>
      <c r="O101" s="120" t="str">
        <f>IFERROR(VLOOKUP($A101,'QMS Data'!$A:$BD,MATCH(O$1,'QMS Data'!$1:$1,0),FALSE),"")</f>
        <v/>
      </c>
      <c r="P101" s="119" t="str">
        <f>IFERROR(VLOOKUP($A101,'QMS Data'!$A:$BD,MATCH(P$1,'QMS Data'!$1:$1,0),FALSE),"")</f>
        <v/>
      </c>
      <c r="Q101" s="120" t="str">
        <f>IFERROR(VLOOKUP($A101,'QMS Data'!$A:$BD,MATCH(Q$1,'QMS Data'!$1:$1,0),FALSE),"")</f>
        <v/>
      </c>
      <c r="R101" s="119" t="str">
        <f>IFERROR(VLOOKUP($A101,'QMS Data'!$A:$BD,MATCH(R$1,'QMS Data'!$1:$1,0),FALSE),"")</f>
        <v/>
      </c>
      <c r="S101" s="120" t="str">
        <f>IFERROR(VLOOKUP($A101,'QMS Data'!$A:$BD,MATCH(S$1,'QMS Data'!$1:$1,0),FALSE),"")</f>
        <v/>
      </c>
      <c r="T101" s="121" t="str">
        <f t="shared" si="8"/>
        <v/>
      </c>
      <c r="U101" s="122" t="str">
        <f t="shared" si="9"/>
        <v/>
      </c>
      <c r="V101" s="121" t="str">
        <f>IFERROR(VLOOKUP('Required Data'!$H101,Evaluators!A:B,2,FALSE),"")</f>
        <v/>
      </c>
      <c r="W101" s="123" t="str">
        <f t="shared" si="10"/>
        <v/>
      </c>
      <c r="X101" s="124" t="str">
        <f>IFERROR(VLOOKUP(G101,'Active List'!B:D,2,FALSE),"")</f>
        <v/>
      </c>
      <c r="Y101" s="124" t="str">
        <f>IFERROR(SUM('Required Data'!$L101+'Required Data'!$N101+'Required Data'!$P101),"")</f>
        <v/>
      </c>
      <c r="Z101" s="123" t="str">
        <f t="shared" si="11"/>
        <v/>
      </c>
      <c r="AA101" s="125" t="str">
        <f>IFERROR(DATE(Table1[[#This Row],[Call Year]],Table1[[#This Row],[Call Month]],Table1[[#This Row],[Call day]]),"")</f>
        <v/>
      </c>
      <c r="AB101" s="123" t="str">
        <f>TEXT(Table1[[#This Row],[Call date]],"DDDD")</f>
        <v/>
      </c>
      <c r="AC10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1" s="126" t="str">
        <f>IFERROR(HOUR(Table1[[#This Row],[Time]]),"")</f>
        <v/>
      </c>
      <c r="AE101" s="126" t="str">
        <f>IFERROR(VLOOKUP(J101,DV!A:B,2,FALSE),J101)</f>
        <v/>
      </c>
    </row>
    <row r="102" spans="1:31" s="137" customFormat="1">
      <c r="A102" s="90" t="str">
        <f>IF('QMS Data'!A102&lt;&gt;"",'QMS Data'!A102,"")</f>
        <v/>
      </c>
      <c r="B102" s="117" t="str">
        <f>IFERROR(VLOOKUP($A102,'QMS Data'!$A:$BD,MATCH(B$1,'QMS Data'!$1:$1,0),FALSE),"")</f>
        <v/>
      </c>
      <c r="C102" s="117" t="str">
        <f>IFERROR(VLOOKUP($A102,'QMS Data'!$A:$BD,MATCH(C$1,'QMS Data'!$1:$1,0),FALSE),"")</f>
        <v/>
      </c>
      <c r="D102" s="117" t="str">
        <f>IFERROR(VLOOKUP($A102,'QMS Data'!$A:$BD,MATCH(D$1,'QMS Data'!$1:$1,0),FALSE),"")</f>
        <v/>
      </c>
      <c r="E102" s="118" t="str">
        <f>IFERROR(VLOOKUP($A102,'QMS Data'!$A:$BD,MATCH(E$1,'QMS Data'!$1:$1,0),FALSE),"")</f>
        <v/>
      </c>
      <c r="F102" s="117" t="str">
        <f>IFERROR(VLOOKUP($A102,'QMS Data'!$A:$BD,MATCH(F$1,'QMS Data'!$1:$1,0),FALSE),"")</f>
        <v/>
      </c>
      <c r="G102" s="117" t="str">
        <f>IFERROR(VLOOKUP($A102,'QMS Data'!$A:$BD,MATCH(G$1,'QMS Data'!$1:$1,0),FALSE),"")</f>
        <v/>
      </c>
      <c r="H102" s="117" t="str">
        <f>IFERROR(VLOOKUP($A102,'QMS Data'!$A:$BD,MATCH(H$1,'QMS Data'!$1:$1,0),FALSE),"")</f>
        <v/>
      </c>
      <c r="I102" s="117" t="str">
        <f>IFERROR(VLOOKUP($A102,'QMS Data'!$A:$BD,MATCH(I$1,'QMS Data'!$1:$1,0),FALSE),"")</f>
        <v/>
      </c>
      <c r="J102" s="117" t="str">
        <f>IFERROR(VLOOKUP($A102,'QMS Data'!$A:$BD,MATCH(J$1,'QMS Data'!$1:$1,0),FALSE),"")</f>
        <v/>
      </c>
      <c r="K102" s="117" t="str">
        <f>IFERROR(VLOOKUP($A102,'QMS Data'!$A:$BD,MATCH(K$1,'QMS Data'!$1:$1,0),FALSE),"")</f>
        <v/>
      </c>
      <c r="L102" s="119" t="str">
        <f>IFERROR(VLOOKUP($A102,'QMS Data'!$A:$BD,MATCH(L$1,'QMS Data'!$1:$1,0),FALSE),"")</f>
        <v/>
      </c>
      <c r="M102" s="120" t="str">
        <f>IFERROR(VLOOKUP($A102,'QMS Data'!$A:$BD,MATCH(M$1,'QMS Data'!$1:$1,0),FALSE),"")</f>
        <v/>
      </c>
      <c r="N102" s="119" t="str">
        <f>IFERROR(VLOOKUP($A102,'QMS Data'!$A:$BD,MATCH(N$1,'QMS Data'!$1:$1,0),FALSE),"")</f>
        <v/>
      </c>
      <c r="O102" s="120" t="str">
        <f>IFERROR(VLOOKUP($A102,'QMS Data'!$A:$BD,MATCH(O$1,'QMS Data'!$1:$1,0),FALSE),"")</f>
        <v/>
      </c>
      <c r="P102" s="119" t="str">
        <f>IFERROR(VLOOKUP($A102,'QMS Data'!$A:$BD,MATCH(P$1,'QMS Data'!$1:$1,0),FALSE),"")</f>
        <v/>
      </c>
      <c r="Q102" s="120" t="str">
        <f>IFERROR(VLOOKUP($A102,'QMS Data'!$A:$BD,MATCH(Q$1,'QMS Data'!$1:$1,0),FALSE),"")</f>
        <v/>
      </c>
      <c r="R102" s="119" t="str">
        <f>IFERROR(VLOOKUP($A102,'QMS Data'!$A:$BD,MATCH(R$1,'QMS Data'!$1:$1,0),FALSE),"")</f>
        <v/>
      </c>
      <c r="S102" s="120" t="str">
        <f>IFERROR(VLOOKUP($A102,'QMS Data'!$A:$BD,MATCH(S$1,'QMS Data'!$1:$1,0),FALSE),"")</f>
        <v/>
      </c>
      <c r="T102" s="121" t="str">
        <f t="shared" si="8"/>
        <v/>
      </c>
      <c r="U102" s="122" t="str">
        <f t="shared" si="9"/>
        <v/>
      </c>
      <c r="V102" s="121" t="str">
        <f>IFERROR(VLOOKUP('Required Data'!$H102,Evaluators!A:B,2,FALSE),"")</f>
        <v/>
      </c>
      <c r="W102" s="123" t="str">
        <f t="shared" si="10"/>
        <v/>
      </c>
      <c r="X102" s="124" t="str">
        <f>IFERROR(VLOOKUP(G102,'Active List'!B:D,2,FALSE),"")</f>
        <v/>
      </c>
      <c r="Y102" s="124" t="str">
        <f>IFERROR(SUM('Required Data'!$L102+'Required Data'!$N102+'Required Data'!$P102),"")</f>
        <v/>
      </c>
      <c r="Z102" s="123" t="str">
        <f t="shared" si="11"/>
        <v/>
      </c>
      <c r="AA102" s="125" t="str">
        <f>IFERROR(DATE(Table1[[#This Row],[Call Year]],Table1[[#This Row],[Call Month]],Table1[[#This Row],[Call day]]),"")</f>
        <v/>
      </c>
      <c r="AB102" s="123" t="str">
        <f>TEXT(Table1[[#This Row],[Call date]],"DDDD")</f>
        <v/>
      </c>
      <c r="AC10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2" s="126" t="str">
        <f>IFERROR(HOUR(Table1[[#This Row],[Time]]),"")</f>
        <v/>
      </c>
      <c r="AE102" s="126" t="str">
        <f>IFERROR(VLOOKUP(J102,DV!A:B,2,FALSE),J102)</f>
        <v/>
      </c>
    </row>
    <row r="103" spans="1:31" s="137" customFormat="1">
      <c r="A103" s="90" t="str">
        <f>IF('QMS Data'!A103&lt;&gt;"",'QMS Data'!A103,"")</f>
        <v/>
      </c>
      <c r="B103" s="117" t="str">
        <f>IFERROR(VLOOKUP($A103,'QMS Data'!$A:$BD,MATCH(B$1,'QMS Data'!$1:$1,0),FALSE),"")</f>
        <v/>
      </c>
      <c r="C103" s="117" t="str">
        <f>IFERROR(VLOOKUP($A103,'QMS Data'!$A:$BD,MATCH(C$1,'QMS Data'!$1:$1,0),FALSE),"")</f>
        <v/>
      </c>
      <c r="D103" s="117" t="str">
        <f>IFERROR(VLOOKUP($A103,'QMS Data'!$A:$BD,MATCH(D$1,'QMS Data'!$1:$1,0),FALSE),"")</f>
        <v/>
      </c>
      <c r="E103" s="118" t="str">
        <f>IFERROR(VLOOKUP($A103,'QMS Data'!$A:$BD,MATCH(E$1,'QMS Data'!$1:$1,0),FALSE),"")</f>
        <v/>
      </c>
      <c r="F103" s="117" t="str">
        <f>IFERROR(VLOOKUP($A103,'QMS Data'!$A:$BD,MATCH(F$1,'QMS Data'!$1:$1,0),FALSE),"")</f>
        <v/>
      </c>
      <c r="G103" s="117" t="str">
        <f>IFERROR(VLOOKUP($A103,'QMS Data'!$A:$BD,MATCH(G$1,'QMS Data'!$1:$1,0),FALSE),"")</f>
        <v/>
      </c>
      <c r="H103" s="117" t="str">
        <f>IFERROR(VLOOKUP($A103,'QMS Data'!$A:$BD,MATCH(H$1,'QMS Data'!$1:$1,0),FALSE),"")</f>
        <v/>
      </c>
      <c r="I103" s="117" t="str">
        <f>IFERROR(VLOOKUP($A103,'QMS Data'!$A:$BD,MATCH(I$1,'QMS Data'!$1:$1,0),FALSE),"")</f>
        <v/>
      </c>
      <c r="J103" s="117" t="str">
        <f>IFERROR(VLOOKUP($A103,'QMS Data'!$A:$BD,MATCH(J$1,'QMS Data'!$1:$1,0),FALSE),"")</f>
        <v/>
      </c>
      <c r="K103" s="117" t="str">
        <f>IFERROR(VLOOKUP($A103,'QMS Data'!$A:$BD,MATCH(K$1,'QMS Data'!$1:$1,0),FALSE),"")</f>
        <v/>
      </c>
      <c r="L103" s="119" t="str">
        <f>IFERROR(VLOOKUP($A103,'QMS Data'!$A:$BD,MATCH(L$1,'QMS Data'!$1:$1,0),FALSE),"")</f>
        <v/>
      </c>
      <c r="M103" s="120" t="str">
        <f>IFERROR(VLOOKUP($A103,'QMS Data'!$A:$BD,MATCH(M$1,'QMS Data'!$1:$1,0),FALSE),"")</f>
        <v/>
      </c>
      <c r="N103" s="119" t="str">
        <f>IFERROR(VLOOKUP($A103,'QMS Data'!$A:$BD,MATCH(N$1,'QMS Data'!$1:$1,0),FALSE),"")</f>
        <v/>
      </c>
      <c r="O103" s="120" t="str">
        <f>IFERROR(VLOOKUP($A103,'QMS Data'!$A:$BD,MATCH(O$1,'QMS Data'!$1:$1,0),FALSE),"")</f>
        <v/>
      </c>
      <c r="P103" s="119" t="str">
        <f>IFERROR(VLOOKUP($A103,'QMS Data'!$A:$BD,MATCH(P$1,'QMS Data'!$1:$1,0),FALSE),"")</f>
        <v/>
      </c>
      <c r="Q103" s="120" t="str">
        <f>IFERROR(VLOOKUP($A103,'QMS Data'!$A:$BD,MATCH(Q$1,'QMS Data'!$1:$1,0),FALSE),"")</f>
        <v/>
      </c>
      <c r="R103" s="119" t="str">
        <f>IFERROR(VLOOKUP($A103,'QMS Data'!$A:$BD,MATCH(R$1,'QMS Data'!$1:$1,0),FALSE),"")</f>
        <v/>
      </c>
      <c r="S103" s="120" t="str">
        <f>IFERROR(VLOOKUP($A103,'QMS Data'!$A:$BD,MATCH(S$1,'QMS Data'!$1:$1,0),FALSE),"")</f>
        <v/>
      </c>
      <c r="T103" s="121" t="str">
        <f t="shared" si="8"/>
        <v/>
      </c>
      <c r="U103" s="122" t="str">
        <f t="shared" si="9"/>
        <v/>
      </c>
      <c r="V103" s="121" t="str">
        <f>IFERROR(VLOOKUP('Required Data'!$H103,Evaluators!A:B,2,FALSE),"")</f>
        <v/>
      </c>
      <c r="W103" s="123" t="str">
        <f t="shared" si="10"/>
        <v/>
      </c>
      <c r="X103" s="124" t="str">
        <f>IFERROR(VLOOKUP(G103,'Active List'!B:D,2,FALSE),"")</f>
        <v/>
      </c>
      <c r="Y103" s="124" t="str">
        <f>IFERROR(SUM('Required Data'!$L103+'Required Data'!$N103+'Required Data'!$P103),"")</f>
        <v/>
      </c>
      <c r="Z103" s="123" t="str">
        <f t="shared" si="11"/>
        <v/>
      </c>
      <c r="AA103" s="125" t="str">
        <f>IFERROR(DATE(Table1[[#This Row],[Call Year]],Table1[[#This Row],[Call Month]],Table1[[#This Row],[Call day]]),"")</f>
        <v/>
      </c>
      <c r="AB103" s="123" t="str">
        <f>TEXT(Table1[[#This Row],[Call date]],"DDDD")</f>
        <v/>
      </c>
      <c r="AC10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3" s="126" t="str">
        <f>IFERROR(HOUR(Table1[[#This Row],[Time]]),"")</f>
        <v/>
      </c>
      <c r="AE103" s="126" t="str">
        <f>IFERROR(VLOOKUP(J103,DV!A:B,2,FALSE),J103)</f>
        <v/>
      </c>
    </row>
    <row r="104" spans="1:31" s="137" customFormat="1">
      <c r="A104" s="90" t="str">
        <f>IF('QMS Data'!A104&lt;&gt;"",'QMS Data'!A104,"")</f>
        <v/>
      </c>
      <c r="B104" s="117" t="str">
        <f>IFERROR(VLOOKUP($A104,'QMS Data'!$A:$BD,MATCH(B$1,'QMS Data'!$1:$1,0),FALSE),"")</f>
        <v/>
      </c>
      <c r="C104" s="117" t="str">
        <f>IFERROR(VLOOKUP($A104,'QMS Data'!$A:$BD,MATCH(C$1,'QMS Data'!$1:$1,0),FALSE),"")</f>
        <v/>
      </c>
      <c r="D104" s="117" t="str">
        <f>IFERROR(VLOOKUP($A104,'QMS Data'!$A:$BD,MATCH(D$1,'QMS Data'!$1:$1,0),FALSE),"")</f>
        <v/>
      </c>
      <c r="E104" s="118" t="str">
        <f>IFERROR(VLOOKUP($A104,'QMS Data'!$A:$BD,MATCH(E$1,'QMS Data'!$1:$1,0),FALSE),"")</f>
        <v/>
      </c>
      <c r="F104" s="117" t="str">
        <f>IFERROR(VLOOKUP($A104,'QMS Data'!$A:$BD,MATCH(F$1,'QMS Data'!$1:$1,0),FALSE),"")</f>
        <v/>
      </c>
      <c r="G104" s="117" t="str">
        <f>IFERROR(VLOOKUP($A104,'QMS Data'!$A:$BD,MATCH(G$1,'QMS Data'!$1:$1,0),FALSE),"")</f>
        <v/>
      </c>
      <c r="H104" s="117" t="str">
        <f>IFERROR(VLOOKUP($A104,'QMS Data'!$A:$BD,MATCH(H$1,'QMS Data'!$1:$1,0),FALSE),"")</f>
        <v/>
      </c>
      <c r="I104" s="117" t="str">
        <f>IFERROR(VLOOKUP($A104,'QMS Data'!$A:$BD,MATCH(I$1,'QMS Data'!$1:$1,0),FALSE),"")</f>
        <v/>
      </c>
      <c r="J104" s="117" t="str">
        <f>IFERROR(VLOOKUP($A104,'QMS Data'!$A:$BD,MATCH(J$1,'QMS Data'!$1:$1,0),FALSE),"")</f>
        <v/>
      </c>
      <c r="K104" s="117" t="str">
        <f>IFERROR(VLOOKUP($A104,'QMS Data'!$A:$BD,MATCH(K$1,'QMS Data'!$1:$1,0),FALSE),"")</f>
        <v/>
      </c>
      <c r="L104" s="119" t="str">
        <f>IFERROR(VLOOKUP($A104,'QMS Data'!$A:$BD,MATCH(L$1,'QMS Data'!$1:$1,0),FALSE),"")</f>
        <v/>
      </c>
      <c r="M104" s="120" t="str">
        <f>IFERROR(VLOOKUP($A104,'QMS Data'!$A:$BD,MATCH(M$1,'QMS Data'!$1:$1,0),FALSE),"")</f>
        <v/>
      </c>
      <c r="N104" s="119" t="str">
        <f>IFERROR(VLOOKUP($A104,'QMS Data'!$A:$BD,MATCH(N$1,'QMS Data'!$1:$1,0),FALSE),"")</f>
        <v/>
      </c>
      <c r="O104" s="120" t="str">
        <f>IFERROR(VLOOKUP($A104,'QMS Data'!$A:$BD,MATCH(O$1,'QMS Data'!$1:$1,0),FALSE),"")</f>
        <v/>
      </c>
      <c r="P104" s="119" t="str">
        <f>IFERROR(VLOOKUP($A104,'QMS Data'!$A:$BD,MATCH(P$1,'QMS Data'!$1:$1,0),FALSE),"")</f>
        <v/>
      </c>
      <c r="Q104" s="120" t="str">
        <f>IFERROR(VLOOKUP($A104,'QMS Data'!$A:$BD,MATCH(Q$1,'QMS Data'!$1:$1,0),FALSE),"")</f>
        <v/>
      </c>
      <c r="R104" s="119" t="str">
        <f>IFERROR(VLOOKUP($A104,'QMS Data'!$A:$BD,MATCH(R$1,'QMS Data'!$1:$1,0),FALSE),"")</f>
        <v/>
      </c>
      <c r="S104" s="120" t="str">
        <f>IFERROR(VLOOKUP($A104,'QMS Data'!$A:$BD,MATCH(S$1,'QMS Data'!$1:$1,0),FALSE),"")</f>
        <v/>
      </c>
      <c r="T104" s="121" t="str">
        <f t="shared" si="8"/>
        <v/>
      </c>
      <c r="U104" s="122" t="str">
        <f t="shared" si="9"/>
        <v/>
      </c>
      <c r="V104" s="121" t="str">
        <f>IFERROR(VLOOKUP('Required Data'!$H104,Evaluators!A:B,2,FALSE),"")</f>
        <v/>
      </c>
      <c r="W104" s="123" t="str">
        <f t="shared" si="10"/>
        <v/>
      </c>
      <c r="X104" s="124" t="str">
        <f>IFERROR(VLOOKUP(G104,'Active List'!B:D,2,FALSE),"")</f>
        <v/>
      </c>
      <c r="Y104" s="124" t="str">
        <f>IFERROR(SUM('Required Data'!$L104+'Required Data'!$N104+'Required Data'!$P104),"")</f>
        <v/>
      </c>
      <c r="Z104" s="123" t="str">
        <f t="shared" si="11"/>
        <v/>
      </c>
      <c r="AA104" s="125" t="str">
        <f>IFERROR(DATE(Table1[[#This Row],[Call Year]],Table1[[#This Row],[Call Month]],Table1[[#This Row],[Call day]]),"")</f>
        <v/>
      </c>
      <c r="AB104" s="123" t="str">
        <f>TEXT(Table1[[#This Row],[Call date]],"DDDD")</f>
        <v/>
      </c>
      <c r="AC10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4" s="126" t="str">
        <f>IFERROR(HOUR(Table1[[#This Row],[Time]]),"")</f>
        <v/>
      </c>
      <c r="AE104" s="126" t="str">
        <f>IFERROR(VLOOKUP(J104,DV!A:B,2,FALSE),J104)</f>
        <v/>
      </c>
    </row>
    <row r="105" spans="1:31" s="137" customFormat="1">
      <c r="A105" s="90" t="str">
        <f>IF('QMS Data'!A105&lt;&gt;"",'QMS Data'!A105,"")</f>
        <v/>
      </c>
      <c r="B105" s="117" t="str">
        <f>IFERROR(VLOOKUP($A105,'QMS Data'!$A:$BD,MATCH(B$1,'QMS Data'!$1:$1,0),FALSE),"")</f>
        <v/>
      </c>
      <c r="C105" s="117" t="str">
        <f>IFERROR(VLOOKUP($A105,'QMS Data'!$A:$BD,MATCH(C$1,'QMS Data'!$1:$1,0),FALSE),"")</f>
        <v/>
      </c>
      <c r="D105" s="117" t="str">
        <f>IFERROR(VLOOKUP($A105,'QMS Data'!$A:$BD,MATCH(D$1,'QMS Data'!$1:$1,0),FALSE),"")</f>
        <v/>
      </c>
      <c r="E105" s="118" t="str">
        <f>IFERROR(VLOOKUP($A105,'QMS Data'!$A:$BD,MATCH(E$1,'QMS Data'!$1:$1,0),FALSE),"")</f>
        <v/>
      </c>
      <c r="F105" s="117" t="str">
        <f>IFERROR(VLOOKUP($A105,'QMS Data'!$A:$BD,MATCH(F$1,'QMS Data'!$1:$1,0),FALSE),"")</f>
        <v/>
      </c>
      <c r="G105" s="117" t="str">
        <f>IFERROR(VLOOKUP($A105,'QMS Data'!$A:$BD,MATCH(G$1,'QMS Data'!$1:$1,0),FALSE),"")</f>
        <v/>
      </c>
      <c r="H105" s="117" t="str">
        <f>IFERROR(VLOOKUP($A105,'QMS Data'!$A:$BD,MATCH(H$1,'QMS Data'!$1:$1,0),FALSE),"")</f>
        <v/>
      </c>
      <c r="I105" s="117" t="str">
        <f>IFERROR(VLOOKUP($A105,'QMS Data'!$A:$BD,MATCH(I$1,'QMS Data'!$1:$1,0),FALSE),"")</f>
        <v/>
      </c>
      <c r="J105" s="117" t="str">
        <f>IFERROR(VLOOKUP($A105,'QMS Data'!$A:$BD,MATCH(J$1,'QMS Data'!$1:$1,0),FALSE),"")</f>
        <v/>
      </c>
      <c r="K105" s="117" t="str">
        <f>IFERROR(VLOOKUP($A105,'QMS Data'!$A:$BD,MATCH(K$1,'QMS Data'!$1:$1,0),FALSE),"")</f>
        <v/>
      </c>
      <c r="L105" s="119" t="str">
        <f>IFERROR(VLOOKUP($A105,'QMS Data'!$A:$BD,MATCH(L$1,'QMS Data'!$1:$1,0),FALSE),"")</f>
        <v/>
      </c>
      <c r="M105" s="120" t="str">
        <f>IFERROR(VLOOKUP($A105,'QMS Data'!$A:$BD,MATCH(M$1,'QMS Data'!$1:$1,0),FALSE),"")</f>
        <v/>
      </c>
      <c r="N105" s="119" t="str">
        <f>IFERROR(VLOOKUP($A105,'QMS Data'!$A:$BD,MATCH(N$1,'QMS Data'!$1:$1,0),FALSE),"")</f>
        <v/>
      </c>
      <c r="O105" s="120" t="str">
        <f>IFERROR(VLOOKUP($A105,'QMS Data'!$A:$BD,MATCH(O$1,'QMS Data'!$1:$1,0),FALSE),"")</f>
        <v/>
      </c>
      <c r="P105" s="119" t="str">
        <f>IFERROR(VLOOKUP($A105,'QMS Data'!$A:$BD,MATCH(P$1,'QMS Data'!$1:$1,0),FALSE),"")</f>
        <v/>
      </c>
      <c r="Q105" s="120" t="str">
        <f>IFERROR(VLOOKUP($A105,'QMS Data'!$A:$BD,MATCH(Q$1,'QMS Data'!$1:$1,0),FALSE),"")</f>
        <v/>
      </c>
      <c r="R105" s="119" t="str">
        <f>IFERROR(VLOOKUP($A105,'QMS Data'!$A:$BD,MATCH(R$1,'QMS Data'!$1:$1,0),FALSE),"")</f>
        <v/>
      </c>
      <c r="S105" s="120" t="str">
        <f>IFERROR(VLOOKUP($A105,'QMS Data'!$A:$BD,MATCH(S$1,'QMS Data'!$1:$1,0),FALSE),"")</f>
        <v/>
      </c>
      <c r="T105" s="121" t="str">
        <f t="shared" si="8"/>
        <v/>
      </c>
      <c r="U105" s="122" t="str">
        <f t="shared" si="9"/>
        <v/>
      </c>
      <c r="V105" s="121" t="str">
        <f>IFERROR(VLOOKUP('Required Data'!$H105,Evaluators!A:B,2,FALSE),"")</f>
        <v/>
      </c>
      <c r="W105" s="123" t="str">
        <f t="shared" si="10"/>
        <v/>
      </c>
      <c r="X105" s="124" t="str">
        <f>IFERROR(VLOOKUP(G105,'Active List'!B:D,2,FALSE),"")</f>
        <v/>
      </c>
      <c r="Y105" s="124" t="str">
        <f>IFERROR(SUM('Required Data'!$L105+'Required Data'!$N105+'Required Data'!$P105),"")</f>
        <v/>
      </c>
      <c r="Z105" s="123" t="str">
        <f t="shared" si="11"/>
        <v/>
      </c>
      <c r="AA105" s="125" t="str">
        <f>IFERROR(DATE(Table1[[#This Row],[Call Year]],Table1[[#This Row],[Call Month]],Table1[[#This Row],[Call day]]),"")</f>
        <v/>
      </c>
      <c r="AB105" s="123" t="str">
        <f>TEXT(Table1[[#This Row],[Call date]],"DDDD")</f>
        <v/>
      </c>
      <c r="AC10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5" s="126" t="str">
        <f>IFERROR(HOUR(Table1[[#This Row],[Time]]),"")</f>
        <v/>
      </c>
      <c r="AE105" s="126" t="str">
        <f>IFERROR(VLOOKUP(J105,DV!A:B,2,FALSE),J105)</f>
        <v/>
      </c>
    </row>
    <row r="106" spans="1:31" s="137" customFormat="1">
      <c r="A106" s="90" t="str">
        <f>IF('QMS Data'!A106&lt;&gt;"",'QMS Data'!A106,"")</f>
        <v/>
      </c>
      <c r="B106" s="117" t="str">
        <f>IFERROR(VLOOKUP($A106,'QMS Data'!$A:$BD,MATCH(B$1,'QMS Data'!$1:$1,0),FALSE),"")</f>
        <v/>
      </c>
      <c r="C106" s="117" t="str">
        <f>IFERROR(VLOOKUP($A106,'QMS Data'!$A:$BD,MATCH(C$1,'QMS Data'!$1:$1,0),FALSE),"")</f>
        <v/>
      </c>
      <c r="D106" s="117" t="str">
        <f>IFERROR(VLOOKUP($A106,'QMS Data'!$A:$BD,MATCH(D$1,'QMS Data'!$1:$1,0),FALSE),"")</f>
        <v/>
      </c>
      <c r="E106" s="118" t="str">
        <f>IFERROR(VLOOKUP($A106,'QMS Data'!$A:$BD,MATCH(E$1,'QMS Data'!$1:$1,0),FALSE),"")</f>
        <v/>
      </c>
      <c r="F106" s="117" t="str">
        <f>IFERROR(VLOOKUP($A106,'QMS Data'!$A:$BD,MATCH(F$1,'QMS Data'!$1:$1,0),FALSE),"")</f>
        <v/>
      </c>
      <c r="G106" s="117" t="str">
        <f>IFERROR(VLOOKUP($A106,'QMS Data'!$A:$BD,MATCH(G$1,'QMS Data'!$1:$1,0),FALSE),"")</f>
        <v/>
      </c>
      <c r="H106" s="117" t="str">
        <f>IFERROR(VLOOKUP($A106,'QMS Data'!$A:$BD,MATCH(H$1,'QMS Data'!$1:$1,0),FALSE),"")</f>
        <v/>
      </c>
      <c r="I106" s="117" t="str">
        <f>IFERROR(VLOOKUP($A106,'QMS Data'!$A:$BD,MATCH(I$1,'QMS Data'!$1:$1,0),FALSE),"")</f>
        <v/>
      </c>
      <c r="J106" s="117" t="str">
        <f>IFERROR(VLOOKUP($A106,'QMS Data'!$A:$BD,MATCH(J$1,'QMS Data'!$1:$1,0),FALSE),"")</f>
        <v/>
      </c>
      <c r="K106" s="117" t="str">
        <f>IFERROR(VLOOKUP($A106,'QMS Data'!$A:$BD,MATCH(K$1,'QMS Data'!$1:$1,0),FALSE),"")</f>
        <v/>
      </c>
      <c r="L106" s="119" t="str">
        <f>IFERROR(VLOOKUP($A106,'QMS Data'!$A:$BD,MATCH(L$1,'QMS Data'!$1:$1,0),FALSE),"")</f>
        <v/>
      </c>
      <c r="M106" s="120" t="str">
        <f>IFERROR(VLOOKUP($A106,'QMS Data'!$A:$BD,MATCH(M$1,'QMS Data'!$1:$1,0),FALSE),"")</f>
        <v/>
      </c>
      <c r="N106" s="119" t="str">
        <f>IFERROR(VLOOKUP($A106,'QMS Data'!$A:$BD,MATCH(N$1,'QMS Data'!$1:$1,0),FALSE),"")</f>
        <v/>
      </c>
      <c r="O106" s="120" t="str">
        <f>IFERROR(VLOOKUP($A106,'QMS Data'!$A:$BD,MATCH(O$1,'QMS Data'!$1:$1,0),FALSE),"")</f>
        <v/>
      </c>
      <c r="P106" s="119" t="str">
        <f>IFERROR(VLOOKUP($A106,'QMS Data'!$A:$BD,MATCH(P$1,'QMS Data'!$1:$1,0),FALSE),"")</f>
        <v/>
      </c>
      <c r="Q106" s="120" t="str">
        <f>IFERROR(VLOOKUP($A106,'QMS Data'!$A:$BD,MATCH(Q$1,'QMS Data'!$1:$1,0),FALSE),"")</f>
        <v/>
      </c>
      <c r="R106" s="119" t="str">
        <f>IFERROR(VLOOKUP($A106,'QMS Data'!$A:$BD,MATCH(R$1,'QMS Data'!$1:$1,0),FALSE),"")</f>
        <v/>
      </c>
      <c r="S106" s="120" t="str">
        <f>IFERROR(VLOOKUP($A106,'QMS Data'!$A:$BD,MATCH(S$1,'QMS Data'!$1:$1,0),FALSE),"")</f>
        <v/>
      </c>
      <c r="T106" s="121" t="str">
        <f t="shared" si="8"/>
        <v/>
      </c>
      <c r="U106" s="122" t="str">
        <f t="shared" si="9"/>
        <v/>
      </c>
      <c r="V106" s="121" t="str">
        <f>IFERROR(VLOOKUP('Required Data'!$H106,Evaluators!A:B,2,FALSE),"")</f>
        <v/>
      </c>
      <c r="W106" s="123" t="str">
        <f t="shared" si="10"/>
        <v/>
      </c>
      <c r="X106" s="124" t="str">
        <f>IFERROR(VLOOKUP(G106,'Active List'!B:D,2,FALSE),"")</f>
        <v/>
      </c>
      <c r="Y106" s="124" t="str">
        <f>IFERROR(SUM('Required Data'!$L106+'Required Data'!$N106+'Required Data'!$P106),"")</f>
        <v/>
      </c>
      <c r="Z106" s="123" t="str">
        <f t="shared" si="11"/>
        <v/>
      </c>
      <c r="AA106" s="125" t="str">
        <f>IFERROR(DATE(Table1[[#This Row],[Call Year]],Table1[[#This Row],[Call Month]],Table1[[#This Row],[Call day]]),"")</f>
        <v/>
      </c>
      <c r="AB106" s="123" t="str">
        <f>TEXT(Table1[[#This Row],[Call date]],"DDDD")</f>
        <v/>
      </c>
      <c r="AC10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6" s="126" t="str">
        <f>IFERROR(HOUR(Table1[[#This Row],[Time]]),"")</f>
        <v/>
      </c>
      <c r="AE106" s="126" t="str">
        <f>IFERROR(VLOOKUP(J106,DV!A:B,2,FALSE),J106)</f>
        <v/>
      </c>
    </row>
    <row r="107" spans="1:31" s="137" customFormat="1">
      <c r="A107" s="90" t="str">
        <f>IF('QMS Data'!A107&lt;&gt;"",'QMS Data'!A107,"")</f>
        <v/>
      </c>
      <c r="B107" s="117" t="str">
        <f>IFERROR(VLOOKUP($A107,'QMS Data'!$A:$BD,MATCH(B$1,'QMS Data'!$1:$1,0),FALSE),"")</f>
        <v/>
      </c>
      <c r="C107" s="117" t="str">
        <f>IFERROR(VLOOKUP($A107,'QMS Data'!$A:$BD,MATCH(C$1,'QMS Data'!$1:$1,0),FALSE),"")</f>
        <v/>
      </c>
      <c r="D107" s="117" t="str">
        <f>IFERROR(VLOOKUP($A107,'QMS Data'!$A:$BD,MATCH(D$1,'QMS Data'!$1:$1,0),FALSE),"")</f>
        <v/>
      </c>
      <c r="E107" s="118" t="str">
        <f>IFERROR(VLOOKUP($A107,'QMS Data'!$A:$BD,MATCH(E$1,'QMS Data'!$1:$1,0),FALSE),"")</f>
        <v/>
      </c>
      <c r="F107" s="117" t="str">
        <f>IFERROR(VLOOKUP($A107,'QMS Data'!$A:$BD,MATCH(F$1,'QMS Data'!$1:$1,0),FALSE),"")</f>
        <v/>
      </c>
      <c r="G107" s="117" t="str">
        <f>IFERROR(VLOOKUP($A107,'QMS Data'!$A:$BD,MATCH(G$1,'QMS Data'!$1:$1,0),FALSE),"")</f>
        <v/>
      </c>
      <c r="H107" s="117" t="str">
        <f>IFERROR(VLOOKUP($A107,'QMS Data'!$A:$BD,MATCH(H$1,'QMS Data'!$1:$1,0),FALSE),"")</f>
        <v/>
      </c>
      <c r="I107" s="117" t="str">
        <f>IFERROR(VLOOKUP($A107,'QMS Data'!$A:$BD,MATCH(I$1,'QMS Data'!$1:$1,0),FALSE),"")</f>
        <v/>
      </c>
      <c r="J107" s="117" t="str">
        <f>IFERROR(VLOOKUP($A107,'QMS Data'!$A:$BD,MATCH(J$1,'QMS Data'!$1:$1,0),FALSE),"")</f>
        <v/>
      </c>
      <c r="K107" s="117" t="str">
        <f>IFERROR(VLOOKUP($A107,'QMS Data'!$A:$BD,MATCH(K$1,'QMS Data'!$1:$1,0),FALSE),"")</f>
        <v/>
      </c>
      <c r="L107" s="119" t="str">
        <f>IFERROR(VLOOKUP($A107,'QMS Data'!$A:$BD,MATCH(L$1,'QMS Data'!$1:$1,0),FALSE),"")</f>
        <v/>
      </c>
      <c r="M107" s="120" t="str">
        <f>IFERROR(VLOOKUP($A107,'QMS Data'!$A:$BD,MATCH(M$1,'QMS Data'!$1:$1,0),FALSE),"")</f>
        <v/>
      </c>
      <c r="N107" s="119" t="str">
        <f>IFERROR(VLOOKUP($A107,'QMS Data'!$A:$BD,MATCH(N$1,'QMS Data'!$1:$1,0),FALSE),"")</f>
        <v/>
      </c>
      <c r="O107" s="120" t="str">
        <f>IFERROR(VLOOKUP($A107,'QMS Data'!$A:$BD,MATCH(O$1,'QMS Data'!$1:$1,0),FALSE),"")</f>
        <v/>
      </c>
      <c r="P107" s="119" t="str">
        <f>IFERROR(VLOOKUP($A107,'QMS Data'!$A:$BD,MATCH(P$1,'QMS Data'!$1:$1,0),FALSE),"")</f>
        <v/>
      </c>
      <c r="Q107" s="120" t="str">
        <f>IFERROR(VLOOKUP($A107,'QMS Data'!$A:$BD,MATCH(Q$1,'QMS Data'!$1:$1,0),FALSE),"")</f>
        <v/>
      </c>
      <c r="R107" s="119" t="str">
        <f>IFERROR(VLOOKUP($A107,'QMS Data'!$A:$BD,MATCH(R$1,'QMS Data'!$1:$1,0),FALSE),"")</f>
        <v/>
      </c>
      <c r="S107" s="120" t="str">
        <f>IFERROR(VLOOKUP($A107,'QMS Data'!$A:$BD,MATCH(S$1,'QMS Data'!$1:$1,0),FALSE),"")</f>
        <v/>
      </c>
      <c r="T107" s="121" t="str">
        <f t="shared" si="8"/>
        <v/>
      </c>
      <c r="U107" s="122" t="str">
        <f t="shared" si="9"/>
        <v/>
      </c>
      <c r="V107" s="121" t="str">
        <f>IFERROR(VLOOKUP('Required Data'!$H107,Evaluators!A:B,2,FALSE),"")</f>
        <v/>
      </c>
      <c r="W107" s="123" t="str">
        <f t="shared" si="10"/>
        <v/>
      </c>
      <c r="X107" s="124" t="str">
        <f>IFERROR(VLOOKUP(G107,'Active List'!B:D,2,FALSE),"")</f>
        <v/>
      </c>
      <c r="Y107" s="124" t="str">
        <f>IFERROR(SUM('Required Data'!$L107+'Required Data'!$N107+'Required Data'!$P107),"")</f>
        <v/>
      </c>
      <c r="Z107" s="123" t="str">
        <f t="shared" si="11"/>
        <v/>
      </c>
      <c r="AA107" s="125" t="str">
        <f>IFERROR(DATE(Table1[[#This Row],[Call Year]],Table1[[#This Row],[Call Month]],Table1[[#This Row],[Call day]]),"")</f>
        <v/>
      </c>
      <c r="AB107" s="123" t="str">
        <f>TEXT(Table1[[#This Row],[Call date]],"DDDD")</f>
        <v/>
      </c>
      <c r="AC10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7" s="126" t="str">
        <f>IFERROR(HOUR(Table1[[#This Row],[Time]]),"")</f>
        <v/>
      </c>
      <c r="AE107" s="126" t="str">
        <f>IFERROR(VLOOKUP(J107,DV!A:B,2,FALSE),J107)</f>
        <v/>
      </c>
    </row>
    <row r="108" spans="1:31" s="137" customFormat="1">
      <c r="A108" s="90" t="str">
        <f>IF('QMS Data'!A108&lt;&gt;"",'QMS Data'!A108,"")</f>
        <v/>
      </c>
      <c r="B108" s="117" t="str">
        <f>IFERROR(VLOOKUP($A108,'QMS Data'!$A:$BD,MATCH(B$1,'QMS Data'!$1:$1,0),FALSE),"")</f>
        <v/>
      </c>
      <c r="C108" s="117" t="str">
        <f>IFERROR(VLOOKUP($A108,'QMS Data'!$A:$BD,MATCH(C$1,'QMS Data'!$1:$1,0),FALSE),"")</f>
        <v/>
      </c>
      <c r="D108" s="117" t="str">
        <f>IFERROR(VLOOKUP($A108,'QMS Data'!$A:$BD,MATCH(D$1,'QMS Data'!$1:$1,0),FALSE),"")</f>
        <v/>
      </c>
      <c r="E108" s="118" t="str">
        <f>IFERROR(VLOOKUP($A108,'QMS Data'!$A:$BD,MATCH(E$1,'QMS Data'!$1:$1,0),FALSE),"")</f>
        <v/>
      </c>
      <c r="F108" s="117" t="str">
        <f>IFERROR(VLOOKUP($A108,'QMS Data'!$A:$BD,MATCH(F$1,'QMS Data'!$1:$1,0),FALSE),"")</f>
        <v/>
      </c>
      <c r="G108" s="117" t="str">
        <f>IFERROR(VLOOKUP($A108,'QMS Data'!$A:$BD,MATCH(G$1,'QMS Data'!$1:$1,0),FALSE),"")</f>
        <v/>
      </c>
      <c r="H108" s="117" t="str">
        <f>IFERROR(VLOOKUP($A108,'QMS Data'!$A:$BD,MATCH(H$1,'QMS Data'!$1:$1,0),FALSE),"")</f>
        <v/>
      </c>
      <c r="I108" s="117" t="str">
        <f>IFERROR(VLOOKUP($A108,'QMS Data'!$A:$BD,MATCH(I$1,'QMS Data'!$1:$1,0),FALSE),"")</f>
        <v/>
      </c>
      <c r="J108" s="117" t="str">
        <f>IFERROR(VLOOKUP($A108,'QMS Data'!$A:$BD,MATCH(J$1,'QMS Data'!$1:$1,0),FALSE),"")</f>
        <v/>
      </c>
      <c r="K108" s="117" t="str">
        <f>IFERROR(VLOOKUP($A108,'QMS Data'!$A:$BD,MATCH(K$1,'QMS Data'!$1:$1,0),FALSE),"")</f>
        <v/>
      </c>
      <c r="L108" s="119" t="str">
        <f>IFERROR(VLOOKUP($A108,'QMS Data'!$A:$BD,MATCH(L$1,'QMS Data'!$1:$1,0),FALSE),"")</f>
        <v/>
      </c>
      <c r="M108" s="120" t="str">
        <f>IFERROR(VLOOKUP($A108,'QMS Data'!$A:$BD,MATCH(M$1,'QMS Data'!$1:$1,0),FALSE),"")</f>
        <v/>
      </c>
      <c r="N108" s="119" t="str">
        <f>IFERROR(VLOOKUP($A108,'QMS Data'!$A:$BD,MATCH(N$1,'QMS Data'!$1:$1,0),FALSE),"")</f>
        <v/>
      </c>
      <c r="O108" s="120" t="str">
        <f>IFERROR(VLOOKUP($A108,'QMS Data'!$A:$BD,MATCH(O$1,'QMS Data'!$1:$1,0),FALSE),"")</f>
        <v/>
      </c>
      <c r="P108" s="119" t="str">
        <f>IFERROR(VLOOKUP($A108,'QMS Data'!$A:$BD,MATCH(P$1,'QMS Data'!$1:$1,0),FALSE),"")</f>
        <v/>
      </c>
      <c r="Q108" s="120" t="str">
        <f>IFERROR(VLOOKUP($A108,'QMS Data'!$A:$BD,MATCH(Q$1,'QMS Data'!$1:$1,0),FALSE),"")</f>
        <v/>
      </c>
      <c r="R108" s="119" t="str">
        <f>IFERROR(VLOOKUP($A108,'QMS Data'!$A:$BD,MATCH(R$1,'QMS Data'!$1:$1,0),FALSE),"")</f>
        <v/>
      </c>
      <c r="S108" s="120" t="str">
        <f>IFERROR(VLOOKUP($A108,'QMS Data'!$A:$BD,MATCH(S$1,'QMS Data'!$1:$1,0),FALSE),"")</f>
        <v/>
      </c>
      <c r="T108" s="121" t="str">
        <f t="shared" si="8"/>
        <v/>
      </c>
      <c r="U108" s="122" t="str">
        <f t="shared" si="9"/>
        <v/>
      </c>
      <c r="V108" s="121" t="str">
        <f>IFERROR(VLOOKUP('Required Data'!$H108,Evaluators!A:B,2,FALSE),"")</f>
        <v/>
      </c>
      <c r="W108" s="123" t="str">
        <f t="shared" si="10"/>
        <v/>
      </c>
      <c r="X108" s="124" t="str">
        <f>IFERROR(VLOOKUP(G108,'Active List'!B:D,2,FALSE),"")</f>
        <v/>
      </c>
      <c r="Y108" s="124" t="str">
        <f>IFERROR(SUM('Required Data'!$L108+'Required Data'!$N108+'Required Data'!$P108),"")</f>
        <v/>
      </c>
      <c r="Z108" s="123" t="str">
        <f t="shared" si="11"/>
        <v/>
      </c>
      <c r="AA108" s="125" t="str">
        <f>IFERROR(DATE(Table1[[#This Row],[Call Year]],Table1[[#This Row],[Call Month]],Table1[[#This Row],[Call day]]),"")</f>
        <v/>
      </c>
      <c r="AB108" s="123" t="str">
        <f>TEXT(Table1[[#This Row],[Call date]],"DDDD")</f>
        <v/>
      </c>
      <c r="AC10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8" s="126" t="str">
        <f>IFERROR(HOUR(Table1[[#This Row],[Time]]),"")</f>
        <v/>
      </c>
      <c r="AE108" s="126" t="str">
        <f>IFERROR(VLOOKUP(J108,DV!A:B,2,FALSE),J108)</f>
        <v/>
      </c>
    </row>
    <row r="109" spans="1:31" s="137" customFormat="1">
      <c r="A109" s="90" t="str">
        <f>IF('QMS Data'!A109&lt;&gt;"",'QMS Data'!A109,"")</f>
        <v/>
      </c>
      <c r="B109" s="117" t="str">
        <f>IFERROR(VLOOKUP($A109,'QMS Data'!$A:$BD,MATCH(B$1,'QMS Data'!$1:$1,0),FALSE),"")</f>
        <v/>
      </c>
      <c r="C109" s="117" t="str">
        <f>IFERROR(VLOOKUP($A109,'QMS Data'!$A:$BD,MATCH(C$1,'QMS Data'!$1:$1,0),FALSE),"")</f>
        <v/>
      </c>
      <c r="D109" s="117" t="str">
        <f>IFERROR(VLOOKUP($A109,'QMS Data'!$A:$BD,MATCH(D$1,'QMS Data'!$1:$1,0),FALSE),"")</f>
        <v/>
      </c>
      <c r="E109" s="118" t="str">
        <f>IFERROR(VLOOKUP($A109,'QMS Data'!$A:$BD,MATCH(E$1,'QMS Data'!$1:$1,0),FALSE),"")</f>
        <v/>
      </c>
      <c r="F109" s="117" t="str">
        <f>IFERROR(VLOOKUP($A109,'QMS Data'!$A:$BD,MATCH(F$1,'QMS Data'!$1:$1,0),FALSE),"")</f>
        <v/>
      </c>
      <c r="G109" s="117" t="str">
        <f>IFERROR(VLOOKUP($A109,'QMS Data'!$A:$BD,MATCH(G$1,'QMS Data'!$1:$1,0),FALSE),"")</f>
        <v/>
      </c>
      <c r="H109" s="117" t="str">
        <f>IFERROR(VLOOKUP($A109,'QMS Data'!$A:$BD,MATCH(H$1,'QMS Data'!$1:$1,0),FALSE),"")</f>
        <v/>
      </c>
      <c r="I109" s="117" t="str">
        <f>IFERROR(VLOOKUP($A109,'QMS Data'!$A:$BD,MATCH(I$1,'QMS Data'!$1:$1,0),FALSE),"")</f>
        <v/>
      </c>
      <c r="J109" s="117" t="str">
        <f>IFERROR(VLOOKUP($A109,'QMS Data'!$A:$BD,MATCH(J$1,'QMS Data'!$1:$1,0),FALSE),"")</f>
        <v/>
      </c>
      <c r="K109" s="117" t="str">
        <f>IFERROR(VLOOKUP($A109,'QMS Data'!$A:$BD,MATCH(K$1,'QMS Data'!$1:$1,0),FALSE),"")</f>
        <v/>
      </c>
      <c r="L109" s="119" t="str">
        <f>IFERROR(VLOOKUP($A109,'QMS Data'!$A:$BD,MATCH(L$1,'QMS Data'!$1:$1,0),FALSE),"")</f>
        <v/>
      </c>
      <c r="M109" s="120" t="str">
        <f>IFERROR(VLOOKUP($A109,'QMS Data'!$A:$BD,MATCH(M$1,'QMS Data'!$1:$1,0),FALSE),"")</f>
        <v/>
      </c>
      <c r="N109" s="119" t="str">
        <f>IFERROR(VLOOKUP($A109,'QMS Data'!$A:$BD,MATCH(N$1,'QMS Data'!$1:$1,0),FALSE),"")</f>
        <v/>
      </c>
      <c r="O109" s="120" t="str">
        <f>IFERROR(VLOOKUP($A109,'QMS Data'!$A:$BD,MATCH(O$1,'QMS Data'!$1:$1,0),FALSE),"")</f>
        <v/>
      </c>
      <c r="P109" s="119" t="str">
        <f>IFERROR(VLOOKUP($A109,'QMS Data'!$A:$BD,MATCH(P$1,'QMS Data'!$1:$1,0),FALSE),"")</f>
        <v/>
      </c>
      <c r="Q109" s="120" t="str">
        <f>IFERROR(VLOOKUP($A109,'QMS Data'!$A:$BD,MATCH(Q$1,'QMS Data'!$1:$1,0),FALSE),"")</f>
        <v/>
      </c>
      <c r="R109" s="119" t="str">
        <f>IFERROR(VLOOKUP($A109,'QMS Data'!$A:$BD,MATCH(R$1,'QMS Data'!$1:$1,0),FALSE),"")</f>
        <v/>
      </c>
      <c r="S109" s="120" t="str">
        <f>IFERROR(VLOOKUP($A109,'QMS Data'!$A:$BD,MATCH(S$1,'QMS Data'!$1:$1,0),FALSE),"")</f>
        <v/>
      </c>
      <c r="T109" s="121" t="str">
        <f t="shared" si="8"/>
        <v/>
      </c>
      <c r="U109" s="122" t="str">
        <f t="shared" si="9"/>
        <v/>
      </c>
      <c r="V109" s="121" t="str">
        <f>IFERROR(VLOOKUP('Required Data'!$H109,Evaluators!A:B,2,FALSE),"")</f>
        <v/>
      </c>
      <c r="W109" s="123" t="str">
        <f t="shared" si="10"/>
        <v/>
      </c>
      <c r="X109" s="124" t="str">
        <f>IFERROR(VLOOKUP(G109,'Active List'!B:D,2,FALSE),"")</f>
        <v/>
      </c>
      <c r="Y109" s="124" t="str">
        <f>IFERROR(SUM('Required Data'!$L109+'Required Data'!$N109+'Required Data'!$P109),"")</f>
        <v/>
      </c>
      <c r="Z109" s="123" t="str">
        <f t="shared" si="11"/>
        <v/>
      </c>
      <c r="AA109" s="125" t="str">
        <f>IFERROR(DATE(Table1[[#This Row],[Call Year]],Table1[[#This Row],[Call Month]],Table1[[#This Row],[Call day]]),"")</f>
        <v/>
      </c>
      <c r="AB109" s="123" t="str">
        <f>TEXT(Table1[[#This Row],[Call date]],"DDDD")</f>
        <v/>
      </c>
      <c r="AC10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09" s="126" t="str">
        <f>IFERROR(HOUR(Table1[[#This Row],[Time]]),"")</f>
        <v/>
      </c>
      <c r="AE109" s="126" t="str">
        <f>IFERROR(VLOOKUP(J109,DV!A:B,2,FALSE),J109)</f>
        <v/>
      </c>
    </row>
    <row r="110" spans="1:31" s="137" customFormat="1">
      <c r="A110" s="90" t="str">
        <f>IF('QMS Data'!A110&lt;&gt;"",'QMS Data'!A110,"")</f>
        <v/>
      </c>
      <c r="B110" s="117" t="str">
        <f>IFERROR(VLOOKUP($A110,'QMS Data'!$A:$BD,MATCH(B$1,'QMS Data'!$1:$1,0),FALSE),"")</f>
        <v/>
      </c>
      <c r="C110" s="117" t="str">
        <f>IFERROR(VLOOKUP($A110,'QMS Data'!$A:$BD,MATCH(C$1,'QMS Data'!$1:$1,0),FALSE),"")</f>
        <v/>
      </c>
      <c r="D110" s="117" t="str">
        <f>IFERROR(VLOOKUP($A110,'QMS Data'!$A:$BD,MATCH(D$1,'QMS Data'!$1:$1,0),FALSE),"")</f>
        <v/>
      </c>
      <c r="E110" s="118" t="str">
        <f>IFERROR(VLOOKUP($A110,'QMS Data'!$A:$BD,MATCH(E$1,'QMS Data'!$1:$1,0),FALSE),"")</f>
        <v/>
      </c>
      <c r="F110" s="117" t="str">
        <f>IFERROR(VLOOKUP($A110,'QMS Data'!$A:$BD,MATCH(F$1,'QMS Data'!$1:$1,0),FALSE),"")</f>
        <v/>
      </c>
      <c r="G110" s="117" t="str">
        <f>IFERROR(VLOOKUP($A110,'QMS Data'!$A:$BD,MATCH(G$1,'QMS Data'!$1:$1,0),FALSE),"")</f>
        <v/>
      </c>
      <c r="H110" s="117" t="str">
        <f>IFERROR(VLOOKUP($A110,'QMS Data'!$A:$BD,MATCH(H$1,'QMS Data'!$1:$1,0),FALSE),"")</f>
        <v/>
      </c>
      <c r="I110" s="117" t="str">
        <f>IFERROR(VLOOKUP($A110,'QMS Data'!$A:$BD,MATCH(I$1,'QMS Data'!$1:$1,0),FALSE),"")</f>
        <v/>
      </c>
      <c r="J110" s="117" t="str">
        <f>IFERROR(VLOOKUP($A110,'QMS Data'!$A:$BD,MATCH(J$1,'QMS Data'!$1:$1,0),FALSE),"")</f>
        <v/>
      </c>
      <c r="K110" s="117" t="str">
        <f>IFERROR(VLOOKUP($A110,'QMS Data'!$A:$BD,MATCH(K$1,'QMS Data'!$1:$1,0),FALSE),"")</f>
        <v/>
      </c>
      <c r="L110" s="119" t="str">
        <f>IFERROR(VLOOKUP($A110,'QMS Data'!$A:$BD,MATCH(L$1,'QMS Data'!$1:$1,0),FALSE),"")</f>
        <v/>
      </c>
      <c r="M110" s="120" t="str">
        <f>IFERROR(VLOOKUP($A110,'QMS Data'!$A:$BD,MATCH(M$1,'QMS Data'!$1:$1,0),FALSE),"")</f>
        <v/>
      </c>
      <c r="N110" s="119" t="str">
        <f>IFERROR(VLOOKUP($A110,'QMS Data'!$A:$BD,MATCH(N$1,'QMS Data'!$1:$1,0),FALSE),"")</f>
        <v/>
      </c>
      <c r="O110" s="120" t="str">
        <f>IFERROR(VLOOKUP($A110,'QMS Data'!$A:$BD,MATCH(O$1,'QMS Data'!$1:$1,0),FALSE),"")</f>
        <v/>
      </c>
      <c r="P110" s="119" t="str">
        <f>IFERROR(VLOOKUP($A110,'QMS Data'!$A:$BD,MATCH(P$1,'QMS Data'!$1:$1,0),FALSE),"")</f>
        <v/>
      </c>
      <c r="Q110" s="120" t="str">
        <f>IFERROR(VLOOKUP($A110,'QMS Data'!$A:$BD,MATCH(Q$1,'QMS Data'!$1:$1,0),FALSE),"")</f>
        <v/>
      </c>
      <c r="R110" s="119" t="str">
        <f>IFERROR(VLOOKUP($A110,'QMS Data'!$A:$BD,MATCH(R$1,'QMS Data'!$1:$1,0),FALSE),"")</f>
        <v/>
      </c>
      <c r="S110" s="120" t="str">
        <f>IFERROR(VLOOKUP($A110,'QMS Data'!$A:$BD,MATCH(S$1,'QMS Data'!$1:$1,0),FALSE),"")</f>
        <v/>
      </c>
      <c r="T110" s="121" t="str">
        <f t="shared" si="8"/>
        <v/>
      </c>
      <c r="U110" s="122" t="str">
        <f t="shared" si="9"/>
        <v/>
      </c>
      <c r="V110" s="121" t="str">
        <f>IFERROR(VLOOKUP('Required Data'!$H110,Evaluators!A:B,2,FALSE),"")</f>
        <v/>
      </c>
      <c r="W110" s="123" t="str">
        <f t="shared" si="10"/>
        <v/>
      </c>
      <c r="X110" s="124" t="str">
        <f>IFERROR(VLOOKUP(G110,'Active List'!B:D,2,FALSE),"")</f>
        <v/>
      </c>
      <c r="Y110" s="124" t="str">
        <f>IFERROR(SUM('Required Data'!$L110+'Required Data'!$N110+'Required Data'!$P110),"")</f>
        <v/>
      </c>
      <c r="Z110" s="123" t="str">
        <f t="shared" si="11"/>
        <v/>
      </c>
      <c r="AA110" s="125" t="str">
        <f>IFERROR(DATE(Table1[[#This Row],[Call Year]],Table1[[#This Row],[Call Month]],Table1[[#This Row],[Call day]]),"")</f>
        <v/>
      </c>
      <c r="AB110" s="123" t="str">
        <f>TEXT(Table1[[#This Row],[Call date]],"DDDD")</f>
        <v/>
      </c>
      <c r="AC11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0" s="126" t="str">
        <f>IFERROR(HOUR(Table1[[#This Row],[Time]]),"")</f>
        <v/>
      </c>
      <c r="AE110" s="126" t="str">
        <f>IFERROR(VLOOKUP(J110,DV!A:B,2,FALSE),J110)</f>
        <v/>
      </c>
    </row>
    <row r="111" spans="1:31" s="137" customFormat="1">
      <c r="A111" s="90" t="str">
        <f>IF('QMS Data'!A111&lt;&gt;"",'QMS Data'!A111,"")</f>
        <v/>
      </c>
      <c r="B111" s="117" t="str">
        <f>IFERROR(VLOOKUP($A111,'QMS Data'!$A:$BD,MATCH(B$1,'QMS Data'!$1:$1,0),FALSE),"")</f>
        <v/>
      </c>
      <c r="C111" s="117" t="str">
        <f>IFERROR(VLOOKUP($A111,'QMS Data'!$A:$BD,MATCH(C$1,'QMS Data'!$1:$1,0),FALSE),"")</f>
        <v/>
      </c>
      <c r="D111" s="117" t="str">
        <f>IFERROR(VLOOKUP($A111,'QMS Data'!$A:$BD,MATCH(D$1,'QMS Data'!$1:$1,0),FALSE),"")</f>
        <v/>
      </c>
      <c r="E111" s="118" t="str">
        <f>IFERROR(VLOOKUP($A111,'QMS Data'!$A:$BD,MATCH(E$1,'QMS Data'!$1:$1,0),FALSE),"")</f>
        <v/>
      </c>
      <c r="F111" s="117" t="str">
        <f>IFERROR(VLOOKUP($A111,'QMS Data'!$A:$BD,MATCH(F$1,'QMS Data'!$1:$1,0),FALSE),"")</f>
        <v/>
      </c>
      <c r="G111" s="117" t="str">
        <f>IFERROR(VLOOKUP($A111,'QMS Data'!$A:$BD,MATCH(G$1,'QMS Data'!$1:$1,0),FALSE),"")</f>
        <v/>
      </c>
      <c r="H111" s="117" t="str">
        <f>IFERROR(VLOOKUP($A111,'QMS Data'!$A:$BD,MATCH(H$1,'QMS Data'!$1:$1,0),FALSE),"")</f>
        <v/>
      </c>
      <c r="I111" s="117" t="str">
        <f>IFERROR(VLOOKUP($A111,'QMS Data'!$A:$BD,MATCH(I$1,'QMS Data'!$1:$1,0),FALSE),"")</f>
        <v/>
      </c>
      <c r="J111" s="117" t="str">
        <f>IFERROR(VLOOKUP($A111,'QMS Data'!$A:$BD,MATCH(J$1,'QMS Data'!$1:$1,0),FALSE),"")</f>
        <v/>
      </c>
      <c r="K111" s="117" t="str">
        <f>IFERROR(VLOOKUP($A111,'QMS Data'!$A:$BD,MATCH(K$1,'QMS Data'!$1:$1,0),FALSE),"")</f>
        <v/>
      </c>
      <c r="L111" s="119" t="str">
        <f>IFERROR(VLOOKUP($A111,'QMS Data'!$A:$BD,MATCH(L$1,'QMS Data'!$1:$1,0),FALSE),"")</f>
        <v/>
      </c>
      <c r="M111" s="120" t="str">
        <f>IFERROR(VLOOKUP($A111,'QMS Data'!$A:$BD,MATCH(M$1,'QMS Data'!$1:$1,0),FALSE),"")</f>
        <v/>
      </c>
      <c r="N111" s="119" t="str">
        <f>IFERROR(VLOOKUP($A111,'QMS Data'!$A:$BD,MATCH(N$1,'QMS Data'!$1:$1,0),FALSE),"")</f>
        <v/>
      </c>
      <c r="O111" s="120" t="str">
        <f>IFERROR(VLOOKUP($A111,'QMS Data'!$A:$BD,MATCH(O$1,'QMS Data'!$1:$1,0),FALSE),"")</f>
        <v/>
      </c>
      <c r="P111" s="119" t="str">
        <f>IFERROR(VLOOKUP($A111,'QMS Data'!$A:$BD,MATCH(P$1,'QMS Data'!$1:$1,0),FALSE),"")</f>
        <v/>
      </c>
      <c r="Q111" s="120" t="str">
        <f>IFERROR(VLOOKUP($A111,'QMS Data'!$A:$BD,MATCH(Q$1,'QMS Data'!$1:$1,0),FALSE),"")</f>
        <v/>
      </c>
      <c r="R111" s="119" t="str">
        <f>IFERROR(VLOOKUP($A111,'QMS Data'!$A:$BD,MATCH(R$1,'QMS Data'!$1:$1,0),FALSE),"")</f>
        <v/>
      </c>
      <c r="S111" s="120" t="str">
        <f>IFERROR(VLOOKUP($A111,'QMS Data'!$A:$BD,MATCH(S$1,'QMS Data'!$1:$1,0),FALSE),"")</f>
        <v/>
      </c>
      <c r="T111" s="121" t="str">
        <f t="shared" si="8"/>
        <v/>
      </c>
      <c r="U111" s="122" t="str">
        <f t="shared" si="9"/>
        <v/>
      </c>
      <c r="V111" s="121" t="str">
        <f>IFERROR(VLOOKUP('Required Data'!$H111,Evaluators!A:B,2,FALSE),"")</f>
        <v/>
      </c>
      <c r="W111" s="123" t="str">
        <f t="shared" si="10"/>
        <v/>
      </c>
      <c r="X111" s="124" t="str">
        <f>IFERROR(VLOOKUP(G111,'Active List'!B:D,2,FALSE),"")</f>
        <v/>
      </c>
      <c r="Y111" s="124" t="str">
        <f>IFERROR(SUM('Required Data'!$L111+'Required Data'!$N111+'Required Data'!$P111),"")</f>
        <v/>
      </c>
      <c r="Z111" s="123" t="str">
        <f t="shared" si="11"/>
        <v/>
      </c>
      <c r="AA111" s="125" t="str">
        <f>IFERROR(DATE(Table1[[#This Row],[Call Year]],Table1[[#This Row],[Call Month]],Table1[[#This Row],[Call day]]),"")</f>
        <v/>
      </c>
      <c r="AB111" s="123" t="str">
        <f>TEXT(Table1[[#This Row],[Call date]],"DDDD")</f>
        <v/>
      </c>
      <c r="AC11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1" s="126" t="str">
        <f>IFERROR(HOUR(Table1[[#This Row],[Time]]),"")</f>
        <v/>
      </c>
      <c r="AE111" s="126" t="str">
        <f>IFERROR(VLOOKUP(J111,DV!A:B,2,FALSE),J111)</f>
        <v/>
      </c>
    </row>
    <row r="112" spans="1:31" s="137" customFormat="1">
      <c r="A112" s="90" t="str">
        <f>IF('QMS Data'!A112&lt;&gt;"",'QMS Data'!A112,"")</f>
        <v/>
      </c>
      <c r="B112" s="117" t="str">
        <f>IFERROR(VLOOKUP($A112,'QMS Data'!$A:$BD,MATCH(B$1,'QMS Data'!$1:$1,0),FALSE),"")</f>
        <v/>
      </c>
      <c r="C112" s="117" t="str">
        <f>IFERROR(VLOOKUP($A112,'QMS Data'!$A:$BD,MATCH(C$1,'QMS Data'!$1:$1,0),FALSE),"")</f>
        <v/>
      </c>
      <c r="D112" s="117" t="str">
        <f>IFERROR(VLOOKUP($A112,'QMS Data'!$A:$BD,MATCH(D$1,'QMS Data'!$1:$1,0),FALSE),"")</f>
        <v/>
      </c>
      <c r="E112" s="118" t="str">
        <f>IFERROR(VLOOKUP($A112,'QMS Data'!$A:$BD,MATCH(E$1,'QMS Data'!$1:$1,0),FALSE),"")</f>
        <v/>
      </c>
      <c r="F112" s="117" t="str">
        <f>IFERROR(VLOOKUP($A112,'QMS Data'!$A:$BD,MATCH(F$1,'QMS Data'!$1:$1,0),FALSE),"")</f>
        <v/>
      </c>
      <c r="G112" s="117" t="str">
        <f>IFERROR(VLOOKUP($A112,'QMS Data'!$A:$BD,MATCH(G$1,'QMS Data'!$1:$1,0),FALSE),"")</f>
        <v/>
      </c>
      <c r="H112" s="117" t="str">
        <f>IFERROR(VLOOKUP($A112,'QMS Data'!$A:$BD,MATCH(H$1,'QMS Data'!$1:$1,0),FALSE),"")</f>
        <v/>
      </c>
      <c r="I112" s="117" t="str">
        <f>IFERROR(VLOOKUP($A112,'QMS Data'!$A:$BD,MATCH(I$1,'QMS Data'!$1:$1,0),FALSE),"")</f>
        <v/>
      </c>
      <c r="J112" s="117" t="str">
        <f>IFERROR(VLOOKUP($A112,'QMS Data'!$A:$BD,MATCH(J$1,'QMS Data'!$1:$1,0),FALSE),"")</f>
        <v/>
      </c>
      <c r="K112" s="117" t="str">
        <f>IFERROR(VLOOKUP($A112,'QMS Data'!$A:$BD,MATCH(K$1,'QMS Data'!$1:$1,0),FALSE),"")</f>
        <v/>
      </c>
      <c r="L112" s="119" t="str">
        <f>IFERROR(VLOOKUP($A112,'QMS Data'!$A:$BD,MATCH(L$1,'QMS Data'!$1:$1,0),FALSE),"")</f>
        <v/>
      </c>
      <c r="M112" s="120" t="str">
        <f>IFERROR(VLOOKUP($A112,'QMS Data'!$A:$BD,MATCH(M$1,'QMS Data'!$1:$1,0),FALSE),"")</f>
        <v/>
      </c>
      <c r="N112" s="119" t="str">
        <f>IFERROR(VLOOKUP($A112,'QMS Data'!$A:$BD,MATCH(N$1,'QMS Data'!$1:$1,0),FALSE),"")</f>
        <v/>
      </c>
      <c r="O112" s="120" t="str">
        <f>IFERROR(VLOOKUP($A112,'QMS Data'!$A:$BD,MATCH(O$1,'QMS Data'!$1:$1,0),FALSE),"")</f>
        <v/>
      </c>
      <c r="P112" s="119" t="str">
        <f>IFERROR(VLOOKUP($A112,'QMS Data'!$A:$BD,MATCH(P$1,'QMS Data'!$1:$1,0),FALSE),"")</f>
        <v/>
      </c>
      <c r="Q112" s="120" t="str">
        <f>IFERROR(VLOOKUP($A112,'QMS Data'!$A:$BD,MATCH(Q$1,'QMS Data'!$1:$1,0),FALSE),"")</f>
        <v/>
      </c>
      <c r="R112" s="119" t="str">
        <f>IFERROR(VLOOKUP($A112,'QMS Data'!$A:$BD,MATCH(R$1,'QMS Data'!$1:$1,0),FALSE),"")</f>
        <v/>
      </c>
      <c r="S112" s="120" t="str">
        <f>IFERROR(VLOOKUP($A112,'QMS Data'!$A:$BD,MATCH(S$1,'QMS Data'!$1:$1,0),FALSE),"")</f>
        <v/>
      </c>
      <c r="T112" s="121" t="str">
        <f t="shared" si="8"/>
        <v/>
      </c>
      <c r="U112" s="122" t="str">
        <f t="shared" si="9"/>
        <v/>
      </c>
      <c r="V112" s="121" t="str">
        <f>IFERROR(VLOOKUP('Required Data'!$H112,Evaluators!A:B,2,FALSE),"")</f>
        <v/>
      </c>
      <c r="W112" s="123" t="str">
        <f t="shared" si="10"/>
        <v/>
      </c>
      <c r="X112" s="124" t="str">
        <f>IFERROR(VLOOKUP(G112,'Active List'!B:D,2,FALSE),"")</f>
        <v/>
      </c>
      <c r="Y112" s="124" t="str">
        <f>IFERROR(SUM('Required Data'!$L112+'Required Data'!$N112+'Required Data'!$P112),"")</f>
        <v/>
      </c>
      <c r="Z112" s="123" t="str">
        <f t="shared" si="11"/>
        <v/>
      </c>
      <c r="AA112" s="125" t="str">
        <f>IFERROR(DATE(Table1[[#This Row],[Call Year]],Table1[[#This Row],[Call Month]],Table1[[#This Row],[Call day]]),"")</f>
        <v/>
      </c>
      <c r="AB112" s="123" t="str">
        <f>TEXT(Table1[[#This Row],[Call date]],"DDDD")</f>
        <v/>
      </c>
      <c r="AC11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2" s="126" t="str">
        <f>IFERROR(HOUR(Table1[[#This Row],[Time]]),"")</f>
        <v/>
      </c>
      <c r="AE112" s="126" t="str">
        <f>IFERROR(VLOOKUP(J112,DV!A:B,2,FALSE),J112)</f>
        <v/>
      </c>
    </row>
    <row r="113" spans="1:31" s="137" customFormat="1">
      <c r="A113" s="90" t="str">
        <f>IF('QMS Data'!A113&lt;&gt;"",'QMS Data'!A113,"")</f>
        <v/>
      </c>
      <c r="B113" s="117" t="str">
        <f>IFERROR(VLOOKUP($A113,'QMS Data'!$A:$BD,MATCH(B$1,'QMS Data'!$1:$1,0),FALSE),"")</f>
        <v/>
      </c>
      <c r="C113" s="117" t="str">
        <f>IFERROR(VLOOKUP($A113,'QMS Data'!$A:$BD,MATCH(C$1,'QMS Data'!$1:$1,0),FALSE),"")</f>
        <v/>
      </c>
      <c r="D113" s="117" t="str">
        <f>IFERROR(VLOOKUP($A113,'QMS Data'!$A:$BD,MATCH(D$1,'QMS Data'!$1:$1,0),FALSE),"")</f>
        <v/>
      </c>
      <c r="E113" s="118" t="str">
        <f>IFERROR(VLOOKUP($A113,'QMS Data'!$A:$BD,MATCH(E$1,'QMS Data'!$1:$1,0),FALSE),"")</f>
        <v/>
      </c>
      <c r="F113" s="117" t="str">
        <f>IFERROR(VLOOKUP($A113,'QMS Data'!$A:$BD,MATCH(F$1,'QMS Data'!$1:$1,0),FALSE),"")</f>
        <v/>
      </c>
      <c r="G113" s="117" t="str">
        <f>IFERROR(VLOOKUP($A113,'QMS Data'!$A:$BD,MATCH(G$1,'QMS Data'!$1:$1,0),FALSE),"")</f>
        <v/>
      </c>
      <c r="H113" s="117" t="str">
        <f>IFERROR(VLOOKUP($A113,'QMS Data'!$A:$BD,MATCH(H$1,'QMS Data'!$1:$1,0),FALSE),"")</f>
        <v/>
      </c>
      <c r="I113" s="117" t="str">
        <f>IFERROR(VLOOKUP($A113,'QMS Data'!$A:$BD,MATCH(I$1,'QMS Data'!$1:$1,0),FALSE),"")</f>
        <v/>
      </c>
      <c r="J113" s="117" t="str">
        <f>IFERROR(VLOOKUP($A113,'QMS Data'!$A:$BD,MATCH(J$1,'QMS Data'!$1:$1,0),FALSE),"")</f>
        <v/>
      </c>
      <c r="K113" s="117" t="str">
        <f>IFERROR(VLOOKUP($A113,'QMS Data'!$A:$BD,MATCH(K$1,'QMS Data'!$1:$1,0),FALSE),"")</f>
        <v/>
      </c>
      <c r="L113" s="119" t="str">
        <f>IFERROR(VLOOKUP($A113,'QMS Data'!$A:$BD,MATCH(L$1,'QMS Data'!$1:$1,0),FALSE),"")</f>
        <v/>
      </c>
      <c r="M113" s="120" t="str">
        <f>IFERROR(VLOOKUP($A113,'QMS Data'!$A:$BD,MATCH(M$1,'QMS Data'!$1:$1,0),FALSE),"")</f>
        <v/>
      </c>
      <c r="N113" s="119" t="str">
        <f>IFERROR(VLOOKUP($A113,'QMS Data'!$A:$BD,MATCH(N$1,'QMS Data'!$1:$1,0),FALSE),"")</f>
        <v/>
      </c>
      <c r="O113" s="120" t="str">
        <f>IFERROR(VLOOKUP($A113,'QMS Data'!$A:$BD,MATCH(O$1,'QMS Data'!$1:$1,0),FALSE),"")</f>
        <v/>
      </c>
      <c r="P113" s="119" t="str">
        <f>IFERROR(VLOOKUP($A113,'QMS Data'!$A:$BD,MATCH(P$1,'QMS Data'!$1:$1,0),FALSE),"")</f>
        <v/>
      </c>
      <c r="Q113" s="120" t="str">
        <f>IFERROR(VLOOKUP($A113,'QMS Data'!$A:$BD,MATCH(Q$1,'QMS Data'!$1:$1,0),FALSE),"")</f>
        <v/>
      </c>
      <c r="R113" s="119" t="str">
        <f>IFERROR(VLOOKUP($A113,'QMS Data'!$A:$BD,MATCH(R$1,'QMS Data'!$1:$1,0),FALSE),"")</f>
        <v/>
      </c>
      <c r="S113" s="120" t="str">
        <f>IFERROR(VLOOKUP($A113,'QMS Data'!$A:$BD,MATCH(S$1,'QMS Data'!$1:$1,0),FALSE),"")</f>
        <v/>
      </c>
      <c r="T113" s="121" t="str">
        <f t="shared" si="8"/>
        <v/>
      </c>
      <c r="U113" s="122" t="str">
        <f t="shared" si="9"/>
        <v/>
      </c>
      <c r="V113" s="121" t="str">
        <f>IFERROR(VLOOKUP('Required Data'!$H113,Evaluators!A:B,2,FALSE),"")</f>
        <v/>
      </c>
      <c r="W113" s="123" t="str">
        <f t="shared" si="10"/>
        <v/>
      </c>
      <c r="X113" s="124" t="str">
        <f>IFERROR(VLOOKUP(G113,'Active List'!B:D,2,FALSE),"")</f>
        <v/>
      </c>
      <c r="Y113" s="124" t="str">
        <f>IFERROR(SUM('Required Data'!$L113+'Required Data'!$N113+'Required Data'!$P113),"")</f>
        <v/>
      </c>
      <c r="Z113" s="123" t="str">
        <f t="shared" si="11"/>
        <v/>
      </c>
      <c r="AA113" s="125" t="str">
        <f>IFERROR(DATE(Table1[[#This Row],[Call Year]],Table1[[#This Row],[Call Month]],Table1[[#This Row],[Call day]]),"")</f>
        <v/>
      </c>
      <c r="AB113" s="123" t="str">
        <f>TEXT(Table1[[#This Row],[Call date]],"DDDD")</f>
        <v/>
      </c>
      <c r="AC11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3" s="126" t="str">
        <f>IFERROR(HOUR(Table1[[#This Row],[Time]]),"")</f>
        <v/>
      </c>
      <c r="AE113" s="126" t="str">
        <f>IFERROR(VLOOKUP(J113,DV!A:B,2,FALSE),J113)</f>
        <v/>
      </c>
    </row>
    <row r="114" spans="1:31" s="137" customFormat="1">
      <c r="A114" s="90" t="str">
        <f>IF('QMS Data'!A114&lt;&gt;"",'QMS Data'!A114,"")</f>
        <v/>
      </c>
      <c r="B114" s="117" t="str">
        <f>IFERROR(VLOOKUP($A114,'QMS Data'!$A:$BD,MATCH(B$1,'QMS Data'!$1:$1,0),FALSE),"")</f>
        <v/>
      </c>
      <c r="C114" s="117" t="str">
        <f>IFERROR(VLOOKUP($A114,'QMS Data'!$A:$BD,MATCH(C$1,'QMS Data'!$1:$1,0),FALSE),"")</f>
        <v/>
      </c>
      <c r="D114" s="117" t="str">
        <f>IFERROR(VLOOKUP($A114,'QMS Data'!$A:$BD,MATCH(D$1,'QMS Data'!$1:$1,0),FALSE),"")</f>
        <v/>
      </c>
      <c r="E114" s="118" t="str">
        <f>IFERROR(VLOOKUP($A114,'QMS Data'!$A:$BD,MATCH(E$1,'QMS Data'!$1:$1,0),FALSE),"")</f>
        <v/>
      </c>
      <c r="F114" s="117" t="str">
        <f>IFERROR(VLOOKUP($A114,'QMS Data'!$A:$BD,MATCH(F$1,'QMS Data'!$1:$1,0),FALSE),"")</f>
        <v/>
      </c>
      <c r="G114" s="117" t="str">
        <f>IFERROR(VLOOKUP($A114,'QMS Data'!$A:$BD,MATCH(G$1,'QMS Data'!$1:$1,0),FALSE),"")</f>
        <v/>
      </c>
      <c r="H114" s="117" t="str">
        <f>IFERROR(VLOOKUP($A114,'QMS Data'!$A:$BD,MATCH(H$1,'QMS Data'!$1:$1,0),FALSE),"")</f>
        <v/>
      </c>
      <c r="I114" s="117" t="str">
        <f>IFERROR(VLOOKUP($A114,'QMS Data'!$A:$BD,MATCH(I$1,'QMS Data'!$1:$1,0),FALSE),"")</f>
        <v/>
      </c>
      <c r="J114" s="117" t="str">
        <f>IFERROR(VLOOKUP($A114,'QMS Data'!$A:$BD,MATCH(J$1,'QMS Data'!$1:$1,0),FALSE),"")</f>
        <v/>
      </c>
      <c r="K114" s="117" t="str">
        <f>IFERROR(VLOOKUP($A114,'QMS Data'!$A:$BD,MATCH(K$1,'QMS Data'!$1:$1,0),FALSE),"")</f>
        <v/>
      </c>
      <c r="L114" s="119" t="str">
        <f>IFERROR(VLOOKUP($A114,'QMS Data'!$A:$BD,MATCH(L$1,'QMS Data'!$1:$1,0),FALSE),"")</f>
        <v/>
      </c>
      <c r="M114" s="120" t="str">
        <f>IFERROR(VLOOKUP($A114,'QMS Data'!$A:$BD,MATCH(M$1,'QMS Data'!$1:$1,0),FALSE),"")</f>
        <v/>
      </c>
      <c r="N114" s="119" t="str">
        <f>IFERROR(VLOOKUP($A114,'QMS Data'!$A:$BD,MATCH(N$1,'QMS Data'!$1:$1,0),FALSE),"")</f>
        <v/>
      </c>
      <c r="O114" s="120" t="str">
        <f>IFERROR(VLOOKUP($A114,'QMS Data'!$A:$BD,MATCH(O$1,'QMS Data'!$1:$1,0),FALSE),"")</f>
        <v/>
      </c>
      <c r="P114" s="119" t="str">
        <f>IFERROR(VLOOKUP($A114,'QMS Data'!$A:$BD,MATCH(P$1,'QMS Data'!$1:$1,0),FALSE),"")</f>
        <v/>
      </c>
      <c r="Q114" s="120" t="str">
        <f>IFERROR(VLOOKUP($A114,'QMS Data'!$A:$BD,MATCH(Q$1,'QMS Data'!$1:$1,0),FALSE),"")</f>
        <v/>
      </c>
      <c r="R114" s="119" t="str">
        <f>IFERROR(VLOOKUP($A114,'QMS Data'!$A:$BD,MATCH(R$1,'QMS Data'!$1:$1,0),FALSE),"")</f>
        <v/>
      </c>
      <c r="S114" s="120" t="str">
        <f>IFERROR(VLOOKUP($A114,'QMS Data'!$A:$BD,MATCH(S$1,'QMS Data'!$1:$1,0),FALSE),"")</f>
        <v/>
      </c>
      <c r="T114" s="121" t="str">
        <f t="shared" si="8"/>
        <v/>
      </c>
      <c r="U114" s="122" t="str">
        <f t="shared" si="9"/>
        <v/>
      </c>
      <c r="V114" s="121" t="str">
        <f>IFERROR(VLOOKUP('Required Data'!$H114,Evaluators!A:B,2,FALSE),"")</f>
        <v/>
      </c>
      <c r="W114" s="123" t="str">
        <f t="shared" si="10"/>
        <v/>
      </c>
      <c r="X114" s="124" t="str">
        <f>IFERROR(VLOOKUP(G114,'Active List'!B:D,2,FALSE),"")</f>
        <v/>
      </c>
      <c r="Y114" s="124" t="str">
        <f>IFERROR(SUM('Required Data'!$L114+'Required Data'!$N114+'Required Data'!$P114),"")</f>
        <v/>
      </c>
      <c r="Z114" s="123" t="str">
        <f t="shared" si="11"/>
        <v/>
      </c>
      <c r="AA114" s="125" t="str">
        <f>IFERROR(DATE(Table1[[#This Row],[Call Year]],Table1[[#This Row],[Call Month]],Table1[[#This Row],[Call day]]),"")</f>
        <v/>
      </c>
      <c r="AB114" s="123" t="str">
        <f>TEXT(Table1[[#This Row],[Call date]],"DDDD")</f>
        <v/>
      </c>
      <c r="AC11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4" s="126" t="str">
        <f>IFERROR(HOUR(Table1[[#This Row],[Time]]),"")</f>
        <v/>
      </c>
      <c r="AE114" s="126" t="str">
        <f>IFERROR(VLOOKUP(J114,DV!A:B,2,FALSE),J114)</f>
        <v/>
      </c>
    </row>
    <row r="115" spans="1:31" s="137" customFormat="1">
      <c r="A115" s="90" t="str">
        <f>IF('QMS Data'!A115&lt;&gt;"",'QMS Data'!A115,"")</f>
        <v/>
      </c>
      <c r="B115" s="117" t="str">
        <f>IFERROR(VLOOKUP($A115,'QMS Data'!$A:$BD,MATCH(B$1,'QMS Data'!$1:$1,0),FALSE),"")</f>
        <v/>
      </c>
      <c r="C115" s="117" t="str">
        <f>IFERROR(VLOOKUP($A115,'QMS Data'!$A:$BD,MATCH(C$1,'QMS Data'!$1:$1,0),FALSE),"")</f>
        <v/>
      </c>
      <c r="D115" s="117" t="str">
        <f>IFERROR(VLOOKUP($A115,'QMS Data'!$A:$BD,MATCH(D$1,'QMS Data'!$1:$1,0),FALSE),"")</f>
        <v/>
      </c>
      <c r="E115" s="118" t="str">
        <f>IFERROR(VLOOKUP($A115,'QMS Data'!$A:$BD,MATCH(E$1,'QMS Data'!$1:$1,0),FALSE),"")</f>
        <v/>
      </c>
      <c r="F115" s="117" t="str">
        <f>IFERROR(VLOOKUP($A115,'QMS Data'!$A:$BD,MATCH(F$1,'QMS Data'!$1:$1,0),FALSE),"")</f>
        <v/>
      </c>
      <c r="G115" s="117" t="str">
        <f>IFERROR(VLOOKUP($A115,'QMS Data'!$A:$BD,MATCH(G$1,'QMS Data'!$1:$1,0),FALSE),"")</f>
        <v/>
      </c>
      <c r="H115" s="117" t="str">
        <f>IFERROR(VLOOKUP($A115,'QMS Data'!$A:$BD,MATCH(H$1,'QMS Data'!$1:$1,0),FALSE),"")</f>
        <v/>
      </c>
      <c r="I115" s="117" t="str">
        <f>IFERROR(VLOOKUP($A115,'QMS Data'!$A:$BD,MATCH(I$1,'QMS Data'!$1:$1,0),FALSE),"")</f>
        <v/>
      </c>
      <c r="J115" s="117" t="str">
        <f>IFERROR(VLOOKUP($A115,'QMS Data'!$A:$BD,MATCH(J$1,'QMS Data'!$1:$1,0),FALSE),"")</f>
        <v/>
      </c>
      <c r="K115" s="117" t="str">
        <f>IFERROR(VLOOKUP($A115,'QMS Data'!$A:$BD,MATCH(K$1,'QMS Data'!$1:$1,0),FALSE),"")</f>
        <v/>
      </c>
      <c r="L115" s="119" t="str">
        <f>IFERROR(VLOOKUP($A115,'QMS Data'!$A:$BD,MATCH(L$1,'QMS Data'!$1:$1,0),FALSE),"")</f>
        <v/>
      </c>
      <c r="M115" s="120" t="str">
        <f>IFERROR(VLOOKUP($A115,'QMS Data'!$A:$BD,MATCH(M$1,'QMS Data'!$1:$1,0),FALSE),"")</f>
        <v/>
      </c>
      <c r="N115" s="119" t="str">
        <f>IFERROR(VLOOKUP($A115,'QMS Data'!$A:$BD,MATCH(N$1,'QMS Data'!$1:$1,0),FALSE),"")</f>
        <v/>
      </c>
      <c r="O115" s="120" t="str">
        <f>IFERROR(VLOOKUP($A115,'QMS Data'!$A:$BD,MATCH(O$1,'QMS Data'!$1:$1,0),FALSE),"")</f>
        <v/>
      </c>
      <c r="P115" s="119" t="str">
        <f>IFERROR(VLOOKUP($A115,'QMS Data'!$A:$BD,MATCH(P$1,'QMS Data'!$1:$1,0),FALSE),"")</f>
        <v/>
      </c>
      <c r="Q115" s="120" t="str">
        <f>IFERROR(VLOOKUP($A115,'QMS Data'!$A:$BD,MATCH(Q$1,'QMS Data'!$1:$1,0),FALSE),"")</f>
        <v/>
      </c>
      <c r="R115" s="119" t="str">
        <f>IFERROR(VLOOKUP($A115,'QMS Data'!$A:$BD,MATCH(R$1,'QMS Data'!$1:$1,0),FALSE),"")</f>
        <v/>
      </c>
      <c r="S115" s="120" t="str">
        <f>IFERROR(VLOOKUP($A115,'QMS Data'!$A:$BD,MATCH(S$1,'QMS Data'!$1:$1,0),FALSE),"")</f>
        <v/>
      </c>
      <c r="T115" s="121" t="str">
        <f t="shared" si="8"/>
        <v/>
      </c>
      <c r="U115" s="122" t="str">
        <f t="shared" si="9"/>
        <v/>
      </c>
      <c r="V115" s="121" t="str">
        <f>IFERROR(VLOOKUP('Required Data'!$H115,Evaluators!A:B,2,FALSE),"")</f>
        <v/>
      </c>
      <c r="W115" s="123" t="str">
        <f t="shared" si="10"/>
        <v/>
      </c>
      <c r="X115" s="124" t="str">
        <f>IFERROR(VLOOKUP(G115,'Active List'!B:D,2,FALSE),"")</f>
        <v/>
      </c>
      <c r="Y115" s="124" t="str">
        <f>IFERROR(SUM('Required Data'!$L115+'Required Data'!$N115+'Required Data'!$P115),"")</f>
        <v/>
      </c>
      <c r="Z115" s="123" t="str">
        <f t="shared" si="11"/>
        <v/>
      </c>
      <c r="AA115" s="125" t="str">
        <f>IFERROR(DATE(Table1[[#This Row],[Call Year]],Table1[[#This Row],[Call Month]],Table1[[#This Row],[Call day]]),"")</f>
        <v/>
      </c>
      <c r="AB115" s="123" t="str">
        <f>TEXT(Table1[[#This Row],[Call date]],"DDDD")</f>
        <v/>
      </c>
      <c r="AC11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5" s="126" t="str">
        <f>IFERROR(HOUR(Table1[[#This Row],[Time]]),"")</f>
        <v/>
      </c>
      <c r="AE115" s="126" t="str">
        <f>IFERROR(VLOOKUP(J115,DV!A:B,2,FALSE),J115)</f>
        <v/>
      </c>
    </row>
    <row r="116" spans="1:31" s="137" customFormat="1">
      <c r="A116" s="90" t="str">
        <f>IF('QMS Data'!A116&lt;&gt;"",'QMS Data'!A116,"")</f>
        <v/>
      </c>
      <c r="B116" s="117" t="str">
        <f>IFERROR(VLOOKUP($A116,'QMS Data'!$A:$BD,MATCH(B$1,'QMS Data'!$1:$1,0),FALSE),"")</f>
        <v/>
      </c>
      <c r="C116" s="117" t="str">
        <f>IFERROR(VLOOKUP($A116,'QMS Data'!$A:$BD,MATCH(C$1,'QMS Data'!$1:$1,0),FALSE),"")</f>
        <v/>
      </c>
      <c r="D116" s="117" t="str">
        <f>IFERROR(VLOOKUP($A116,'QMS Data'!$A:$BD,MATCH(D$1,'QMS Data'!$1:$1,0),FALSE),"")</f>
        <v/>
      </c>
      <c r="E116" s="118" t="str">
        <f>IFERROR(VLOOKUP($A116,'QMS Data'!$A:$BD,MATCH(E$1,'QMS Data'!$1:$1,0),FALSE),"")</f>
        <v/>
      </c>
      <c r="F116" s="117" t="str">
        <f>IFERROR(VLOOKUP($A116,'QMS Data'!$A:$BD,MATCH(F$1,'QMS Data'!$1:$1,0),FALSE),"")</f>
        <v/>
      </c>
      <c r="G116" s="117" t="str">
        <f>IFERROR(VLOOKUP($A116,'QMS Data'!$A:$BD,MATCH(G$1,'QMS Data'!$1:$1,0),FALSE),"")</f>
        <v/>
      </c>
      <c r="H116" s="117" t="str">
        <f>IFERROR(VLOOKUP($A116,'QMS Data'!$A:$BD,MATCH(H$1,'QMS Data'!$1:$1,0),FALSE),"")</f>
        <v/>
      </c>
      <c r="I116" s="117" t="str">
        <f>IFERROR(VLOOKUP($A116,'QMS Data'!$A:$BD,MATCH(I$1,'QMS Data'!$1:$1,0),FALSE),"")</f>
        <v/>
      </c>
      <c r="J116" s="117" t="str">
        <f>IFERROR(VLOOKUP($A116,'QMS Data'!$A:$BD,MATCH(J$1,'QMS Data'!$1:$1,0),FALSE),"")</f>
        <v/>
      </c>
      <c r="K116" s="117" t="str">
        <f>IFERROR(VLOOKUP($A116,'QMS Data'!$A:$BD,MATCH(K$1,'QMS Data'!$1:$1,0),FALSE),"")</f>
        <v/>
      </c>
      <c r="L116" s="119" t="str">
        <f>IFERROR(VLOOKUP($A116,'QMS Data'!$A:$BD,MATCH(L$1,'QMS Data'!$1:$1,0),FALSE),"")</f>
        <v/>
      </c>
      <c r="M116" s="120" t="str">
        <f>IFERROR(VLOOKUP($A116,'QMS Data'!$A:$BD,MATCH(M$1,'QMS Data'!$1:$1,0),FALSE),"")</f>
        <v/>
      </c>
      <c r="N116" s="119" t="str">
        <f>IFERROR(VLOOKUP($A116,'QMS Data'!$A:$BD,MATCH(N$1,'QMS Data'!$1:$1,0),FALSE),"")</f>
        <v/>
      </c>
      <c r="O116" s="120" t="str">
        <f>IFERROR(VLOOKUP($A116,'QMS Data'!$A:$BD,MATCH(O$1,'QMS Data'!$1:$1,0),FALSE),"")</f>
        <v/>
      </c>
      <c r="P116" s="119" t="str">
        <f>IFERROR(VLOOKUP($A116,'QMS Data'!$A:$BD,MATCH(P$1,'QMS Data'!$1:$1,0),FALSE),"")</f>
        <v/>
      </c>
      <c r="Q116" s="120" t="str">
        <f>IFERROR(VLOOKUP($A116,'QMS Data'!$A:$BD,MATCH(Q$1,'QMS Data'!$1:$1,0),FALSE),"")</f>
        <v/>
      </c>
      <c r="R116" s="119" t="str">
        <f>IFERROR(VLOOKUP($A116,'QMS Data'!$A:$BD,MATCH(R$1,'QMS Data'!$1:$1,0),FALSE),"")</f>
        <v/>
      </c>
      <c r="S116" s="120" t="str">
        <f>IFERROR(VLOOKUP($A116,'QMS Data'!$A:$BD,MATCH(S$1,'QMS Data'!$1:$1,0),FALSE),"")</f>
        <v/>
      </c>
      <c r="T116" s="121" t="str">
        <f t="shared" si="8"/>
        <v/>
      </c>
      <c r="U116" s="122" t="str">
        <f t="shared" si="9"/>
        <v/>
      </c>
      <c r="V116" s="121" t="str">
        <f>IFERROR(VLOOKUP('Required Data'!$H116,Evaluators!A:B,2,FALSE),"")</f>
        <v/>
      </c>
      <c r="W116" s="123" t="str">
        <f t="shared" si="10"/>
        <v/>
      </c>
      <c r="X116" s="124" t="str">
        <f>IFERROR(VLOOKUP(G116,'Active List'!B:D,2,FALSE),"")</f>
        <v/>
      </c>
      <c r="Y116" s="124" t="str">
        <f>IFERROR(SUM('Required Data'!$L116+'Required Data'!$N116+'Required Data'!$P116),"")</f>
        <v/>
      </c>
      <c r="Z116" s="123" t="str">
        <f t="shared" si="11"/>
        <v/>
      </c>
      <c r="AA116" s="125" t="str">
        <f>IFERROR(DATE(Table1[[#This Row],[Call Year]],Table1[[#This Row],[Call Month]],Table1[[#This Row],[Call day]]),"")</f>
        <v/>
      </c>
      <c r="AB116" s="123" t="str">
        <f>TEXT(Table1[[#This Row],[Call date]],"DDDD")</f>
        <v/>
      </c>
      <c r="AC11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6" s="126" t="str">
        <f>IFERROR(HOUR(Table1[[#This Row],[Time]]),"")</f>
        <v/>
      </c>
      <c r="AE116" s="126" t="str">
        <f>IFERROR(VLOOKUP(J116,DV!A:B,2,FALSE),J116)</f>
        <v/>
      </c>
    </row>
    <row r="117" spans="1:31" s="137" customFormat="1">
      <c r="A117" s="90" t="str">
        <f>IF('QMS Data'!A117&lt;&gt;"",'QMS Data'!A117,"")</f>
        <v/>
      </c>
      <c r="B117" s="117" t="str">
        <f>IFERROR(VLOOKUP($A117,'QMS Data'!$A:$BD,MATCH(B$1,'QMS Data'!$1:$1,0),FALSE),"")</f>
        <v/>
      </c>
      <c r="C117" s="117" t="str">
        <f>IFERROR(VLOOKUP($A117,'QMS Data'!$A:$BD,MATCH(C$1,'QMS Data'!$1:$1,0),FALSE),"")</f>
        <v/>
      </c>
      <c r="D117" s="117" t="str">
        <f>IFERROR(VLOOKUP($A117,'QMS Data'!$A:$BD,MATCH(D$1,'QMS Data'!$1:$1,0),FALSE),"")</f>
        <v/>
      </c>
      <c r="E117" s="118" t="str">
        <f>IFERROR(VLOOKUP($A117,'QMS Data'!$A:$BD,MATCH(E$1,'QMS Data'!$1:$1,0),FALSE),"")</f>
        <v/>
      </c>
      <c r="F117" s="117" t="str">
        <f>IFERROR(VLOOKUP($A117,'QMS Data'!$A:$BD,MATCH(F$1,'QMS Data'!$1:$1,0),FALSE),"")</f>
        <v/>
      </c>
      <c r="G117" s="117" t="str">
        <f>IFERROR(VLOOKUP($A117,'QMS Data'!$A:$BD,MATCH(G$1,'QMS Data'!$1:$1,0),FALSE),"")</f>
        <v/>
      </c>
      <c r="H117" s="117" t="str">
        <f>IFERROR(VLOOKUP($A117,'QMS Data'!$A:$BD,MATCH(H$1,'QMS Data'!$1:$1,0),FALSE),"")</f>
        <v/>
      </c>
      <c r="I117" s="117" t="str">
        <f>IFERROR(VLOOKUP($A117,'QMS Data'!$A:$BD,MATCH(I$1,'QMS Data'!$1:$1,0),FALSE),"")</f>
        <v/>
      </c>
      <c r="J117" s="117" t="str">
        <f>IFERROR(VLOOKUP($A117,'QMS Data'!$A:$BD,MATCH(J$1,'QMS Data'!$1:$1,0),FALSE),"")</f>
        <v/>
      </c>
      <c r="K117" s="117" t="str">
        <f>IFERROR(VLOOKUP($A117,'QMS Data'!$A:$BD,MATCH(K$1,'QMS Data'!$1:$1,0),FALSE),"")</f>
        <v/>
      </c>
      <c r="L117" s="119" t="str">
        <f>IFERROR(VLOOKUP($A117,'QMS Data'!$A:$BD,MATCH(L$1,'QMS Data'!$1:$1,0),FALSE),"")</f>
        <v/>
      </c>
      <c r="M117" s="120" t="str">
        <f>IFERROR(VLOOKUP($A117,'QMS Data'!$A:$BD,MATCH(M$1,'QMS Data'!$1:$1,0),FALSE),"")</f>
        <v/>
      </c>
      <c r="N117" s="119" t="str">
        <f>IFERROR(VLOOKUP($A117,'QMS Data'!$A:$BD,MATCH(N$1,'QMS Data'!$1:$1,0),FALSE),"")</f>
        <v/>
      </c>
      <c r="O117" s="120" t="str">
        <f>IFERROR(VLOOKUP($A117,'QMS Data'!$A:$BD,MATCH(O$1,'QMS Data'!$1:$1,0),FALSE),"")</f>
        <v/>
      </c>
      <c r="P117" s="119" t="str">
        <f>IFERROR(VLOOKUP($A117,'QMS Data'!$A:$BD,MATCH(P$1,'QMS Data'!$1:$1,0),FALSE),"")</f>
        <v/>
      </c>
      <c r="Q117" s="120" t="str">
        <f>IFERROR(VLOOKUP($A117,'QMS Data'!$A:$BD,MATCH(Q$1,'QMS Data'!$1:$1,0),FALSE),"")</f>
        <v/>
      </c>
      <c r="R117" s="119" t="str">
        <f>IFERROR(VLOOKUP($A117,'QMS Data'!$A:$BD,MATCH(R$1,'QMS Data'!$1:$1,0),FALSE),"")</f>
        <v/>
      </c>
      <c r="S117" s="120" t="str">
        <f>IFERROR(VLOOKUP($A117,'QMS Data'!$A:$BD,MATCH(S$1,'QMS Data'!$1:$1,0),FALSE),"")</f>
        <v/>
      </c>
      <c r="T117" s="121" t="str">
        <f t="shared" si="8"/>
        <v/>
      </c>
      <c r="U117" s="122" t="str">
        <f t="shared" si="9"/>
        <v/>
      </c>
      <c r="V117" s="121" t="str">
        <f>IFERROR(VLOOKUP('Required Data'!$H117,Evaluators!A:B,2,FALSE),"")</f>
        <v/>
      </c>
      <c r="W117" s="123" t="str">
        <f t="shared" si="10"/>
        <v/>
      </c>
      <c r="X117" s="124" t="str">
        <f>IFERROR(VLOOKUP(G117,'Active List'!B:D,2,FALSE),"")</f>
        <v/>
      </c>
      <c r="Y117" s="124" t="str">
        <f>IFERROR(SUM('Required Data'!$L117+'Required Data'!$N117+'Required Data'!$P117),"")</f>
        <v/>
      </c>
      <c r="Z117" s="123" t="str">
        <f t="shared" si="11"/>
        <v/>
      </c>
      <c r="AA117" s="125" t="str">
        <f>IFERROR(DATE(Table1[[#This Row],[Call Year]],Table1[[#This Row],[Call Month]],Table1[[#This Row],[Call day]]),"")</f>
        <v/>
      </c>
      <c r="AB117" s="123" t="str">
        <f>TEXT(Table1[[#This Row],[Call date]],"DDDD")</f>
        <v/>
      </c>
      <c r="AC11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7" s="126" t="str">
        <f>IFERROR(HOUR(Table1[[#This Row],[Time]]),"")</f>
        <v/>
      </c>
      <c r="AE117" s="126" t="str">
        <f>IFERROR(VLOOKUP(J117,DV!A:B,2,FALSE),J117)</f>
        <v/>
      </c>
    </row>
    <row r="118" spans="1:31" s="137" customFormat="1">
      <c r="A118" s="90" t="str">
        <f>IF('QMS Data'!A118&lt;&gt;"",'QMS Data'!A118,"")</f>
        <v/>
      </c>
      <c r="B118" s="117" t="str">
        <f>IFERROR(VLOOKUP($A118,'QMS Data'!$A:$BD,MATCH(B$1,'QMS Data'!$1:$1,0),FALSE),"")</f>
        <v/>
      </c>
      <c r="C118" s="117" t="str">
        <f>IFERROR(VLOOKUP($A118,'QMS Data'!$A:$BD,MATCH(C$1,'QMS Data'!$1:$1,0),FALSE),"")</f>
        <v/>
      </c>
      <c r="D118" s="117" t="str">
        <f>IFERROR(VLOOKUP($A118,'QMS Data'!$A:$BD,MATCH(D$1,'QMS Data'!$1:$1,0),FALSE),"")</f>
        <v/>
      </c>
      <c r="E118" s="118" t="str">
        <f>IFERROR(VLOOKUP($A118,'QMS Data'!$A:$BD,MATCH(E$1,'QMS Data'!$1:$1,0),FALSE),"")</f>
        <v/>
      </c>
      <c r="F118" s="117" t="str">
        <f>IFERROR(VLOOKUP($A118,'QMS Data'!$A:$BD,MATCH(F$1,'QMS Data'!$1:$1,0),FALSE),"")</f>
        <v/>
      </c>
      <c r="G118" s="117" t="str">
        <f>IFERROR(VLOOKUP($A118,'QMS Data'!$A:$BD,MATCH(G$1,'QMS Data'!$1:$1,0),FALSE),"")</f>
        <v/>
      </c>
      <c r="H118" s="117" t="str">
        <f>IFERROR(VLOOKUP($A118,'QMS Data'!$A:$BD,MATCH(H$1,'QMS Data'!$1:$1,0),FALSE),"")</f>
        <v/>
      </c>
      <c r="I118" s="117" t="str">
        <f>IFERROR(VLOOKUP($A118,'QMS Data'!$A:$BD,MATCH(I$1,'QMS Data'!$1:$1,0),FALSE),"")</f>
        <v/>
      </c>
      <c r="J118" s="117" t="str">
        <f>IFERROR(VLOOKUP($A118,'QMS Data'!$A:$BD,MATCH(J$1,'QMS Data'!$1:$1,0),FALSE),"")</f>
        <v/>
      </c>
      <c r="K118" s="117" t="str">
        <f>IFERROR(VLOOKUP($A118,'QMS Data'!$A:$BD,MATCH(K$1,'QMS Data'!$1:$1,0),FALSE),"")</f>
        <v/>
      </c>
      <c r="L118" s="119" t="str">
        <f>IFERROR(VLOOKUP($A118,'QMS Data'!$A:$BD,MATCH(L$1,'QMS Data'!$1:$1,0),FALSE),"")</f>
        <v/>
      </c>
      <c r="M118" s="120" t="str">
        <f>IFERROR(VLOOKUP($A118,'QMS Data'!$A:$BD,MATCH(M$1,'QMS Data'!$1:$1,0),FALSE),"")</f>
        <v/>
      </c>
      <c r="N118" s="119" t="str">
        <f>IFERROR(VLOOKUP($A118,'QMS Data'!$A:$BD,MATCH(N$1,'QMS Data'!$1:$1,0),FALSE),"")</f>
        <v/>
      </c>
      <c r="O118" s="120" t="str">
        <f>IFERROR(VLOOKUP($A118,'QMS Data'!$A:$BD,MATCH(O$1,'QMS Data'!$1:$1,0),FALSE),"")</f>
        <v/>
      </c>
      <c r="P118" s="119" t="str">
        <f>IFERROR(VLOOKUP($A118,'QMS Data'!$A:$BD,MATCH(P$1,'QMS Data'!$1:$1,0),FALSE),"")</f>
        <v/>
      </c>
      <c r="Q118" s="120" t="str">
        <f>IFERROR(VLOOKUP($A118,'QMS Data'!$A:$BD,MATCH(Q$1,'QMS Data'!$1:$1,0),FALSE),"")</f>
        <v/>
      </c>
      <c r="R118" s="119" t="str">
        <f>IFERROR(VLOOKUP($A118,'QMS Data'!$A:$BD,MATCH(R$1,'QMS Data'!$1:$1,0),FALSE),"")</f>
        <v/>
      </c>
      <c r="S118" s="120" t="str">
        <f>IFERROR(VLOOKUP($A118,'QMS Data'!$A:$BD,MATCH(S$1,'QMS Data'!$1:$1,0),FALSE),"")</f>
        <v/>
      </c>
      <c r="T118" s="121" t="str">
        <f t="shared" si="8"/>
        <v/>
      </c>
      <c r="U118" s="122" t="str">
        <f t="shared" si="9"/>
        <v/>
      </c>
      <c r="V118" s="121" t="str">
        <f>IFERROR(VLOOKUP('Required Data'!$H118,Evaluators!A:B,2,FALSE),"")</f>
        <v/>
      </c>
      <c r="W118" s="123" t="str">
        <f t="shared" si="10"/>
        <v/>
      </c>
      <c r="X118" s="124" t="str">
        <f>IFERROR(VLOOKUP(G118,'Active List'!B:D,2,FALSE),"")</f>
        <v/>
      </c>
      <c r="Y118" s="124" t="str">
        <f>IFERROR(SUM('Required Data'!$L118+'Required Data'!$N118+'Required Data'!$P118),"")</f>
        <v/>
      </c>
      <c r="Z118" s="123" t="str">
        <f t="shared" si="11"/>
        <v/>
      </c>
      <c r="AA118" s="125" t="str">
        <f>IFERROR(DATE(Table1[[#This Row],[Call Year]],Table1[[#This Row],[Call Month]],Table1[[#This Row],[Call day]]),"")</f>
        <v/>
      </c>
      <c r="AB118" s="123" t="str">
        <f>TEXT(Table1[[#This Row],[Call date]],"DDDD")</f>
        <v/>
      </c>
      <c r="AC11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8" s="126" t="str">
        <f>IFERROR(HOUR(Table1[[#This Row],[Time]]),"")</f>
        <v/>
      </c>
      <c r="AE118" s="126" t="str">
        <f>IFERROR(VLOOKUP(J118,DV!A:B,2,FALSE),J118)</f>
        <v/>
      </c>
    </row>
    <row r="119" spans="1:31" s="137" customFormat="1">
      <c r="A119" s="90" t="str">
        <f>IF('QMS Data'!A119&lt;&gt;"",'QMS Data'!A119,"")</f>
        <v/>
      </c>
      <c r="B119" s="117" t="str">
        <f>IFERROR(VLOOKUP($A119,'QMS Data'!$A:$BD,MATCH(B$1,'QMS Data'!$1:$1,0),FALSE),"")</f>
        <v/>
      </c>
      <c r="C119" s="117" t="str">
        <f>IFERROR(VLOOKUP($A119,'QMS Data'!$A:$BD,MATCH(C$1,'QMS Data'!$1:$1,0),FALSE),"")</f>
        <v/>
      </c>
      <c r="D119" s="117" t="str">
        <f>IFERROR(VLOOKUP($A119,'QMS Data'!$A:$BD,MATCH(D$1,'QMS Data'!$1:$1,0),FALSE),"")</f>
        <v/>
      </c>
      <c r="E119" s="118" t="str">
        <f>IFERROR(VLOOKUP($A119,'QMS Data'!$A:$BD,MATCH(E$1,'QMS Data'!$1:$1,0),FALSE),"")</f>
        <v/>
      </c>
      <c r="F119" s="117" t="str">
        <f>IFERROR(VLOOKUP($A119,'QMS Data'!$A:$BD,MATCH(F$1,'QMS Data'!$1:$1,0),FALSE),"")</f>
        <v/>
      </c>
      <c r="G119" s="117" t="str">
        <f>IFERROR(VLOOKUP($A119,'QMS Data'!$A:$BD,MATCH(G$1,'QMS Data'!$1:$1,0),FALSE),"")</f>
        <v/>
      </c>
      <c r="H119" s="117" t="str">
        <f>IFERROR(VLOOKUP($A119,'QMS Data'!$A:$BD,MATCH(H$1,'QMS Data'!$1:$1,0),FALSE),"")</f>
        <v/>
      </c>
      <c r="I119" s="117" t="str">
        <f>IFERROR(VLOOKUP($A119,'QMS Data'!$A:$BD,MATCH(I$1,'QMS Data'!$1:$1,0),FALSE),"")</f>
        <v/>
      </c>
      <c r="J119" s="117" t="str">
        <f>IFERROR(VLOOKUP($A119,'QMS Data'!$A:$BD,MATCH(J$1,'QMS Data'!$1:$1,0),FALSE),"")</f>
        <v/>
      </c>
      <c r="K119" s="117" t="str">
        <f>IFERROR(VLOOKUP($A119,'QMS Data'!$A:$BD,MATCH(K$1,'QMS Data'!$1:$1,0),FALSE),"")</f>
        <v/>
      </c>
      <c r="L119" s="119" t="str">
        <f>IFERROR(VLOOKUP($A119,'QMS Data'!$A:$BD,MATCH(L$1,'QMS Data'!$1:$1,0),FALSE),"")</f>
        <v/>
      </c>
      <c r="M119" s="120" t="str">
        <f>IFERROR(VLOOKUP($A119,'QMS Data'!$A:$BD,MATCH(M$1,'QMS Data'!$1:$1,0),FALSE),"")</f>
        <v/>
      </c>
      <c r="N119" s="119" t="str">
        <f>IFERROR(VLOOKUP($A119,'QMS Data'!$A:$BD,MATCH(N$1,'QMS Data'!$1:$1,0),FALSE),"")</f>
        <v/>
      </c>
      <c r="O119" s="120" t="str">
        <f>IFERROR(VLOOKUP($A119,'QMS Data'!$A:$BD,MATCH(O$1,'QMS Data'!$1:$1,0),FALSE),"")</f>
        <v/>
      </c>
      <c r="P119" s="119" t="str">
        <f>IFERROR(VLOOKUP($A119,'QMS Data'!$A:$BD,MATCH(P$1,'QMS Data'!$1:$1,0),FALSE),"")</f>
        <v/>
      </c>
      <c r="Q119" s="120" t="str">
        <f>IFERROR(VLOOKUP($A119,'QMS Data'!$A:$BD,MATCH(Q$1,'QMS Data'!$1:$1,0),FALSE),"")</f>
        <v/>
      </c>
      <c r="R119" s="119" t="str">
        <f>IFERROR(VLOOKUP($A119,'QMS Data'!$A:$BD,MATCH(R$1,'QMS Data'!$1:$1,0),FALSE),"")</f>
        <v/>
      </c>
      <c r="S119" s="120" t="str">
        <f>IFERROR(VLOOKUP($A119,'QMS Data'!$A:$BD,MATCH(S$1,'QMS Data'!$1:$1,0),FALSE),"")</f>
        <v/>
      </c>
      <c r="T119" s="121" t="str">
        <f t="shared" si="8"/>
        <v/>
      </c>
      <c r="U119" s="122" t="str">
        <f t="shared" si="9"/>
        <v/>
      </c>
      <c r="V119" s="121" t="str">
        <f>IFERROR(VLOOKUP('Required Data'!$H119,Evaluators!A:B,2,FALSE),"")</f>
        <v/>
      </c>
      <c r="W119" s="123" t="str">
        <f t="shared" si="10"/>
        <v/>
      </c>
      <c r="X119" s="124" t="str">
        <f>IFERROR(VLOOKUP(G119,'Active List'!B:D,2,FALSE),"")</f>
        <v/>
      </c>
      <c r="Y119" s="124" t="str">
        <f>IFERROR(SUM('Required Data'!$L119+'Required Data'!$N119+'Required Data'!$P119),"")</f>
        <v/>
      </c>
      <c r="Z119" s="123" t="str">
        <f t="shared" si="11"/>
        <v/>
      </c>
      <c r="AA119" s="125" t="str">
        <f>IFERROR(DATE(Table1[[#This Row],[Call Year]],Table1[[#This Row],[Call Month]],Table1[[#This Row],[Call day]]),"")</f>
        <v/>
      </c>
      <c r="AB119" s="123" t="str">
        <f>TEXT(Table1[[#This Row],[Call date]],"DDDD")</f>
        <v/>
      </c>
      <c r="AC11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19" s="126" t="str">
        <f>IFERROR(HOUR(Table1[[#This Row],[Time]]),"")</f>
        <v/>
      </c>
      <c r="AE119" s="126" t="str">
        <f>IFERROR(VLOOKUP(J119,DV!A:B,2,FALSE),J119)</f>
        <v/>
      </c>
    </row>
    <row r="120" spans="1:31" s="137" customFormat="1">
      <c r="A120" s="90" t="str">
        <f>IF('QMS Data'!A120&lt;&gt;"",'QMS Data'!A120,"")</f>
        <v/>
      </c>
      <c r="B120" s="117" t="str">
        <f>IFERROR(VLOOKUP($A120,'QMS Data'!$A:$BD,MATCH(B$1,'QMS Data'!$1:$1,0),FALSE),"")</f>
        <v/>
      </c>
      <c r="C120" s="117" t="str">
        <f>IFERROR(VLOOKUP($A120,'QMS Data'!$A:$BD,MATCH(C$1,'QMS Data'!$1:$1,0),FALSE),"")</f>
        <v/>
      </c>
      <c r="D120" s="117" t="str">
        <f>IFERROR(VLOOKUP($A120,'QMS Data'!$A:$BD,MATCH(D$1,'QMS Data'!$1:$1,0),FALSE),"")</f>
        <v/>
      </c>
      <c r="E120" s="118" t="str">
        <f>IFERROR(VLOOKUP($A120,'QMS Data'!$A:$BD,MATCH(E$1,'QMS Data'!$1:$1,0),FALSE),"")</f>
        <v/>
      </c>
      <c r="F120" s="117" t="str">
        <f>IFERROR(VLOOKUP($A120,'QMS Data'!$A:$BD,MATCH(F$1,'QMS Data'!$1:$1,0),FALSE),"")</f>
        <v/>
      </c>
      <c r="G120" s="117" t="str">
        <f>IFERROR(VLOOKUP($A120,'QMS Data'!$A:$BD,MATCH(G$1,'QMS Data'!$1:$1,0),FALSE),"")</f>
        <v/>
      </c>
      <c r="H120" s="117" t="str">
        <f>IFERROR(VLOOKUP($A120,'QMS Data'!$A:$BD,MATCH(H$1,'QMS Data'!$1:$1,0),FALSE),"")</f>
        <v/>
      </c>
      <c r="I120" s="117" t="str">
        <f>IFERROR(VLOOKUP($A120,'QMS Data'!$A:$BD,MATCH(I$1,'QMS Data'!$1:$1,0),FALSE),"")</f>
        <v/>
      </c>
      <c r="J120" s="117" t="str">
        <f>IFERROR(VLOOKUP($A120,'QMS Data'!$A:$BD,MATCH(J$1,'QMS Data'!$1:$1,0),FALSE),"")</f>
        <v/>
      </c>
      <c r="K120" s="117" t="str">
        <f>IFERROR(VLOOKUP($A120,'QMS Data'!$A:$BD,MATCH(K$1,'QMS Data'!$1:$1,0),FALSE),"")</f>
        <v/>
      </c>
      <c r="L120" s="119" t="str">
        <f>IFERROR(VLOOKUP($A120,'QMS Data'!$A:$BD,MATCH(L$1,'QMS Data'!$1:$1,0),FALSE),"")</f>
        <v/>
      </c>
      <c r="M120" s="120" t="str">
        <f>IFERROR(VLOOKUP($A120,'QMS Data'!$A:$BD,MATCH(M$1,'QMS Data'!$1:$1,0),FALSE),"")</f>
        <v/>
      </c>
      <c r="N120" s="119" t="str">
        <f>IFERROR(VLOOKUP($A120,'QMS Data'!$A:$BD,MATCH(N$1,'QMS Data'!$1:$1,0),FALSE),"")</f>
        <v/>
      </c>
      <c r="O120" s="120" t="str">
        <f>IFERROR(VLOOKUP($A120,'QMS Data'!$A:$BD,MATCH(O$1,'QMS Data'!$1:$1,0),FALSE),"")</f>
        <v/>
      </c>
      <c r="P120" s="119" t="str">
        <f>IFERROR(VLOOKUP($A120,'QMS Data'!$A:$BD,MATCH(P$1,'QMS Data'!$1:$1,0),FALSE),"")</f>
        <v/>
      </c>
      <c r="Q120" s="120" t="str">
        <f>IFERROR(VLOOKUP($A120,'QMS Data'!$A:$BD,MATCH(Q$1,'QMS Data'!$1:$1,0),FALSE),"")</f>
        <v/>
      </c>
      <c r="R120" s="119" t="str">
        <f>IFERROR(VLOOKUP($A120,'QMS Data'!$A:$BD,MATCH(R$1,'QMS Data'!$1:$1,0),FALSE),"")</f>
        <v/>
      </c>
      <c r="S120" s="120" t="str">
        <f>IFERROR(VLOOKUP($A120,'QMS Data'!$A:$BD,MATCH(S$1,'QMS Data'!$1:$1,0),FALSE),"")</f>
        <v/>
      </c>
      <c r="T120" s="121" t="str">
        <f t="shared" si="8"/>
        <v/>
      </c>
      <c r="U120" s="122" t="str">
        <f t="shared" si="9"/>
        <v/>
      </c>
      <c r="V120" s="121" t="str">
        <f>IFERROR(VLOOKUP('Required Data'!$H120,Evaluators!A:B,2,FALSE),"")</f>
        <v/>
      </c>
      <c r="W120" s="123" t="str">
        <f t="shared" si="10"/>
        <v/>
      </c>
      <c r="X120" s="124" t="str">
        <f>IFERROR(VLOOKUP(G120,'Active List'!B:D,2,FALSE),"")</f>
        <v/>
      </c>
      <c r="Y120" s="124" t="str">
        <f>IFERROR(SUM('Required Data'!$L120+'Required Data'!$N120+'Required Data'!$P120),"")</f>
        <v/>
      </c>
      <c r="Z120" s="123" t="str">
        <f t="shared" si="11"/>
        <v/>
      </c>
      <c r="AA120" s="125" t="str">
        <f>IFERROR(DATE(Table1[[#This Row],[Call Year]],Table1[[#This Row],[Call Month]],Table1[[#This Row],[Call day]]),"")</f>
        <v/>
      </c>
      <c r="AB120" s="123" t="str">
        <f>TEXT(Table1[[#This Row],[Call date]],"DDDD")</f>
        <v/>
      </c>
      <c r="AC12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0" s="126" t="str">
        <f>IFERROR(HOUR(Table1[[#This Row],[Time]]),"")</f>
        <v/>
      </c>
      <c r="AE120" s="126" t="str">
        <f>IFERROR(VLOOKUP(J120,DV!A:B,2,FALSE),J120)</f>
        <v/>
      </c>
    </row>
    <row r="121" spans="1:31" s="137" customFormat="1">
      <c r="A121" s="90" t="str">
        <f>IF('QMS Data'!A121&lt;&gt;"",'QMS Data'!A121,"")</f>
        <v/>
      </c>
      <c r="B121" s="117" t="str">
        <f>IFERROR(VLOOKUP($A121,'QMS Data'!$A:$BD,MATCH(B$1,'QMS Data'!$1:$1,0),FALSE),"")</f>
        <v/>
      </c>
      <c r="C121" s="117" t="str">
        <f>IFERROR(VLOOKUP($A121,'QMS Data'!$A:$BD,MATCH(C$1,'QMS Data'!$1:$1,0),FALSE),"")</f>
        <v/>
      </c>
      <c r="D121" s="117" t="str">
        <f>IFERROR(VLOOKUP($A121,'QMS Data'!$A:$BD,MATCH(D$1,'QMS Data'!$1:$1,0),FALSE),"")</f>
        <v/>
      </c>
      <c r="E121" s="118" t="str">
        <f>IFERROR(VLOOKUP($A121,'QMS Data'!$A:$BD,MATCH(E$1,'QMS Data'!$1:$1,0),FALSE),"")</f>
        <v/>
      </c>
      <c r="F121" s="117" t="str">
        <f>IFERROR(VLOOKUP($A121,'QMS Data'!$A:$BD,MATCH(F$1,'QMS Data'!$1:$1,0),FALSE),"")</f>
        <v/>
      </c>
      <c r="G121" s="117" t="str">
        <f>IFERROR(VLOOKUP($A121,'QMS Data'!$A:$BD,MATCH(G$1,'QMS Data'!$1:$1,0),FALSE),"")</f>
        <v/>
      </c>
      <c r="H121" s="117" t="str">
        <f>IFERROR(VLOOKUP($A121,'QMS Data'!$A:$BD,MATCH(H$1,'QMS Data'!$1:$1,0),FALSE),"")</f>
        <v/>
      </c>
      <c r="I121" s="117" t="str">
        <f>IFERROR(VLOOKUP($A121,'QMS Data'!$A:$BD,MATCH(I$1,'QMS Data'!$1:$1,0),FALSE),"")</f>
        <v/>
      </c>
      <c r="J121" s="117" t="str">
        <f>IFERROR(VLOOKUP($A121,'QMS Data'!$A:$BD,MATCH(J$1,'QMS Data'!$1:$1,0),FALSE),"")</f>
        <v/>
      </c>
      <c r="K121" s="117" t="str">
        <f>IFERROR(VLOOKUP($A121,'QMS Data'!$A:$BD,MATCH(K$1,'QMS Data'!$1:$1,0),FALSE),"")</f>
        <v/>
      </c>
      <c r="L121" s="119" t="str">
        <f>IFERROR(VLOOKUP($A121,'QMS Data'!$A:$BD,MATCH(L$1,'QMS Data'!$1:$1,0),FALSE),"")</f>
        <v/>
      </c>
      <c r="M121" s="120" t="str">
        <f>IFERROR(VLOOKUP($A121,'QMS Data'!$A:$BD,MATCH(M$1,'QMS Data'!$1:$1,0),FALSE),"")</f>
        <v/>
      </c>
      <c r="N121" s="119" t="str">
        <f>IFERROR(VLOOKUP($A121,'QMS Data'!$A:$BD,MATCH(N$1,'QMS Data'!$1:$1,0),FALSE),"")</f>
        <v/>
      </c>
      <c r="O121" s="120" t="str">
        <f>IFERROR(VLOOKUP($A121,'QMS Data'!$A:$BD,MATCH(O$1,'QMS Data'!$1:$1,0),FALSE),"")</f>
        <v/>
      </c>
      <c r="P121" s="119" t="str">
        <f>IFERROR(VLOOKUP($A121,'QMS Data'!$A:$BD,MATCH(P$1,'QMS Data'!$1:$1,0),FALSE),"")</f>
        <v/>
      </c>
      <c r="Q121" s="120" t="str">
        <f>IFERROR(VLOOKUP($A121,'QMS Data'!$A:$BD,MATCH(Q$1,'QMS Data'!$1:$1,0),FALSE),"")</f>
        <v/>
      </c>
      <c r="R121" s="119" t="str">
        <f>IFERROR(VLOOKUP($A121,'QMS Data'!$A:$BD,MATCH(R$1,'QMS Data'!$1:$1,0),FALSE),"")</f>
        <v/>
      </c>
      <c r="S121" s="120" t="str">
        <f>IFERROR(VLOOKUP($A121,'QMS Data'!$A:$BD,MATCH(S$1,'QMS Data'!$1:$1,0),FALSE),"")</f>
        <v/>
      </c>
      <c r="T121" s="121" t="str">
        <f t="shared" si="8"/>
        <v/>
      </c>
      <c r="U121" s="122" t="str">
        <f t="shared" si="9"/>
        <v/>
      </c>
      <c r="V121" s="121" t="str">
        <f>IFERROR(VLOOKUP('Required Data'!$H121,Evaluators!A:B,2,FALSE),"")</f>
        <v/>
      </c>
      <c r="W121" s="123" t="str">
        <f t="shared" si="10"/>
        <v/>
      </c>
      <c r="X121" s="124" t="str">
        <f>IFERROR(VLOOKUP(G121,'Active List'!B:D,2,FALSE),"")</f>
        <v/>
      </c>
      <c r="Y121" s="124" t="str">
        <f>IFERROR(SUM('Required Data'!$L121+'Required Data'!$N121+'Required Data'!$P121),"")</f>
        <v/>
      </c>
      <c r="Z121" s="123" t="str">
        <f t="shared" si="11"/>
        <v/>
      </c>
      <c r="AA121" s="125" t="str">
        <f>IFERROR(DATE(Table1[[#This Row],[Call Year]],Table1[[#This Row],[Call Month]],Table1[[#This Row],[Call day]]),"")</f>
        <v/>
      </c>
      <c r="AB121" s="123" t="str">
        <f>TEXT(Table1[[#This Row],[Call date]],"DDDD")</f>
        <v/>
      </c>
      <c r="AC12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1" s="126" t="str">
        <f>IFERROR(HOUR(Table1[[#This Row],[Time]]),"")</f>
        <v/>
      </c>
      <c r="AE121" s="126" t="str">
        <f>IFERROR(VLOOKUP(J121,DV!A:B,2,FALSE),J121)</f>
        <v/>
      </c>
    </row>
    <row r="122" spans="1:31" s="137" customFormat="1">
      <c r="A122" s="90" t="str">
        <f>IF('QMS Data'!A122&lt;&gt;"",'QMS Data'!A122,"")</f>
        <v/>
      </c>
      <c r="B122" s="117" t="str">
        <f>IFERROR(VLOOKUP($A122,'QMS Data'!$A:$BD,MATCH(B$1,'QMS Data'!$1:$1,0),FALSE),"")</f>
        <v/>
      </c>
      <c r="C122" s="117" t="str">
        <f>IFERROR(VLOOKUP($A122,'QMS Data'!$A:$BD,MATCH(C$1,'QMS Data'!$1:$1,0),FALSE),"")</f>
        <v/>
      </c>
      <c r="D122" s="117" t="str">
        <f>IFERROR(VLOOKUP($A122,'QMS Data'!$A:$BD,MATCH(D$1,'QMS Data'!$1:$1,0),FALSE),"")</f>
        <v/>
      </c>
      <c r="E122" s="118" t="str">
        <f>IFERROR(VLOOKUP($A122,'QMS Data'!$A:$BD,MATCH(E$1,'QMS Data'!$1:$1,0),FALSE),"")</f>
        <v/>
      </c>
      <c r="F122" s="117" t="str">
        <f>IFERROR(VLOOKUP($A122,'QMS Data'!$A:$BD,MATCH(F$1,'QMS Data'!$1:$1,0),FALSE),"")</f>
        <v/>
      </c>
      <c r="G122" s="117" t="str">
        <f>IFERROR(VLOOKUP($A122,'QMS Data'!$A:$BD,MATCH(G$1,'QMS Data'!$1:$1,0),FALSE),"")</f>
        <v/>
      </c>
      <c r="H122" s="117" t="str">
        <f>IFERROR(VLOOKUP($A122,'QMS Data'!$A:$BD,MATCH(H$1,'QMS Data'!$1:$1,0),FALSE),"")</f>
        <v/>
      </c>
      <c r="I122" s="117" t="str">
        <f>IFERROR(VLOOKUP($A122,'QMS Data'!$A:$BD,MATCH(I$1,'QMS Data'!$1:$1,0),FALSE),"")</f>
        <v/>
      </c>
      <c r="J122" s="117" t="str">
        <f>IFERROR(VLOOKUP($A122,'QMS Data'!$A:$BD,MATCH(J$1,'QMS Data'!$1:$1,0),FALSE),"")</f>
        <v/>
      </c>
      <c r="K122" s="117" t="str">
        <f>IFERROR(VLOOKUP($A122,'QMS Data'!$A:$BD,MATCH(K$1,'QMS Data'!$1:$1,0),FALSE),"")</f>
        <v/>
      </c>
      <c r="L122" s="119" t="str">
        <f>IFERROR(VLOOKUP($A122,'QMS Data'!$A:$BD,MATCH(L$1,'QMS Data'!$1:$1,0),FALSE),"")</f>
        <v/>
      </c>
      <c r="M122" s="120" t="str">
        <f>IFERROR(VLOOKUP($A122,'QMS Data'!$A:$BD,MATCH(M$1,'QMS Data'!$1:$1,0),FALSE),"")</f>
        <v/>
      </c>
      <c r="N122" s="119" t="str">
        <f>IFERROR(VLOOKUP($A122,'QMS Data'!$A:$BD,MATCH(N$1,'QMS Data'!$1:$1,0),FALSE),"")</f>
        <v/>
      </c>
      <c r="O122" s="120" t="str">
        <f>IFERROR(VLOOKUP($A122,'QMS Data'!$A:$BD,MATCH(O$1,'QMS Data'!$1:$1,0),FALSE),"")</f>
        <v/>
      </c>
      <c r="P122" s="119" t="str">
        <f>IFERROR(VLOOKUP($A122,'QMS Data'!$A:$BD,MATCH(P$1,'QMS Data'!$1:$1,0),FALSE),"")</f>
        <v/>
      </c>
      <c r="Q122" s="120" t="str">
        <f>IFERROR(VLOOKUP($A122,'QMS Data'!$A:$BD,MATCH(Q$1,'QMS Data'!$1:$1,0),FALSE),"")</f>
        <v/>
      </c>
      <c r="R122" s="119" t="str">
        <f>IFERROR(VLOOKUP($A122,'QMS Data'!$A:$BD,MATCH(R$1,'QMS Data'!$1:$1,0),FALSE),"")</f>
        <v/>
      </c>
      <c r="S122" s="120" t="str">
        <f>IFERROR(VLOOKUP($A122,'QMS Data'!$A:$BD,MATCH(S$1,'QMS Data'!$1:$1,0),FALSE),"")</f>
        <v/>
      </c>
      <c r="T122" s="121" t="str">
        <f t="shared" si="8"/>
        <v/>
      </c>
      <c r="U122" s="122" t="str">
        <f t="shared" si="9"/>
        <v/>
      </c>
      <c r="V122" s="121" t="str">
        <f>IFERROR(VLOOKUP('Required Data'!$H122,Evaluators!A:B,2,FALSE),"")</f>
        <v/>
      </c>
      <c r="W122" s="123" t="str">
        <f t="shared" si="10"/>
        <v/>
      </c>
      <c r="X122" s="124" t="str">
        <f>IFERROR(VLOOKUP(G122,'Active List'!B:D,2,FALSE),"")</f>
        <v/>
      </c>
      <c r="Y122" s="124" t="str">
        <f>IFERROR(SUM('Required Data'!$L122+'Required Data'!$N122+'Required Data'!$P122),"")</f>
        <v/>
      </c>
      <c r="Z122" s="123" t="str">
        <f t="shared" si="11"/>
        <v/>
      </c>
      <c r="AA122" s="125" t="str">
        <f>IFERROR(DATE(Table1[[#This Row],[Call Year]],Table1[[#This Row],[Call Month]],Table1[[#This Row],[Call day]]),"")</f>
        <v/>
      </c>
      <c r="AB122" s="123" t="str">
        <f>TEXT(Table1[[#This Row],[Call date]],"DDDD")</f>
        <v/>
      </c>
      <c r="AC12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2" s="126" t="str">
        <f>IFERROR(HOUR(Table1[[#This Row],[Time]]),"")</f>
        <v/>
      </c>
      <c r="AE122" s="126" t="str">
        <f>IFERROR(VLOOKUP(J122,DV!A:B,2,FALSE),J122)</f>
        <v/>
      </c>
    </row>
    <row r="123" spans="1:31" s="137" customFormat="1">
      <c r="A123" s="90" t="str">
        <f>IF('QMS Data'!A123&lt;&gt;"",'QMS Data'!A123,"")</f>
        <v/>
      </c>
      <c r="B123" s="117" t="str">
        <f>IFERROR(VLOOKUP($A123,'QMS Data'!$A:$BD,MATCH(B$1,'QMS Data'!$1:$1,0),FALSE),"")</f>
        <v/>
      </c>
      <c r="C123" s="117" t="str">
        <f>IFERROR(VLOOKUP($A123,'QMS Data'!$A:$BD,MATCH(C$1,'QMS Data'!$1:$1,0),FALSE),"")</f>
        <v/>
      </c>
      <c r="D123" s="117" t="str">
        <f>IFERROR(VLOOKUP($A123,'QMS Data'!$A:$BD,MATCH(D$1,'QMS Data'!$1:$1,0),FALSE),"")</f>
        <v/>
      </c>
      <c r="E123" s="118" t="str">
        <f>IFERROR(VLOOKUP($A123,'QMS Data'!$A:$BD,MATCH(E$1,'QMS Data'!$1:$1,0),FALSE),"")</f>
        <v/>
      </c>
      <c r="F123" s="117" t="str">
        <f>IFERROR(VLOOKUP($A123,'QMS Data'!$A:$BD,MATCH(F$1,'QMS Data'!$1:$1,0),FALSE),"")</f>
        <v/>
      </c>
      <c r="G123" s="117" t="str">
        <f>IFERROR(VLOOKUP($A123,'QMS Data'!$A:$BD,MATCH(G$1,'QMS Data'!$1:$1,0),FALSE),"")</f>
        <v/>
      </c>
      <c r="H123" s="117" t="str">
        <f>IFERROR(VLOOKUP($A123,'QMS Data'!$A:$BD,MATCH(H$1,'QMS Data'!$1:$1,0),FALSE),"")</f>
        <v/>
      </c>
      <c r="I123" s="117" t="str">
        <f>IFERROR(VLOOKUP($A123,'QMS Data'!$A:$BD,MATCH(I$1,'QMS Data'!$1:$1,0),FALSE),"")</f>
        <v/>
      </c>
      <c r="J123" s="117" t="str">
        <f>IFERROR(VLOOKUP($A123,'QMS Data'!$A:$BD,MATCH(J$1,'QMS Data'!$1:$1,0),FALSE),"")</f>
        <v/>
      </c>
      <c r="K123" s="117" t="str">
        <f>IFERROR(VLOOKUP($A123,'QMS Data'!$A:$BD,MATCH(K$1,'QMS Data'!$1:$1,0),FALSE),"")</f>
        <v/>
      </c>
      <c r="L123" s="119" t="str">
        <f>IFERROR(VLOOKUP($A123,'QMS Data'!$A:$BD,MATCH(L$1,'QMS Data'!$1:$1,0),FALSE),"")</f>
        <v/>
      </c>
      <c r="M123" s="120" t="str">
        <f>IFERROR(VLOOKUP($A123,'QMS Data'!$A:$BD,MATCH(M$1,'QMS Data'!$1:$1,0),FALSE),"")</f>
        <v/>
      </c>
      <c r="N123" s="119" t="str">
        <f>IFERROR(VLOOKUP($A123,'QMS Data'!$A:$BD,MATCH(N$1,'QMS Data'!$1:$1,0),FALSE),"")</f>
        <v/>
      </c>
      <c r="O123" s="120" t="str">
        <f>IFERROR(VLOOKUP($A123,'QMS Data'!$A:$BD,MATCH(O$1,'QMS Data'!$1:$1,0),FALSE),"")</f>
        <v/>
      </c>
      <c r="P123" s="119" t="str">
        <f>IFERROR(VLOOKUP($A123,'QMS Data'!$A:$BD,MATCH(P$1,'QMS Data'!$1:$1,0),FALSE),"")</f>
        <v/>
      </c>
      <c r="Q123" s="120" t="str">
        <f>IFERROR(VLOOKUP($A123,'QMS Data'!$A:$BD,MATCH(Q$1,'QMS Data'!$1:$1,0),FALSE),"")</f>
        <v/>
      </c>
      <c r="R123" s="119" t="str">
        <f>IFERROR(VLOOKUP($A123,'QMS Data'!$A:$BD,MATCH(R$1,'QMS Data'!$1:$1,0),FALSE),"")</f>
        <v/>
      </c>
      <c r="S123" s="120" t="str">
        <f>IFERROR(VLOOKUP($A123,'QMS Data'!$A:$BD,MATCH(S$1,'QMS Data'!$1:$1,0),FALSE),"")</f>
        <v/>
      </c>
      <c r="T123" s="121" t="str">
        <f t="shared" si="8"/>
        <v/>
      </c>
      <c r="U123" s="122" t="str">
        <f t="shared" si="9"/>
        <v/>
      </c>
      <c r="V123" s="121" t="str">
        <f>IFERROR(VLOOKUP('Required Data'!$H123,Evaluators!A:B,2,FALSE),"")</f>
        <v/>
      </c>
      <c r="W123" s="123" t="str">
        <f t="shared" si="10"/>
        <v/>
      </c>
      <c r="X123" s="124" t="str">
        <f>IFERROR(VLOOKUP(G123,'Active List'!B:D,2,FALSE),"")</f>
        <v/>
      </c>
      <c r="Y123" s="124" t="str">
        <f>IFERROR(SUM('Required Data'!$L123+'Required Data'!$N123+'Required Data'!$P123),"")</f>
        <v/>
      </c>
      <c r="Z123" s="123" t="str">
        <f t="shared" si="11"/>
        <v/>
      </c>
      <c r="AA123" s="125" t="str">
        <f>IFERROR(DATE(Table1[[#This Row],[Call Year]],Table1[[#This Row],[Call Month]],Table1[[#This Row],[Call day]]),"")</f>
        <v/>
      </c>
      <c r="AB123" s="123" t="str">
        <f>TEXT(Table1[[#This Row],[Call date]],"DDDD")</f>
        <v/>
      </c>
      <c r="AC12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3" s="126" t="str">
        <f>IFERROR(HOUR(Table1[[#This Row],[Time]]),"")</f>
        <v/>
      </c>
      <c r="AE123" s="126" t="str">
        <f>IFERROR(VLOOKUP(J123,DV!A:B,2,FALSE),J123)</f>
        <v/>
      </c>
    </row>
    <row r="124" spans="1:31" s="137" customFormat="1">
      <c r="A124" s="90" t="str">
        <f>IF('QMS Data'!A124&lt;&gt;"",'QMS Data'!A124,"")</f>
        <v/>
      </c>
      <c r="B124" s="117" t="str">
        <f>IFERROR(VLOOKUP($A124,'QMS Data'!$A:$BD,MATCH(B$1,'QMS Data'!$1:$1,0),FALSE),"")</f>
        <v/>
      </c>
      <c r="C124" s="117" t="str">
        <f>IFERROR(VLOOKUP($A124,'QMS Data'!$A:$BD,MATCH(C$1,'QMS Data'!$1:$1,0),FALSE),"")</f>
        <v/>
      </c>
      <c r="D124" s="117" t="str">
        <f>IFERROR(VLOOKUP($A124,'QMS Data'!$A:$BD,MATCH(D$1,'QMS Data'!$1:$1,0),FALSE),"")</f>
        <v/>
      </c>
      <c r="E124" s="118" t="str">
        <f>IFERROR(VLOOKUP($A124,'QMS Data'!$A:$BD,MATCH(E$1,'QMS Data'!$1:$1,0),FALSE),"")</f>
        <v/>
      </c>
      <c r="F124" s="117" t="str">
        <f>IFERROR(VLOOKUP($A124,'QMS Data'!$A:$BD,MATCH(F$1,'QMS Data'!$1:$1,0),FALSE),"")</f>
        <v/>
      </c>
      <c r="G124" s="117" t="str">
        <f>IFERROR(VLOOKUP($A124,'QMS Data'!$A:$BD,MATCH(G$1,'QMS Data'!$1:$1,0),FALSE),"")</f>
        <v/>
      </c>
      <c r="H124" s="117" t="str">
        <f>IFERROR(VLOOKUP($A124,'QMS Data'!$A:$BD,MATCH(H$1,'QMS Data'!$1:$1,0),FALSE),"")</f>
        <v/>
      </c>
      <c r="I124" s="117" t="str">
        <f>IFERROR(VLOOKUP($A124,'QMS Data'!$A:$BD,MATCH(I$1,'QMS Data'!$1:$1,0),FALSE),"")</f>
        <v/>
      </c>
      <c r="J124" s="117" t="str">
        <f>IFERROR(VLOOKUP($A124,'QMS Data'!$A:$BD,MATCH(J$1,'QMS Data'!$1:$1,0),FALSE),"")</f>
        <v/>
      </c>
      <c r="K124" s="117" t="str">
        <f>IFERROR(VLOOKUP($A124,'QMS Data'!$A:$BD,MATCH(K$1,'QMS Data'!$1:$1,0),FALSE),"")</f>
        <v/>
      </c>
      <c r="L124" s="119" t="str">
        <f>IFERROR(VLOOKUP($A124,'QMS Data'!$A:$BD,MATCH(L$1,'QMS Data'!$1:$1,0),FALSE),"")</f>
        <v/>
      </c>
      <c r="M124" s="120" t="str">
        <f>IFERROR(VLOOKUP($A124,'QMS Data'!$A:$BD,MATCH(M$1,'QMS Data'!$1:$1,0),FALSE),"")</f>
        <v/>
      </c>
      <c r="N124" s="119" t="str">
        <f>IFERROR(VLOOKUP($A124,'QMS Data'!$A:$BD,MATCH(N$1,'QMS Data'!$1:$1,0),FALSE),"")</f>
        <v/>
      </c>
      <c r="O124" s="120" t="str">
        <f>IFERROR(VLOOKUP($A124,'QMS Data'!$A:$BD,MATCH(O$1,'QMS Data'!$1:$1,0),FALSE),"")</f>
        <v/>
      </c>
      <c r="P124" s="119" t="str">
        <f>IFERROR(VLOOKUP($A124,'QMS Data'!$A:$BD,MATCH(P$1,'QMS Data'!$1:$1,0),FALSE),"")</f>
        <v/>
      </c>
      <c r="Q124" s="120" t="str">
        <f>IFERROR(VLOOKUP($A124,'QMS Data'!$A:$BD,MATCH(Q$1,'QMS Data'!$1:$1,0),FALSE),"")</f>
        <v/>
      </c>
      <c r="R124" s="119" t="str">
        <f>IFERROR(VLOOKUP($A124,'QMS Data'!$A:$BD,MATCH(R$1,'QMS Data'!$1:$1,0),FALSE),"")</f>
        <v/>
      </c>
      <c r="S124" s="120" t="str">
        <f>IFERROR(VLOOKUP($A124,'QMS Data'!$A:$BD,MATCH(S$1,'QMS Data'!$1:$1,0),FALSE),"")</f>
        <v/>
      </c>
      <c r="T124" s="121" t="str">
        <f t="shared" si="8"/>
        <v/>
      </c>
      <c r="U124" s="122" t="str">
        <f t="shared" si="9"/>
        <v/>
      </c>
      <c r="V124" s="121" t="str">
        <f>IFERROR(VLOOKUP('Required Data'!$H124,Evaluators!A:B,2,FALSE),"")</f>
        <v/>
      </c>
      <c r="W124" s="123" t="str">
        <f t="shared" si="10"/>
        <v/>
      </c>
      <c r="X124" s="124" t="str">
        <f>IFERROR(VLOOKUP(G124,'Active List'!B:D,2,FALSE),"")</f>
        <v/>
      </c>
      <c r="Y124" s="124" t="str">
        <f>IFERROR(SUM('Required Data'!$L124+'Required Data'!$N124+'Required Data'!$P124),"")</f>
        <v/>
      </c>
      <c r="Z124" s="123" t="str">
        <f t="shared" si="11"/>
        <v/>
      </c>
      <c r="AA124" s="125" t="str">
        <f>IFERROR(DATE(Table1[[#This Row],[Call Year]],Table1[[#This Row],[Call Month]],Table1[[#This Row],[Call day]]),"")</f>
        <v/>
      </c>
      <c r="AB124" s="123" t="str">
        <f>TEXT(Table1[[#This Row],[Call date]],"DDDD")</f>
        <v/>
      </c>
      <c r="AC12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4" s="126" t="str">
        <f>IFERROR(HOUR(Table1[[#This Row],[Time]]),"")</f>
        <v/>
      </c>
      <c r="AE124" s="126" t="str">
        <f>IFERROR(VLOOKUP(J124,DV!A:B,2,FALSE),J124)</f>
        <v/>
      </c>
    </row>
    <row r="125" spans="1:31" s="137" customFormat="1">
      <c r="A125" s="90" t="str">
        <f>IF('QMS Data'!A125&lt;&gt;"",'QMS Data'!A125,"")</f>
        <v/>
      </c>
      <c r="B125" s="117" t="str">
        <f>IFERROR(VLOOKUP($A125,'QMS Data'!$A:$BD,MATCH(B$1,'QMS Data'!$1:$1,0),FALSE),"")</f>
        <v/>
      </c>
      <c r="C125" s="117" t="str">
        <f>IFERROR(VLOOKUP($A125,'QMS Data'!$A:$BD,MATCH(C$1,'QMS Data'!$1:$1,0),FALSE),"")</f>
        <v/>
      </c>
      <c r="D125" s="117" t="str">
        <f>IFERROR(VLOOKUP($A125,'QMS Data'!$A:$BD,MATCH(D$1,'QMS Data'!$1:$1,0),FALSE),"")</f>
        <v/>
      </c>
      <c r="E125" s="118" t="str">
        <f>IFERROR(VLOOKUP($A125,'QMS Data'!$A:$BD,MATCH(E$1,'QMS Data'!$1:$1,0),FALSE),"")</f>
        <v/>
      </c>
      <c r="F125" s="117" t="str">
        <f>IFERROR(VLOOKUP($A125,'QMS Data'!$A:$BD,MATCH(F$1,'QMS Data'!$1:$1,0),FALSE),"")</f>
        <v/>
      </c>
      <c r="G125" s="117" t="str">
        <f>IFERROR(VLOOKUP($A125,'QMS Data'!$A:$BD,MATCH(G$1,'QMS Data'!$1:$1,0),FALSE),"")</f>
        <v/>
      </c>
      <c r="H125" s="117" t="str">
        <f>IFERROR(VLOOKUP($A125,'QMS Data'!$A:$BD,MATCH(H$1,'QMS Data'!$1:$1,0),FALSE),"")</f>
        <v/>
      </c>
      <c r="I125" s="117" t="str">
        <f>IFERROR(VLOOKUP($A125,'QMS Data'!$A:$BD,MATCH(I$1,'QMS Data'!$1:$1,0),FALSE),"")</f>
        <v/>
      </c>
      <c r="J125" s="117" t="str">
        <f>IFERROR(VLOOKUP($A125,'QMS Data'!$A:$BD,MATCH(J$1,'QMS Data'!$1:$1,0),FALSE),"")</f>
        <v/>
      </c>
      <c r="K125" s="117" t="str">
        <f>IFERROR(VLOOKUP($A125,'QMS Data'!$A:$BD,MATCH(K$1,'QMS Data'!$1:$1,0),FALSE),"")</f>
        <v/>
      </c>
      <c r="L125" s="119" t="str">
        <f>IFERROR(VLOOKUP($A125,'QMS Data'!$A:$BD,MATCH(L$1,'QMS Data'!$1:$1,0),FALSE),"")</f>
        <v/>
      </c>
      <c r="M125" s="120" t="str">
        <f>IFERROR(VLOOKUP($A125,'QMS Data'!$A:$BD,MATCH(M$1,'QMS Data'!$1:$1,0),FALSE),"")</f>
        <v/>
      </c>
      <c r="N125" s="119" t="str">
        <f>IFERROR(VLOOKUP($A125,'QMS Data'!$A:$BD,MATCH(N$1,'QMS Data'!$1:$1,0),FALSE),"")</f>
        <v/>
      </c>
      <c r="O125" s="120" t="str">
        <f>IFERROR(VLOOKUP($A125,'QMS Data'!$A:$BD,MATCH(O$1,'QMS Data'!$1:$1,0),FALSE),"")</f>
        <v/>
      </c>
      <c r="P125" s="119" t="str">
        <f>IFERROR(VLOOKUP($A125,'QMS Data'!$A:$BD,MATCH(P$1,'QMS Data'!$1:$1,0),FALSE),"")</f>
        <v/>
      </c>
      <c r="Q125" s="120" t="str">
        <f>IFERROR(VLOOKUP($A125,'QMS Data'!$A:$BD,MATCH(Q$1,'QMS Data'!$1:$1,0),FALSE),"")</f>
        <v/>
      </c>
      <c r="R125" s="119" t="str">
        <f>IFERROR(VLOOKUP($A125,'QMS Data'!$A:$BD,MATCH(R$1,'QMS Data'!$1:$1,0),FALSE),"")</f>
        <v/>
      </c>
      <c r="S125" s="120" t="str">
        <f>IFERROR(VLOOKUP($A125,'QMS Data'!$A:$BD,MATCH(S$1,'QMS Data'!$1:$1,0),FALSE),"")</f>
        <v/>
      </c>
      <c r="T125" s="121" t="str">
        <f t="shared" si="8"/>
        <v/>
      </c>
      <c r="U125" s="122" t="str">
        <f t="shared" si="9"/>
        <v/>
      </c>
      <c r="V125" s="121" t="str">
        <f>IFERROR(VLOOKUP('Required Data'!$H125,Evaluators!A:B,2,FALSE),"")</f>
        <v/>
      </c>
      <c r="W125" s="123" t="str">
        <f t="shared" si="10"/>
        <v/>
      </c>
      <c r="X125" s="124" t="str">
        <f>IFERROR(VLOOKUP(G125,'Active List'!B:D,2,FALSE),"")</f>
        <v/>
      </c>
      <c r="Y125" s="124" t="str">
        <f>IFERROR(SUM('Required Data'!$L125+'Required Data'!$N125+'Required Data'!$P125),"")</f>
        <v/>
      </c>
      <c r="Z125" s="123" t="str">
        <f t="shared" si="11"/>
        <v/>
      </c>
      <c r="AA125" s="125" t="str">
        <f>IFERROR(DATE(Table1[[#This Row],[Call Year]],Table1[[#This Row],[Call Month]],Table1[[#This Row],[Call day]]),"")</f>
        <v/>
      </c>
      <c r="AB125" s="123" t="str">
        <f>TEXT(Table1[[#This Row],[Call date]],"DDDD")</f>
        <v/>
      </c>
      <c r="AC12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5" s="126" t="str">
        <f>IFERROR(HOUR(Table1[[#This Row],[Time]]),"")</f>
        <v/>
      </c>
      <c r="AE125" s="126" t="str">
        <f>IFERROR(VLOOKUP(J125,DV!A:B,2,FALSE),J125)</f>
        <v/>
      </c>
    </row>
    <row r="126" spans="1:31" s="137" customFormat="1">
      <c r="A126" s="90" t="str">
        <f>IF('QMS Data'!A126&lt;&gt;"",'QMS Data'!A126,"")</f>
        <v/>
      </c>
      <c r="B126" s="117" t="str">
        <f>IFERROR(VLOOKUP($A126,'QMS Data'!$A:$BD,MATCH(B$1,'QMS Data'!$1:$1,0),FALSE),"")</f>
        <v/>
      </c>
      <c r="C126" s="117" t="str">
        <f>IFERROR(VLOOKUP($A126,'QMS Data'!$A:$BD,MATCH(C$1,'QMS Data'!$1:$1,0),FALSE),"")</f>
        <v/>
      </c>
      <c r="D126" s="117" t="str">
        <f>IFERROR(VLOOKUP($A126,'QMS Data'!$A:$BD,MATCH(D$1,'QMS Data'!$1:$1,0),FALSE),"")</f>
        <v/>
      </c>
      <c r="E126" s="118" t="str">
        <f>IFERROR(VLOOKUP($A126,'QMS Data'!$A:$BD,MATCH(E$1,'QMS Data'!$1:$1,0),FALSE),"")</f>
        <v/>
      </c>
      <c r="F126" s="117" t="str">
        <f>IFERROR(VLOOKUP($A126,'QMS Data'!$A:$BD,MATCH(F$1,'QMS Data'!$1:$1,0),FALSE),"")</f>
        <v/>
      </c>
      <c r="G126" s="117" t="str">
        <f>IFERROR(VLOOKUP($A126,'QMS Data'!$A:$BD,MATCH(G$1,'QMS Data'!$1:$1,0),FALSE),"")</f>
        <v/>
      </c>
      <c r="H126" s="117" t="str">
        <f>IFERROR(VLOOKUP($A126,'QMS Data'!$A:$BD,MATCH(H$1,'QMS Data'!$1:$1,0),FALSE),"")</f>
        <v/>
      </c>
      <c r="I126" s="117" t="str">
        <f>IFERROR(VLOOKUP($A126,'QMS Data'!$A:$BD,MATCH(I$1,'QMS Data'!$1:$1,0),FALSE),"")</f>
        <v/>
      </c>
      <c r="J126" s="117" t="str">
        <f>IFERROR(VLOOKUP($A126,'QMS Data'!$A:$BD,MATCH(J$1,'QMS Data'!$1:$1,0),FALSE),"")</f>
        <v/>
      </c>
      <c r="K126" s="117" t="str">
        <f>IFERROR(VLOOKUP($A126,'QMS Data'!$A:$BD,MATCH(K$1,'QMS Data'!$1:$1,0),FALSE),"")</f>
        <v/>
      </c>
      <c r="L126" s="119" t="str">
        <f>IFERROR(VLOOKUP($A126,'QMS Data'!$A:$BD,MATCH(L$1,'QMS Data'!$1:$1,0),FALSE),"")</f>
        <v/>
      </c>
      <c r="M126" s="120" t="str">
        <f>IFERROR(VLOOKUP($A126,'QMS Data'!$A:$BD,MATCH(M$1,'QMS Data'!$1:$1,0),FALSE),"")</f>
        <v/>
      </c>
      <c r="N126" s="119" t="str">
        <f>IFERROR(VLOOKUP($A126,'QMS Data'!$A:$BD,MATCH(N$1,'QMS Data'!$1:$1,0),FALSE),"")</f>
        <v/>
      </c>
      <c r="O126" s="120" t="str">
        <f>IFERROR(VLOOKUP($A126,'QMS Data'!$A:$BD,MATCH(O$1,'QMS Data'!$1:$1,0),FALSE),"")</f>
        <v/>
      </c>
      <c r="P126" s="119" t="str">
        <f>IFERROR(VLOOKUP($A126,'QMS Data'!$A:$BD,MATCH(P$1,'QMS Data'!$1:$1,0),FALSE),"")</f>
        <v/>
      </c>
      <c r="Q126" s="120" t="str">
        <f>IFERROR(VLOOKUP($A126,'QMS Data'!$A:$BD,MATCH(Q$1,'QMS Data'!$1:$1,0),FALSE),"")</f>
        <v/>
      </c>
      <c r="R126" s="119" t="str">
        <f>IFERROR(VLOOKUP($A126,'QMS Data'!$A:$BD,MATCH(R$1,'QMS Data'!$1:$1,0),FALSE),"")</f>
        <v/>
      </c>
      <c r="S126" s="120" t="str">
        <f>IFERROR(VLOOKUP($A126,'QMS Data'!$A:$BD,MATCH(S$1,'QMS Data'!$1:$1,0),FALSE),"")</f>
        <v/>
      </c>
      <c r="T126" s="121" t="str">
        <f t="shared" si="8"/>
        <v/>
      </c>
      <c r="U126" s="122" t="str">
        <f t="shared" si="9"/>
        <v/>
      </c>
      <c r="V126" s="121" t="str">
        <f>IFERROR(VLOOKUP('Required Data'!$H126,Evaluators!A:B,2,FALSE),"")</f>
        <v/>
      </c>
      <c r="W126" s="123" t="str">
        <f t="shared" si="10"/>
        <v/>
      </c>
      <c r="X126" s="124" t="str">
        <f>IFERROR(VLOOKUP(G126,'Active List'!B:D,2,FALSE),"")</f>
        <v/>
      </c>
      <c r="Y126" s="124" t="str">
        <f>IFERROR(SUM('Required Data'!$L126+'Required Data'!$N126+'Required Data'!$P126),"")</f>
        <v/>
      </c>
      <c r="Z126" s="123" t="str">
        <f t="shared" si="11"/>
        <v/>
      </c>
      <c r="AA126" s="125" t="str">
        <f>IFERROR(DATE(Table1[[#This Row],[Call Year]],Table1[[#This Row],[Call Month]],Table1[[#This Row],[Call day]]),"")</f>
        <v/>
      </c>
      <c r="AB126" s="123" t="str">
        <f>TEXT(Table1[[#This Row],[Call date]],"DDDD")</f>
        <v/>
      </c>
      <c r="AC12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6" s="126" t="str">
        <f>IFERROR(HOUR(Table1[[#This Row],[Time]]),"")</f>
        <v/>
      </c>
      <c r="AE126" s="126" t="str">
        <f>IFERROR(VLOOKUP(J126,DV!A:B,2,FALSE),J126)</f>
        <v/>
      </c>
    </row>
    <row r="127" spans="1:31" s="137" customFormat="1">
      <c r="A127" s="90" t="str">
        <f>IF('QMS Data'!A127&lt;&gt;"",'QMS Data'!A127,"")</f>
        <v/>
      </c>
      <c r="B127" s="117" t="str">
        <f>IFERROR(VLOOKUP($A127,'QMS Data'!$A:$BD,MATCH(B$1,'QMS Data'!$1:$1,0),FALSE),"")</f>
        <v/>
      </c>
      <c r="C127" s="117" t="str">
        <f>IFERROR(VLOOKUP($A127,'QMS Data'!$A:$BD,MATCH(C$1,'QMS Data'!$1:$1,0),FALSE),"")</f>
        <v/>
      </c>
      <c r="D127" s="117" t="str">
        <f>IFERROR(VLOOKUP($A127,'QMS Data'!$A:$BD,MATCH(D$1,'QMS Data'!$1:$1,0),FALSE),"")</f>
        <v/>
      </c>
      <c r="E127" s="118" t="str">
        <f>IFERROR(VLOOKUP($A127,'QMS Data'!$A:$BD,MATCH(E$1,'QMS Data'!$1:$1,0),FALSE),"")</f>
        <v/>
      </c>
      <c r="F127" s="117" t="str">
        <f>IFERROR(VLOOKUP($A127,'QMS Data'!$A:$BD,MATCH(F$1,'QMS Data'!$1:$1,0),FALSE),"")</f>
        <v/>
      </c>
      <c r="G127" s="117" t="str">
        <f>IFERROR(VLOOKUP($A127,'QMS Data'!$A:$BD,MATCH(G$1,'QMS Data'!$1:$1,0),FALSE),"")</f>
        <v/>
      </c>
      <c r="H127" s="117" t="str">
        <f>IFERROR(VLOOKUP($A127,'QMS Data'!$A:$BD,MATCH(H$1,'QMS Data'!$1:$1,0),FALSE),"")</f>
        <v/>
      </c>
      <c r="I127" s="117" t="str">
        <f>IFERROR(VLOOKUP($A127,'QMS Data'!$A:$BD,MATCH(I$1,'QMS Data'!$1:$1,0),FALSE),"")</f>
        <v/>
      </c>
      <c r="J127" s="117" t="str">
        <f>IFERROR(VLOOKUP($A127,'QMS Data'!$A:$BD,MATCH(J$1,'QMS Data'!$1:$1,0),FALSE),"")</f>
        <v/>
      </c>
      <c r="K127" s="117" t="str">
        <f>IFERROR(VLOOKUP($A127,'QMS Data'!$A:$BD,MATCH(K$1,'QMS Data'!$1:$1,0),FALSE),"")</f>
        <v/>
      </c>
      <c r="L127" s="119" t="str">
        <f>IFERROR(VLOOKUP($A127,'QMS Data'!$A:$BD,MATCH(L$1,'QMS Data'!$1:$1,0),FALSE),"")</f>
        <v/>
      </c>
      <c r="M127" s="120" t="str">
        <f>IFERROR(VLOOKUP($A127,'QMS Data'!$A:$BD,MATCH(M$1,'QMS Data'!$1:$1,0),FALSE),"")</f>
        <v/>
      </c>
      <c r="N127" s="119" t="str">
        <f>IFERROR(VLOOKUP($A127,'QMS Data'!$A:$BD,MATCH(N$1,'QMS Data'!$1:$1,0),FALSE),"")</f>
        <v/>
      </c>
      <c r="O127" s="120" t="str">
        <f>IFERROR(VLOOKUP($A127,'QMS Data'!$A:$BD,MATCH(O$1,'QMS Data'!$1:$1,0),FALSE),"")</f>
        <v/>
      </c>
      <c r="P127" s="119" t="str">
        <f>IFERROR(VLOOKUP($A127,'QMS Data'!$A:$BD,MATCH(P$1,'QMS Data'!$1:$1,0),FALSE),"")</f>
        <v/>
      </c>
      <c r="Q127" s="120" t="str">
        <f>IFERROR(VLOOKUP($A127,'QMS Data'!$A:$BD,MATCH(Q$1,'QMS Data'!$1:$1,0),FALSE),"")</f>
        <v/>
      </c>
      <c r="R127" s="119" t="str">
        <f>IFERROR(VLOOKUP($A127,'QMS Data'!$A:$BD,MATCH(R$1,'QMS Data'!$1:$1,0),FALSE),"")</f>
        <v/>
      </c>
      <c r="S127" s="120" t="str">
        <f>IFERROR(VLOOKUP($A127,'QMS Data'!$A:$BD,MATCH(S$1,'QMS Data'!$1:$1,0),FALSE),"")</f>
        <v/>
      </c>
      <c r="T127" s="121" t="str">
        <f t="shared" si="8"/>
        <v/>
      </c>
      <c r="U127" s="122" t="str">
        <f t="shared" si="9"/>
        <v/>
      </c>
      <c r="V127" s="121" t="str">
        <f>IFERROR(VLOOKUP('Required Data'!$H127,Evaluators!A:B,2,FALSE),"")</f>
        <v/>
      </c>
      <c r="W127" s="123" t="str">
        <f t="shared" si="10"/>
        <v/>
      </c>
      <c r="X127" s="124" t="str">
        <f>IFERROR(VLOOKUP(G127,'Active List'!B:D,2,FALSE),"")</f>
        <v/>
      </c>
      <c r="Y127" s="124" t="str">
        <f>IFERROR(SUM('Required Data'!$L127+'Required Data'!$N127+'Required Data'!$P127),"")</f>
        <v/>
      </c>
      <c r="Z127" s="123" t="str">
        <f t="shared" si="11"/>
        <v/>
      </c>
      <c r="AA127" s="125" t="str">
        <f>IFERROR(DATE(Table1[[#This Row],[Call Year]],Table1[[#This Row],[Call Month]],Table1[[#This Row],[Call day]]),"")</f>
        <v/>
      </c>
      <c r="AB127" s="123" t="str">
        <f>TEXT(Table1[[#This Row],[Call date]],"DDDD")</f>
        <v/>
      </c>
      <c r="AC12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7" s="126" t="str">
        <f>IFERROR(HOUR(Table1[[#This Row],[Time]]),"")</f>
        <v/>
      </c>
      <c r="AE127" s="126" t="str">
        <f>IFERROR(VLOOKUP(J127,DV!A:B,2,FALSE),J127)</f>
        <v/>
      </c>
    </row>
    <row r="128" spans="1:31" s="137" customFormat="1">
      <c r="A128" s="90" t="str">
        <f>IF('QMS Data'!A128&lt;&gt;"",'QMS Data'!A128,"")</f>
        <v/>
      </c>
      <c r="B128" s="117" t="str">
        <f>IFERROR(VLOOKUP($A128,'QMS Data'!$A:$BD,MATCH(B$1,'QMS Data'!$1:$1,0),FALSE),"")</f>
        <v/>
      </c>
      <c r="C128" s="117" t="str">
        <f>IFERROR(VLOOKUP($A128,'QMS Data'!$A:$BD,MATCH(C$1,'QMS Data'!$1:$1,0),FALSE),"")</f>
        <v/>
      </c>
      <c r="D128" s="117" t="str">
        <f>IFERROR(VLOOKUP($A128,'QMS Data'!$A:$BD,MATCH(D$1,'QMS Data'!$1:$1,0),FALSE),"")</f>
        <v/>
      </c>
      <c r="E128" s="118" t="str">
        <f>IFERROR(VLOOKUP($A128,'QMS Data'!$A:$BD,MATCH(E$1,'QMS Data'!$1:$1,0),FALSE),"")</f>
        <v/>
      </c>
      <c r="F128" s="117" t="str">
        <f>IFERROR(VLOOKUP($A128,'QMS Data'!$A:$BD,MATCH(F$1,'QMS Data'!$1:$1,0),FALSE),"")</f>
        <v/>
      </c>
      <c r="G128" s="117" t="str">
        <f>IFERROR(VLOOKUP($A128,'QMS Data'!$A:$BD,MATCH(G$1,'QMS Data'!$1:$1,0),FALSE),"")</f>
        <v/>
      </c>
      <c r="H128" s="117" t="str">
        <f>IFERROR(VLOOKUP($A128,'QMS Data'!$A:$BD,MATCH(H$1,'QMS Data'!$1:$1,0),FALSE),"")</f>
        <v/>
      </c>
      <c r="I128" s="117" t="str">
        <f>IFERROR(VLOOKUP($A128,'QMS Data'!$A:$BD,MATCH(I$1,'QMS Data'!$1:$1,0),FALSE),"")</f>
        <v/>
      </c>
      <c r="J128" s="117" t="str">
        <f>IFERROR(VLOOKUP($A128,'QMS Data'!$A:$BD,MATCH(J$1,'QMS Data'!$1:$1,0),FALSE),"")</f>
        <v/>
      </c>
      <c r="K128" s="117" t="str">
        <f>IFERROR(VLOOKUP($A128,'QMS Data'!$A:$BD,MATCH(K$1,'QMS Data'!$1:$1,0),FALSE),"")</f>
        <v/>
      </c>
      <c r="L128" s="119" t="str">
        <f>IFERROR(VLOOKUP($A128,'QMS Data'!$A:$BD,MATCH(L$1,'QMS Data'!$1:$1,0),FALSE),"")</f>
        <v/>
      </c>
      <c r="M128" s="120" t="str">
        <f>IFERROR(VLOOKUP($A128,'QMS Data'!$A:$BD,MATCH(M$1,'QMS Data'!$1:$1,0),FALSE),"")</f>
        <v/>
      </c>
      <c r="N128" s="119" t="str">
        <f>IFERROR(VLOOKUP($A128,'QMS Data'!$A:$BD,MATCH(N$1,'QMS Data'!$1:$1,0),FALSE),"")</f>
        <v/>
      </c>
      <c r="O128" s="120" t="str">
        <f>IFERROR(VLOOKUP($A128,'QMS Data'!$A:$BD,MATCH(O$1,'QMS Data'!$1:$1,0),FALSE),"")</f>
        <v/>
      </c>
      <c r="P128" s="119" t="str">
        <f>IFERROR(VLOOKUP($A128,'QMS Data'!$A:$BD,MATCH(P$1,'QMS Data'!$1:$1,0),FALSE),"")</f>
        <v/>
      </c>
      <c r="Q128" s="120" t="str">
        <f>IFERROR(VLOOKUP($A128,'QMS Data'!$A:$BD,MATCH(Q$1,'QMS Data'!$1:$1,0),FALSE),"")</f>
        <v/>
      </c>
      <c r="R128" s="119" t="str">
        <f>IFERROR(VLOOKUP($A128,'QMS Data'!$A:$BD,MATCH(R$1,'QMS Data'!$1:$1,0),FALSE),"")</f>
        <v/>
      </c>
      <c r="S128" s="120" t="str">
        <f>IFERROR(VLOOKUP($A128,'QMS Data'!$A:$BD,MATCH(S$1,'QMS Data'!$1:$1,0),FALSE),"")</f>
        <v/>
      </c>
      <c r="T128" s="121" t="str">
        <f t="shared" si="8"/>
        <v/>
      </c>
      <c r="U128" s="122" t="str">
        <f t="shared" si="9"/>
        <v/>
      </c>
      <c r="V128" s="121" t="str">
        <f>IFERROR(VLOOKUP('Required Data'!$H128,Evaluators!A:B,2,FALSE),"")</f>
        <v/>
      </c>
      <c r="W128" s="123" t="str">
        <f t="shared" si="10"/>
        <v/>
      </c>
      <c r="X128" s="124" t="str">
        <f>IFERROR(VLOOKUP(G128,'Active List'!B:D,2,FALSE),"")</f>
        <v/>
      </c>
      <c r="Y128" s="124" t="str">
        <f>IFERROR(SUM('Required Data'!$L128+'Required Data'!$N128+'Required Data'!$P128),"")</f>
        <v/>
      </c>
      <c r="Z128" s="123" t="str">
        <f t="shared" si="11"/>
        <v/>
      </c>
      <c r="AA128" s="125" t="str">
        <f>IFERROR(DATE(Table1[[#This Row],[Call Year]],Table1[[#This Row],[Call Month]],Table1[[#This Row],[Call day]]),"")</f>
        <v/>
      </c>
      <c r="AB128" s="123" t="str">
        <f>TEXT(Table1[[#This Row],[Call date]],"DDDD")</f>
        <v/>
      </c>
      <c r="AC12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8" s="126" t="str">
        <f>IFERROR(HOUR(Table1[[#This Row],[Time]]),"")</f>
        <v/>
      </c>
      <c r="AE128" s="126" t="str">
        <f>IFERROR(VLOOKUP(J128,DV!A:B,2,FALSE),J128)</f>
        <v/>
      </c>
    </row>
    <row r="129" spans="1:31" s="137" customFormat="1">
      <c r="A129" s="90" t="str">
        <f>IF('QMS Data'!A129&lt;&gt;"",'QMS Data'!A129,"")</f>
        <v/>
      </c>
      <c r="B129" s="117" t="str">
        <f>IFERROR(VLOOKUP($A129,'QMS Data'!$A:$BD,MATCH(B$1,'QMS Data'!$1:$1,0),FALSE),"")</f>
        <v/>
      </c>
      <c r="C129" s="117" t="str">
        <f>IFERROR(VLOOKUP($A129,'QMS Data'!$A:$BD,MATCH(C$1,'QMS Data'!$1:$1,0),FALSE),"")</f>
        <v/>
      </c>
      <c r="D129" s="117" t="str">
        <f>IFERROR(VLOOKUP($A129,'QMS Data'!$A:$BD,MATCH(D$1,'QMS Data'!$1:$1,0),FALSE),"")</f>
        <v/>
      </c>
      <c r="E129" s="118" t="str">
        <f>IFERROR(VLOOKUP($A129,'QMS Data'!$A:$BD,MATCH(E$1,'QMS Data'!$1:$1,0),FALSE),"")</f>
        <v/>
      </c>
      <c r="F129" s="117" t="str">
        <f>IFERROR(VLOOKUP($A129,'QMS Data'!$A:$BD,MATCH(F$1,'QMS Data'!$1:$1,0),FALSE),"")</f>
        <v/>
      </c>
      <c r="G129" s="117" t="str">
        <f>IFERROR(VLOOKUP($A129,'QMS Data'!$A:$BD,MATCH(G$1,'QMS Data'!$1:$1,0),FALSE),"")</f>
        <v/>
      </c>
      <c r="H129" s="117" t="str">
        <f>IFERROR(VLOOKUP($A129,'QMS Data'!$A:$BD,MATCH(H$1,'QMS Data'!$1:$1,0),FALSE),"")</f>
        <v/>
      </c>
      <c r="I129" s="117" t="str">
        <f>IFERROR(VLOOKUP($A129,'QMS Data'!$A:$BD,MATCH(I$1,'QMS Data'!$1:$1,0),FALSE),"")</f>
        <v/>
      </c>
      <c r="J129" s="117" t="str">
        <f>IFERROR(VLOOKUP($A129,'QMS Data'!$A:$BD,MATCH(J$1,'QMS Data'!$1:$1,0),FALSE),"")</f>
        <v/>
      </c>
      <c r="K129" s="117" t="str">
        <f>IFERROR(VLOOKUP($A129,'QMS Data'!$A:$BD,MATCH(K$1,'QMS Data'!$1:$1,0),FALSE),"")</f>
        <v/>
      </c>
      <c r="L129" s="119" t="str">
        <f>IFERROR(VLOOKUP($A129,'QMS Data'!$A:$BD,MATCH(L$1,'QMS Data'!$1:$1,0),FALSE),"")</f>
        <v/>
      </c>
      <c r="M129" s="120" t="str">
        <f>IFERROR(VLOOKUP($A129,'QMS Data'!$A:$BD,MATCH(M$1,'QMS Data'!$1:$1,0),FALSE),"")</f>
        <v/>
      </c>
      <c r="N129" s="119" t="str">
        <f>IFERROR(VLOOKUP($A129,'QMS Data'!$A:$BD,MATCH(N$1,'QMS Data'!$1:$1,0),FALSE),"")</f>
        <v/>
      </c>
      <c r="O129" s="120" t="str">
        <f>IFERROR(VLOOKUP($A129,'QMS Data'!$A:$BD,MATCH(O$1,'QMS Data'!$1:$1,0),FALSE),"")</f>
        <v/>
      </c>
      <c r="P129" s="119" t="str">
        <f>IFERROR(VLOOKUP($A129,'QMS Data'!$A:$BD,MATCH(P$1,'QMS Data'!$1:$1,0),FALSE),"")</f>
        <v/>
      </c>
      <c r="Q129" s="120" t="str">
        <f>IFERROR(VLOOKUP($A129,'QMS Data'!$A:$BD,MATCH(Q$1,'QMS Data'!$1:$1,0),FALSE),"")</f>
        <v/>
      </c>
      <c r="R129" s="119" t="str">
        <f>IFERROR(VLOOKUP($A129,'QMS Data'!$A:$BD,MATCH(R$1,'QMS Data'!$1:$1,0),FALSE),"")</f>
        <v/>
      </c>
      <c r="S129" s="120" t="str">
        <f>IFERROR(VLOOKUP($A129,'QMS Data'!$A:$BD,MATCH(S$1,'QMS Data'!$1:$1,0),FALSE),"")</f>
        <v/>
      </c>
      <c r="T129" s="121" t="str">
        <f t="shared" si="8"/>
        <v/>
      </c>
      <c r="U129" s="122" t="str">
        <f t="shared" si="9"/>
        <v/>
      </c>
      <c r="V129" s="121" t="str">
        <f>IFERROR(VLOOKUP('Required Data'!$H129,Evaluators!A:B,2,FALSE),"")</f>
        <v/>
      </c>
      <c r="W129" s="123" t="str">
        <f t="shared" si="10"/>
        <v/>
      </c>
      <c r="X129" s="124" t="str">
        <f>IFERROR(VLOOKUP(G129,'Active List'!B:D,2,FALSE),"")</f>
        <v/>
      </c>
      <c r="Y129" s="124" t="str">
        <f>IFERROR(SUM('Required Data'!$L129+'Required Data'!$N129+'Required Data'!$P129),"")</f>
        <v/>
      </c>
      <c r="Z129" s="123" t="str">
        <f t="shared" si="11"/>
        <v/>
      </c>
      <c r="AA129" s="125" t="str">
        <f>IFERROR(DATE(Table1[[#This Row],[Call Year]],Table1[[#This Row],[Call Month]],Table1[[#This Row],[Call day]]),"")</f>
        <v/>
      </c>
      <c r="AB129" s="123" t="str">
        <f>TEXT(Table1[[#This Row],[Call date]],"DDDD")</f>
        <v/>
      </c>
      <c r="AC12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29" s="126" t="str">
        <f>IFERROR(HOUR(Table1[[#This Row],[Time]]),"")</f>
        <v/>
      </c>
      <c r="AE129" s="126" t="str">
        <f>IFERROR(VLOOKUP(J129,DV!A:B,2,FALSE),J129)</f>
        <v/>
      </c>
    </row>
    <row r="130" spans="1:31" s="137" customFormat="1">
      <c r="A130" s="90" t="str">
        <f>IF('QMS Data'!A130&lt;&gt;"",'QMS Data'!A130,"")</f>
        <v/>
      </c>
      <c r="B130" s="117" t="str">
        <f>IFERROR(VLOOKUP($A130,'QMS Data'!$A:$BD,MATCH(B$1,'QMS Data'!$1:$1,0),FALSE),"")</f>
        <v/>
      </c>
      <c r="C130" s="117" t="str">
        <f>IFERROR(VLOOKUP($A130,'QMS Data'!$A:$BD,MATCH(C$1,'QMS Data'!$1:$1,0),FALSE),"")</f>
        <v/>
      </c>
      <c r="D130" s="117" t="str">
        <f>IFERROR(VLOOKUP($A130,'QMS Data'!$A:$BD,MATCH(D$1,'QMS Data'!$1:$1,0),FALSE),"")</f>
        <v/>
      </c>
      <c r="E130" s="118" t="str">
        <f>IFERROR(VLOOKUP($A130,'QMS Data'!$A:$BD,MATCH(E$1,'QMS Data'!$1:$1,0),FALSE),"")</f>
        <v/>
      </c>
      <c r="F130" s="117" t="str">
        <f>IFERROR(VLOOKUP($A130,'QMS Data'!$A:$BD,MATCH(F$1,'QMS Data'!$1:$1,0),FALSE),"")</f>
        <v/>
      </c>
      <c r="G130" s="117" t="str">
        <f>IFERROR(VLOOKUP($A130,'QMS Data'!$A:$BD,MATCH(G$1,'QMS Data'!$1:$1,0),FALSE),"")</f>
        <v/>
      </c>
      <c r="H130" s="117" t="str">
        <f>IFERROR(VLOOKUP($A130,'QMS Data'!$A:$BD,MATCH(H$1,'QMS Data'!$1:$1,0),FALSE),"")</f>
        <v/>
      </c>
      <c r="I130" s="117" t="str">
        <f>IFERROR(VLOOKUP($A130,'QMS Data'!$A:$BD,MATCH(I$1,'QMS Data'!$1:$1,0),FALSE),"")</f>
        <v/>
      </c>
      <c r="J130" s="117" t="str">
        <f>IFERROR(VLOOKUP($A130,'QMS Data'!$A:$BD,MATCH(J$1,'QMS Data'!$1:$1,0),FALSE),"")</f>
        <v/>
      </c>
      <c r="K130" s="117" t="str">
        <f>IFERROR(VLOOKUP($A130,'QMS Data'!$A:$BD,MATCH(K$1,'QMS Data'!$1:$1,0),FALSE),"")</f>
        <v/>
      </c>
      <c r="L130" s="119" t="str">
        <f>IFERROR(VLOOKUP($A130,'QMS Data'!$A:$BD,MATCH(L$1,'QMS Data'!$1:$1,0),FALSE),"")</f>
        <v/>
      </c>
      <c r="M130" s="120" t="str">
        <f>IFERROR(VLOOKUP($A130,'QMS Data'!$A:$BD,MATCH(M$1,'QMS Data'!$1:$1,0),FALSE),"")</f>
        <v/>
      </c>
      <c r="N130" s="119" t="str">
        <f>IFERROR(VLOOKUP($A130,'QMS Data'!$A:$BD,MATCH(N$1,'QMS Data'!$1:$1,0),FALSE),"")</f>
        <v/>
      </c>
      <c r="O130" s="120" t="str">
        <f>IFERROR(VLOOKUP($A130,'QMS Data'!$A:$BD,MATCH(O$1,'QMS Data'!$1:$1,0),FALSE),"")</f>
        <v/>
      </c>
      <c r="P130" s="119" t="str">
        <f>IFERROR(VLOOKUP($A130,'QMS Data'!$A:$BD,MATCH(P$1,'QMS Data'!$1:$1,0),FALSE),"")</f>
        <v/>
      </c>
      <c r="Q130" s="120" t="str">
        <f>IFERROR(VLOOKUP($A130,'QMS Data'!$A:$BD,MATCH(Q$1,'QMS Data'!$1:$1,0),FALSE),"")</f>
        <v/>
      </c>
      <c r="R130" s="119" t="str">
        <f>IFERROR(VLOOKUP($A130,'QMS Data'!$A:$BD,MATCH(R$1,'QMS Data'!$1:$1,0),FALSE),"")</f>
        <v/>
      </c>
      <c r="S130" s="120" t="str">
        <f>IFERROR(VLOOKUP($A130,'QMS Data'!$A:$BD,MATCH(S$1,'QMS Data'!$1:$1,0),FALSE),"")</f>
        <v/>
      </c>
      <c r="T130" s="121" t="str">
        <f t="shared" si="8"/>
        <v/>
      </c>
      <c r="U130" s="122" t="str">
        <f t="shared" si="9"/>
        <v/>
      </c>
      <c r="V130" s="121" t="str">
        <f>IFERROR(VLOOKUP('Required Data'!$H130,Evaluators!A:B,2,FALSE),"")</f>
        <v/>
      </c>
      <c r="W130" s="123" t="str">
        <f t="shared" si="10"/>
        <v/>
      </c>
      <c r="X130" s="124" t="str">
        <f>IFERROR(VLOOKUP(G130,'Active List'!B:D,2,FALSE),"")</f>
        <v/>
      </c>
      <c r="Y130" s="124" t="str">
        <f>IFERROR(SUM('Required Data'!$L130+'Required Data'!$N130+'Required Data'!$P130),"")</f>
        <v/>
      </c>
      <c r="Z130" s="123" t="str">
        <f t="shared" si="11"/>
        <v/>
      </c>
      <c r="AA130" s="125" t="str">
        <f>IFERROR(DATE(Table1[[#This Row],[Call Year]],Table1[[#This Row],[Call Month]],Table1[[#This Row],[Call day]]),"")</f>
        <v/>
      </c>
      <c r="AB130" s="123" t="str">
        <f>TEXT(Table1[[#This Row],[Call date]],"DDDD")</f>
        <v/>
      </c>
      <c r="AC13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0" s="126" t="str">
        <f>IFERROR(HOUR(Table1[[#This Row],[Time]]),"")</f>
        <v/>
      </c>
      <c r="AE130" s="126" t="str">
        <f>IFERROR(VLOOKUP(J130,DV!A:B,2,FALSE),J130)</f>
        <v/>
      </c>
    </row>
    <row r="131" spans="1:31" s="137" customFormat="1">
      <c r="A131" s="90" t="str">
        <f>IF('QMS Data'!A131&lt;&gt;"",'QMS Data'!A131,"")</f>
        <v/>
      </c>
      <c r="B131" s="117" t="str">
        <f>IFERROR(VLOOKUP($A131,'QMS Data'!$A:$BD,MATCH(B$1,'QMS Data'!$1:$1,0),FALSE),"")</f>
        <v/>
      </c>
      <c r="C131" s="117" t="str">
        <f>IFERROR(VLOOKUP($A131,'QMS Data'!$A:$BD,MATCH(C$1,'QMS Data'!$1:$1,0),FALSE),"")</f>
        <v/>
      </c>
      <c r="D131" s="117" t="str">
        <f>IFERROR(VLOOKUP($A131,'QMS Data'!$A:$BD,MATCH(D$1,'QMS Data'!$1:$1,0),FALSE),"")</f>
        <v/>
      </c>
      <c r="E131" s="118" t="str">
        <f>IFERROR(VLOOKUP($A131,'QMS Data'!$A:$BD,MATCH(E$1,'QMS Data'!$1:$1,0),FALSE),"")</f>
        <v/>
      </c>
      <c r="F131" s="117" t="str">
        <f>IFERROR(VLOOKUP($A131,'QMS Data'!$A:$BD,MATCH(F$1,'QMS Data'!$1:$1,0),FALSE),"")</f>
        <v/>
      </c>
      <c r="G131" s="117" t="str">
        <f>IFERROR(VLOOKUP($A131,'QMS Data'!$A:$BD,MATCH(G$1,'QMS Data'!$1:$1,0),FALSE),"")</f>
        <v/>
      </c>
      <c r="H131" s="117" t="str">
        <f>IFERROR(VLOOKUP($A131,'QMS Data'!$A:$BD,MATCH(H$1,'QMS Data'!$1:$1,0),FALSE),"")</f>
        <v/>
      </c>
      <c r="I131" s="117" t="str">
        <f>IFERROR(VLOOKUP($A131,'QMS Data'!$A:$BD,MATCH(I$1,'QMS Data'!$1:$1,0),FALSE),"")</f>
        <v/>
      </c>
      <c r="J131" s="117" t="str">
        <f>IFERROR(VLOOKUP($A131,'QMS Data'!$A:$BD,MATCH(J$1,'QMS Data'!$1:$1,0),FALSE),"")</f>
        <v/>
      </c>
      <c r="K131" s="117" t="str">
        <f>IFERROR(VLOOKUP($A131,'QMS Data'!$A:$BD,MATCH(K$1,'QMS Data'!$1:$1,0),FALSE),"")</f>
        <v/>
      </c>
      <c r="L131" s="119" t="str">
        <f>IFERROR(VLOOKUP($A131,'QMS Data'!$A:$BD,MATCH(L$1,'QMS Data'!$1:$1,0),FALSE),"")</f>
        <v/>
      </c>
      <c r="M131" s="120" t="str">
        <f>IFERROR(VLOOKUP($A131,'QMS Data'!$A:$BD,MATCH(M$1,'QMS Data'!$1:$1,0),FALSE),"")</f>
        <v/>
      </c>
      <c r="N131" s="119" t="str">
        <f>IFERROR(VLOOKUP($A131,'QMS Data'!$A:$BD,MATCH(N$1,'QMS Data'!$1:$1,0),FALSE),"")</f>
        <v/>
      </c>
      <c r="O131" s="120" t="str">
        <f>IFERROR(VLOOKUP($A131,'QMS Data'!$A:$BD,MATCH(O$1,'QMS Data'!$1:$1,0),FALSE),"")</f>
        <v/>
      </c>
      <c r="P131" s="119" t="str">
        <f>IFERROR(VLOOKUP($A131,'QMS Data'!$A:$BD,MATCH(P$1,'QMS Data'!$1:$1,0),FALSE),"")</f>
        <v/>
      </c>
      <c r="Q131" s="120" t="str">
        <f>IFERROR(VLOOKUP($A131,'QMS Data'!$A:$BD,MATCH(Q$1,'QMS Data'!$1:$1,0),FALSE),"")</f>
        <v/>
      </c>
      <c r="R131" s="119" t="str">
        <f>IFERROR(VLOOKUP($A131,'QMS Data'!$A:$BD,MATCH(R$1,'QMS Data'!$1:$1,0),FALSE),"")</f>
        <v/>
      </c>
      <c r="S131" s="120" t="str">
        <f>IFERROR(VLOOKUP($A131,'QMS Data'!$A:$BD,MATCH(S$1,'QMS Data'!$1:$1,0),FALSE),"")</f>
        <v/>
      </c>
      <c r="T131" s="121" t="str">
        <f t="shared" ref="T131:T194" si="12">IFERROR(I131-B131,"")</f>
        <v/>
      </c>
      <c r="U131" s="122" t="str">
        <f t="shared" ref="U131:U194" si="13">IF(B131&lt;&gt;"",IF(B131&gt;22,"W4",IF(B131&gt;16,"W3",IF(B131&gt;9,"W2",IF(B131&gt;0,"W1",0)))),"")</f>
        <v/>
      </c>
      <c r="V131" s="121" t="str">
        <f>IFERROR(VLOOKUP('Required Data'!$H131,Evaluators!A:B,2,FALSE),"")</f>
        <v/>
      </c>
      <c r="W131" s="123" t="str">
        <f t="shared" ref="W131:W194" si="14">IF(I131&lt;&gt;"",IF(I131&gt;22,"W4",IF(I131&gt;15,"W3",IF(I131&gt;8,"W2",IF(I131&gt;1,"W1",IF(I131=1,"W4",""))))),"")</f>
        <v/>
      </c>
      <c r="X131" s="124" t="str">
        <f>IFERROR(VLOOKUP(G131,'Active List'!B:D,2,FALSE),"")</f>
        <v/>
      </c>
      <c r="Y131" s="124" t="str">
        <f>IFERROR(SUM('Required Data'!$L131+'Required Data'!$N131+'Required Data'!$P131),"")</f>
        <v/>
      </c>
      <c r="Z131" s="123" t="str">
        <f t="shared" ref="Z131:Z194" si="15">IFERROR(IF(HOUR(E131)&lt;8,"Overnight",IF(HOUR(E131)&lt;12,"Mornning",IF(HOUR(E131)&lt;16,"Between",IF(HOUR(E131)&lt;20,"Half Night","Night")))),"")</f>
        <v/>
      </c>
      <c r="AA131" s="125" t="str">
        <f>IFERROR(DATE(Table1[[#This Row],[Call Year]],Table1[[#This Row],[Call Month]],Table1[[#This Row],[Call day]]),"")</f>
        <v/>
      </c>
      <c r="AB131" s="123" t="str">
        <f>TEXT(Table1[[#This Row],[Call date]],"DDDD")</f>
        <v/>
      </c>
      <c r="AC13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1" s="126" t="str">
        <f>IFERROR(HOUR(Table1[[#This Row],[Time]]),"")</f>
        <v/>
      </c>
      <c r="AE131" s="126" t="str">
        <f>IFERROR(VLOOKUP(J131,DV!A:B,2,FALSE),J131)</f>
        <v/>
      </c>
    </row>
    <row r="132" spans="1:31" s="137" customFormat="1">
      <c r="A132" s="90" t="str">
        <f>IF('QMS Data'!A132&lt;&gt;"",'QMS Data'!A132,"")</f>
        <v/>
      </c>
      <c r="B132" s="117" t="str">
        <f>IFERROR(VLOOKUP($A132,'QMS Data'!$A:$BD,MATCH(B$1,'QMS Data'!$1:$1,0),FALSE),"")</f>
        <v/>
      </c>
      <c r="C132" s="117" t="str">
        <f>IFERROR(VLOOKUP($A132,'QMS Data'!$A:$BD,MATCH(C$1,'QMS Data'!$1:$1,0),FALSE),"")</f>
        <v/>
      </c>
      <c r="D132" s="117" t="str">
        <f>IFERROR(VLOOKUP($A132,'QMS Data'!$A:$BD,MATCH(D$1,'QMS Data'!$1:$1,0),FALSE),"")</f>
        <v/>
      </c>
      <c r="E132" s="118" t="str">
        <f>IFERROR(VLOOKUP($A132,'QMS Data'!$A:$BD,MATCH(E$1,'QMS Data'!$1:$1,0),FALSE),"")</f>
        <v/>
      </c>
      <c r="F132" s="117" t="str">
        <f>IFERROR(VLOOKUP($A132,'QMS Data'!$A:$BD,MATCH(F$1,'QMS Data'!$1:$1,0),FALSE),"")</f>
        <v/>
      </c>
      <c r="G132" s="117" t="str">
        <f>IFERROR(VLOOKUP($A132,'QMS Data'!$A:$BD,MATCH(G$1,'QMS Data'!$1:$1,0),FALSE),"")</f>
        <v/>
      </c>
      <c r="H132" s="117" t="str">
        <f>IFERROR(VLOOKUP($A132,'QMS Data'!$A:$BD,MATCH(H$1,'QMS Data'!$1:$1,0),FALSE),"")</f>
        <v/>
      </c>
      <c r="I132" s="117" t="str">
        <f>IFERROR(VLOOKUP($A132,'QMS Data'!$A:$BD,MATCH(I$1,'QMS Data'!$1:$1,0),FALSE),"")</f>
        <v/>
      </c>
      <c r="J132" s="117" t="str">
        <f>IFERROR(VLOOKUP($A132,'QMS Data'!$A:$BD,MATCH(J$1,'QMS Data'!$1:$1,0),FALSE),"")</f>
        <v/>
      </c>
      <c r="K132" s="117" t="str">
        <f>IFERROR(VLOOKUP($A132,'QMS Data'!$A:$BD,MATCH(K$1,'QMS Data'!$1:$1,0),FALSE),"")</f>
        <v/>
      </c>
      <c r="L132" s="119" t="str">
        <f>IFERROR(VLOOKUP($A132,'QMS Data'!$A:$BD,MATCH(L$1,'QMS Data'!$1:$1,0),FALSE),"")</f>
        <v/>
      </c>
      <c r="M132" s="120" t="str">
        <f>IFERROR(VLOOKUP($A132,'QMS Data'!$A:$BD,MATCH(M$1,'QMS Data'!$1:$1,0),FALSE),"")</f>
        <v/>
      </c>
      <c r="N132" s="119" t="str">
        <f>IFERROR(VLOOKUP($A132,'QMS Data'!$A:$BD,MATCH(N$1,'QMS Data'!$1:$1,0),FALSE),"")</f>
        <v/>
      </c>
      <c r="O132" s="120" t="str">
        <f>IFERROR(VLOOKUP($A132,'QMS Data'!$A:$BD,MATCH(O$1,'QMS Data'!$1:$1,0),FALSE),"")</f>
        <v/>
      </c>
      <c r="P132" s="119" t="str">
        <f>IFERROR(VLOOKUP($A132,'QMS Data'!$A:$BD,MATCH(P$1,'QMS Data'!$1:$1,0),FALSE),"")</f>
        <v/>
      </c>
      <c r="Q132" s="120" t="str">
        <f>IFERROR(VLOOKUP($A132,'QMS Data'!$A:$BD,MATCH(Q$1,'QMS Data'!$1:$1,0),FALSE),"")</f>
        <v/>
      </c>
      <c r="R132" s="119" t="str">
        <f>IFERROR(VLOOKUP($A132,'QMS Data'!$A:$BD,MATCH(R$1,'QMS Data'!$1:$1,0),FALSE),"")</f>
        <v/>
      </c>
      <c r="S132" s="120" t="str">
        <f>IFERROR(VLOOKUP($A132,'QMS Data'!$A:$BD,MATCH(S$1,'QMS Data'!$1:$1,0),FALSE),"")</f>
        <v/>
      </c>
      <c r="T132" s="121" t="str">
        <f t="shared" si="12"/>
        <v/>
      </c>
      <c r="U132" s="122" t="str">
        <f t="shared" si="13"/>
        <v/>
      </c>
      <c r="V132" s="121" t="str">
        <f>IFERROR(VLOOKUP('Required Data'!$H132,Evaluators!A:B,2,FALSE),"")</f>
        <v/>
      </c>
      <c r="W132" s="123" t="str">
        <f t="shared" si="14"/>
        <v/>
      </c>
      <c r="X132" s="124" t="str">
        <f>IFERROR(VLOOKUP(G132,'Active List'!B:D,2,FALSE),"")</f>
        <v/>
      </c>
      <c r="Y132" s="124" t="str">
        <f>IFERROR(SUM('Required Data'!$L132+'Required Data'!$N132+'Required Data'!$P132),"")</f>
        <v/>
      </c>
      <c r="Z132" s="123" t="str">
        <f t="shared" si="15"/>
        <v/>
      </c>
      <c r="AA132" s="125" t="str">
        <f>IFERROR(DATE(Table1[[#This Row],[Call Year]],Table1[[#This Row],[Call Month]],Table1[[#This Row],[Call day]]),"")</f>
        <v/>
      </c>
      <c r="AB132" s="123" t="str">
        <f>TEXT(Table1[[#This Row],[Call date]],"DDDD")</f>
        <v/>
      </c>
      <c r="AC13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2" s="126" t="str">
        <f>IFERROR(HOUR(Table1[[#This Row],[Time]]),"")</f>
        <v/>
      </c>
      <c r="AE132" s="126" t="str">
        <f>IFERROR(VLOOKUP(J132,DV!A:B,2,FALSE),J132)</f>
        <v/>
      </c>
    </row>
    <row r="133" spans="1:31" s="137" customFormat="1">
      <c r="A133" s="90" t="str">
        <f>IF('QMS Data'!A133&lt;&gt;"",'QMS Data'!A133,"")</f>
        <v/>
      </c>
      <c r="B133" s="117" t="str">
        <f>IFERROR(VLOOKUP($A133,'QMS Data'!$A:$BD,MATCH(B$1,'QMS Data'!$1:$1,0),FALSE),"")</f>
        <v/>
      </c>
      <c r="C133" s="117" t="str">
        <f>IFERROR(VLOOKUP($A133,'QMS Data'!$A:$BD,MATCH(C$1,'QMS Data'!$1:$1,0),FALSE),"")</f>
        <v/>
      </c>
      <c r="D133" s="117" t="str">
        <f>IFERROR(VLOOKUP($A133,'QMS Data'!$A:$BD,MATCH(D$1,'QMS Data'!$1:$1,0),FALSE),"")</f>
        <v/>
      </c>
      <c r="E133" s="118" t="str">
        <f>IFERROR(VLOOKUP($A133,'QMS Data'!$A:$BD,MATCH(E$1,'QMS Data'!$1:$1,0),FALSE),"")</f>
        <v/>
      </c>
      <c r="F133" s="117" t="str">
        <f>IFERROR(VLOOKUP($A133,'QMS Data'!$A:$BD,MATCH(F$1,'QMS Data'!$1:$1,0),FALSE),"")</f>
        <v/>
      </c>
      <c r="G133" s="117" t="str">
        <f>IFERROR(VLOOKUP($A133,'QMS Data'!$A:$BD,MATCH(G$1,'QMS Data'!$1:$1,0),FALSE),"")</f>
        <v/>
      </c>
      <c r="H133" s="117" t="str">
        <f>IFERROR(VLOOKUP($A133,'QMS Data'!$A:$BD,MATCH(H$1,'QMS Data'!$1:$1,0),FALSE),"")</f>
        <v/>
      </c>
      <c r="I133" s="117" t="str">
        <f>IFERROR(VLOOKUP($A133,'QMS Data'!$A:$BD,MATCH(I$1,'QMS Data'!$1:$1,0),FALSE),"")</f>
        <v/>
      </c>
      <c r="J133" s="117" t="str">
        <f>IFERROR(VLOOKUP($A133,'QMS Data'!$A:$BD,MATCH(J$1,'QMS Data'!$1:$1,0),FALSE),"")</f>
        <v/>
      </c>
      <c r="K133" s="117" t="str">
        <f>IFERROR(VLOOKUP($A133,'QMS Data'!$A:$BD,MATCH(K$1,'QMS Data'!$1:$1,0),FALSE),"")</f>
        <v/>
      </c>
      <c r="L133" s="119" t="str">
        <f>IFERROR(VLOOKUP($A133,'QMS Data'!$A:$BD,MATCH(L$1,'QMS Data'!$1:$1,0),FALSE),"")</f>
        <v/>
      </c>
      <c r="M133" s="120" t="str">
        <f>IFERROR(VLOOKUP($A133,'QMS Data'!$A:$BD,MATCH(M$1,'QMS Data'!$1:$1,0),FALSE),"")</f>
        <v/>
      </c>
      <c r="N133" s="119" t="str">
        <f>IFERROR(VLOOKUP($A133,'QMS Data'!$A:$BD,MATCH(N$1,'QMS Data'!$1:$1,0),FALSE),"")</f>
        <v/>
      </c>
      <c r="O133" s="120" t="str">
        <f>IFERROR(VLOOKUP($A133,'QMS Data'!$A:$BD,MATCH(O$1,'QMS Data'!$1:$1,0),FALSE),"")</f>
        <v/>
      </c>
      <c r="P133" s="119" t="str">
        <f>IFERROR(VLOOKUP($A133,'QMS Data'!$A:$BD,MATCH(P$1,'QMS Data'!$1:$1,0),FALSE),"")</f>
        <v/>
      </c>
      <c r="Q133" s="120" t="str">
        <f>IFERROR(VLOOKUP($A133,'QMS Data'!$A:$BD,MATCH(Q$1,'QMS Data'!$1:$1,0),FALSE),"")</f>
        <v/>
      </c>
      <c r="R133" s="119" t="str">
        <f>IFERROR(VLOOKUP($A133,'QMS Data'!$A:$BD,MATCH(R$1,'QMS Data'!$1:$1,0),FALSE),"")</f>
        <v/>
      </c>
      <c r="S133" s="120" t="str">
        <f>IFERROR(VLOOKUP($A133,'QMS Data'!$A:$BD,MATCH(S$1,'QMS Data'!$1:$1,0),FALSE),"")</f>
        <v/>
      </c>
      <c r="T133" s="121" t="str">
        <f t="shared" si="12"/>
        <v/>
      </c>
      <c r="U133" s="122" t="str">
        <f t="shared" si="13"/>
        <v/>
      </c>
      <c r="V133" s="121" t="str">
        <f>IFERROR(VLOOKUP('Required Data'!$H133,Evaluators!A:B,2,FALSE),"")</f>
        <v/>
      </c>
      <c r="W133" s="123" t="str">
        <f t="shared" si="14"/>
        <v/>
      </c>
      <c r="X133" s="124" t="str">
        <f>IFERROR(VLOOKUP(G133,'Active List'!B:D,2,FALSE),"")</f>
        <v/>
      </c>
      <c r="Y133" s="124" t="str">
        <f>IFERROR(SUM('Required Data'!$L133+'Required Data'!$N133+'Required Data'!$P133),"")</f>
        <v/>
      </c>
      <c r="Z133" s="123" t="str">
        <f t="shared" si="15"/>
        <v/>
      </c>
      <c r="AA133" s="125" t="str">
        <f>IFERROR(DATE(Table1[[#This Row],[Call Year]],Table1[[#This Row],[Call Month]],Table1[[#This Row],[Call day]]),"")</f>
        <v/>
      </c>
      <c r="AB133" s="123" t="str">
        <f>TEXT(Table1[[#This Row],[Call date]],"DDDD")</f>
        <v/>
      </c>
      <c r="AC13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3" s="126" t="str">
        <f>IFERROR(HOUR(Table1[[#This Row],[Time]]),"")</f>
        <v/>
      </c>
      <c r="AE133" s="126" t="str">
        <f>IFERROR(VLOOKUP(J133,DV!A:B,2,FALSE),J133)</f>
        <v/>
      </c>
    </row>
    <row r="134" spans="1:31" s="137" customFormat="1">
      <c r="A134" s="90" t="str">
        <f>IF('QMS Data'!A134&lt;&gt;"",'QMS Data'!A134,"")</f>
        <v/>
      </c>
      <c r="B134" s="117" t="str">
        <f>IFERROR(VLOOKUP($A134,'QMS Data'!$A:$BD,MATCH(B$1,'QMS Data'!$1:$1,0),FALSE),"")</f>
        <v/>
      </c>
      <c r="C134" s="117" t="str">
        <f>IFERROR(VLOOKUP($A134,'QMS Data'!$A:$BD,MATCH(C$1,'QMS Data'!$1:$1,0),FALSE),"")</f>
        <v/>
      </c>
      <c r="D134" s="117" t="str">
        <f>IFERROR(VLOOKUP($A134,'QMS Data'!$A:$BD,MATCH(D$1,'QMS Data'!$1:$1,0),FALSE),"")</f>
        <v/>
      </c>
      <c r="E134" s="118" t="str">
        <f>IFERROR(VLOOKUP($A134,'QMS Data'!$A:$BD,MATCH(E$1,'QMS Data'!$1:$1,0),FALSE),"")</f>
        <v/>
      </c>
      <c r="F134" s="117" t="str">
        <f>IFERROR(VLOOKUP($A134,'QMS Data'!$A:$BD,MATCH(F$1,'QMS Data'!$1:$1,0),FALSE),"")</f>
        <v/>
      </c>
      <c r="G134" s="117" t="str">
        <f>IFERROR(VLOOKUP($A134,'QMS Data'!$A:$BD,MATCH(G$1,'QMS Data'!$1:$1,0),FALSE),"")</f>
        <v/>
      </c>
      <c r="H134" s="117" t="str">
        <f>IFERROR(VLOOKUP($A134,'QMS Data'!$A:$BD,MATCH(H$1,'QMS Data'!$1:$1,0),FALSE),"")</f>
        <v/>
      </c>
      <c r="I134" s="117" t="str">
        <f>IFERROR(VLOOKUP($A134,'QMS Data'!$A:$BD,MATCH(I$1,'QMS Data'!$1:$1,0),FALSE),"")</f>
        <v/>
      </c>
      <c r="J134" s="117" t="str">
        <f>IFERROR(VLOOKUP($A134,'QMS Data'!$A:$BD,MATCH(J$1,'QMS Data'!$1:$1,0),FALSE),"")</f>
        <v/>
      </c>
      <c r="K134" s="117" t="str">
        <f>IFERROR(VLOOKUP($A134,'QMS Data'!$A:$BD,MATCH(K$1,'QMS Data'!$1:$1,0),FALSE),"")</f>
        <v/>
      </c>
      <c r="L134" s="119" t="str">
        <f>IFERROR(VLOOKUP($A134,'QMS Data'!$A:$BD,MATCH(L$1,'QMS Data'!$1:$1,0),FALSE),"")</f>
        <v/>
      </c>
      <c r="M134" s="120" t="str">
        <f>IFERROR(VLOOKUP($A134,'QMS Data'!$A:$BD,MATCH(M$1,'QMS Data'!$1:$1,0),FALSE),"")</f>
        <v/>
      </c>
      <c r="N134" s="119" t="str">
        <f>IFERROR(VLOOKUP($A134,'QMS Data'!$A:$BD,MATCH(N$1,'QMS Data'!$1:$1,0),FALSE),"")</f>
        <v/>
      </c>
      <c r="O134" s="120" t="str">
        <f>IFERROR(VLOOKUP($A134,'QMS Data'!$A:$BD,MATCH(O$1,'QMS Data'!$1:$1,0),FALSE),"")</f>
        <v/>
      </c>
      <c r="P134" s="119" t="str">
        <f>IFERROR(VLOOKUP($A134,'QMS Data'!$A:$BD,MATCH(P$1,'QMS Data'!$1:$1,0),FALSE),"")</f>
        <v/>
      </c>
      <c r="Q134" s="120" t="str">
        <f>IFERROR(VLOOKUP($A134,'QMS Data'!$A:$BD,MATCH(Q$1,'QMS Data'!$1:$1,0),FALSE),"")</f>
        <v/>
      </c>
      <c r="R134" s="119" t="str">
        <f>IFERROR(VLOOKUP($A134,'QMS Data'!$A:$BD,MATCH(R$1,'QMS Data'!$1:$1,0),FALSE),"")</f>
        <v/>
      </c>
      <c r="S134" s="120" t="str">
        <f>IFERROR(VLOOKUP($A134,'QMS Data'!$A:$BD,MATCH(S$1,'QMS Data'!$1:$1,0),FALSE),"")</f>
        <v/>
      </c>
      <c r="T134" s="121" t="str">
        <f t="shared" si="12"/>
        <v/>
      </c>
      <c r="U134" s="122" t="str">
        <f t="shared" si="13"/>
        <v/>
      </c>
      <c r="V134" s="121" t="str">
        <f>IFERROR(VLOOKUP('Required Data'!$H134,Evaluators!A:B,2,FALSE),"")</f>
        <v/>
      </c>
      <c r="W134" s="123" t="str">
        <f t="shared" si="14"/>
        <v/>
      </c>
      <c r="X134" s="124" t="str">
        <f>IFERROR(VLOOKUP(G134,'Active List'!B:D,2,FALSE),"")</f>
        <v/>
      </c>
      <c r="Y134" s="124" t="str">
        <f>IFERROR(SUM('Required Data'!$L134+'Required Data'!$N134+'Required Data'!$P134),"")</f>
        <v/>
      </c>
      <c r="Z134" s="123" t="str">
        <f t="shared" si="15"/>
        <v/>
      </c>
      <c r="AA134" s="125" t="str">
        <f>IFERROR(DATE(Table1[[#This Row],[Call Year]],Table1[[#This Row],[Call Month]],Table1[[#This Row],[Call day]]),"")</f>
        <v/>
      </c>
      <c r="AB134" s="123" t="str">
        <f>TEXT(Table1[[#This Row],[Call date]],"DDDD")</f>
        <v/>
      </c>
      <c r="AC13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4" s="126" t="str">
        <f>IFERROR(HOUR(Table1[[#This Row],[Time]]),"")</f>
        <v/>
      </c>
      <c r="AE134" s="126" t="str">
        <f>IFERROR(VLOOKUP(J134,DV!A:B,2,FALSE),J134)</f>
        <v/>
      </c>
    </row>
    <row r="135" spans="1:31" s="137" customFormat="1">
      <c r="A135" s="90" t="str">
        <f>IF('QMS Data'!A135&lt;&gt;"",'QMS Data'!A135,"")</f>
        <v/>
      </c>
      <c r="B135" s="117" t="str">
        <f>IFERROR(VLOOKUP($A135,'QMS Data'!$A:$BD,MATCH(B$1,'QMS Data'!$1:$1,0),FALSE),"")</f>
        <v/>
      </c>
      <c r="C135" s="117" t="str">
        <f>IFERROR(VLOOKUP($A135,'QMS Data'!$A:$BD,MATCH(C$1,'QMS Data'!$1:$1,0),FALSE),"")</f>
        <v/>
      </c>
      <c r="D135" s="117" t="str">
        <f>IFERROR(VLOOKUP($A135,'QMS Data'!$A:$BD,MATCH(D$1,'QMS Data'!$1:$1,0),FALSE),"")</f>
        <v/>
      </c>
      <c r="E135" s="118" t="str">
        <f>IFERROR(VLOOKUP($A135,'QMS Data'!$A:$BD,MATCH(E$1,'QMS Data'!$1:$1,0),FALSE),"")</f>
        <v/>
      </c>
      <c r="F135" s="117" t="str">
        <f>IFERROR(VLOOKUP($A135,'QMS Data'!$A:$BD,MATCH(F$1,'QMS Data'!$1:$1,0),FALSE),"")</f>
        <v/>
      </c>
      <c r="G135" s="117" t="str">
        <f>IFERROR(VLOOKUP($A135,'QMS Data'!$A:$BD,MATCH(G$1,'QMS Data'!$1:$1,0),FALSE),"")</f>
        <v/>
      </c>
      <c r="H135" s="117" t="str">
        <f>IFERROR(VLOOKUP($A135,'QMS Data'!$A:$BD,MATCH(H$1,'QMS Data'!$1:$1,0),FALSE),"")</f>
        <v/>
      </c>
      <c r="I135" s="117" t="str">
        <f>IFERROR(VLOOKUP($A135,'QMS Data'!$A:$BD,MATCH(I$1,'QMS Data'!$1:$1,0),FALSE),"")</f>
        <v/>
      </c>
      <c r="J135" s="117" t="str">
        <f>IFERROR(VLOOKUP($A135,'QMS Data'!$A:$BD,MATCH(J$1,'QMS Data'!$1:$1,0),FALSE),"")</f>
        <v/>
      </c>
      <c r="K135" s="117" t="str">
        <f>IFERROR(VLOOKUP($A135,'QMS Data'!$A:$BD,MATCH(K$1,'QMS Data'!$1:$1,0),FALSE),"")</f>
        <v/>
      </c>
      <c r="L135" s="119" t="str">
        <f>IFERROR(VLOOKUP($A135,'QMS Data'!$A:$BD,MATCH(L$1,'QMS Data'!$1:$1,0),FALSE),"")</f>
        <v/>
      </c>
      <c r="M135" s="120" t="str">
        <f>IFERROR(VLOOKUP($A135,'QMS Data'!$A:$BD,MATCH(M$1,'QMS Data'!$1:$1,0),FALSE),"")</f>
        <v/>
      </c>
      <c r="N135" s="119" t="str">
        <f>IFERROR(VLOOKUP($A135,'QMS Data'!$A:$BD,MATCH(N$1,'QMS Data'!$1:$1,0),FALSE),"")</f>
        <v/>
      </c>
      <c r="O135" s="120" t="str">
        <f>IFERROR(VLOOKUP($A135,'QMS Data'!$A:$BD,MATCH(O$1,'QMS Data'!$1:$1,0),FALSE),"")</f>
        <v/>
      </c>
      <c r="P135" s="119" t="str">
        <f>IFERROR(VLOOKUP($A135,'QMS Data'!$A:$BD,MATCH(P$1,'QMS Data'!$1:$1,0),FALSE),"")</f>
        <v/>
      </c>
      <c r="Q135" s="120" t="str">
        <f>IFERROR(VLOOKUP($A135,'QMS Data'!$A:$BD,MATCH(Q$1,'QMS Data'!$1:$1,0),FALSE),"")</f>
        <v/>
      </c>
      <c r="R135" s="119" t="str">
        <f>IFERROR(VLOOKUP($A135,'QMS Data'!$A:$BD,MATCH(R$1,'QMS Data'!$1:$1,0),FALSE),"")</f>
        <v/>
      </c>
      <c r="S135" s="120" t="str">
        <f>IFERROR(VLOOKUP($A135,'QMS Data'!$A:$BD,MATCH(S$1,'QMS Data'!$1:$1,0),FALSE),"")</f>
        <v/>
      </c>
      <c r="T135" s="121" t="str">
        <f t="shared" si="12"/>
        <v/>
      </c>
      <c r="U135" s="122" t="str">
        <f t="shared" si="13"/>
        <v/>
      </c>
      <c r="V135" s="121" t="str">
        <f>IFERROR(VLOOKUP('Required Data'!$H135,Evaluators!A:B,2,FALSE),"")</f>
        <v/>
      </c>
      <c r="W135" s="123" t="str">
        <f t="shared" si="14"/>
        <v/>
      </c>
      <c r="X135" s="124" t="str">
        <f>IFERROR(VLOOKUP(G135,'Active List'!B:D,2,FALSE),"")</f>
        <v/>
      </c>
      <c r="Y135" s="124" t="str">
        <f>IFERROR(SUM('Required Data'!$L135+'Required Data'!$N135+'Required Data'!$P135),"")</f>
        <v/>
      </c>
      <c r="Z135" s="123" t="str">
        <f t="shared" si="15"/>
        <v/>
      </c>
      <c r="AA135" s="125" t="str">
        <f>IFERROR(DATE(Table1[[#This Row],[Call Year]],Table1[[#This Row],[Call Month]],Table1[[#This Row],[Call day]]),"")</f>
        <v/>
      </c>
      <c r="AB135" s="123" t="str">
        <f>TEXT(Table1[[#This Row],[Call date]],"DDDD")</f>
        <v/>
      </c>
      <c r="AC13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5" s="126" t="str">
        <f>IFERROR(HOUR(Table1[[#This Row],[Time]]),"")</f>
        <v/>
      </c>
      <c r="AE135" s="126" t="str">
        <f>IFERROR(VLOOKUP(J135,DV!A:B,2,FALSE),J135)</f>
        <v/>
      </c>
    </row>
    <row r="136" spans="1:31" s="137" customFormat="1">
      <c r="A136" s="90" t="str">
        <f>IF('QMS Data'!A136&lt;&gt;"",'QMS Data'!A136,"")</f>
        <v/>
      </c>
      <c r="B136" s="117" t="str">
        <f>IFERROR(VLOOKUP($A136,'QMS Data'!$A:$BD,MATCH(B$1,'QMS Data'!$1:$1,0),FALSE),"")</f>
        <v/>
      </c>
      <c r="C136" s="117" t="str">
        <f>IFERROR(VLOOKUP($A136,'QMS Data'!$A:$BD,MATCH(C$1,'QMS Data'!$1:$1,0),FALSE),"")</f>
        <v/>
      </c>
      <c r="D136" s="117" t="str">
        <f>IFERROR(VLOOKUP($A136,'QMS Data'!$A:$BD,MATCH(D$1,'QMS Data'!$1:$1,0),FALSE),"")</f>
        <v/>
      </c>
      <c r="E136" s="118" t="str">
        <f>IFERROR(VLOOKUP($A136,'QMS Data'!$A:$BD,MATCH(E$1,'QMS Data'!$1:$1,0),FALSE),"")</f>
        <v/>
      </c>
      <c r="F136" s="117" t="str">
        <f>IFERROR(VLOOKUP($A136,'QMS Data'!$A:$BD,MATCH(F$1,'QMS Data'!$1:$1,0),FALSE),"")</f>
        <v/>
      </c>
      <c r="G136" s="117" t="str">
        <f>IFERROR(VLOOKUP($A136,'QMS Data'!$A:$BD,MATCH(G$1,'QMS Data'!$1:$1,0),FALSE),"")</f>
        <v/>
      </c>
      <c r="H136" s="117" t="str">
        <f>IFERROR(VLOOKUP($A136,'QMS Data'!$A:$BD,MATCH(H$1,'QMS Data'!$1:$1,0),FALSE),"")</f>
        <v/>
      </c>
      <c r="I136" s="117" t="str">
        <f>IFERROR(VLOOKUP($A136,'QMS Data'!$A:$BD,MATCH(I$1,'QMS Data'!$1:$1,0),FALSE),"")</f>
        <v/>
      </c>
      <c r="J136" s="117" t="str">
        <f>IFERROR(VLOOKUP($A136,'QMS Data'!$A:$BD,MATCH(J$1,'QMS Data'!$1:$1,0),FALSE),"")</f>
        <v/>
      </c>
      <c r="K136" s="117" t="str">
        <f>IFERROR(VLOOKUP($A136,'QMS Data'!$A:$BD,MATCH(K$1,'QMS Data'!$1:$1,0),FALSE),"")</f>
        <v/>
      </c>
      <c r="L136" s="119" t="str">
        <f>IFERROR(VLOOKUP($A136,'QMS Data'!$A:$BD,MATCH(L$1,'QMS Data'!$1:$1,0),FALSE),"")</f>
        <v/>
      </c>
      <c r="M136" s="120" t="str">
        <f>IFERROR(VLOOKUP($A136,'QMS Data'!$A:$BD,MATCH(M$1,'QMS Data'!$1:$1,0),FALSE),"")</f>
        <v/>
      </c>
      <c r="N136" s="119" t="str">
        <f>IFERROR(VLOOKUP($A136,'QMS Data'!$A:$BD,MATCH(N$1,'QMS Data'!$1:$1,0),FALSE),"")</f>
        <v/>
      </c>
      <c r="O136" s="120" t="str">
        <f>IFERROR(VLOOKUP($A136,'QMS Data'!$A:$BD,MATCH(O$1,'QMS Data'!$1:$1,0),FALSE),"")</f>
        <v/>
      </c>
      <c r="P136" s="119" t="str">
        <f>IFERROR(VLOOKUP($A136,'QMS Data'!$A:$BD,MATCH(P$1,'QMS Data'!$1:$1,0),FALSE),"")</f>
        <v/>
      </c>
      <c r="Q136" s="120" t="str">
        <f>IFERROR(VLOOKUP($A136,'QMS Data'!$A:$BD,MATCH(Q$1,'QMS Data'!$1:$1,0),FALSE),"")</f>
        <v/>
      </c>
      <c r="R136" s="119" t="str">
        <f>IFERROR(VLOOKUP($A136,'QMS Data'!$A:$BD,MATCH(R$1,'QMS Data'!$1:$1,0),FALSE),"")</f>
        <v/>
      </c>
      <c r="S136" s="120" t="str">
        <f>IFERROR(VLOOKUP($A136,'QMS Data'!$A:$BD,MATCH(S$1,'QMS Data'!$1:$1,0),FALSE),"")</f>
        <v/>
      </c>
      <c r="T136" s="121" t="str">
        <f t="shared" si="12"/>
        <v/>
      </c>
      <c r="U136" s="122" t="str">
        <f t="shared" si="13"/>
        <v/>
      </c>
      <c r="V136" s="121" t="str">
        <f>IFERROR(VLOOKUP('Required Data'!$H136,Evaluators!A:B,2,FALSE),"")</f>
        <v/>
      </c>
      <c r="W136" s="123" t="str">
        <f t="shared" si="14"/>
        <v/>
      </c>
      <c r="X136" s="124" t="str">
        <f>IFERROR(VLOOKUP(G136,'Active List'!B:D,2,FALSE),"")</f>
        <v/>
      </c>
      <c r="Y136" s="124" t="str">
        <f>IFERROR(SUM('Required Data'!$L136+'Required Data'!$N136+'Required Data'!$P136),"")</f>
        <v/>
      </c>
      <c r="Z136" s="123" t="str">
        <f t="shared" si="15"/>
        <v/>
      </c>
      <c r="AA136" s="125" t="str">
        <f>IFERROR(DATE(Table1[[#This Row],[Call Year]],Table1[[#This Row],[Call Month]],Table1[[#This Row],[Call day]]),"")</f>
        <v/>
      </c>
      <c r="AB136" s="123" t="str">
        <f>TEXT(Table1[[#This Row],[Call date]],"DDDD")</f>
        <v/>
      </c>
      <c r="AC13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6" s="126" t="str">
        <f>IFERROR(HOUR(Table1[[#This Row],[Time]]),"")</f>
        <v/>
      </c>
      <c r="AE136" s="126" t="str">
        <f>IFERROR(VLOOKUP(J136,DV!A:B,2,FALSE),J136)</f>
        <v/>
      </c>
    </row>
    <row r="137" spans="1:31" s="137" customFormat="1">
      <c r="A137" s="90" t="str">
        <f>IF('QMS Data'!A137&lt;&gt;"",'QMS Data'!A137,"")</f>
        <v/>
      </c>
      <c r="B137" s="117" t="str">
        <f>IFERROR(VLOOKUP($A137,'QMS Data'!$A:$BD,MATCH(B$1,'QMS Data'!$1:$1,0),FALSE),"")</f>
        <v/>
      </c>
      <c r="C137" s="117" t="str">
        <f>IFERROR(VLOOKUP($A137,'QMS Data'!$A:$BD,MATCH(C$1,'QMS Data'!$1:$1,0),FALSE),"")</f>
        <v/>
      </c>
      <c r="D137" s="117" t="str">
        <f>IFERROR(VLOOKUP($A137,'QMS Data'!$A:$BD,MATCH(D$1,'QMS Data'!$1:$1,0),FALSE),"")</f>
        <v/>
      </c>
      <c r="E137" s="118" t="str">
        <f>IFERROR(VLOOKUP($A137,'QMS Data'!$A:$BD,MATCH(E$1,'QMS Data'!$1:$1,0),FALSE),"")</f>
        <v/>
      </c>
      <c r="F137" s="117" t="str">
        <f>IFERROR(VLOOKUP($A137,'QMS Data'!$A:$BD,MATCH(F$1,'QMS Data'!$1:$1,0),FALSE),"")</f>
        <v/>
      </c>
      <c r="G137" s="117" t="str">
        <f>IFERROR(VLOOKUP($A137,'QMS Data'!$A:$BD,MATCH(G$1,'QMS Data'!$1:$1,0),FALSE),"")</f>
        <v/>
      </c>
      <c r="H137" s="117" t="str">
        <f>IFERROR(VLOOKUP($A137,'QMS Data'!$A:$BD,MATCH(H$1,'QMS Data'!$1:$1,0),FALSE),"")</f>
        <v/>
      </c>
      <c r="I137" s="117" t="str">
        <f>IFERROR(VLOOKUP($A137,'QMS Data'!$A:$BD,MATCH(I$1,'QMS Data'!$1:$1,0),FALSE),"")</f>
        <v/>
      </c>
      <c r="J137" s="117" t="str">
        <f>IFERROR(VLOOKUP($A137,'QMS Data'!$A:$BD,MATCH(J$1,'QMS Data'!$1:$1,0),FALSE),"")</f>
        <v/>
      </c>
      <c r="K137" s="117" t="str">
        <f>IFERROR(VLOOKUP($A137,'QMS Data'!$A:$BD,MATCH(K$1,'QMS Data'!$1:$1,0),FALSE),"")</f>
        <v/>
      </c>
      <c r="L137" s="119" t="str">
        <f>IFERROR(VLOOKUP($A137,'QMS Data'!$A:$BD,MATCH(L$1,'QMS Data'!$1:$1,0),FALSE),"")</f>
        <v/>
      </c>
      <c r="M137" s="120" t="str">
        <f>IFERROR(VLOOKUP($A137,'QMS Data'!$A:$BD,MATCH(M$1,'QMS Data'!$1:$1,0),FALSE),"")</f>
        <v/>
      </c>
      <c r="N137" s="119" t="str">
        <f>IFERROR(VLOOKUP($A137,'QMS Data'!$A:$BD,MATCH(N$1,'QMS Data'!$1:$1,0),FALSE),"")</f>
        <v/>
      </c>
      <c r="O137" s="120" t="str">
        <f>IFERROR(VLOOKUP($A137,'QMS Data'!$A:$BD,MATCH(O$1,'QMS Data'!$1:$1,0),FALSE),"")</f>
        <v/>
      </c>
      <c r="P137" s="119" t="str">
        <f>IFERROR(VLOOKUP($A137,'QMS Data'!$A:$BD,MATCH(P$1,'QMS Data'!$1:$1,0),FALSE),"")</f>
        <v/>
      </c>
      <c r="Q137" s="120" t="str">
        <f>IFERROR(VLOOKUP($A137,'QMS Data'!$A:$BD,MATCH(Q$1,'QMS Data'!$1:$1,0),FALSE),"")</f>
        <v/>
      </c>
      <c r="R137" s="119" t="str">
        <f>IFERROR(VLOOKUP($A137,'QMS Data'!$A:$BD,MATCH(R$1,'QMS Data'!$1:$1,0),FALSE),"")</f>
        <v/>
      </c>
      <c r="S137" s="120" t="str">
        <f>IFERROR(VLOOKUP($A137,'QMS Data'!$A:$BD,MATCH(S$1,'QMS Data'!$1:$1,0),FALSE),"")</f>
        <v/>
      </c>
      <c r="T137" s="121" t="str">
        <f t="shared" si="12"/>
        <v/>
      </c>
      <c r="U137" s="122" t="str">
        <f t="shared" si="13"/>
        <v/>
      </c>
      <c r="V137" s="121" t="str">
        <f>IFERROR(VLOOKUP('Required Data'!$H137,Evaluators!A:B,2,FALSE),"")</f>
        <v/>
      </c>
      <c r="W137" s="123" t="str">
        <f t="shared" si="14"/>
        <v/>
      </c>
      <c r="X137" s="124" t="str">
        <f>IFERROR(VLOOKUP(G137,'Active List'!B:D,2,FALSE),"")</f>
        <v/>
      </c>
      <c r="Y137" s="124" t="str">
        <f>IFERROR(SUM('Required Data'!$L137+'Required Data'!$N137+'Required Data'!$P137),"")</f>
        <v/>
      </c>
      <c r="Z137" s="123" t="str">
        <f t="shared" si="15"/>
        <v/>
      </c>
      <c r="AA137" s="125" t="str">
        <f>IFERROR(DATE(Table1[[#This Row],[Call Year]],Table1[[#This Row],[Call Month]],Table1[[#This Row],[Call day]]),"")</f>
        <v/>
      </c>
      <c r="AB137" s="123" t="str">
        <f>TEXT(Table1[[#This Row],[Call date]],"DDDD")</f>
        <v/>
      </c>
      <c r="AC13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7" s="126" t="str">
        <f>IFERROR(HOUR(Table1[[#This Row],[Time]]),"")</f>
        <v/>
      </c>
      <c r="AE137" s="126" t="str">
        <f>IFERROR(VLOOKUP(J137,DV!A:B,2,FALSE),J137)</f>
        <v/>
      </c>
    </row>
    <row r="138" spans="1:31" s="137" customFormat="1">
      <c r="A138" s="90" t="str">
        <f>IF('QMS Data'!A138&lt;&gt;"",'QMS Data'!A138,"")</f>
        <v/>
      </c>
      <c r="B138" s="117" t="str">
        <f>IFERROR(VLOOKUP($A138,'QMS Data'!$A:$BD,MATCH(B$1,'QMS Data'!$1:$1,0),FALSE),"")</f>
        <v/>
      </c>
      <c r="C138" s="117" t="str">
        <f>IFERROR(VLOOKUP($A138,'QMS Data'!$A:$BD,MATCH(C$1,'QMS Data'!$1:$1,0),FALSE),"")</f>
        <v/>
      </c>
      <c r="D138" s="117" t="str">
        <f>IFERROR(VLOOKUP($A138,'QMS Data'!$A:$BD,MATCH(D$1,'QMS Data'!$1:$1,0),FALSE),"")</f>
        <v/>
      </c>
      <c r="E138" s="118" t="str">
        <f>IFERROR(VLOOKUP($A138,'QMS Data'!$A:$BD,MATCH(E$1,'QMS Data'!$1:$1,0),FALSE),"")</f>
        <v/>
      </c>
      <c r="F138" s="117" t="str">
        <f>IFERROR(VLOOKUP($A138,'QMS Data'!$A:$BD,MATCH(F$1,'QMS Data'!$1:$1,0),FALSE),"")</f>
        <v/>
      </c>
      <c r="G138" s="117" t="str">
        <f>IFERROR(VLOOKUP($A138,'QMS Data'!$A:$BD,MATCH(G$1,'QMS Data'!$1:$1,0),FALSE),"")</f>
        <v/>
      </c>
      <c r="H138" s="117" t="str">
        <f>IFERROR(VLOOKUP($A138,'QMS Data'!$A:$BD,MATCH(H$1,'QMS Data'!$1:$1,0),FALSE),"")</f>
        <v/>
      </c>
      <c r="I138" s="117" t="str">
        <f>IFERROR(VLOOKUP($A138,'QMS Data'!$A:$BD,MATCH(I$1,'QMS Data'!$1:$1,0),FALSE),"")</f>
        <v/>
      </c>
      <c r="J138" s="117" t="str">
        <f>IFERROR(VLOOKUP($A138,'QMS Data'!$A:$BD,MATCH(J$1,'QMS Data'!$1:$1,0),FALSE),"")</f>
        <v/>
      </c>
      <c r="K138" s="117" t="str">
        <f>IFERROR(VLOOKUP($A138,'QMS Data'!$A:$BD,MATCH(K$1,'QMS Data'!$1:$1,0),FALSE),"")</f>
        <v/>
      </c>
      <c r="L138" s="119" t="str">
        <f>IFERROR(VLOOKUP($A138,'QMS Data'!$A:$BD,MATCH(L$1,'QMS Data'!$1:$1,0),FALSE),"")</f>
        <v/>
      </c>
      <c r="M138" s="120" t="str">
        <f>IFERROR(VLOOKUP($A138,'QMS Data'!$A:$BD,MATCH(M$1,'QMS Data'!$1:$1,0),FALSE),"")</f>
        <v/>
      </c>
      <c r="N138" s="119" t="str">
        <f>IFERROR(VLOOKUP($A138,'QMS Data'!$A:$BD,MATCH(N$1,'QMS Data'!$1:$1,0),FALSE),"")</f>
        <v/>
      </c>
      <c r="O138" s="120" t="str">
        <f>IFERROR(VLOOKUP($A138,'QMS Data'!$A:$BD,MATCH(O$1,'QMS Data'!$1:$1,0),FALSE),"")</f>
        <v/>
      </c>
      <c r="P138" s="119" t="str">
        <f>IFERROR(VLOOKUP($A138,'QMS Data'!$A:$BD,MATCH(P$1,'QMS Data'!$1:$1,0),FALSE),"")</f>
        <v/>
      </c>
      <c r="Q138" s="120" t="str">
        <f>IFERROR(VLOOKUP($A138,'QMS Data'!$A:$BD,MATCH(Q$1,'QMS Data'!$1:$1,0),FALSE),"")</f>
        <v/>
      </c>
      <c r="R138" s="119" t="str">
        <f>IFERROR(VLOOKUP($A138,'QMS Data'!$A:$BD,MATCH(R$1,'QMS Data'!$1:$1,0),FALSE),"")</f>
        <v/>
      </c>
      <c r="S138" s="120" t="str">
        <f>IFERROR(VLOOKUP($A138,'QMS Data'!$A:$BD,MATCH(S$1,'QMS Data'!$1:$1,0),FALSE),"")</f>
        <v/>
      </c>
      <c r="T138" s="121" t="str">
        <f t="shared" si="12"/>
        <v/>
      </c>
      <c r="U138" s="122" t="str">
        <f t="shared" si="13"/>
        <v/>
      </c>
      <c r="V138" s="121" t="str">
        <f>IFERROR(VLOOKUP('Required Data'!$H138,Evaluators!A:B,2,FALSE),"")</f>
        <v/>
      </c>
      <c r="W138" s="123" t="str">
        <f t="shared" si="14"/>
        <v/>
      </c>
      <c r="X138" s="124" t="str">
        <f>IFERROR(VLOOKUP(G138,'Active List'!B:D,2,FALSE),"")</f>
        <v/>
      </c>
      <c r="Y138" s="124" t="str">
        <f>IFERROR(SUM('Required Data'!$L138+'Required Data'!$N138+'Required Data'!$P138),"")</f>
        <v/>
      </c>
      <c r="Z138" s="123" t="str">
        <f t="shared" si="15"/>
        <v/>
      </c>
      <c r="AA138" s="125" t="str">
        <f>IFERROR(DATE(Table1[[#This Row],[Call Year]],Table1[[#This Row],[Call Month]],Table1[[#This Row],[Call day]]),"")</f>
        <v/>
      </c>
      <c r="AB138" s="123" t="str">
        <f>TEXT(Table1[[#This Row],[Call date]],"DDDD")</f>
        <v/>
      </c>
      <c r="AC13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8" s="126" t="str">
        <f>IFERROR(HOUR(Table1[[#This Row],[Time]]),"")</f>
        <v/>
      </c>
      <c r="AE138" s="126" t="str">
        <f>IFERROR(VLOOKUP(J138,DV!A:B,2,FALSE),J138)</f>
        <v/>
      </c>
    </row>
    <row r="139" spans="1:31" s="137" customFormat="1">
      <c r="A139" s="90" t="str">
        <f>IF('QMS Data'!A139&lt;&gt;"",'QMS Data'!A139,"")</f>
        <v/>
      </c>
      <c r="B139" s="117" t="str">
        <f>IFERROR(VLOOKUP($A139,'QMS Data'!$A:$BD,MATCH(B$1,'QMS Data'!$1:$1,0),FALSE),"")</f>
        <v/>
      </c>
      <c r="C139" s="117" t="str">
        <f>IFERROR(VLOOKUP($A139,'QMS Data'!$A:$BD,MATCH(C$1,'QMS Data'!$1:$1,0),FALSE),"")</f>
        <v/>
      </c>
      <c r="D139" s="117" t="str">
        <f>IFERROR(VLOOKUP($A139,'QMS Data'!$A:$BD,MATCH(D$1,'QMS Data'!$1:$1,0),FALSE),"")</f>
        <v/>
      </c>
      <c r="E139" s="118" t="str">
        <f>IFERROR(VLOOKUP($A139,'QMS Data'!$A:$BD,MATCH(E$1,'QMS Data'!$1:$1,0),FALSE),"")</f>
        <v/>
      </c>
      <c r="F139" s="117" t="str">
        <f>IFERROR(VLOOKUP($A139,'QMS Data'!$A:$BD,MATCH(F$1,'QMS Data'!$1:$1,0),FALSE),"")</f>
        <v/>
      </c>
      <c r="G139" s="117" t="str">
        <f>IFERROR(VLOOKUP($A139,'QMS Data'!$A:$BD,MATCH(G$1,'QMS Data'!$1:$1,0),FALSE),"")</f>
        <v/>
      </c>
      <c r="H139" s="117" t="str">
        <f>IFERROR(VLOOKUP($A139,'QMS Data'!$A:$BD,MATCH(H$1,'QMS Data'!$1:$1,0),FALSE),"")</f>
        <v/>
      </c>
      <c r="I139" s="117" t="str">
        <f>IFERROR(VLOOKUP($A139,'QMS Data'!$A:$BD,MATCH(I$1,'QMS Data'!$1:$1,0),FALSE),"")</f>
        <v/>
      </c>
      <c r="J139" s="117" t="str">
        <f>IFERROR(VLOOKUP($A139,'QMS Data'!$A:$BD,MATCH(J$1,'QMS Data'!$1:$1,0),FALSE),"")</f>
        <v/>
      </c>
      <c r="K139" s="117" t="str">
        <f>IFERROR(VLOOKUP($A139,'QMS Data'!$A:$BD,MATCH(K$1,'QMS Data'!$1:$1,0),FALSE),"")</f>
        <v/>
      </c>
      <c r="L139" s="119" t="str">
        <f>IFERROR(VLOOKUP($A139,'QMS Data'!$A:$BD,MATCH(L$1,'QMS Data'!$1:$1,0),FALSE),"")</f>
        <v/>
      </c>
      <c r="M139" s="120" t="str">
        <f>IFERROR(VLOOKUP($A139,'QMS Data'!$A:$BD,MATCH(M$1,'QMS Data'!$1:$1,0),FALSE),"")</f>
        <v/>
      </c>
      <c r="N139" s="119" t="str">
        <f>IFERROR(VLOOKUP($A139,'QMS Data'!$A:$BD,MATCH(N$1,'QMS Data'!$1:$1,0),FALSE),"")</f>
        <v/>
      </c>
      <c r="O139" s="120" t="str">
        <f>IFERROR(VLOOKUP($A139,'QMS Data'!$A:$BD,MATCH(O$1,'QMS Data'!$1:$1,0),FALSE),"")</f>
        <v/>
      </c>
      <c r="P139" s="119" t="str">
        <f>IFERROR(VLOOKUP($A139,'QMS Data'!$A:$BD,MATCH(P$1,'QMS Data'!$1:$1,0),FALSE),"")</f>
        <v/>
      </c>
      <c r="Q139" s="120" t="str">
        <f>IFERROR(VLOOKUP($A139,'QMS Data'!$A:$BD,MATCH(Q$1,'QMS Data'!$1:$1,0),FALSE),"")</f>
        <v/>
      </c>
      <c r="R139" s="119" t="str">
        <f>IFERROR(VLOOKUP($A139,'QMS Data'!$A:$BD,MATCH(R$1,'QMS Data'!$1:$1,0),FALSE),"")</f>
        <v/>
      </c>
      <c r="S139" s="120" t="str">
        <f>IFERROR(VLOOKUP($A139,'QMS Data'!$A:$BD,MATCH(S$1,'QMS Data'!$1:$1,0),FALSE),"")</f>
        <v/>
      </c>
      <c r="T139" s="121" t="str">
        <f t="shared" si="12"/>
        <v/>
      </c>
      <c r="U139" s="122" t="str">
        <f t="shared" si="13"/>
        <v/>
      </c>
      <c r="V139" s="121" t="str">
        <f>IFERROR(VLOOKUP('Required Data'!$H139,Evaluators!A:B,2,FALSE),"")</f>
        <v/>
      </c>
      <c r="W139" s="123" t="str">
        <f t="shared" si="14"/>
        <v/>
      </c>
      <c r="X139" s="124" t="str">
        <f>IFERROR(VLOOKUP(G139,'Active List'!B:D,2,FALSE),"")</f>
        <v/>
      </c>
      <c r="Y139" s="124" t="str">
        <f>IFERROR(SUM('Required Data'!$L139+'Required Data'!$N139+'Required Data'!$P139),"")</f>
        <v/>
      </c>
      <c r="Z139" s="123" t="str">
        <f t="shared" si="15"/>
        <v/>
      </c>
      <c r="AA139" s="125" t="str">
        <f>IFERROR(DATE(Table1[[#This Row],[Call Year]],Table1[[#This Row],[Call Month]],Table1[[#This Row],[Call day]]),"")</f>
        <v/>
      </c>
      <c r="AB139" s="123" t="str">
        <f>TEXT(Table1[[#This Row],[Call date]],"DDDD")</f>
        <v/>
      </c>
      <c r="AC13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39" s="126" t="str">
        <f>IFERROR(HOUR(Table1[[#This Row],[Time]]),"")</f>
        <v/>
      </c>
      <c r="AE139" s="126" t="str">
        <f>IFERROR(VLOOKUP(J139,DV!A:B,2,FALSE),J139)</f>
        <v/>
      </c>
    </row>
    <row r="140" spans="1:31" s="137" customFormat="1">
      <c r="A140" s="90" t="str">
        <f>IF('QMS Data'!A140&lt;&gt;"",'QMS Data'!A140,"")</f>
        <v/>
      </c>
      <c r="B140" s="117" t="str">
        <f>IFERROR(VLOOKUP($A140,'QMS Data'!$A:$BD,MATCH(B$1,'QMS Data'!$1:$1,0),FALSE),"")</f>
        <v/>
      </c>
      <c r="C140" s="117" t="str">
        <f>IFERROR(VLOOKUP($A140,'QMS Data'!$A:$BD,MATCH(C$1,'QMS Data'!$1:$1,0),FALSE),"")</f>
        <v/>
      </c>
      <c r="D140" s="117" t="str">
        <f>IFERROR(VLOOKUP($A140,'QMS Data'!$A:$BD,MATCH(D$1,'QMS Data'!$1:$1,0),FALSE),"")</f>
        <v/>
      </c>
      <c r="E140" s="118" t="str">
        <f>IFERROR(VLOOKUP($A140,'QMS Data'!$A:$BD,MATCH(E$1,'QMS Data'!$1:$1,0),FALSE),"")</f>
        <v/>
      </c>
      <c r="F140" s="117" t="str">
        <f>IFERROR(VLOOKUP($A140,'QMS Data'!$A:$BD,MATCH(F$1,'QMS Data'!$1:$1,0),FALSE),"")</f>
        <v/>
      </c>
      <c r="G140" s="117" t="str">
        <f>IFERROR(VLOOKUP($A140,'QMS Data'!$A:$BD,MATCH(G$1,'QMS Data'!$1:$1,0),FALSE),"")</f>
        <v/>
      </c>
      <c r="H140" s="117" t="str">
        <f>IFERROR(VLOOKUP($A140,'QMS Data'!$A:$BD,MATCH(H$1,'QMS Data'!$1:$1,0),FALSE),"")</f>
        <v/>
      </c>
      <c r="I140" s="117" t="str">
        <f>IFERROR(VLOOKUP($A140,'QMS Data'!$A:$BD,MATCH(I$1,'QMS Data'!$1:$1,0),FALSE),"")</f>
        <v/>
      </c>
      <c r="J140" s="117" t="str">
        <f>IFERROR(VLOOKUP($A140,'QMS Data'!$A:$BD,MATCH(J$1,'QMS Data'!$1:$1,0),FALSE),"")</f>
        <v/>
      </c>
      <c r="K140" s="117" t="str">
        <f>IFERROR(VLOOKUP($A140,'QMS Data'!$A:$BD,MATCH(K$1,'QMS Data'!$1:$1,0),FALSE),"")</f>
        <v/>
      </c>
      <c r="L140" s="119" t="str">
        <f>IFERROR(VLOOKUP($A140,'QMS Data'!$A:$BD,MATCH(L$1,'QMS Data'!$1:$1,0),FALSE),"")</f>
        <v/>
      </c>
      <c r="M140" s="120" t="str">
        <f>IFERROR(VLOOKUP($A140,'QMS Data'!$A:$BD,MATCH(M$1,'QMS Data'!$1:$1,0),FALSE),"")</f>
        <v/>
      </c>
      <c r="N140" s="119" t="str">
        <f>IFERROR(VLOOKUP($A140,'QMS Data'!$A:$BD,MATCH(N$1,'QMS Data'!$1:$1,0),FALSE),"")</f>
        <v/>
      </c>
      <c r="O140" s="120" t="str">
        <f>IFERROR(VLOOKUP($A140,'QMS Data'!$A:$BD,MATCH(O$1,'QMS Data'!$1:$1,0),FALSE),"")</f>
        <v/>
      </c>
      <c r="P140" s="119" t="str">
        <f>IFERROR(VLOOKUP($A140,'QMS Data'!$A:$BD,MATCH(P$1,'QMS Data'!$1:$1,0),FALSE),"")</f>
        <v/>
      </c>
      <c r="Q140" s="120" t="str">
        <f>IFERROR(VLOOKUP($A140,'QMS Data'!$A:$BD,MATCH(Q$1,'QMS Data'!$1:$1,0),FALSE),"")</f>
        <v/>
      </c>
      <c r="R140" s="119" t="str">
        <f>IFERROR(VLOOKUP($A140,'QMS Data'!$A:$BD,MATCH(R$1,'QMS Data'!$1:$1,0),FALSE),"")</f>
        <v/>
      </c>
      <c r="S140" s="120" t="str">
        <f>IFERROR(VLOOKUP($A140,'QMS Data'!$A:$BD,MATCH(S$1,'QMS Data'!$1:$1,0),FALSE),"")</f>
        <v/>
      </c>
      <c r="T140" s="121" t="str">
        <f t="shared" si="12"/>
        <v/>
      </c>
      <c r="U140" s="122" t="str">
        <f t="shared" si="13"/>
        <v/>
      </c>
      <c r="V140" s="121" t="str">
        <f>IFERROR(VLOOKUP('Required Data'!$H140,Evaluators!A:B,2,FALSE),"")</f>
        <v/>
      </c>
      <c r="W140" s="123" t="str">
        <f t="shared" si="14"/>
        <v/>
      </c>
      <c r="X140" s="124" t="str">
        <f>IFERROR(VLOOKUP(G140,'Active List'!B:D,2,FALSE),"")</f>
        <v/>
      </c>
      <c r="Y140" s="124" t="str">
        <f>IFERROR(SUM('Required Data'!$L140+'Required Data'!$N140+'Required Data'!$P140),"")</f>
        <v/>
      </c>
      <c r="Z140" s="123" t="str">
        <f t="shared" si="15"/>
        <v/>
      </c>
      <c r="AA140" s="125" t="str">
        <f>IFERROR(DATE(Table1[[#This Row],[Call Year]],Table1[[#This Row],[Call Month]],Table1[[#This Row],[Call day]]),"")</f>
        <v/>
      </c>
      <c r="AB140" s="123" t="str">
        <f>TEXT(Table1[[#This Row],[Call date]],"DDDD")</f>
        <v/>
      </c>
      <c r="AC14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0" s="126" t="str">
        <f>IFERROR(HOUR(Table1[[#This Row],[Time]]),"")</f>
        <v/>
      </c>
      <c r="AE140" s="126" t="str">
        <f>IFERROR(VLOOKUP(J140,DV!A:B,2,FALSE),J140)</f>
        <v/>
      </c>
    </row>
    <row r="141" spans="1:31" s="137" customFormat="1">
      <c r="A141" s="90" t="str">
        <f>IF('QMS Data'!A141&lt;&gt;"",'QMS Data'!A141,"")</f>
        <v/>
      </c>
      <c r="B141" s="117" t="str">
        <f>IFERROR(VLOOKUP($A141,'QMS Data'!$A:$BD,MATCH(B$1,'QMS Data'!$1:$1,0),FALSE),"")</f>
        <v/>
      </c>
      <c r="C141" s="117" t="str">
        <f>IFERROR(VLOOKUP($A141,'QMS Data'!$A:$BD,MATCH(C$1,'QMS Data'!$1:$1,0),FALSE),"")</f>
        <v/>
      </c>
      <c r="D141" s="117" t="str">
        <f>IFERROR(VLOOKUP($A141,'QMS Data'!$A:$BD,MATCH(D$1,'QMS Data'!$1:$1,0),FALSE),"")</f>
        <v/>
      </c>
      <c r="E141" s="118" t="str">
        <f>IFERROR(VLOOKUP($A141,'QMS Data'!$A:$BD,MATCH(E$1,'QMS Data'!$1:$1,0),FALSE),"")</f>
        <v/>
      </c>
      <c r="F141" s="117" t="str">
        <f>IFERROR(VLOOKUP($A141,'QMS Data'!$A:$BD,MATCH(F$1,'QMS Data'!$1:$1,0),FALSE),"")</f>
        <v/>
      </c>
      <c r="G141" s="117" t="str">
        <f>IFERROR(VLOOKUP($A141,'QMS Data'!$A:$BD,MATCH(G$1,'QMS Data'!$1:$1,0),FALSE),"")</f>
        <v/>
      </c>
      <c r="H141" s="117" t="str">
        <f>IFERROR(VLOOKUP($A141,'QMS Data'!$A:$BD,MATCH(H$1,'QMS Data'!$1:$1,0),FALSE),"")</f>
        <v/>
      </c>
      <c r="I141" s="117" t="str">
        <f>IFERROR(VLOOKUP($A141,'QMS Data'!$A:$BD,MATCH(I$1,'QMS Data'!$1:$1,0),FALSE),"")</f>
        <v/>
      </c>
      <c r="J141" s="117" t="str">
        <f>IFERROR(VLOOKUP($A141,'QMS Data'!$A:$BD,MATCH(J$1,'QMS Data'!$1:$1,0),FALSE),"")</f>
        <v/>
      </c>
      <c r="K141" s="117" t="str">
        <f>IFERROR(VLOOKUP($A141,'QMS Data'!$A:$BD,MATCH(K$1,'QMS Data'!$1:$1,0),FALSE),"")</f>
        <v/>
      </c>
      <c r="L141" s="119" t="str">
        <f>IFERROR(VLOOKUP($A141,'QMS Data'!$A:$BD,MATCH(L$1,'QMS Data'!$1:$1,0),FALSE),"")</f>
        <v/>
      </c>
      <c r="M141" s="120" t="str">
        <f>IFERROR(VLOOKUP($A141,'QMS Data'!$A:$BD,MATCH(M$1,'QMS Data'!$1:$1,0),FALSE),"")</f>
        <v/>
      </c>
      <c r="N141" s="119" t="str">
        <f>IFERROR(VLOOKUP($A141,'QMS Data'!$A:$BD,MATCH(N$1,'QMS Data'!$1:$1,0),FALSE),"")</f>
        <v/>
      </c>
      <c r="O141" s="120" t="str">
        <f>IFERROR(VLOOKUP($A141,'QMS Data'!$A:$BD,MATCH(O$1,'QMS Data'!$1:$1,0),FALSE),"")</f>
        <v/>
      </c>
      <c r="P141" s="119" t="str">
        <f>IFERROR(VLOOKUP($A141,'QMS Data'!$A:$BD,MATCH(P$1,'QMS Data'!$1:$1,0),FALSE),"")</f>
        <v/>
      </c>
      <c r="Q141" s="120" t="str">
        <f>IFERROR(VLOOKUP($A141,'QMS Data'!$A:$BD,MATCH(Q$1,'QMS Data'!$1:$1,0),FALSE),"")</f>
        <v/>
      </c>
      <c r="R141" s="119" t="str">
        <f>IFERROR(VLOOKUP($A141,'QMS Data'!$A:$BD,MATCH(R$1,'QMS Data'!$1:$1,0),FALSE),"")</f>
        <v/>
      </c>
      <c r="S141" s="120" t="str">
        <f>IFERROR(VLOOKUP($A141,'QMS Data'!$A:$BD,MATCH(S$1,'QMS Data'!$1:$1,0),FALSE),"")</f>
        <v/>
      </c>
      <c r="T141" s="121" t="str">
        <f t="shared" si="12"/>
        <v/>
      </c>
      <c r="U141" s="122" t="str">
        <f t="shared" si="13"/>
        <v/>
      </c>
      <c r="V141" s="121" t="str">
        <f>IFERROR(VLOOKUP('Required Data'!$H141,Evaluators!A:B,2,FALSE),"")</f>
        <v/>
      </c>
      <c r="W141" s="123" t="str">
        <f t="shared" si="14"/>
        <v/>
      </c>
      <c r="X141" s="124" t="str">
        <f>IFERROR(VLOOKUP(G141,'Active List'!B:D,2,FALSE),"")</f>
        <v/>
      </c>
      <c r="Y141" s="124" t="str">
        <f>IFERROR(SUM('Required Data'!$L141+'Required Data'!$N141+'Required Data'!$P141),"")</f>
        <v/>
      </c>
      <c r="Z141" s="123" t="str">
        <f t="shared" si="15"/>
        <v/>
      </c>
      <c r="AA141" s="125" t="str">
        <f>IFERROR(DATE(Table1[[#This Row],[Call Year]],Table1[[#This Row],[Call Month]],Table1[[#This Row],[Call day]]),"")</f>
        <v/>
      </c>
      <c r="AB141" s="123" t="str">
        <f>TEXT(Table1[[#This Row],[Call date]],"DDDD")</f>
        <v/>
      </c>
      <c r="AC14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1" s="126" t="str">
        <f>IFERROR(HOUR(Table1[[#This Row],[Time]]),"")</f>
        <v/>
      </c>
      <c r="AE141" s="126" t="str">
        <f>IFERROR(VLOOKUP(J141,DV!A:B,2,FALSE),J141)</f>
        <v/>
      </c>
    </row>
    <row r="142" spans="1:31" s="137" customFormat="1">
      <c r="A142" s="90" t="str">
        <f>IF('QMS Data'!A142&lt;&gt;"",'QMS Data'!A142,"")</f>
        <v/>
      </c>
      <c r="B142" s="117" t="str">
        <f>IFERROR(VLOOKUP($A142,'QMS Data'!$A:$BD,MATCH(B$1,'QMS Data'!$1:$1,0),FALSE),"")</f>
        <v/>
      </c>
      <c r="C142" s="117" t="str">
        <f>IFERROR(VLOOKUP($A142,'QMS Data'!$A:$BD,MATCH(C$1,'QMS Data'!$1:$1,0),FALSE),"")</f>
        <v/>
      </c>
      <c r="D142" s="117" t="str">
        <f>IFERROR(VLOOKUP($A142,'QMS Data'!$A:$BD,MATCH(D$1,'QMS Data'!$1:$1,0),FALSE),"")</f>
        <v/>
      </c>
      <c r="E142" s="118" t="str">
        <f>IFERROR(VLOOKUP($A142,'QMS Data'!$A:$BD,MATCH(E$1,'QMS Data'!$1:$1,0),FALSE),"")</f>
        <v/>
      </c>
      <c r="F142" s="117" t="str">
        <f>IFERROR(VLOOKUP($A142,'QMS Data'!$A:$BD,MATCH(F$1,'QMS Data'!$1:$1,0),FALSE),"")</f>
        <v/>
      </c>
      <c r="G142" s="117" t="str">
        <f>IFERROR(VLOOKUP($A142,'QMS Data'!$A:$BD,MATCH(G$1,'QMS Data'!$1:$1,0),FALSE),"")</f>
        <v/>
      </c>
      <c r="H142" s="117" t="str">
        <f>IFERROR(VLOOKUP($A142,'QMS Data'!$A:$BD,MATCH(H$1,'QMS Data'!$1:$1,0),FALSE),"")</f>
        <v/>
      </c>
      <c r="I142" s="117" t="str">
        <f>IFERROR(VLOOKUP($A142,'QMS Data'!$A:$BD,MATCH(I$1,'QMS Data'!$1:$1,0),FALSE),"")</f>
        <v/>
      </c>
      <c r="J142" s="117" t="str">
        <f>IFERROR(VLOOKUP($A142,'QMS Data'!$A:$BD,MATCH(J$1,'QMS Data'!$1:$1,0),FALSE),"")</f>
        <v/>
      </c>
      <c r="K142" s="117" t="str">
        <f>IFERROR(VLOOKUP($A142,'QMS Data'!$A:$BD,MATCH(K$1,'QMS Data'!$1:$1,0),FALSE),"")</f>
        <v/>
      </c>
      <c r="L142" s="119" t="str">
        <f>IFERROR(VLOOKUP($A142,'QMS Data'!$A:$BD,MATCH(L$1,'QMS Data'!$1:$1,0),FALSE),"")</f>
        <v/>
      </c>
      <c r="M142" s="120" t="str">
        <f>IFERROR(VLOOKUP($A142,'QMS Data'!$A:$BD,MATCH(M$1,'QMS Data'!$1:$1,0),FALSE),"")</f>
        <v/>
      </c>
      <c r="N142" s="119" t="str">
        <f>IFERROR(VLOOKUP($A142,'QMS Data'!$A:$BD,MATCH(N$1,'QMS Data'!$1:$1,0),FALSE),"")</f>
        <v/>
      </c>
      <c r="O142" s="120" t="str">
        <f>IFERROR(VLOOKUP($A142,'QMS Data'!$A:$BD,MATCH(O$1,'QMS Data'!$1:$1,0),FALSE),"")</f>
        <v/>
      </c>
      <c r="P142" s="119" t="str">
        <f>IFERROR(VLOOKUP($A142,'QMS Data'!$A:$BD,MATCH(P$1,'QMS Data'!$1:$1,0),FALSE),"")</f>
        <v/>
      </c>
      <c r="Q142" s="120" t="str">
        <f>IFERROR(VLOOKUP($A142,'QMS Data'!$A:$BD,MATCH(Q$1,'QMS Data'!$1:$1,0),FALSE),"")</f>
        <v/>
      </c>
      <c r="R142" s="119" t="str">
        <f>IFERROR(VLOOKUP($A142,'QMS Data'!$A:$BD,MATCH(R$1,'QMS Data'!$1:$1,0),FALSE),"")</f>
        <v/>
      </c>
      <c r="S142" s="120" t="str">
        <f>IFERROR(VLOOKUP($A142,'QMS Data'!$A:$BD,MATCH(S$1,'QMS Data'!$1:$1,0),FALSE),"")</f>
        <v/>
      </c>
      <c r="T142" s="121" t="str">
        <f t="shared" si="12"/>
        <v/>
      </c>
      <c r="U142" s="122" t="str">
        <f t="shared" si="13"/>
        <v/>
      </c>
      <c r="V142" s="121" t="str">
        <f>IFERROR(VLOOKUP('Required Data'!$H142,Evaluators!A:B,2,FALSE),"")</f>
        <v/>
      </c>
      <c r="W142" s="123" t="str">
        <f t="shared" si="14"/>
        <v/>
      </c>
      <c r="X142" s="124" t="str">
        <f>IFERROR(VLOOKUP(G142,'Active List'!B:D,2,FALSE),"")</f>
        <v/>
      </c>
      <c r="Y142" s="124" t="str">
        <f>IFERROR(SUM('Required Data'!$L142+'Required Data'!$N142+'Required Data'!$P142),"")</f>
        <v/>
      </c>
      <c r="Z142" s="123" t="str">
        <f t="shared" si="15"/>
        <v/>
      </c>
      <c r="AA142" s="125" t="str">
        <f>IFERROR(DATE(Table1[[#This Row],[Call Year]],Table1[[#This Row],[Call Month]],Table1[[#This Row],[Call day]]),"")</f>
        <v/>
      </c>
      <c r="AB142" s="123" t="str">
        <f>TEXT(Table1[[#This Row],[Call date]],"DDDD")</f>
        <v/>
      </c>
      <c r="AC14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2" s="126" t="str">
        <f>IFERROR(HOUR(Table1[[#This Row],[Time]]),"")</f>
        <v/>
      </c>
      <c r="AE142" s="126" t="str">
        <f>IFERROR(VLOOKUP(J142,DV!A:B,2,FALSE),J142)</f>
        <v/>
      </c>
    </row>
    <row r="143" spans="1:31" s="137" customFormat="1">
      <c r="A143" s="90" t="str">
        <f>IF('QMS Data'!A143&lt;&gt;"",'QMS Data'!A143,"")</f>
        <v/>
      </c>
      <c r="B143" s="117" t="str">
        <f>IFERROR(VLOOKUP($A143,'QMS Data'!$A:$BD,MATCH(B$1,'QMS Data'!$1:$1,0),FALSE),"")</f>
        <v/>
      </c>
      <c r="C143" s="117" t="str">
        <f>IFERROR(VLOOKUP($A143,'QMS Data'!$A:$BD,MATCH(C$1,'QMS Data'!$1:$1,0),FALSE),"")</f>
        <v/>
      </c>
      <c r="D143" s="117" t="str">
        <f>IFERROR(VLOOKUP($A143,'QMS Data'!$A:$BD,MATCH(D$1,'QMS Data'!$1:$1,0),FALSE),"")</f>
        <v/>
      </c>
      <c r="E143" s="118" t="str">
        <f>IFERROR(VLOOKUP($A143,'QMS Data'!$A:$BD,MATCH(E$1,'QMS Data'!$1:$1,0),FALSE),"")</f>
        <v/>
      </c>
      <c r="F143" s="117" t="str">
        <f>IFERROR(VLOOKUP($A143,'QMS Data'!$A:$BD,MATCH(F$1,'QMS Data'!$1:$1,0),FALSE),"")</f>
        <v/>
      </c>
      <c r="G143" s="117" t="str">
        <f>IFERROR(VLOOKUP($A143,'QMS Data'!$A:$BD,MATCH(G$1,'QMS Data'!$1:$1,0),FALSE),"")</f>
        <v/>
      </c>
      <c r="H143" s="117" t="str">
        <f>IFERROR(VLOOKUP($A143,'QMS Data'!$A:$BD,MATCH(H$1,'QMS Data'!$1:$1,0),FALSE),"")</f>
        <v/>
      </c>
      <c r="I143" s="117" t="str">
        <f>IFERROR(VLOOKUP($A143,'QMS Data'!$A:$BD,MATCH(I$1,'QMS Data'!$1:$1,0),FALSE),"")</f>
        <v/>
      </c>
      <c r="J143" s="117" t="str">
        <f>IFERROR(VLOOKUP($A143,'QMS Data'!$A:$BD,MATCH(J$1,'QMS Data'!$1:$1,0),FALSE),"")</f>
        <v/>
      </c>
      <c r="K143" s="117" t="str">
        <f>IFERROR(VLOOKUP($A143,'QMS Data'!$A:$BD,MATCH(K$1,'QMS Data'!$1:$1,0),FALSE),"")</f>
        <v/>
      </c>
      <c r="L143" s="119" t="str">
        <f>IFERROR(VLOOKUP($A143,'QMS Data'!$A:$BD,MATCH(L$1,'QMS Data'!$1:$1,0),FALSE),"")</f>
        <v/>
      </c>
      <c r="M143" s="120" t="str">
        <f>IFERROR(VLOOKUP($A143,'QMS Data'!$A:$BD,MATCH(M$1,'QMS Data'!$1:$1,0),FALSE),"")</f>
        <v/>
      </c>
      <c r="N143" s="119" t="str">
        <f>IFERROR(VLOOKUP($A143,'QMS Data'!$A:$BD,MATCH(N$1,'QMS Data'!$1:$1,0),FALSE),"")</f>
        <v/>
      </c>
      <c r="O143" s="120" t="str">
        <f>IFERROR(VLOOKUP($A143,'QMS Data'!$A:$BD,MATCH(O$1,'QMS Data'!$1:$1,0),FALSE),"")</f>
        <v/>
      </c>
      <c r="P143" s="119" t="str">
        <f>IFERROR(VLOOKUP($A143,'QMS Data'!$A:$BD,MATCH(P$1,'QMS Data'!$1:$1,0),FALSE),"")</f>
        <v/>
      </c>
      <c r="Q143" s="120" t="str">
        <f>IFERROR(VLOOKUP($A143,'QMS Data'!$A:$BD,MATCH(Q$1,'QMS Data'!$1:$1,0),FALSE),"")</f>
        <v/>
      </c>
      <c r="R143" s="119" t="str">
        <f>IFERROR(VLOOKUP($A143,'QMS Data'!$A:$BD,MATCH(R$1,'QMS Data'!$1:$1,0),FALSE),"")</f>
        <v/>
      </c>
      <c r="S143" s="120" t="str">
        <f>IFERROR(VLOOKUP($A143,'QMS Data'!$A:$BD,MATCH(S$1,'QMS Data'!$1:$1,0),FALSE),"")</f>
        <v/>
      </c>
      <c r="T143" s="121" t="str">
        <f t="shared" si="12"/>
        <v/>
      </c>
      <c r="U143" s="122" t="str">
        <f t="shared" si="13"/>
        <v/>
      </c>
      <c r="V143" s="121" t="str">
        <f>IFERROR(VLOOKUP('Required Data'!$H143,Evaluators!A:B,2,FALSE),"")</f>
        <v/>
      </c>
      <c r="W143" s="123" t="str">
        <f t="shared" si="14"/>
        <v/>
      </c>
      <c r="X143" s="124" t="str">
        <f>IFERROR(VLOOKUP(G143,'Active List'!B:D,2,FALSE),"")</f>
        <v/>
      </c>
      <c r="Y143" s="124" t="str">
        <f>IFERROR(SUM('Required Data'!$L143+'Required Data'!$N143+'Required Data'!$P143),"")</f>
        <v/>
      </c>
      <c r="Z143" s="123" t="str">
        <f t="shared" si="15"/>
        <v/>
      </c>
      <c r="AA143" s="125" t="str">
        <f>IFERROR(DATE(Table1[[#This Row],[Call Year]],Table1[[#This Row],[Call Month]],Table1[[#This Row],[Call day]]),"")</f>
        <v/>
      </c>
      <c r="AB143" s="123" t="str">
        <f>TEXT(Table1[[#This Row],[Call date]],"DDDD")</f>
        <v/>
      </c>
      <c r="AC14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3" s="126" t="str">
        <f>IFERROR(HOUR(Table1[[#This Row],[Time]]),"")</f>
        <v/>
      </c>
      <c r="AE143" s="126" t="str">
        <f>IFERROR(VLOOKUP(J143,DV!A:B,2,FALSE),J143)</f>
        <v/>
      </c>
    </row>
    <row r="144" spans="1:31" s="137" customFormat="1">
      <c r="A144" s="90" t="str">
        <f>IF('QMS Data'!A144&lt;&gt;"",'QMS Data'!A144,"")</f>
        <v/>
      </c>
      <c r="B144" s="117" t="str">
        <f>IFERROR(VLOOKUP($A144,'QMS Data'!$A:$BD,MATCH(B$1,'QMS Data'!$1:$1,0),FALSE),"")</f>
        <v/>
      </c>
      <c r="C144" s="117" t="str">
        <f>IFERROR(VLOOKUP($A144,'QMS Data'!$A:$BD,MATCH(C$1,'QMS Data'!$1:$1,0),FALSE),"")</f>
        <v/>
      </c>
      <c r="D144" s="117" t="str">
        <f>IFERROR(VLOOKUP($A144,'QMS Data'!$A:$BD,MATCH(D$1,'QMS Data'!$1:$1,0),FALSE),"")</f>
        <v/>
      </c>
      <c r="E144" s="118" t="str">
        <f>IFERROR(VLOOKUP($A144,'QMS Data'!$A:$BD,MATCH(E$1,'QMS Data'!$1:$1,0),FALSE),"")</f>
        <v/>
      </c>
      <c r="F144" s="117" t="str">
        <f>IFERROR(VLOOKUP($A144,'QMS Data'!$A:$BD,MATCH(F$1,'QMS Data'!$1:$1,0),FALSE),"")</f>
        <v/>
      </c>
      <c r="G144" s="117" t="str">
        <f>IFERROR(VLOOKUP($A144,'QMS Data'!$A:$BD,MATCH(G$1,'QMS Data'!$1:$1,0),FALSE),"")</f>
        <v/>
      </c>
      <c r="H144" s="117" t="str">
        <f>IFERROR(VLOOKUP($A144,'QMS Data'!$A:$BD,MATCH(H$1,'QMS Data'!$1:$1,0),FALSE),"")</f>
        <v/>
      </c>
      <c r="I144" s="117" t="str">
        <f>IFERROR(VLOOKUP($A144,'QMS Data'!$A:$BD,MATCH(I$1,'QMS Data'!$1:$1,0),FALSE),"")</f>
        <v/>
      </c>
      <c r="J144" s="117" t="str">
        <f>IFERROR(VLOOKUP($A144,'QMS Data'!$A:$BD,MATCH(J$1,'QMS Data'!$1:$1,0),FALSE),"")</f>
        <v/>
      </c>
      <c r="K144" s="117" t="str">
        <f>IFERROR(VLOOKUP($A144,'QMS Data'!$A:$BD,MATCH(K$1,'QMS Data'!$1:$1,0),FALSE),"")</f>
        <v/>
      </c>
      <c r="L144" s="119" t="str">
        <f>IFERROR(VLOOKUP($A144,'QMS Data'!$A:$BD,MATCH(L$1,'QMS Data'!$1:$1,0),FALSE),"")</f>
        <v/>
      </c>
      <c r="M144" s="120" t="str">
        <f>IFERROR(VLOOKUP($A144,'QMS Data'!$A:$BD,MATCH(M$1,'QMS Data'!$1:$1,0),FALSE),"")</f>
        <v/>
      </c>
      <c r="N144" s="119" t="str">
        <f>IFERROR(VLOOKUP($A144,'QMS Data'!$A:$BD,MATCH(N$1,'QMS Data'!$1:$1,0),FALSE),"")</f>
        <v/>
      </c>
      <c r="O144" s="120" t="str">
        <f>IFERROR(VLOOKUP($A144,'QMS Data'!$A:$BD,MATCH(O$1,'QMS Data'!$1:$1,0),FALSE),"")</f>
        <v/>
      </c>
      <c r="P144" s="119" t="str">
        <f>IFERROR(VLOOKUP($A144,'QMS Data'!$A:$BD,MATCH(P$1,'QMS Data'!$1:$1,0),FALSE),"")</f>
        <v/>
      </c>
      <c r="Q144" s="120" t="str">
        <f>IFERROR(VLOOKUP($A144,'QMS Data'!$A:$BD,MATCH(Q$1,'QMS Data'!$1:$1,0),FALSE),"")</f>
        <v/>
      </c>
      <c r="R144" s="119" t="str">
        <f>IFERROR(VLOOKUP($A144,'QMS Data'!$A:$BD,MATCH(R$1,'QMS Data'!$1:$1,0),FALSE),"")</f>
        <v/>
      </c>
      <c r="S144" s="120" t="str">
        <f>IFERROR(VLOOKUP($A144,'QMS Data'!$A:$BD,MATCH(S$1,'QMS Data'!$1:$1,0),FALSE),"")</f>
        <v/>
      </c>
      <c r="T144" s="121" t="str">
        <f t="shared" si="12"/>
        <v/>
      </c>
      <c r="U144" s="122" t="str">
        <f t="shared" si="13"/>
        <v/>
      </c>
      <c r="V144" s="121" t="str">
        <f>IFERROR(VLOOKUP('Required Data'!$H144,Evaluators!A:B,2,FALSE),"")</f>
        <v/>
      </c>
      <c r="W144" s="123" t="str">
        <f t="shared" si="14"/>
        <v/>
      </c>
      <c r="X144" s="124" t="str">
        <f>IFERROR(VLOOKUP(G144,'Active List'!B:D,2,FALSE),"")</f>
        <v/>
      </c>
      <c r="Y144" s="124" t="str">
        <f>IFERROR(SUM('Required Data'!$L144+'Required Data'!$N144+'Required Data'!$P144),"")</f>
        <v/>
      </c>
      <c r="Z144" s="123" t="str">
        <f t="shared" si="15"/>
        <v/>
      </c>
      <c r="AA144" s="125" t="str">
        <f>IFERROR(DATE(Table1[[#This Row],[Call Year]],Table1[[#This Row],[Call Month]],Table1[[#This Row],[Call day]]),"")</f>
        <v/>
      </c>
      <c r="AB144" s="123" t="str">
        <f>TEXT(Table1[[#This Row],[Call date]],"DDDD")</f>
        <v/>
      </c>
      <c r="AC14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4" s="126" t="str">
        <f>IFERROR(HOUR(Table1[[#This Row],[Time]]),"")</f>
        <v/>
      </c>
      <c r="AE144" s="126" t="str">
        <f>IFERROR(VLOOKUP(J144,DV!A:B,2,FALSE),J144)</f>
        <v/>
      </c>
    </row>
    <row r="145" spans="1:31" s="137" customFormat="1">
      <c r="A145" s="90" t="str">
        <f>IF('QMS Data'!A145&lt;&gt;"",'QMS Data'!A145,"")</f>
        <v/>
      </c>
      <c r="B145" s="117" t="str">
        <f>IFERROR(VLOOKUP($A145,'QMS Data'!$A:$BD,MATCH(B$1,'QMS Data'!$1:$1,0),FALSE),"")</f>
        <v/>
      </c>
      <c r="C145" s="117" t="str">
        <f>IFERROR(VLOOKUP($A145,'QMS Data'!$A:$BD,MATCH(C$1,'QMS Data'!$1:$1,0),FALSE),"")</f>
        <v/>
      </c>
      <c r="D145" s="117" t="str">
        <f>IFERROR(VLOOKUP($A145,'QMS Data'!$A:$BD,MATCH(D$1,'QMS Data'!$1:$1,0),FALSE),"")</f>
        <v/>
      </c>
      <c r="E145" s="118" t="str">
        <f>IFERROR(VLOOKUP($A145,'QMS Data'!$A:$BD,MATCH(E$1,'QMS Data'!$1:$1,0),FALSE),"")</f>
        <v/>
      </c>
      <c r="F145" s="117" t="str">
        <f>IFERROR(VLOOKUP($A145,'QMS Data'!$A:$BD,MATCH(F$1,'QMS Data'!$1:$1,0),FALSE),"")</f>
        <v/>
      </c>
      <c r="G145" s="117" t="str">
        <f>IFERROR(VLOOKUP($A145,'QMS Data'!$A:$BD,MATCH(G$1,'QMS Data'!$1:$1,0),FALSE),"")</f>
        <v/>
      </c>
      <c r="H145" s="117" t="str">
        <f>IFERROR(VLOOKUP($A145,'QMS Data'!$A:$BD,MATCH(H$1,'QMS Data'!$1:$1,0),FALSE),"")</f>
        <v/>
      </c>
      <c r="I145" s="117" t="str">
        <f>IFERROR(VLOOKUP($A145,'QMS Data'!$A:$BD,MATCH(I$1,'QMS Data'!$1:$1,0),FALSE),"")</f>
        <v/>
      </c>
      <c r="J145" s="117" t="str">
        <f>IFERROR(VLOOKUP($A145,'QMS Data'!$A:$BD,MATCH(J$1,'QMS Data'!$1:$1,0),FALSE),"")</f>
        <v/>
      </c>
      <c r="K145" s="117" t="str">
        <f>IFERROR(VLOOKUP($A145,'QMS Data'!$A:$BD,MATCH(K$1,'QMS Data'!$1:$1,0),FALSE),"")</f>
        <v/>
      </c>
      <c r="L145" s="119" t="str">
        <f>IFERROR(VLOOKUP($A145,'QMS Data'!$A:$BD,MATCH(L$1,'QMS Data'!$1:$1,0),FALSE),"")</f>
        <v/>
      </c>
      <c r="M145" s="120" t="str">
        <f>IFERROR(VLOOKUP($A145,'QMS Data'!$A:$BD,MATCH(M$1,'QMS Data'!$1:$1,0),FALSE),"")</f>
        <v/>
      </c>
      <c r="N145" s="119" t="str">
        <f>IFERROR(VLOOKUP($A145,'QMS Data'!$A:$BD,MATCH(N$1,'QMS Data'!$1:$1,0),FALSE),"")</f>
        <v/>
      </c>
      <c r="O145" s="120" t="str">
        <f>IFERROR(VLOOKUP($A145,'QMS Data'!$A:$BD,MATCH(O$1,'QMS Data'!$1:$1,0),FALSE),"")</f>
        <v/>
      </c>
      <c r="P145" s="119" t="str">
        <f>IFERROR(VLOOKUP($A145,'QMS Data'!$A:$BD,MATCH(P$1,'QMS Data'!$1:$1,0),FALSE),"")</f>
        <v/>
      </c>
      <c r="Q145" s="120" t="str">
        <f>IFERROR(VLOOKUP($A145,'QMS Data'!$A:$BD,MATCH(Q$1,'QMS Data'!$1:$1,0),FALSE),"")</f>
        <v/>
      </c>
      <c r="R145" s="119" t="str">
        <f>IFERROR(VLOOKUP($A145,'QMS Data'!$A:$BD,MATCH(R$1,'QMS Data'!$1:$1,0),FALSE),"")</f>
        <v/>
      </c>
      <c r="S145" s="120" t="str">
        <f>IFERROR(VLOOKUP($A145,'QMS Data'!$A:$BD,MATCH(S$1,'QMS Data'!$1:$1,0),FALSE),"")</f>
        <v/>
      </c>
      <c r="T145" s="121" t="str">
        <f t="shared" si="12"/>
        <v/>
      </c>
      <c r="U145" s="122" t="str">
        <f t="shared" si="13"/>
        <v/>
      </c>
      <c r="V145" s="121" t="str">
        <f>IFERROR(VLOOKUP('Required Data'!$H145,Evaluators!A:B,2,FALSE),"")</f>
        <v/>
      </c>
      <c r="W145" s="123" t="str">
        <f t="shared" si="14"/>
        <v/>
      </c>
      <c r="X145" s="124" t="str">
        <f>IFERROR(VLOOKUP(G145,'Active List'!B:D,2,FALSE),"")</f>
        <v/>
      </c>
      <c r="Y145" s="124" t="str">
        <f>IFERROR(SUM('Required Data'!$L145+'Required Data'!$N145+'Required Data'!$P145),"")</f>
        <v/>
      </c>
      <c r="Z145" s="123" t="str">
        <f t="shared" si="15"/>
        <v/>
      </c>
      <c r="AA145" s="125" t="str">
        <f>IFERROR(DATE(Table1[[#This Row],[Call Year]],Table1[[#This Row],[Call Month]],Table1[[#This Row],[Call day]]),"")</f>
        <v/>
      </c>
      <c r="AB145" s="123" t="str">
        <f>TEXT(Table1[[#This Row],[Call date]],"DDDD")</f>
        <v/>
      </c>
      <c r="AC14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5" s="126" t="str">
        <f>IFERROR(HOUR(Table1[[#This Row],[Time]]),"")</f>
        <v/>
      </c>
      <c r="AE145" s="126" t="str">
        <f>IFERROR(VLOOKUP(J145,DV!A:B,2,FALSE),J145)</f>
        <v/>
      </c>
    </row>
    <row r="146" spans="1:31" s="137" customFormat="1">
      <c r="A146" s="90" t="str">
        <f>IF('QMS Data'!A146&lt;&gt;"",'QMS Data'!A146,"")</f>
        <v/>
      </c>
      <c r="B146" s="117" t="str">
        <f>IFERROR(VLOOKUP($A146,'QMS Data'!$A:$BD,MATCH(B$1,'QMS Data'!$1:$1,0),FALSE),"")</f>
        <v/>
      </c>
      <c r="C146" s="117" t="str">
        <f>IFERROR(VLOOKUP($A146,'QMS Data'!$A:$BD,MATCH(C$1,'QMS Data'!$1:$1,0),FALSE),"")</f>
        <v/>
      </c>
      <c r="D146" s="117" t="str">
        <f>IFERROR(VLOOKUP($A146,'QMS Data'!$A:$BD,MATCH(D$1,'QMS Data'!$1:$1,0),FALSE),"")</f>
        <v/>
      </c>
      <c r="E146" s="118" t="str">
        <f>IFERROR(VLOOKUP($A146,'QMS Data'!$A:$BD,MATCH(E$1,'QMS Data'!$1:$1,0),FALSE),"")</f>
        <v/>
      </c>
      <c r="F146" s="117" t="str">
        <f>IFERROR(VLOOKUP($A146,'QMS Data'!$A:$BD,MATCH(F$1,'QMS Data'!$1:$1,0),FALSE),"")</f>
        <v/>
      </c>
      <c r="G146" s="117" t="str">
        <f>IFERROR(VLOOKUP($A146,'QMS Data'!$A:$BD,MATCH(G$1,'QMS Data'!$1:$1,0),FALSE),"")</f>
        <v/>
      </c>
      <c r="H146" s="117" t="str">
        <f>IFERROR(VLOOKUP($A146,'QMS Data'!$A:$BD,MATCH(H$1,'QMS Data'!$1:$1,0),FALSE),"")</f>
        <v/>
      </c>
      <c r="I146" s="117" t="str">
        <f>IFERROR(VLOOKUP($A146,'QMS Data'!$A:$BD,MATCH(I$1,'QMS Data'!$1:$1,0),FALSE),"")</f>
        <v/>
      </c>
      <c r="J146" s="117" t="str">
        <f>IFERROR(VLOOKUP($A146,'QMS Data'!$A:$BD,MATCH(J$1,'QMS Data'!$1:$1,0),FALSE),"")</f>
        <v/>
      </c>
      <c r="K146" s="117" t="str">
        <f>IFERROR(VLOOKUP($A146,'QMS Data'!$A:$BD,MATCH(K$1,'QMS Data'!$1:$1,0),FALSE),"")</f>
        <v/>
      </c>
      <c r="L146" s="119" t="str">
        <f>IFERROR(VLOOKUP($A146,'QMS Data'!$A:$BD,MATCH(L$1,'QMS Data'!$1:$1,0),FALSE),"")</f>
        <v/>
      </c>
      <c r="M146" s="120" t="str">
        <f>IFERROR(VLOOKUP($A146,'QMS Data'!$A:$BD,MATCH(M$1,'QMS Data'!$1:$1,0),FALSE),"")</f>
        <v/>
      </c>
      <c r="N146" s="119" t="str">
        <f>IFERROR(VLOOKUP($A146,'QMS Data'!$A:$BD,MATCH(N$1,'QMS Data'!$1:$1,0),FALSE),"")</f>
        <v/>
      </c>
      <c r="O146" s="120" t="str">
        <f>IFERROR(VLOOKUP($A146,'QMS Data'!$A:$BD,MATCH(O$1,'QMS Data'!$1:$1,0),FALSE),"")</f>
        <v/>
      </c>
      <c r="P146" s="119" t="str">
        <f>IFERROR(VLOOKUP($A146,'QMS Data'!$A:$BD,MATCH(P$1,'QMS Data'!$1:$1,0),FALSE),"")</f>
        <v/>
      </c>
      <c r="Q146" s="120" t="str">
        <f>IFERROR(VLOOKUP($A146,'QMS Data'!$A:$BD,MATCH(Q$1,'QMS Data'!$1:$1,0),FALSE),"")</f>
        <v/>
      </c>
      <c r="R146" s="119" t="str">
        <f>IFERROR(VLOOKUP($A146,'QMS Data'!$A:$BD,MATCH(R$1,'QMS Data'!$1:$1,0),FALSE),"")</f>
        <v/>
      </c>
      <c r="S146" s="120" t="str">
        <f>IFERROR(VLOOKUP($A146,'QMS Data'!$A:$BD,MATCH(S$1,'QMS Data'!$1:$1,0),FALSE),"")</f>
        <v/>
      </c>
      <c r="T146" s="121" t="str">
        <f t="shared" si="12"/>
        <v/>
      </c>
      <c r="U146" s="122" t="str">
        <f t="shared" si="13"/>
        <v/>
      </c>
      <c r="V146" s="121" t="str">
        <f>IFERROR(VLOOKUP('Required Data'!$H146,Evaluators!A:B,2,FALSE),"")</f>
        <v/>
      </c>
      <c r="W146" s="123" t="str">
        <f t="shared" si="14"/>
        <v/>
      </c>
      <c r="X146" s="124" t="str">
        <f>IFERROR(VLOOKUP(G146,'Active List'!B:D,2,FALSE),"")</f>
        <v/>
      </c>
      <c r="Y146" s="124" t="str">
        <f>IFERROR(SUM('Required Data'!$L146+'Required Data'!$N146+'Required Data'!$P146),"")</f>
        <v/>
      </c>
      <c r="Z146" s="123" t="str">
        <f t="shared" si="15"/>
        <v/>
      </c>
      <c r="AA146" s="125" t="str">
        <f>IFERROR(DATE(Table1[[#This Row],[Call Year]],Table1[[#This Row],[Call Month]],Table1[[#This Row],[Call day]]),"")</f>
        <v/>
      </c>
      <c r="AB146" s="123" t="str">
        <f>TEXT(Table1[[#This Row],[Call date]],"DDDD")</f>
        <v/>
      </c>
      <c r="AC14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6" s="126" t="str">
        <f>IFERROR(HOUR(Table1[[#This Row],[Time]]),"")</f>
        <v/>
      </c>
      <c r="AE146" s="126" t="str">
        <f>IFERROR(VLOOKUP(J146,DV!A:B,2,FALSE),J146)</f>
        <v/>
      </c>
    </row>
    <row r="147" spans="1:31" s="137" customFormat="1">
      <c r="A147" s="90" t="str">
        <f>IF('QMS Data'!A147&lt;&gt;"",'QMS Data'!A147,"")</f>
        <v/>
      </c>
      <c r="B147" s="117" t="str">
        <f>IFERROR(VLOOKUP($A147,'QMS Data'!$A:$BD,MATCH(B$1,'QMS Data'!$1:$1,0),FALSE),"")</f>
        <v/>
      </c>
      <c r="C147" s="117" t="str">
        <f>IFERROR(VLOOKUP($A147,'QMS Data'!$A:$BD,MATCH(C$1,'QMS Data'!$1:$1,0),FALSE),"")</f>
        <v/>
      </c>
      <c r="D147" s="117" t="str">
        <f>IFERROR(VLOOKUP($A147,'QMS Data'!$A:$BD,MATCH(D$1,'QMS Data'!$1:$1,0),FALSE),"")</f>
        <v/>
      </c>
      <c r="E147" s="118" t="str">
        <f>IFERROR(VLOOKUP($A147,'QMS Data'!$A:$BD,MATCH(E$1,'QMS Data'!$1:$1,0),FALSE),"")</f>
        <v/>
      </c>
      <c r="F147" s="117" t="str">
        <f>IFERROR(VLOOKUP($A147,'QMS Data'!$A:$BD,MATCH(F$1,'QMS Data'!$1:$1,0),FALSE),"")</f>
        <v/>
      </c>
      <c r="G147" s="117" t="str">
        <f>IFERROR(VLOOKUP($A147,'QMS Data'!$A:$BD,MATCH(G$1,'QMS Data'!$1:$1,0),FALSE),"")</f>
        <v/>
      </c>
      <c r="H147" s="117" t="str">
        <f>IFERROR(VLOOKUP($A147,'QMS Data'!$A:$BD,MATCH(H$1,'QMS Data'!$1:$1,0),FALSE),"")</f>
        <v/>
      </c>
      <c r="I147" s="117" t="str">
        <f>IFERROR(VLOOKUP($A147,'QMS Data'!$A:$BD,MATCH(I$1,'QMS Data'!$1:$1,0),FALSE),"")</f>
        <v/>
      </c>
      <c r="J147" s="117" t="str">
        <f>IFERROR(VLOOKUP($A147,'QMS Data'!$A:$BD,MATCH(J$1,'QMS Data'!$1:$1,0),FALSE),"")</f>
        <v/>
      </c>
      <c r="K147" s="117" t="str">
        <f>IFERROR(VLOOKUP($A147,'QMS Data'!$A:$BD,MATCH(K$1,'QMS Data'!$1:$1,0),FALSE),"")</f>
        <v/>
      </c>
      <c r="L147" s="119" t="str">
        <f>IFERROR(VLOOKUP($A147,'QMS Data'!$A:$BD,MATCH(L$1,'QMS Data'!$1:$1,0),FALSE),"")</f>
        <v/>
      </c>
      <c r="M147" s="120" t="str">
        <f>IFERROR(VLOOKUP($A147,'QMS Data'!$A:$BD,MATCH(M$1,'QMS Data'!$1:$1,0),FALSE),"")</f>
        <v/>
      </c>
      <c r="N147" s="119" t="str">
        <f>IFERROR(VLOOKUP($A147,'QMS Data'!$A:$BD,MATCH(N$1,'QMS Data'!$1:$1,0),FALSE),"")</f>
        <v/>
      </c>
      <c r="O147" s="120" t="str">
        <f>IFERROR(VLOOKUP($A147,'QMS Data'!$A:$BD,MATCH(O$1,'QMS Data'!$1:$1,0),FALSE),"")</f>
        <v/>
      </c>
      <c r="P147" s="119" t="str">
        <f>IFERROR(VLOOKUP($A147,'QMS Data'!$A:$BD,MATCH(P$1,'QMS Data'!$1:$1,0),FALSE),"")</f>
        <v/>
      </c>
      <c r="Q147" s="120" t="str">
        <f>IFERROR(VLOOKUP($A147,'QMS Data'!$A:$BD,MATCH(Q$1,'QMS Data'!$1:$1,0),FALSE),"")</f>
        <v/>
      </c>
      <c r="R147" s="119" t="str">
        <f>IFERROR(VLOOKUP($A147,'QMS Data'!$A:$BD,MATCH(R$1,'QMS Data'!$1:$1,0),FALSE),"")</f>
        <v/>
      </c>
      <c r="S147" s="120" t="str">
        <f>IFERROR(VLOOKUP($A147,'QMS Data'!$A:$BD,MATCH(S$1,'QMS Data'!$1:$1,0),FALSE),"")</f>
        <v/>
      </c>
      <c r="T147" s="121" t="str">
        <f t="shared" si="12"/>
        <v/>
      </c>
      <c r="U147" s="122" t="str">
        <f t="shared" si="13"/>
        <v/>
      </c>
      <c r="V147" s="121" t="str">
        <f>IFERROR(VLOOKUP('Required Data'!$H147,Evaluators!A:B,2,FALSE),"")</f>
        <v/>
      </c>
      <c r="W147" s="123" t="str">
        <f t="shared" si="14"/>
        <v/>
      </c>
      <c r="X147" s="124" t="str">
        <f>IFERROR(VLOOKUP(G147,'Active List'!B:D,2,FALSE),"")</f>
        <v/>
      </c>
      <c r="Y147" s="124" t="str">
        <f>IFERROR(SUM('Required Data'!$L147+'Required Data'!$N147+'Required Data'!$P147),"")</f>
        <v/>
      </c>
      <c r="Z147" s="123" t="str">
        <f t="shared" si="15"/>
        <v/>
      </c>
      <c r="AA147" s="125" t="str">
        <f>IFERROR(DATE(Table1[[#This Row],[Call Year]],Table1[[#This Row],[Call Month]],Table1[[#This Row],[Call day]]),"")</f>
        <v/>
      </c>
      <c r="AB147" s="123" t="str">
        <f>TEXT(Table1[[#This Row],[Call date]],"DDDD")</f>
        <v/>
      </c>
      <c r="AC14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7" s="126" t="str">
        <f>IFERROR(HOUR(Table1[[#This Row],[Time]]),"")</f>
        <v/>
      </c>
      <c r="AE147" s="126" t="str">
        <f>IFERROR(VLOOKUP(J147,DV!A:B,2,FALSE),J147)</f>
        <v/>
      </c>
    </row>
    <row r="148" spans="1:31" s="137" customFormat="1">
      <c r="A148" s="90" t="str">
        <f>IF('QMS Data'!A148&lt;&gt;"",'QMS Data'!A148,"")</f>
        <v/>
      </c>
      <c r="B148" s="117" t="str">
        <f>IFERROR(VLOOKUP($A148,'QMS Data'!$A:$BD,MATCH(B$1,'QMS Data'!$1:$1,0),FALSE),"")</f>
        <v/>
      </c>
      <c r="C148" s="117" t="str">
        <f>IFERROR(VLOOKUP($A148,'QMS Data'!$A:$BD,MATCH(C$1,'QMS Data'!$1:$1,0),FALSE),"")</f>
        <v/>
      </c>
      <c r="D148" s="117" t="str">
        <f>IFERROR(VLOOKUP($A148,'QMS Data'!$A:$BD,MATCH(D$1,'QMS Data'!$1:$1,0),FALSE),"")</f>
        <v/>
      </c>
      <c r="E148" s="118" t="str">
        <f>IFERROR(VLOOKUP($A148,'QMS Data'!$A:$BD,MATCH(E$1,'QMS Data'!$1:$1,0),FALSE),"")</f>
        <v/>
      </c>
      <c r="F148" s="117" t="str">
        <f>IFERROR(VLOOKUP($A148,'QMS Data'!$A:$BD,MATCH(F$1,'QMS Data'!$1:$1,0),FALSE),"")</f>
        <v/>
      </c>
      <c r="G148" s="117" t="str">
        <f>IFERROR(VLOOKUP($A148,'QMS Data'!$A:$BD,MATCH(G$1,'QMS Data'!$1:$1,0),FALSE),"")</f>
        <v/>
      </c>
      <c r="H148" s="117" t="str">
        <f>IFERROR(VLOOKUP($A148,'QMS Data'!$A:$BD,MATCH(H$1,'QMS Data'!$1:$1,0),FALSE),"")</f>
        <v/>
      </c>
      <c r="I148" s="117" t="str">
        <f>IFERROR(VLOOKUP($A148,'QMS Data'!$A:$BD,MATCH(I$1,'QMS Data'!$1:$1,0),FALSE),"")</f>
        <v/>
      </c>
      <c r="J148" s="117" t="str">
        <f>IFERROR(VLOOKUP($A148,'QMS Data'!$A:$BD,MATCH(J$1,'QMS Data'!$1:$1,0),FALSE),"")</f>
        <v/>
      </c>
      <c r="K148" s="117" t="str">
        <f>IFERROR(VLOOKUP($A148,'QMS Data'!$A:$BD,MATCH(K$1,'QMS Data'!$1:$1,0),FALSE),"")</f>
        <v/>
      </c>
      <c r="L148" s="119" t="str">
        <f>IFERROR(VLOOKUP($A148,'QMS Data'!$A:$BD,MATCH(L$1,'QMS Data'!$1:$1,0),FALSE),"")</f>
        <v/>
      </c>
      <c r="M148" s="120" t="str">
        <f>IFERROR(VLOOKUP($A148,'QMS Data'!$A:$BD,MATCH(M$1,'QMS Data'!$1:$1,0),FALSE),"")</f>
        <v/>
      </c>
      <c r="N148" s="119" t="str">
        <f>IFERROR(VLOOKUP($A148,'QMS Data'!$A:$BD,MATCH(N$1,'QMS Data'!$1:$1,0),FALSE),"")</f>
        <v/>
      </c>
      <c r="O148" s="120" t="str">
        <f>IFERROR(VLOOKUP($A148,'QMS Data'!$A:$BD,MATCH(O$1,'QMS Data'!$1:$1,0),FALSE),"")</f>
        <v/>
      </c>
      <c r="P148" s="119" t="str">
        <f>IFERROR(VLOOKUP($A148,'QMS Data'!$A:$BD,MATCH(P$1,'QMS Data'!$1:$1,0),FALSE),"")</f>
        <v/>
      </c>
      <c r="Q148" s="120" t="str">
        <f>IFERROR(VLOOKUP($A148,'QMS Data'!$A:$BD,MATCH(Q$1,'QMS Data'!$1:$1,0),FALSE),"")</f>
        <v/>
      </c>
      <c r="R148" s="119" t="str">
        <f>IFERROR(VLOOKUP($A148,'QMS Data'!$A:$BD,MATCH(R$1,'QMS Data'!$1:$1,0),FALSE),"")</f>
        <v/>
      </c>
      <c r="S148" s="120" t="str">
        <f>IFERROR(VLOOKUP($A148,'QMS Data'!$A:$BD,MATCH(S$1,'QMS Data'!$1:$1,0),FALSE),"")</f>
        <v/>
      </c>
      <c r="T148" s="121" t="str">
        <f t="shared" si="12"/>
        <v/>
      </c>
      <c r="U148" s="122" t="str">
        <f t="shared" si="13"/>
        <v/>
      </c>
      <c r="V148" s="121" t="str">
        <f>IFERROR(VLOOKUP('Required Data'!$H148,Evaluators!A:B,2,FALSE),"")</f>
        <v/>
      </c>
      <c r="W148" s="123" t="str">
        <f t="shared" si="14"/>
        <v/>
      </c>
      <c r="X148" s="124" t="str">
        <f>IFERROR(VLOOKUP(G148,'Active List'!B:D,2,FALSE),"")</f>
        <v/>
      </c>
      <c r="Y148" s="124" t="str">
        <f>IFERROR(SUM('Required Data'!$L148+'Required Data'!$N148+'Required Data'!$P148),"")</f>
        <v/>
      </c>
      <c r="Z148" s="123" t="str">
        <f t="shared" si="15"/>
        <v/>
      </c>
      <c r="AA148" s="125" t="str">
        <f>IFERROR(DATE(Table1[[#This Row],[Call Year]],Table1[[#This Row],[Call Month]],Table1[[#This Row],[Call day]]),"")</f>
        <v/>
      </c>
      <c r="AB148" s="123" t="str">
        <f>TEXT(Table1[[#This Row],[Call date]],"DDDD")</f>
        <v/>
      </c>
      <c r="AC14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8" s="126" t="str">
        <f>IFERROR(HOUR(Table1[[#This Row],[Time]]),"")</f>
        <v/>
      </c>
      <c r="AE148" s="126" t="str">
        <f>IFERROR(VLOOKUP(J148,DV!A:B,2,FALSE),J148)</f>
        <v/>
      </c>
    </row>
    <row r="149" spans="1:31" s="137" customFormat="1">
      <c r="A149" s="90" t="str">
        <f>IF('QMS Data'!A149&lt;&gt;"",'QMS Data'!A149,"")</f>
        <v/>
      </c>
      <c r="B149" s="117" t="str">
        <f>IFERROR(VLOOKUP($A149,'QMS Data'!$A:$BD,MATCH(B$1,'QMS Data'!$1:$1,0),FALSE),"")</f>
        <v/>
      </c>
      <c r="C149" s="117" t="str">
        <f>IFERROR(VLOOKUP($A149,'QMS Data'!$A:$BD,MATCH(C$1,'QMS Data'!$1:$1,0),FALSE),"")</f>
        <v/>
      </c>
      <c r="D149" s="117" t="str">
        <f>IFERROR(VLOOKUP($A149,'QMS Data'!$A:$BD,MATCH(D$1,'QMS Data'!$1:$1,0),FALSE),"")</f>
        <v/>
      </c>
      <c r="E149" s="118" t="str">
        <f>IFERROR(VLOOKUP($A149,'QMS Data'!$A:$BD,MATCH(E$1,'QMS Data'!$1:$1,0),FALSE),"")</f>
        <v/>
      </c>
      <c r="F149" s="117" t="str">
        <f>IFERROR(VLOOKUP($A149,'QMS Data'!$A:$BD,MATCH(F$1,'QMS Data'!$1:$1,0),FALSE),"")</f>
        <v/>
      </c>
      <c r="G149" s="117" t="str">
        <f>IFERROR(VLOOKUP($A149,'QMS Data'!$A:$BD,MATCH(G$1,'QMS Data'!$1:$1,0),FALSE),"")</f>
        <v/>
      </c>
      <c r="H149" s="117" t="str">
        <f>IFERROR(VLOOKUP($A149,'QMS Data'!$A:$BD,MATCH(H$1,'QMS Data'!$1:$1,0),FALSE),"")</f>
        <v/>
      </c>
      <c r="I149" s="117" t="str">
        <f>IFERROR(VLOOKUP($A149,'QMS Data'!$A:$BD,MATCH(I$1,'QMS Data'!$1:$1,0),FALSE),"")</f>
        <v/>
      </c>
      <c r="J149" s="117" t="str">
        <f>IFERROR(VLOOKUP($A149,'QMS Data'!$A:$BD,MATCH(J$1,'QMS Data'!$1:$1,0),FALSE),"")</f>
        <v/>
      </c>
      <c r="K149" s="117" t="str">
        <f>IFERROR(VLOOKUP($A149,'QMS Data'!$A:$BD,MATCH(K$1,'QMS Data'!$1:$1,0),FALSE),"")</f>
        <v/>
      </c>
      <c r="L149" s="119" t="str">
        <f>IFERROR(VLOOKUP($A149,'QMS Data'!$A:$BD,MATCH(L$1,'QMS Data'!$1:$1,0),FALSE),"")</f>
        <v/>
      </c>
      <c r="M149" s="120" t="str">
        <f>IFERROR(VLOOKUP($A149,'QMS Data'!$A:$BD,MATCH(M$1,'QMS Data'!$1:$1,0),FALSE),"")</f>
        <v/>
      </c>
      <c r="N149" s="119" t="str">
        <f>IFERROR(VLOOKUP($A149,'QMS Data'!$A:$BD,MATCH(N$1,'QMS Data'!$1:$1,0),FALSE),"")</f>
        <v/>
      </c>
      <c r="O149" s="120" t="str">
        <f>IFERROR(VLOOKUP($A149,'QMS Data'!$A:$BD,MATCH(O$1,'QMS Data'!$1:$1,0),FALSE),"")</f>
        <v/>
      </c>
      <c r="P149" s="119" t="str">
        <f>IFERROR(VLOOKUP($A149,'QMS Data'!$A:$BD,MATCH(P$1,'QMS Data'!$1:$1,0),FALSE),"")</f>
        <v/>
      </c>
      <c r="Q149" s="120" t="str">
        <f>IFERROR(VLOOKUP($A149,'QMS Data'!$A:$BD,MATCH(Q$1,'QMS Data'!$1:$1,0),FALSE),"")</f>
        <v/>
      </c>
      <c r="R149" s="119" t="str">
        <f>IFERROR(VLOOKUP($A149,'QMS Data'!$A:$BD,MATCH(R$1,'QMS Data'!$1:$1,0),FALSE),"")</f>
        <v/>
      </c>
      <c r="S149" s="120" t="str">
        <f>IFERROR(VLOOKUP($A149,'QMS Data'!$A:$BD,MATCH(S$1,'QMS Data'!$1:$1,0),FALSE),"")</f>
        <v/>
      </c>
      <c r="T149" s="121" t="str">
        <f t="shared" si="12"/>
        <v/>
      </c>
      <c r="U149" s="122" t="str">
        <f t="shared" si="13"/>
        <v/>
      </c>
      <c r="V149" s="121" t="str">
        <f>IFERROR(VLOOKUP('Required Data'!$H149,Evaluators!A:B,2,FALSE),"")</f>
        <v/>
      </c>
      <c r="W149" s="123" t="str">
        <f t="shared" si="14"/>
        <v/>
      </c>
      <c r="X149" s="124" t="str">
        <f>IFERROR(VLOOKUP(G149,'Active List'!B:D,2,FALSE),"")</f>
        <v/>
      </c>
      <c r="Y149" s="124" t="str">
        <f>IFERROR(SUM('Required Data'!$L149+'Required Data'!$N149+'Required Data'!$P149),"")</f>
        <v/>
      </c>
      <c r="Z149" s="123" t="str">
        <f t="shared" si="15"/>
        <v/>
      </c>
      <c r="AA149" s="125" t="str">
        <f>IFERROR(DATE(Table1[[#This Row],[Call Year]],Table1[[#This Row],[Call Month]],Table1[[#This Row],[Call day]]),"")</f>
        <v/>
      </c>
      <c r="AB149" s="123" t="str">
        <f>TEXT(Table1[[#This Row],[Call date]],"DDDD")</f>
        <v/>
      </c>
      <c r="AC14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49" s="126" t="str">
        <f>IFERROR(HOUR(Table1[[#This Row],[Time]]),"")</f>
        <v/>
      </c>
      <c r="AE149" s="126" t="str">
        <f>IFERROR(VLOOKUP(J149,DV!A:B,2,FALSE),J149)</f>
        <v/>
      </c>
    </row>
    <row r="150" spans="1:31" s="137" customFormat="1">
      <c r="A150" s="90" t="str">
        <f>IF('QMS Data'!A150&lt;&gt;"",'QMS Data'!A150,"")</f>
        <v/>
      </c>
      <c r="B150" s="117" t="str">
        <f>IFERROR(VLOOKUP($A150,'QMS Data'!$A:$BD,MATCH(B$1,'QMS Data'!$1:$1,0),FALSE),"")</f>
        <v/>
      </c>
      <c r="C150" s="117" t="str">
        <f>IFERROR(VLOOKUP($A150,'QMS Data'!$A:$BD,MATCH(C$1,'QMS Data'!$1:$1,0),FALSE),"")</f>
        <v/>
      </c>
      <c r="D150" s="117" t="str">
        <f>IFERROR(VLOOKUP($A150,'QMS Data'!$A:$BD,MATCH(D$1,'QMS Data'!$1:$1,0),FALSE),"")</f>
        <v/>
      </c>
      <c r="E150" s="118" t="str">
        <f>IFERROR(VLOOKUP($A150,'QMS Data'!$A:$BD,MATCH(E$1,'QMS Data'!$1:$1,0),FALSE),"")</f>
        <v/>
      </c>
      <c r="F150" s="117" t="str">
        <f>IFERROR(VLOOKUP($A150,'QMS Data'!$A:$BD,MATCH(F$1,'QMS Data'!$1:$1,0),FALSE),"")</f>
        <v/>
      </c>
      <c r="G150" s="117" t="str">
        <f>IFERROR(VLOOKUP($A150,'QMS Data'!$A:$BD,MATCH(G$1,'QMS Data'!$1:$1,0),FALSE),"")</f>
        <v/>
      </c>
      <c r="H150" s="117" t="str">
        <f>IFERROR(VLOOKUP($A150,'QMS Data'!$A:$BD,MATCH(H$1,'QMS Data'!$1:$1,0),FALSE),"")</f>
        <v/>
      </c>
      <c r="I150" s="117" t="str">
        <f>IFERROR(VLOOKUP($A150,'QMS Data'!$A:$BD,MATCH(I$1,'QMS Data'!$1:$1,0),FALSE),"")</f>
        <v/>
      </c>
      <c r="J150" s="117" t="str">
        <f>IFERROR(VLOOKUP($A150,'QMS Data'!$A:$BD,MATCH(J$1,'QMS Data'!$1:$1,0),FALSE),"")</f>
        <v/>
      </c>
      <c r="K150" s="117" t="str">
        <f>IFERROR(VLOOKUP($A150,'QMS Data'!$A:$BD,MATCH(K$1,'QMS Data'!$1:$1,0),FALSE),"")</f>
        <v/>
      </c>
      <c r="L150" s="119" t="str">
        <f>IFERROR(VLOOKUP($A150,'QMS Data'!$A:$BD,MATCH(L$1,'QMS Data'!$1:$1,0),FALSE),"")</f>
        <v/>
      </c>
      <c r="M150" s="120" t="str">
        <f>IFERROR(VLOOKUP($A150,'QMS Data'!$A:$BD,MATCH(M$1,'QMS Data'!$1:$1,0),FALSE),"")</f>
        <v/>
      </c>
      <c r="N150" s="119" t="str">
        <f>IFERROR(VLOOKUP($A150,'QMS Data'!$A:$BD,MATCH(N$1,'QMS Data'!$1:$1,0),FALSE),"")</f>
        <v/>
      </c>
      <c r="O150" s="120" t="str">
        <f>IFERROR(VLOOKUP($A150,'QMS Data'!$A:$BD,MATCH(O$1,'QMS Data'!$1:$1,0),FALSE),"")</f>
        <v/>
      </c>
      <c r="P150" s="119" t="str">
        <f>IFERROR(VLOOKUP($A150,'QMS Data'!$A:$BD,MATCH(P$1,'QMS Data'!$1:$1,0),FALSE),"")</f>
        <v/>
      </c>
      <c r="Q150" s="120" t="str">
        <f>IFERROR(VLOOKUP($A150,'QMS Data'!$A:$BD,MATCH(Q$1,'QMS Data'!$1:$1,0),FALSE),"")</f>
        <v/>
      </c>
      <c r="R150" s="119" t="str">
        <f>IFERROR(VLOOKUP($A150,'QMS Data'!$A:$BD,MATCH(R$1,'QMS Data'!$1:$1,0),FALSE),"")</f>
        <v/>
      </c>
      <c r="S150" s="120" t="str">
        <f>IFERROR(VLOOKUP($A150,'QMS Data'!$A:$BD,MATCH(S$1,'QMS Data'!$1:$1,0),FALSE),"")</f>
        <v/>
      </c>
      <c r="T150" s="121" t="str">
        <f t="shared" si="12"/>
        <v/>
      </c>
      <c r="U150" s="122" t="str">
        <f t="shared" si="13"/>
        <v/>
      </c>
      <c r="V150" s="121" t="str">
        <f>IFERROR(VLOOKUP('Required Data'!$H150,Evaluators!A:B,2,FALSE),"")</f>
        <v/>
      </c>
      <c r="W150" s="123" t="str">
        <f t="shared" si="14"/>
        <v/>
      </c>
      <c r="X150" s="124" t="str">
        <f>IFERROR(VLOOKUP(G150,'Active List'!B:D,2,FALSE),"")</f>
        <v/>
      </c>
      <c r="Y150" s="124" t="str">
        <f>IFERROR(SUM('Required Data'!$L150+'Required Data'!$N150+'Required Data'!$P150),"")</f>
        <v/>
      </c>
      <c r="Z150" s="123" t="str">
        <f t="shared" si="15"/>
        <v/>
      </c>
      <c r="AA150" s="125" t="str">
        <f>IFERROR(DATE(Table1[[#This Row],[Call Year]],Table1[[#This Row],[Call Month]],Table1[[#This Row],[Call day]]),"")</f>
        <v/>
      </c>
      <c r="AB150" s="123" t="str">
        <f>TEXT(Table1[[#This Row],[Call date]],"DDDD")</f>
        <v/>
      </c>
      <c r="AC15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0" s="126" t="str">
        <f>IFERROR(HOUR(Table1[[#This Row],[Time]]),"")</f>
        <v/>
      </c>
      <c r="AE150" s="126" t="str">
        <f>IFERROR(VLOOKUP(J150,DV!A:B,2,FALSE),J150)</f>
        <v/>
      </c>
    </row>
    <row r="151" spans="1:31" s="137" customFormat="1">
      <c r="A151" s="90" t="str">
        <f>IF('QMS Data'!A151&lt;&gt;"",'QMS Data'!A151,"")</f>
        <v/>
      </c>
      <c r="B151" s="117" t="str">
        <f>IFERROR(VLOOKUP($A151,'QMS Data'!$A:$BD,MATCH(B$1,'QMS Data'!$1:$1,0),FALSE),"")</f>
        <v/>
      </c>
      <c r="C151" s="117" t="str">
        <f>IFERROR(VLOOKUP($A151,'QMS Data'!$A:$BD,MATCH(C$1,'QMS Data'!$1:$1,0),FALSE),"")</f>
        <v/>
      </c>
      <c r="D151" s="117" t="str">
        <f>IFERROR(VLOOKUP($A151,'QMS Data'!$A:$BD,MATCH(D$1,'QMS Data'!$1:$1,0),FALSE),"")</f>
        <v/>
      </c>
      <c r="E151" s="118" t="str">
        <f>IFERROR(VLOOKUP($A151,'QMS Data'!$A:$BD,MATCH(E$1,'QMS Data'!$1:$1,0),FALSE),"")</f>
        <v/>
      </c>
      <c r="F151" s="117" t="str">
        <f>IFERROR(VLOOKUP($A151,'QMS Data'!$A:$BD,MATCH(F$1,'QMS Data'!$1:$1,0),FALSE),"")</f>
        <v/>
      </c>
      <c r="G151" s="117" t="str">
        <f>IFERROR(VLOOKUP($A151,'QMS Data'!$A:$BD,MATCH(G$1,'QMS Data'!$1:$1,0),FALSE),"")</f>
        <v/>
      </c>
      <c r="H151" s="117" t="str">
        <f>IFERROR(VLOOKUP($A151,'QMS Data'!$A:$BD,MATCH(H$1,'QMS Data'!$1:$1,0),FALSE),"")</f>
        <v/>
      </c>
      <c r="I151" s="117" t="str">
        <f>IFERROR(VLOOKUP($A151,'QMS Data'!$A:$BD,MATCH(I$1,'QMS Data'!$1:$1,0),FALSE),"")</f>
        <v/>
      </c>
      <c r="J151" s="117" t="str">
        <f>IFERROR(VLOOKUP($A151,'QMS Data'!$A:$BD,MATCH(J$1,'QMS Data'!$1:$1,0),FALSE),"")</f>
        <v/>
      </c>
      <c r="K151" s="117" t="str">
        <f>IFERROR(VLOOKUP($A151,'QMS Data'!$A:$BD,MATCH(K$1,'QMS Data'!$1:$1,0),FALSE),"")</f>
        <v/>
      </c>
      <c r="L151" s="119" t="str">
        <f>IFERROR(VLOOKUP($A151,'QMS Data'!$A:$BD,MATCH(L$1,'QMS Data'!$1:$1,0),FALSE),"")</f>
        <v/>
      </c>
      <c r="M151" s="120" t="str">
        <f>IFERROR(VLOOKUP($A151,'QMS Data'!$A:$BD,MATCH(M$1,'QMS Data'!$1:$1,0),FALSE),"")</f>
        <v/>
      </c>
      <c r="N151" s="119" t="str">
        <f>IFERROR(VLOOKUP($A151,'QMS Data'!$A:$BD,MATCH(N$1,'QMS Data'!$1:$1,0),FALSE),"")</f>
        <v/>
      </c>
      <c r="O151" s="120" t="str">
        <f>IFERROR(VLOOKUP($A151,'QMS Data'!$A:$BD,MATCH(O$1,'QMS Data'!$1:$1,0),FALSE),"")</f>
        <v/>
      </c>
      <c r="P151" s="119" t="str">
        <f>IFERROR(VLOOKUP($A151,'QMS Data'!$A:$BD,MATCH(P$1,'QMS Data'!$1:$1,0),FALSE),"")</f>
        <v/>
      </c>
      <c r="Q151" s="120" t="str">
        <f>IFERROR(VLOOKUP($A151,'QMS Data'!$A:$BD,MATCH(Q$1,'QMS Data'!$1:$1,0),FALSE),"")</f>
        <v/>
      </c>
      <c r="R151" s="119" t="str">
        <f>IFERROR(VLOOKUP($A151,'QMS Data'!$A:$BD,MATCH(R$1,'QMS Data'!$1:$1,0),FALSE),"")</f>
        <v/>
      </c>
      <c r="S151" s="120" t="str">
        <f>IFERROR(VLOOKUP($A151,'QMS Data'!$A:$BD,MATCH(S$1,'QMS Data'!$1:$1,0),FALSE),"")</f>
        <v/>
      </c>
      <c r="T151" s="121" t="str">
        <f t="shared" si="12"/>
        <v/>
      </c>
      <c r="U151" s="122" t="str">
        <f t="shared" si="13"/>
        <v/>
      </c>
      <c r="V151" s="121" t="str">
        <f>IFERROR(VLOOKUP('Required Data'!$H151,Evaluators!A:B,2,FALSE),"")</f>
        <v/>
      </c>
      <c r="W151" s="123" t="str">
        <f t="shared" si="14"/>
        <v/>
      </c>
      <c r="X151" s="124" t="str">
        <f>IFERROR(VLOOKUP(G151,'Active List'!B:D,2,FALSE),"")</f>
        <v/>
      </c>
      <c r="Y151" s="124" t="str">
        <f>IFERROR(SUM('Required Data'!$L151+'Required Data'!$N151+'Required Data'!$P151),"")</f>
        <v/>
      </c>
      <c r="Z151" s="123" t="str">
        <f t="shared" si="15"/>
        <v/>
      </c>
      <c r="AA151" s="125" t="str">
        <f>IFERROR(DATE(Table1[[#This Row],[Call Year]],Table1[[#This Row],[Call Month]],Table1[[#This Row],[Call day]]),"")</f>
        <v/>
      </c>
      <c r="AB151" s="123" t="str">
        <f>TEXT(Table1[[#This Row],[Call date]],"DDDD")</f>
        <v/>
      </c>
      <c r="AC15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1" s="126" t="str">
        <f>IFERROR(HOUR(Table1[[#This Row],[Time]]),"")</f>
        <v/>
      </c>
      <c r="AE151" s="126" t="str">
        <f>IFERROR(VLOOKUP(J151,DV!A:B,2,FALSE),J151)</f>
        <v/>
      </c>
    </row>
    <row r="152" spans="1:31" s="137" customFormat="1">
      <c r="A152" s="90" t="str">
        <f>IF('QMS Data'!A152&lt;&gt;"",'QMS Data'!A152,"")</f>
        <v/>
      </c>
      <c r="B152" s="117" t="str">
        <f>IFERROR(VLOOKUP($A152,'QMS Data'!$A:$BD,MATCH(B$1,'QMS Data'!$1:$1,0),FALSE),"")</f>
        <v/>
      </c>
      <c r="C152" s="117" t="str">
        <f>IFERROR(VLOOKUP($A152,'QMS Data'!$A:$BD,MATCH(C$1,'QMS Data'!$1:$1,0),FALSE),"")</f>
        <v/>
      </c>
      <c r="D152" s="117" t="str">
        <f>IFERROR(VLOOKUP($A152,'QMS Data'!$A:$BD,MATCH(D$1,'QMS Data'!$1:$1,0),FALSE),"")</f>
        <v/>
      </c>
      <c r="E152" s="118" t="str">
        <f>IFERROR(VLOOKUP($A152,'QMS Data'!$A:$BD,MATCH(E$1,'QMS Data'!$1:$1,0),FALSE),"")</f>
        <v/>
      </c>
      <c r="F152" s="117" t="str">
        <f>IFERROR(VLOOKUP($A152,'QMS Data'!$A:$BD,MATCH(F$1,'QMS Data'!$1:$1,0),FALSE),"")</f>
        <v/>
      </c>
      <c r="G152" s="117" t="str">
        <f>IFERROR(VLOOKUP($A152,'QMS Data'!$A:$BD,MATCH(G$1,'QMS Data'!$1:$1,0),FALSE),"")</f>
        <v/>
      </c>
      <c r="H152" s="117" t="str">
        <f>IFERROR(VLOOKUP($A152,'QMS Data'!$A:$BD,MATCH(H$1,'QMS Data'!$1:$1,0),FALSE),"")</f>
        <v/>
      </c>
      <c r="I152" s="117" t="str">
        <f>IFERROR(VLOOKUP($A152,'QMS Data'!$A:$BD,MATCH(I$1,'QMS Data'!$1:$1,0),FALSE),"")</f>
        <v/>
      </c>
      <c r="J152" s="117" t="str">
        <f>IFERROR(VLOOKUP($A152,'QMS Data'!$A:$BD,MATCH(J$1,'QMS Data'!$1:$1,0),FALSE),"")</f>
        <v/>
      </c>
      <c r="K152" s="117" t="str">
        <f>IFERROR(VLOOKUP($A152,'QMS Data'!$A:$BD,MATCH(K$1,'QMS Data'!$1:$1,0),FALSE),"")</f>
        <v/>
      </c>
      <c r="L152" s="119" t="str">
        <f>IFERROR(VLOOKUP($A152,'QMS Data'!$A:$BD,MATCH(L$1,'QMS Data'!$1:$1,0),FALSE),"")</f>
        <v/>
      </c>
      <c r="M152" s="120" t="str">
        <f>IFERROR(VLOOKUP($A152,'QMS Data'!$A:$BD,MATCH(M$1,'QMS Data'!$1:$1,0),FALSE),"")</f>
        <v/>
      </c>
      <c r="N152" s="119" t="str">
        <f>IFERROR(VLOOKUP($A152,'QMS Data'!$A:$BD,MATCH(N$1,'QMS Data'!$1:$1,0),FALSE),"")</f>
        <v/>
      </c>
      <c r="O152" s="120" t="str">
        <f>IFERROR(VLOOKUP($A152,'QMS Data'!$A:$BD,MATCH(O$1,'QMS Data'!$1:$1,0),FALSE),"")</f>
        <v/>
      </c>
      <c r="P152" s="119" t="str">
        <f>IFERROR(VLOOKUP($A152,'QMS Data'!$A:$BD,MATCH(P$1,'QMS Data'!$1:$1,0),FALSE),"")</f>
        <v/>
      </c>
      <c r="Q152" s="120" t="str">
        <f>IFERROR(VLOOKUP($A152,'QMS Data'!$A:$BD,MATCH(Q$1,'QMS Data'!$1:$1,0),FALSE),"")</f>
        <v/>
      </c>
      <c r="R152" s="119" t="str">
        <f>IFERROR(VLOOKUP($A152,'QMS Data'!$A:$BD,MATCH(R$1,'QMS Data'!$1:$1,0),FALSE),"")</f>
        <v/>
      </c>
      <c r="S152" s="120" t="str">
        <f>IFERROR(VLOOKUP($A152,'QMS Data'!$A:$BD,MATCH(S$1,'QMS Data'!$1:$1,0),FALSE),"")</f>
        <v/>
      </c>
      <c r="T152" s="121" t="str">
        <f t="shared" si="12"/>
        <v/>
      </c>
      <c r="U152" s="122" t="str">
        <f t="shared" si="13"/>
        <v/>
      </c>
      <c r="V152" s="121" t="str">
        <f>IFERROR(VLOOKUP('Required Data'!$H152,Evaluators!A:B,2,FALSE),"")</f>
        <v/>
      </c>
      <c r="W152" s="123" t="str">
        <f t="shared" si="14"/>
        <v/>
      </c>
      <c r="X152" s="124" t="str">
        <f>IFERROR(VLOOKUP(G152,'Active List'!B:D,2,FALSE),"")</f>
        <v/>
      </c>
      <c r="Y152" s="124" t="str">
        <f>IFERROR(SUM('Required Data'!$L152+'Required Data'!$N152+'Required Data'!$P152),"")</f>
        <v/>
      </c>
      <c r="Z152" s="123" t="str">
        <f t="shared" si="15"/>
        <v/>
      </c>
      <c r="AA152" s="125" t="str">
        <f>IFERROR(DATE(Table1[[#This Row],[Call Year]],Table1[[#This Row],[Call Month]],Table1[[#This Row],[Call day]]),"")</f>
        <v/>
      </c>
      <c r="AB152" s="123" t="str">
        <f>TEXT(Table1[[#This Row],[Call date]],"DDDD")</f>
        <v/>
      </c>
      <c r="AC15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2" s="126" t="str">
        <f>IFERROR(HOUR(Table1[[#This Row],[Time]]),"")</f>
        <v/>
      </c>
      <c r="AE152" s="126" t="str">
        <f>IFERROR(VLOOKUP(J152,DV!A:B,2,FALSE),J152)</f>
        <v/>
      </c>
    </row>
    <row r="153" spans="1:31" s="137" customFormat="1">
      <c r="A153" s="90" t="str">
        <f>IF('QMS Data'!A153&lt;&gt;"",'QMS Data'!A153,"")</f>
        <v/>
      </c>
      <c r="B153" s="117" t="str">
        <f>IFERROR(VLOOKUP($A153,'QMS Data'!$A:$BD,MATCH(B$1,'QMS Data'!$1:$1,0),FALSE),"")</f>
        <v/>
      </c>
      <c r="C153" s="117" t="str">
        <f>IFERROR(VLOOKUP($A153,'QMS Data'!$A:$BD,MATCH(C$1,'QMS Data'!$1:$1,0),FALSE),"")</f>
        <v/>
      </c>
      <c r="D153" s="117" t="str">
        <f>IFERROR(VLOOKUP($A153,'QMS Data'!$A:$BD,MATCH(D$1,'QMS Data'!$1:$1,0),FALSE),"")</f>
        <v/>
      </c>
      <c r="E153" s="118" t="str">
        <f>IFERROR(VLOOKUP($A153,'QMS Data'!$A:$BD,MATCH(E$1,'QMS Data'!$1:$1,0),FALSE),"")</f>
        <v/>
      </c>
      <c r="F153" s="117" t="str">
        <f>IFERROR(VLOOKUP($A153,'QMS Data'!$A:$BD,MATCH(F$1,'QMS Data'!$1:$1,0),FALSE),"")</f>
        <v/>
      </c>
      <c r="G153" s="117" t="str">
        <f>IFERROR(VLOOKUP($A153,'QMS Data'!$A:$BD,MATCH(G$1,'QMS Data'!$1:$1,0),FALSE),"")</f>
        <v/>
      </c>
      <c r="H153" s="117" t="str">
        <f>IFERROR(VLOOKUP($A153,'QMS Data'!$A:$BD,MATCH(H$1,'QMS Data'!$1:$1,0),FALSE),"")</f>
        <v/>
      </c>
      <c r="I153" s="117" t="str">
        <f>IFERROR(VLOOKUP($A153,'QMS Data'!$A:$BD,MATCH(I$1,'QMS Data'!$1:$1,0),FALSE),"")</f>
        <v/>
      </c>
      <c r="J153" s="117" t="str">
        <f>IFERROR(VLOOKUP($A153,'QMS Data'!$A:$BD,MATCH(J$1,'QMS Data'!$1:$1,0),FALSE),"")</f>
        <v/>
      </c>
      <c r="K153" s="117" t="str">
        <f>IFERROR(VLOOKUP($A153,'QMS Data'!$A:$BD,MATCH(K$1,'QMS Data'!$1:$1,0),FALSE),"")</f>
        <v/>
      </c>
      <c r="L153" s="119" t="str">
        <f>IFERROR(VLOOKUP($A153,'QMS Data'!$A:$BD,MATCH(L$1,'QMS Data'!$1:$1,0),FALSE),"")</f>
        <v/>
      </c>
      <c r="M153" s="120" t="str">
        <f>IFERROR(VLOOKUP($A153,'QMS Data'!$A:$BD,MATCH(M$1,'QMS Data'!$1:$1,0),FALSE),"")</f>
        <v/>
      </c>
      <c r="N153" s="119" t="str">
        <f>IFERROR(VLOOKUP($A153,'QMS Data'!$A:$BD,MATCH(N$1,'QMS Data'!$1:$1,0),FALSE),"")</f>
        <v/>
      </c>
      <c r="O153" s="120" t="str">
        <f>IFERROR(VLOOKUP($A153,'QMS Data'!$A:$BD,MATCH(O$1,'QMS Data'!$1:$1,0),FALSE),"")</f>
        <v/>
      </c>
      <c r="P153" s="119" t="str">
        <f>IFERROR(VLOOKUP($A153,'QMS Data'!$A:$BD,MATCH(P$1,'QMS Data'!$1:$1,0),FALSE),"")</f>
        <v/>
      </c>
      <c r="Q153" s="120" t="str">
        <f>IFERROR(VLOOKUP($A153,'QMS Data'!$A:$BD,MATCH(Q$1,'QMS Data'!$1:$1,0),FALSE),"")</f>
        <v/>
      </c>
      <c r="R153" s="119" t="str">
        <f>IFERROR(VLOOKUP($A153,'QMS Data'!$A:$BD,MATCH(R$1,'QMS Data'!$1:$1,0),FALSE),"")</f>
        <v/>
      </c>
      <c r="S153" s="120" t="str">
        <f>IFERROR(VLOOKUP($A153,'QMS Data'!$A:$BD,MATCH(S$1,'QMS Data'!$1:$1,0),FALSE),"")</f>
        <v/>
      </c>
      <c r="T153" s="121" t="str">
        <f t="shared" si="12"/>
        <v/>
      </c>
      <c r="U153" s="122" t="str">
        <f t="shared" si="13"/>
        <v/>
      </c>
      <c r="V153" s="121" t="str">
        <f>IFERROR(VLOOKUP('Required Data'!$H153,Evaluators!A:B,2,FALSE),"")</f>
        <v/>
      </c>
      <c r="W153" s="123" t="str">
        <f t="shared" si="14"/>
        <v/>
      </c>
      <c r="X153" s="124" t="str">
        <f>IFERROR(VLOOKUP(G153,'Active List'!B:D,2,FALSE),"")</f>
        <v/>
      </c>
      <c r="Y153" s="124" t="str">
        <f>IFERROR(SUM('Required Data'!$L153+'Required Data'!$N153+'Required Data'!$P153),"")</f>
        <v/>
      </c>
      <c r="Z153" s="123" t="str">
        <f t="shared" si="15"/>
        <v/>
      </c>
      <c r="AA153" s="125" t="str">
        <f>IFERROR(DATE(Table1[[#This Row],[Call Year]],Table1[[#This Row],[Call Month]],Table1[[#This Row],[Call day]]),"")</f>
        <v/>
      </c>
      <c r="AB153" s="123" t="str">
        <f>TEXT(Table1[[#This Row],[Call date]],"DDDD")</f>
        <v/>
      </c>
      <c r="AC15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3" s="126" t="str">
        <f>IFERROR(HOUR(Table1[[#This Row],[Time]]),"")</f>
        <v/>
      </c>
      <c r="AE153" s="126" t="str">
        <f>IFERROR(VLOOKUP(J153,DV!A:B,2,FALSE),J153)</f>
        <v/>
      </c>
    </row>
    <row r="154" spans="1:31" s="137" customFormat="1">
      <c r="A154" s="90" t="str">
        <f>IF('QMS Data'!A154&lt;&gt;"",'QMS Data'!A154,"")</f>
        <v/>
      </c>
      <c r="B154" s="117" t="str">
        <f>IFERROR(VLOOKUP($A154,'QMS Data'!$A:$BD,MATCH(B$1,'QMS Data'!$1:$1,0),FALSE),"")</f>
        <v/>
      </c>
      <c r="C154" s="117" t="str">
        <f>IFERROR(VLOOKUP($A154,'QMS Data'!$A:$BD,MATCH(C$1,'QMS Data'!$1:$1,0),FALSE),"")</f>
        <v/>
      </c>
      <c r="D154" s="117" t="str">
        <f>IFERROR(VLOOKUP($A154,'QMS Data'!$A:$BD,MATCH(D$1,'QMS Data'!$1:$1,0),FALSE),"")</f>
        <v/>
      </c>
      <c r="E154" s="118" t="str">
        <f>IFERROR(VLOOKUP($A154,'QMS Data'!$A:$BD,MATCH(E$1,'QMS Data'!$1:$1,0),FALSE),"")</f>
        <v/>
      </c>
      <c r="F154" s="117" t="str">
        <f>IFERROR(VLOOKUP($A154,'QMS Data'!$A:$BD,MATCH(F$1,'QMS Data'!$1:$1,0),FALSE),"")</f>
        <v/>
      </c>
      <c r="G154" s="117" t="str">
        <f>IFERROR(VLOOKUP($A154,'QMS Data'!$A:$BD,MATCH(G$1,'QMS Data'!$1:$1,0),FALSE),"")</f>
        <v/>
      </c>
      <c r="H154" s="117" t="str">
        <f>IFERROR(VLOOKUP($A154,'QMS Data'!$A:$BD,MATCH(H$1,'QMS Data'!$1:$1,0),FALSE),"")</f>
        <v/>
      </c>
      <c r="I154" s="117" t="str">
        <f>IFERROR(VLOOKUP($A154,'QMS Data'!$A:$BD,MATCH(I$1,'QMS Data'!$1:$1,0),FALSE),"")</f>
        <v/>
      </c>
      <c r="J154" s="117" t="str">
        <f>IFERROR(VLOOKUP($A154,'QMS Data'!$A:$BD,MATCH(J$1,'QMS Data'!$1:$1,0),FALSE),"")</f>
        <v/>
      </c>
      <c r="K154" s="117" t="str">
        <f>IFERROR(VLOOKUP($A154,'QMS Data'!$A:$BD,MATCH(K$1,'QMS Data'!$1:$1,0),FALSE),"")</f>
        <v/>
      </c>
      <c r="L154" s="119" t="str">
        <f>IFERROR(VLOOKUP($A154,'QMS Data'!$A:$BD,MATCH(L$1,'QMS Data'!$1:$1,0),FALSE),"")</f>
        <v/>
      </c>
      <c r="M154" s="120" t="str">
        <f>IFERROR(VLOOKUP($A154,'QMS Data'!$A:$BD,MATCH(M$1,'QMS Data'!$1:$1,0),FALSE),"")</f>
        <v/>
      </c>
      <c r="N154" s="119" t="str">
        <f>IFERROR(VLOOKUP($A154,'QMS Data'!$A:$BD,MATCH(N$1,'QMS Data'!$1:$1,0),FALSE),"")</f>
        <v/>
      </c>
      <c r="O154" s="120" t="str">
        <f>IFERROR(VLOOKUP($A154,'QMS Data'!$A:$BD,MATCH(O$1,'QMS Data'!$1:$1,0),FALSE),"")</f>
        <v/>
      </c>
      <c r="P154" s="119" t="str">
        <f>IFERROR(VLOOKUP($A154,'QMS Data'!$A:$BD,MATCH(P$1,'QMS Data'!$1:$1,0),FALSE),"")</f>
        <v/>
      </c>
      <c r="Q154" s="120" t="str">
        <f>IFERROR(VLOOKUP($A154,'QMS Data'!$A:$BD,MATCH(Q$1,'QMS Data'!$1:$1,0),FALSE),"")</f>
        <v/>
      </c>
      <c r="R154" s="119" t="str">
        <f>IFERROR(VLOOKUP($A154,'QMS Data'!$A:$BD,MATCH(R$1,'QMS Data'!$1:$1,0),FALSE),"")</f>
        <v/>
      </c>
      <c r="S154" s="120" t="str">
        <f>IFERROR(VLOOKUP($A154,'QMS Data'!$A:$BD,MATCH(S$1,'QMS Data'!$1:$1,0),FALSE),"")</f>
        <v/>
      </c>
      <c r="T154" s="121" t="str">
        <f t="shared" si="12"/>
        <v/>
      </c>
      <c r="U154" s="122" t="str">
        <f t="shared" si="13"/>
        <v/>
      </c>
      <c r="V154" s="121" t="str">
        <f>IFERROR(VLOOKUP('Required Data'!$H154,Evaluators!A:B,2,FALSE),"")</f>
        <v/>
      </c>
      <c r="W154" s="123" t="str">
        <f t="shared" si="14"/>
        <v/>
      </c>
      <c r="X154" s="124" t="str">
        <f>IFERROR(VLOOKUP(G154,'Active List'!B:D,2,FALSE),"")</f>
        <v/>
      </c>
      <c r="Y154" s="124" t="str">
        <f>IFERROR(SUM('Required Data'!$L154+'Required Data'!$N154+'Required Data'!$P154),"")</f>
        <v/>
      </c>
      <c r="Z154" s="123" t="str">
        <f t="shared" si="15"/>
        <v/>
      </c>
      <c r="AA154" s="125" t="str">
        <f>IFERROR(DATE(Table1[[#This Row],[Call Year]],Table1[[#This Row],[Call Month]],Table1[[#This Row],[Call day]]),"")</f>
        <v/>
      </c>
      <c r="AB154" s="123" t="str">
        <f>TEXT(Table1[[#This Row],[Call date]],"DDDD")</f>
        <v/>
      </c>
      <c r="AC15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4" s="126" t="str">
        <f>IFERROR(HOUR(Table1[[#This Row],[Time]]),"")</f>
        <v/>
      </c>
      <c r="AE154" s="126" t="str">
        <f>IFERROR(VLOOKUP(J154,DV!A:B,2,FALSE),J154)</f>
        <v/>
      </c>
    </row>
    <row r="155" spans="1:31" s="137" customFormat="1">
      <c r="A155" s="90" t="str">
        <f>IF('QMS Data'!A155&lt;&gt;"",'QMS Data'!A155,"")</f>
        <v/>
      </c>
      <c r="B155" s="117" t="str">
        <f>IFERROR(VLOOKUP($A155,'QMS Data'!$A:$BD,MATCH(B$1,'QMS Data'!$1:$1,0),FALSE),"")</f>
        <v/>
      </c>
      <c r="C155" s="117" t="str">
        <f>IFERROR(VLOOKUP($A155,'QMS Data'!$A:$BD,MATCH(C$1,'QMS Data'!$1:$1,0),FALSE),"")</f>
        <v/>
      </c>
      <c r="D155" s="117" t="str">
        <f>IFERROR(VLOOKUP($A155,'QMS Data'!$A:$BD,MATCH(D$1,'QMS Data'!$1:$1,0),FALSE),"")</f>
        <v/>
      </c>
      <c r="E155" s="118" t="str">
        <f>IFERROR(VLOOKUP($A155,'QMS Data'!$A:$BD,MATCH(E$1,'QMS Data'!$1:$1,0),FALSE),"")</f>
        <v/>
      </c>
      <c r="F155" s="117" t="str">
        <f>IFERROR(VLOOKUP($A155,'QMS Data'!$A:$BD,MATCH(F$1,'QMS Data'!$1:$1,0),FALSE),"")</f>
        <v/>
      </c>
      <c r="G155" s="117" t="str">
        <f>IFERROR(VLOOKUP($A155,'QMS Data'!$A:$BD,MATCH(G$1,'QMS Data'!$1:$1,0),FALSE),"")</f>
        <v/>
      </c>
      <c r="H155" s="117" t="str">
        <f>IFERROR(VLOOKUP($A155,'QMS Data'!$A:$BD,MATCH(H$1,'QMS Data'!$1:$1,0),FALSE),"")</f>
        <v/>
      </c>
      <c r="I155" s="117" t="str">
        <f>IFERROR(VLOOKUP($A155,'QMS Data'!$A:$BD,MATCH(I$1,'QMS Data'!$1:$1,0),FALSE),"")</f>
        <v/>
      </c>
      <c r="J155" s="117" t="str">
        <f>IFERROR(VLOOKUP($A155,'QMS Data'!$A:$BD,MATCH(J$1,'QMS Data'!$1:$1,0),FALSE),"")</f>
        <v/>
      </c>
      <c r="K155" s="117" t="str">
        <f>IFERROR(VLOOKUP($A155,'QMS Data'!$A:$BD,MATCH(K$1,'QMS Data'!$1:$1,0),FALSE),"")</f>
        <v/>
      </c>
      <c r="L155" s="119" t="str">
        <f>IFERROR(VLOOKUP($A155,'QMS Data'!$A:$BD,MATCH(L$1,'QMS Data'!$1:$1,0),FALSE),"")</f>
        <v/>
      </c>
      <c r="M155" s="120" t="str">
        <f>IFERROR(VLOOKUP($A155,'QMS Data'!$A:$BD,MATCH(M$1,'QMS Data'!$1:$1,0),FALSE),"")</f>
        <v/>
      </c>
      <c r="N155" s="119" t="str">
        <f>IFERROR(VLOOKUP($A155,'QMS Data'!$A:$BD,MATCH(N$1,'QMS Data'!$1:$1,0),FALSE),"")</f>
        <v/>
      </c>
      <c r="O155" s="120" t="str">
        <f>IFERROR(VLOOKUP($A155,'QMS Data'!$A:$BD,MATCH(O$1,'QMS Data'!$1:$1,0),FALSE),"")</f>
        <v/>
      </c>
      <c r="P155" s="119" t="str">
        <f>IFERROR(VLOOKUP($A155,'QMS Data'!$A:$BD,MATCH(P$1,'QMS Data'!$1:$1,0),FALSE),"")</f>
        <v/>
      </c>
      <c r="Q155" s="120" t="str">
        <f>IFERROR(VLOOKUP($A155,'QMS Data'!$A:$BD,MATCH(Q$1,'QMS Data'!$1:$1,0),FALSE),"")</f>
        <v/>
      </c>
      <c r="R155" s="119" t="str">
        <f>IFERROR(VLOOKUP($A155,'QMS Data'!$A:$BD,MATCH(R$1,'QMS Data'!$1:$1,0),FALSE),"")</f>
        <v/>
      </c>
      <c r="S155" s="120" t="str">
        <f>IFERROR(VLOOKUP($A155,'QMS Data'!$A:$BD,MATCH(S$1,'QMS Data'!$1:$1,0),FALSE),"")</f>
        <v/>
      </c>
      <c r="T155" s="121" t="str">
        <f t="shared" si="12"/>
        <v/>
      </c>
      <c r="U155" s="122" t="str">
        <f t="shared" si="13"/>
        <v/>
      </c>
      <c r="V155" s="121" t="str">
        <f>IFERROR(VLOOKUP('Required Data'!$H155,Evaluators!A:B,2,FALSE),"")</f>
        <v/>
      </c>
      <c r="W155" s="123" t="str">
        <f t="shared" si="14"/>
        <v/>
      </c>
      <c r="X155" s="124" t="str">
        <f>IFERROR(VLOOKUP(G155,'Active List'!B:D,2,FALSE),"")</f>
        <v/>
      </c>
      <c r="Y155" s="124" t="str">
        <f>IFERROR(SUM('Required Data'!$L155+'Required Data'!$N155+'Required Data'!$P155),"")</f>
        <v/>
      </c>
      <c r="Z155" s="123" t="str">
        <f t="shared" si="15"/>
        <v/>
      </c>
      <c r="AA155" s="125" t="str">
        <f>IFERROR(DATE(Table1[[#This Row],[Call Year]],Table1[[#This Row],[Call Month]],Table1[[#This Row],[Call day]]),"")</f>
        <v/>
      </c>
      <c r="AB155" s="123" t="str">
        <f>TEXT(Table1[[#This Row],[Call date]],"DDDD")</f>
        <v/>
      </c>
      <c r="AC15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5" s="126" t="str">
        <f>IFERROR(HOUR(Table1[[#This Row],[Time]]),"")</f>
        <v/>
      </c>
      <c r="AE155" s="126" t="str">
        <f>IFERROR(VLOOKUP(J155,DV!A:B,2,FALSE),J155)</f>
        <v/>
      </c>
    </row>
    <row r="156" spans="1:31" s="137" customFormat="1">
      <c r="A156" s="90" t="str">
        <f>IF('QMS Data'!A156&lt;&gt;"",'QMS Data'!A156,"")</f>
        <v/>
      </c>
      <c r="B156" s="117" t="str">
        <f>IFERROR(VLOOKUP($A156,'QMS Data'!$A:$BD,MATCH(B$1,'QMS Data'!$1:$1,0),FALSE),"")</f>
        <v/>
      </c>
      <c r="C156" s="117" t="str">
        <f>IFERROR(VLOOKUP($A156,'QMS Data'!$A:$BD,MATCH(C$1,'QMS Data'!$1:$1,0),FALSE),"")</f>
        <v/>
      </c>
      <c r="D156" s="117" t="str">
        <f>IFERROR(VLOOKUP($A156,'QMS Data'!$A:$BD,MATCH(D$1,'QMS Data'!$1:$1,0),FALSE),"")</f>
        <v/>
      </c>
      <c r="E156" s="118" t="str">
        <f>IFERROR(VLOOKUP($A156,'QMS Data'!$A:$BD,MATCH(E$1,'QMS Data'!$1:$1,0),FALSE),"")</f>
        <v/>
      </c>
      <c r="F156" s="117" t="str">
        <f>IFERROR(VLOOKUP($A156,'QMS Data'!$A:$BD,MATCH(F$1,'QMS Data'!$1:$1,0),FALSE),"")</f>
        <v/>
      </c>
      <c r="G156" s="117" t="str">
        <f>IFERROR(VLOOKUP($A156,'QMS Data'!$A:$BD,MATCH(G$1,'QMS Data'!$1:$1,0),FALSE),"")</f>
        <v/>
      </c>
      <c r="H156" s="117" t="str">
        <f>IFERROR(VLOOKUP($A156,'QMS Data'!$A:$BD,MATCH(H$1,'QMS Data'!$1:$1,0),FALSE),"")</f>
        <v/>
      </c>
      <c r="I156" s="117" t="str">
        <f>IFERROR(VLOOKUP($A156,'QMS Data'!$A:$BD,MATCH(I$1,'QMS Data'!$1:$1,0),FALSE),"")</f>
        <v/>
      </c>
      <c r="J156" s="117" t="str">
        <f>IFERROR(VLOOKUP($A156,'QMS Data'!$A:$BD,MATCH(J$1,'QMS Data'!$1:$1,0),FALSE),"")</f>
        <v/>
      </c>
      <c r="K156" s="117" t="str">
        <f>IFERROR(VLOOKUP($A156,'QMS Data'!$A:$BD,MATCH(K$1,'QMS Data'!$1:$1,0),FALSE),"")</f>
        <v/>
      </c>
      <c r="L156" s="119" t="str">
        <f>IFERROR(VLOOKUP($A156,'QMS Data'!$A:$BD,MATCH(L$1,'QMS Data'!$1:$1,0),FALSE),"")</f>
        <v/>
      </c>
      <c r="M156" s="120" t="str">
        <f>IFERROR(VLOOKUP($A156,'QMS Data'!$A:$BD,MATCH(M$1,'QMS Data'!$1:$1,0),FALSE),"")</f>
        <v/>
      </c>
      <c r="N156" s="119" t="str">
        <f>IFERROR(VLOOKUP($A156,'QMS Data'!$A:$BD,MATCH(N$1,'QMS Data'!$1:$1,0),FALSE),"")</f>
        <v/>
      </c>
      <c r="O156" s="120" t="str">
        <f>IFERROR(VLOOKUP($A156,'QMS Data'!$A:$BD,MATCH(O$1,'QMS Data'!$1:$1,0),FALSE),"")</f>
        <v/>
      </c>
      <c r="P156" s="119" t="str">
        <f>IFERROR(VLOOKUP($A156,'QMS Data'!$A:$BD,MATCH(P$1,'QMS Data'!$1:$1,0),FALSE),"")</f>
        <v/>
      </c>
      <c r="Q156" s="120" t="str">
        <f>IFERROR(VLOOKUP($A156,'QMS Data'!$A:$BD,MATCH(Q$1,'QMS Data'!$1:$1,0),FALSE),"")</f>
        <v/>
      </c>
      <c r="R156" s="119" t="str">
        <f>IFERROR(VLOOKUP($A156,'QMS Data'!$A:$BD,MATCH(R$1,'QMS Data'!$1:$1,0),FALSE),"")</f>
        <v/>
      </c>
      <c r="S156" s="120" t="str">
        <f>IFERROR(VLOOKUP($A156,'QMS Data'!$A:$BD,MATCH(S$1,'QMS Data'!$1:$1,0),FALSE),"")</f>
        <v/>
      </c>
      <c r="T156" s="121" t="str">
        <f t="shared" si="12"/>
        <v/>
      </c>
      <c r="U156" s="122" t="str">
        <f t="shared" si="13"/>
        <v/>
      </c>
      <c r="V156" s="121" t="str">
        <f>IFERROR(VLOOKUP('Required Data'!$H156,Evaluators!A:B,2,FALSE),"")</f>
        <v/>
      </c>
      <c r="W156" s="123" t="str">
        <f t="shared" si="14"/>
        <v/>
      </c>
      <c r="X156" s="124" t="str">
        <f>IFERROR(VLOOKUP(G156,'Active List'!B:D,2,FALSE),"")</f>
        <v/>
      </c>
      <c r="Y156" s="124" t="str">
        <f>IFERROR(SUM('Required Data'!$L156+'Required Data'!$N156+'Required Data'!$P156),"")</f>
        <v/>
      </c>
      <c r="Z156" s="123" t="str">
        <f t="shared" si="15"/>
        <v/>
      </c>
      <c r="AA156" s="125" t="str">
        <f>IFERROR(DATE(Table1[[#This Row],[Call Year]],Table1[[#This Row],[Call Month]],Table1[[#This Row],[Call day]]),"")</f>
        <v/>
      </c>
      <c r="AB156" s="123" t="str">
        <f>TEXT(Table1[[#This Row],[Call date]],"DDDD")</f>
        <v/>
      </c>
      <c r="AC15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6" s="126" t="str">
        <f>IFERROR(HOUR(Table1[[#This Row],[Time]]),"")</f>
        <v/>
      </c>
      <c r="AE156" s="126" t="str">
        <f>IFERROR(VLOOKUP(J156,DV!A:B,2,FALSE),J156)</f>
        <v/>
      </c>
    </row>
    <row r="157" spans="1:31" s="137" customFormat="1">
      <c r="A157" s="90" t="str">
        <f>IF('QMS Data'!A157&lt;&gt;"",'QMS Data'!A157,"")</f>
        <v/>
      </c>
      <c r="B157" s="117" t="str">
        <f>IFERROR(VLOOKUP($A157,'QMS Data'!$A:$BD,MATCH(B$1,'QMS Data'!$1:$1,0),FALSE),"")</f>
        <v/>
      </c>
      <c r="C157" s="117" t="str">
        <f>IFERROR(VLOOKUP($A157,'QMS Data'!$A:$BD,MATCH(C$1,'QMS Data'!$1:$1,0),FALSE),"")</f>
        <v/>
      </c>
      <c r="D157" s="117" t="str">
        <f>IFERROR(VLOOKUP($A157,'QMS Data'!$A:$BD,MATCH(D$1,'QMS Data'!$1:$1,0),FALSE),"")</f>
        <v/>
      </c>
      <c r="E157" s="118" t="str">
        <f>IFERROR(VLOOKUP($A157,'QMS Data'!$A:$BD,MATCH(E$1,'QMS Data'!$1:$1,0),FALSE),"")</f>
        <v/>
      </c>
      <c r="F157" s="117" t="str">
        <f>IFERROR(VLOOKUP($A157,'QMS Data'!$A:$BD,MATCH(F$1,'QMS Data'!$1:$1,0),FALSE),"")</f>
        <v/>
      </c>
      <c r="G157" s="117" t="str">
        <f>IFERROR(VLOOKUP($A157,'QMS Data'!$A:$BD,MATCH(G$1,'QMS Data'!$1:$1,0),FALSE),"")</f>
        <v/>
      </c>
      <c r="H157" s="117" t="str">
        <f>IFERROR(VLOOKUP($A157,'QMS Data'!$A:$BD,MATCH(H$1,'QMS Data'!$1:$1,0),FALSE),"")</f>
        <v/>
      </c>
      <c r="I157" s="117" t="str">
        <f>IFERROR(VLOOKUP($A157,'QMS Data'!$A:$BD,MATCH(I$1,'QMS Data'!$1:$1,0),FALSE),"")</f>
        <v/>
      </c>
      <c r="J157" s="117" t="str">
        <f>IFERROR(VLOOKUP($A157,'QMS Data'!$A:$BD,MATCH(J$1,'QMS Data'!$1:$1,0),FALSE),"")</f>
        <v/>
      </c>
      <c r="K157" s="117" t="str">
        <f>IFERROR(VLOOKUP($A157,'QMS Data'!$A:$BD,MATCH(K$1,'QMS Data'!$1:$1,0),FALSE),"")</f>
        <v/>
      </c>
      <c r="L157" s="119" t="str">
        <f>IFERROR(VLOOKUP($A157,'QMS Data'!$A:$BD,MATCH(L$1,'QMS Data'!$1:$1,0),FALSE),"")</f>
        <v/>
      </c>
      <c r="M157" s="120" t="str">
        <f>IFERROR(VLOOKUP($A157,'QMS Data'!$A:$BD,MATCH(M$1,'QMS Data'!$1:$1,0),FALSE),"")</f>
        <v/>
      </c>
      <c r="N157" s="119" t="str">
        <f>IFERROR(VLOOKUP($A157,'QMS Data'!$A:$BD,MATCH(N$1,'QMS Data'!$1:$1,0),FALSE),"")</f>
        <v/>
      </c>
      <c r="O157" s="120" t="str">
        <f>IFERROR(VLOOKUP($A157,'QMS Data'!$A:$BD,MATCH(O$1,'QMS Data'!$1:$1,0),FALSE),"")</f>
        <v/>
      </c>
      <c r="P157" s="119" t="str">
        <f>IFERROR(VLOOKUP($A157,'QMS Data'!$A:$BD,MATCH(P$1,'QMS Data'!$1:$1,0),FALSE),"")</f>
        <v/>
      </c>
      <c r="Q157" s="120" t="str">
        <f>IFERROR(VLOOKUP($A157,'QMS Data'!$A:$BD,MATCH(Q$1,'QMS Data'!$1:$1,0),FALSE),"")</f>
        <v/>
      </c>
      <c r="R157" s="119" t="str">
        <f>IFERROR(VLOOKUP($A157,'QMS Data'!$A:$BD,MATCH(R$1,'QMS Data'!$1:$1,0),FALSE),"")</f>
        <v/>
      </c>
      <c r="S157" s="120" t="str">
        <f>IFERROR(VLOOKUP($A157,'QMS Data'!$A:$BD,MATCH(S$1,'QMS Data'!$1:$1,0),FALSE),"")</f>
        <v/>
      </c>
      <c r="T157" s="121" t="str">
        <f t="shared" si="12"/>
        <v/>
      </c>
      <c r="U157" s="122" t="str">
        <f t="shared" si="13"/>
        <v/>
      </c>
      <c r="V157" s="121" t="str">
        <f>IFERROR(VLOOKUP('Required Data'!$H157,Evaluators!A:B,2,FALSE),"")</f>
        <v/>
      </c>
      <c r="W157" s="123" t="str">
        <f t="shared" si="14"/>
        <v/>
      </c>
      <c r="X157" s="124" t="str">
        <f>IFERROR(VLOOKUP(G157,'Active List'!B:D,2,FALSE),"")</f>
        <v/>
      </c>
      <c r="Y157" s="124" t="str">
        <f>IFERROR(SUM('Required Data'!$L157+'Required Data'!$N157+'Required Data'!$P157),"")</f>
        <v/>
      </c>
      <c r="Z157" s="123" t="str">
        <f t="shared" si="15"/>
        <v/>
      </c>
      <c r="AA157" s="125" t="str">
        <f>IFERROR(DATE(Table1[[#This Row],[Call Year]],Table1[[#This Row],[Call Month]],Table1[[#This Row],[Call day]]),"")</f>
        <v/>
      </c>
      <c r="AB157" s="123" t="str">
        <f>TEXT(Table1[[#This Row],[Call date]],"DDDD")</f>
        <v/>
      </c>
      <c r="AC15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7" s="126" t="str">
        <f>IFERROR(HOUR(Table1[[#This Row],[Time]]),"")</f>
        <v/>
      </c>
      <c r="AE157" s="126" t="str">
        <f>IFERROR(VLOOKUP(J157,DV!A:B,2,FALSE),J157)</f>
        <v/>
      </c>
    </row>
    <row r="158" spans="1:31" s="137" customFormat="1">
      <c r="A158" s="90" t="str">
        <f>IF('QMS Data'!A158&lt;&gt;"",'QMS Data'!A158,"")</f>
        <v/>
      </c>
      <c r="B158" s="117" t="str">
        <f>IFERROR(VLOOKUP($A158,'QMS Data'!$A:$BD,MATCH(B$1,'QMS Data'!$1:$1,0),FALSE),"")</f>
        <v/>
      </c>
      <c r="C158" s="117" t="str">
        <f>IFERROR(VLOOKUP($A158,'QMS Data'!$A:$BD,MATCH(C$1,'QMS Data'!$1:$1,0),FALSE),"")</f>
        <v/>
      </c>
      <c r="D158" s="117" t="str">
        <f>IFERROR(VLOOKUP($A158,'QMS Data'!$A:$BD,MATCH(D$1,'QMS Data'!$1:$1,0),FALSE),"")</f>
        <v/>
      </c>
      <c r="E158" s="118" t="str">
        <f>IFERROR(VLOOKUP($A158,'QMS Data'!$A:$BD,MATCH(E$1,'QMS Data'!$1:$1,0),FALSE),"")</f>
        <v/>
      </c>
      <c r="F158" s="117" t="str">
        <f>IFERROR(VLOOKUP($A158,'QMS Data'!$A:$BD,MATCH(F$1,'QMS Data'!$1:$1,0),FALSE),"")</f>
        <v/>
      </c>
      <c r="G158" s="117" t="str">
        <f>IFERROR(VLOOKUP($A158,'QMS Data'!$A:$BD,MATCH(G$1,'QMS Data'!$1:$1,0),FALSE),"")</f>
        <v/>
      </c>
      <c r="H158" s="117" t="str">
        <f>IFERROR(VLOOKUP($A158,'QMS Data'!$A:$BD,MATCH(H$1,'QMS Data'!$1:$1,0),FALSE),"")</f>
        <v/>
      </c>
      <c r="I158" s="117" t="str">
        <f>IFERROR(VLOOKUP($A158,'QMS Data'!$A:$BD,MATCH(I$1,'QMS Data'!$1:$1,0),FALSE),"")</f>
        <v/>
      </c>
      <c r="J158" s="117" t="str">
        <f>IFERROR(VLOOKUP($A158,'QMS Data'!$A:$BD,MATCH(J$1,'QMS Data'!$1:$1,0),FALSE),"")</f>
        <v/>
      </c>
      <c r="K158" s="117" t="str">
        <f>IFERROR(VLOOKUP($A158,'QMS Data'!$A:$BD,MATCH(K$1,'QMS Data'!$1:$1,0),FALSE),"")</f>
        <v/>
      </c>
      <c r="L158" s="119" t="str">
        <f>IFERROR(VLOOKUP($A158,'QMS Data'!$A:$BD,MATCH(L$1,'QMS Data'!$1:$1,0),FALSE),"")</f>
        <v/>
      </c>
      <c r="M158" s="120" t="str">
        <f>IFERROR(VLOOKUP($A158,'QMS Data'!$A:$BD,MATCH(M$1,'QMS Data'!$1:$1,0),FALSE),"")</f>
        <v/>
      </c>
      <c r="N158" s="119" t="str">
        <f>IFERROR(VLOOKUP($A158,'QMS Data'!$A:$BD,MATCH(N$1,'QMS Data'!$1:$1,0),FALSE),"")</f>
        <v/>
      </c>
      <c r="O158" s="120" t="str">
        <f>IFERROR(VLOOKUP($A158,'QMS Data'!$A:$BD,MATCH(O$1,'QMS Data'!$1:$1,0),FALSE),"")</f>
        <v/>
      </c>
      <c r="P158" s="119" t="str">
        <f>IFERROR(VLOOKUP($A158,'QMS Data'!$A:$BD,MATCH(P$1,'QMS Data'!$1:$1,0),FALSE),"")</f>
        <v/>
      </c>
      <c r="Q158" s="120" t="str">
        <f>IFERROR(VLOOKUP($A158,'QMS Data'!$A:$BD,MATCH(Q$1,'QMS Data'!$1:$1,0),FALSE),"")</f>
        <v/>
      </c>
      <c r="R158" s="119" t="str">
        <f>IFERROR(VLOOKUP($A158,'QMS Data'!$A:$BD,MATCH(R$1,'QMS Data'!$1:$1,0),FALSE),"")</f>
        <v/>
      </c>
      <c r="S158" s="120" t="str">
        <f>IFERROR(VLOOKUP($A158,'QMS Data'!$A:$BD,MATCH(S$1,'QMS Data'!$1:$1,0),FALSE),"")</f>
        <v/>
      </c>
      <c r="T158" s="121" t="str">
        <f t="shared" si="12"/>
        <v/>
      </c>
      <c r="U158" s="122" t="str">
        <f t="shared" si="13"/>
        <v/>
      </c>
      <c r="V158" s="121" t="str">
        <f>IFERROR(VLOOKUP('Required Data'!$H158,Evaluators!A:B,2,FALSE),"")</f>
        <v/>
      </c>
      <c r="W158" s="123" t="str">
        <f t="shared" si="14"/>
        <v/>
      </c>
      <c r="X158" s="124" t="str">
        <f>IFERROR(VLOOKUP(G158,'Active List'!B:D,2,FALSE),"")</f>
        <v/>
      </c>
      <c r="Y158" s="124" t="str">
        <f>IFERROR(SUM('Required Data'!$L158+'Required Data'!$N158+'Required Data'!$P158),"")</f>
        <v/>
      </c>
      <c r="Z158" s="123" t="str">
        <f t="shared" si="15"/>
        <v/>
      </c>
      <c r="AA158" s="125" t="str">
        <f>IFERROR(DATE(Table1[[#This Row],[Call Year]],Table1[[#This Row],[Call Month]],Table1[[#This Row],[Call day]]),"")</f>
        <v/>
      </c>
      <c r="AB158" s="123" t="str">
        <f>TEXT(Table1[[#This Row],[Call date]],"DDDD")</f>
        <v/>
      </c>
      <c r="AC15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8" s="126" t="str">
        <f>IFERROR(HOUR(Table1[[#This Row],[Time]]),"")</f>
        <v/>
      </c>
      <c r="AE158" s="126" t="str">
        <f>IFERROR(VLOOKUP(J158,DV!A:B,2,FALSE),J158)</f>
        <v/>
      </c>
    </row>
    <row r="159" spans="1:31" s="137" customFormat="1">
      <c r="A159" s="90" t="str">
        <f>IF('QMS Data'!A159&lt;&gt;"",'QMS Data'!A159,"")</f>
        <v/>
      </c>
      <c r="B159" s="117" t="str">
        <f>IFERROR(VLOOKUP($A159,'QMS Data'!$A:$BD,MATCH(B$1,'QMS Data'!$1:$1,0),FALSE),"")</f>
        <v/>
      </c>
      <c r="C159" s="117" t="str">
        <f>IFERROR(VLOOKUP($A159,'QMS Data'!$A:$BD,MATCH(C$1,'QMS Data'!$1:$1,0),FALSE),"")</f>
        <v/>
      </c>
      <c r="D159" s="117" t="str">
        <f>IFERROR(VLOOKUP($A159,'QMS Data'!$A:$BD,MATCH(D$1,'QMS Data'!$1:$1,0),FALSE),"")</f>
        <v/>
      </c>
      <c r="E159" s="118" t="str">
        <f>IFERROR(VLOOKUP($A159,'QMS Data'!$A:$BD,MATCH(E$1,'QMS Data'!$1:$1,0),FALSE),"")</f>
        <v/>
      </c>
      <c r="F159" s="117" t="str">
        <f>IFERROR(VLOOKUP($A159,'QMS Data'!$A:$BD,MATCH(F$1,'QMS Data'!$1:$1,0),FALSE),"")</f>
        <v/>
      </c>
      <c r="G159" s="117" t="str">
        <f>IFERROR(VLOOKUP($A159,'QMS Data'!$A:$BD,MATCH(G$1,'QMS Data'!$1:$1,0),FALSE),"")</f>
        <v/>
      </c>
      <c r="H159" s="117" t="str">
        <f>IFERROR(VLOOKUP($A159,'QMS Data'!$A:$BD,MATCH(H$1,'QMS Data'!$1:$1,0),FALSE),"")</f>
        <v/>
      </c>
      <c r="I159" s="117" t="str">
        <f>IFERROR(VLOOKUP($A159,'QMS Data'!$A:$BD,MATCH(I$1,'QMS Data'!$1:$1,0),FALSE),"")</f>
        <v/>
      </c>
      <c r="J159" s="117" t="str">
        <f>IFERROR(VLOOKUP($A159,'QMS Data'!$A:$BD,MATCH(J$1,'QMS Data'!$1:$1,0),FALSE),"")</f>
        <v/>
      </c>
      <c r="K159" s="117" t="str">
        <f>IFERROR(VLOOKUP($A159,'QMS Data'!$A:$BD,MATCH(K$1,'QMS Data'!$1:$1,0),FALSE),"")</f>
        <v/>
      </c>
      <c r="L159" s="119" t="str">
        <f>IFERROR(VLOOKUP($A159,'QMS Data'!$A:$BD,MATCH(L$1,'QMS Data'!$1:$1,0),FALSE),"")</f>
        <v/>
      </c>
      <c r="M159" s="120" t="str">
        <f>IFERROR(VLOOKUP($A159,'QMS Data'!$A:$BD,MATCH(M$1,'QMS Data'!$1:$1,0),FALSE),"")</f>
        <v/>
      </c>
      <c r="N159" s="119" t="str">
        <f>IFERROR(VLOOKUP($A159,'QMS Data'!$A:$BD,MATCH(N$1,'QMS Data'!$1:$1,0),FALSE),"")</f>
        <v/>
      </c>
      <c r="O159" s="120" t="str">
        <f>IFERROR(VLOOKUP($A159,'QMS Data'!$A:$BD,MATCH(O$1,'QMS Data'!$1:$1,0),FALSE),"")</f>
        <v/>
      </c>
      <c r="P159" s="119" t="str">
        <f>IFERROR(VLOOKUP($A159,'QMS Data'!$A:$BD,MATCH(P$1,'QMS Data'!$1:$1,0),FALSE),"")</f>
        <v/>
      </c>
      <c r="Q159" s="120" t="str">
        <f>IFERROR(VLOOKUP($A159,'QMS Data'!$A:$BD,MATCH(Q$1,'QMS Data'!$1:$1,0),FALSE),"")</f>
        <v/>
      </c>
      <c r="R159" s="119" t="str">
        <f>IFERROR(VLOOKUP($A159,'QMS Data'!$A:$BD,MATCH(R$1,'QMS Data'!$1:$1,0),FALSE),"")</f>
        <v/>
      </c>
      <c r="S159" s="120" t="str">
        <f>IFERROR(VLOOKUP($A159,'QMS Data'!$A:$BD,MATCH(S$1,'QMS Data'!$1:$1,0),FALSE),"")</f>
        <v/>
      </c>
      <c r="T159" s="121" t="str">
        <f t="shared" si="12"/>
        <v/>
      </c>
      <c r="U159" s="122" t="str">
        <f t="shared" si="13"/>
        <v/>
      </c>
      <c r="V159" s="121" t="str">
        <f>IFERROR(VLOOKUP('Required Data'!$H159,Evaluators!A:B,2,FALSE),"")</f>
        <v/>
      </c>
      <c r="W159" s="123" t="str">
        <f t="shared" si="14"/>
        <v/>
      </c>
      <c r="X159" s="124" t="str">
        <f>IFERROR(VLOOKUP(G159,'Active List'!B:D,2,FALSE),"")</f>
        <v/>
      </c>
      <c r="Y159" s="124" t="str">
        <f>IFERROR(SUM('Required Data'!$L159+'Required Data'!$N159+'Required Data'!$P159),"")</f>
        <v/>
      </c>
      <c r="Z159" s="123" t="str">
        <f t="shared" si="15"/>
        <v/>
      </c>
      <c r="AA159" s="125" t="str">
        <f>IFERROR(DATE(Table1[[#This Row],[Call Year]],Table1[[#This Row],[Call Month]],Table1[[#This Row],[Call day]]),"")</f>
        <v/>
      </c>
      <c r="AB159" s="123" t="str">
        <f>TEXT(Table1[[#This Row],[Call date]],"DDDD")</f>
        <v/>
      </c>
      <c r="AC15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59" s="126" t="str">
        <f>IFERROR(HOUR(Table1[[#This Row],[Time]]),"")</f>
        <v/>
      </c>
      <c r="AE159" s="126" t="str">
        <f>IFERROR(VLOOKUP(J159,DV!A:B,2,FALSE),J159)</f>
        <v/>
      </c>
    </row>
    <row r="160" spans="1:31" s="137" customFormat="1">
      <c r="A160" s="90" t="str">
        <f>IF('QMS Data'!A160&lt;&gt;"",'QMS Data'!A160,"")</f>
        <v/>
      </c>
      <c r="B160" s="117" t="str">
        <f>IFERROR(VLOOKUP($A160,'QMS Data'!$A:$BD,MATCH(B$1,'QMS Data'!$1:$1,0),FALSE),"")</f>
        <v/>
      </c>
      <c r="C160" s="117" t="str">
        <f>IFERROR(VLOOKUP($A160,'QMS Data'!$A:$BD,MATCH(C$1,'QMS Data'!$1:$1,0),FALSE),"")</f>
        <v/>
      </c>
      <c r="D160" s="117" t="str">
        <f>IFERROR(VLOOKUP($A160,'QMS Data'!$A:$BD,MATCH(D$1,'QMS Data'!$1:$1,0),FALSE),"")</f>
        <v/>
      </c>
      <c r="E160" s="118" t="str">
        <f>IFERROR(VLOOKUP($A160,'QMS Data'!$A:$BD,MATCH(E$1,'QMS Data'!$1:$1,0),FALSE),"")</f>
        <v/>
      </c>
      <c r="F160" s="117" t="str">
        <f>IFERROR(VLOOKUP($A160,'QMS Data'!$A:$BD,MATCH(F$1,'QMS Data'!$1:$1,0),FALSE),"")</f>
        <v/>
      </c>
      <c r="G160" s="117" t="str">
        <f>IFERROR(VLOOKUP($A160,'QMS Data'!$A:$BD,MATCH(G$1,'QMS Data'!$1:$1,0),FALSE),"")</f>
        <v/>
      </c>
      <c r="H160" s="117" t="str">
        <f>IFERROR(VLOOKUP($A160,'QMS Data'!$A:$BD,MATCH(H$1,'QMS Data'!$1:$1,0),FALSE),"")</f>
        <v/>
      </c>
      <c r="I160" s="117" t="str">
        <f>IFERROR(VLOOKUP($A160,'QMS Data'!$A:$BD,MATCH(I$1,'QMS Data'!$1:$1,0),FALSE),"")</f>
        <v/>
      </c>
      <c r="J160" s="117" t="str">
        <f>IFERROR(VLOOKUP($A160,'QMS Data'!$A:$BD,MATCH(J$1,'QMS Data'!$1:$1,0),FALSE),"")</f>
        <v/>
      </c>
      <c r="K160" s="117" t="str">
        <f>IFERROR(VLOOKUP($A160,'QMS Data'!$A:$BD,MATCH(K$1,'QMS Data'!$1:$1,0),FALSE),"")</f>
        <v/>
      </c>
      <c r="L160" s="119" t="str">
        <f>IFERROR(VLOOKUP($A160,'QMS Data'!$A:$BD,MATCH(L$1,'QMS Data'!$1:$1,0),FALSE),"")</f>
        <v/>
      </c>
      <c r="M160" s="120" t="str">
        <f>IFERROR(VLOOKUP($A160,'QMS Data'!$A:$BD,MATCH(M$1,'QMS Data'!$1:$1,0),FALSE),"")</f>
        <v/>
      </c>
      <c r="N160" s="119" t="str">
        <f>IFERROR(VLOOKUP($A160,'QMS Data'!$A:$BD,MATCH(N$1,'QMS Data'!$1:$1,0),FALSE),"")</f>
        <v/>
      </c>
      <c r="O160" s="120" t="str">
        <f>IFERROR(VLOOKUP($A160,'QMS Data'!$A:$BD,MATCH(O$1,'QMS Data'!$1:$1,0),FALSE),"")</f>
        <v/>
      </c>
      <c r="P160" s="119" t="str">
        <f>IFERROR(VLOOKUP($A160,'QMS Data'!$A:$BD,MATCH(P$1,'QMS Data'!$1:$1,0),FALSE),"")</f>
        <v/>
      </c>
      <c r="Q160" s="120" t="str">
        <f>IFERROR(VLOOKUP($A160,'QMS Data'!$A:$BD,MATCH(Q$1,'QMS Data'!$1:$1,0),FALSE),"")</f>
        <v/>
      </c>
      <c r="R160" s="119" t="str">
        <f>IFERROR(VLOOKUP($A160,'QMS Data'!$A:$BD,MATCH(R$1,'QMS Data'!$1:$1,0),FALSE),"")</f>
        <v/>
      </c>
      <c r="S160" s="120" t="str">
        <f>IFERROR(VLOOKUP($A160,'QMS Data'!$A:$BD,MATCH(S$1,'QMS Data'!$1:$1,0),FALSE),"")</f>
        <v/>
      </c>
      <c r="T160" s="121" t="str">
        <f t="shared" si="12"/>
        <v/>
      </c>
      <c r="U160" s="122" t="str">
        <f t="shared" si="13"/>
        <v/>
      </c>
      <c r="V160" s="121" t="str">
        <f>IFERROR(VLOOKUP('Required Data'!$H160,Evaluators!A:B,2,FALSE),"")</f>
        <v/>
      </c>
      <c r="W160" s="123" t="str">
        <f t="shared" si="14"/>
        <v/>
      </c>
      <c r="X160" s="124" t="str">
        <f>IFERROR(VLOOKUP(G160,'Active List'!B:D,2,FALSE),"")</f>
        <v/>
      </c>
      <c r="Y160" s="124" t="str">
        <f>IFERROR(SUM('Required Data'!$L160+'Required Data'!$N160+'Required Data'!$P160),"")</f>
        <v/>
      </c>
      <c r="Z160" s="123" t="str">
        <f t="shared" si="15"/>
        <v/>
      </c>
      <c r="AA160" s="125" t="str">
        <f>IFERROR(DATE(Table1[[#This Row],[Call Year]],Table1[[#This Row],[Call Month]],Table1[[#This Row],[Call day]]),"")</f>
        <v/>
      </c>
      <c r="AB160" s="123" t="str">
        <f>TEXT(Table1[[#This Row],[Call date]],"DDDD")</f>
        <v/>
      </c>
      <c r="AC16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0" s="126" t="str">
        <f>IFERROR(HOUR(Table1[[#This Row],[Time]]),"")</f>
        <v/>
      </c>
      <c r="AE160" s="126" t="str">
        <f>IFERROR(VLOOKUP(J160,DV!A:B,2,FALSE),J160)</f>
        <v/>
      </c>
    </row>
    <row r="161" spans="1:31" s="137" customFormat="1">
      <c r="A161" s="90" t="str">
        <f>IF('QMS Data'!A161&lt;&gt;"",'QMS Data'!A161,"")</f>
        <v/>
      </c>
      <c r="B161" s="117" t="str">
        <f>IFERROR(VLOOKUP($A161,'QMS Data'!$A:$BD,MATCH(B$1,'QMS Data'!$1:$1,0),FALSE),"")</f>
        <v/>
      </c>
      <c r="C161" s="117" t="str">
        <f>IFERROR(VLOOKUP($A161,'QMS Data'!$A:$BD,MATCH(C$1,'QMS Data'!$1:$1,0),FALSE),"")</f>
        <v/>
      </c>
      <c r="D161" s="117" t="str">
        <f>IFERROR(VLOOKUP($A161,'QMS Data'!$A:$BD,MATCH(D$1,'QMS Data'!$1:$1,0),FALSE),"")</f>
        <v/>
      </c>
      <c r="E161" s="118" t="str">
        <f>IFERROR(VLOOKUP($A161,'QMS Data'!$A:$BD,MATCH(E$1,'QMS Data'!$1:$1,0),FALSE),"")</f>
        <v/>
      </c>
      <c r="F161" s="117" t="str">
        <f>IFERROR(VLOOKUP($A161,'QMS Data'!$A:$BD,MATCH(F$1,'QMS Data'!$1:$1,0),FALSE),"")</f>
        <v/>
      </c>
      <c r="G161" s="117" t="str">
        <f>IFERROR(VLOOKUP($A161,'QMS Data'!$A:$BD,MATCH(G$1,'QMS Data'!$1:$1,0),FALSE),"")</f>
        <v/>
      </c>
      <c r="H161" s="117" t="str">
        <f>IFERROR(VLOOKUP($A161,'QMS Data'!$A:$BD,MATCH(H$1,'QMS Data'!$1:$1,0),FALSE),"")</f>
        <v/>
      </c>
      <c r="I161" s="117" t="str">
        <f>IFERROR(VLOOKUP($A161,'QMS Data'!$A:$BD,MATCH(I$1,'QMS Data'!$1:$1,0),FALSE),"")</f>
        <v/>
      </c>
      <c r="J161" s="117" t="str">
        <f>IFERROR(VLOOKUP($A161,'QMS Data'!$A:$BD,MATCH(J$1,'QMS Data'!$1:$1,0),FALSE),"")</f>
        <v/>
      </c>
      <c r="K161" s="117" t="str">
        <f>IFERROR(VLOOKUP($A161,'QMS Data'!$A:$BD,MATCH(K$1,'QMS Data'!$1:$1,0),FALSE),"")</f>
        <v/>
      </c>
      <c r="L161" s="119" t="str">
        <f>IFERROR(VLOOKUP($A161,'QMS Data'!$A:$BD,MATCH(L$1,'QMS Data'!$1:$1,0),FALSE),"")</f>
        <v/>
      </c>
      <c r="M161" s="120" t="str">
        <f>IFERROR(VLOOKUP($A161,'QMS Data'!$A:$BD,MATCH(M$1,'QMS Data'!$1:$1,0),FALSE),"")</f>
        <v/>
      </c>
      <c r="N161" s="119" t="str">
        <f>IFERROR(VLOOKUP($A161,'QMS Data'!$A:$BD,MATCH(N$1,'QMS Data'!$1:$1,0),FALSE),"")</f>
        <v/>
      </c>
      <c r="O161" s="120" t="str">
        <f>IFERROR(VLOOKUP($A161,'QMS Data'!$A:$BD,MATCH(O$1,'QMS Data'!$1:$1,0),FALSE),"")</f>
        <v/>
      </c>
      <c r="P161" s="119" t="str">
        <f>IFERROR(VLOOKUP($A161,'QMS Data'!$A:$BD,MATCH(P$1,'QMS Data'!$1:$1,0),FALSE),"")</f>
        <v/>
      </c>
      <c r="Q161" s="120" t="str">
        <f>IFERROR(VLOOKUP($A161,'QMS Data'!$A:$BD,MATCH(Q$1,'QMS Data'!$1:$1,0),FALSE),"")</f>
        <v/>
      </c>
      <c r="R161" s="119" t="str">
        <f>IFERROR(VLOOKUP($A161,'QMS Data'!$A:$BD,MATCH(R$1,'QMS Data'!$1:$1,0),FALSE),"")</f>
        <v/>
      </c>
      <c r="S161" s="120" t="str">
        <f>IFERROR(VLOOKUP($A161,'QMS Data'!$A:$BD,MATCH(S$1,'QMS Data'!$1:$1,0),FALSE),"")</f>
        <v/>
      </c>
      <c r="T161" s="121" t="str">
        <f t="shared" si="12"/>
        <v/>
      </c>
      <c r="U161" s="122" t="str">
        <f t="shared" si="13"/>
        <v/>
      </c>
      <c r="V161" s="121" t="str">
        <f>IFERROR(VLOOKUP('Required Data'!$H161,Evaluators!A:B,2,FALSE),"")</f>
        <v/>
      </c>
      <c r="W161" s="123" t="str">
        <f t="shared" si="14"/>
        <v/>
      </c>
      <c r="X161" s="124" t="str">
        <f>IFERROR(VLOOKUP(G161,'Active List'!B:D,2,FALSE),"")</f>
        <v/>
      </c>
      <c r="Y161" s="124" t="str">
        <f>IFERROR(SUM('Required Data'!$L161+'Required Data'!$N161+'Required Data'!$P161),"")</f>
        <v/>
      </c>
      <c r="Z161" s="123" t="str">
        <f t="shared" si="15"/>
        <v/>
      </c>
      <c r="AA161" s="125" t="str">
        <f>IFERROR(DATE(Table1[[#This Row],[Call Year]],Table1[[#This Row],[Call Month]],Table1[[#This Row],[Call day]]),"")</f>
        <v/>
      </c>
      <c r="AB161" s="123" t="str">
        <f>TEXT(Table1[[#This Row],[Call date]],"DDDD")</f>
        <v/>
      </c>
      <c r="AC16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1" s="126" t="str">
        <f>IFERROR(HOUR(Table1[[#This Row],[Time]]),"")</f>
        <v/>
      </c>
      <c r="AE161" s="126" t="str">
        <f>IFERROR(VLOOKUP(J161,DV!A:B,2,FALSE),J161)</f>
        <v/>
      </c>
    </row>
    <row r="162" spans="1:31" s="137" customFormat="1">
      <c r="A162" s="90" t="str">
        <f>IF('QMS Data'!A162&lt;&gt;"",'QMS Data'!A162,"")</f>
        <v/>
      </c>
      <c r="B162" s="117" t="str">
        <f>IFERROR(VLOOKUP($A162,'QMS Data'!$A:$BD,MATCH(B$1,'QMS Data'!$1:$1,0),FALSE),"")</f>
        <v/>
      </c>
      <c r="C162" s="117" t="str">
        <f>IFERROR(VLOOKUP($A162,'QMS Data'!$A:$BD,MATCH(C$1,'QMS Data'!$1:$1,0),FALSE),"")</f>
        <v/>
      </c>
      <c r="D162" s="117" t="str">
        <f>IFERROR(VLOOKUP($A162,'QMS Data'!$A:$BD,MATCH(D$1,'QMS Data'!$1:$1,0),FALSE),"")</f>
        <v/>
      </c>
      <c r="E162" s="118" t="str">
        <f>IFERROR(VLOOKUP($A162,'QMS Data'!$A:$BD,MATCH(E$1,'QMS Data'!$1:$1,0),FALSE),"")</f>
        <v/>
      </c>
      <c r="F162" s="117" t="str">
        <f>IFERROR(VLOOKUP($A162,'QMS Data'!$A:$BD,MATCH(F$1,'QMS Data'!$1:$1,0),FALSE),"")</f>
        <v/>
      </c>
      <c r="G162" s="117" t="str">
        <f>IFERROR(VLOOKUP($A162,'QMS Data'!$A:$BD,MATCH(G$1,'QMS Data'!$1:$1,0),FALSE),"")</f>
        <v/>
      </c>
      <c r="H162" s="117" t="str">
        <f>IFERROR(VLOOKUP($A162,'QMS Data'!$A:$BD,MATCH(H$1,'QMS Data'!$1:$1,0),FALSE),"")</f>
        <v/>
      </c>
      <c r="I162" s="117" t="str">
        <f>IFERROR(VLOOKUP($A162,'QMS Data'!$A:$BD,MATCH(I$1,'QMS Data'!$1:$1,0),FALSE),"")</f>
        <v/>
      </c>
      <c r="J162" s="117" t="str">
        <f>IFERROR(VLOOKUP($A162,'QMS Data'!$A:$BD,MATCH(J$1,'QMS Data'!$1:$1,0),FALSE),"")</f>
        <v/>
      </c>
      <c r="K162" s="117" t="str">
        <f>IFERROR(VLOOKUP($A162,'QMS Data'!$A:$BD,MATCH(K$1,'QMS Data'!$1:$1,0),FALSE),"")</f>
        <v/>
      </c>
      <c r="L162" s="119" t="str">
        <f>IFERROR(VLOOKUP($A162,'QMS Data'!$A:$BD,MATCH(L$1,'QMS Data'!$1:$1,0),FALSE),"")</f>
        <v/>
      </c>
      <c r="M162" s="120" t="str">
        <f>IFERROR(VLOOKUP($A162,'QMS Data'!$A:$BD,MATCH(M$1,'QMS Data'!$1:$1,0),FALSE),"")</f>
        <v/>
      </c>
      <c r="N162" s="119" t="str">
        <f>IFERROR(VLOOKUP($A162,'QMS Data'!$A:$BD,MATCH(N$1,'QMS Data'!$1:$1,0),FALSE),"")</f>
        <v/>
      </c>
      <c r="O162" s="120" t="str">
        <f>IFERROR(VLOOKUP($A162,'QMS Data'!$A:$BD,MATCH(O$1,'QMS Data'!$1:$1,0),FALSE),"")</f>
        <v/>
      </c>
      <c r="P162" s="119" t="str">
        <f>IFERROR(VLOOKUP($A162,'QMS Data'!$A:$BD,MATCH(P$1,'QMS Data'!$1:$1,0),FALSE),"")</f>
        <v/>
      </c>
      <c r="Q162" s="120" t="str">
        <f>IFERROR(VLOOKUP($A162,'QMS Data'!$A:$BD,MATCH(Q$1,'QMS Data'!$1:$1,0),FALSE),"")</f>
        <v/>
      </c>
      <c r="R162" s="119" t="str">
        <f>IFERROR(VLOOKUP($A162,'QMS Data'!$A:$BD,MATCH(R$1,'QMS Data'!$1:$1,0),FALSE),"")</f>
        <v/>
      </c>
      <c r="S162" s="120" t="str">
        <f>IFERROR(VLOOKUP($A162,'QMS Data'!$A:$BD,MATCH(S$1,'QMS Data'!$1:$1,0),FALSE),"")</f>
        <v/>
      </c>
      <c r="T162" s="121" t="str">
        <f t="shared" si="12"/>
        <v/>
      </c>
      <c r="U162" s="122" t="str">
        <f t="shared" si="13"/>
        <v/>
      </c>
      <c r="V162" s="121" t="str">
        <f>IFERROR(VLOOKUP('Required Data'!$H162,Evaluators!A:B,2,FALSE),"")</f>
        <v/>
      </c>
      <c r="W162" s="123" t="str">
        <f t="shared" si="14"/>
        <v/>
      </c>
      <c r="X162" s="124" t="str">
        <f>IFERROR(VLOOKUP(G162,'Active List'!B:D,2,FALSE),"")</f>
        <v/>
      </c>
      <c r="Y162" s="124" t="str">
        <f>IFERROR(SUM('Required Data'!$L162+'Required Data'!$N162+'Required Data'!$P162),"")</f>
        <v/>
      </c>
      <c r="Z162" s="123" t="str">
        <f t="shared" si="15"/>
        <v/>
      </c>
      <c r="AA162" s="125" t="str">
        <f>IFERROR(DATE(Table1[[#This Row],[Call Year]],Table1[[#This Row],[Call Month]],Table1[[#This Row],[Call day]]),"")</f>
        <v/>
      </c>
      <c r="AB162" s="123" t="str">
        <f>TEXT(Table1[[#This Row],[Call date]],"DDDD")</f>
        <v/>
      </c>
      <c r="AC16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2" s="126" t="str">
        <f>IFERROR(HOUR(Table1[[#This Row],[Time]]),"")</f>
        <v/>
      </c>
      <c r="AE162" s="126" t="str">
        <f>IFERROR(VLOOKUP(J162,DV!A:B,2,FALSE),J162)</f>
        <v/>
      </c>
    </row>
    <row r="163" spans="1:31" s="137" customFormat="1">
      <c r="A163" s="90" t="str">
        <f>IF('QMS Data'!A163&lt;&gt;"",'QMS Data'!A163,"")</f>
        <v/>
      </c>
      <c r="B163" s="117" t="str">
        <f>IFERROR(VLOOKUP($A163,'QMS Data'!$A:$BD,MATCH(B$1,'QMS Data'!$1:$1,0),FALSE),"")</f>
        <v/>
      </c>
      <c r="C163" s="117" t="str">
        <f>IFERROR(VLOOKUP($A163,'QMS Data'!$A:$BD,MATCH(C$1,'QMS Data'!$1:$1,0),FALSE),"")</f>
        <v/>
      </c>
      <c r="D163" s="117" t="str">
        <f>IFERROR(VLOOKUP($A163,'QMS Data'!$A:$BD,MATCH(D$1,'QMS Data'!$1:$1,0),FALSE),"")</f>
        <v/>
      </c>
      <c r="E163" s="118" t="str">
        <f>IFERROR(VLOOKUP($A163,'QMS Data'!$A:$BD,MATCH(E$1,'QMS Data'!$1:$1,0),FALSE),"")</f>
        <v/>
      </c>
      <c r="F163" s="117" t="str">
        <f>IFERROR(VLOOKUP($A163,'QMS Data'!$A:$BD,MATCH(F$1,'QMS Data'!$1:$1,0),FALSE),"")</f>
        <v/>
      </c>
      <c r="G163" s="117" t="str">
        <f>IFERROR(VLOOKUP($A163,'QMS Data'!$A:$BD,MATCH(G$1,'QMS Data'!$1:$1,0),FALSE),"")</f>
        <v/>
      </c>
      <c r="H163" s="117" t="str">
        <f>IFERROR(VLOOKUP($A163,'QMS Data'!$A:$BD,MATCH(H$1,'QMS Data'!$1:$1,0),FALSE),"")</f>
        <v/>
      </c>
      <c r="I163" s="117" t="str">
        <f>IFERROR(VLOOKUP($A163,'QMS Data'!$A:$BD,MATCH(I$1,'QMS Data'!$1:$1,0),FALSE),"")</f>
        <v/>
      </c>
      <c r="J163" s="117" t="str">
        <f>IFERROR(VLOOKUP($A163,'QMS Data'!$A:$BD,MATCH(J$1,'QMS Data'!$1:$1,0),FALSE),"")</f>
        <v/>
      </c>
      <c r="K163" s="117" t="str">
        <f>IFERROR(VLOOKUP($A163,'QMS Data'!$A:$BD,MATCH(K$1,'QMS Data'!$1:$1,0),FALSE),"")</f>
        <v/>
      </c>
      <c r="L163" s="119" t="str">
        <f>IFERROR(VLOOKUP($A163,'QMS Data'!$A:$BD,MATCH(L$1,'QMS Data'!$1:$1,0),FALSE),"")</f>
        <v/>
      </c>
      <c r="M163" s="120" t="str">
        <f>IFERROR(VLOOKUP($A163,'QMS Data'!$A:$BD,MATCH(M$1,'QMS Data'!$1:$1,0),FALSE),"")</f>
        <v/>
      </c>
      <c r="N163" s="119" t="str">
        <f>IFERROR(VLOOKUP($A163,'QMS Data'!$A:$BD,MATCH(N$1,'QMS Data'!$1:$1,0),FALSE),"")</f>
        <v/>
      </c>
      <c r="O163" s="120" t="str">
        <f>IFERROR(VLOOKUP($A163,'QMS Data'!$A:$BD,MATCH(O$1,'QMS Data'!$1:$1,0),FALSE),"")</f>
        <v/>
      </c>
      <c r="P163" s="119" t="str">
        <f>IFERROR(VLOOKUP($A163,'QMS Data'!$A:$BD,MATCH(P$1,'QMS Data'!$1:$1,0),FALSE),"")</f>
        <v/>
      </c>
      <c r="Q163" s="120" t="str">
        <f>IFERROR(VLOOKUP($A163,'QMS Data'!$A:$BD,MATCH(Q$1,'QMS Data'!$1:$1,0),FALSE),"")</f>
        <v/>
      </c>
      <c r="R163" s="119" t="str">
        <f>IFERROR(VLOOKUP($A163,'QMS Data'!$A:$BD,MATCH(R$1,'QMS Data'!$1:$1,0),FALSE),"")</f>
        <v/>
      </c>
      <c r="S163" s="120" t="str">
        <f>IFERROR(VLOOKUP($A163,'QMS Data'!$A:$BD,MATCH(S$1,'QMS Data'!$1:$1,0),FALSE),"")</f>
        <v/>
      </c>
      <c r="T163" s="121" t="str">
        <f t="shared" si="12"/>
        <v/>
      </c>
      <c r="U163" s="122" t="str">
        <f t="shared" si="13"/>
        <v/>
      </c>
      <c r="V163" s="121" t="str">
        <f>IFERROR(VLOOKUP('Required Data'!$H163,Evaluators!A:B,2,FALSE),"")</f>
        <v/>
      </c>
      <c r="W163" s="123" t="str">
        <f t="shared" si="14"/>
        <v/>
      </c>
      <c r="X163" s="124" t="str">
        <f>IFERROR(VLOOKUP(G163,'Active List'!B:D,2,FALSE),"")</f>
        <v/>
      </c>
      <c r="Y163" s="124" t="str">
        <f>IFERROR(SUM('Required Data'!$L163+'Required Data'!$N163+'Required Data'!$P163),"")</f>
        <v/>
      </c>
      <c r="Z163" s="123" t="str">
        <f t="shared" si="15"/>
        <v/>
      </c>
      <c r="AA163" s="125" t="str">
        <f>IFERROR(DATE(Table1[[#This Row],[Call Year]],Table1[[#This Row],[Call Month]],Table1[[#This Row],[Call day]]),"")</f>
        <v/>
      </c>
      <c r="AB163" s="123" t="str">
        <f>TEXT(Table1[[#This Row],[Call date]],"DDDD")</f>
        <v/>
      </c>
      <c r="AC16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3" s="126" t="str">
        <f>IFERROR(HOUR(Table1[[#This Row],[Time]]),"")</f>
        <v/>
      </c>
      <c r="AE163" s="126" t="str">
        <f>IFERROR(VLOOKUP(J163,DV!A:B,2,FALSE),J163)</f>
        <v/>
      </c>
    </row>
    <row r="164" spans="1:31" s="137" customFormat="1">
      <c r="A164" s="90" t="str">
        <f>IF('QMS Data'!A164&lt;&gt;"",'QMS Data'!A164,"")</f>
        <v/>
      </c>
      <c r="B164" s="117" t="str">
        <f>IFERROR(VLOOKUP($A164,'QMS Data'!$A:$BD,MATCH(B$1,'QMS Data'!$1:$1,0),FALSE),"")</f>
        <v/>
      </c>
      <c r="C164" s="117" t="str">
        <f>IFERROR(VLOOKUP($A164,'QMS Data'!$A:$BD,MATCH(C$1,'QMS Data'!$1:$1,0),FALSE),"")</f>
        <v/>
      </c>
      <c r="D164" s="117" t="str">
        <f>IFERROR(VLOOKUP($A164,'QMS Data'!$A:$BD,MATCH(D$1,'QMS Data'!$1:$1,0),FALSE),"")</f>
        <v/>
      </c>
      <c r="E164" s="118" t="str">
        <f>IFERROR(VLOOKUP($A164,'QMS Data'!$A:$BD,MATCH(E$1,'QMS Data'!$1:$1,0),FALSE),"")</f>
        <v/>
      </c>
      <c r="F164" s="117" t="str">
        <f>IFERROR(VLOOKUP($A164,'QMS Data'!$A:$BD,MATCH(F$1,'QMS Data'!$1:$1,0),FALSE),"")</f>
        <v/>
      </c>
      <c r="G164" s="117" t="str">
        <f>IFERROR(VLOOKUP($A164,'QMS Data'!$A:$BD,MATCH(G$1,'QMS Data'!$1:$1,0),FALSE),"")</f>
        <v/>
      </c>
      <c r="H164" s="117" t="str">
        <f>IFERROR(VLOOKUP($A164,'QMS Data'!$A:$BD,MATCH(H$1,'QMS Data'!$1:$1,0),FALSE),"")</f>
        <v/>
      </c>
      <c r="I164" s="117" t="str">
        <f>IFERROR(VLOOKUP($A164,'QMS Data'!$A:$BD,MATCH(I$1,'QMS Data'!$1:$1,0),FALSE),"")</f>
        <v/>
      </c>
      <c r="J164" s="117" t="str">
        <f>IFERROR(VLOOKUP($A164,'QMS Data'!$A:$BD,MATCH(J$1,'QMS Data'!$1:$1,0),FALSE),"")</f>
        <v/>
      </c>
      <c r="K164" s="117" t="str">
        <f>IFERROR(VLOOKUP($A164,'QMS Data'!$A:$BD,MATCH(K$1,'QMS Data'!$1:$1,0),FALSE),"")</f>
        <v/>
      </c>
      <c r="L164" s="119" t="str">
        <f>IFERROR(VLOOKUP($A164,'QMS Data'!$A:$BD,MATCH(L$1,'QMS Data'!$1:$1,0),FALSE),"")</f>
        <v/>
      </c>
      <c r="M164" s="120" t="str">
        <f>IFERROR(VLOOKUP($A164,'QMS Data'!$A:$BD,MATCH(M$1,'QMS Data'!$1:$1,0),FALSE),"")</f>
        <v/>
      </c>
      <c r="N164" s="119" t="str">
        <f>IFERROR(VLOOKUP($A164,'QMS Data'!$A:$BD,MATCH(N$1,'QMS Data'!$1:$1,0),FALSE),"")</f>
        <v/>
      </c>
      <c r="O164" s="120" t="str">
        <f>IFERROR(VLOOKUP($A164,'QMS Data'!$A:$BD,MATCH(O$1,'QMS Data'!$1:$1,0),FALSE),"")</f>
        <v/>
      </c>
      <c r="P164" s="119" t="str">
        <f>IFERROR(VLOOKUP($A164,'QMS Data'!$A:$BD,MATCH(P$1,'QMS Data'!$1:$1,0),FALSE),"")</f>
        <v/>
      </c>
      <c r="Q164" s="120" t="str">
        <f>IFERROR(VLOOKUP($A164,'QMS Data'!$A:$BD,MATCH(Q$1,'QMS Data'!$1:$1,0),FALSE),"")</f>
        <v/>
      </c>
      <c r="R164" s="119" t="str">
        <f>IFERROR(VLOOKUP($A164,'QMS Data'!$A:$BD,MATCH(R$1,'QMS Data'!$1:$1,0),FALSE),"")</f>
        <v/>
      </c>
      <c r="S164" s="120" t="str">
        <f>IFERROR(VLOOKUP($A164,'QMS Data'!$A:$BD,MATCH(S$1,'QMS Data'!$1:$1,0),FALSE),"")</f>
        <v/>
      </c>
      <c r="T164" s="121" t="str">
        <f t="shared" si="12"/>
        <v/>
      </c>
      <c r="U164" s="122" t="str">
        <f t="shared" si="13"/>
        <v/>
      </c>
      <c r="V164" s="121" t="str">
        <f>IFERROR(VLOOKUP('Required Data'!$H164,Evaluators!A:B,2,FALSE),"")</f>
        <v/>
      </c>
      <c r="W164" s="123" t="str">
        <f t="shared" si="14"/>
        <v/>
      </c>
      <c r="X164" s="124" t="str">
        <f>IFERROR(VLOOKUP(G164,'Active List'!B:D,2,FALSE),"")</f>
        <v/>
      </c>
      <c r="Y164" s="124" t="str">
        <f>IFERROR(SUM('Required Data'!$L164+'Required Data'!$N164+'Required Data'!$P164),"")</f>
        <v/>
      </c>
      <c r="Z164" s="123" t="str">
        <f t="shared" si="15"/>
        <v/>
      </c>
      <c r="AA164" s="125" t="str">
        <f>IFERROR(DATE(Table1[[#This Row],[Call Year]],Table1[[#This Row],[Call Month]],Table1[[#This Row],[Call day]]),"")</f>
        <v/>
      </c>
      <c r="AB164" s="123" t="str">
        <f>TEXT(Table1[[#This Row],[Call date]],"DDDD")</f>
        <v/>
      </c>
      <c r="AC16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4" s="126" t="str">
        <f>IFERROR(HOUR(Table1[[#This Row],[Time]]),"")</f>
        <v/>
      </c>
      <c r="AE164" s="126" t="str">
        <f>IFERROR(VLOOKUP(J164,DV!A:B,2,FALSE),J164)</f>
        <v/>
      </c>
    </row>
    <row r="165" spans="1:31" s="137" customFormat="1">
      <c r="A165" s="90" t="str">
        <f>IF('QMS Data'!A165&lt;&gt;"",'QMS Data'!A165,"")</f>
        <v/>
      </c>
      <c r="B165" s="117" t="str">
        <f>IFERROR(VLOOKUP($A165,'QMS Data'!$A:$BD,MATCH(B$1,'QMS Data'!$1:$1,0),FALSE),"")</f>
        <v/>
      </c>
      <c r="C165" s="117" t="str">
        <f>IFERROR(VLOOKUP($A165,'QMS Data'!$A:$BD,MATCH(C$1,'QMS Data'!$1:$1,0),FALSE),"")</f>
        <v/>
      </c>
      <c r="D165" s="117" t="str">
        <f>IFERROR(VLOOKUP($A165,'QMS Data'!$A:$BD,MATCH(D$1,'QMS Data'!$1:$1,0),FALSE),"")</f>
        <v/>
      </c>
      <c r="E165" s="118" t="str">
        <f>IFERROR(VLOOKUP($A165,'QMS Data'!$A:$BD,MATCH(E$1,'QMS Data'!$1:$1,0),FALSE),"")</f>
        <v/>
      </c>
      <c r="F165" s="117" t="str">
        <f>IFERROR(VLOOKUP($A165,'QMS Data'!$A:$BD,MATCH(F$1,'QMS Data'!$1:$1,0),FALSE),"")</f>
        <v/>
      </c>
      <c r="G165" s="117" t="str">
        <f>IFERROR(VLOOKUP($A165,'QMS Data'!$A:$BD,MATCH(G$1,'QMS Data'!$1:$1,0),FALSE),"")</f>
        <v/>
      </c>
      <c r="H165" s="117" t="str">
        <f>IFERROR(VLOOKUP($A165,'QMS Data'!$A:$BD,MATCH(H$1,'QMS Data'!$1:$1,0),FALSE),"")</f>
        <v/>
      </c>
      <c r="I165" s="117" t="str">
        <f>IFERROR(VLOOKUP($A165,'QMS Data'!$A:$BD,MATCH(I$1,'QMS Data'!$1:$1,0),FALSE),"")</f>
        <v/>
      </c>
      <c r="J165" s="117" t="str">
        <f>IFERROR(VLOOKUP($A165,'QMS Data'!$A:$BD,MATCH(J$1,'QMS Data'!$1:$1,0),FALSE),"")</f>
        <v/>
      </c>
      <c r="K165" s="117" t="str">
        <f>IFERROR(VLOOKUP($A165,'QMS Data'!$A:$BD,MATCH(K$1,'QMS Data'!$1:$1,0),FALSE),"")</f>
        <v/>
      </c>
      <c r="L165" s="119" t="str">
        <f>IFERROR(VLOOKUP($A165,'QMS Data'!$A:$BD,MATCH(L$1,'QMS Data'!$1:$1,0),FALSE),"")</f>
        <v/>
      </c>
      <c r="M165" s="120" t="str">
        <f>IFERROR(VLOOKUP($A165,'QMS Data'!$A:$BD,MATCH(M$1,'QMS Data'!$1:$1,0),FALSE),"")</f>
        <v/>
      </c>
      <c r="N165" s="119" t="str">
        <f>IFERROR(VLOOKUP($A165,'QMS Data'!$A:$BD,MATCH(N$1,'QMS Data'!$1:$1,0),FALSE),"")</f>
        <v/>
      </c>
      <c r="O165" s="120" t="str">
        <f>IFERROR(VLOOKUP($A165,'QMS Data'!$A:$BD,MATCH(O$1,'QMS Data'!$1:$1,0),FALSE),"")</f>
        <v/>
      </c>
      <c r="P165" s="119" t="str">
        <f>IFERROR(VLOOKUP($A165,'QMS Data'!$A:$BD,MATCH(P$1,'QMS Data'!$1:$1,0),FALSE),"")</f>
        <v/>
      </c>
      <c r="Q165" s="120" t="str">
        <f>IFERROR(VLOOKUP($A165,'QMS Data'!$A:$BD,MATCH(Q$1,'QMS Data'!$1:$1,0),FALSE),"")</f>
        <v/>
      </c>
      <c r="R165" s="119" t="str">
        <f>IFERROR(VLOOKUP($A165,'QMS Data'!$A:$BD,MATCH(R$1,'QMS Data'!$1:$1,0),FALSE),"")</f>
        <v/>
      </c>
      <c r="S165" s="120" t="str">
        <f>IFERROR(VLOOKUP($A165,'QMS Data'!$A:$BD,MATCH(S$1,'QMS Data'!$1:$1,0),FALSE),"")</f>
        <v/>
      </c>
      <c r="T165" s="121" t="str">
        <f t="shared" si="12"/>
        <v/>
      </c>
      <c r="U165" s="122" t="str">
        <f t="shared" si="13"/>
        <v/>
      </c>
      <c r="V165" s="121" t="str">
        <f>IFERROR(VLOOKUP('Required Data'!$H165,Evaluators!A:B,2,FALSE),"")</f>
        <v/>
      </c>
      <c r="W165" s="123" t="str">
        <f t="shared" si="14"/>
        <v/>
      </c>
      <c r="X165" s="124" t="str">
        <f>IFERROR(VLOOKUP(G165,'Active List'!B:D,2,FALSE),"")</f>
        <v/>
      </c>
      <c r="Y165" s="124" t="str">
        <f>IFERROR(SUM('Required Data'!$L165+'Required Data'!$N165+'Required Data'!$P165),"")</f>
        <v/>
      </c>
      <c r="Z165" s="123" t="str">
        <f t="shared" si="15"/>
        <v/>
      </c>
      <c r="AA165" s="125" t="str">
        <f>IFERROR(DATE(Table1[[#This Row],[Call Year]],Table1[[#This Row],[Call Month]],Table1[[#This Row],[Call day]]),"")</f>
        <v/>
      </c>
      <c r="AB165" s="123" t="str">
        <f>TEXT(Table1[[#This Row],[Call date]],"DDDD")</f>
        <v/>
      </c>
      <c r="AC16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5" s="126" t="str">
        <f>IFERROR(HOUR(Table1[[#This Row],[Time]]),"")</f>
        <v/>
      </c>
      <c r="AE165" s="126" t="str">
        <f>IFERROR(VLOOKUP(J165,DV!A:B,2,FALSE),J165)</f>
        <v/>
      </c>
    </row>
    <row r="166" spans="1:31" s="137" customFormat="1">
      <c r="A166" s="90" t="str">
        <f>IF('QMS Data'!A166&lt;&gt;"",'QMS Data'!A166,"")</f>
        <v/>
      </c>
      <c r="B166" s="117" t="str">
        <f>IFERROR(VLOOKUP($A166,'QMS Data'!$A:$BD,MATCH(B$1,'QMS Data'!$1:$1,0),FALSE),"")</f>
        <v/>
      </c>
      <c r="C166" s="117" t="str">
        <f>IFERROR(VLOOKUP($A166,'QMS Data'!$A:$BD,MATCH(C$1,'QMS Data'!$1:$1,0),FALSE),"")</f>
        <v/>
      </c>
      <c r="D166" s="117" t="str">
        <f>IFERROR(VLOOKUP($A166,'QMS Data'!$A:$BD,MATCH(D$1,'QMS Data'!$1:$1,0),FALSE),"")</f>
        <v/>
      </c>
      <c r="E166" s="118" t="str">
        <f>IFERROR(VLOOKUP($A166,'QMS Data'!$A:$BD,MATCH(E$1,'QMS Data'!$1:$1,0),FALSE),"")</f>
        <v/>
      </c>
      <c r="F166" s="117" t="str">
        <f>IFERROR(VLOOKUP($A166,'QMS Data'!$A:$BD,MATCH(F$1,'QMS Data'!$1:$1,0),FALSE),"")</f>
        <v/>
      </c>
      <c r="G166" s="117" t="str">
        <f>IFERROR(VLOOKUP($A166,'QMS Data'!$A:$BD,MATCH(G$1,'QMS Data'!$1:$1,0),FALSE),"")</f>
        <v/>
      </c>
      <c r="H166" s="117" t="str">
        <f>IFERROR(VLOOKUP($A166,'QMS Data'!$A:$BD,MATCH(H$1,'QMS Data'!$1:$1,0),FALSE),"")</f>
        <v/>
      </c>
      <c r="I166" s="117" t="str">
        <f>IFERROR(VLOOKUP($A166,'QMS Data'!$A:$BD,MATCH(I$1,'QMS Data'!$1:$1,0),FALSE),"")</f>
        <v/>
      </c>
      <c r="J166" s="117" t="str">
        <f>IFERROR(VLOOKUP($A166,'QMS Data'!$A:$BD,MATCH(J$1,'QMS Data'!$1:$1,0),FALSE),"")</f>
        <v/>
      </c>
      <c r="K166" s="117" t="str">
        <f>IFERROR(VLOOKUP($A166,'QMS Data'!$A:$BD,MATCH(K$1,'QMS Data'!$1:$1,0),FALSE),"")</f>
        <v/>
      </c>
      <c r="L166" s="119" t="str">
        <f>IFERROR(VLOOKUP($A166,'QMS Data'!$A:$BD,MATCH(L$1,'QMS Data'!$1:$1,0),FALSE),"")</f>
        <v/>
      </c>
      <c r="M166" s="120" t="str">
        <f>IFERROR(VLOOKUP($A166,'QMS Data'!$A:$BD,MATCH(M$1,'QMS Data'!$1:$1,0),FALSE),"")</f>
        <v/>
      </c>
      <c r="N166" s="119" t="str">
        <f>IFERROR(VLOOKUP($A166,'QMS Data'!$A:$BD,MATCH(N$1,'QMS Data'!$1:$1,0),FALSE),"")</f>
        <v/>
      </c>
      <c r="O166" s="120" t="str">
        <f>IFERROR(VLOOKUP($A166,'QMS Data'!$A:$BD,MATCH(O$1,'QMS Data'!$1:$1,0),FALSE),"")</f>
        <v/>
      </c>
      <c r="P166" s="119" t="str">
        <f>IFERROR(VLOOKUP($A166,'QMS Data'!$A:$BD,MATCH(P$1,'QMS Data'!$1:$1,0),FALSE),"")</f>
        <v/>
      </c>
      <c r="Q166" s="120" t="str">
        <f>IFERROR(VLOOKUP($A166,'QMS Data'!$A:$BD,MATCH(Q$1,'QMS Data'!$1:$1,0),FALSE),"")</f>
        <v/>
      </c>
      <c r="R166" s="119" t="str">
        <f>IFERROR(VLOOKUP($A166,'QMS Data'!$A:$BD,MATCH(R$1,'QMS Data'!$1:$1,0),FALSE),"")</f>
        <v/>
      </c>
      <c r="S166" s="120" t="str">
        <f>IFERROR(VLOOKUP($A166,'QMS Data'!$A:$BD,MATCH(S$1,'QMS Data'!$1:$1,0),FALSE),"")</f>
        <v/>
      </c>
      <c r="T166" s="121" t="str">
        <f t="shared" si="12"/>
        <v/>
      </c>
      <c r="U166" s="122" t="str">
        <f t="shared" si="13"/>
        <v/>
      </c>
      <c r="V166" s="121" t="str">
        <f>IFERROR(VLOOKUP('Required Data'!$H166,Evaluators!A:B,2,FALSE),"")</f>
        <v/>
      </c>
      <c r="W166" s="123" t="str">
        <f t="shared" si="14"/>
        <v/>
      </c>
      <c r="X166" s="124" t="str">
        <f>IFERROR(VLOOKUP(G166,'Active List'!B:D,2,FALSE),"")</f>
        <v/>
      </c>
      <c r="Y166" s="124" t="str">
        <f>IFERROR(SUM('Required Data'!$L166+'Required Data'!$N166+'Required Data'!$P166),"")</f>
        <v/>
      </c>
      <c r="Z166" s="123" t="str">
        <f t="shared" si="15"/>
        <v/>
      </c>
      <c r="AA166" s="125" t="str">
        <f>IFERROR(DATE(Table1[[#This Row],[Call Year]],Table1[[#This Row],[Call Month]],Table1[[#This Row],[Call day]]),"")</f>
        <v/>
      </c>
      <c r="AB166" s="123" t="str">
        <f>TEXT(Table1[[#This Row],[Call date]],"DDDD")</f>
        <v/>
      </c>
      <c r="AC16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6" s="126" t="str">
        <f>IFERROR(HOUR(Table1[[#This Row],[Time]]),"")</f>
        <v/>
      </c>
      <c r="AE166" s="126" t="str">
        <f>IFERROR(VLOOKUP(J166,DV!A:B,2,FALSE),J166)</f>
        <v/>
      </c>
    </row>
    <row r="167" spans="1:31" s="137" customFormat="1">
      <c r="A167" s="90" t="str">
        <f>IF('QMS Data'!A167&lt;&gt;"",'QMS Data'!A167,"")</f>
        <v/>
      </c>
      <c r="B167" s="117" t="str">
        <f>IFERROR(VLOOKUP($A167,'QMS Data'!$A:$BD,MATCH(B$1,'QMS Data'!$1:$1,0),FALSE),"")</f>
        <v/>
      </c>
      <c r="C167" s="117" t="str">
        <f>IFERROR(VLOOKUP($A167,'QMS Data'!$A:$BD,MATCH(C$1,'QMS Data'!$1:$1,0),FALSE),"")</f>
        <v/>
      </c>
      <c r="D167" s="117" t="str">
        <f>IFERROR(VLOOKUP($A167,'QMS Data'!$A:$BD,MATCH(D$1,'QMS Data'!$1:$1,0),FALSE),"")</f>
        <v/>
      </c>
      <c r="E167" s="118" t="str">
        <f>IFERROR(VLOOKUP($A167,'QMS Data'!$A:$BD,MATCH(E$1,'QMS Data'!$1:$1,0),FALSE),"")</f>
        <v/>
      </c>
      <c r="F167" s="117" t="str">
        <f>IFERROR(VLOOKUP($A167,'QMS Data'!$A:$BD,MATCH(F$1,'QMS Data'!$1:$1,0),FALSE),"")</f>
        <v/>
      </c>
      <c r="G167" s="117" t="str">
        <f>IFERROR(VLOOKUP($A167,'QMS Data'!$A:$BD,MATCH(G$1,'QMS Data'!$1:$1,0),FALSE),"")</f>
        <v/>
      </c>
      <c r="H167" s="117" t="str">
        <f>IFERROR(VLOOKUP($A167,'QMS Data'!$A:$BD,MATCH(H$1,'QMS Data'!$1:$1,0),FALSE),"")</f>
        <v/>
      </c>
      <c r="I167" s="117" t="str">
        <f>IFERROR(VLOOKUP($A167,'QMS Data'!$A:$BD,MATCH(I$1,'QMS Data'!$1:$1,0),FALSE),"")</f>
        <v/>
      </c>
      <c r="J167" s="117" t="str">
        <f>IFERROR(VLOOKUP($A167,'QMS Data'!$A:$BD,MATCH(J$1,'QMS Data'!$1:$1,0),FALSE),"")</f>
        <v/>
      </c>
      <c r="K167" s="117" t="str">
        <f>IFERROR(VLOOKUP($A167,'QMS Data'!$A:$BD,MATCH(K$1,'QMS Data'!$1:$1,0),FALSE),"")</f>
        <v/>
      </c>
      <c r="L167" s="119" t="str">
        <f>IFERROR(VLOOKUP($A167,'QMS Data'!$A:$BD,MATCH(L$1,'QMS Data'!$1:$1,0),FALSE),"")</f>
        <v/>
      </c>
      <c r="M167" s="120" t="str">
        <f>IFERROR(VLOOKUP($A167,'QMS Data'!$A:$BD,MATCH(M$1,'QMS Data'!$1:$1,0),FALSE),"")</f>
        <v/>
      </c>
      <c r="N167" s="119" t="str">
        <f>IFERROR(VLOOKUP($A167,'QMS Data'!$A:$BD,MATCH(N$1,'QMS Data'!$1:$1,0),FALSE),"")</f>
        <v/>
      </c>
      <c r="O167" s="120" t="str">
        <f>IFERROR(VLOOKUP($A167,'QMS Data'!$A:$BD,MATCH(O$1,'QMS Data'!$1:$1,0),FALSE),"")</f>
        <v/>
      </c>
      <c r="P167" s="119" t="str">
        <f>IFERROR(VLOOKUP($A167,'QMS Data'!$A:$BD,MATCH(P$1,'QMS Data'!$1:$1,0),FALSE),"")</f>
        <v/>
      </c>
      <c r="Q167" s="120" t="str">
        <f>IFERROR(VLOOKUP($A167,'QMS Data'!$A:$BD,MATCH(Q$1,'QMS Data'!$1:$1,0),FALSE),"")</f>
        <v/>
      </c>
      <c r="R167" s="119" t="str">
        <f>IFERROR(VLOOKUP($A167,'QMS Data'!$A:$BD,MATCH(R$1,'QMS Data'!$1:$1,0),FALSE),"")</f>
        <v/>
      </c>
      <c r="S167" s="120" t="str">
        <f>IFERROR(VLOOKUP($A167,'QMS Data'!$A:$BD,MATCH(S$1,'QMS Data'!$1:$1,0),FALSE),"")</f>
        <v/>
      </c>
      <c r="T167" s="121" t="str">
        <f t="shared" si="12"/>
        <v/>
      </c>
      <c r="U167" s="122" t="str">
        <f t="shared" si="13"/>
        <v/>
      </c>
      <c r="V167" s="121" t="str">
        <f>IFERROR(VLOOKUP('Required Data'!$H167,Evaluators!A:B,2,FALSE),"")</f>
        <v/>
      </c>
      <c r="W167" s="123" t="str">
        <f t="shared" si="14"/>
        <v/>
      </c>
      <c r="X167" s="124" t="str">
        <f>IFERROR(VLOOKUP(G167,'Active List'!B:D,2,FALSE),"")</f>
        <v/>
      </c>
      <c r="Y167" s="124" t="str">
        <f>IFERROR(SUM('Required Data'!$L167+'Required Data'!$N167+'Required Data'!$P167),"")</f>
        <v/>
      </c>
      <c r="Z167" s="123" t="str">
        <f t="shared" si="15"/>
        <v/>
      </c>
      <c r="AA167" s="125" t="str">
        <f>IFERROR(DATE(Table1[[#This Row],[Call Year]],Table1[[#This Row],[Call Month]],Table1[[#This Row],[Call day]]),"")</f>
        <v/>
      </c>
      <c r="AB167" s="123" t="str">
        <f>TEXT(Table1[[#This Row],[Call date]],"DDDD")</f>
        <v/>
      </c>
      <c r="AC16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7" s="126" t="str">
        <f>IFERROR(HOUR(Table1[[#This Row],[Time]]),"")</f>
        <v/>
      </c>
      <c r="AE167" s="126" t="str">
        <f>IFERROR(VLOOKUP(J167,DV!A:B,2,FALSE),J167)</f>
        <v/>
      </c>
    </row>
    <row r="168" spans="1:31" s="137" customFormat="1">
      <c r="A168" s="90" t="str">
        <f>IF('QMS Data'!A168&lt;&gt;"",'QMS Data'!A168,"")</f>
        <v/>
      </c>
      <c r="B168" s="117" t="str">
        <f>IFERROR(VLOOKUP($A168,'QMS Data'!$A:$BD,MATCH(B$1,'QMS Data'!$1:$1,0),FALSE),"")</f>
        <v/>
      </c>
      <c r="C168" s="117" t="str">
        <f>IFERROR(VLOOKUP($A168,'QMS Data'!$A:$BD,MATCH(C$1,'QMS Data'!$1:$1,0),FALSE),"")</f>
        <v/>
      </c>
      <c r="D168" s="117" t="str">
        <f>IFERROR(VLOOKUP($A168,'QMS Data'!$A:$BD,MATCH(D$1,'QMS Data'!$1:$1,0),FALSE),"")</f>
        <v/>
      </c>
      <c r="E168" s="118" t="str">
        <f>IFERROR(VLOOKUP($A168,'QMS Data'!$A:$BD,MATCH(E$1,'QMS Data'!$1:$1,0),FALSE),"")</f>
        <v/>
      </c>
      <c r="F168" s="117" t="str">
        <f>IFERROR(VLOOKUP($A168,'QMS Data'!$A:$BD,MATCH(F$1,'QMS Data'!$1:$1,0),FALSE),"")</f>
        <v/>
      </c>
      <c r="G168" s="117" t="str">
        <f>IFERROR(VLOOKUP($A168,'QMS Data'!$A:$BD,MATCH(G$1,'QMS Data'!$1:$1,0),FALSE),"")</f>
        <v/>
      </c>
      <c r="H168" s="117" t="str">
        <f>IFERROR(VLOOKUP($A168,'QMS Data'!$A:$BD,MATCH(H$1,'QMS Data'!$1:$1,0),FALSE),"")</f>
        <v/>
      </c>
      <c r="I168" s="117" t="str">
        <f>IFERROR(VLOOKUP($A168,'QMS Data'!$A:$BD,MATCH(I$1,'QMS Data'!$1:$1,0),FALSE),"")</f>
        <v/>
      </c>
      <c r="J168" s="117" t="str">
        <f>IFERROR(VLOOKUP($A168,'QMS Data'!$A:$BD,MATCH(J$1,'QMS Data'!$1:$1,0),FALSE),"")</f>
        <v/>
      </c>
      <c r="K168" s="117" t="str">
        <f>IFERROR(VLOOKUP($A168,'QMS Data'!$A:$BD,MATCH(K$1,'QMS Data'!$1:$1,0),FALSE),"")</f>
        <v/>
      </c>
      <c r="L168" s="119" t="str">
        <f>IFERROR(VLOOKUP($A168,'QMS Data'!$A:$BD,MATCH(L$1,'QMS Data'!$1:$1,0),FALSE),"")</f>
        <v/>
      </c>
      <c r="M168" s="120" t="str">
        <f>IFERROR(VLOOKUP($A168,'QMS Data'!$A:$BD,MATCH(M$1,'QMS Data'!$1:$1,0),FALSE),"")</f>
        <v/>
      </c>
      <c r="N168" s="119" t="str">
        <f>IFERROR(VLOOKUP($A168,'QMS Data'!$A:$BD,MATCH(N$1,'QMS Data'!$1:$1,0),FALSE),"")</f>
        <v/>
      </c>
      <c r="O168" s="120" t="str">
        <f>IFERROR(VLOOKUP($A168,'QMS Data'!$A:$BD,MATCH(O$1,'QMS Data'!$1:$1,0),FALSE),"")</f>
        <v/>
      </c>
      <c r="P168" s="119" t="str">
        <f>IFERROR(VLOOKUP($A168,'QMS Data'!$A:$BD,MATCH(P$1,'QMS Data'!$1:$1,0),FALSE),"")</f>
        <v/>
      </c>
      <c r="Q168" s="120" t="str">
        <f>IFERROR(VLOOKUP($A168,'QMS Data'!$A:$BD,MATCH(Q$1,'QMS Data'!$1:$1,0),FALSE),"")</f>
        <v/>
      </c>
      <c r="R168" s="119" t="str">
        <f>IFERROR(VLOOKUP($A168,'QMS Data'!$A:$BD,MATCH(R$1,'QMS Data'!$1:$1,0),FALSE),"")</f>
        <v/>
      </c>
      <c r="S168" s="120" t="str">
        <f>IFERROR(VLOOKUP($A168,'QMS Data'!$A:$BD,MATCH(S$1,'QMS Data'!$1:$1,0),FALSE),"")</f>
        <v/>
      </c>
      <c r="T168" s="121" t="str">
        <f t="shared" si="12"/>
        <v/>
      </c>
      <c r="U168" s="122" t="str">
        <f t="shared" si="13"/>
        <v/>
      </c>
      <c r="V168" s="121" t="str">
        <f>IFERROR(VLOOKUP('Required Data'!$H168,Evaluators!A:B,2,FALSE),"")</f>
        <v/>
      </c>
      <c r="W168" s="123" t="str">
        <f t="shared" si="14"/>
        <v/>
      </c>
      <c r="X168" s="124" t="str">
        <f>IFERROR(VLOOKUP(G168,'Active List'!B:D,2,FALSE),"")</f>
        <v/>
      </c>
      <c r="Y168" s="124" t="str">
        <f>IFERROR(SUM('Required Data'!$L168+'Required Data'!$N168+'Required Data'!$P168),"")</f>
        <v/>
      </c>
      <c r="Z168" s="123" t="str">
        <f t="shared" si="15"/>
        <v/>
      </c>
      <c r="AA168" s="125" t="str">
        <f>IFERROR(DATE(Table1[[#This Row],[Call Year]],Table1[[#This Row],[Call Month]],Table1[[#This Row],[Call day]]),"")</f>
        <v/>
      </c>
      <c r="AB168" s="123" t="str">
        <f>TEXT(Table1[[#This Row],[Call date]],"DDDD")</f>
        <v/>
      </c>
      <c r="AC16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8" s="126" t="str">
        <f>IFERROR(HOUR(Table1[[#This Row],[Time]]),"")</f>
        <v/>
      </c>
      <c r="AE168" s="126" t="str">
        <f>IFERROR(VLOOKUP(J168,DV!A:B,2,FALSE),J168)</f>
        <v/>
      </c>
    </row>
    <row r="169" spans="1:31" s="137" customFormat="1">
      <c r="A169" s="90" t="str">
        <f>IF('QMS Data'!A169&lt;&gt;"",'QMS Data'!A169,"")</f>
        <v/>
      </c>
      <c r="B169" s="117" t="str">
        <f>IFERROR(VLOOKUP($A169,'QMS Data'!$A:$BD,MATCH(B$1,'QMS Data'!$1:$1,0),FALSE),"")</f>
        <v/>
      </c>
      <c r="C169" s="117" t="str">
        <f>IFERROR(VLOOKUP($A169,'QMS Data'!$A:$BD,MATCH(C$1,'QMS Data'!$1:$1,0),FALSE),"")</f>
        <v/>
      </c>
      <c r="D169" s="117" t="str">
        <f>IFERROR(VLOOKUP($A169,'QMS Data'!$A:$BD,MATCH(D$1,'QMS Data'!$1:$1,0),FALSE),"")</f>
        <v/>
      </c>
      <c r="E169" s="118" t="str">
        <f>IFERROR(VLOOKUP($A169,'QMS Data'!$A:$BD,MATCH(E$1,'QMS Data'!$1:$1,0),FALSE),"")</f>
        <v/>
      </c>
      <c r="F169" s="117" t="str">
        <f>IFERROR(VLOOKUP($A169,'QMS Data'!$A:$BD,MATCH(F$1,'QMS Data'!$1:$1,0),FALSE),"")</f>
        <v/>
      </c>
      <c r="G169" s="117" t="str">
        <f>IFERROR(VLOOKUP($A169,'QMS Data'!$A:$BD,MATCH(G$1,'QMS Data'!$1:$1,0),FALSE),"")</f>
        <v/>
      </c>
      <c r="H169" s="117" t="str">
        <f>IFERROR(VLOOKUP($A169,'QMS Data'!$A:$BD,MATCH(H$1,'QMS Data'!$1:$1,0),FALSE),"")</f>
        <v/>
      </c>
      <c r="I169" s="117" t="str">
        <f>IFERROR(VLOOKUP($A169,'QMS Data'!$A:$BD,MATCH(I$1,'QMS Data'!$1:$1,0),FALSE),"")</f>
        <v/>
      </c>
      <c r="J169" s="117" t="str">
        <f>IFERROR(VLOOKUP($A169,'QMS Data'!$A:$BD,MATCH(J$1,'QMS Data'!$1:$1,0),FALSE),"")</f>
        <v/>
      </c>
      <c r="K169" s="117" t="str">
        <f>IFERROR(VLOOKUP($A169,'QMS Data'!$A:$BD,MATCH(K$1,'QMS Data'!$1:$1,0),FALSE),"")</f>
        <v/>
      </c>
      <c r="L169" s="119" t="str">
        <f>IFERROR(VLOOKUP($A169,'QMS Data'!$A:$BD,MATCH(L$1,'QMS Data'!$1:$1,0),FALSE),"")</f>
        <v/>
      </c>
      <c r="M169" s="120" t="str">
        <f>IFERROR(VLOOKUP($A169,'QMS Data'!$A:$BD,MATCH(M$1,'QMS Data'!$1:$1,0),FALSE),"")</f>
        <v/>
      </c>
      <c r="N169" s="119" t="str">
        <f>IFERROR(VLOOKUP($A169,'QMS Data'!$A:$BD,MATCH(N$1,'QMS Data'!$1:$1,0),FALSE),"")</f>
        <v/>
      </c>
      <c r="O169" s="120" t="str">
        <f>IFERROR(VLOOKUP($A169,'QMS Data'!$A:$BD,MATCH(O$1,'QMS Data'!$1:$1,0),FALSE),"")</f>
        <v/>
      </c>
      <c r="P169" s="119" t="str">
        <f>IFERROR(VLOOKUP($A169,'QMS Data'!$A:$BD,MATCH(P$1,'QMS Data'!$1:$1,0),FALSE),"")</f>
        <v/>
      </c>
      <c r="Q169" s="120" t="str">
        <f>IFERROR(VLOOKUP($A169,'QMS Data'!$A:$BD,MATCH(Q$1,'QMS Data'!$1:$1,0),FALSE),"")</f>
        <v/>
      </c>
      <c r="R169" s="119" t="str">
        <f>IFERROR(VLOOKUP($A169,'QMS Data'!$A:$BD,MATCH(R$1,'QMS Data'!$1:$1,0),FALSE),"")</f>
        <v/>
      </c>
      <c r="S169" s="120" t="str">
        <f>IFERROR(VLOOKUP($A169,'QMS Data'!$A:$BD,MATCH(S$1,'QMS Data'!$1:$1,0),FALSE),"")</f>
        <v/>
      </c>
      <c r="T169" s="121" t="str">
        <f t="shared" si="12"/>
        <v/>
      </c>
      <c r="U169" s="122" t="str">
        <f t="shared" si="13"/>
        <v/>
      </c>
      <c r="V169" s="121" t="str">
        <f>IFERROR(VLOOKUP('Required Data'!$H169,Evaluators!A:B,2,FALSE),"")</f>
        <v/>
      </c>
      <c r="W169" s="123" t="str">
        <f t="shared" si="14"/>
        <v/>
      </c>
      <c r="X169" s="124" t="str">
        <f>IFERROR(VLOOKUP(G169,'Active List'!B:D,2,FALSE),"")</f>
        <v/>
      </c>
      <c r="Y169" s="124" t="str">
        <f>IFERROR(SUM('Required Data'!$L169+'Required Data'!$N169+'Required Data'!$P169),"")</f>
        <v/>
      </c>
      <c r="Z169" s="123" t="str">
        <f t="shared" si="15"/>
        <v/>
      </c>
      <c r="AA169" s="125" t="str">
        <f>IFERROR(DATE(Table1[[#This Row],[Call Year]],Table1[[#This Row],[Call Month]],Table1[[#This Row],[Call day]]),"")</f>
        <v/>
      </c>
      <c r="AB169" s="123" t="str">
        <f>TEXT(Table1[[#This Row],[Call date]],"DDDD")</f>
        <v/>
      </c>
      <c r="AC16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69" s="126" t="str">
        <f>IFERROR(HOUR(Table1[[#This Row],[Time]]),"")</f>
        <v/>
      </c>
      <c r="AE169" s="126" t="str">
        <f>IFERROR(VLOOKUP(J169,DV!A:B,2,FALSE),J169)</f>
        <v/>
      </c>
    </row>
    <row r="170" spans="1:31" s="137" customFormat="1">
      <c r="A170" s="90" t="str">
        <f>IF('QMS Data'!A170&lt;&gt;"",'QMS Data'!A170,"")</f>
        <v/>
      </c>
      <c r="B170" s="117" t="str">
        <f>IFERROR(VLOOKUP($A170,'QMS Data'!$A:$BD,MATCH(B$1,'QMS Data'!$1:$1,0),FALSE),"")</f>
        <v/>
      </c>
      <c r="C170" s="117" t="str">
        <f>IFERROR(VLOOKUP($A170,'QMS Data'!$A:$BD,MATCH(C$1,'QMS Data'!$1:$1,0),FALSE),"")</f>
        <v/>
      </c>
      <c r="D170" s="117" t="str">
        <f>IFERROR(VLOOKUP($A170,'QMS Data'!$A:$BD,MATCH(D$1,'QMS Data'!$1:$1,0),FALSE),"")</f>
        <v/>
      </c>
      <c r="E170" s="118" t="str">
        <f>IFERROR(VLOOKUP($A170,'QMS Data'!$A:$BD,MATCH(E$1,'QMS Data'!$1:$1,0),FALSE),"")</f>
        <v/>
      </c>
      <c r="F170" s="117" t="str">
        <f>IFERROR(VLOOKUP($A170,'QMS Data'!$A:$BD,MATCH(F$1,'QMS Data'!$1:$1,0),FALSE),"")</f>
        <v/>
      </c>
      <c r="G170" s="117" t="str">
        <f>IFERROR(VLOOKUP($A170,'QMS Data'!$A:$BD,MATCH(G$1,'QMS Data'!$1:$1,0),FALSE),"")</f>
        <v/>
      </c>
      <c r="H170" s="117" t="str">
        <f>IFERROR(VLOOKUP($A170,'QMS Data'!$A:$BD,MATCH(H$1,'QMS Data'!$1:$1,0),FALSE),"")</f>
        <v/>
      </c>
      <c r="I170" s="117" t="str">
        <f>IFERROR(VLOOKUP($A170,'QMS Data'!$A:$BD,MATCH(I$1,'QMS Data'!$1:$1,0),FALSE),"")</f>
        <v/>
      </c>
      <c r="J170" s="117" t="str">
        <f>IFERROR(VLOOKUP($A170,'QMS Data'!$A:$BD,MATCH(J$1,'QMS Data'!$1:$1,0),FALSE),"")</f>
        <v/>
      </c>
      <c r="K170" s="117" t="str">
        <f>IFERROR(VLOOKUP($A170,'QMS Data'!$A:$BD,MATCH(K$1,'QMS Data'!$1:$1,0),FALSE),"")</f>
        <v/>
      </c>
      <c r="L170" s="119" t="str">
        <f>IFERROR(VLOOKUP($A170,'QMS Data'!$A:$BD,MATCH(L$1,'QMS Data'!$1:$1,0),FALSE),"")</f>
        <v/>
      </c>
      <c r="M170" s="120" t="str">
        <f>IFERROR(VLOOKUP($A170,'QMS Data'!$A:$BD,MATCH(M$1,'QMS Data'!$1:$1,0),FALSE),"")</f>
        <v/>
      </c>
      <c r="N170" s="119" t="str">
        <f>IFERROR(VLOOKUP($A170,'QMS Data'!$A:$BD,MATCH(N$1,'QMS Data'!$1:$1,0),FALSE),"")</f>
        <v/>
      </c>
      <c r="O170" s="120" t="str">
        <f>IFERROR(VLOOKUP($A170,'QMS Data'!$A:$BD,MATCH(O$1,'QMS Data'!$1:$1,0),FALSE),"")</f>
        <v/>
      </c>
      <c r="P170" s="119" t="str">
        <f>IFERROR(VLOOKUP($A170,'QMS Data'!$A:$BD,MATCH(P$1,'QMS Data'!$1:$1,0),FALSE),"")</f>
        <v/>
      </c>
      <c r="Q170" s="120" t="str">
        <f>IFERROR(VLOOKUP($A170,'QMS Data'!$A:$BD,MATCH(Q$1,'QMS Data'!$1:$1,0),FALSE),"")</f>
        <v/>
      </c>
      <c r="R170" s="119" t="str">
        <f>IFERROR(VLOOKUP($A170,'QMS Data'!$A:$BD,MATCH(R$1,'QMS Data'!$1:$1,0),FALSE),"")</f>
        <v/>
      </c>
      <c r="S170" s="120" t="str">
        <f>IFERROR(VLOOKUP($A170,'QMS Data'!$A:$BD,MATCH(S$1,'QMS Data'!$1:$1,0),FALSE),"")</f>
        <v/>
      </c>
      <c r="T170" s="121" t="str">
        <f t="shared" si="12"/>
        <v/>
      </c>
      <c r="U170" s="122" t="str">
        <f t="shared" si="13"/>
        <v/>
      </c>
      <c r="V170" s="121" t="str">
        <f>IFERROR(VLOOKUP('Required Data'!$H170,Evaluators!A:B,2,FALSE),"")</f>
        <v/>
      </c>
      <c r="W170" s="123" t="str">
        <f t="shared" si="14"/>
        <v/>
      </c>
      <c r="X170" s="124" t="str">
        <f>IFERROR(VLOOKUP(G170,'Active List'!B:D,2,FALSE),"")</f>
        <v/>
      </c>
      <c r="Y170" s="124" t="str">
        <f>IFERROR(SUM('Required Data'!$L170+'Required Data'!$N170+'Required Data'!$P170),"")</f>
        <v/>
      </c>
      <c r="Z170" s="123" t="str">
        <f t="shared" si="15"/>
        <v/>
      </c>
      <c r="AA170" s="125" t="str">
        <f>IFERROR(DATE(Table1[[#This Row],[Call Year]],Table1[[#This Row],[Call Month]],Table1[[#This Row],[Call day]]),"")</f>
        <v/>
      </c>
      <c r="AB170" s="123" t="str">
        <f>TEXT(Table1[[#This Row],[Call date]],"DDDD")</f>
        <v/>
      </c>
      <c r="AC17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0" s="126" t="str">
        <f>IFERROR(HOUR(Table1[[#This Row],[Time]]),"")</f>
        <v/>
      </c>
      <c r="AE170" s="126" t="str">
        <f>IFERROR(VLOOKUP(J170,DV!A:B,2,FALSE),J170)</f>
        <v/>
      </c>
    </row>
    <row r="171" spans="1:31" s="137" customFormat="1">
      <c r="A171" s="90" t="str">
        <f>IF('QMS Data'!A171&lt;&gt;"",'QMS Data'!A171,"")</f>
        <v/>
      </c>
      <c r="B171" s="117" t="str">
        <f>IFERROR(VLOOKUP($A171,'QMS Data'!$A:$BD,MATCH(B$1,'QMS Data'!$1:$1,0),FALSE),"")</f>
        <v/>
      </c>
      <c r="C171" s="117" t="str">
        <f>IFERROR(VLOOKUP($A171,'QMS Data'!$A:$BD,MATCH(C$1,'QMS Data'!$1:$1,0),FALSE),"")</f>
        <v/>
      </c>
      <c r="D171" s="117" t="str">
        <f>IFERROR(VLOOKUP($A171,'QMS Data'!$A:$BD,MATCH(D$1,'QMS Data'!$1:$1,0),FALSE),"")</f>
        <v/>
      </c>
      <c r="E171" s="118" t="str">
        <f>IFERROR(VLOOKUP($A171,'QMS Data'!$A:$BD,MATCH(E$1,'QMS Data'!$1:$1,0),FALSE),"")</f>
        <v/>
      </c>
      <c r="F171" s="117" t="str">
        <f>IFERROR(VLOOKUP($A171,'QMS Data'!$A:$BD,MATCH(F$1,'QMS Data'!$1:$1,0),FALSE),"")</f>
        <v/>
      </c>
      <c r="G171" s="117" t="str">
        <f>IFERROR(VLOOKUP($A171,'QMS Data'!$A:$BD,MATCH(G$1,'QMS Data'!$1:$1,0),FALSE),"")</f>
        <v/>
      </c>
      <c r="H171" s="117" t="str">
        <f>IFERROR(VLOOKUP($A171,'QMS Data'!$A:$BD,MATCH(H$1,'QMS Data'!$1:$1,0),FALSE),"")</f>
        <v/>
      </c>
      <c r="I171" s="117" t="str">
        <f>IFERROR(VLOOKUP($A171,'QMS Data'!$A:$BD,MATCH(I$1,'QMS Data'!$1:$1,0),FALSE),"")</f>
        <v/>
      </c>
      <c r="J171" s="117" t="str">
        <f>IFERROR(VLOOKUP($A171,'QMS Data'!$A:$BD,MATCH(J$1,'QMS Data'!$1:$1,0),FALSE),"")</f>
        <v/>
      </c>
      <c r="K171" s="117" t="str">
        <f>IFERROR(VLOOKUP($A171,'QMS Data'!$A:$BD,MATCH(K$1,'QMS Data'!$1:$1,0),FALSE),"")</f>
        <v/>
      </c>
      <c r="L171" s="119" t="str">
        <f>IFERROR(VLOOKUP($A171,'QMS Data'!$A:$BD,MATCH(L$1,'QMS Data'!$1:$1,0),FALSE),"")</f>
        <v/>
      </c>
      <c r="M171" s="120" t="str">
        <f>IFERROR(VLOOKUP($A171,'QMS Data'!$A:$BD,MATCH(M$1,'QMS Data'!$1:$1,0),FALSE),"")</f>
        <v/>
      </c>
      <c r="N171" s="119" t="str">
        <f>IFERROR(VLOOKUP($A171,'QMS Data'!$A:$BD,MATCH(N$1,'QMS Data'!$1:$1,0),FALSE),"")</f>
        <v/>
      </c>
      <c r="O171" s="120" t="str">
        <f>IFERROR(VLOOKUP($A171,'QMS Data'!$A:$BD,MATCH(O$1,'QMS Data'!$1:$1,0),FALSE),"")</f>
        <v/>
      </c>
      <c r="P171" s="119" t="str">
        <f>IFERROR(VLOOKUP($A171,'QMS Data'!$A:$BD,MATCH(P$1,'QMS Data'!$1:$1,0),FALSE),"")</f>
        <v/>
      </c>
      <c r="Q171" s="120" t="str">
        <f>IFERROR(VLOOKUP($A171,'QMS Data'!$A:$BD,MATCH(Q$1,'QMS Data'!$1:$1,0),FALSE),"")</f>
        <v/>
      </c>
      <c r="R171" s="119" t="str">
        <f>IFERROR(VLOOKUP($A171,'QMS Data'!$A:$BD,MATCH(R$1,'QMS Data'!$1:$1,0),FALSE),"")</f>
        <v/>
      </c>
      <c r="S171" s="120" t="str">
        <f>IFERROR(VLOOKUP($A171,'QMS Data'!$A:$BD,MATCH(S$1,'QMS Data'!$1:$1,0),FALSE),"")</f>
        <v/>
      </c>
      <c r="T171" s="121" t="str">
        <f t="shared" si="12"/>
        <v/>
      </c>
      <c r="U171" s="122" t="str">
        <f t="shared" si="13"/>
        <v/>
      </c>
      <c r="V171" s="121" t="str">
        <f>IFERROR(VLOOKUP('Required Data'!$H171,Evaluators!A:B,2,FALSE),"")</f>
        <v/>
      </c>
      <c r="W171" s="123" t="str">
        <f t="shared" si="14"/>
        <v/>
      </c>
      <c r="X171" s="124" t="str">
        <f>IFERROR(VLOOKUP(G171,'Active List'!B:D,2,FALSE),"")</f>
        <v/>
      </c>
      <c r="Y171" s="124" t="str">
        <f>IFERROR(SUM('Required Data'!$L171+'Required Data'!$N171+'Required Data'!$P171),"")</f>
        <v/>
      </c>
      <c r="Z171" s="123" t="str">
        <f t="shared" si="15"/>
        <v/>
      </c>
      <c r="AA171" s="125" t="str">
        <f>IFERROR(DATE(Table1[[#This Row],[Call Year]],Table1[[#This Row],[Call Month]],Table1[[#This Row],[Call day]]),"")</f>
        <v/>
      </c>
      <c r="AB171" s="123" t="str">
        <f>TEXT(Table1[[#This Row],[Call date]],"DDDD")</f>
        <v/>
      </c>
      <c r="AC17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1" s="126" t="str">
        <f>IFERROR(HOUR(Table1[[#This Row],[Time]]),"")</f>
        <v/>
      </c>
      <c r="AE171" s="126" t="str">
        <f>IFERROR(VLOOKUP(J171,DV!A:B,2,FALSE),J171)</f>
        <v/>
      </c>
    </row>
    <row r="172" spans="1:31" s="137" customFormat="1">
      <c r="A172" s="90" t="str">
        <f>IF('QMS Data'!A172&lt;&gt;"",'QMS Data'!A172,"")</f>
        <v/>
      </c>
      <c r="B172" s="117" t="str">
        <f>IFERROR(VLOOKUP($A172,'QMS Data'!$A:$BD,MATCH(B$1,'QMS Data'!$1:$1,0),FALSE),"")</f>
        <v/>
      </c>
      <c r="C172" s="117" t="str">
        <f>IFERROR(VLOOKUP($A172,'QMS Data'!$A:$BD,MATCH(C$1,'QMS Data'!$1:$1,0),FALSE),"")</f>
        <v/>
      </c>
      <c r="D172" s="117" t="str">
        <f>IFERROR(VLOOKUP($A172,'QMS Data'!$A:$BD,MATCH(D$1,'QMS Data'!$1:$1,0),FALSE),"")</f>
        <v/>
      </c>
      <c r="E172" s="118" t="str">
        <f>IFERROR(VLOOKUP($A172,'QMS Data'!$A:$BD,MATCH(E$1,'QMS Data'!$1:$1,0),FALSE),"")</f>
        <v/>
      </c>
      <c r="F172" s="117" t="str">
        <f>IFERROR(VLOOKUP($A172,'QMS Data'!$A:$BD,MATCH(F$1,'QMS Data'!$1:$1,0),FALSE),"")</f>
        <v/>
      </c>
      <c r="G172" s="117" t="str">
        <f>IFERROR(VLOOKUP($A172,'QMS Data'!$A:$BD,MATCH(G$1,'QMS Data'!$1:$1,0),FALSE),"")</f>
        <v/>
      </c>
      <c r="H172" s="117" t="str">
        <f>IFERROR(VLOOKUP($A172,'QMS Data'!$A:$BD,MATCH(H$1,'QMS Data'!$1:$1,0),FALSE),"")</f>
        <v/>
      </c>
      <c r="I172" s="117" t="str">
        <f>IFERROR(VLOOKUP($A172,'QMS Data'!$A:$BD,MATCH(I$1,'QMS Data'!$1:$1,0),FALSE),"")</f>
        <v/>
      </c>
      <c r="J172" s="117" t="str">
        <f>IFERROR(VLOOKUP($A172,'QMS Data'!$A:$BD,MATCH(J$1,'QMS Data'!$1:$1,0),FALSE),"")</f>
        <v/>
      </c>
      <c r="K172" s="117" t="str">
        <f>IFERROR(VLOOKUP($A172,'QMS Data'!$A:$BD,MATCH(K$1,'QMS Data'!$1:$1,0),FALSE),"")</f>
        <v/>
      </c>
      <c r="L172" s="119" t="str">
        <f>IFERROR(VLOOKUP($A172,'QMS Data'!$A:$BD,MATCH(L$1,'QMS Data'!$1:$1,0),FALSE),"")</f>
        <v/>
      </c>
      <c r="M172" s="120" t="str">
        <f>IFERROR(VLOOKUP($A172,'QMS Data'!$A:$BD,MATCH(M$1,'QMS Data'!$1:$1,0),FALSE),"")</f>
        <v/>
      </c>
      <c r="N172" s="119" t="str">
        <f>IFERROR(VLOOKUP($A172,'QMS Data'!$A:$BD,MATCH(N$1,'QMS Data'!$1:$1,0),FALSE),"")</f>
        <v/>
      </c>
      <c r="O172" s="120" t="str">
        <f>IFERROR(VLOOKUP($A172,'QMS Data'!$A:$BD,MATCH(O$1,'QMS Data'!$1:$1,0),FALSE),"")</f>
        <v/>
      </c>
      <c r="P172" s="119" t="str">
        <f>IFERROR(VLOOKUP($A172,'QMS Data'!$A:$BD,MATCH(P$1,'QMS Data'!$1:$1,0),FALSE),"")</f>
        <v/>
      </c>
      <c r="Q172" s="120" t="str">
        <f>IFERROR(VLOOKUP($A172,'QMS Data'!$A:$BD,MATCH(Q$1,'QMS Data'!$1:$1,0),FALSE),"")</f>
        <v/>
      </c>
      <c r="R172" s="119" t="str">
        <f>IFERROR(VLOOKUP($A172,'QMS Data'!$A:$BD,MATCH(R$1,'QMS Data'!$1:$1,0),FALSE),"")</f>
        <v/>
      </c>
      <c r="S172" s="120" t="str">
        <f>IFERROR(VLOOKUP($A172,'QMS Data'!$A:$BD,MATCH(S$1,'QMS Data'!$1:$1,0),FALSE),"")</f>
        <v/>
      </c>
      <c r="T172" s="121" t="str">
        <f t="shared" si="12"/>
        <v/>
      </c>
      <c r="U172" s="122" t="str">
        <f t="shared" si="13"/>
        <v/>
      </c>
      <c r="V172" s="121" t="str">
        <f>IFERROR(VLOOKUP('Required Data'!$H172,Evaluators!A:B,2,FALSE),"")</f>
        <v/>
      </c>
      <c r="W172" s="123" t="str">
        <f t="shared" si="14"/>
        <v/>
      </c>
      <c r="X172" s="124" t="str">
        <f>IFERROR(VLOOKUP(G172,'Active List'!B:D,2,FALSE),"")</f>
        <v/>
      </c>
      <c r="Y172" s="124" t="str">
        <f>IFERROR(SUM('Required Data'!$L172+'Required Data'!$N172+'Required Data'!$P172),"")</f>
        <v/>
      </c>
      <c r="Z172" s="123" t="str">
        <f t="shared" si="15"/>
        <v/>
      </c>
      <c r="AA172" s="125" t="str">
        <f>IFERROR(DATE(Table1[[#This Row],[Call Year]],Table1[[#This Row],[Call Month]],Table1[[#This Row],[Call day]]),"")</f>
        <v/>
      </c>
      <c r="AB172" s="123" t="str">
        <f>TEXT(Table1[[#This Row],[Call date]],"DDDD")</f>
        <v/>
      </c>
      <c r="AC17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2" s="126" t="str">
        <f>IFERROR(HOUR(Table1[[#This Row],[Time]]),"")</f>
        <v/>
      </c>
      <c r="AE172" s="126" t="str">
        <f>IFERROR(VLOOKUP(J172,DV!A:B,2,FALSE),J172)</f>
        <v/>
      </c>
    </row>
    <row r="173" spans="1:31" s="137" customFormat="1">
      <c r="A173" s="90" t="str">
        <f>IF('QMS Data'!A173&lt;&gt;"",'QMS Data'!A173,"")</f>
        <v/>
      </c>
      <c r="B173" s="117" t="str">
        <f>IFERROR(VLOOKUP($A173,'QMS Data'!$A:$BD,MATCH(B$1,'QMS Data'!$1:$1,0),FALSE),"")</f>
        <v/>
      </c>
      <c r="C173" s="117" t="str">
        <f>IFERROR(VLOOKUP($A173,'QMS Data'!$A:$BD,MATCH(C$1,'QMS Data'!$1:$1,0),FALSE),"")</f>
        <v/>
      </c>
      <c r="D173" s="117" t="str">
        <f>IFERROR(VLOOKUP($A173,'QMS Data'!$A:$BD,MATCH(D$1,'QMS Data'!$1:$1,0),FALSE),"")</f>
        <v/>
      </c>
      <c r="E173" s="118" t="str">
        <f>IFERROR(VLOOKUP($A173,'QMS Data'!$A:$BD,MATCH(E$1,'QMS Data'!$1:$1,0),FALSE),"")</f>
        <v/>
      </c>
      <c r="F173" s="117" t="str">
        <f>IFERROR(VLOOKUP($A173,'QMS Data'!$A:$BD,MATCH(F$1,'QMS Data'!$1:$1,0),FALSE),"")</f>
        <v/>
      </c>
      <c r="G173" s="117" t="str">
        <f>IFERROR(VLOOKUP($A173,'QMS Data'!$A:$BD,MATCH(G$1,'QMS Data'!$1:$1,0),FALSE),"")</f>
        <v/>
      </c>
      <c r="H173" s="117" t="str">
        <f>IFERROR(VLOOKUP($A173,'QMS Data'!$A:$BD,MATCH(H$1,'QMS Data'!$1:$1,0),FALSE),"")</f>
        <v/>
      </c>
      <c r="I173" s="117" t="str">
        <f>IFERROR(VLOOKUP($A173,'QMS Data'!$A:$BD,MATCH(I$1,'QMS Data'!$1:$1,0),FALSE),"")</f>
        <v/>
      </c>
      <c r="J173" s="117" t="str">
        <f>IFERROR(VLOOKUP($A173,'QMS Data'!$A:$BD,MATCH(J$1,'QMS Data'!$1:$1,0),FALSE),"")</f>
        <v/>
      </c>
      <c r="K173" s="117" t="str">
        <f>IFERROR(VLOOKUP($A173,'QMS Data'!$A:$BD,MATCH(K$1,'QMS Data'!$1:$1,0),FALSE),"")</f>
        <v/>
      </c>
      <c r="L173" s="119" t="str">
        <f>IFERROR(VLOOKUP($A173,'QMS Data'!$A:$BD,MATCH(L$1,'QMS Data'!$1:$1,0),FALSE),"")</f>
        <v/>
      </c>
      <c r="M173" s="120" t="str">
        <f>IFERROR(VLOOKUP($A173,'QMS Data'!$A:$BD,MATCH(M$1,'QMS Data'!$1:$1,0),FALSE),"")</f>
        <v/>
      </c>
      <c r="N173" s="119" t="str">
        <f>IFERROR(VLOOKUP($A173,'QMS Data'!$A:$BD,MATCH(N$1,'QMS Data'!$1:$1,0),FALSE),"")</f>
        <v/>
      </c>
      <c r="O173" s="120" t="str">
        <f>IFERROR(VLOOKUP($A173,'QMS Data'!$A:$BD,MATCH(O$1,'QMS Data'!$1:$1,0),FALSE),"")</f>
        <v/>
      </c>
      <c r="P173" s="119" t="str">
        <f>IFERROR(VLOOKUP($A173,'QMS Data'!$A:$BD,MATCH(P$1,'QMS Data'!$1:$1,0),FALSE),"")</f>
        <v/>
      </c>
      <c r="Q173" s="120" t="str">
        <f>IFERROR(VLOOKUP($A173,'QMS Data'!$A:$BD,MATCH(Q$1,'QMS Data'!$1:$1,0),FALSE),"")</f>
        <v/>
      </c>
      <c r="R173" s="119" t="str">
        <f>IFERROR(VLOOKUP($A173,'QMS Data'!$A:$BD,MATCH(R$1,'QMS Data'!$1:$1,0),FALSE),"")</f>
        <v/>
      </c>
      <c r="S173" s="120" t="str">
        <f>IFERROR(VLOOKUP($A173,'QMS Data'!$A:$BD,MATCH(S$1,'QMS Data'!$1:$1,0),FALSE),"")</f>
        <v/>
      </c>
      <c r="T173" s="121" t="str">
        <f t="shared" si="12"/>
        <v/>
      </c>
      <c r="U173" s="122" t="str">
        <f t="shared" si="13"/>
        <v/>
      </c>
      <c r="V173" s="121" t="str">
        <f>IFERROR(VLOOKUP('Required Data'!$H173,Evaluators!A:B,2,FALSE),"")</f>
        <v/>
      </c>
      <c r="W173" s="123" t="str">
        <f t="shared" si="14"/>
        <v/>
      </c>
      <c r="X173" s="124" t="str">
        <f>IFERROR(VLOOKUP(G173,'Active List'!B:D,2,FALSE),"")</f>
        <v/>
      </c>
      <c r="Y173" s="124" t="str">
        <f>IFERROR(SUM('Required Data'!$L173+'Required Data'!$N173+'Required Data'!$P173),"")</f>
        <v/>
      </c>
      <c r="Z173" s="123" t="str">
        <f t="shared" si="15"/>
        <v/>
      </c>
      <c r="AA173" s="125" t="str">
        <f>IFERROR(DATE(Table1[[#This Row],[Call Year]],Table1[[#This Row],[Call Month]],Table1[[#This Row],[Call day]]),"")</f>
        <v/>
      </c>
      <c r="AB173" s="123" t="str">
        <f>TEXT(Table1[[#This Row],[Call date]],"DDDD")</f>
        <v/>
      </c>
      <c r="AC17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3" s="126" t="str">
        <f>IFERROR(HOUR(Table1[[#This Row],[Time]]),"")</f>
        <v/>
      </c>
      <c r="AE173" s="126" t="str">
        <f>IFERROR(VLOOKUP(J173,DV!A:B,2,FALSE),J173)</f>
        <v/>
      </c>
    </row>
    <row r="174" spans="1:31" s="137" customFormat="1">
      <c r="A174" s="90" t="str">
        <f>IF('QMS Data'!A174&lt;&gt;"",'QMS Data'!A174,"")</f>
        <v/>
      </c>
      <c r="B174" s="117" t="str">
        <f>IFERROR(VLOOKUP($A174,'QMS Data'!$A:$BD,MATCH(B$1,'QMS Data'!$1:$1,0),FALSE),"")</f>
        <v/>
      </c>
      <c r="C174" s="117" t="str">
        <f>IFERROR(VLOOKUP($A174,'QMS Data'!$A:$BD,MATCH(C$1,'QMS Data'!$1:$1,0),FALSE),"")</f>
        <v/>
      </c>
      <c r="D174" s="117" t="str">
        <f>IFERROR(VLOOKUP($A174,'QMS Data'!$A:$BD,MATCH(D$1,'QMS Data'!$1:$1,0),FALSE),"")</f>
        <v/>
      </c>
      <c r="E174" s="118" t="str">
        <f>IFERROR(VLOOKUP($A174,'QMS Data'!$A:$BD,MATCH(E$1,'QMS Data'!$1:$1,0),FALSE),"")</f>
        <v/>
      </c>
      <c r="F174" s="117" t="str">
        <f>IFERROR(VLOOKUP($A174,'QMS Data'!$A:$BD,MATCH(F$1,'QMS Data'!$1:$1,0),FALSE),"")</f>
        <v/>
      </c>
      <c r="G174" s="117" t="str">
        <f>IFERROR(VLOOKUP($A174,'QMS Data'!$A:$BD,MATCH(G$1,'QMS Data'!$1:$1,0),FALSE),"")</f>
        <v/>
      </c>
      <c r="H174" s="117" t="str">
        <f>IFERROR(VLOOKUP($A174,'QMS Data'!$A:$BD,MATCH(H$1,'QMS Data'!$1:$1,0),FALSE),"")</f>
        <v/>
      </c>
      <c r="I174" s="117" t="str">
        <f>IFERROR(VLOOKUP($A174,'QMS Data'!$A:$BD,MATCH(I$1,'QMS Data'!$1:$1,0),FALSE),"")</f>
        <v/>
      </c>
      <c r="J174" s="117" t="str">
        <f>IFERROR(VLOOKUP($A174,'QMS Data'!$A:$BD,MATCH(J$1,'QMS Data'!$1:$1,0),FALSE),"")</f>
        <v/>
      </c>
      <c r="K174" s="117" t="str">
        <f>IFERROR(VLOOKUP($A174,'QMS Data'!$A:$BD,MATCH(K$1,'QMS Data'!$1:$1,0),FALSE),"")</f>
        <v/>
      </c>
      <c r="L174" s="119" t="str">
        <f>IFERROR(VLOOKUP($A174,'QMS Data'!$A:$BD,MATCH(L$1,'QMS Data'!$1:$1,0),FALSE),"")</f>
        <v/>
      </c>
      <c r="M174" s="120" t="str">
        <f>IFERROR(VLOOKUP($A174,'QMS Data'!$A:$BD,MATCH(M$1,'QMS Data'!$1:$1,0),FALSE),"")</f>
        <v/>
      </c>
      <c r="N174" s="119" t="str">
        <f>IFERROR(VLOOKUP($A174,'QMS Data'!$A:$BD,MATCH(N$1,'QMS Data'!$1:$1,0),FALSE),"")</f>
        <v/>
      </c>
      <c r="O174" s="120" t="str">
        <f>IFERROR(VLOOKUP($A174,'QMS Data'!$A:$BD,MATCH(O$1,'QMS Data'!$1:$1,0),FALSE),"")</f>
        <v/>
      </c>
      <c r="P174" s="119" t="str">
        <f>IFERROR(VLOOKUP($A174,'QMS Data'!$A:$BD,MATCH(P$1,'QMS Data'!$1:$1,0),FALSE),"")</f>
        <v/>
      </c>
      <c r="Q174" s="120" t="str">
        <f>IFERROR(VLOOKUP($A174,'QMS Data'!$A:$BD,MATCH(Q$1,'QMS Data'!$1:$1,0),FALSE),"")</f>
        <v/>
      </c>
      <c r="R174" s="119" t="str">
        <f>IFERROR(VLOOKUP($A174,'QMS Data'!$A:$BD,MATCH(R$1,'QMS Data'!$1:$1,0),FALSE),"")</f>
        <v/>
      </c>
      <c r="S174" s="120" t="str">
        <f>IFERROR(VLOOKUP($A174,'QMS Data'!$A:$BD,MATCH(S$1,'QMS Data'!$1:$1,0),FALSE),"")</f>
        <v/>
      </c>
      <c r="T174" s="121" t="str">
        <f t="shared" si="12"/>
        <v/>
      </c>
      <c r="U174" s="122" t="str">
        <f t="shared" si="13"/>
        <v/>
      </c>
      <c r="V174" s="121" t="str">
        <f>IFERROR(VLOOKUP('Required Data'!$H174,Evaluators!A:B,2,FALSE),"")</f>
        <v/>
      </c>
      <c r="W174" s="123" t="str">
        <f t="shared" si="14"/>
        <v/>
      </c>
      <c r="X174" s="124" t="str">
        <f>IFERROR(VLOOKUP(G174,'Active List'!B:D,2,FALSE),"")</f>
        <v/>
      </c>
      <c r="Y174" s="124" t="str">
        <f>IFERROR(SUM('Required Data'!$L174+'Required Data'!$N174+'Required Data'!$P174),"")</f>
        <v/>
      </c>
      <c r="Z174" s="123" t="str">
        <f t="shared" si="15"/>
        <v/>
      </c>
      <c r="AA174" s="125" t="str">
        <f>IFERROR(DATE(Table1[[#This Row],[Call Year]],Table1[[#This Row],[Call Month]],Table1[[#This Row],[Call day]]),"")</f>
        <v/>
      </c>
      <c r="AB174" s="123" t="str">
        <f>TEXT(Table1[[#This Row],[Call date]],"DDDD")</f>
        <v/>
      </c>
      <c r="AC17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4" s="126" t="str">
        <f>IFERROR(HOUR(Table1[[#This Row],[Time]]),"")</f>
        <v/>
      </c>
      <c r="AE174" s="126" t="str">
        <f>IFERROR(VLOOKUP(J174,DV!A:B,2,FALSE),J174)</f>
        <v/>
      </c>
    </row>
    <row r="175" spans="1:31" s="137" customFormat="1">
      <c r="A175" s="90" t="str">
        <f>IF('QMS Data'!A175&lt;&gt;"",'QMS Data'!A175,"")</f>
        <v/>
      </c>
      <c r="B175" s="117" t="str">
        <f>IFERROR(VLOOKUP($A175,'QMS Data'!$A:$BD,MATCH(B$1,'QMS Data'!$1:$1,0),FALSE),"")</f>
        <v/>
      </c>
      <c r="C175" s="117" t="str">
        <f>IFERROR(VLOOKUP($A175,'QMS Data'!$A:$BD,MATCH(C$1,'QMS Data'!$1:$1,0),FALSE),"")</f>
        <v/>
      </c>
      <c r="D175" s="117" t="str">
        <f>IFERROR(VLOOKUP($A175,'QMS Data'!$A:$BD,MATCH(D$1,'QMS Data'!$1:$1,0),FALSE),"")</f>
        <v/>
      </c>
      <c r="E175" s="118" t="str">
        <f>IFERROR(VLOOKUP($A175,'QMS Data'!$A:$BD,MATCH(E$1,'QMS Data'!$1:$1,0),FALSE),"")</f>
        <v/>
      </c>
      <c r="F175" s="117" t="str">
        <f>IFERROR(VLOOKUP($A175,'QMS Data'!$A:$BD,MATCH(F$1,'QMS Data'!$1:$1,0),FALSE),"")</f>
        <v/>
      </c>
      <c r="G175" s="117" t="str">
        <f>IFERROR(VLOOKUP($A175,'QMS Data'!$A:$BD,MATCH(G$1,'QMS Data'!$1:$1,0),FALSE),"")</f>
        <v/>
      </c>
      <c r="H175" s="117" t="str">
        <f>IFERROR(VLOOKUP($A175,'QMS Data'!$A:$BD,MATCH(H$1,'QMS Data'!$1:$1,0),FALSE),"")</f>
        <v/>
      </c>
      <c r="I175" s="117" t="str">
        <f>IFERROR(VLOOKUP($A175,'QMS Data'!$A:$BD,MATCH(I$1,'QMS Data'!$1:$1,0),FALSE),"")</f>
        <v/>
      </c>
      <c r="J175" s="117" t="str">
        <f>IFERROR(VLOOKUP($A175,'QMS Data'!$A:$BD,MATCH(J$1,'QMS Data'!$1:$1,0),FALSE),"")</f>
        <v/>
      </c>
      <c r="K175" s="117" t="str">
        <f>IFERROR(VLOOKUP($A175,'QMS Data'!$A:$BD,MATCH(K$1,'QMS Data'!$1:$1,0),FALSE),"")</f>
        <v/>
      </c>
      <c r="L175" s="119" t="str">
        <f>IFERROR(VLOOKUP($A175,'QMS Data'!$A:$BD,MATCH(L$1,'QMS Data'!$1:$1,0),FALSE),"")</f>
        <v/>
      </c>
      <c r="M175" s="120" t="str">
        <f>IFERROR(VLOOKUP($A175,'QMS Data'!$A:$BD,MATCH(M$1,'QMS Data'!$1:$1,0),FALSE),"")</f>
        <v/>
      </c>
      <c r="N175" s="119" t="str">
        <f>IFERROR(VLOOKUP($A175,'QMS Data'!$A:$BD,MATCH(N$1,'QMS Data'!$1:$1,0),FALSE),"")</f>
        <v/>
      </c>
      <c r="O175" s="120" t="str">
        <f>IFERROR(VLOOKUP($A175,'QMS Data'!$A:$BD,MATCH(O$1,'QMS Data'!$1:$1,0),FALSE),"")</f>
        <v/>
      </c>
      <c r="P175" s="119" t="str">
        <f>IFERROR(VLOOKUP($A175,'QMS Data'!$A:$BD,MATCH(P$1,'QMS Data'!$1:$1,0),FALSE),"")</f>
        <v/>
      </c>
      <c r="Q175" s="120" t="str">
        <f>IFERROR(VLOOKUP($A175,'QMS Data'!$A:$BD,MATCH(Q$1,'QMS Data'!$1:$1,0),FALSE),"")</f>
        <v/>
      </c>
      <c r="R175" s="119" t="str">
        <f>IFERROR(VLOOKUP($A175,'QMS Data'!$A:$BD,MATCH(R$1,'QMS Data'!$1:$1,0),FALSE),"")</f>
        <v/>
      </c>
      <c r="S175" s="120" t="str">
        <f>IFERROR(VLOOKUP($A175,'QMS Data'!$A:$BD,MATCH(S$1,'QMS Data'!$1:$1,0),FALSE),"")</f>
        <v/>
      </c>
      <c r="T175" s="121" t="str">
        <f t="shared" si="12"/>
        <v/>
      </c>
      <c r="U175" s="122" t="str">
        <f t="shared" si="13"/>
        <v/>
      </c>
      <c r="V175" s="121" t="str">
        <f>IFERROR(VLOOKUP('Required Data'!$H175,Evaluators!A:B,2,FALSE),"")</f>
        <v/>
      </c>
      <c r="W175" s="123" t="str">
        <f t="shared" si="14"/>
        <v/>
      </c>
      <c r="X175" s="124" t="str">
        <f>IFERROR(VLOOKUP(G175,'Active List'!B:D,2,FALSE),"")</f>
        <v/>
      </c>
      <c r="Y175" s="124" t="str">
        <f>IFERROR(SUM('Required Data'!$L175+'Required Data'!$N175+'Required Data'!$P175),"")</f>
        <v/>
      </c>
      <c r="Z175" s="123" t="str">
        <f t="shared" si="15"/>
        <v/>
      </c>
      <c r="AA175" s="125" t="str">
        <f>IFERROR(DATE(Table1[[#This Row],[Call Year]],Table1[[#This Row],[Call Month]],Table1[[#This Row],[Call day]]),"")</f>
        <v/>
      </c>
      <c r="AB175" s="123" t="str">
        <f>TEXT(Table1[[#This Row],[Call date]],"DDDD")</f>
        <v/>
      </c>
      <c r="AC17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5" s="126" t="str">
        <f>IFERROR(HOUR(Table1[[#This Row],[Time]]),"")</f>
        <v/>
      </c>
      <c r="AE175" s="126" t="str">
        <f>IFERROR(VLOOKUP(J175,DV!A:B,2,FALSE),J175)</f>
        <v/>
      </c>
    </row>
    <row r="176" spans="1:31" s="137" customFormat="1">
      <c r="A176" s="90" t="str">
        <f>IF('QMS Data'!A176&lt;&gt;"",'QMS Data'!A176,"")</f>
        <v/>
      </c>
      <c r="B176" s="117" t="str">
        <f>IFERROR(VLOOKUP($A176,'QMS Data'!$A:$BD,MATCH(B$1,'QMS Data'!$1:$1,0),FALSE),"")</f>
        <v/>
      </c>
      <c r="C176" s="117" t="str">
        <f>IFERROR(VLOOKUP($A176,'QMS Data'!$A:$BD,MATCH(C$1,'QMS Data'!$1:$1,0),FALSE),"")</f>
        <v/>
      </c>
      <c r="D176" s="117" t="str">
        <f>IFERROR(VLOOKUP($A176,'QMS Data'!$A:$BD,MATCH(D$1,'QMS Data'!$1:$1,0),FALSE),"")</f>
        <v/>
      </c>
      <c r="E176" s="118" t="str">
        <f>IFERROR(VLOOKUP($A176,'QMS Data'!$A:$BD,MATCH(E$1,'QMS Data'!$1:$1,0),FALSE),"")</f>
        <v/>
      </c>
      <c r="F176" s="117" t="str">
        <f>IFERROR(VLOOKUP($A176,'QMS Data'!$A:$BD,MATCH(F$1,'QMS Data'!$1:$1,0),FALSE),"")</f>
        <v/>
      </c>
      <c r="G176" s="117" t="str">
        <f>IFERROR(VLOOKUP($A176,'QMS Data'!$A:$BD,MATCH(G$1,'QMS Data'!$1:$1,0),FALSE),"")</f>
        <v/>
      </c>
      <c r="H176" s="117" t="str">
        <f>IFERROR(VLOOKUP($A176,'QMS Data'!$A:$BD,MATCH(H$1,'QMS Data'!$1:$1,0),FALSE),"")</f>
        <v/>
      </c>
      <c r="I176" s="117" t="str">
        <f>IFERROR(VLOOKUP($A176,'QMS Data'!$A:$BD,MATCH(I$1,'QMS Data'!$1:$1,0),FALSE),"")</f>
        <v/>
      </c>
      <c r="J176" s="117" t="str">
        <f>IFERROR(VLOOKUP($A176,'QMS Data'!$A:$BD,MATCH(J$1,'QMS Data'!$1:$1,0),FALSE),"")</f>
        <v/>
      </c>
      <c r="K176" s="117" t="str">
        <f>IFERROR(VLOOKUP($A176,'QMS Data'!$A:$BD,MATCH(K$1,'QMS Data'!$1:$1,0),FALSE),"")</f>
        <v/>
      </c>
      <c r="L176" s="119" t="str">
        <f>IFERROR(VLOOKUP($A176,'QMS Data'!$A:$BD,MATCH(L$1,'QMS Data'!$1:$1,0),FALSE),"")</f>
        <v/>
      </c>
      <c r="M176" s="120" t="str">
        <f>IFERROR(VLOOKUP($A176,'QMS Data'!$A:$BD,MATCH(M$1,'QMS Data'!$1:$1,0),FALSE),"")</f>
        <v/>
      </c>
      <c r="N176" s="119" t="str">
        <f>IFERROR(VLOOKUP($A176,'QMS Data'!$A:$BD,MATCH(N$1,'QMS Data'!$1:$1,0),FALSE),"")</f>
        <v/>
      </c>
      <c r="O176" s="120" t="str">
        <f>IFERROR(VLOOKUP($A176,'QMS Data'!$A:$BD,MATCH(O$1,'QMS Data'!$1:$1,0),FALSE),"")</f>
        <v/>
      </c>
      <c r="P176" s="119" t="str">
        <f>IFERROR(VLOOKUP($A176,'QMS Data'!$A:$BD,MATCH(P$1,'QMS Data'!$1:$1,0),FALSE),"")</f>
        <v/>
      </c>
      <c r="Q176" s="120" t="str">
        <f>IFERROR(VLOOKUP($A176,'QMS Data'!$A:$BD,MATCH(Q$1,'QMS Data'!$1:$1,0),FALSE),"")</f>
        <v/>
      </c>
      <c r="R176" s="119" t="str">
        <f>IFERROR(VLOOKUP($A176,'QMS Data'!$A:$BD,MATCH(R$1,'QMS Data'!$1:$1,0),FALSE),"")</f>
        <v/>
      </c>
      <c r="S176" s="120" t="str">
        <f>IFERROR(VLOOKUP($A176,'QMS Data'!$A:$BD,MATCH(S$1,'QMS Data'!$1:$1,0),FALSE),"")</f>
        <v/>
      </c>
      <c r="T176" s="121" t="str">
        <f t="shared" si="12"/>
        <v/>
      </c>
      <c r="U176" s="122" t="str">
        <f t="shared" si="13"/>
        <v/>
      </c>
      <c r="V176" s="121" t="str">
        <f>IFERROR(VLOOKUP('Required Data'!$H176,Evaluators!A:B,2,FALSE),"")</f>
        <v/>
      </c>
      <c r="W176" s="123" t="str">
        <f t="shared" si="14"/>
        <v/>
      </c>
      <c r="X176" s="124" t="str">
        <f>IFERROR(VLOOKUP(G176,'Active List'!B:D,2,FALSE),"")</f>
        <v/>
      </c>
      <c r="Y176" s="124" t="str">
        <f>IFERROR(SUM('Required Data'!$L176+'Required Data'!$N176+'Required Data'!$P176),"")</f>
        <v/>
      </c>
      <c r="Z176" s="123" t="str">
        <f t="shared" si="15"/>
        <v/>
      </c>
      <c r="AA176" s="125" t="str">
        <f>IFERROR(DATE(Table1[[#This Row],[Call Year]],Table1[[#This Row],[Call Month]],Table1[[#This Row],[Call day]]),"")</f>
        <v/>
      </c>
      <c r="AB176" s="123" t="str">
        <f>TEXT(Table1[[#This Row],[Call date]],"DDDD")</f>
        <v/>
      </c>
      <c r="AC17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6" s="126" t="str">
        <f>IFERROR(HOUR(Table1[[#This Row],[Time]]),"")</f>
        <v/>
      </c>
      <c r="AE176" s="126" t="str">
        <f>IFERROR(VLOOKUP(J176,DV!A:B,2,FALSE),J176)</f>
        <v/>
      </c>
    </row>
    <row r="177" spans="1:31" s="137" customFormat="1">
      <c r="A177" s="90" t="str">
        <f>IF('QMS Data'!A177&lt;&gt;"",'QMS Data'!A177,"")</f>
        <v/>
      </c>
      <c r="B177" s="117" t="str">
        <f>IFERROR(VLOOKUP($A177,'QMS Data'!$A:$BD,MATCH(B$1,'QMS Data'!$1:$1,0),FALSE),"")</f>
        <v/>
      </c>
      <c r="C177" s="117" t="str">
        <f>IFERROR(VLOOKUP($A177,'QMS Data'!$A:$BD,MATCH(C$1,'QMS Data'!$1:$1,0),FALSE),"")</f>
        <v/>
      </c>
      <c r="D177" s="117" t="str">
        <f>IFERROR(VLOOKUP($A177,'QMS Data'!$A:$BD,MATCH(D$1,'QMS Data'!$1:$1,0),FALSE),"")</f>
        <v/>
      </c>
      <c r="E177" s="118" t="str">
        <f>IFERROR(VLOOKUP($A177,'QMS Data'!$A:$BD,MATCH(E$1,'QMS Data'!$1:$1,0),FALSE),"")</f>
        <v/>
      </c>
      <c r="F177" s="117" t="str">
        <f>IFERROR(VLOOKUP($A177,'QMS Data'!$A:$BD,MATCH(F$1,'QMS Data'!$1:$1,0),FALSE),"")</f>
        <v/>
      </c>
      <c r="G177" s="117" t="str">
        <f>IFERROR(VLOOKUP($A177,'QMS Data'!$A:$BD,MATCH(G$1,'QMS Data'!$1:$1,0),FALSE),"")</f>
        <v/>
      </c>
      <c r="H177" s="117" t="str">
        <f>IFERROR(VLOOKUP($A177,'QMS Data'!$A:$BD,MATCH(H$1,'QMS Data'!$1:$1,0),FALSE),"")</f>
        <v/>
      </c>
      <c r="I177" s="117" t="str">
        <f>IFERROR(VLOOKUP($A177,'QMS Data'!$A:$BD,MATCH(I$1,'QMS Data'!$1:$1,0),FALSE),"")</f>
        <v/>
      </c>
      <c r="J177" s="117" t="str">
        <f>IFERROR(VLOOKUP($A177,'QMS Data'!$A:$BD,MATCH(J$1,'QMS Data'!$1:$1,0),FALSE),"")</f>
        <v/>
      </c>
      <c r="K177" s="117" t="str">
        <f>IFERROR(VLOOKUP($A177,'QMS Data'!$A:$BD,MATCH(K$1,'QMS Data'!$1:$1,0),FALSE),"")</f>
        <v/>
      </c>
      <c r="L177" s="119" t="str">
        <f>IFERROR(VLOOKUP($A177,'QMS Data'!$A:$BD,MATCH(L$1,'QMS Data'!$1:$1,0),FALSE),"")</f>
        <v/>
      </c>
      <c r="M177" s="120" t="str">
        <f>IFERROR(VLOOKUP($A177,'QMS Data'!$A:$BD,MATCH(M$1,'QMS Data'!$1:$1,0),FALSE),"")</f>
        <v/>
      </c>
      <c r="N177" s="119" t="str">
        <f>IFERROR(VLOOKUP($A177,'QMS Data'!$A:$BD,MATCH(N$1,'QMS Data'!$1:$1,0),FALSE),"")</f>
        <v/>
      </c>
      <c r="O177" s="120" t="str">
        <f>IFERROR(VLOOKUP($A177,'QMS Data'!$A:$BD,MATCH(O$1,'QMS Data'!$1:$1,0),FALSE),"")</f>
        <v/>
      </c>
      <c r="P177" s="119" t="str">
        <f>IFERROR(VLOOKUP($A177,'QMS Data'!$A:$BD,MATCH(P$1,'QMS Data'!$1:$1,0),FALSE),"")</f>
        <v/>
      </c>
      <c r="Q177" s="120" t="str">
        <f>IFERROR(VLOOKUP($A177,'QMS Data'!$A:$BD,MATCH(Q$1,'QMS Data'!$1:$1,0),FALSE),"")</f>
        <v/>
      </c>
      <c r="R177" s="119" t="str">
        <f>IFERROR(VLOOKUP($A177,'QMS Data'!$A:$BD,MATCH(R$1,'QMS Data'!$1:$1,0),FALSE),"")</f>
        <v/>
      </c>
      <c r="S177" s="120" t="str">
        <f>IFERROR(VLOOKUP($A177,'QMS Data'!$A:$BD,MATCH(S$1,'QMS Data'!$1:$1,0),FALSE),"")</f>
        <v/>
      </c>
      <c r="T177" s="121" t="str">
        <f t="shared" si="12"/>
        <v/>
      </c>
      <c r="U177" s="122" t="str">
        <f t="shared" si="13"/>
        <v/>
      </c>
      <c r="V177" s="121" t="str">
        <f>IFERROR(VLOOKUP('Required Data'!$H177,Evaluators!A:B,2,FALSE),"")</f>
        <v/>
      </c>
      <c r="W177" s="123" t="str">
        <f t="shared" si="14"/>
        <v/>
      </c>
      <c r="X177" s="124" t="str">
        <f>IFERROR(VLOOKUP(G177,'Active List'!B:D,2,FALSE),"")</f>
        <v/>
      </c>
      <c r="Y177" s="124" t="str">
        <f>IFERROR(SUM('Required Data'!$L177+'Required Data'!$N177+'Required Data'!$P177),"")</f>
        <v/>
      </c>
      <c r="Z177" s="123" t="str">
        <f t="shared" si="15"/>
        <v/>
      </c>
      <c r="AA177" s="125" t="str">
        <f>IFERROR(DATE(Table1[[#This Row],[Call Year]],Table1[[#This Row],[Call Month]],Table1[[#This Row],[Call day]]),"")</f>
        <v/>
      </c>
      <c r="AB177" s="123" t="str">
        <f>TEXT(Table1[[#This Row],[Call date]],"DDDD")</f>
        <v/>
      </c>
      <c r="AC17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7" s="126" t="str">
        <f>IFERROR(HOUR(Table1[[#This Row],[Time]]),"")</f>
        <v/>
      </c>
      <c r="AE177" s="126" t="str">
        <f>IFERROR(VLOOKUP(J177,DV!A:B,2,FALSE),J177)</f>
        <v/>
      </c>
    </row>
    <row r="178" spans="1:31" s="137" customFormat="1">
      <c r="A178" s="90" t="str">
        <f>IF('QMS Data'!A178&lt;&gt;"",'QMS Data'!A178,"")</f>
        <v/>
      </c>
      <c r="B178" s="117" t="str">
        <f>IFERROR(VLOOKUP($A178,'QMS Data'!$A:$BD,MATCH(B$1,'QMS Data'!$1:$1,0),FALSE),"")</f>
        <v/>
      </c>
      <c r="C178" s="117" t="str">
        <f>IFERROR(VLOOKUP($A178,'QMS Data'!$A:$BD,MATCH(C$1,'QMS Data'!$1:$1,0),FALSE),"")</f>
        <v/>
      </c>
      <c r="D178" s="117" t="str">
        <f>IFERROR(VLOOKUP($A178,'QMS Data'!$A:$BD,MATCH(D$1,'QMS Data'!$1:$1,0),FALSE),"")</f>
        <v/>
      </c>
      <c r="E178" s="118" t="str">
        <f>IFERROR(VLOOKUP($A178,'QMS Data'!$A:$BD,MATCH(E$1,'QMS Data'!$1:$1,0),FALSE),"")</f>
        <v/>
      </c>
      <c r="F178" s="117" t="str">
        <f>IFERROR(VLOOKUP($A178,'QMS Data'!$A:$BD,MATCH(F$1,'QMS Data'!$1:$1,0),FALSE),"")</f>
        <v/>
      </c>
      <c r="G178" s="117" t="str">
        <f>IFERROR(VLOOKUP($A178,'QMS Data'!$A:$BD,MATCH(G$1,'QMS Data'!$1:$1,0),FALSE),"")</f>
        <v/>
      </c>
      <c r="H178" s="117" t="str">
        <f>IFERROR(VLOOKUP($A178,'QMS Data'!$A:$BD,MATCH(H$1,'QMS Data'!$1:$1,0),FALSE),"")</f>
        <v/>
      </c>
      <c r="I178" s="117" t="str">
        <f>IFERROR(VLOOKUP($A178,'QMS Data'!$A:$BD,MATCH(I$1,'QMS Data'!$1:$1,0),FALSE),"")</f>
        <v/>
      </c>
      <c r="J178" s="117" t="str">
        <f>IFERROR(VLOOKUP($A178,'QMS Data'!$A:$BD,MATCH(J$1,'QMS Data'!$1:$1,0),FALSE),"")</f>
        <v/>
      </c>
      <c r="K178" s="117" t="str">
        <f>IFERROR(VLOOKUP($A178,'QMS Data'!$A:$BD,MATCH(K$1,'QMS Data'!$1:$1,0),FALSE),"")</f>
        <v/>
      </c>
      <c r="L178" s="119" t="str">
        <f>IFERROR(VLOOKUP($A178,'QMS Data'!$A:$BD,MATCH(L$1,'QMS Data'!$1:$1,0),FALSE),"")</f>
        <v/>
      </c>
      <c r="M178" s="120" t="str">
        <f>IFERROR(VLOOKUP($A178,'QMS Data'!$A:$BD,MATCH(M$1,'QMS Data'!$1:$1,0),FALSE),"")</f>
        <v/>
      </c>
      <c r="N178" s="119" t="str">
        <f>IFERROR(VLOOKUP($A178,'QMS Data'!$A:$BD,MATCH(N$1,'QMS Data'!$1:$1,0),FALSE),"")</f>
        <v/>
      </c>
      <c r="O178" s="120" t="str">
        <f>IFERROR(VLOOKUP($A178,'QMS Data'!$A:$BD,MATCH(O$1,'QMS Data'!$1:$1,0),FALSE),"")</f>
        <v/>
      </c>
      <c r="P178" s="119" t="str">
        <f>IFERROR(VLOOKUP($A178,'QMS Data'!$A:$BD,MATCH(P$1,'QMS Data'!$1:$1,0),FALSE),"")</f>
        <v/>
      </c>
      <c r="Q178" s="120" t="str">
        <f>IFERROR(VLOOKUP($A178,'QMS Data'!$A:$BD,MATCH(Q$1,'QMS Data'!$1:$1,0),FALSE),"")</f>
        <v/>
      </c>
      <c r="R178" s="119" t="str">
        <f>IFERROR(VLOOKUP($A178,'QMS Data'!$A:$BD,MATCH(R$1,'QMS Data'!$1:$1,0),FALSE),"")</f>
        <v/>
      </c>
      <c r="S178" s="120" t="str">
        <f>IFERROR(VLOOKUP($A178,'QMS Data'!$A:$BD,MATCH(S$1,'QMS Data'!$1:$1,0),FALSE),"")</f>
        <v/>
      </c>
      <c r="T178" s="121" t="str">
        <f t="shared" si="12"/>
        <v/>
      </c>
      <c r="U178" s="122" t="str">
        <f t="shared" si="13"/>
        <v/>
      </c>
      <c r="V178" s="121" t="str">
        <f>IFERROR(VLOOKUP('Required Data'!$H178,Evaluators!A:B,2,FALSE),"")</f>
        <v/>
      </c>
      <c r="W178" s="123" t="str">
        <f t="shared" si="14"/>
        <v/>
      </c>
      <c r="X178" s="124" t="str">
        <f>IFERROR(VLOOKUP(G178,'Active List'!B:D,2,FALSE),"")</f>
        <v/>
      </c>
      <c r="Y178" s="124" t="str">
        <f>IFERROR(SUM('Required Data'!$L178+'Required Data'!$N178+'Required Data'!$P178),"")</f>
        <v/>
      </c>
      <c r="Z178" s="123" t="str">
        <f t="shared" si="15"/>
        <v/>
      </c>
      <c r="AA178" s="125" t="str">
        <f>IFERROR(DATE(Table1[[#This Row],[Call Year]],Table1[[#This Row],[Call Month]],Table1[[#This Row],[Call day]]),"")</f>
        <v/>
      </c>
      <c r="AB178" s="123" t="str">
        <f>TEXT(Table1[[#This Row],[Call date]],"DDDD")</f>
        <v/>
      </c>
      <c r="AC17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8" s="126" t="str">
        <f>IFERROR(HOUR(Table1[[#This Row],[Time]]),"")</f>
        <v/>
      </c>
      <c r="AE178" s="126" t="str">
        <f>IFERROR(VLOOKUP(J178,DV!A:B,2,FALSE),J178)</f>
        <v/>
      </c>
    </row>
    <row r="179" spans="1:31" s="137" customFormat="1">
      <c r="A179" s="90" t="str">
        <f>IF('QMS Data'!A179&lt;&gt;"",'QMS Data'!A179,"")</f>
        <v/>
      </c>
      <c r="B179" s="117" t="str">
        <f>IFERROR(VLOOKUP($A179,'QMS Data'!$A:$BD,MATCH(B$1,'QMS Data'!$1:$1,0),FALSE),"")</f>
        <v/>
      </c>
      <c r="C179" s="117" t="str">
        <f>IFERROR(VLOOKUP($A179,'QMS Data'!$A:$BD,MATCH(C$1,'QMS Data'!$1:$1,0),FALSE),"")</f>
        <v/>
      </c>
      <c r="D179" s="117" t="str">
        <f>IFERROR(VLOOKUP($A179,'QMS Data'!$A:$BD,MATCH(D$1,'QMS Data'!$1:$1,0),FALSE),"")</f>
        <v/>
      </c>
      <c r="E179" s="118" t="str">
        <f>IFERROR(VLOOKUP($A179,'QMS Data'!$A:$BD,MATCH(E$1,'QMS Data'!$1:$1,0),FALSE),"")</f>
        <v/>
      </c>
      <c r="F179" s="117" t="str">
        <f>IFERROR(VLOOKUP($A179,'QMS Data'!$A:$BD,MATCH(F$1,'QMS Data'!$1:$1,0),FALSE),"")</f>
        <v/>
      </c>
      <c r="G179" s="117" t="str">
        <f>IFERROR(VLOOKUP($A179,'QMS Data'!$A:$BD,MATCH(G$1,'QMS Data'!$1:$1,0),FALSE),"")</f>
        <v/>
      </c>
      <c r="H179" s="117" t="str">
        <f>IFERROR(VLOOKUP($A179,'QMS Data'!$A:$BD,MATCH(H$1,'QMS Data'!$1:$1,0),FALSE),"")</f>
        <v/>
      </c>
      <c r="I179" s="117" t="str">
        <f>IFERROR(VLOOKUP($A179,'QMS Data'!$A:$BD,MATCH(I$1,'QMS Data'!$1:$1,0),FALSE),"")</f>
        <v/>
      </c>
      <c r="J179" s="117" t="str">
        <f>IFERROR(VLOOKUP($A179,'QMS Data'!$A:$BD,MATCH(J$1,'QMS Data'!$1:$1,0),FALSE),"")</f>
        <v/>
      </c>
      <c r="K179" s="117" t="str">
        <f>IFERROR(VLOOKUP($A179,'QMS Data'!$A:$BD,MATCH(K$1,'QMS Data'!$1:$1,0),FALSE),"")</f>
        <v/>
      </c>
      <c r="L179" s="119" t="str">
        <f>IFERROR(VLOOKUP($A179,'QMS Data'!$A:$BD,MATCH(L$1,'QMS Data'!$1:$1,0),FALSE),"")</f>
        <v/>
      </c>
      <c r="M179" s="120" t="str">
        <f>IFERROR(VLOOKUP($A179,'QMS Data'!$A:$BD,MATCH(M$1,'QMS Data'!$1:$1,0),FALSE),"")</f>
        <v/>
      </c>
      <c r="N179" s="119" t="str">
        <f>IFERROR(VLOOKUP($A179,'QMS Data'!$A:$BD,MATCH(N$1,'QMS Data'!$1:$1,0),FALSE),"")</f>
        <v/>
      </c>
      <c r="O179" s="120" t="str">
        <f>IFERROR(VLOOKUP($A179,'QMS Data'!$A:$BD,MATCH(O$1,'QMS Data'!$1:$1,0),FALSE),"")</f>
        <v/>
      </c>
      <c r="P179" s="119" t="str">
        <f>IFERROR(VLOOKUP($A179,'QMS Data'!$A:$BD,MATCH(P$1,'QMS Data'!$1:$1,0),FALSE),"")</f>
        <v/>
      </c>
      <c r="Q179" s="120" t="str">
        <f>IFERROR(VLOOKUP($A179,'QMS Data'!$A:$BD,MATCH(Q$1,'QMS Data'!$1:$1,0),FALSE),"")</f>
        <v/>
      </c>
      <c r="R179" s="119" t="str">
        <f>IFERROR(VLOOKUP($A179,'QMS Data'!$A:$BD,MATCH(R$1,'QMS Data'!$1:$1,0),FALSE),"")</f>
        <v/>
      </c>
      <c r="S179" s="120" t="str">
        <f>IFERROR(VLOOKUP($A179,'QMS Data'!$A:$BD,MATCH(S$1,'QMS Data'!$1:$1,0),FALSE),"")</f>
        <v/>
      </c>
      <c r="T179" s="121" t="str">
        <f t="shared" si="12"/>
        <v/>
      </c>
      <c r="U179" s="122" t="str">
        <f t="shared" si="13"/>
        <v/>
      </c>
      <c r="V179" s="121" t="str">
        <f>IFERROR(VLOOKUP('Required Data'!$H179,Evaluators!A:B,2,FALSE),"")</f>
        <v/>
      </c>
      <c r="W179" s="123" t="str">
        <f t="shared" si="14"/>
        <v/>
      </c>
      <c r="X179" s="124" t="str">
        <f>IFERROR(VLOOKUP(G179,'Active List'!B:D,2,FALSE),"")</f>
        <v/>
      </c>
      <c r="Y179" s="124" t="str">
        <f>IFERROR(SUM('Required Data'!$L179+'Required Data'!$N179+'Required Data'!$P179),"")</f>
        <v/>
      </c>
      <c r="Z179" s="123" t="str">
        <f t="shared" si="15"/>
        <v/>
      </c>
      <c r="AA179" s="125" t="str">
        <f>IFERROR(DATE(Table1[[#This Row],[Call Year]],Table1[[#This Row],[Call Month]],Table1[[#This Row],[Call day]]),"")</f>
        <v/>
      </c>
      <c r="AB179" s="123" t="str">
        <f>TEXT(Table1[[#This Row],[Call date]],"DDDD")</f>
        <v/>
      </c>
      <c r="AC17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79" s="126" t="str">
        <f>IFERROR(HOUR(Table1[[#This Row],[Time]]),"")</f>
        <v/>
      </c>
      <c r="AE179" s="126" t="str">
        <f>IFERROR(VLOOKUP(J179,DV!A:B,2,FALSE),J179)</f>
        <v/>
      </c>
    </row>
    <row r="180" spans="1:31" s="137" customFormat="1">
      <c r="A180" s="90" t="str">
        <f>IF('QMS Data'!A180&lt;&gt;"",'QMS Data'!A180,"")</f>
        <v/>
      </c>
      <c r="B180" s="117" t="str">
        <f>IFERROR(VLOOKUP($A180,'QMS Data'!$A:$BD,MATCH(B$1,'QMS Data'!$1:$1,0),FALSE),"")</f>
        <v/>
      </c>
      <c r="C180" s="117" t="str">
        <f>IFERROR(VLOOKUP($A180,'QMS Data'!$A:$BD,MATCH(C$1,'QMS Data'!$1:$1,0),FALSE),"")</f>
        <v/>
      </c>
      <c r="D180" s="117" t="str">
        <f>IFERROR(VLOOKUP($A180,'QMS Data'!$A:$BD,MATCH(D$1,'QMS Data'!$1:$1,0),FALSE),"")</f>
        <v/>
      </c>
      <c r="E180" s="118" t="str">
        <f>IFERROR(VLOOKUP($A180,'QMS Data'!$A:$BD,MATCH(E$1,'QMS Data'!$1:$1,0),FALSE),"")</f>
        <v/>
      </c>
      <c r="F180" s="117" t="str">
        <f>IFERROR(VLOOKUP($A180,'QMS Data'!$A:$BD,MATCH(F$1,'QMS Data'!$1:$1,0),FALSE),"")</f>
        <v/>
      </c>
      <c r="G180" s="117" t="str">
        <f>IFERROR(VLOOKUP($A180,'QMS Data'!$A:$BD,MATCH(G$1,'QMS Data'!$1:$1,0),FALSE),"")</f>
        <v/>
      </c>
      <c r="H180" s="117" t="str">
        <f>IFERROR(VLOOKUP($A180,'QMS Data'!$A:$BD,MATCH(H$1,'QMS Data'!$1:$1,0),FALSE),"")</f>
        <v/>
      </c>
      <c r="I180" s="117" t="str">
        <f>IFERROR(VLOOKUP($A180,'QMS Data'!$A:$BD,MATCH(I$1,'QMS Data'!$1:$1,0),FALSE),"")</f>
        <v/>
      </c>
      <c r="J180" s="117" t="str">
        <f>IFERROR(VLOOKUP($A180,'QMS Data'!$A:$BD,MATCH(J$1,'QMS Data'!$1:$1,0),FALSE),"")</f>
        <v/>
      </c>
      <c r="K180" s="117" t="str">
        <f>IFERROR(VLOOKUP($A180,'QMS Data'!$A:$BD,MATCH(K$1,'QMS Data'!$1:$1,0),FALSE),"")</f>
        <v/>
      </c>
      <c r="L180" s="119" t="str">
        <f>IFERROR(VLOOKUP($A180,'QMS Data'!$A:$BD,MATCH(L$1,'QMS Data'!$1:$1,0),FALSE),"")</f>
        <v/>
      </c>
      <c r="M180" s="120" t="str">
        <f>IFERROR(VLOOKUP($A180,'QMS Data'!$A:$BD,MATCH(M$1,'QMS Data'!$1:$1,0),FALSE),"")</f>
        <v/>
      </c>
      <c r="N180" s="119" t="str">
        <f>IFERROR(VLOOKUP($A180,'QMS Data'!$A:$BD,MATCH(N$1,'QMS Data'!$1:$1,0),FALSE),"")</f>
        <v/>
      </c>
      <c r="O180" s="120" t="str">
        <f>IFERROR(VLOOKUP($A180,'QMS Data'!$A:$BD,MATCH(O$1,'QMS Data'!$1:$1,0),FALSE),"")</f>
        <v/>
      </c>
      <c r="P180" s="119" t="str">
        <f>IFERROR(VLOOKUP($A180,'QMS Data'!$A:$BD,MATCH(P$1,'QMS Data'!$1:$1,0),FALSE),"")</f>
        <v/>
      </c>
      <c r="Q180" s="120" t="str">
        <f>IFERROR(VLOOKUP($A180,'QMS Data'!$A:$BD,MATCH(Q$1,'QMS Data'!$1:$1,0),FALSE),"")</f>
        <v/>
      </c>
      <c r="R180" s="119" t="str">
        <f>IFERROR(VLOOKUP($A180,'QMS Data'!$A:$BD,MATCH(R$1,'QMS Data'!$1:$1,0),FALSE),"")</f>
        <v/>
      </c>
      <c r="S180" s="120" t="str">
        <f>IFERROR(VLOOKUP($A180,'QMS Data'!$A:$BD,MATCH(S$1,'QMS Data'!$1:$1,0),FALSE),"")</f>
        <v/>
      </c>
      <c r="T180" s="121" t="str">
        <f t="shared" si="12"/>
        <v/>
      </c>
      <c r="U180" s="122" t="str">
        <f t="shared" si="13"/>
        <v/>
      </c>
      <c r="V180" s="121" t="str">
        <f>IFERROR(VLOOKUP('Required Data'!$H180,Evaluators!A:B,2,FALSE),"")</f>
        <v/>
      </c>
      <c r="W180" s="123" t="str">
        <f t="shared" si="14"/>
        <v/>
      </c>
      <c r="X180" s="124" t="str">
        <f>IFERROR(VLOOKUP(G180,'Active List'!B:D,2,FALSE),"")</f>
        <v/>
      </c>
      <c r="Y180" s="124" t="str">
        <f>IFERROR(SUM('Required Data'!$L180+'Required Data'!$N180+'Required Data'!$P180),"")</f>
        <v/>
      </c>
      <c r="Z180" s="123" t="str">
        <f t="shared" si="15"/>
        <v/>
      </c>
      <c r="AA180" s="125" t="str">
        <f>IFERROR(DATE(Table1[[#This Row],[Call Year]],Table1[[#This Row],[Call Month]],Table1[[#This Row],[Call day]]),"")</f>
        <v/>
      </c>
      <c r="AB180" s="123" t="str">
        <f>TEXT(Table1[[#This Row],[Call date]],"DDDD")</f>
        <v/>
      </c>
      <c r="AC18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0" s="126" t="str">
        <f>IFERROR(HOUR(Table1[[#This Row],[Time]]),"")</f>
        <v/>
      </c>
      <c r="AE180" s="126" t="str">
        <f>IFERROR(VLOOKUP(J180,DV!A:B,2,FALSE),J180)</f>
        <v/>
      </c>
    </row>
    <row r="181" spans="1:31" s="137" customFormat="1">
      <c r="A181" s="90" t="str">
        <f>IF('QMS Data'!A181&lt;&gt;"",'QMS Data'!A181,"")</f>
        <v/>
      </c>
      <c r="B181" s="117" t="str">
        <f>IFERROR(VLOOKUP($A181,'QMS Data'!$A:$BD,MATCH(B$1,'QMS Data'!$1:$1,0),FALSE),"")</f>
        <v/>
      </c>
      <c r="C181" s="117" t="str">
        <f>IFERROR(VLOOKUP($A181,'QMS Data'!$A:$BD,MATCH(C$1,'QMS Data'!$1:$1,0),FALSE),"")</f>
        <v/>
      </c>
      <c r="D181" s="117" t="str">
        <f>IFERROR(VLOOKUP($A181,'QMS Data'!$A:$BD,MATCH(D$1,'QMS Data'!$1:$1,0),FALSE),"")</f>
        <v/>
      </c>
      <c r="E181" s="118" t="str">
        <f>IFERROR(VLOOKUP($A181,'QMS Data'!$A:$BD,MATCH(E$1,'QMS Data'!$1:$1,0),FALSE),"")</f>
        <v/>
      </c>
      <c r="F181" s="117" t="str">
        <f>IFERROR(VLOOKUP($A181,'QMS Data'!$A:$BD,MATCH(F$1,'QMS Data'!$1:$1,0),FALSE),"")</f>
        <v/>
      </c>
      <c r="G181" s="117" t="str">
        <f>IFERROR(VLOOKUP($A181,'QMS Data'!$A:$BD,MATCH(G$1,'QMS Data'!$1:$1,0),FALSE),"")</f>
        <v/>
      </c>
      <c r="H181" s="117" t="str">
        <f>IFERROR(VLOOKUP($A181,'QMS Data'!$A:$BD,MATCH(H$1,'QMS Data'!$1:$1,0),FALSE),"")</f>
        <v/>
      </c>
      <c r="I181" s="117" t="str">
        <f>IFERROR(VLOOKUP($A181,'QMS Data'!$A:$BD,MATCH(I$1,'QMS Data'!$1:$1,0),FALSE),"")</f>
        <v/>
      </c>
      <c r="J181" s="117" t="str">
        <f>IFERROR(VLOOKUP($A181,'QMS Data'!$A:$BD,MATCH(J$1,'QMS Data'!$1:$1,0),FALSE),"")</f>
        <v/>
      </c>
      <c r="K181" s="117" t="str">
        <f>IFERROR(VLOOKUP($A181,'QMS Data'!$A:$BD,MATCH(K$1,'QMS Data'!$1:$1,0),FALSE),"")</f>
        <v/>
      </c>
      <c r="L181" s="119" t="str">
        <f>IFERROR(VLOOKUP($A181,'QMS Data'!$A:$BD,MATCH(L$1,'QMS Data'!$1:$1,0),FALSE),"")</f>
        <v/>
      </c>
      <c r="M181" s="120" t="str">
        <f>IFERROR(VLOOKUP($A181,'QMS Data'!$A:$BD,MATCH(M$1,'QMS Data'!$1:$1,0),FALSE),"")</f>
        <v/>
      </c>
      <c r="N181" s="119" t="str">
        <f>IFERROR(VLOOKUP($A181,'QMS Data'!$A:$BD,MATCH(N$1,'QMS Data'!$1:$1,0),FALSE),"")</f>
        <v/>
      </c>
      <c r="O181" s="120" t="str">
        <f>IFERROR(VLOOKUP($A181,'QMS Data'!$A:$BD,MATCH(O$1,'QMS Data'!$1:$1,0),FALSE),"")</f>
        <v/>
      </c>
      <c r="P181" s="119" t="str">
        <f>IFERROR(VLOOKUP($A181,'QMS Data'!$A:$BD,MATCH(P$1,'QMS Data'!$1:$1,0),FALSE),"")</f>
        <v/>
      </c>
      <c r="Q181" s="120" t="str">
        <f>IFERROR(VLOOKUP($A181,'QMS Data'!$A:$BD,MATCH(Q$1,'QMS Data'!$1:$1,0),FALSE),"")</f>
        <v/>
      </c>
      <c r="R181" s="119" t="str">
        <f>IFERROR(VLOOKUP($A181,'QMS Data'!$A:$BD,MATCH(R$1,'QMS Data'!$1:$1,0),FALSE),"")</f>
        <v/>
      </c>
      <c r="S181" s="120" t="str">
        <f>IFERROR(VLOOKUP($A181,'QMS Data'!$A:$BD,MATCH(S$1,'QMS Data'!$1:$1,0),FALSE),"")</f>
        <v/>
      </c>
      <c r="T181" s="121" t="str">
        <f t="shared" si="12"/>
        <v/>
      </c>
      <c r="U181" s="122" t="str">
        <f t="shared" si="13"/>
        <v/>
      </c>
      <c r="V181" s="121" t="str">
        <f>IFERROR(VLOOKUP('Required Data'!$H181,Evaluators!A:B,2,FALSE),"")</f>
        <v/>
      </c>
      <c r="W181" s="123" t="str">
        <f t="shared" si="14"/>
        <v/>
      </c>
      <c r="X181" s="124" t="str">
        <f>IFERROR(VLOOKUP(G181,'Active List'!B:D,2,FALSE),"")</f>
        <v/>
      </c>
      <c r="Y181" s="124" t="str">
        <f>IFERROR(SUM('Required Data'!$L181+'Required Data'!$N181+'Required Data'!$P181),"")</f>
        <v/>
      </c>
      <c r="Z181" s="123" t="str">
        <f t="shared" si="15"/>
        <v/>
      </c>
      <c r="AA181" s="125" t="str">
        <f>IFERROR(DATE(Table1[[#This Row],[Call Year]],Table1[[#This Row],[Call Month]],Table1[[#This Row],[Call day]]),"")</f>
        <v/>
      </c>
      <c r="AB181" s="123" t="str">
        <f>TEXT(Table1[[#This Row],[Call date]],"DDDD")</f>
        <v/>
      </c>
      <c r="AC18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1" s="126" t="str">
        <f>IFERROR(HOUR(Table1[[#This Row],[Time]]),"")</f>
        <v/>
      </c>
      <c r="AE181" s="126" t="str">
        <f>IFERROR(VLOOKUP(J181,DV!A:B,2,FALSE),J181)</f>
        <v/>
      </c>
    </row>
    <row r="182" spans="1:31" s="137" customFormat="1">
      <c r="A182" s="90" t="str">
        <f>IF('QMS Data'!A182&lt;&gt;"",'QMS Data'!A182,"")</f>
        <v/>
      </c>
      <c r="B182" s="117" t="str">
        <f>IFERROR(VLOOKUP($A182,'QMS Data'!$A:$BD,MATCH(B$1,'QMS Data'!$1:$1,0),FALSE),"")</f>
        <v/>
      </c>
      <c r="C182" s="117" t="str">
        <f>IFERROR(VLOOKUP($A182,'QMS Data'!$A:$BD,MATCH(C$1,'QMS Data'!$1:$1,0),FALSE),"")</f>
        <v/>
      </c>
      <c r="D182" s="117" t="str">
        <f>IFERROR(VLOOKUP($A182,'QMS Data'!$A:$BD,MATCH(D$1,'QMS Data'!$1:$1,0),FALSE),"")</f>
        <v/>
      </c>
      <c r="E182" s="118" t="str">
        <f>IFERROR(VLOOKUP($A182,'QMS Data'!$A:$BD,MATCH(E$1,'QMS Data'!$1:$1,0),FALSE),"")</f>
        <v/>
      </c>
      <c r="F182" s="117" t="str">
        <f>IFERROR(VLOOKUP($A182,'QMS Data'!$A:$BD,MATCH(F$1,'QMS Data'!$1:$1,0),FALSE),"")</f>
        <v/>
      </c>
      <c r="G182" s="117" t="str">
        <f>IFERROR(VLOOKUP($A182,'QMS Data'!$A:$BD,MATCH(G$1,'QMS Data'!$1:$1,0),FALSE),"")</f>
        <v/>
      </c>
      <c r="H182" s="117" t="str">
        <f>IFERROR(VLOOKUP($A182,'QMS Data'!$A:$BD,MATCH(H$1,'QMS Data'!$1:$1,0),FALSE),"")</f>
        <v/>
      </c>
      <c r="I182" s="117" t="str">
        <f>IFERROR(VLOOKUP($A182,'QMS Data'!$A:$BD,MATCH(I$1,'QMS Data'!$1:$1,0),FALSE),"")</f>
        <v/>
      </c>
      <c r="J182" s="117" t="str">
        <f>IFERROR(VLOOKUP($A182,'QMS Data'!$A:$BD,MATCH(J$1,'QMS Data'!$1:$1,0),FALSE),"")</f>
        <v/>
      </c>
      <c r="K182" s="117" t="str">
        <f>IFERROR(VLOOKUP($A182,'QMS Data'!$A:$BD,MATCH(K$1,'QMS Data'!$1:$1,0),FALSE),"")</f>
        <v/>
      </c>
      <c r="L182" s="119" t="str">
        <f>IFERROR(VLOOKUP($A182,'QMS Data'!$A:$BD,MATCH(L$1,'QMS Data'!$1:$1,0),FALSE),"")</f>
        <v/>
      </c>
      <c r="M182" s="120" t="str">
        <f>IFERROR(VLOOKUP($A182,'QMS Data'!$A:$BD,MATCH(M$1,'QMS Data'!$1:$1,0),FALSE),"")</f>
        <v/>
      </c>
      <c r="N182" s="119" t="str">
        <f>IFERROR(VLOOKUP($A182,'QMS Data'!$A:$BD,MATCH(N$1,'QMS Data'!$1:$1,0),FALSE),"")</f>
        <v/>
      </c>
      <c r="O182" s="120" t="str">
        <f>IFERROR(VLOOKUP($A182,'QMS Data'!$A:$BD,MATCH(O$1,'QMS Data'!$1:$1,0),FALSE),"")</f>
        <v/>
      </c>
      <c r="P182" s="119" t="str">
        <f>IFERROR(VLOOKUP($A182,'QMS Data'!$A:$BD,MATCH(P$1,'QMS Data'!$1:$1,0),FALSE),"")</f>
        <v/>
      </c>
      <c r="Q182" s="120" t="str">
        <f>IFERROR(VLOOKUP($A182,'QMS Data'!$A:$BD,MATCH(Q$1,'QMS Data'!$1:$1,0),FALSE),"")</f>
        <v/>
      </c>
      <c r="R182" s="119" t="str">
        <f>IFERROR(VLOOKUP($A182,'QMS Data'!$A:$BD,MATCH(R$1,'QMS Data'!$1:$1,0),FALSE),"")</f>
        <v/>
      </c>
      <c r="S182" s="120" t="str">
        <f>IFERROR(VLOOKUP($A182,'QMS Data'!$A:$BD,MATCH(S$1,'QMS Data'!$1:$1,0),FALSE),"")</f>
        <v/>
      </c>
      <c r="T182" s="121" t="str">
        <f t="shared" si="12"/>
        <v/>
      </c>
      <c r="U182" s="122" t="str">
        <f t="shared" si="13"/>
        <v/>
      </c>
      <c r="V182" s="121" t="str">
        <f>IFERROR(VLOOKUP('Required Data'!$H182,Evaluators!A:B,2,FALSE),"")</f>
        <v/>
      </c>
      <c r="W182" s="123" t="str">
        <f t="shared" si="14"/>
        <v/>
      </c>
      <c r="X182" s="124" t="str">
        <f>IFERROR(VLOOKUP(G182,'Active List'!B:D,2,FALSE),"")</f>
        <v/>
      </c>
      <c r="Y182" s="124" t="str">
        <f>IFERROR(SUM('Required Data'!$L182+'Required Data'!$N182+'Required Data'!$P182),"")</f>
        <v/>
      </c>
      <c r="Z182" s="123" t="str">
        <f t="shared" si="15"/>
        <v/>
      </c>
      <c r="AA182" s="125" t="str">
        <f>IFERROR(DATE(Table1[[#This Row],[Call Year]],Table1[[#This Row],[Call Month]],Table1[[#This Row],[Call day]]),"")</f>
        <v/>
      </c>
      <c r="AB182" s="123" t="str">
        <f>TEXT(Table1[[#This Row],[Call date]],"DDDD")</f>
        <v/>
      </c>
      <c r="AC18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2" s="126" t="str">
        <f>IFERROR(HOUR(Table1[[#This Row],[Time]]),"")</f>
        <v/>
      </c>
      <c r="AE182" s="126" t="str">
        <f>IFERROR(VLOOKUP(J182,DV!A:B,2,FALSE),J182)</f>
        <v/>
      </c>
    </row>
    <row r="183" spans="1:31" s="137" customFormat="1">
      <c r="A183" s="90" t="str">
        <f>IF('QMS Data'!A183&lt;&gt;"",'QMS Data'!A183,"")</f>
        <v/>
      </c>
      <c r="B183" s="117" t="str">
        <f>IFERROR(VLOOKUP($A183,'QMS Data'!$A:$BD,MATCH(B$1,'QMS Data'!$1:$1,0),FALSE),"")</f>
        <v/>
      </c>
      <c r="C183" s="117" t="str">
        <f>IFERROR(VLOOKUP($A183,'QMS Data'!$A:$BD,MATCH(C$1,'QMS Data'!$1:$1,0),FALSE),"")</f>
        <v/>
      </c>
      <c r="D183" s="117" t="str">
        <f>IFERROR(VLOOKUP($A183,'QMS Data'!$A:$BD,MATCH(D$1,'QMS Data'!$1:$1,0),FALSE),"")</f>
        <v/>
      </c>
      <c r="E183" s="118" t="str">
        <f>IFERROR(VLOOKUP($A183,'QMS Data'!$A:$BD,MATCH(E$1,'QMS Data'!$1:$1,0),FALSE),"")</f>
        <v/>
      </c>
      <c r="F183" s="117" t="str">
        <f>IFERROR(VLOOKUP($A183,'QMS Data'!$A:$BD,MATCH(F$1,'QMS Data'!$1:$1,0),FALSE),"")</f>
        <v/>
      </c>
      <c r="G183" s="117" t="str">
        <f>IFERROR(VLOOKUP($A183,'QMS Data'!$A:$BD,MATCH(G$1,'QMS Data'!$1:$1,0),FALSE),"")</f>
        <v/>
      </c>
      <c r="H183" s="117" t="str">
        <f>IFERROR(VLOOKUP($A183,'QMS Data'!$A:$BD,MATCH(H$1,'QMS Data'!$1:$1,0),FALSE),"")</f>
        <v/>
      </c>
      <c r="I183" s="117" t="str">
        <f>IFERROR(VLOOKUP($A183,'QMS Data'!$A:$BD,MATCH(I$1,'QMS Data'!$1:$1,0),FALSE),"")</f>
        <v/>
      </c>
      <c r="J183" s="117" t="str">
        <f>IFERROR(VLOOKUP($A183,'QMS Data'!$A:$BD,MATCH(J$1,'QMS Data'!$1:$1,0),FALSE),"")</f>
        <v/>
      </c>
      <c r="K183" s="117" t="str">
        <f>IFERROR(VLOOKUP($A183,'QMS Data'!$A:$BD,MATCH(K$1,'QMS Data'!$1:$1,0),FALSE),"")</f>
        <v/>
      </c>
      <c r="L183" s="119" t="str">
        <f>IFERROR(VLOOKUP($A183,'QMS Data'!$A:$BD,MATCH(L$1,'QMS Data'!$1:$1,0),FALSE),"")</f>
        <v/>
      </c>
      <c r="M183" s="120" t="str">
        <f>IFERROR(VLOOKUP($A183,'QMS Data'!$A:$BD,MATCH(M$1,'QMS Data'!$1:$1,0),FALSE),"")</f>
        <v/>
      </c>
      <c r="N183" s="119" t="str">
        <f>IFERROR(VLOOKUP($A183,'QMS Data'!$A:$BD,MATCH(N$1,'QMS Data'!$1:$1,0),FALSE),"")</f>
        <v/>
      </c>
      <c r="O183" s="120" t="str">
        <f>IFERROR(VLOOKUP($A183,'QMS Data'!$A:$BD,MATCH(O$1,'QMS Data'!$1:$1,0),FALSE),"")</f>
        <v/>
      </c>
      <c r="P183" s="119" t="str">
        <f>IFERROR(VLOOKUP($A183,'QMS Data'!$A:$BD,MATCH(P$1,'QMS Data'!$1:$1,0),FALSE),"")</f>
        <v/>
      </c>
      <c r="Q183" s="120" t="str">
        <f>IFERROR(VLOOKUP($A183,'QMS Data'!$A:$BD,MATCH(Q$1,'QMS Data'!$1:$1,0),FALSE),"")</f>
        <v/>
      </c>
      <c r="R183" s="119" t="str">
        <f>IFERROR(VLOOKUP($A183,'QMS Data'!$A:$BD,MATCH(R$1,'QMS Data'!$1:$1,0),FALSE),"")</f>
        <v/>
      </c>
      <c r="S183" s="120" t="str">
        <f>IFERROR(VLOOKUP($A183,'QMS Data'!$A:$BD,MATCH(S$1,'QMS Data'!$1:$1,0),FALSE),"")</f>
        <v/>
      </c>
      <c r="T183" s="121" t="str">
        <f t="shared" si="12"/>
        <v/>
      </c>
      <c r="U183" s="122" t="str">
        <f t="shared" si="13"/>
        <v/>
      </c>
      <c r="V183" s="121" t="str">
        <f>IFERROR(VLOOKUP('Required Data'!$H183,Evaluators!A:B,2,FALSE),"")</f>
        <v/>
      </c>
      <c r="W183" s="123" t="str">
        <f t="shared" si="14"/>
        <v/>
      </c>
      <c r="X183" s="124" t="str">
        <f>IFERROR(VLOOKUP(G183,'Active List'!B:D,2,FALSE),"")</f>
        <v/>
      </c>
      <c r="Y183" s="124" t="str">
        <f>IFERROR(SUM('Required Data'!$L183+'Required Data'!$N183+'Required Data'!$P183),"")</f>
        <v/>
      </c>
      <c r="Z183" s="123" t="str">
        <f t="shared" si="15"/>
        <v/>
      </c>
      <c r="AA183" s="125" t="str">
        <f>IFERROR(DATE(Table1[[#This Row],[Call Year]],Table1[[#This Row],[Call Month]],Table1[[#This Row],[Call day]]),"")</f>
        <v/>
      </c>
      <c r="AB183" s="123" t="str">
        <f>TEXT(Table1[[#This Row],[Call date]],"DDDD")</f>
        <v/>
      </c>
      <c r="AC18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3" s="126" t="str">
        <f>IFERROR(HOUR(Table1[[#This Row],[Time]]),"")</f>
        <v/>
      </c>
      <c r="AE183" s="126" t="str">
        <f>IFERROR(VLOOKUP(J183,DV!A:B,2,FALSE),J183)</f>
        <v/>
      </c>
    </row>
    <row r="184" spans="1:31" s="137" customFormat="1">
      <c r="A184" s="90" t="str">
        <f>IF('QMS Data'!A184&lt;&gt;"",'QMS Data'!A184,"")</f>
        <v/>
      </c>
      <c r="B184" s="117" t="str">
        <f>IFERROR(VLOOKUP($A184,'QMS Data'!$A:$BD,MATCH(B$1,'QMS Data'!$1:$1,0),FALSE),"")</f>
        <v/>
      </c>
      <c r="C184" s="117" t="str">
        <f>IFERROR(VLOOKUP($A184,'QMS Data'!$A:$BD,MATCH(C$1,'QMS Data'!$1:$1,0),FALSE),"")</f>
        <v/>
      </c>
      <c r="D184" s="117" t="str">
        <f>IFERROR(VLOOKUP($A184,'QMS Data'!$A:$BD,MATCH(D$1,'QMS Data'!$1:$1,0),FALSE),"")</f>
        <v/>
      </c>
      <c r="E184" s="118" t="str">
        <f>IFERROR(VLOOKUP($A184,'QMS Data'!$A:$BD,MATCH(E$1,'QMS Data'!$1:$1,0),FALSE),"")</f>
        <v/>
      </c>
      <c r="F184" s="117" t="str">
        <f>IFERROR(VLOOKUP($A184,'QMS Data'!$A:$BD,MATCH(F$1,'QMS Data'!$1:$1,0),FALSE),"")</f>
        <v/>
      </c>
      <c r="G184" s="117" t="str">
        <f>IFERROR(VLOOKUP($A184,'QMS Data'!$A:$BD,MATCH(G$1,'QMS Data'!$1:$1,0),FALSE),"")</f>
        <v/>
      </c>
      <c r="H184" s="117" t="str">
        <f>IFERROR(VLOOKUP($A184,'QMS Data'!$A:$BD,MATCH(H$1,'QMS Data'!$1:$1,0),FALSE),"")</f>
        <v/>
      </c>
      <c r="I184" s="117" t="str">
        <f>IFERROR(VLOOKUP($A184,'QMS Data'!$A:$BD,MATCH(I$1,'QMS Data'!$1:$1,0),FALSE),"")</f>
        <v/>
      </c>
      <c r="J184" s="117" t="str">
        <f>IFERROR(VLOOKUP($A184,'QMS Data'!$A:$BD,MATCH(J$1,'QMS Data'!$1:$1,0),FALSE),"")</f>
        <v/>
      </c>
      <c r="K184" s="117" t="str">
        <f>IFERROR(VLOOKUP($A184,'QMS Data'!$A:$BD,MATCH(K$1,'QMS Data'!$1:$1,0),FALSE),"")</f>
        <v/>
      </c>
      <c r="L184" s="119" t="str">
        <f>IFERROR(VLOOKUP($A184,'QMS Data'!$A:$BD,MATCH(L$1,'QMS Data'!$1:$1,0),FALSE),"")</f>
        <v/>
      </c>
      <c r="M184" s="120" t="str">
        <f>IFERROR(VLOOKUP($A184,'QMS Data'!$A:$BD,MATCH(M$1,'QMS Data'!$1:$1,0),FALSE),"")</f>
        <v/>
      </c>
      <c r="N184" s="119" t="str">
        <f>IFERROR(VLOOKUP($A184,'QMS Data'!$A:$BD,MATCH(N$1,'QMS Data'!$1:$1,0),FALSE),"")</f>
        <v/>
      </c>
      <c r="O184" s="120" t="str">
        <f>IFERROR(VLOOKUP($A184,'QMS Data'!$A:$BD,MATCH(O$1,'QMS Data'!$1:$1,0),FALSE),"")</f>
        <v/>
      </c>
      <c r="P184" s="119" t="str">
        <f>IFERROR(VLOOKUP($A184,'QMS Data'!$A:$BD,MATCH(P$1,'QMS Data'!$1:$1,0),FALSE),"")</f>
        <v/>
      </c>
      <c r="Q184" s="120" t="str">
        <f>IFERROR(VLOOKUP($A184,'QMS Data'!$A:$BD,MATCH(Q$1,'QMS Data'!$1:$1,0),FALSE),"")</f>
        <v/>
      </c>
      <c r="R184" s="119" t="str">
        <f>IFERROR(VLOOKUP($A184,'QMS Data'!$A:$BD,MATCH(R$1,'QMS Data'!$1:$1,0),FALSE),"")</f>
        <v/>
      </c>
      <c r="S184" s="120" t="str">
        <f>IFERROR(VLOOKUP($A184,'QMS Data'!$A:$BD,MATCH(S$1,'QMS Data'!$1:$1,0),FALSE),"")</f>
        <v/>
      </c>
      <c r="T184" s="121" t="str">
        <f t="shared" si="12"/>
        <v/>
      </c>
      <c r="U184" s="122" t="str">
        <f t="shared" si="13"/>
        <v/>
      </c>
      <c r="V184" s="121" t="str">
        <f>IFERROR(VLOOKUP('Required Data'!$H184,Evaluators!A:B,2,FALSE),"")</f>
        <v/>
      </c>
      <c r="W184" s="123" t="str">
        <f t="shared" si="14"/>
        <v/>
      </c>
      <c r="X184" s="124" t="str">
        <f>IFERROR(VLOOKUP(G184,'Active List'!B:D,2,FALSE),"")</f>
        <v/>
      </c>
      <c r="Y184" s="124" t="str">
        <f>IFERROR(SUM('Required Data'!$L184+'Required Data'!$N184+'Required Data'!$P184),"")</f>
        <v/>
      </c>
      <c r="Z184" s="123" t="str">
        <f t="shared" si="15"/>
        <v/>
      </c>
      <c r="AA184" s="125" t="str">
        <f>IFERROR(DATE(Table1[[#This Row],[Call Year]],Table1[[#This Row],[Call Month]],Table1[[#This Row],[Call day]]),"")</f>
        <v/>
      </c>
      <c r="AB184" s="123" t="str">
        <f>TEXT(Table1[[#This Row],[Call date]],"DDDD")</f>
        <v/>
      </c>
      <c r="AC18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4" s="126" t="str">
        <f>IFERROR(HOUR(Table1[[#This Row],[Time]]),"")</f>
        <v/>
      </c>
      <c r="AE184" s="126" t="str">
        <f>IFERROR(VLOOKUP(J184,DV!A:B,2,FALSE),J184)</f>
        <v/>
      </c>
    </row>
    <row r="185" spans="1:31" s="137" customFormat="1">
      <c r="A185" s="90" t="str">
        <f>IF('QMS Data'!A185&lt;&gt;"",'QMS Data'!A185,"")</f>
        <v/>
      </c>
      <c r="B185" s="117" t="str">
        <f>IFERROR(VLOOKUP($A185,'QMS Data'!$A:$BD,MATCH(B$1,'QMS Data'!$1:$1,0),FALSE),"")</f>
        <v/>
      </c>
      <c r="C185" s="117" t="str">
        <f>IFERROR(VLOOKUP($A185,'QMS Data'!$A:$BD,MATCH(C$1,'QMS Data'!$1:$1,0),FALSE),"")</f>
        <v/>
      </c>
      <c r="D185" s="117" t="str">
        <f>IFERROR(VLOOKUP($A185,'QMS Data'!$A:$BD,MATCH(D$1,'QMS Data'!$1:$1,0),FALSE),"")</f>
        <v/>
      </c>
      <c r="E185" s="118" t="str">
        <f>IFERROR(VLOOKUP($A185,'QMS Data'!$A:$BD,MATCH(E$1,'QMS Data'!$1:$1,0),FALSE),"")</f>
        <v/>
      </c>
      <c r="F185" s="117" t="str">
        <f>IFERROR(VLOOKUP($A185,'QMS Data'!$A:$BD,MATCH(F$1,'QMS Data'!$1:$1,0),FALSE),"")</f>
        <v/>
      </c>
      <c r="G185" s="117" t="str">
        <f>IFERROR(VLOOKUP($A185,'QMS Data'!$A:$BD,MATCH(G$1,'QMS Data'!$1:$1,0),FALSE),"")</f>
        <v/>
      </c>
      <c r="H185" s="117" t="str">
        <f>IFERROR(VLOOKUP($A185,'QMS Data'!$A:$BD,MATCH(H$1,'QMS Data'!$1:$1,0),FALSE),"")</f>
        <v/>
      </c>
      <c r="I185" s="117" t="str">
        <f>IFERROR(VLOOKUP($A185,'QMS Data'!$A:$BD,MATCH(I$1,'QMS Data'!$1:$1,0),FALSE),"")</f>
        <v/>
      </c>
      <c r="J185" s="117" t="str">
        <f>IFERROR(VLOOKUP($A185,'QMS Data'!$A:$BD,MATCH(J$1,'QMS Data'!$1:$1,0),FALSE),"")</f>
        <v/>
      </c>
      <c r="K185" s="117" t="str">
        <f>IFERROR(VLOOKUP($A185,'QMS Data'!$A:$BD,MATCH(K$1,'QMS Data'!$1:$1,0),FALSE),"")</f>
        <v/>
      </c>
      <c r="L185" s="119" t="str">
        <f>IFERROR(VLOOKUP($A185,'QMS Data'!$A:$BD,MATCH(L$1,'QMS Data'!$1:$1,0),FALSE),"")</f>
        <v/>
      </c>
      <c r="M185" s="120" t="str">
        <f>IFERROR(VLOOKUP($A185,'QMS Data'!$A:$BD,MATCH(M$1,'QMS Data'!$1:$1,0),FALSE),"")</f>
        <v/>
      </c>
      <c r="N185" s="119" t="str">
        <f>IFERROR(VLOOKUP($A185,'QMS Data'!$A:$BD,MATCH(N$1,'QMS Data'!$1:$1,0),FALSE),"")</f>
        <v/>
      </c>
      <c r="O185" s="120" t="str">
        <f>IFERROR(VLOOKUP($A185,'QMS Data'!$A:$BD,MATCH(O$1,'QMS Data'!$1:$1,0),FALSE),"")</f>
        <v/>
      </c>
      <c r="P185" s="119" t="str">
        <f>IFERROR(VLOOKUP($A185,'QMS Data'!$A:$BD,MATCH(P$1,'QMS Data'!$1:$1,0),FALSE),"")</f>
        <v/>
      </c>
      <c r="Q185" s="120" t="str">
        <f>IFERROR(VLOOKUP($A185,'QMS Data'!$A:$BD,MATCH(Q$1,'QMS Data'!$1:$1,0),FALSE),"")</f>
        <v/>
      </c>
      <c r="R185" s="119" t="str">
        <f>IFERROR(VLOOKUP($A185,'QMS Data'!$A:$BD,MATCH(R$1,'QMS Data'!$1:$1,0),FALSE),"")</f>
        <v/>
      </c>
      <c r="S185" s="120" t="str">
        <f>IFERROR(VLOOKUP($A185,'QMS Data'!$A:$BD,MATCH(S$1,'QMS Data'!$1:$1,0),FALSE),"")</f>
        <v/>
      </c>
      <c r="T185" s="121" t="str">
        <f t="shared" si="12"/>
        <v/>
      </c>
      <c r="U185" s="122" t="str">
        <f t="shared" si="13"/>
        <v/>
      </c>
      <c r="V185" s="121" t="str">
        <f>IFERROR(VLOOKUP('Required Data'!$H185,Evaluators!A:B,2,FALSE),"")</f>
        <v/>
      </c>
      <c r="W185" s="123" t="str">
        <f t="shared" si="14"/>
        <v/>
      </c>
      <c r="X185" s="124" t="str">
        <f>IFERROR(VLOOKUP(G185,'Active List'!B:D,2,FALSE),"")</f>
        <v/>
      </c>
      <c r="Y185" s="124" t="str">
        <f>IFERROR(SUM('Required Data'!$L185+'Required Data'!$N185+'Required Data'!$P185),"")</f>
        <v/>
      </c>
      <c r="Z185" s="123" t="str">
        <f t="shared" si="15"/>
        <v/>
      </c>
      <c r="AA185" s="125" t="str">
        <f>IFERROR(DATE(Table1[[#This Row],[Call Year]],Table1[[#This Row],[Call Month]],Table1[[#This Row],[Call day]]),"")</f>
        <v/>
      </c>
      <c r="AB185" s="123" t="str">
        <f>TEXT(Table1[[#This Row],[Call date]],"DDDD")</f>
        <v/>
      </c>
      <c r="AC18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5" s="126" t="str">
        <f>IFERROR(HOUR(Table1[[#This Row],[Time]]),"")</f>
        <v/>
      </c>
      <c r="AE185" s="126" t="str">
        <f>IFERROR(VLOOKUP(J185,DV!A:B,2,FALSE),J185)</f>
        <v/>
      </c>
    </row>
    <row r="186" spans="1:31" s="137" customFormat="1">
      <c r="A186" s="90" t="str">
        <f>IF('QMS Data'!A186&lt;&gt;"",'QMS Data'!A186,"")</f>
        <v/>
      </c>
      <c r="B186" s="117" t="str">
        <f>IFERROR(VLOOKUP($A186,'QMS Data'!$A:$BD,MATCH(B$1,'QMS Data'!$1:$1,0),FALSE),"")</f>
        <v/>
      </c>
      <c r="C186" s="117" t="str">
        <f>IFERROR(VLOOKUP($A186,'QMS Data'!$A:$BD,MATCH(C$1,'QMS Data'!$1:$1,0),FALSE),"")</f>
        <v/>
      </c>
      <c r="D186" s="117" t="str">
        <f>IFERROR(VLOOKUP($A186,'QMS Data'!$A:$BD,MATCH(D$1,'QMS Data'!$1:$1,0),FALSE),"")</f>
        <v/>
      </c>
      <c r="E186" s="118" t="str">
        <f>IFERROR(VLOOKUP($A186,'QMS Data'!$A:$BD,MATCH(E$1,'QMS Data'!$1:$1,0),FALSE),"")</f>
        <v/>
      </c>
      <c r="F186" s="117" t="str">
        <f>IFERROR(VLOOKUP($A186,'QMS Data'!$A:$BD,MATCH(F$1,'QMS Data'!$1:$1,0),FALSE),"")</f>
        <v/>
      </c>
      <c r="G186" s="117" t="str">
        <f>IFERROR(VLOOKUP($A186,'QMS Data'!$A:$BD,MATCH(G$1,'QMS Data'!$1:$1,0),FALSE),"")</f>
        <v/>
      </c>
      <c r="H186" s="117" t="str">
        <f>IFERROR(VLOOKUP($A186,'QMS Data'!$A:$BD,MATCH(H$1,'QMS Data'!$1:$1,0),FALSE),"")</f>
        <v/>
      </c>
      <c r="I186" s="117" t="str">
        <f>IFERROR(VLOOKUP($A186,'QMS Data'!$A:$BD,MATCH(I$1,'QMS Data'!$1:$1,0),FALSE),"")</f>
        <v/>
      </c>
      <c r="J186" s="117" t="str">
        <f>IFERROR(VLOOKUP($A186,'QMS Data'!$A:$BD,MATCH(J$1,'QMS Data'!$1:$1,0),FALSE),"")</f>
        <v/>
      </c>
      <c r="K186" s="117" t="str">
        <f>IFERROR(VLOOKUP($A186,'QMS Data'!$A:$BD,MATCH(K$1,'QMS Data'!$1:$1,0),FALSE),"")</f>
        <v/>
      </c>
      <c r="L186" s="119" t="str">
        <f>IFERROR(VLOOKUP($A186,'QMS Data'!$A:$BD,MATCH(L$1,'QMS Data'!$1:$1,0),FALSE),"")</f>
        <v/>
      </c>
      <c r="M186" s="120" t="str">
        <f>IFERROR(VLOOKUP($A186,'QMS Data'!$A:$BD,MATCH(M$1,'QMS Data'!$1:$1,0),FALSE),"")</f>
        <v/>
      </c>
      <c r="N186" s="119" t="str">
        <f>IFERROR(VLOOKUP($A186,'QMS Data'!$A:$BD,MATCH(N$1,'QMS Data'!$1:$1,0),FALSE),"")</f>
        <v/>
      </c>
      <c r="O186" s="120" t="str">
        <f>IFERROR(VLOOKUP($A186,'QMS Data'!$A:$BD,MATCH(O$1,'QMS Data'!$1:$1,0),FALSE),"")</f>
        <v/>
      </c>
      <c r="P186" s="119" t="str">
        <f>IFERROR(VLOOKUP($A186,'QMS Data'!$A:$BD,MATCH(P$1,'QMS Data'!$1:$1,0),FALSE),"")</f>
        <v/>
      </c>
      <c r="Q186" s="120" t="str">
        <f>IFERROR(VLOOKUP($A186,'QMS Data'!$A:$BD,MATCH(Q$1,'QMS Data'!$1:$1,0),FALSE),"")</f>
        <v/>
      </c>
      <c r="R186" s="119" t="str">
        <f>IFERROR(VLOOKUP($A186,'QMS Data'!$A:$BD,MATCH(R$1,'QMS Data'!$1:$1,0),FALSE),"")</f>
        <v/>
      </c>
      <c r="S186" s="120" t="str">
        <f>IFERROR(VLOOKUP($A186,'QMS Data'!$A:$BD,MATCH(S$1,'QMS Data'!$1:$1,0),FALSE),"")</f>
        <v/>
      </c>
      <c r="T186" s="121" t="str">
        <f t="shared" si="12"/>
        <v/>
      </c>
      <c r="U186" s="122" t="str">
        <f t="shared" si="13"/>
        <v/>
      </c>
      <c r="V186" s="121" t="str">
        <f>IFERROR(VLOOKUP('Required Data'!$H186,Evaluators!A:B,2,FALSE),"")</f>
        <v/>
      </c>
      <c r="W186" s="123" t="str">
        <f t="shared" si="14"/>
        <v/>
      </c>
      <c r="X186" s="124" t="str">
        <f>IFERROR(VLOOKUP(G186,'Active List'!B:D,2,FALSE),"")</f>
        <v/>
      </c>
      <c r="Y186" s="124" t="str">
        <f>IFERROR(SUM('Required Data'!$L186+'Required Data'!$N186+'Required Data'!$P186),"")</f>
        <v/>
      </c>
      <c r="Z186" s="123" t="str">
        <f t="shared" si="15"/>
        <v/>
      </c>
      <c r="AA186" s="125" t="str">
        <f>IFERROR(DATE(Table1[[#This Row],[Call Year]],Table1[[#This Row],[Call Month]],Table1[[#This Row],[Call day]]),"")</f>
        <v/>
      </c>
      <c r="AB186" s="123" t="str">
        <f>TEXT(Table1[[#This Row],[Call date]],"DDDD")</f>
        <v/>
      </c>
      <c r="AC18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6" s="126" t="str">
        <f>IFERROR(HOUR(Table1[[#This Row],[Time]]),"")</f>
        <v/>
      </c>
      <c r="AE186" s="126" t="str">
        <f>IFERROR(VLOOKUP(J186,DV!A:B,2,FALSE),J186)</f>
        <v/>
      </c>
    </row>
    <row r="187" spans="1:31" s="137" customFormat="1">
      <c r="A187" s="90" t="str">
        <f>IF('QMS Data'!A187&lt;&gt;"",'QMS Data'!A187,"")</f>
        <v/>
      </c>
      <c r="B187" s="117" t="str">
        <f>IFERROR(VLOOKUP($A187,'QMS Data'!$A:$BD,MATCH(B$1,'QMS Data'!$1:$1,0),FALSE),"")</f>
        <v/>
      </c>
      <c r="C187" s="117" t="str">
        <f>IFERROR(VLOOKUP($A187,'QMS Data'!$A:$BD,MATCH(C$1,'QMS Data'!$1:$1,0),FALSE),"")</f>
        <v/>
      </c>
      <c r="D187" s="117" t="str">
        <f>IFERROR(VLOOKUP($A187,'QMS Data'!$A:$BD,MATCH(D$1,'QMS Data'!$1:$1,0),FALSE),"")</f>
        <v/>
      </c>
      <c r="E187" s="118" t="str">
        <f>IFERROR(VLOOKUP($A187,'QMS Data'!$A:$BD,MATCH(E$1,'QMS Data'!$1:$1,0),FALSE),"")</f>
        <v/>
      </c>
      <c r="F187" s="117" t="str">
        <f>IFERROR(VLOOKUP($A187,'QMS Data'!$A:$BD,MATCH(F$1,'QMS Data'!$1:$1,0),FALSE),"")</f>
        <v/>
      </c>
      <c r="G187" s="117" t="str">
        <f>IFERROR(VLOOKUP($A187,'QMS Data'!$A:$BD,MATCH(G$1,'QMS Data'!$1:$1,0),FALSE),"")</f>
        <v/>
      </c>
      <c r="H187" s="117" t="str">
        <f>IFERROR(VLOOKUP($A187,'QMS Data'!$A:$BD,MATCH(H$1,'QMS Data'!$1:$1,0),FALSE),"")</f>
        <v/>
      </c>
      <c r="I187" s="117" t="str">
        <f>IFERROR(VLOOKUP($A187,'QMS Data'!$A:$BD,MATCH(I$1,'QMS Data'!$1:$1,0),FALSE),"")</f>
        <v/>
      </c>
      <c r="J187" s="117" t="str">
        <f>IFERROR(VLOOKUP($A187,'QMS Data'!$A:$BD,MATCH(J$1,'QMS Data'!$1:$1,0),FALSE),"")</f>
        <v/>
      </c>
      <c r="K187" s="117" t="str">
        <f>IFERROR(VLOOKUP($A187,'QMS Data'!$A:$BD,MATCH(K$1,'QMS Data'!$1:$1,0),FALSE),"")</f>
        <v/>
      </c>
      <c r="L187" s="119" t="str">
        <f>IFERROR(VLOOKUP($A187,'QMS Data'!$A:$BD,MATCH(L$1,'QMS Data'!$1:$1,0),FALSE),"")</f>
        <v/>
      </c>
      <c r="M187" s="120" t="str">
        <f>IFERROR(VLOOKUP($A187,'QMS Data'!$A:$BD,MATCH(M$1,'QMS Data'!$1:$1,0),FALSE),"")</f>
        <v/>
      </c>
      <c r="N187" s="119" t="str">
        <f>IFERROR(VLOOKUP($A187,'QMS Data'!$A:$BD,MATCH(N$1,'QMS Data'!$1:$1,0),FALSE),"")</f>
        <v/>
      </c>
      <c r="O187" s="120" t="str">
        <f>IFERROR(VLOOKUP($A187,'QMS Data'!$A:$BD,MATCH(O$1,'QMS Data'!$1:$1,0),FALSE),"")</f>
        <v/>
      </c>
      <c r="P187" s="119" t="str">
        <f>IFERROR(VLOOKUP($A187,'QMS Data'!$A:$BD,MATCH(P$1,'QMS Data'!$1:$1,0),FALSE),"")</f>
        <v/>
      </c>
      <c r="Q187" s="120" t="str">
        <f>IFERROR(VLOOKUP($A187,'QMS Data'!$A:$BD,MATCH(Q$1,'QMS Data'!$1:$1,0),FALSE),"")</f>
        <v/>
      </c>
      <c r="R187" s="119" t="str">
        <f>IFERROR(VLOOKUP($A187,'QMS Data'!$A:$BD,MATCH(R$1,'QMS Data'!$1:$1,0),FALSE),"")</f>
        <v/>
      </c>
      <c r="S187" s="120" t="str">
        <f>IFERROR(VLOOKUP($A187,'QMS Data'!$A:$BD,MATCH(S$1,'QMS Data'!$1:$1,0),FALSE),"")</f>
        <v/>
      </c>
      <c r="T187" s="121" t="str">
        <f t="shared" si="12"/>
        <v/>
      </c>
      <c r="U187" s="122" t="str">
        <f t="shared" si="13"/>
        <v/>
      </c>
      <c r="V187" s="121" t="str">
        <f>IFERROR(VLOOKUP('Required Data'!$H187,Evaluators!A:B,2,FALSE),"")</f>
        <v/>
      </c>
      <c r="W187" s="123" t="str">
        <f t="shared" si="14"/>
        <v/>
      </c>
      <c r="X187" s="124" t="str">
        <f>IFERROR(VLOOKUP(G187,'Active List'!B:D,2,FALSE),"")</f>
        <v/>
      </c>
      <c r="Y187" s="124" t="str">
        <f>IFERROR(SUM('Required Data'!$L187+'Required Data'!$N187+'Required Data'!$P187),"")</f>
        <v/>
      </c>
      <c r="Z187" s="123" t="str">
        <f t="shared" si="15"/>
        <v/>
      </c>
      <c r="AA187" s="125" t="str">
        <f>IFERROR(DATE(Table1[[#This Row],[Call Year]],Table1[[#This Row],[Call Month]],Table1[[#This Row],[Call day]]),"")</f>
        <v/>
      </c>
      <c r="AB187" s="123" t="str">
        <f>TEXT(Table1[[#This Row],[Call date]],"DDDD")</f>
        <v/>
      </c>
      <c r="AC18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7" s="126" t="str">
        <f>IFERROR(HOUR(Table1[[#This Row],[Time]]),"")</f>
        <v/>
      </c>
      <c r="AE187" s="126" t="str">
        <f>IFERROR(VLOOKUP(J187,DV!A:B,2,FALSE),J187)</f>
        <v/>
      </c>
    </row>
    <row r="188" spans="1:31" s="137" customFormat="1">
      <c r="A188" s="90" t="str">
        <f>IF('QMS Data'!A188&lt;&gt;"",'QMS Data'!A188,"")</f>
        <v/>
      </c>
      <c r="B188" s="117" t="str">
        <f>IFERROR(VLOOKUP($A188,'QMS Data'!$A:$BD,MATCH(B$1,'QMS Data'!$1:$1,0),FALSE),"")</f>
        <v/>
      </c>
      <c r="C188" s="117" t="str">
        <f>IFERROR(VLOOKUP($A188,'QMS Data'!$A:$BD,MATCH(C$1,'QMS Data'!$1:$1,0),FALSE),"")</f>
        <v/>
      </c>
      <c r="D188" s="117" t="str">
        <f>IFERROR(VLOOKUP($A188,'QMS Data'!$A:$BD,MATCH(D$1,'QMS Data'!$1:$1,0),FALSE),"")</f>
        <v/>
      </c>
      <c r="E188" s="118" t="str">
        <f>IFERROR(VLOOKUP($A188,'QMS Data'!$A:$BD,MATCH(E$1,'QMS Data'!$1:$1,0),FALSE),"")</f>
        <v/>
      </c>
      <c r="F188" s="117" t="str">
        <f>IFERROR(VLOOKUP($A188,'QMS Data'!$A:$BD,MATCH(F$1,'QMS Data'!$1:$1,0),FALSE),"")</f>
        <v/>
      </c>
      <c r="G188" s="117" t="str">
        <f>IFERROR(VLOOKUP($A188,'QMS Data'!$A:$BD,MATCH(G$1,'QMS Data'!$1:$1,0),FALSE),"")</f>
        <v/>
      </c>
      <c r="H188" s="117" t="str">
        <f>IFERROR(VLOOKUP($A188,'QMS Data'!$A:$BD,MATCH(H$1,'QMS Data'!$1:$1,0),FALSE),"")</f>
        <v/>
      </c>
      <c r="I188" s="117" t="str">
        <f>IFERROR(VLOOKUP($A188,'QMS Data'!$A:$BD,MATCH(I$1,'QMS Data'!$1:$1,0),FALSE),"")</f>
        <v/>
      </c>
      <c r="J188" s="117" t="str">
        <f>IFERROR(VLOOKUP($A188,'QMS Data'!$A:$BD,MATCH(J$1,'QMS Data'!$1:$1,0),FALSE),"")</f>
        <v/>
      </c>
      <c r="K188" s="117" t="str">
        <f>IFERROR(VLOOKUP($A188,'QMS Data'!$A:$BD,MATCH(K$1,'QMS Data'!$1:$1,0),FALSE),"")</f>
        <v/>
      </c>
      <c r="L188" s="119" t="str">
        <f>IFERROR(VLOOKUP($A188,'QMS Data'!$A:$BD,MATCH(L$1,'QMS Data'!$1:$1,0),FALSE),"")</f>
        <v/>
      </c>
      <c r="M188" s="120" t="str">
        <f>IFERROR(VLOOKUP($A188,'QMS Data'!$A:$BD,MATCH(M$1,'QMS Data'!$1:$1,0),FALSE),"")</f>
        <v/>
      </c>
      <c r="N188" s="119" t="str">
        <f>IFERROR(VLOOKUP($A188,'QMS Data'!$A:$BD,MATCH(N$1,'QMS Data'!$1:$1,0),FALSE),"")</f>
        <v/>
      </c>
      <c r="O188" s="120" t="str">
        <f>IFERROR(VLOOKUP($A188,'QMS Data'!$A:$BD,MATCH(O$1,'QMS Data'!$1:$1,0),FALSE),"")</f>
        <v/>
      </c>
      <c r="P188" s="119" t="str">
        <f>IFERROR(VLOOKUP($A188,'QMS Data'!$A:$BD,MATCH(P$1,'QMS Data'!$1:$1,0),FALSE),"")</f>
        <v/>
      </c>
      <c r="Q188" s="120" t="str">
        <f>IFERROR(VLOOKUP($A188,'QMS Data'!$A:$BD,MATCH(Q$1,'QMS Data'!$1:$1,0),FALSE),"")</f>
        <v/>
      </c>
      <c r="R188" s="119" t="str">
        <f>IFERROR(VLOOKUP($A188,'QMS Data'!$A:$BD,MATCH(R$1,'QMS Data'!$1:$1,0),FALSE),"")</f>
        <v/>
      </c>
      <c r="S188" s="120" t="str">
        <f>IFERROR(VLOOKUP($A188,'QMS Data'!$A:$BD,MATCH(S$1,'QMS Data'!$1:$1,0),FALSE),"")</f>
        <v/>
      </c>
      <c r="T188" s="121" t="str">
        <f t="shared" si="12"/>
        <v/>
      </c>
      <c r="U188" s="122" t="str">
        <f t="shared" si="13"/>
        <v/>
      </c>
      <c r="V188" s="121" t="str">
        <f>IFERROR(VLOOKUP('Required Data'!$H188,Evaluators!A:B,2,FALSE),"")</f>
        <v/>
      </c>
      <c r="W188" s="123" t="str">
        <f t="shared" si="14"/>
        <v/>
      </c>
      <c r="X188" s="124" t="str">
        <f>IFERROR(VLOOKUP(G188,'Active List'!B:D,2,FALSE),"")</f>
        <v/>
      </c>
      <c r="Y188" s="124" t="str">
        <f>IFERROR(SUM('Required Data'!$L188+'Required Data'!$N188+'Required Data'!$P188),"")</f>
        <v/>
      </c>
      <c r="Z188" s="123" t="str">
        <f t="shared" si="15"/>
        <v/>
      </c>
      <c r="AA188" s="125" t="str">
        <f>IFERROR(DATE(Table1[[#This Row],[Call Year]],Table1[[#This Row],[Call Month]],Table1[[#This Row],[Call day]]),"")</f>
        <v/>
      </c>
      <c r="AB188" s="123" t="str">
        <f>TEXT(Table1[[#This Row],[Call date]],"DDDD")</f>
        <v/>
      </c>
      <c r="AC18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8" s="126" t="str">
        <f>IFERROR(HOUR(Table1[[#This Row],[Time]]),"")</f>
        <v/>
      </c>
      <c r="AE188" s="126" t="str">
        <f>IFERROR(VLOOKUP(J188,DV!A:B,2,FALSE),J188)</f>
        <v/>
      </c>
    </row>
    <row r="189" spans="1:31" s="137" customFormat="1">
      <c r="A189" s="90" t="str">
        <f>IF('QMS Data'!A189&lt;&gt;"",'QMS Data'!A189,"")</f>
        <v/>
      </c>
      <c r="B189" s="117" t="str">
        <f>IFERROR(VLOOKUP($A189,'QMS Data'!$A:$BD,MATCH(B$1,'QMS Data'!$1:$1,0),FALSE),"")</f>
        <v/>
      </c>
      <c r="C189" s="117" t="str">
        <f>IFERROR(VLOOKUP($A189,'QMS Data'!$A:$BD,MATCH(C$1,'QMS Data'!$1:$1,0),FALSE),"")</f>
        <v/>
      </c>
      <c r="D189" s="117" t="str">
        <f>IFERROR(VLOOKUP($A189,'QMS Data'!$A:$BD,MATCH(D$1,'QMS Data'!$1:$1,0),FALSE),"")</f>
        <v/>
      </c>
      <c r="E189" s="118" t="str">
        <f>IFERROR(VLOOKUP($A189,'QMS Data'!$A:$BD,MATCH(E$1,'QMS Data'!$1:$1,0),FALSE),"")</f>
        <v/>
      </c>
      <c r="F189" s="117" t="str">
        <f>IFERROR(VLOOKUP($A189,'QMS Data'!$A:$BD,MATCH(F$1,'QMS Data'!$1:$1,0),FALSE),"")</f>
        <v/>
      </c>
      <c r="G189" s="117" t="str">
        <f>IFERROR(VLOOKUP($A189,'QMS Data'!$A:$BD,MATCH(G$1,'QMS Data'!$1:$1,0),FALSE),"")</f>
        <v/>
      </c>
      <c r="H189" s="117" t="str">
        <f>IFERROR(VLOOKUP($A189,'QMS Data'!$A:$BD,MATCH(H$1,'QMS Data'!$1:$1,0),FALSE),"")</f>
        <v/>
      </c>
      <c r="I189" s="117" t="str">
        <f>IFERROR(VLOOKUP($A189,'QMS Data'!$A:$BD,MATCH(I$1,'QMS Data'!$1:$1,0),FALSE),"")</f>
        <v/>
      </c>
      <c r="J189" s="117" t="str">
        <f>IFERROR(VLOOKUP($A189,'QMS Data'!$A:$BD,MATCH(J$1,'QMS Data'!$1:$1,0),FALSE),"")</f>
        <v/>
      </c>
      <c r="K189" s="117" t="str">
        <f>IFERROR(VLOOKUP($A189,'QMS Data'!$A:$BD,MATCH(K$1,'QMS Data'!$1:$1,0),FALSE),"")</f>
        <v/>
      </c>
      <c r="L189" s="119" t="str">
        <f>IFERROR(VLOOKUP($A189,'QMS Data'!$A:$BD,MATCH(L$1,'QMS Data'!$1:$1,0),FALSE),"")</f>
        <v/>
      </c>
      <c r="M189" s="120" t="str">
        <f>IFERROR(VLOOKUP($A189,'QMS Data'!$A:$BD,MATCH(M$1,'QMS Data'!$1:$1,0),FALSE),"")</f>
        <v/>
      </c>
      <c r="N189" s="119" t="str">
        <f>IFERROR(VLOOKUP($A189,'QMS Data'!$A:$BD,MATCH(N$1,'QMS Data'!$1:$1,0),FALSE),"")</f>
        <v/>
      </c>
      <c r="O189" s="120" t="str">
        <f>IFERROR(VLOOKUP($A189,'QMS Data'!$A:$BD,MATCH(O$1,'QMS Data'!$1:$1,0),FALSE),"")</f>
        <v/>
      </c>
      <c r="P189" s="119" t="str">
        <f>IFERROR(VLOOKUP($A189,'QMS Data'!$A:$BD,MATCH(P$1,'QMS Data'!$1:$1,0),FALSE),"")</f>
        <v/>
      </c>
      <c r="Q189" s="120" t="str">
        <f>IFERROR(VLOOKUP($A189,'QMS Data'!$A:$BD,MATCH(Q$1,'QMS Data'!$1:$1,0),FALSE),"")</f>
        <v/>
      </c>
      <c r="R189" s="119" t="str">
        <f>IFERROR(VLOOKUP($A189,'QMS Data'!$A:$BD,MATCH(R$1,'QMS Data'!$1:$1,0),FALSE),"")</f>
        <v/>
      </c>
      <c r="S189" s="120" t="str">
        <f>IFERROR(VLOOKUP($A189,'QMS Data'!$A:$BD,MATCH(S$1,'QMS Data'!$1:$1,0),FALSE),"")</f>
        <v/>
      </c>
      <c r="T189" s="121" t="str">
        <f t="shared" si="12"/>
        <v/>
      </c>
      <c r="U189" s="122" t="str">
        <f t="shared" si="13"/>
        <v/>
      </c>
      <c r="V189" s="121" t="str">
        <f>IFERROR(VLOOKUP('Required Data'!$H189,Evaluators!A:B,2,FALSE),"")</f>
        <v/>
      </c>
      <c r="W189" s="123" t="str">
        <f t="shared" si="14"/>
        <v/>
      </c>
      <c r="X189" s="124" t="str">
        <f>IFERROR(VLOOKUP(G189,'Active List'!B:D,2,FALSE),"")</f>
        <v/>
      </c>
      <c r="Y189" s="124" t="str">
        <f>IFERROR(SUM('Required Data'!$L189+'Required Data'!$N189+'Required Data'!$P189),"")</f>
        <v/>
      </c>
      <c r="Z189" s="123" t="str">
        <f t="shared" si="15"/>
        <v/>
      </c>
      <c r="AA189" s="125" t="str">
        <f>IFERROR(DATE(Table1[[#This Row],[Call Year]],Table1[[#This Row],[Call Month]],Table1[[#This Row],[Call day]]),"")</f>
        <v/>
      </c>
      <c r="AB189" s="123" t="str">
        <f>TEXT(Table1[[#This Row],[Call date]],"DDDD")</f>
        <v/>
      </c>
      <c r="AC18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89" s="126" t="str">
        <f>IFERROR(HOUR(Table1[[#This Row],[Time]]),"")</f>
        <v/>
      </c>
      <c r="AE189" s="126" t="str">
        <f>IFERROR(VLOOKUP(J189,DV!A:B,2,FALSE),J189)</f>
        <v/>
      </c>
    </row>
    <row r="190" spans="1:31" s="137" customFormat="1">
      <c r="A190" s="90" t="str">
        <f>IF('QMS Data'!A190&lt;&gt;"",'QMS Data'!A190,"")</f>
        <v/>
      </c>
      <c r="B190" s="117" t="str">
        <f>IFERROR(VLOOKUP($A190,'QMS Data'!$A:$BD,MATCH(B$1,'QMS Data'!$1:$1,0),FALSE),"")</f>
        <v/>
      </c>
      <c r="C190" s="117" t="str">
        <f>IFERROR(VLOOKUP($A190,'QMS Data'!$A:$BD,MATCH(C$1,'QMS Data'!$1:$1,0),FALSE),"")</f>
        <v/>
      </c>
      <c r="D190" s="117" t="str">
        <f>IFERROR(VLOOKUP($A190,'QMS Data'!$A:$BD,MATCH(D$1,'QMS Data'!$1:$1,0),FALSE),"")</f>
        <v/>
      </c>
      <c r="E190" s="118" t="str">
        <f>IFERROR(VLOOKUP($A190,'QMS Data'!$A:$BD,MATCH(E$1,'QMS Data'!$1:$1,0),FALSE),"")</f>
        <v/>
      </c>
      <c r="F190" s="117" t="str">
        <f>IFERROR(VLOOKUP($A190,'QMS Data'!$A:$BD,MATCH(F$1,'QMS Data'!$1:$1,0),FALSE),"")</f>
        <v/>
      </c>
      <c r="G190" s="117" t="str">
        <f>IFERROR(VLOOKUP($A190,'QMS Data'!$A:$BD,MATCH(G$1,'QMS Data'!$1:$1,0),FALSE),"")</f>
        <v/>
      </c>
      <c r="H190" s="117" t="str">
        <f>IFERROR(VLOOKUP($A190,'QMS Data'!$A:$BD,MATCH(H$1,'QMS Data'!$1:$1,0),FALSE),"")</f>
        <v/>
      </c>
      <c r="I190" s="117" t="str">
        <f>IFERROR(VLOOKUP($A190,'QMS Data'!$A:$BD,MATCH(I$1,'QMS Data'!$1:$1,0),FALSE),"")</f>
        <v/>
      </c>
      <c r="J190" s="117" t="str">
        <f>IFERROR(VLOOKUP($A190,'QMS Data'!$A:$BD,MATCH(J$1,'QMS Data'!$1:$1,0),FALSE),"")</f>
        <v/>
      </c>
      <c r="K190" s="117" t="str">
        <f>IFERROR(VLOOKUP($A190,'QMS Data'!$A:$BD,MATCH(K$1,'QMS Data'!$1:$1,0),FALSE),"")</f>
        <v/>
      </c>
      <c r="L190" s="119" t="str">
        <f>IFERROR(VLOOKUP($A190,'QMS Data'!$A:$BD,MATCH(L$1,'QMS Data'!$1:$1,0),FALSE),"")</f>
        <v/>
      </c>
      <c r="M190" s="120" t="str">
        <f>IFERROR(VLOOKUP($A190,'QMS Data'!$A:$BD,MATCH(M$1,'QMS Data'!$1:$1,0),FALSE),"")</f>
        <v/>
      </c>
      <c r="N190" s="119" t="str">
        <f>IFERROR(VLOOKUP($A190,'QMS Data'!$A:$BD,MATCH(N$1,'QMS Data'!$1:$1,0),FALSE),"")</f>
        <v/>
      </c>
      <c r="O190" s="120" t="str">
        <f>IFERROR(VLOOKUP($A190,'QMS Data'!$A:$BD,MATCH(O$1,'QMS Data'!$1:$1,0),FALSE),"")</f>
        <v/>
      </c>
      <c r="P190" s="119" t="str">
        <f>IFERROR(VLOOKUP($A190,'QMS Data'!$A:$BD,MATCH(P$1,'QMS Data'!$1:$1,0),FALSE),"")</f>
        <v/>
      </c>
      <c r="Q190" s="120" t="str">
        <f>IFERROR(VLOOKUP($A190,'QMS Data'!$A:$BD,MATCH(Q$1,'QMS Data'!$1:$1,0),FALSE),"")</f>
        <v/>
      </c>
      <c r="R190" s="119" t="str">
        <f>IFERROR(VLOOKUP($A190,'QMS Data'!$A:$BD,MATCH(R$1,'QMS Data'!$1:$1,0),FALSE),"")</f>
        <v/>
      </c>
      <c r="S190" s="120" t="str">
        <f>IFERROR(VLOOKUP($A190,'QMS Data'!$A:$BD,MATCH(S$1,'QMS Data'!$1:$1,0),FALSE),"")</f>
        <v/>
      </c>
      <c r="T190" s="121" t="str">
        <f t="shared" si="12"/>
        <v/>
      </c>
      <c r="U190" s="122" t="str">
        <f t="shared" si="13"/>
        <v/>
      </c>
      <c r="V190" s="121" t="str">
        <f>IFERROR(VLOOKUP('Required Data'!$H190,Evaluators!A:B,2,FALSE),"")</f>
        <v/>
      </c>
      <c r="W190" s="123" t="str">
        <f t="shared" si="14"/>
        <v/>
      </c>
      <c r="X190" s="124" t="str">
        <f>IFERROR(VLOOKUP(G190,'Active List'!B:D,2,FALSE),"")</f>
        <v/>
      </c>
      <c r="Y190" s="124" t="str">
        <f>IFERROR(SUM('Required Data'!$L190+'Required Data'!$N190+'Required Data'!$P190),"")</f>
        <v/>
      </c>
      <c r="Z190" s="123" t="str">
        <f t="shared" si="15"/>
        <v/>
      </c>
      <c r="AA190" s="125" t="str">
        <f>IFERROR(DATE(Table1[[#This Row],[Call Year]],Table1[[#This Row],[Call Month]],Table1[[#This Row],[Call day]]),"")</f>
        <v/>
      </c>
      <c r="AB190" s="123" t="str">
        <f>TEXT(Table1[[#This Row],[Call date]],"DDDD")</f>
        <v/>
      </c>
      <c r="AC19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0" s="126" t="str">
        <f>IFERROR(HOUR(Table1[[#This Row],[Time]]),"")</f>
        <v/>
      </c>
      <c r="AE190" s="126" t="str">
        <f>IFERROR(VLOOKUP(J190,DV!A:B,2,FALSE),J190)</f>
        <v/>
      </c>
    </row>
    <row r="191" spans="1:31" s="137" customFormat="1">
      <c r="A191" s="90" t="str">
        <f>IF('QMS Data'!A191&lt;&gt;"",'QMS Data'!A191,"")</f>
        <v/>
      </c>
      <c r="B191" s="117" t="str">
        <f>IFERROR(VLOOKUP($A191,'QMS Data'!$A:$BD,MATCH(B$1,'QMS Data'!$1:$1,0),FALSE),"")</f>
        <v/>
      </c>
      <c r="C191" s="117" t="str">
        <f>IFERROR(VLOOKUP($A191,'QMS Data'!$A:$BD,MATCH(C$1,'QMS Data'!$1:$1,0),FALSE),"")</f>
        <v/>
      </c>
      <c r="D191" s="117" t="str">
        <f>IFERROR(VLOOKUP($A191,'QMS Data'!$A:$BD,MATCH(D$1,'QMS Data'!$1:$1,0),FALSE),"")</f>
        <v/>
      </c>
      <c r="E191" s="118" t="str">
        <f>IFERROR(VLOOKUP($A191,'QMS Data'!$A:$BD,MATCH(E$1,'QMS Data'!$1:$1,0),FALSE),"")</f>
        <v/>
      </c>
      <c r="F191" s="117" t="str">
        <f>IFERROR(VLOOKUP($A191,'QMS Data'!$A:$BD,MATCH(F$1,'QMS Data'!$1:$1,0),FALSE),"")</f>
        <v/>
      </c>
      <c r="G191" s="117" t="str">
        <f>IFERROR(VLOOKUP($A191,'QMS Data'!$A:$BD,MATCH(G$1,'QMS Data'!$1:$1,0),FALSE),"")</f>
        <v/>
      </c>
      <c r="H191" s="117" t="str">
        <f>IFERROR(VLOOKUP($A191,'QMS Data'!$A:$BD,MATCH(H$1,'QMS Data'!$1:$1,0),FALSE),"")</f>
        <v/>
      </c>
      <c r="I191" s="117" t="str">
        <f>IFERROR(VLOOKUP($A191,'QMS Data'!$A:$BD,MATCH(I$1,'QMS Data'!$1:$1,0),FALSE),"")</f>
        <v/>
      </c>
      <c r="J191" s="117" t="str">
        <f>IFERROR(VLOOKUP($A191,'QMS Data'!$A:$BD,MATCH(J$1,'QMS Data'!$1:$1,0),FALSE),"")</f>
        <v/>
      </c>
      <c r="K191" s="117" t="str">
        <f>IFERROR(VLOOKUP($A191,'QMS Data'!$A:$BD,MATCH(K$1,'QMS Data'!$1:$1,0),FALSE),"")</f>
        <v/>
      </c>
      <c r="L191" s="119" t="str">
        <f>IFERROR(VLOOKUP($A191,'QMS Data'!$A:$BD,MATCH(L$1,'QMS Data'!$1:$1,0),FALSE),"")</f>
        <v/>
      </c>
      <c r="M191" s="120" t="str">
        <f>IFERROR(VLOOKUP($A191,'QMS Data'!$A:$BD,MATCH(M$1,'QMS Data'!$1:$1,0),FALSE),"")</f>
        <v/>
      </c>
      <c r="N191" s="119" t="str">
        <f>IFERROR(VLOOKUP($A191,'QMS Data'!$A:$BD,MATCH(N$1,'QMS Data'!$1:$1,0),FALSE),"")</f>
        <v/>
      </c>
      <c r="O191" s="120" t="str">
        <f>IFERROR(VLOOKUP($A191,'QMS Data'!$A:$BD,MATCH(O$1,'QMS Data'!$1:$1,0),FALSE),"")</f>
        <v/>
      </c>
      <c r="P191" s="119" t="str">
        <f>IFERROR(VLOOKUP($A191,'QMS Data'!$A:$BD,MATCH(P$1,'QMS Data'!$1:$1,0),FALSE),"")</f>
        <v/>
      </c>
      <c r="Q191" s="120" t="str">
        <f>IFERROR(VLOOKUP($A191,'QMS Data'!$A:$BD,MATCH(Q$1,'QMS Data'!$1:$1,0),FALSE),"")</f>
        <v/>
      </c>
      <c r="R191" s="119" t="str">
        <f>IFERROR(VLOOKUP($A191,'QMS Data'!$A:$BD,MATCH(R$1,'QMS Data'!$1:$1,0),FALSE),"")</f>
        <v/>
      </c>
      <c r="S191" s="120" t="str">
        <f>IFERROR(VLOOKUP($A191,'QMS Data'!$A:$BD,MATCH(S$1,'QMS Data'!$1:$1,0),FALSE),"")</f>
        <v/>
      </c>
      <c r="T191" s="121" t="str">
        <f t="shared" si="12"/>
        <v/>
      </c>
      <c r="U191" s="122" t="str">
        <f t="shared" si="13"/>
        <v/>
      </c>
      <c r="V191" s="121" t="str">
        <f>IFERROR(VLOOKUP('Required Data'!$H191,Evaluators!A:B,2,FALSE),"")</f>
        <v/>
      </c>
      <c r="W191" s="123" t="str">
        <f t="shared" si="14"/>
        <v/>
      </c>
      <c r="X191" s="124" t="str">
        <f>IFERROR(VLOOKUP(G191,'Active List'!B:D,2,FALSE),"")</f>
        <v/>
      </c>
      <c r="Y191" s="124" t="str">
        <f>IFERROR(SUM('Required Data'!$L191+'Required Data'!$N191+'Required Data'!$P191),"")</f>
        <v/>
      </c>
      <c r="Z191" s="123" t="str">
        <f t="shared" si="15"/>
        <v/>
      </c>
      <c r="AA191" s="125" t="str">
        <f>IFERROR(DATE(Table1[[#This Row],[Call Year]],Table1[[#This Row],[Call Month]],Table1[[#This Row],[Call day]]),"")</f>
        <v/>
      </c>
      <c r="AB191" s="123" t="str">
        <f>TEXT(Table1[[#This Row],[Call date]],"DDDD")</f>
        <v/>
      </c>
      <c r="AC19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1" s="126" t="str">
        <f>IFERROR(HOUR(Table1[[#This Row],[Time]]),"")</f>
        <v/>
      </c>
      <c r="AE191" s="126" t="str">
        <f>IFERROR(VLOOKUP(J191,DV!A:B,2,FALSE),J191)</f>
        <v/>
      </c>
    </row>
    <row r="192" spans="1:31" s="137" customFormat="1">
      <c r="A192" s="90" t="str">
        <f>IF('QMS Data'!A192&lt;&gt;"",'QMS Data'!A192,"")</f>
        <v/>
      </c>
      <c r="B192" s="117" t="str">
        <f>IFERROR(VLOOKUP($A192,'QMS Data'!$A:$BD,MATCH(B$1,'QMS Data'!$1:$1,0),FALSE),"")</f>
        <v/>
      </c>
      <c r="C192" s="117" t="str">
        <f>IFERROR(VLOOKUP($A192,'QMS Data'!$A:$BD,MATCH(C$1,'QMS Data'!$1:$1,0),FALSE),"")</f>
        <v/>
      </c>
      <c r="D192" s="117" t="str">
        <f>IFERROR(VLOOKUP($A192,'QMS Data'!$A:$BD,MATCH(D$1,'QMS Data'!$1:$1,0),FALSE),"")</f>
        <v/>
      </c>
      <c r="E192" s="118" t="str">
        <f>IFERROR(VLOOKUP($A192,'QMS Data'!$A:$BD,MATCH(E$1,'QMS Data'!$1:$1,0),FALSE),"")</f>
        <v/>
      </c>
      <c r="F192" s="117" t="str">
        <f>IFERROR(VLOOKUP($A192,'QMS Data'!$A:$BD,MATCH(F$1,'QMS Data'!$1:$1,0),FALSE),"")</f>
        <v/>
      </c>
      <c r="G192" s="117" t="str">
        <f>IFERROR(VLOOKUP($A192,'QMS Data'!$A:$BD,MATCH(G$1,'QMS Data'!$1:$1,0),FALSE),"")</f>
        <v/>
      </c>
      <c r="H192" s="117" t="str">
        <f>IFERROR(VLOOKUP($A192,'QMS Data'!$A:$BD,MATCH(H$1,'QMS Data'!$1:$1,0),FALSE),"")</f>
        <v/>
      </c>
      <c r="I192" s="117" t="str">
        <f>IFERROR(VLOOKUP($A192,'QMS Data'!$A:$BD,MATCH(I$1,'QMS Data'!$1:$1,0),FALSE),"")</f>
        <v/>
      </c>
      <c r="J192" s="117" t="str">
        <f>IFERROR(VLOOKUP($A192,'QMS Data'!$A:$BD,MATCH(J$1,'QMS Data'!$1:$1,0),FALSE),"")</f>
        <v/>
      </c>
      <c r="K192" s="117" t="str">
        <f>IFERROR(VLOOKUP($A192,'QMS Data'!$A:$BD,MATCH(K$1,'QMS Data'!$1:$1,0),FALSE),"")</f>
        <v/>
      </c>
      <c r="L192" s="119" t="str">
        <f>IFERROR(VLOOKUP($A192,'QMS Data'!$A:$BD,MATCH(L$1,'QMS Data'!$1:$1,0),FALSE),"")</f>
        <v/>
      </c>
      <c r="M192" s="120" t="str">
        <f>IFERROR(VLOOKUP($A192,'QMS Data'!$A:$BD,MATCH(M$1,'QMS Data'!$1:$1,0),FALSE),"")</f>
        <v/>
      </c>
      <c r="N192" s="119" t="str">
        <f>IFERROR(VLOOKUP($A192,'QMS Data'!$A:$BD,MATCH(N$1,'QMS Data'!$1:$1,0),FALSE),"")</f>
        <v/>
      </c>
      <c r="O192" s="120" t="str">
        <f>IFERROR(VLOOKUP($A192,'QMS Data'!$A:$BD,MATCH(O$1,'QMS Data'!$1:$1,0),FALSE),"")</f>
        <v/>
      </c>
      <c r="P192" s="119" t="str">
        <f>IFERROR(VLOOKUP($A192,'QMS Data'!$A:$BD,MATCH(P$1,'QMS Data'!$1:$1,0),FALSE),"")</f>
        <v/>
      </c>
      <c r="Q192" s="120" t="str">
        <f>IFERROR(VLOOKUP($A192,'QMS Data'!$A:$BD,MATCH(Q$1,'QMS Data'!$1:$1,0),FALSE),"")</f>
        <v/>
      </c>
      <c r="R192" s="119" t="str">
        <f>IFERROR(VLOOKUP($A192,'QMS Data'!$A:$BD,MATCH(R$1,'QMS Data'!$1:$1,0),FALSE),"")</f>
        <v/>
      </c>
      <c r="S192" s="120" t="str">
        <f>IFERROR(VLOOKUP($A192,'QMS Data'!$A:$BD,MATCH(S$1,'QMS Data'!$1:$1,0),FALSE),"")</f>
        <v/>
      </c>
      <c r="T192" s="121" t="str">
        <f t="shared" si="12"/>
        <v/>
      </c>
      <c r="U192" s="122" t="str">
        <f t="shared" si="13"/>
        <v/>
      </c>
      <c r="V192" s="121" t="str">
        <f>IFERROR(VLOOKUP('Required Data'!$H192,Evaluators!A:B,2,FALSE),"")</f>
        <v/>
      </c>
      <c r="W192" s="123" t="str">
        <f t="shared" si="14"/>
        <v/>
      </c>
      <c r="X192" s="124" t="str">
        <f>IFERROR(VLOOKUP(G192,'Active List'!B:D,2,FALSE),"")</f>
        <v/>
      </c>
      <c r="Y192" s="124" t="str">
        <f>IFERROR(SUM('Required Data'!$L192+'Required Data'!$N192+'Required Data'!$P192),"")</f>
        <v/>
      </c>
      <c r="Z192" s="123" t="str">
        <f t="shared" si="15"/>
        <v/>
      </c>
      <c r="AA192" s="125" t="str">
        <f>IFERROR(DATE(Table1[[#This Row],[Call Year]],Table1[[#This Row],[Call Month]],Table1[[#This Row],[Call day]]),"")</f>
        <v/>
      </c>
      <c r="AB192" s="123" t="str">
        <f>TEXT(Table1[[#This Row],[Call date]],"DDDD")</f>
        <v/>
      </c>
      <c r="AC19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2" s="126" t="str">
        <f>IFERROR(HOUR(Table1[[#This Row],[Time]]),"")</f>
        <v/>
      </c>
      <c r="AE192" s="126" t="str">
        <f>IFERROR(VLOOKUP(J192,DV!A:B,2,FALSE),J192)</f>
        <v/>
      </c>
    </row>
    <row r="193" spans="1:31" s="137" customFormat="1">
      <c r="A193" s="90" t="str">
        <f>IF('QMS Data'!A193&lt;&gt;"",'QMS Data'!A193,"")</f>
        <v/>
      </c>
      <c r="B193" s="117" t="str">
        <f>IFERROR(VLOOKUP($A193,'QMS Data'!$A:$BD,MATCH(B$1,'QMS Data'!$1:$1,0),FALSE),"")</f>
        <v/>
      </c>
      <c r="C193" s="117" t="str">
        <f>IFERROR(VLOOKUP($A193,'QMS Data'!$A:$BD,MATCH(C$1,'QMS Data'!$1:$1,0),FALSE),"")</f>
        <v/>
      </c>
      <c r="D193" s="117" t="str">
        <f>IFERROR(VLOOKUP($A193,'QMS Data'!$A:$BD,MATCH(D$1,'QMS Data'!$1:$1,0),FALSE),"")</f>
        <v/>
      </c>
      <c r="E193" s="118" t="str">
        <f>IFERROR(VLOOKUP($A193,'QMS Data'!$A:$BD,MATCH(E$1,'QMS Data'!$1:$1,0),FALSE),"")</f>
        <v/>
      </c>
      <c r="F193" s="117" t="str">
        <f>IFERROR(VLOOKUP($A193,'QMS Data'!$A:$BD,MATCH(F$1,'QMS Data'!$1:$1,0),FALSE),"")</f>
        <v/>
      </c>
      <c r="G193" s="117" t="str">
        <f>IFERROR(VLOOKUP($A193,'QMS Data'!$A:$BD,MATCH(G$1,'QMS Data'!$1:$1,0),FALSE),"")</f>
        <v/>
      </c>
      <c r="H193" s="117" t="str">
        <f>IFERROR(VLOOKUP($A193,'QMS Data'!$A:$BD,MATCH(H$1,'QMS Data'!$1:$1,0),FALSE),"")</f>
        <v/>
      </c>
      <c r="I193" s="117" t="str">
        <f>IFERROR(VLOOKUP($A193,'QMS Data'!$A:$BD,MATCH(I$1,'QMS Data'!$1:$1,0),FALSE),"")</f>
        <v/>
      </c>
      <c r="J193" s="117" t="str">
        <f>IFERROR(VLOOKUP($A193,'QMS Data'!$A:$BD,MATCH(J$1,'QMS Data'!$1:$1,0),FALSE),"")</f>
        <v/>
      </c>
      <c r="K193" s="117" t="str">
        <f>IFERROR(VLOOKUP($A193,'QMS Data'!$A:$BD,MATCH(K$1,'QMS Data'!$1:$1,0),FALSE),"")</f>
        <v/>
      </c>
      <c r="L193" s="119" t="str">
        <f>IFERROR(VLOOKUP($A193,'QMS Data'!$A:$BD,MATCH(L$1,'QMS Data'!$1:$1,0),FALSE),"")</f>
        <v/>
      </c>
      <c r="M193" s="120" t="str">
        <f>IFERROR(VLOOKUP($A193,'QMS Data'!$A:$BD,MATCH(M$1,'QMS Data'!$1:$1,0),FALSE),"")</f>
        <v/>
      </c>
      <c r="N193" s="119" t="str">
        <f>IFERROR(VLOOKUP($A193,'QMS Data'!$A:$BD,MATCH(N$1,'QMS Data'!$1:$1,0),FALSE),"")</f>
        <v/>
      </c>
      <c r="O193" s="120" t="str">
        <f>IFERROR(VLOOKUP($A193,'QMS Data'!$A:$BD,MATCH(O$1,'QMS Data'!$1:$1,0),FALSE),"")</f>
        <v/>
      </c>
      <c r="P193" s="119" t="str">
        <f>IFERROR(VLOOKUP($A193,'QMS Data'!$A:$BD,MATCH(P$1,'QMS Data'!$1:$1,0),FALSE),"")</f>
        <v/>
      </c>
      <c r="Q193" s="120" t="str">
        <f>IFERROR(VLOOKUP($A193,'QMS Data'!$A:$BD,MATCH(Q$1,'QMS Data'!$1:$1,0),FALSE),"")</f>
        <v/>
      </c>
      <c r="R193" s="119" t="str">
        <f>IFERROR(VLOOKUP($A193,'QMS Data'!$A:$BD,MATCH(R$1,'QMS Data'!$1:$1,0),FALSE),"")</f>
        <v/>
      </c>
      <c r="S193" s="120" t="str">
        <f>IFERROR(VLOOKUP($A193,'QMS Data'!$A:$BD,MATCH(S$1,'QMS Data'!$1:$1,0),FALSE),"")</f>
        <v/>
      </c>
      <c r="T193" s="121" t="str">
        <f t="shared" si="12"/>
        <v/>
      </c>
      <c r="U193" s="122" t="str">
        <f t="shared" si="13"/>
        <v/>
      </c>
      <c r="V193" s="121" t="str">
        <f>IFERROR(VLOOKUP('Required Data'!$H193,Evaluators!A:B,2,FALSE),"")</f>
        <v/>
      </c>
      <c r="W193" s="123" t="str">
        <f t="shared" si="14"/>
        <v/>
      </c>
      <c r="X193" s="124" t="str">
        <f>IFERROR(VLOOKUP(G193,'Active List'!B:D,2,FALSE),"")</f>
        <v/>
      </c>
      <c r="Y193" s="124" t="str">
        <f>IFERROR(SUM('Required Data'!$L193+'Required Data'!$N193+'Required Data'!$P193),"")</f>
        <v/>
      </c>
      <c r="Z193" s="123" t="str">
        <f t="shared" si="15"/>
        <v/>
      </c>
      <c r="AA193" s="125" t="str">
        <f>IFERROR(DATE(Table1[[#This Row],[Call Year]],Table1[[#This Row],[Call Month]],Table1[[#This Row],[Call day]]),"")</f>
        <v/>
      </c>
      <c r="AB193" s="123" t="str">
        <f>TEXT(Table1[[#This Row],[Call date]],"DDDD")</f>
        <v/>
      </c>
      <c r="AC19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3" s="126" t="str">
        <f>IFERROR(HOUR(Table1[[#This Row],[Time]]),"")</f>
        <v/>
      </c>
      <c r="AE193" s="126" t="str">
        <f>IFERROR(VLOOKUP(J193,DV!A:B,2,FALSE),J193)</f>
        <v/>
      </c>
    </row>
    <row r="194" spans="1:31" s="137" customFormat="1">
      <c r="A194" s="90" t="str">
        <f>IF('QMS Data'!A194&lt;&gt;"",'QMS Data'!A194,"")</f>
        <v/>
      </c>
      <c r="B194" s="117" t="str">
        <f>IFERROR(VLOOKUP($A194,'QMS Data'!$A:$BD,MATCH(B$1,'QMS Data'!$1:$1,0),FALSE),"")</f>
        <v/>
      </c>
      <c r="C194" s="117" t="str">
        <f>IFERROR(VLOOKUP($A194,'QMS Data'!$A:$BD,MATCH(C$1,'QMS Data'!$1:$1,0),FALSE),"")</f>
        <v/>
      </c>
      <c r="D194" s="117" t="str">
        <f>IFERROR(VLOOKUP($A194,'QMS Data'!$A:$BD,MATCH(D$1,'QMS Data'!$1:$1,0),FALSE),"")</f>
        <v/>
      </c>
      <c r="E194" s="118" t="str">
        <f>IFERROR(VLOOKUP($A194,'QMS Data'!$A:$BD,MATCH(E$1,'QMS Data'!$1:$1,0),FALSE),"")</f>
        <v/>
      </c>
      <c r="F194" s="117" t="str">
        <f>IFERROR(VLOOKUP($A194,'QMS Data'!$A:$BD,MATCH(F$1,'QMS Data'!$1:$1,0),FALSE),"")</f>
        <v/>
      </c>
      <c r="G194" s="117" t="str">
        <f>IFERROR(VLOOKUP($A194,'QMS Data'!$A:$BD,MATCH(G$1,'QMS Data'!$1:$1,0),FALSE),"")</f>
        <v/>
      </c>
      <c r="H194" s="117" t="str">
        <f>IFERROR(VLOOKUP($A194,'QMS Data'!$A:$BD,MATCH(H$1,'QMS Data'!$1:$1,0),FALSE),"")</f>
        <v/>
      </c>
      <c r="I194" s="117" t="str">
        <f>IFERROR(VLOOKUP($A194,'QMS Data'!$A:$BD,MATCH(I$1,'QMS Data'!$1:$1,0),FALSE),"")</f>
        <v/>
      </c>
      <c r="J194" s="117" t="str">
        <f>IFERROR(VLOOKUP($A194,'QMS Data'!$A:$BD,MATCH(J$1,'QMS Data'!$1:$1,0),FALSE),"")</f>
        <v/>
      </c>
      <c r="K194" s="117" t="str">
        <f>IFERROR(VLOOKUP($A194,'QMS Data'!$A:$BD,MATCH(K$1,'QMS Data'!$1:$1,0),FALSE),"")</f>
        <v/>
      </c>
      <c r="L194" s="119" t="str">
        <f>IFERROR(VLOOKUP($A194,'QMS Data'!$A:$BD,MATCH(L$1,'QMS Data'!$1:$1,0),FALSE),"")</f>
        <v/>
      </c>
      <c r="M194" s="120" t="str">
        <f>IFERROR(VLOOKUP($A194,'QMS Data'!$A:$BD,MATCH(M$1,'QMS Data'!$1:$1,0),FALSE),"")</f>
        <v/>
      </c>
      <c r="N194" s="119" t="str">
        <f>IFERROR(VLOOKUP($A194,'QMS Data'!$A:$BD,MATCH(N$1,'QMS Data'!$1:$1,0),FALSE),"")</f>
        <v/>
      </c>
      <c r="O194" s="120" t="str">
        <f>IFERROR(VLOOKUP($A194,'QMS Data'!$A:$BD,MATCH(O$1,'QMS Data'!$1:$1,0),FALSE),"")</f>
        <v/>
      </c>
      <c r="P194" s="119" t="str">
        <f>IFERROR(VLOOKUP($A194,'QMS Data'!$A:$BD,MATCH(P$1,'QMS Data'!$1:$1,0),FALSE),"")</f>
        <v/>
      </c>
      <c r="Q194" s="120" t="str">
        <f>IFERROR(VLOOKUP($A194,'QMS Data'!$A:$BD,MATCH(Q$1,'QMS Data'!$1:$1,0),FALSE),"")</f>
        <v/>
      </c>
      <c r="R194" s="119" t="str">
        <f>IFERROR(VLOOKUP($A194,'QMS Data'!$A:$BD,MATCH(R$1,'QMS Data'!$1:$1,0),FALSE),"")</f>
        <v/>
      </c>
      <c r="S194" s="120" t="str">
        <f>IFERROR(VLOOKUP($A194,'QMS Data'!$A:$BD,MATCH(S$1,'QMS Data'!$1:$1,0),FALSE),"")</f>
        <v/>
      </c>
      <c r="T194" s="121" t="str">
        <f t="shared" si="12"/>
        <v/>
      </c>
      <c r="U194" s="122" t="str">
        <f t="shared" si="13"/>
        <v/>
      </c>
      <c r="V194" s="121" t="str">
        <f>IFERROR(VLOOKUP('Required Data'!$H194,Evaluators!A:B,2,FALSE),"")</f>
        <v/>
      </c>
      <c r="W194" s="123" t="str">
        <f t="shared" si="14"/>
        <v/>
      </c>
      <c r="X194" s="124" t="str">
        <f>IFERROR(VLOOKUP(G194,'Active List'!B:D,2,FALSE),"")</f>
        <v/>
      </c>
      <c r="Y194" s="124" t="str">
        <f>IFERROR(SUM('Required Data'!$L194+'Required Data'!$N194+'Required Data'!$P194),"")</f>
        <v/>
      </c>
      <c r="Z194" s="123" t="str">
        <f t="shared" si="15"/>
        <v/>
      </c>
      <c r="AA194" s="125" t="str">
        <f>IFERROR(DATE(Table1[[#This Row],[Call Year]],Table1[[#This Row],[Call Month]],Table1[[#This Row],[Call day]]),"")</f>
        <v/>
      </c>
      <c r="AB194" s="123" t="str">
        <f>TEXT(Table1[[#This Row],[Call date]],"DDDD")</f>
        <v/>
      </c>
      <c r="AC19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4" s="126" t="str">
        <f>IFERROR(HOUR(Table1[[#This Row],[Time]]),"")</f>
        <v/>
      </c>
      <c r="AE194" s="126" t="str">
        <f>IFERROR(VLOOKUP(J194,DV!A:B,2,FALSE),J194)</f>
        <v/>
      </c>
    </row>
    <row r="195" spans="1:31" s="137" customFormat="1">
      <c r="A195" s="90" t="str">
        <f>IF('QMS Data'!A195&lt;&gt;"",'QMS Data'!A195,"")</f>
        <v/>
      </c>
      <c r="B195" s="117" t="str">
        <f>IFERROR(VLOOKUP($A195,'QMS Data'!$A:$BD,MATCH(B$1,'QMS Data'!$1:$1,0),FALSE),"")</f>
        <v/>
      </c>
      <c r="C195" s="117" t="str">
        <f>IFERROR(VLOOKUP($A195,'QMS Data'!$A:$BD,MATCH(C$1,'QMS Data'!$1:$1,0),FALSE),"")</f>
        <v/>
      </c>
      <c r="D195" s="117" t="str">
        <f>IFERROR(VLOOKUP($A195,'QMS Data'!$A:$BD,MATCH(D$1,'QMS Data'!$1:$1,0),FALSE),"")</f>
        <v/>
      </c>
      <c r="E195" s="118" t="str">
        <f>IFERROR(VLOOKUP($A195,'QMS Data'!$A:$BD,MATCH(E$1,'QMS Data'!$1:$1,0),FALSE),"")</f>
        <v/>
      </c>
      <c r="F195" s="117" t="str">
        <f>IFERROR(VLOOKUP($A195,'QMS Data'!$A:$BD,MATCH(F$1,'QMS Data'!$1:$1,0),FALSE),"")</f>
        <v/>
      </c>
      <c r="G195" s="117" t="str">
        <f>IFERROR(VLOOKUP($A195,'QMS Data'!$A:$BD,MATCH(G$1,'QMS Data'!$1:$1,0),FALSE),"")</f>
        <v/>
      </c>
      <c r="H195" s="117" t="str">
        <f>IFERROR(VLOOKUP($A195,'QMS Data'!$A:$BD,MATCH(H$1,'QMS Data'!$1:$1,0),FALSE),"")</f>
        <v/>
      </c>
      <c r="I195" s="117" t="str">
        <f>IFERROR(VLOOKUP($A195,'QMS Data'!$A:$BD,MATCH(I$1,'QMS Data'!$1:$1,0),FALSE),"")</f>
        <v/>
      </c>
      <c r="J195" s="117" t="str">
        <f>IFERROR(VLOOKUP($A195,'QMS Data'!$A:$BD,MATCH(J$1,'QMS Data'!$1:$1,0),FALSE),"")</f>
        <v/>
      </c>
      <c r="K195" s="117" t="str">
        <f>IFERROR(VLOOKUP($A195,'QMS Data'!$A:$BD,MATCH(K$1,'QMS Data'!$1:$1,0),FALSE),"")</f>
        <v/>
      </c>
      <c r="L195" s="119" t="str">
        <f>IFERROR(VLOOKUP($A195,'QMS Data'!$A:$BD,MATCH(L$1,'QMS Data'!$1:$1,0),FALSE),"")</f>
        <v/>
      </c>
      <c r="M195" s="120" t="str">
        <f>IFERROR(VLOOKUP($A195,'QMS Data'!$A:$BD,MATCH(M$1,'QMS Data'!$1:$1,0),FALSE),"")</f>
        <v/>
      </c>
      <c r="N195" s="119" t="str">
        <f>IFERROR(VLOOKUP($A195,'QMS Data'!$A:$BD,MATCH(N$1,'QMS Data'!$1:$1,0),FALSE),"")</f>
        <v/>
      </c>
      <c r="O195" s="120" t="str">
        <f>IFERROR(VLOOKUP($A195,'QMS Data'!$A:$BD,MATCH(O$1,'QMS Data'!$1:$1,0),FALSE),"")</f>
        <v/>
      </c>
      <c r="P195" s="119" t="str">
        <f>IFERROR(VLOOKUP($A195,'QMS Data'!$A:$BD,MATCH(P$1,'QMS Data'!$1:$1,0),FALSE),"")</f>
        <v/>
      </c>
      <c r="Q195" s="120" t="str">
        <f>IFERROR(VLOOKUP($A195,'QMS Data'!$A:$BD,MATCH(Q$1,'QMS Data'!$1:$1,0),FALSE),"")</f>
        <v/>
      </c>
      <c r="R195" s="119" t="str">
        <f>IFERROR(VLOOKUP($A195,'QMS Data'!$A:$BD,MATCH(R$1,'QMS Data'!$1:$1,0),FALSE),"")</f>
        <v/>
      </c>
      <c r="S195" s="120" t="str">
        <f>IFERROR(VLOOKUP($A195,'QMS Data'!$A:$BD,MATCH(S$1,'QMS Data'!$1:$1,0),FALSE),"")</f>
        <v/>
      </c>
      <c r="T195" s="121" t="str">
        <f t="shared" ref="T195:T258" si="16">IFERROR(I195-B195,"")</f>
        <v/>
      </c>
      <c r="U195" s="122" t="str">
        <f t="shared" ref="U195:U258" si="17">IF(B195&lt;&gt;"",IF(B195&gt;22,"W4",IF(B195&gt;16,"W3",IF(B195&gt;9,"W2",IF(B195&gt;0,"W1",0)))),"")</f>
        <v/>
      </c>
      <c r="V195" s="121" t="str">
        <f>IFERROR(VLOOKUP('Required Data'!$H195,Evaluators!A:B,2,FALSE),"")</f>
        <v/>
      </c>
      <c r="W195" s="123" t="str">
        <f t="shared" ref="W195:W258" si="18">IF(I195&lt;&gt;"",IF(I195&gt;22,"W4",IF(I195&gt;15,"W3",IF(I195&gt;8,"W2",IF(I195&gt;1,"W1",IF(I195=1,"W4",""))))),"")</f>
        <v/>
      </c>
      <c r="X195" s="124" t="str">
        <f>IFERROR(VLOOKUP(G195,'Active List'!B:D,2,FALSE),"")</f>
        <v/>
      </c>
      <c r="Y195" s="124" t="str">
        <f>IFERROR(SUM('Required Data'!$L195+'Required Data'!$N195+'Required Data'!$P195),"")</f>
        <v/>
      </c>
      <c r="Z195" s="123" t="str">
        <f t="shared" ref="Z195:Z258" si="19">IFERROR(IF(HOUR(E195)&lt;8,"Overnight",IF(HOUR(E195)&lt;12,"Mornning",IF(HOUR(E195)&lt;16,"Between",IF(HOUR(E195)&lt;20,"Half Night","Night")))),"")</f>
        <v/>
      </c>
      <c r="AA195" s="125" t="str">
        <f>IFERROR(DATE(Table1[[#This Row],[Call Year]],Table1[[#This Row],[Call Month]],Table1[[#This Row],[Call day]]),"")</f>
        <v/>
      </c>
      <c r="AB195" s="123" t="str">
        <f>TEXT(Table1[[#This Row],[Call date]],"DDDD")</f>
        <v/>
      </c>
      <c r="AC19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5" s="126" t="str">
        <f>IFERROR(HOUR(Table1[[#This Row],[Time]]),"")</f>
        <v/>
      </c>
      <c r="AE195" s="126" t="str">
        <f>IFERROR(VLOOKUP(J195,DV!A:B,2,FALSE),J195)</f>
        <v/>
      </c>
    </row>
    <row r="196" spans="1:31" s="137" customFormat="1">
      <c r="A196" s="90" t="str">
        <f>IF('QMS Data'!A196&lt;&gt;"",'QMS Data'!A196,"")</f>
        <v/>
      </c>
      <c r="B196" s="117" t="str">
        <f>IFERROR(VLOOKUP($A196,'QMS Data'!$A:$BD,MATCH(B$1,'QMS Data'!$1:$1,0),FALSE),"")</f>
        <v/>
      </c>
      <c r="C196" s="117" t="str">
        <f>IFERROR(VLOOKUP($A196,'QMS Data'!$A:$BD,MATCH(C$1,'QMS Data'!$1:$1,0),FALSE),"")</f>
        <v/>
      </c>
      <c r="D196" s="117" t="str">
        <f>IFERROR(VLOOKUP($A196,'QMS Data'!$A:$BD,MATCH(D$1,'QMS Data'!$1:$1,0),FALSE),"")</f>
        <v/>
      </c>
      <c r="E196" s="118" t="str">
        <f>IFERROR(VLOOKUP($A196,'QMS Data'!$A:$BD,MATCH(E$1,'QMS Data'!$1:$1,0),FALSE),"")</f>
        <v/>
      </c>
      <c r="F196" s="117" t="str">
        <f>IFERROR(VLOOKUP($A196,'QMS Data'!$A:$BD,MATCH(F$1,'QMS Data'!$1:$1,0),FALSE),"")</f>
        <v/>
      </c>
      <c r="G196" s="117" t="str">
        <f>IFERROR(VLOOKUP($A196,'QMS Data'!$A:$BD,MATCH(G$1,'QMS Data'!$1:$1,0),FALSE),"")</f>
        <v/>
      </c>
      <c r="H196" s="117" t="str">
        <f>IFERROR(VLOOKUP($A196,'QMS Data'!$A:$BD,MATCH(H$1,'QMS Data'!$1:$1,0),FALSE),"")</f>
        <v/>
      </c>
      <c r="I196" s="117" t="str">
        <f>IFERROR(VLOOKUP($A196,'QMS Data'!$A:$BD,MATCH(I$1,'QMS Data'!$1:$1,0),FALSE),"")</f>
        <v/>
      </c>
      <c r="J196" s="117" t="str">
        <f>IFERROR(VLOOKUP($A196,'QMS Data'!$A:$BD,MATCH(J$1,'QMS Data'!$1:$1,0),FALSE),"")</f>
        <v/>
      </c>
      <c r="K196" s="117" t="str">
        <f>IFERROR(VLOOKUP($A196,'QMS Data'!$A:$BD,MATCH(K$1,'QMS Data'!$1:$1,0),FALSE),"")</f>
        <v/>
      </c>
      <c r="L196" s="119" t="str">
        <f>IFERROR(VLOOKUP($A196,'QMS Data'!$A:$BD,MATCH(L$1,'QMS Data'!$1:$1,0),FALSE),"")</f>
        <v/>
      </c>
      <c r="M196" s="120" t="str">
        <f>IFERROR(VLOOKUP($A196,'QMS Data'!$A:$BD,MATCH(M$1,'QMS Data'!$1:$1,0),FALSE),"")</f>
        <v/>
      </c>
      <c r="N196" s="119" t="str">
        <f>IFERROR(VLOOKUP($A196,'QMS Data'!$A:$BD,MATCH(N$1,'QMS Data'!$1:$1,0),FALSE),"")</f>
        <v/>
      </c>
      <c r="O196" s="120" t="str">
        <f>IFERROR(VLOOKUP($A196,'QMS Data'!$A:$BD,MATCH(O$1,'QMS Data'!$1:$1,0),FALSE),"")</f>
        <v/>
      </c>
      <c r="P196" s="119" t="str">
        <f>IFERROR(VLOOKUP($A196,'QMS Data'!$A:$BD,MATCH(P$1,'QMS Data'!$1:$1,0),FALSE),"")</f>
        <v/>
      </c>
      <c r="Q196" s="120" t="str">
        <f>IFERROR(VLOOKUP($A196,'QMS Data'!$A:$BD,MATCH(Q$1,'QMS Data'!$1:$1,0),FALSE),"")</f>
        <v/>
      </c>
      <c r="R196" s="119" t="str">
        <f>IFERROR(VLOOKUP($A196,'QMS Data'!$A:$BD,MATCH(R$1,'QMS Data'!$1:$1,0),FALSE),"")</f>
        <v/>
      </c>
      <c r="S196" s="120" t="str">
        <f>IFERROR(VLOOKUP($A196,'QMS Data'!$A:$BD,MATCH(S$1,'QMS Data'!$1:$1,0),FALSE),"")</f>
        <v/>
      </c>
      <c r="T196" s="121" t="str">
        <f t="shared" si="16"/>
        <v/>
      </c>
      <c r="U196" s="122" t="str">
        <f t="shared" si="17"/>
        <v/>
      </c>
      <c r="V196" s="121" t="str">
        <f>IFERROR(VLOOKUP('Required Data'!$H196,Evaluators!A:B,2,FALSE),"")</f>
        <v/>
      </c>
      <c r="W196" s="123" t="str">
        <f t="shared" si="18"/>
        <v/>
      </c>
      <c r="X196" s="124" t="str">
        <f>IFERROR(VLOOKUP(G196,'Active List'!B:D,2,FALSE),"")</f>
        <v/>
      </c>
      <c r="Y196" s="124" t="str">
        <f>IFERROR(SUM('Required Data'!$L196+'Required Data'!$N196+'Required Data'!$P196),"")</f>
        <v/>
      </c>
      <c r="Z196" s="123" t="str">
        <f t="shared" si="19"/>
        <v/>
      </c>
      <c r="AA196" s="125" t="str">
        <f>IFERROR(DATE(Table1[[#This Row],[Call Year]],Table1[[#This Row],[Call Month]],Table1[[#This Row],[Call day]]),"")</f>
        <v/>
      </c>
      <c r="AB196" s="123" t="str">
        <f>TEXT(Table1[[#This Row],[Call date]],"DDDD")</f>
        <v/>
      </c>
      <c r="AC19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6" s="126" t="str">
        <f>IFERROR(HOUR(Table1[[#This Row],[Time]]),"")</f>
        <v/>
      </c>
      <c r="AE196" s="126" t="str">
        <f>IFERROR(VLOOKUP(J196,DV!A:B,2,FALSE),J196)</f>
        <v/>
      </c>
    </row>
    <row r="197" spans="1:31" s="137" customFormat="1">
      <c r="A197" s="90" t="str">
        <f>IF('QMS Data'!A197&lt;&gt;"",'QMS Data'!A197,"")</f>
        <v/>
      </c>
      <c r="B197" s="117" t="str">
        <f>IFERROR(VLOOKUP($A197,'QMS Data'!$A:$BD,MATCH(B$1,'QMS Data'!$1:$1,0),FALSE),"")</f>
        <v/>
      </c>
      <c r="C197" s="117" t="str">
        <f>IFERROR(VLOOKUP($A197,'QMS Data'!$A:$BD,MATCH(C$1,'QMS Data'!$1:$1,0),FALSE),"")</f>
        <v/>
      </c>
      <c r="D197" s="117" t="str">
        <f>IFERROR(VLOOKUP($A197,'QMS Data'!$A:$BD,MATCH(D$1,'QMS Data'!$1:$1,0),FALSE),"")</f>
        <v/>
      </c>
      <c r="E197" s="118" t="str">
        <f>IFERROR(VLOOKUP($A197,'QMS Data'!$A:$BD,MATCH(E$1,'QMS Data'!$1:$1,0),FALSE),"")</f>
        <v/>
      </c>
      <c r="F197" s="117" t="str">
        <f>IFERROR(VLOOKUP($A197,'QMS Data'!$A:$BD,MATCH(F$1,'QMS Data'!$1:$1,0),FALSE),"")</f>
        <v/>
      </c>
      <c r="G197" s="117" t="str">
        <f>IFERROR(VLOOKUP($A197,'QMS Data'!$A:$BD,MATCH(G$1,'QMS Data'!$1:$1,0),FALSE),"")</f>
        <v/>
      </c>
      <c r="H197" s="117" t="str">
        <f>IFERROR(VLOOKUP($A197,'QMS Data'!$A:$BD,MATCH(H$1,'QMS Data'!$1:$1,0),FALSE),"")</f>
        <v/>
      </c>
      <c r="I197" s="117" t="str">
        <f>IFERROR(VLOOKUP($A197,'QMS Data'!$A:$BD,MATCH(I$1,'QMS Data'!$1:$1,0),FALSE),"")</f>
        <v/>
      </c>
      <c r="J197" s="117" t="str">
        <f>IFERROR(VLOOKUP($A197,'QMS Data'!$A:$BD,MATCH(J$1,'QMS Data'!$1:$1,0),FALSE),"")</f>
        <v/>
      </c>
      <c r="K197" s="117" t="str">
        <f>IFERROR(VLOOKUP($A197,'QMS Data'!$A:$BD,MATCH(K$1,'QMS Data'!$1:$1,0),FALSE),"")</f>
        <v/>
      </c>
      <c r="L197" s="119" t="str">
        <f>IFERROR(VLOOKUP($A197,'QMS Data'!$A:$BD,MATCH(L$1,'QMS Data'!$1:$1,0),FALSE),"")</f>
        <v/>
      </c>
      <c r="M197" s="120" t="str">
        <f>IFERROR(VLOOKUP($A197,'QMS Data'!$A:$BD,MATCH(M$1,'QMS Data'!$1:$1,0),FALSE),"")</f>
        <v/>
      </c>
      <c r="N197" s="119" t="str">
        <f>IFERROR(VLOOKUP($A197,'QMS Data'!$A:$BD,MATCH(N$1,'QMS Data'!$1:$1,0),FALSE),"")</f>
        <v/>
      </c>
      <c r="O197" s="120" t="str">
        <f>IFERROR(VLOOKUP($A197,'QMS Data'!$A:$BD,MATCH(O$1,'QMS Data'!$1:$1,0),FALSE),"")</f>
        <v/>
      </c>
      <c r="P197" s="119" t="str">
        <f>IFERROR(VLOOKUP($A197,'QMS Data'!$A:$BD,MATCH(P$1,'QMS Data'!$1:$1,0),FALSE),"")</f>
        <v/>
      </c>
      <c r="Q197" s="120" t="str">
        <f>IFERROR(VLOOKUP($A197,'QMS Data'!$A:$BD,MATCH(Q$1,'QMS Data'!$1:$1,0),FALSE),"")</f>
        <v/>
      </c>
      <c r="R197" s="119" t="str">
        <f>IFERROR(VLOOKUP($A197,'QMS Data'!$A:$BD,MATCH(R$1,'QMS Data'!$1:$1,0),FALSE),"")</f>
        <v/>
      </c>
      <c r="S197" s="120" t="str">
        <f>IFERROR(VLOOKUP($A197,'QMS Data'!$A:$BD,MATCH(S$1,'QMS Data'!$1:$1,0),FALSE),"")</f>
        <v/>
      </c>
      <c r="T197" s="121" t="str">
        <f t="shared" si="16"/>
        <v/>
      </c>
      <c r="U197" s="122" t="str">
        <f t="shared" si="17"/>
        <v/>
      </c>
      <c r="V197" s="121" t="str">
        <f>IFERROR(VLOOKUP('Required Data'!$H197,Evaluators!A:B,2,FALSE),"")</f>
        <v/>
      </c>
      <c r="W197" s="123" t="str">
        <f t="shared" si="18"/>
        <v/>
      </c>
      <c r="X197" s="124" t="str">
        <f>IFERROR(VLOOKUP(G197,'Active List'!B:D,2,FALSE),"")</f>
        <v/>
      </c>
      <c r="Y197" s="124" t="str">
        <f>IFERROR(SUM('Required Data'!$L197+'Required Data'!$N197+'Required Data'!$P197),"")</f>
        <v/>
      </c>
      <c r="Z197" s="123" t="str">
        <f t="shared" si="19"/>
        <v/>
      </c>
      <c r="AA197" s="125" t="str">
        <f>IFERROR(DATE(Table1[[#This Row],[Call Year]],Table1[[#This Row],[Call Month]],Table1[[#This Row],[Call day]]),"")</f>
        <v/>
      </c>
      <c r="AB197" s="123" t="str">
        <f>TEXT(Table1[[#This Row],[Call date]],"DDDD")</f>
        <v/>
      </c>
      <c r="AC19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7" s="126" t="str">
        <f>IFERROR(HOUR(Table1[[#This Row],[Time]]),"")</f>
        <v/>
      </c>
      <c r="AE197" s="126" t="str">
        <f>IFERROR(VLOOKUP(J197,DV!A:B,2,FALSE),J197)</f>
        <v/>
      </c>
    </row>
    <row r="198" spans="1:31" s="137" customFormat="1">
      <c r="A198" s="90" t="str">
        <f>IF('QMS Data'!A198&lt;&gt;"",'QMS Data'!A198,"")</f>
        <v/>
      </c>
      <c r="B198" s="117" t="str">
        <f>IFERROR(VLOOKUP($A198,'QMS Data'!$A:$BD,MATCH(B$1,'QMS Data'!$1:$1,0),FALSE),"")</f>
        <v/>
      </c>
      <c r="C198" s="117" t="str">
        <f>IFERROR(VLOOKUP($A198,'QMS Data'!$A:$BD,MATCH(C$1,'QMS Data'!$1:$1,0),FALSE),"")</f>
        <v/>
      </c>
      <c r="D198" s="117" t="str">
        <f>IFERROR(VLOOKUP($A198,'QMS Data'!$A:$BD,MATCH(D$1,'QMS Data'!$1:$1,0),FALSE),"")</f>
        <v/>
      </c>
      <c r="E198" s="118" t="str">
        <f>IFERROR(VLOOKUP($A198,'QMS Data'!$A:$BD,MATCH(E$1,'QMS Data'!$1:$1,0),FALSE),"")</f>
        <v/>
      </c>
      <c r="F198" s="117" t="str">
        <f>IFERROR(VLOOKUP($A198,'QMS Data'!$A:$BD,MATCH(F$1,'QMS Data'!$1:$1,0),FALSE),"")</f>
        <v/>
      </c>
      <c r="G198" s="117" t="str">
        <f>IFERROR(VLOOKUP($A198,'QMS Data'!$A:$BD,MATCH(G$1,'QMS Data'!$1:$1,0),FALSE),"")</f>
        <v/>
      </c>
      <c r="H198" s="117" t="str">
        <f>IFERROR(VLOOKUP($A198,'QMS Data'!$A:$BD,MATCH(H$1,'QMS Data'!$1:$1,0),FALSE),"")</f>
        <v/>
      </c>
      <c r="I198" s="117" t="str">
        <f>IFERROR(VLOOKUP($A198,'QMS Data'!$A:$BD,MATCH(I$1,'QMS Data'!$1:$1,0),FALSE),"")</f>
        <v/>
      </c>
      <c r="J198" s="117" t="str">
        <f>IFERROR(VLOOKUP($A198,'QMS Data'!$A:$BD,MATCH(J$1,'QMS Data'!$1:$1,0),FALSE),"")</f>
        <v/>
      </c>
      <c r="K198" s="117" t="str">
        <f>IFERROR(VLOOKUP($A198,'QMS Data'!$A:$BD,MATCH(K$1,'QMS Data'!$1:$1,0),FALSE),"")</f>
        <v/>
      </c>
      <c r="L198" s="119" t="str">
        <f>IFERROR(VLOOKUP($A198,'QMS Data'!$A:$BD,MATCH(L$1,'QMS Data'!$1:$1,0),FALSE),"")</f>
        <v/>
      </c>
      <c r="M198" s="120" t="str">
        <f>IFERROR(VLOOKUP($A198,'QMS Data'!$A:$BD,MATCH(M$1,'QMS Data'!$1:$1,0),FALSE),"")</f>
        <v/>
      </c>
      <c r="N198" s="119" t="str">
        <f>IFERROR(VLOOKUP($A198,'QMS Data'!$A:$BD,MATCH(N$1,'QMS Data'!$1:$1,0),FALSE),"")</f>
        <v/>
      </c>
      <c r="O198" s="120" t="str">
        <f>IFERROR(VLOOKUP($A198,'QMS Data'!$A:$BD,MATCH(O$1,'QMS Data'!$1:$1,0),FALSE),"")</f>
        <v/>
      </c>
      <c r="P198" s="119" t="str">
        <f>IFERROR(VLOOKUP($A198,'QMS Data'!$A:$BD,MATCH(P$1,'QMS Data'!$1:$1,0),FALSE),"")</f>
        <v/>
      </c>
      <c r="Q198" s="120" t="str">
        <f>IFERROR(VLOOKUP($A198,'QMS Data'!$A:$BD,MATCH(Q$1,'QMS Data'!$1:$1,0),FALSE),"")</f>
        <v/>
      </c>
      <c r="R198" s="119" t="str">
        <f>IFERROR(VLOOKUP($A198,'QMS Data'!$A:$BD,MATCH(R$1,'QMS Data'!$1:$1,0),FALSE),"")</f>
        <v/>
      </c>
      <c r="S198" s="120" t="str">
        <f>IFERROR(VLOOKUP($A198,'QMS Data'!$A:$BD,MATCH(S$1,'QMS Data'!$1:$1,0),FALSE),"")</f>
        <v/>
      </c>
      <c r="T198" s="121" t="str">
        <f t="shared" si="16"/>
        <v/>
      </c>
      <c r="U198" s="122" t="str">
        <f t="shared" si="17"/>
        <v/>
      </c>
      <c r="V198" s="121" t="str">
        <f>IFERROR(VLOOKUP('Required Data'!$H198,Evaluators!A:B,2,FALSE),"")</f>
        <v/>
      </c>
      <c r="W198" s="123" t="str">
        <f t="shared" si="18"/>
        <v/>
      </c>
      <c r="X198" s="124" t="str">
        <f>IFERROR(VLOOKUP(G198,'Active List'!B:D,2,FALSE),"")</f>
        <v/>
      </c>
      <c r="Y198" s="124" t="str">
        <f>IFERROR(SUM('Required Data'!$L198+'Required Data'!$N198+'Required Data'!$P198),"")</f>
        <v/>
      </c>
      <c r="Z198" s="123" t="str">
        <f t="shared" si="19"/>
        <v/>
      </c>
      <c r="AA198" s="125" t="str">
        <f>IFERROR(DATE(Table1[[#This Row],[Call Year]],Table1[[#This Row],[Call Month]],Table1[[#This Row],[Call day]]),"")</f>
        <v/>
      </c>
      <c r="AB198" s="123" t="str">
        <f>TEXT(Table1[[#This Row],[Call date]],"DDDD")</f>
        <v/>
      </c>
      <c r="AC19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8" s="126" t="str">
        <f>IFERROR(HOUR(Table1[[#This Row],[Time]]),"")</f>
        <v/>
      </c>
      <c r="AE198" s="126" t="str">
        <f>IFERROR(VLOOKUP(J198,DV!A:B,2,FALSE),J198)</f>
        <v/>
      </c>
    </row>
    <row r="199" spans="1:31" s="137" customFormat="1">
      <c r="A199" s="90" t="str">
        <f>IF('QMS Data'!A199&lt;&gt;"",'QMS Data'!A199,"")</f>
        <v/>
      </c>
      <c r="B199" s="117" t="str">
        <f>IFERROR(VLOOKUP($A199,'QMS Data'!$A:$BD,MATCH(B$1,'QMS Data'!$1:$1,0),FALSE),"")</f>
        <v/>
      </c>
      <c r="C199" s="117" t="str">
        <f>IFERROR(VLOOKUP($A199,'QMS Data'!$A:$BD,MATCH(C$1,'QMS Data'!$1:$1,0),FALSE),"")</f>
        <v/>
      </c>
      <c r="D199" s="117" t="str">
        <f>IFERROR(VLOOKUP($A199,'QMS Data'!$A:$BD,MATCH(D$1,'QMS Data'!$1:$1,0),FALSE),"")</f>
        <v/>
      </c>
      <c r="E199" s="118" t="str">
        <f>IFERROR(VLOOKUP($A199,'QMS Data'!$A:$BD,MATCH(E$1,'QMS Data'!$1:$1,0),FALSE),"")</f>
        <v/>
      </c>
      <c r="F199" s="117" t="str">
        <f>IFERROR(VLOOKUP($A199,'QMS Data'!$A:$BD,MATCH(F$1,'QMS Data'!$1:$1,0),FALSE),"")</f>
        <v/>
      </c>
      <c r="G199" s="117" t="str">
        <f>IFERROR(VLOOKUP($A199,'QMS Data'!$A:$BD,MATCH(G$1,'QMS Data'!$1:$1,0),FALSE),"")</f>
        <v/>
      </c>
      <c r="H199" s="117" t="str">
        <f>IFERROR(VLOOKUP($A199,'QMS Data'!$A:$BD,MATCH(H$1,'QMS Data'!$1:$1,0),FALSE),"")</f>
        <v/>
      </c>
      <c r="I199" s="117" t="str">
        <f>IFERROR(VLOOKUP($A199,'QMS Data'!$A:$BD,MATCH(I$1,'QMS Data'!$1:$1,0),FALSE),"")</f>
        <v/>
      </c>
      <c r="J199" s="117" t="str">
        <f>IFERROR(VLOOKUP($A199,'QMS Data'!$A:$BD,MATCH(J$1,'QMS Data'!$1:$1,0),FALSE),"")</f>
        <v/>
      </c>
      <c r="K199" s="117" t="str">
        <f>IFERROR(VLOOKUP($A199,'QMS Data'!$A:$BD,MATCH(K$1,'QMS Data'!$1:$1,0),FALSE),"")</f>
        <v/>
      </c>
      <c r="L199" s="119" t="str">
        <f>IFERROR(VLOOKUP($A199,'QMS Data'!$A:$BD,MATCH(L$1,'QMS Data'!$1:$1,0),FALSE),"")</f>
        <v/>
      </c>
      <c r="M199" s="120" t="str">
        <f>IFERROR(VLOOKUP($A199,'QMS Data'!$A:$BD,MATCH(M$1,'QMS Data'!$1:$1,0),FALSE),"")</f>
        <v/>
      </c>
      <c r="N199" s="119" t="str">
        <f>IFERROR(VLOOKUP($A199,'QMS Data'!$A:$BD,MATCH(N$1,'QMS Data'!$1:$1,0),FALSE),"")</f>
        <v/>
      </c>
      <c r="O199" s="120" t="str">
        <f>IFERROR(VLOOKUP($A199,'QMS Data'!$A:$BD,MATCH(O$1,'QMS Data'!$1:$1,0),FALSE),"")</f>
        <v/>
      </c>
      <c r="P199" s="119" t="str">
        <f>IFERROR(VLOOKUP($A199,'QMS Data'!$A:$BD,MATCH(P$1,'QMS Data'!$1:$1,0),FALSE),"")</f>
        <v/>
      </c>
      <c r="Q199" s="120" t="str">
        <f>IFERROR(VLOOKUP($A199,'QMS Data'!$A:$BD,MATCH(Q$1,'QMS Data'!$1:$1,0),FALSE),"")</f>
        <v/>
      </c>
      <c r="R199" s="119" t="str">
        <f>IFERROR(VLOOKUP($A199,'QMS Data'!$A:$BD,MATCH(R$1,'QMS Data'!$1:$1,0),FALSE),"")</f>
        <v/>
      </c>
      <c r="S199" s="120" t="str">
        <f>IFERROR(VLOOKUP($A199,'QMS Data'!$A:$BD,MATCH(S$1,'QMS Data'!$1:$1,0),FALSE),"")</f>
        <v/>
      </c>
      <c r="T199" s="121" t="str">
        <f t="shared" si="16"/>
        <v/>
      </c>
      <c r="U199" s="122" t="str">
        <f t="shared" si="17"/>
        <v/>
      </c>
      <c r="V199" s="121" t="str">
        <f>IFERROR(VLOOKUP('Required Data'!$H199,Evaluators!A:B,2,FALSE),"")</f>
        <v/>
      </c>
      <c r="W199" s="123" t="str">
        <f t="shared" si="18"/>
        <v/>
      </c>
      <c r="X199" s="124" t="str">
        <f>IFERROR(VLOOKUP(G199,'Active List'!B:D,2,FALSE),"")</f>
        <v/>
      </c>
      <c r="Y199" s="124" t="str">
        <f>IFERROR(SUM('Required Data'!$L199+'Required Data'!$N199+'Required Data'!$P199),"")</f>
        <v/>
      </c>
      <c r="Z199" s="123" t="str">
        <f t="shared" si="19"/>
        <v/>
      </c>
      <c r="AA199" s="125" t="str">
        <f>IFERROR(DATE(Table1[[#This Row],[Call Year]],Table1[[#This Row],[Call Month]],Table1[[#This Row],[Call day]]),"")</f>
        <v/>
      </c>
      <c r="AB199" s="123" t="str">
        <f>TEXT(Table1[[#This Row],[Call date]],"DDDD")</f>
        <v/>
      </c>
      <c r="AC19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199" s="126" t="str">
        <f>IFERROR(HOUR(Table1[[#This Row],[Time]]),"")</f>
        <v/>
      </c>
      <c r="AE199" s="126" t="str">
        <f>IFERROR(VLOOKUP(J199,DV!A:B,2,FALSE),J199)</f>
        <v/>
      </c>
    </row>
    <row r="200" spans="1:31" s="137" customFormat="1">
      <c r="A200" s="90" t="str">
        <f>IF('QMS Data'!A200&lt;&gt;"",'QMS Data'!A200,"")</f>
        <v/>
      </c>
      <c r="B200" s="117" t="str">
        <f>IFERROR(VLOOKUP($A200,'QMS Data'!$A:$BD,MATCH(B$1,'QMS Data'!$1:$1,0),FALSE),"")</f>
        <v/>
      </c>
      <c r="C200" s="117" t="str">
        <f>IFERROR(VLOOKUP($A200,'QMS Data'!$A:$BD,MATCH(C$1,'QMS Data'!$1:$1,0),FALSE),"")</f>
        <v/>
      </c>
      <c r="D200" s="117" t="str">
        <f>IFERROR(VLOOKUP($A200,'QMS Data'!$A:$BD,MATCH(D$1,'QMS Data'!$1:$1,0),FALSE),"")</f>
        <v/>
      </c>
      <c r="E200" s="118" t="str">
        <f>IFERROR(VLOOKUP($A200,'QMS Data'!$A:$BD,MATCH(E$1,'QMS Data'!$1:$1,0),FALSE),"")</f>
        <v/>
      </c>
      <c r="F200" s="117" t="str">
        <f>IFERROR(VLOOKUP($A200,'QMS Data'!$A:$BD,MATCH(F$1,'QMS Data'!$1:$1,0),FALSE),"")</f>
        <v/>
      </c>
      <c r="G200" s="117" t="str">
        <f>IFERROR(VLOOKUP($A200,'QMS Data'!$A:$BD,MATCH(G$1,'QMS Data'!$1:$1,0),FALSE),"")</f>
        <v/>
      </c>
      <c r="H200" s="117" t="str">
        <f>IFERROR(VLOOKUP($A200,'QMS Data'!$A:$BD,MATCH(H$1,'QMS Data'!$1:$1,0),FALSE),"")</f>
        <v/>
      </c>
      <c r="I200" s="117" t="str">
        <f>IFERROR(VLOOKUP($A200,'QMS Data'!$A:$BD,MATCH(I$1,'QMS Data'!$1:$1,0),FALSE),"")</f>
        <v/>
      </c>
      <c r="J200" s="117" t="str">
        <f>IFERROR(VLOOKUP($A200,'QMS Data'!$A:$BD,MATCH(J$1,'QMS Data'!$1:$1,0),FALSE),"")</f>
        <v/>
      </c>
      <c r="K200" s="117" t="str">
        <f>IFERROR(VLOOKUP($A200,'QMS Data'!$A:$BD,MATCH(K$1,'QMS Data'!$1:$1,0),FALSE),"")</f>
        <v/>
      </c>
      <c r="L200" s="119" t="str">
        <f>IFERROR(VLOOKUP($A200,'QMS Data'!$A:$BD,MATCH(L$1,'QMS Data'!$1:$1,0),FALSE),"")</f>
        <v/>
      </c>
      <c r="M200" s="120" t="str">
        <f>IFERROR(VLOOKUP($A200,'QMS Data'!$A:$BD,MATCH(M$1,'QMS Data'!$1:$1,0),FALSE),"")</f>
        <v/>
      </c>
      <c r="N200" s="119" t="str">
        <f>IFERROR(VLOOKUP($A200,'QMS Data'!$A:$BD,MATCH(N$1,'QMS Data'!$1:$1,0),FALSE),"")</f>
        <v/>
      </c>
      <c r="O200" s="120" t="str">
        <f>IFERROR(VLOOKUP($A200,'QMS Data'!$A:$BD,MATCH(O$1,'QMS Data'!$1:$1,0),FALSE),"")</f>
        <v/>
      </c>
      <c r="P200" s="119" t="str">
        <f>IFERROR(VLOOKUP($A200,'QMS Data'!$A:$BD,MATCH(P$1,'QMS Data'!$1:$1,0),FALSE),"")</f>
        <v/>
      </c>
      <c r="Q200" s="120" t="str">
        <f>IFERROR(VLOOKUP($A200,'QMS Data'!$A:$BD,MATCH(Q$1,'QMS Data'!$1:$1,0),FALSE),"")</f>
        <v/>
      </c>
      <c r="R200" s="119" t="str">
        <f>IFERROR(VLOOKUP($A200,'QMS Data'!$A:$BD,MATCH(R$1,'QMS Data'!$1:$1,0),FALSE),"")</f>
        <v/>
      </c>
      <c r="S200" s="120" t="str">
        <f>IFERROR(VLOOKUP($A200,'QMS Data'!$A:$BD,MATCH(S$1,'QMS Data'!$1:$1,0),FALSE),"")</f>
        <v/>
      </c>
      <c r="T200" s="121" t="str">
        <f t="shared" si="16"/>
        <v/>
      </c>
      <c r="U200" s="122" t="str">
        <f t="shared" si="17"/>
        <v/>
      </c>
      <c r="V200" s="121" t="str">
        <f>IFERROR(VLOOKUP('Required Data'!$H200,Evaluators!A:B,2,FALSE),"")</f>
        <v/>
      </c>
      <c r="W200" s="123" t="str">
        <f t="shared" si="18"/>
        <v/>
      </c>
      <c r="X200" s="124" t="str">
        <f>IFERROR(VLOOKUP(G200,'Active List'!B:D,2,FALSE),"")</f>
        <v/>
      </c>
      <c r="Y200" s="124" t="str">
        <f>IFERROR(SUM('Required Data'!$L200+'Required Data'!$N200+'Required Data'!$P200),"")</f>
        <v/>
      </c>
      <c r="Z200" s="123" t="str">
        <f t="shared" si="19"/>
        <v/>
      </c>
      <c r="AA200" s="125" t="str">
        <f>IFERROR(DATE(Table1[[#This Row],[Call Year]],Table1[[#This Row],[Call Month]],Table1[[#This Row],[Call day]]),"")</f>
        <v/>
      </c>
      <c r="AB200" s="123" t="str">
        <f>TEXT(Table1[[#This Row],[Call date]],"DDDD")</f>
        <v/>
      </c>
      <c r="AC20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0" s="126" t="str">
        <f>IFERROR(HOUR(Table1[[#This Row],[Time]]),"")</f>
        <v/>
      </c>
      <c r="AE200" s="126" t="str">
        <f>IFERROR(VLOOKUP(J200,DV!A:B,2,FALSE),J200)</f>
        <v/>
      </c>
    </row>
    <row r="201" spans="1:31" s="137" customFormat="1">
      <c r="A201" s="90" t="str">
        <f>IF('QMS Data'!A201&lt;&gt;"",'QMS Data'!A201,"")</f>
        <v/>
      </c>
      <c r="B201" s="117" t="str">
        <f>IFERROR(VLOOKUP($A201,'QMS Data'!$A:$BD,MATCH(B$1,'QMS Data'!$1:$1,0),FALSE),"")</f>
        <v/>
      </c>
      <c r="C201" s="117" t="str">
        <f>IFERROR(VLOOKUP($A201,'QMS Data'!$A:$BD,MATCH(C$1,'QMS Data'!$1:$1,0),FALSE),"")</f>
        <v/>
      </c>
      <c r="D201" s="117" t="str">
        <f>IFERROR(VLOOKUP($A201,'QMS Data'!$A:$BD,MATCH(D$1,'QMS Data'!$1:$1,0),FALSE),"")</f>
        <v/>
      </c>
      <c r="E201" s="118" t="str">
        <f>IFERROR(VLOOKUP($A201,'QMS Data'!$A:$BD,MATCH(E$1,'QMS Data'!$1:$1,0),FALSE),"")</f>
        <v/>
      </c>
      <c r="F201" s="117" t="str">
        <f>IFERROR(VLOOKUP($A201,'QMS Data'!$A:$BD,MATCH(F$1,'QMS Data'!$1:$1,0),FALSE),"")</f>
        <v/>
      </c>
      <c r="G201" s="117" t="str">
        <f>IFERROR(VLOOKUP($A201,'QMS Data'!$A:$BD,MATCH(G$1,'QMS Data'!$1:$1,0),FALSE),"")</f>
        <v/>
      </c>
      <c r="H201" s="117" t="str">
        <f>IFERROR(VLOOKUP($A201,'QMS Data'!$A:$BD,MATCH(H$1,'QMS Data'!$1:$1,0),FALSE),"")</f>
        <v/>
      </c>
      <c r="I201" s="117" t="str">
        <f>IFERROR(VLOOKUP($A201,'QMS Data'!$A:$BD,MATCH(I$1,'QMS Data'!$1:$1,0),FALSE),"")</f>
        <v/>
      </c>
      <c r="J201" s="117" t="str">
        <f>IFERROR(VLOOKUP($A201,'QMS Data'!$A:$BD,MATCH(J$1,'QMS Data'!$1:$1,0),FALSE),"")</f>
        <v/>
      </c>
      <c r="K201" s="117" t="str">
        <f>IFERROR(VLOOKUP($A201,'QMS Data'!$A:$BD,MATCH(K$1,'QMS Data'!$1:$1,0),FALSE),"")</f>
        <v/>
      </c>
      <c r="L201" s="119" t="str">
        <f>IFERROR(VLOOKUP($A201,'QMS Data'!$A:$BD,MATCH(L$1,'QMS Data'!$1:$1,0),FALSE),"")</f>
        <v/>
      </c>
      <c r="M201" s="120" t="str">
        <f>IFERROR(VLOOKUP($A201,'QMS Data'!$A:$BD,MATCH(M$1,'QMS Data'!$1:$1,0),FALSE),"")</f>
        <v/>
      </c>
      <c r="N201" s="119" t="str">
        <f>IFERROR(VLOOKUP($A201,'QMS Data'!$A:$BD,MATCH(N$1,'QMS Data'!$1:$1,0),FALSE),"")</f>
        <v/>
      </c>
      <c r="O201" s="120" t="str">
        <f>IFERROR(VLOOKUP($A201,'QMS Data'!$A:$BD,MATCH(O$1,'QMS Data'!$1:$1,0),FALSE),"")</f>
        <v/>
      </c>
      <c r="P201" s="119" t="str">
        <f>IFERROR(VLOOKUP($A201,'QMS Data'!$A:$BD,MATCH(P$1,'QMS Data'!$1:$1,0),FALSE),"")</f>
        <v/>
      </c>
      <c r="Q201" s="120" t="str">
        <f>IFERROR(VLOOKUP($A201,'QMS Data'!$A:$BD,MATCH(Q$1,'QMS Data'!$1:$1,0),FALSE),"")</f>
        <v/>
      </c>
      <c r="R201" s="119" t="str">
        <f>IFERROR(VLOOKUP($A201,'QMS Data'!$A:$BD,MATCH(R$1,'QMS Data'!$1:$1,0),FALSE),"")</f>
        <v/>
      </c>
      <c r="S201" s="120" t="str">
        <f>IFERROR(VLOOKUP($A201,'QMS Data'!$A:$BD,MATCH(S$1,'QMS Data'!$1:$1,0),FALSE),"")</f>
        <v/>
      </c>
      <c r="T201" s="121" t="str">
        <f t="shared" si="16"/>
        <v/>
      </c>
      <c r="U201" s="122" t="str">
        <f t="shared" si="17"/>
        <v/>
      </c>
      <c r="V201" s="121" t="str">
        <f>IFERROR(VLOOKUP('Required Data'!$H201,Evaluators!A:B,2,FALSE),"")</f>
        <v/>
      </c>
      <c r="W201" s="123" t="str">
        <f t="shared" si="18"/>
        <v/>
      </c>
      <c r="X201" s="124" t="str">
        <f>IFERROR(VLOOKUP(G201,'Active List'!B:D,2,FALSE),"")</f>
        <v/>
      </c>
      <c r="Y201" s="124" t="str">
        <f>IFERROR(SUM('Required Data'!$L201+'Required Data'!$N201+'Required Data'!$P201),"")</f>
        <v/>
      </c>
      <c r="Z201" s="123" t="str">
        <f t="shared" si="19"/>
        <v/>
      </c>
      <c r="AA201" s="125" t="str">
        <f>IFERROR(DATE(Table1[[#This Row],[Call Year]],Table1[[#This Row],[Call Month]],Table1[[#This Row],[Call day]]),"")</f>
        <v/>
      </c>
      <c r="AB201" s="123" t="str">
        <f>TEXT(Table1[[#This Row],[Call date]],"DDDD")</f>
        <v/>
      </c>
      <c r="AC20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1" s="126" t="str">
        <f>IFERROR(HOUR(Table1[[#This Row],[Time]]),"")</f>
        <v/>
      </c>
      <c r="AE201" s="126" t="str">
        <f>IFERROR(VLOOKUP(J201,DV!A:B,2,FALSE),J201)</f>
        <v/>
      </c>
    </row>
    <row r="202" spans="1:31" s="137" customFormat="1">
      <c r="A202" s="90" t="str">
        <f>IF('QMS Data'!A202&lt;&gt;"",'QMS Data'!A202,"")</f>
        <v/>
      </c>
      <c r="B202" s="117" t="str">
        <f>IFERROR(VLOOKUP($A202,'QMS Data'!$A:$BD,MATCH(B$1,'QMS Data'!$1:$1,0),FALSE),"")</f>
        <v/>
      </c>
      <c r="C202" s="117" t="str">
        <f>IFERROR(VLOOKUP($A202,'QMS Data'!$A:$BD,MATCH(C$1,'QMS Data'!$1:$1,0),FALSE),"")</f>
        <v/>
      </c>
      <c r="D202" s="117" t="str">
        <f>IFERROR(VLOOKUP($A202,'QMS Data'!$A:$BD,MATCH(D$1,'QMS Data'!$1:$1,0),FALSE),"")</f>
        <v/>
      </c>
      <c r="E202" s="118" t="str">
        <f>IFERROR(VLOOKUP($A202,'QMS Data'!$A:$BD,MATCH(E$1,'QMS Data'!$1:$1,0),FALSE),"")</f>
        <v/>
      </c>
      <c r="F202" s="117" t="str">
        <f>IFERROR(VLOOKUP($A202,'QMS Data'!$A:$BD,MATCH(F$1,'QMS Data'!$1:$1,0),FALSE),"")</f>
        <v/>
      </c>
      <c r="G202" s="117" t="str">
        <f>IFERROR(VLOOKUP($A202,'QMS Data'!$A:$BD,MATCH(G$1,'QMS Data'!$1:$1,0),FALSE),"")</f>
        <v/>
      </c>
      <c r="H202" s="117" t="str">
        <f>IFERROR(VLOOKUP($A202,'QMS Data'!$A:$BD,MATCH(H$1,'QMS Data'!$1:$1,0),FALSE),"")</f>
        <v/>
      </c>
      <c r="I202" s="117" t="str">
        <f>IFERROR(VLOOKUP($A202,'QMS Data'!$A:$BD,MATCH(I$1,'QMS Data'!$1:$1,0),FALSE),"")</f>
        <v/>
      </c>
      <c r="J202" s="117" t="str">
        <f>IFERROR(VLOOKUP($A202,'QMS Data'!$A:$BD,MATCH(J$1,'QMS Data'!$1:$1,0),FALSE),"")</f>
        <v/>
      </c>
      <c r="K202" s="117" t="str">
        <f>IFERROR(VLOOKUP($A202,'QMS Data'!$A:$BD,MATCH(K$1,'QMS Data'!$1:$1,0),FALSE),"")</f>
        <v/>
      </c>
      <c r="L202" s="119" t="str">
        <f>IFERROR(VLOOKUP($A202,'QMS Data'!$A:$BD,MATCH(L$1,'QMS Data'!$1:$1,0),FALSE),"")</f>
        <v/>
      </c>
      <c r="M202" s="120" t="str">
        <f>IFERROR(VLOOKUP($A202,'QMS Data'!$A:$BD,MATCH(M$1,'QMS Data'!$1:$1,0),FALSE),"")</f>
        <v/>
      </c>
      <c r="N202" s="119" t="str">
        <f>IFERROR(VLOOKUP($A202,'QMS Data'!$A:$BD,MATCH(N$1,'QMS Data'!$1:$1,0),FALSE),"")</f>
        <v/>
      </c>
      <c r="O202" s="120" t="str">
        <f>IFERROR(VLOOKUP($A202,'QMS Data'!$A:$BD,MATCH(O$1,'QMS Data'!$1:$1,0),FALSE),"")</f>
        <v/>
      </c>
      <c r="P202" s="119" t="str">
        <f>IFERROR(VLOOKUP($A202,'QMS Data'!$A:$BD,MATCH(P$1,'QMS Data'!$1:$1,0),FALSE),"")</f>
        <v/>
      </c>
      <c r="Q202" s="120" t="str">
        <f>IFERROR(VLOOKUP($A202,'QMS Data'!$A:$BD,MATCH(Q$1,'QMS Data'!$1:$1,0),FALSE),"")</f>
        <v/>
      </c>
      <c r="R202" s="119" t="str">
        <f>IFERROR(VLOOKUP($A202,'QMS Data'!$A:$BD,MATCH(R$1,'QMS Data'!$1:$1,0),FALSE),"")</f>
        <v/>
      </c>
      <c r="S202" s="120" t="str">
        <f>IFERROR(VLOOKUP($A202,'QMS Data'!$A:$BD,MATCH(S$1,'QMS Data'!$1:$1,0),FALSE),"")</f>
        <v/>
      </c>
      <c r="T202" s="121" t="str">
        <f t="shared" si="16"/>
        <v/>
      </c>
      <c r="U202" s="122" t="str">
        <f t="shared" si="17"/>
        <v/>
      </c>
      <c r="V202" s="121" t="str">
        <f>IFERROR(VLOOKUP('Required Data'!$H202,Evaluators!A:B,2,FALSE),"")</f>
        <v/>
      </c>
      <c r="W202" s="123" t="str">
        <f t="shared" si="18"/>
        <v/>
      </c>
      <c r="X202" s="124" t="str">
        <f>IFERROR(VLOOKUP(G202,'Active List'!B:D,2,FALSE),"")</f>
        <v/>
      </c>
      <c r="Y202" s="124" t="str">
        <f>IFERROR(SUM('Required Data'!$L202+'Required Data'!$N202+'Required Data'!$P202),"")</f>
        <v/>
      </c>
      <c r="Z202" s="123" t="str">
        <f t="shared" si="19"/>
        <v/>
      </c>
      <c r="AA202" s="125" t="str">
        <f>IFERROR(DATE(Table1[[#This Row],[Call Year]],Table1[[#This Row],[Call Month]],Table1[[#This Row],[Call day]]),"")</f>
        <v/>
      </c>
      <c r="AB202" s="123" t="str">
        <f>TEXT(Table1[[#This Row],[Call date]],"DDDD")</f>
        <v/>
      </c>
      <c r="AC20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2" s="126" t="str">
        <f>IFERROR(HOUR(Table1[[#This Row],[Time]]),"")</f>
        <v/>
      </c>
      <c r="AE202" s="126" t="str">
        <f>IFERROR(VLOOKUP(J202,DV!A:B,2,FALSE),J202)</f>
        <v/>
      </c>
    </row>
    <row r="203" spans="1:31" s="137" customFormat="1">
      <c r="A203" s="90" t="str">
        <f>IF('QMS Data'!A203&lt;&gt;"",'QMS Data'!A203,"")</f>
        <v/>
      </c>
      <c r="B203" s="117" t="str">
        <f>IFERROR(VLOOKUP($A203,'QMS Data'!$A:$BD,MATCH(B$1,'QMS Data'!$1:$1,0),FALSE),"")</f>
        <v/>
      </c>
      <c r="C203" s="117" t="str">
        <f>IFERROR(VLOOKUP($A203,'QMS Data'!$A:$BD,MATCH(C$1,'QMS Data'!$1:$1,0),FALSE),"")</f>
        <v/>
      </c>
      <c r="D203" s="117" t="str">
        <f>IFERROR(VLOOKUP($A203,'QMS Data'!$A:$BD,MATCH(D$1,'QMS Data'!$1:$1,0),FALSE),"")</f>
        <v/>
      </c>
      <c r="E203" s="118" t="str">
        <f>IFERROR(VLOOKUP($A203,'QMS Data'!$A:$BD,MATCH(E$1,'QMS Data'!$1:$1,0),FALSE),"")</f>
        <v/>
      </c>
      <c r="F203" s="117" t="str">
        <f>IFERROR(VLOOKUP($A203,'QMS Data'!$A:$BD,MATCH(F$1,'QMS Data'!$1:$1,0),FALSE),"")</f>
        <v/>
      </c>
      <c r="G203" s="117" t="str">
        <f>IFERROR(VLOOKUP($A203,'QMS Data'!$A:$BD,MATCH(G$1,'QMS Data'!$1:$1,0),FALSE),"")</f>
        <v/>
      </c>
      <c r="H203" s="117" t="str">
        <f>IFERROR(VLOOKUP($A203,'QMS Data'!$A:$BD,MATCH(H$1,'QMS Data'!$1:$1,0),FALSE),"")</f>
        <v/>
      </c>
      <c r="I203" s="117" t="str">
        <f>IFERROR(VLOOKUP($A203,'QMS Data'!$A:$BD,MATCH(I$1,'QMS Data'!$1:$1,0),FALSE),"")</f>
        <v/>
      </c>
      <c r="J203" s="117" t="str">
        <f>IFERROR(VLOOKUP($A203,'QMS Data'!$A:$BD,MATCH(J$1,'QMS Data'!$1:$1,0),FALSE),"")</f>
        <v/>
      </c>
      <c r="K203" s="117" t="str">
        <f>IFERROR(VLOOKUP($A203,'QMS Data'!$A:$BD,MATCH(K$1,'QMS Data'!$1:$1,0),FALSE),"")</f>
        <v/>
      </c>
      <c r="L203" s="119" t="str">
        <f>IFERROR(VLOOKUP($A203,'QMS Data'!$A:$BD,MATCH(L$1,'QMS Data'!$1:$1,0),FALSE),"")</f>
        <v/>
      </c>
      <c r="M203" s="120" t="str">
        <f>IFERROR(VLOOKUP($A203,'QMS Data'!$A:$BD,MATCH(M$1,'QMS Data'!$1:$1,0),FALSE),"")</f>
        <v/>
      </c>
      <c r="N203" s="119" t="str">
        <f>IFERROR(VLOOKUP($A203,'QMS Data'!$A:$BD,MATCH(N$1,'QMS Data'!$1:$1,0),FALSE),"")</f>
        <v/>
      </c>
      <c r="O203" s="120" t="str">
        <f>IFERROR(VLOOKUP($A203,'QMS Data'!$A:$BD,MATCH(O$1,'QMS Data'!$1:$1,0),FALSE),"")</f>
        <v/>
      </c>
      <c r="P203" s="119" t="str">
        <f>IFERROR(VLOOKUP($A203,'QMS Data'!$A:$BD,MATCH(P$1,'QMS Data'!$1:$1,0),FALSE),"")</f>
        <v/>
      </c>
      <c r="Q203" s="120" t="str">
        <f>IFERROR(VLOOKUP($A203,'QMS Data'!$A:$BD,MATCH(Q$1,'QMS Data'!$1:$1,0),FALSE),"")</f>
        <v/>
      </c>
      <c r="R203" s="119" t="str">
        <f>IFERROR(VLOOKUP($A203,'QMS Data'!$A:$BD,MATCH(R$1,'QMS Data'!$1:$1,0),FALSE),"")</f>
        <v/>
      </c>
      <c r="S203" s="120" t="str">
        <f>IFERROR(VLOOKUP($A203,'QMS Data'!$A:$BD,MATCH(S$1,'QMS Data'!$1:$1,0),FALSE),"")</f>
        <v/>
      </c>
      <c r="T203" s="121" t="str">
        <f t="shared" si="16"/>
        <v/>
      </c>
      <c r="U203" s="122" t="str">
        <f t="shared" si="17"/>
        <v/>
      </c>
      <c r="V203" s="121" t="str">
        <f>IFERROR(VLOOKUP('Required Data'!$H203,Evaluators!A:B,2,FALSE),"")</f>
        <v/>
      </c>
      <c r="W203" s="123" t="str">
        <f t="shared" si="18"/>
        <v/>
      </c>
      <c r="X203" s="124" t="str">
        <f>IFERROR(VLOOKUP(G203,'Active List'!B:D,2,FALSE),"")</f>
        <v/>
      </c>
      <c r="Y203" s="124" t="str">
        <f>IFERROR(SUM('Required Data'!$L203+'Required Data'!$N203+'Required Data'!$P203),"")</f>
        <v/>
      </c>
      <c r="Z203" s="123" t="str">
        <f t="shared" si="19"/>
        <v/>
      </c>
      <c r="AA203" s="125" t="str">
        <f>IFERROR(DATE(Table1[[#This Row],[Call Year]],Table1[[#This Row],[Call Month]],Table1[[#This Row],[Call day]]),"")</f>
        <v/>
      </c>
      <c r="AB203" s="123" t="str">
        <f>TEXT(Table1[[#This Row],[Call date]],"DDDD")</f>
        <v/>
      </c>
      <c r="AC20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3" s="126" t="str">
        <f>IFERROR(HOUR(Table1[[#This Row],[Time]]),"")</f>
        <v/>
      </c>
      <c r="AE203" s="126" t="str">
        <f>IFERROR(VLOOKUP(J203,DV!A:B,2,FALSE),J203)</f>
        <v/>
      </c>
    </row>
    <row r="204" spans="1:31" s="137" customFormat="1">
      <c r="A204" s="90" t="str">
        <f>IF('QMS Data'!A204&lt;&gt;"",'QMS Data'!A204,"")</f>
        <v/>
      </c>
      <c r="B204" s="117" t="str">
        <f>IFERROR(VLOOKUP($A204,'QMS Data'!$A:$BD,MATCH(B$1,'QMS Data'!$1:$1,0),FALSE),"")</f>
        <v/>
      </c>
      <c r="C204" s="117" t="str">
        <f>IFERROR(VLOOKUP($A204,'QMS Data'!$A:$BD,MATCH(C$1,'QMS Data'!$1:$1,0),FALSE),"")</f>
        <v/>
      </c>
      <c r="D204" s="117" t="str">
        <f>IFERROR(VLOOKUP($A204,'QMS Data'!$A:$BD,MATCH(D$1,'QMS Data'!$1:$1,0),FALSE),"")</f>
        <v/>
      </c>
      <c r="E204" s="118" t="str">
        <f>IFERROR(VLOOKUP($A204,'QMS Data'!$A:$BD,MATCH(E$1,'QMS Data'!$1:$1,0),FALSE),"")</f>
        <v/>
      </c>
      <c r="F204" s="117" t="str">
        <f>IFERROR(VLOOKUP($A204,'QMS Data'!$A:$BD,MATCH(F$1,'QMS Data'!$1:$1,0),FALSE),"")</f>
        <v/>
      </c>
      <c r="G204" s="117" t="str">
        <f>IFERROR(VLOOKUP($A204,'QMS Data'!$A:$BD,MATCH(G$1,'QMS Data'!$1:$1,0),FALSE),"")</f>
        <v/>
      </c>
      <c r="H204" s="117" t="str">
        <f>IFERROR(VLOOKUP($A204,'QMS Data'!$A:$BD,MATCH(H$1,'QMS Data'!$1:$1,0),FALSE),"")</f>
        <v/>
      </c>
      <c r="I204" s="117" t="str">
        <f>IFERROR(VLOOKUP($A204,'QMS Data'!$A:$BD,MATCH(I$1,'QMS Data'!$1:$1,0),FALSE),"")</f>
        <v/>
      </c>
      <c r="J204" s="117" t="str">
        <f>IFERROR(VLOOKUP($A204,'QMS Data'!$A:$BD,MATCH(J$1,'QMS Data'!$1:$1,0),FALSE),"")</f>
        <v/>
      </c>
      <c r="K204" s="117" t="str">
        <f>IFERROR(VLOOKUP($A204,'QMS Data'!$A:$BD,MATCH(K$1,'QMS Data'!$1:$1,0),FALSE),"")</f>
        <v/>
      </c>
      <c r="L204" s="119" t="str">
        <f>IFERROR(VLOOKUP($A204,'QMS Data'!$A:$BD,MATCH(L$1,'QMS Data'!$1:$1,0),FALSE),"")</f>
        <v/>
      </c>
      <c r="M204" s="120" t="str">
        <f>IFERROR(VLOOKUP($A204,'QMS Data'!$A:$BD,MATCH(M$1,'QMS Data'!$1:$1,0),FALSE),"")</f>
        <v/>
      </c>
      <c r="N204" s="119" t="str">
        <f>IFERROR(VLOOKUP($A204,'QMS Data'!$A:$BD,MATCH(N$1,'QMS Data'!$1:$1,0),FALSE),"")</f>
        <v/>
      </c>
      <c r="O204" s="120" t="str">
        <f>IFERROR(VLOOKUP($A204,'QMS Data'!$A:$BD,MATCH(O$1,'QMS Data'!$1:$1,0),FALSE),"")</f>
        <v/>
      </c>
      <c r="P204" s="119" t="str">
        <f>IFERROR(VLOOKUP($A204,'QMS Data'!$A:$BD,MATCH(P$1,'QMS Data'!$1:$1,0),FALSE),"")</f>
        <v/>
      </c>
      <c r="Q204" s="120" t="str">
        <f>IFERROR(VLOOKUP($A204,'QMS Data'!$A:$BD,MATCH(Q$1,'QMS Data'!$1:$1,0),FALSE),"")</f>
        <v/>
      </c>
      <c r="R204" s="119" t="str">
        <f>IFERROR(VLOOKUP($A204,'QMS Data'!$A:$BD,MATCH(R$1,'QMS Data'!$1:$1,0),FALSE),"")</f>
        <v/>
      </c>
      <c r="S204" s="120" t="str">
        <f>IFERROR(VLOOKUP($A204,'QMS Data'!$A:$BD,MATCH(S$1,'QMS Data'!$1:$1,0),FALSE),"")</f>
        <v/>
      </c>
      <c r="T204" s="121" t="str">
        <f t="shared" si="16"/>
        <v/>
      </c>
      <c r="U204" s="122" t="str">
        <f t="shared" si="17"/>
        <v/>
      </c>
      <c r="V204" s="121" t="str">
        <f>IFERROR(VLOOKUP('Required Data'!$H204,Evaluators!A:B,2,FALSE),"")</f>
        <v/>
      </c>
      <c r="W204" s="123" t="str">
        <f t="shared" si="18"/>
        <v/>
      </c>
      <c r="X204" s="124" t="str">
        <f>IFERROR(VLOOKUP(G204,'Active List'!B:D,2,FALSE),"")</f>
        <v/>
      </c>
      <c r="Y204" s="124" t="str">
        <f>IFERROR(SUM('Required Data'!$L204+'Required Data'!$N204+'Required Data'!$P204),"")</f>
        <v/>
      </c>
      <c r="Z204" s="123" t="str">
        <f t="shared" si="19"/>
        <v/>
      </c>
      <c r="AA204" s="125" t="str">
        <f>IFERROR(DATE(Table1[[#This Row],[Call Year]],Table1[[#This Row],[Call Month]],Table1[[#This Row],[Call day]]),"")</f>
        <v/>
      </c>
      <c r="AB204" s="123" t="str">
        <f>TEXT(Table1[[#This Row],[Call date]],"DDDD")</f>
        <v/>
      </c>
      <c r="AC20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4" s="126" t="str">
        <f>IFERROR(HOUR(Table1[[#This Row],[Time]]),"")</f>
        <v/>
      </c>
      <c r="AE204" s="126" t="str">
        <f>IFERROR(VLOOKUP(J204,DV!A:B,2,FALSE),J204)</f>
        <v/>
      </c>
    </row>
    <row r="205" spans="1:31" s="137" customFormat="1">
      <c r="A205" s="90" t="str">
        <f>IF('QMS Data'!A205&lt;&gt;"",'QMS Data'!A205,"")</f>
        <v/>
      </c>
      <c r="B205" s="117" t="str">
        <f>IFERROR(VLOOKUP($A205,'QMS Data'!$A:$BD,MATCH(B$1,'QMS Data'!$1:$1,0),FALSE),"")</f>
        <v/>
      </c>
      <c r="C205" s="117" t="str">
        <f>IFERROR(VLOOKUP($A205,'QMS Data'!$A:$BD,MATCH(C$1,'QMS Data'!$1:$1,0),FALSE),"")</f>
        <v/>
      </c>
      <c r="D205" s="117" t="str">
        <f>IFERROR(VLOOKUP($A205,'QMS Data'!$A:$BD,MATCH(D$1,'QMS Data'!$1:$1,0),FALSE),"")</f>
        <v/>
      </c>
      <c r="E205" s="118" t="str">
        <f>IFERROR(VLOOKUP($A205,'QMS Data'!$A:$BD,MATCH(E$1,'QMS Data'!$1:$1,0),FALSE),"")</f>
        <v/>
      </c>
      <c r="F205" s="117" t="str">
        <f>IFERROR(VLOOKUP($A205,'QMS Data'!$A:$BD,MATCH(F$1,'QMS Data'!$1:$1,0),FALSE),"")</f>
        <v/>
      </c>
      <c r="G205" s="117" t="str">
        <f>IFERROR(VLOOKUP($A205,'QMS Data'!$A:$BD,MATCH(G$1,'QMS Data'!$1:$1,0),FALSE),"")</f>
        <v/>
      </c>
      <c r="H205" s="117" t="str">
        <f>IFERROR(VLOOKUP($A205,'QMS Data'!$A:$BD,MATCH(H$1,'QMS Data'!$1:$1,0),FALSE),"")</f>
        <v/>
      </c>
      <c r="I205" s="117" t="str">
        <f>IFERROR(VLOOKUP($A205,'QMS Data'!$A:$BD,MATCH(I$1,'QMS Data'!$1:$1,0),FALSE),"")</f>
        <v/>
      </c>
      <c r="J205" s="117" t="str">
        <f>IFERROR(VLOOKUP($A205,'QMS Data'!$A:$BD,MATCH(J$1,'QMS Data'!$1:$1,0),FALSE),"")</f>
        <v/>
      </c>
      <c r="K205" s="117" t="str">
        <f>IFERROR(VLOOKUP($A205,'QMS Data'!$A:$BD,MATCH(K$1,'QMS Data'!$1:$1,0),FALSE),"")</f>
        <v/>
      </c>
      <c r="L205" s="119" t="str">
        <f>IFERROR(VLOOKUP($A205,'QMS Data'!$A:$BD,MATCH(L$1,'QMS Data'!$1:$1,0),FALSE),"")</f>
        <v/>
      </c>
      <c r="M205" s="120" t="str">
        <f>IFERROR(VLOOKUP($A205,'QMS Data'!$A:$BD,MATCH(M$1,'QMS Data'!$1:$1,0),FALSE),"")</f>
        <v/>
      </c>
      <c r="N205" s="119" t="str">
        <f>IFERROR(VLOOKUP($A205,'QMS Data'!$A:$BD,MATCH(N$1,'QMS Data'!$1:$1,0),FALSE),"")</f>
        <v/>
      </c>
      <c r="O205" s="120" t="str">
        <f>IFERROR(VLOOKUP($A205,'QMS Data'!$A:$BD,MATCH(O$1,'QMS Data'!$1:$1,0),FALSE),"")</f>
        <v/>
      </c>
      <c r="P205" s="119" t="str">
        <f>IFERROR(VLOOKUP($A205,'QMS Data'!$A:$BD,MATCH(P$1,'QMS Data'!$1:$1,0),FALSE),"")</f>
        <v/>
      </c>
      <c r="Q205" s="120" t="str">
        <f>IFERROR(VLOOKUP($A205,'QMS Data'!$A:$BD,MATCH(Q$1,'QMS Data'!$1:$1,0),FALSE),"")</f>
        <v/>
      </c>
      <c r="R205" s="119" t="str">
        <f>IFERROR(VLOOKUP($A205,'QMS Data'!$A:$BD,MATCH(R$1,'QMS Data'!$1:$1,0),FALSE),"")</f>
        <v/>
      </c>
      <c r="S205" s="120" t="str">
        <f>IFERROR(VLOOKUP($A205,'QMS Data'!$A:$BD,MATCH(S$1,'QMS Data'!$1:$1,0),FALSE),"")</f>
        <v/>
      </c>
      <c r="T205" s="121" t="str">
        <f t="shared" si="16"/>
        <v/>
      </c>
      <c r="U205" s="122" t="str">
        <f t="shared" si="17"/>
        <v/>
      </c>
      <c r="V205" s="121" t="str">
        <f>IFERROR(VLOOKUP('Required Data'!$H205,Evaluators!A:B,2,FALSE),"")</f>
        <v/>
      </c>
      <c r="W205" s="123" t="str">
        <f t="shared" si="18"/>
        <v/>
      </c>
      <c r="X205" s="124" t="str">
        <f>IFERROR(VLOOKUP(G205,'Active List'!B:D,2,FALSE),"")</f>
        <v/>
      </c>
      <c r="Y205" s="124" t="str">
        <f>IFERROR(SUM('Required Data'!$L205+'Required Data'!$N205+'Required Data'!$P205),"")</f>
        <v/>
      </c>
      <c r="Z205" s="123" t="str">
        <f t="shared" si="19"/>
        <v/>
      </c>
      <c r="AA205" s="125" t="str">
        <f>IFERROR(DATE(Table1[[#This Row],[Call Year]],Table1[[#This Row],[Call Month]],Table1[[#This Row],[Call day]]),"")</f>
        <v/>
      </c>
      <c r="AB205" s="123" t="str">
        <f>TEXT(Table1[[#This Row],[Call date]],"DDDD")</f>
        <v/>
      </c>
      <c r="AC20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5" s="126" t="str">
        <f>IFERROR(HOUR(Table1[[#This Row],[Time]]),"")</f>
        <v/>
      </c>
      <c r="AE205" s="126" t="str">
        <f>IFERROR(VLOOKUP(J205,DV!A:B,2,FALSE),J205)</f>
        <v/>
      </c>
    </row>
    <row r="206" spans="1:31" s="137" customFormat="1">
      <c r="A206" s="90" t="str">
        <f>IF('QMS Data'!A206&lt;&gt;"",'QMS Data'!A206,"")</f>
        <v/>
      </c>
      <c r="B206" s="117" t="str">
        <f>IFERROR(VLOOKUP($A206,'QMS Data'!$A:$BD,MATCH(B$1,'QMS Data'!$1:$1,0),FALSE),"")</f>
        <v/>
      </c>
      <c r="C206" s="117" t="str">
        <f>IFERROR(VLOOKUP($A206,'QMS Data'!$A:$BD,MATCH(C$1,'QMS Data'!$1:$1,0),FALSE),"")</f>
        <v/>
      </c>
      <c r="D206" s="117" t="str">
        <f>IFERROR(VLOOKUP($A206,'QMS Data'!$A:$BD,MATCH(D$1,'QMS Data'!$1:$1,0),FALSE),"")</f>
        <v/>
      </c>
      <c r="E206" s="118" t="str">
        <f>IFERROR(VLOOKUP($A206,'QMS Data'!$A:$BD,MATCH(E$1,'QMS Data'!$1:$1,0),FALSE),"")</f>
        <v/>
      </c>
      <c r="F206" s="117" t="str">
        <f>IFERROR(VLOOKUP($A206,'QMS Data'!$A:$BD,MATCH(F$1,'QMS Data'!$1:$1,0),FALSE),"")</f>
        <v/>
      </c>
      <c r="G206" s="117" t="str">
        <f>IFERROR(VLOOKUP($A206,'QMS Data'!$A:$BD,MATCH(G$1,'QMS Data'!$1:$1,0),FALSE),"")</f>
        <v/>
      </c>
      <c r="H206" s="117" t="str">
        <f>IFERROR(VLOOKUP($A206,'QMS Data'!$A:$BD,MATCH(H$1,'QMS Data'!$1:$1,0),FALSE),"")</f>
        <v/>
      </c>
      <c r="I206" s="117" t="str">
        <f>IFERROR(VLOOKUP($A206,'QMS Data'!$A:$BD,MATCH(I$1,'QMS Data'!$1:$1,0),FALSE),"")</f>
        <v/>
      </c>
      <c r="J206" s="117" t="str">
        <f>IFERROR(VLOOKUP($A206,'QMS Data'!$A:$BD,MATCH(J$1,'QMS Data'!$1:$1,0),FALSE),"")</f>
        <v/>
      </c>
      <c r="K206" s="117" t="str">
        <f>IFERROR(VLOOKUP($A206,'QMS Data'!$A:$BD,MATCH(K$1,'QMS Data'!$1:$1,0),FALSE),"")</f>
        <v/>
      </c>
      <c r="L206" s="119" t="str">
        <f>IFERROR(VLOOKUP($A206,'QMS Data'!$A:$BD,MATCH(L$1,'QMS Data'!$1:$1,0),FALSE),"")</f>
        <v/>
      </c>
      <c r="M206" s="120" t="str">
        <f>IFERROR(VLOOKUP($A206,'QMS Data'!$A:$BD,MATCH(M$1,'QMS Data'!$1:$1,0),FALSE),"")</f>
        <v/>
      </c>
      <c r="N206" s="119" t="str">
        <f>IFERROR(VLOOKUP($A206,'QMS Data'!$A:$BD,MATCH(N$1,'QMS Data'!$1:$1,0),FALSE),"")</f>
        <v/>
      </c>
      <c r="O206" s="120" t="str">
        <f>IFERROR(VLOOKUP($A206,'QMS Data'!$A:$BD,MATCH(O$1,'QMS Data'!$1:$1,0),FALSE),"")</f>
        <v/>
      </c>
      <c r="P206" s="119" t="str">
        <f>IFERROR(VLOOKUP($A206,'QMS Data'!$A:$BD,MATCH(P$1,'QMS Data'!$1:$1,0),FALSE),"")</f>
        <v/>
      </c>
      <c r="Q206" s="120" t="str">
        <f>IFERROR(VLOOKUP($A206,'QMS Data'!$A:$BD,MATCH(Q$1,'QMS Data'!$1:$1,0),FALSE),"")</f>
        <v/>
      </c>
      <c r="R206" s="119" t="str">
        <f>IFERROR(VLOOKUP($A206,'QMS Data'!$A:$BD,MATCH(R$1,'QMS Data'!$1:$1,0),FALSE),"")</f>
        <v/>
      </c>
      <c r="S206" s="120" t="str">
        <f>IFERROR(VLOOKUP($A206,'QMS Data'!$A:$BD,MATCH(S$1,'QMS Data'!$1:$1,0),FALSE),"")</f>
        <v/>
      </c>
      <c r="T206" s="121" t="str">
        <f t="shared" si="16"/>
        <v/>
      </c>
      <c r="U206" s="122" t="str">
        <f t="shared" si="17"/>
        <v/>
      </c>
      <c r="V206" s="121" t="str">
        <f>IFERROR(VLOOKUP('Required Data'!$H206,Evaluators!A:B,2,FALSE),"")</f>
        <v/>
      </c>
      <c r="W206" s="123" t="str">
        <f t="shared" si="18"/>
        <v/>
      </c>
      <c r="X206" s="124" t="str">
        <f>IFERROR(VLOOKUP(G206,'Active List'!B:D,2,FALSE),"")</f>
        <v/>
      </c>
      <c r="Y206" s="124" t="str">
        <f>IFERROR(SUM('Required Data'!$L206+'Required Data'!$N206+'Required Data'!$P206),"")</f>
        <v/>
      </c>
      <c r="Z206" s="123" t="str">
        <f t="shared" si="19"/>
        <v/>
      </c>
      <c r="AA206" s="125" t="str">
        <f>IFERROR(DATE(Table1[[#This Row],[Call Year]],Table1[[#This Row],[Call Month]],Table1[[#This Row],[Call day]]),"")</f>
        <v/>
      </c>
      <c r="AB206" s="123" t="str">
        <f>TEXT(Table1[[#This Row],[Call date]],"DDDD")</f>
        <v/>
      </c>
      <c r="AC20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6" s="126" t="str">
        <f>IFERROR(HOUR(Table1[[#This Row],[Time]]),"")</f>
        <v/>
      </c>
      <c r="AE206" s="126" t="str">
        <f>IFERROR(VLOOKUP(J206,DV!A:B,2,FALSE),J206)</f>
        <v/>
      </c>
    </row>
    <row r="207" spans="1:31" s="137" customFormat="1">
      <c r="A207" s="90" t="str">
        <f>IF('QMS Data'!A207&lt;&gt;"",'QMS Data'!A207,"")</f>
        <v/>
      </c>
      <c r="B207" s="117" t="str">
        <f>IFERROR(VLOOKUP($A207,'QMS Data'!$A:$BD,MATCH(B$1,'QMS Data'!$1:$1,0),FALSE),"")</f>
        <v/>
      </c>
      <c r="C207" s="117" t="str">
        <f>IFERROR(VLOOKUP($A207,'QMS Data'!$A:$BD,MATCH(C$1,'QMS Data'!$1:$1,0),FALSE),"")</f>
        <v/>
      </c>
      <c r="D207" s="117" t="str">
        <f>IFERROR(VLOOKUP($A207,'QMS Data'!$A:$BD,MATCH(D$1,'QMS Data'!$1:$1,0),FALSE),"")</f>
        <v/>
      </c>
      <c r="E207" s="118" t="str">
        <f>IFERROR(VLOOKUP($A207,'QMS Data'!$A:$BD,MATCH(E$1,'QMS Data'!$1:$1,0),FALSE),"")</f>
        <v/>
      </c>
      <c r="F207" s="117" t="str">
        <f>IFERROR(VLOOKUP($A207,'QMS Data'!$A:$BD,MATCH(F$1,'QMS Data'!$1:$1,0),FALSE),"")</f>
        <v/>
      </c>
      <c r="G207" s="117" t="str">
        <f>IFERROR(VLOOKUP($A207,'QMS Data'!$A:$BD,MATCH(G$1,'QMS Data'!$1:$1,0),FALSE),"")</f>
        <v/>
      </c>
      <c r="H207" s="117" t="str">
        <f>IFERROR(VLOOKUP($A207,'QMS Data'!$A:$BD,MATCH(H$1,'QMS Data'!$1:$1,0),FALSE),"")</f>
        <v/>
      </c>
      <c r="I207" s="117" t="str">
        <f>IFERROR(VLOOKUP($A207,'QMS Data'!$A:$BD,MATCH(I$1,'QMS Data'!$1:$1,0),FALSE),"")</f>
        <v/>
      </c>
      <c r="J207" s="117" t="str">
        <f>IFERROR(VLOOKUP($A207,'QMS Data'!$A:$BD,MATCH(J$1,'QMS Data'!$1:$1,0),FALSE),"")</f>
        <v/>
      </c>
      <c r="K207" s="117" t="str">
        <f>IFERROR(VLOOKUP($A207,'QMS Data'!$A:$BD,MATCH(K$1,'QMS Data'!$1:$1,0),FALSE),"")</f>
        <v/>
      </c>
      <c r="L207" s="119" t="str">
        <f>IFERROR(VLOOKUP($A207,'QMS Data'!$A:$BD,MATCH(L$1,'QMS Data'!$1:$1,0),FALSE),"")</f>
        <v/>
      </c>
      <c r="M207" s="120" t="str">
        <f>IFERROR(VLOOKUP($A207,'QMS Data'!$A:$BD,MATCH(M$1,'QMS Data'!$1:$1,0),FALSE),"")</f>
        <v/>
      </c>
      <c r="N207" s="119" t="str">
        <f>IFERROR(VLOOKUP($A207,'QMS Data'!$A:$BD,MATCH(N$1,'QMS Data'!$1:$1,0),FALSE),"")</f>
        <v/>
      </c>
      <c r="O207" s="120" t="str">
        <f>IFERROR(VLOOKUP($A207,'QMS Data'!$A:$BD,MATCH(O$1,'QMS Data'!$1:$1,0),FALSE),"")</f>
        <v/>
      </c>
      <c r="P207" s="119" t="str">
        <f>IFERROR(VLOOKUP($A207,'QMS Data'!$A:$BD,MATCH(P$1,'QMS Data'!$1:$1,0),FALSE),"")</f>
        <v/>
      </c>
      <c r="Q207" s="120" t="str">
        <f>IFERROR(VLOOKUP($A207,'QMS Data'!$A:$BD,MATCH(Q$1,'QMS Data'!$1:$1,0),FALSE),"")</f>
        <v/>
      </c>
      <c r="R207" s="119" t="str">
        <f>IFERROR(VLOOKUP($A207,'QMS Data'!$A:$BD,MATCH(R$1,'QMS Data'!$1:$1,0),FALSE),"")</f>
        <v/>
      </c>
      <c r="S207" s="120" t="str">
        <f>IFERROR(VLOOKUP($A207,'QMS Data'!$A:$BD,MATCH(S$1,'QMS Data'!$1:$1,0),FALSE),"")</f>
        <v/>
      </c>
      <c r="T207" s="121" t="str">
        <f t="shared" si="16"/>
        <v/>
      </c>
      <c r="U207" s="122" t="str">
        <f t="shared" si="17"/>
        <v/>
      </c>
      <c r="V207" s="121" t="str">
        <f>IFERROR(VLOOKUP('Required Data'!$H207,Evaluators!A:B,2,FALSE),"")</f>
        <v/>
      </c>
      <c r="W207" s="123" t="str">
        <f t="shared" si="18"/>
        <v/>
      </c>
      <c r="X207" s="124" t="str">
        <f>IFERROR(VLOOKUP(G207,'Active List'!B:D,2,FALSE),"")</f>
        <v/>
      </c>
      <c r="Y207" s="124" t="str">
        <f>IFERROR(SUM('Required Data'!$L207+'Required Data'!$N207+'Required Data'!$P207),"")</f>
        <v/>
      </c>
      <c r="Z207" s="123" t="str">
        <f t="shared" si="19"/>
        <v/>
      </c>
      <c r="AA207" s="125" t="str">
        <f>IFERROR(DATE(Table1[[#This Row],[Call Year]],Table1[[#This Row],[Call Month]],Table1[[#This Row],[Call day]]),"")</f>
        <v/>
      </c>
      <c r="AB207" s="123" t="str">
        <f>TEXT(Table1[[#This Row],[Call date]],"DDDD")</f>
        <v/>
      </c>
      <c r="AC20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7" s="126" t="str">
        <f>IFERROR(HOUR(Table1[[#This Row],[Time]]),"")</f>
        <v/>
      </c>
      <c r="AE207" s="126" t="str">
        <f>IFERROR(VLOOKUP(J207,DV!A:B,2,FALSE),J207)</f>
        <v/>
      </c>
    </row>
    <row r="208" spans="1:31" s="137" customFormat="1">
      <c r="A208" s="90" t="str">
        <f>IF('QMS Data'!A208&lt;&gt;"",'QMS Data'!A208,"")</f>
        <v/>
      </c>
      <c r="B208" s="117" t="str">
        <f>IFERROR(VLOOKUP($A208,'QMS Data'!$A:$BD,MATCH(B$1,'QMS Data'!$1:$1,0),FALSE),"")</f>
        <v/>
      </c>
      <c r="C208" s="117" t="str">
        <f>IFERROR(VLOOKUP($A208,'QMS Data'!$A:$BD,MATCH(C$1,'QMS Data'!$1:$1,0),FALSE),"")</f>
        <v/>
      </c>
      <c r="D208" s="117" t="str">
        <f>IFERROR(VLOOKUP($A208,'QMS Data'!$A:$BD,MATCH(D$1,'QMS Data'!$1:$1,0),FALSE),"")</f>
        <v/>
      </c>
      <c r="E208" s="118" t="str">
        <f>IFERROR(VLOOKUP($A208,'QMS Data'!$A:$BD,MATCH(E$1,'QMS Data'!$1:$1,0),FALSE),"")</f>
        <v/>
      </c>
      <c r="F208" s="117" t="str">
        <f>IFERROR(VLOOKUP($A208,'QMS Data'!$A:$BD,MATCH(F$1,'QMS Data'!$1:$1,0),FALSE),"")</f>
        <v/>
      </c>
      <c r="G208" s="117" t="str">
        <f>IFERROR(VLOOKUP($A208,'QMS Data'!$A:$BD,MATCH(G$1,'QMS Data'!$1:$1,0),FALSE),"")</f>
        <v/>
      </c>
      <c r="H208" s="117" t="str">
        <f>IFERROR(VLOOKUP($A208,'QMS Data'!$A:$BD,MATCH(H$1,'QMS Data'!$1:$1,0),FALSE),"")</f>
        <v/>
      </c>
      <c r="I208" s="117" t="str">
        <f>IFERROR(VLOOKUP($A208,'QMS Data'!$A:$BD,MATCH(I$1,'QMS Data'!$1:$1,0),FALSE),"")</f>
        <v/>
      </c>
      <c r="J208" s="117" t="str">
        <f>IFERROR(VLOOKUP($A208,'QMS Data'!$A:$BD,MATCH(J$1,'QMS Data'!$1:$1,0),FALSE),"")</f>
        <v/>
      </c>
      <c r="K208" s="117" t="str">
        <f>IFERROR(VLOOKUP($A208,'QMS Data'!$A:$BD,MATCH(K$1,'QMS Data'!$1:$1,0),FALSE),"")</f>
        <v/>
      </c>
      <c r="L208" s="119" t="str">
        <f>IFERROR(VLOOKUP($A208,'QMS Data'!$A:$BD,MATCH(L$1,'QMS Data'!$1:$1,0),FALSE),"")</f>
        <v/>
      </c>
      <c r="M208" s="120" t="str">
        <f>IFERROR(VLOOKUP($A208,'QMS Data'!$A:$BD,MATCH(M$1,'QMS Data'!$1:$1,0),FALSE),"")</f>
        <v/>
      </c>
      <c r="N208" s="119" t="str">
        <f>IFERROR(VLOOKUP($A208,'QMS Data'!$A:$BD,MATCH(N$1,'QMS Data'!$1:$1,0),FALSE),"")</f>
        <v/>
      </c>
      <c r="O208" s="120" t="str">
        <f>IFERROR(VLOOKUP($A208,'QMS Data'!$A:$BD,MATCH(O$1,'QMS Data'!$1:$1,0),FALSE),"")</f>
        <v/>
      </c>
      <c r="P208" s="119" t="str">
        <f>IFERROR(VLOOKUP($A208,'QMS Data'!$A:$BD,MATCH(P$1,'QMS Data'!$1:$1,0),FALSE),"")</f>
        <v/>
      </c>
      <c r="Q208" s="120" t="str">
        <f>IFERROR(VLOOKUP($A208,'QMS Data'!$A:$BD,MATCH(Q$1,'QMS Data'!$1:$1,0),FALSE),"")</f>
        <v/>
      </c>
      <c r="R208" s="119" t="str">
        <f>IFERROR(VLOOKUP($A208,'QMS Data'!$A:$BD,MATCH(R$1,'QMS Data'!$1:$1,0),FALSE),"")</f>
        <v/>
      </c>
      <c r="S208" s="120" t="str">
        <f>IFERROR(VLOOKUP($A208,'QMS Data'!$A:$BD,MATCH(S$1,'QMS Data'!$1:$1,0),FALSE),"")</f>
        <v/>
      </c>
      <c r="T208" s="121" t="str">
        <f t="shared" si="16"/>
        <v/>
      </c>
      <c r="U208" s="122" t="str">
        <f t="shared" si="17"/>
        <v/>
      </c>
      <c r="V208" s="121" t="str">
        <f>IFERROR(VLOOKUP('Required Data'!$H208,Evaluators!A:B,2,FALSE),"")</f>
        <v/>
      </c>
      <c r="W208" s="123" t="str">
        <f t="shared" si="18"/>
        <v/>
      </c>
      <c r="X208" s="124" t="str">
        <f>IFERROR(VLOOKUP(G208,'Active List'!B:D,2,FALSE),"")</f>
        <v/>
      </c>
      <c r="Y208" s="124" t="str">
        <f>IFERROR(SUM('Required Data'!$L208+'Required Data'!$N208+'Required Data'!$P208),"")</f>
        <v/>
      </c>
      <c r="Z208" s="123" t="str">
        <f t="shared" si="19"/>
        <v/>
      </c>
      <c r="AA208" s="125" t="str">
        <f>IFERROR(DATE(Table1[[#This Row],[Call Year]],Table1[[#This Row],[Call Month]],Table1[[#This Row],[Call day]]),"")</f>
        <v/>
      </c>
      <c r="AB208" s="123" t="str">
        <f>TEXT(Table1[[#This Row],[Call date]],"DDDD")</f>
        <v/>
      </c>
      <c r="AC20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8" s="126" t="str">
        <f>IFERROR(HOUR(Table1[[#This Row],[Time]]),"")</f>
        <v/>
      </c>
      <c r="AE208" s="126" t="str">
        <f>IFERROR(VLOOKUP(J208,DV!A:B,2,FALSE),J208)</f>
        <v/>
      </c>
    </row>
    <row r="209" spans="1:31" s="137" customFormat="1">
      <c r="A209" s="90" t="str">
        <f>IF('QMS Data'!A209&lt;&gt;"",'QMS Data'!A209,"")</f>
        <v/>
      </c>
      <c r="B209" s="117" t="str">
        <f>IFERROR(VLOOKUP($A209,'QMS Data'!$A:$BD,MATCH(B$1,'QMS Data'!$1:$1,0),FALSE),"")</f>
        <v/>
      </c>
      <c r="C209" s="117" t="str">
        <f>IFERROR(VLOOKUP($A209,'QMS Data'!$A:$BD,MATCH(C$1,'QMS Data'!$1:$1,0),FALSE),"")</f>
        <v/>
      </c>
      <c r="D209" s="117" t="str">
        <f>IFERROR(VLOOKUP($A209,'QMS Data'!$A:$BD,MATCH(D$1,'QMS Data'!$1:$1,0),FALSE),"")</f>
        <v/>
      </c>
      <c r="E209" s="118" t="str">
        <f>IFERROR(VLOOKUP($A209,'QMS Data'!$A:$BD,MATCH(E$1,'QMS Data'!$1:$1,0),FALSE),"")</f>
        <v/>
      </c>
      <c r="F209" s="117" t="str">
        <f>IFERROR(VLOOKUP($A209,'QMS Data'!$A:$BD,MATCH(F$1,'QMS Data'!$1:$1,0),FALSE),"")</f>
        <v/>
      </c>
      <c r="G209" s="117" t="str">
        <f>IFERROR(VLOOKUP($A209,'QMS Data'!$A:$BD,MATCH(G$1,'QMS Data'!$1:$1,0),FALSE),"")</f>
        <v/>
      </c>
      <c r="H209" s="117" t="str">
        <f>IFERROR(VLOOKUP($A209,'QMS Data'!$A:$BD,MATCH(H$1,'QMS Data'!$1:$1,0),FALSE),"")</f>
        <v/>
      </c>
      <c r="I209" s="117" t="str">
        <f>IFERROR(VLOOKUP($A209,'QMS Data'!$A:$BD,MATCH(I$1,'QMS Data'!$1:$1,0),FALSE),"")</f>
        <v/>
      </c>
      <c r="J209" s="117" t="str">
        <f>IFERROR(VLOOKUP($A209,'QMS Data'!$A:$BD,MATCH(J$1,'QMS Data'!$1:$1,0),FALSE),"")</f>
        <v/>
      </c>
      <c r="K209" s="117" t="str">
        <f>IFERROR(VLOOKUP($A209,'QMS Data'!$A:$BD,MATCH(K$1,'QMS Data'!$1:$1,0),FALSE),"")</f>
        <v/>
      </c>
      <c r="L209" s="119" t="str">
        <f>IFERROR(VLOOKUP($A209,'QMS Data'!$A:$BD,MATCH(L$1,'QMS Data'!$1:$1,0),FALSE),"")</f>
        <v/>
      </c>
      <c r="M209" s="120" t="str">
        <f>IFERROR(VLOOKUP($A209,'QMS Data'!$A:$BD,MATCH(M$1,'QMS Data'!$1:$1,0),FALSE),"")</f>
        <v/>
      </c>
      <c r="N209" s="119" t="str">
        <f>IFERROR(VLOOKUP($A209,'QMS Data'!$A:$BD,MATCH(N$1,'QMS Data'!$1:$1,0),FALSE),"")</f>
        <v/>
      </c>
      <c r="O209" s="120" t="str">
        <f>IFERROR(VLOOKUP($A209,'QMS Data'!$A:$BD,MATCH(O$1,'QMS Data'!$1:$1,0),FALSE),"")</f>
        <v/>
      </c>
      <c r="P209" s="119" t="str">
        <f>IFERROR(VLOOKUP($A209,'QMS Data'!$A:$BD,MATCH(P$1,'QMS Data'!$1:$1,0),FALSE),"")</f>
        <v/>
      </c>
      <c r="Q209" s="120" t="str">
        <f>IFERROR(VLOOKUP($A209,'QMS Data'!$A:$BD,MATCH(Q$1,'QMS Data'!$1:$1,0),FALSE),"")</f>
        <v/>
      </c>
      <c r="R209" s="119" t="str">
        <f>IFERROR(VLOOKUP($A209,'QMS Data'!$A:$BD,MATCH(R$1,'QMS Data'!$1:$1,0),FALSE),"")</f>
        <v/>
      </c>
      <c r="S209" s="120" t="str">
        <f>IFERROR(VLOOKUP($A209,'QMS Data'!$A:$BD,MATCH(S$1,'QMS Data'!$1:$1,0),FALSE),"")</f>
        <v/>
      </c>
      <c r="T209" s="121" t="str">
        <f t="shared" si="16"/>
        <v/>
      </c>
      <c r="U209" s="122" t="str">
        <f t="shared" si="17"/>
        <v/>
      </c>
      <c r="V209" s="121" t="str">
        <f>IFERROR(VLOOKUP('Required Data'!$H209,Evaluators!A:B,2,FALSE),"")</f>
        <v/>
      </c>
      <c r="W209" s="123" t="str">
        <f t="shared" si="18"/>
        <v/>
      </c>
      <c r="X209" s="124" t="str">
        <f>IFERROR(VLOOKUP(G209,'Active List'!B:D,2,FALSE),"")</f>
        <v/>
      </c>
      <c r="Y209" s="124" t="str">
        <f>IFERROR(SUM('Required Data'!$L209+'Required Data'!$N209+'Required Data'!$P209),"")</f>
        <v/>
      </c>
      <c r="Z209" s="123" t="str">
        <f t="shared" si="19"/>
        <v/>
      </c>
      <c r="AA209" s="125" t="str">
        <f>IFERROR(DATE(Table1[[#This Row],[Call Year]],Table1[[#This Row],[Call Month]],Table1[[#This Row],[Call day]]),"")</f>
        <v/>
      </c>
      <c r="AB209" s="123" t="str">
        <f>TEXT(Table1[[#This Row],[Call date]],"DDDD")</f>
        <v/>
      </c>
      <c r="AC20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09" s="126" t="str">
        <f>IFERROR(HOUR(Table1[[#This Row],[Time]]),"")</f>
        <v/>
      </c>
      <c r="AE209" s="126" t="str">
        <f>IFERROR(VLOOKUP(J209,DV!A:B,2,FALSE),J209)</f>
        <v/>
      </c>
    </row>
    <row r="210" spans="1:31" s="137" customFormat="1">
      <c r="A210" s="90" t="str">
        <f>IF('QMS Data'!A210&lt;&gt;"",'QMS Data'!A210,"")</f>
        <v/>
      </c>
      <c r="B210" s="117" t="str">
        <f>IFERROR(VLOOKUP($A210,'QMS Data'!$A:$BD,MATCH(B$1,'QMS Data'!$1:$1,0),FALSE),"")</f>
        <v/>
      </c>
      <c r="C210" s="117" t="str">
        <f>IFERROR(VLOOKUP($A210,'QMS Data'!$A:$BD,MATCH(C$1,'QMS Data'!$1:$1,0),FALSE),"")</f>
        <v/>
      </c>
      <c r="D210" s="117" t="str">
        <f>IFERROR(VLOOKUP($A210,'QMS Data'!$A:$BD,MATCH(D$1,'QMS Data'!$1:$1,0),FALSE),"")</f>
        <v/>
      </c>
      <c r="E210" s="118" t="str">
        <f>IFERROR(VLOOKUP($A210,'QMS Data'!$A:$BD,MATCH(E$1,'QMS Data'!$1:$1,0),FALSE),"")</f>
        <v/>
      </c>
      <c r="F210" s="117" t="str">
        <f>IFERROR(VLOOKUP($A210,'QMS Data'!$A:$BD,MATCH(F$1,'QMS Data'!$1:$1,0),FALSE),"")</f>
        <v/>
      </c>
      <c r="G210" s="117" t="str">
        <f>IFERROR(VLOOKUP($A210,'QMS Data'!$A:$BD,MATCH(G$1,'QMS Data'!$1:$1,0),FALSE),"")</f>
        <v/>
      </c>
      <c r="H210" s="117" t="str">
        <f>IFERROR(VLOOKUP($A210,'QMS Data'!$A:$BD,MATCH(H$1,'QMS Data'!$1:$1,0),FALSE),"")</f>
        <v/>
      </c>
      <c r="I210" s="117" t="str">
        <f>IFERROR(VLOOKUP($A210,'QMS Data'!$A:$BD,MATCH(I$1,'QMS Data'!$1:$1,0),FALSE),"")</f>
        <v/>
      </c>
      <c r="J210" s="117" t="str">
        <f>IFERROR(VLOOKUP($A210,'QMS Data'!$A:$BD,MATCH(J$1,'QMS Data'!$1:$1,0),FALSE),"")</f>
        <v/>
      </c>
      <c r="K210" s="117" t="str">
        <f>IFERROR(VLOOKUP($A210,'QMS Data'!$A:$BD,MATCH(K$1,'QMS Data'!$1:$1,0),FALSE),"")</f>
        <v/>
      </c>
      <c r="L210" s="119" t="str">
        <f>IFERROR(VLOOKUP($A210,'QMS Data'!$A:$BD,MATCH(L$1,'QMS Data'!$1:$1,0),FALSE),"")</f>
        <v/>
      </c>
      <c r="M210" s="120" t="str">
        <f>IFERROR(VLOOKUP($A210,'QMS Data'!$A:$BD,MATCH(M$1,'QMS Data'!$1:$1,0),FALSE),"")</f>
        <v/>
      </c>
      <c r="N210" s="119" t="str">
        <f>IFERROR(VLOOKUP($A210,'QMS Data'!$A:$BD,MATCH(N$1,'QMS Data'!$1:$1,0),FALSE),"")</f>
        <v/>
      </c>
      <c r="O210" s="120" t="str">
        <f>IFERROR(VLOOKUP($A210,'QMS Data'!$A:$BD,MATCH(O$1,'QMS Data'!$1:$1,0),FALSE),"")</f>
        <v/>
      </c>
      <c r="P210" s="119" t="str">
        <f>IFERROR(VLOOKUP($A210,'QMS Data'!$A:$BD,MATCH(P$1,'QMS Data'!$1:$1,0),FALSE),"")</f>
        <v/>
      </c>
      <c r="Q210" s="120" t="str">
        <f>IFERROR(VLOOKUP($A210,'QMS Data'!$A:$BD,MATCH(Q$1,'QMS Data'!$1:$1,0),FALSE),"")</f>
        <v/>
      </c>
      <c r="R210" s="119" t="str">
        <f>IFERROR(VLOOKUP($A210,'QMS Data'!$A:$BD,MATCH(R$1,'QMS Data'!$1:$1,0),FALSE),"")</f>
        <v/>
      </c>
      <c r="S210" s="120" t="str">
        <f>IFERROR(VLOOKUP($A210,'QMS Data'!$A:$BD,MATCH(S$1,'QMS Data'!$1:$1,0),FALSE),"")</f>
        <v/>
      </c>
      <c r="T210" s="121" t="str">
        <f t="shared" si="16"/>
        <v/>
      </c>
      <c r="U210" s="122" t="str">
        <f t="shared" si="17"/>
        <v/>
      </c>
      <c r="V210" s="121" t="str">
        <f>IFERROR(VLOOKUP('Required Data'!$H210,Evaluators!A:B,2,FALSE),"")</f>
        <v/>
      </c>
      <c r="W210" s="123" t="str">
        <f t="shared" si="18"/>
        <v/>
      </c>
      <c r="X210" s="124" t="str">
        <f>IFERROR(VLOOKUP(G210,'Active List'!B:D,2,FALSE),"")</f>
        <v/>
      </c>
      <c r="Y210" s="124" t="str">
        <f>IFERROR(SUM('Required Data'!$L210+'Required Data'!$N210+'Required Data'!$P210),"")</f>
        <v/>
      </c>
      <c r="Z210" s="123" t="str">
        <f t="shared" si="19"/>
        <v/>
      </c>
      <c r="AA210" s="125" t="str">
        <f>IFERROR(DATE(Table1[[#This Row],[Call Year]],Table1[[#This Row],[Call Month]],Table1[[#This Row],[Call day]]),"")</f>
        <v/>
      </c>
      <c r="AB210" s="123" t="str">
        <f>TEXT(Table1[[#This Row],[Call date]],"DDDD")</f>
        <v/>
      </c>
      <c r="AC21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0" s="126" t="str">
        <f>IFERROR(HOUR(Table1[[#This Row],[Time]]),"")</f>
        <v/>
      </c>
      <c r="AE210" s="126" t="str">
        <f>IFERROR(VLOOKUP(J210,DV!A:B,2,FALSE),J210)</f>
        <v/>
      </c>
    </row>
    <row r="211" spans="1:31" s="137" customFormat="1">
      <c r="A211" s="90" t="str">
        <f>IF('QMS Data'!A211&lt;&gt;"",'QMS Data'!A211,"")</f>
        <v/>
      </c>
      <c r="B211" s="117" t="str">
        <f>IFERROR(VLOOKUP($A211,'QMS Data'!$A:$BD,MATCH(B$1,'QMS Data'!$1:$1,0),FALSE),"")</f>
        <v/>
      </c>
      <c r="C211" s="117" t="str">
        <f>IFERROR(VLOOKUP($A211,'QMS Data'!$A:$BD,MATCH(C$1,'QMS Data'!$1:$1,0),FALSE),"")</f>
        <v/>
      </c>
      <c r="D211" s="117" t="str">
        <f>IFERROR(VLOOKUP($A211,'QMS Data'!$A:$BD,MATCH(D$1,'QMS Data'!$1:$1,0),FALSE),"")</f>
        <v/>
      </c>
      <c r="E211" s="118" t="str">
        <f>IFERROR(VLOOKUP($A211,'QMS Data'!$A:$BD,MATCH(E$1,'QMS Data'!$1:$1,0),FALSE),"")</f>
        <v/>
      </c>
      <c r="F211" s="117" t="str">
        <f>IFERROR(VLOOKUP($A211,'QMS Data'!$A:$BD,MATCH(F$1,'QMS Data'!$1:$1,0),FALSE),"")</f>
        <v/>
      </c>
      <c r="G211" s="117" t="str">
        <f>IFERROR(VLOOKUP($A211,'QMS Data'!$A:$BD,MATCH(G$1,'QMS Data'!$1:$1,0),FALSE),"")</f>
        <v/>
      </c>
      <c r="H211" s="117" t="str">
        <f>IFERROR(VLOOKUP($A211,'QMS Data'!$A:$BD,MATCH(H$1,'QMS Data'!$1:$1,0),FALSE),"")</f>
        <v/>
      </c>
      <c r="I211" s="117" t="str">
        <f>IFERROR(VLOOKUP($A211,'QMS Data'!$A:$BD,MATCH(I$1,'QMS Data'!$1:$1,0),FALSE),"")</f>
        <v/>
      </c>
      <c r="J211" s="117" t="str">
        <f>IFERROR(VLOOKUP($A211,'QMS Data'!$A:$BD,MATCH(J$1,'QMS Data'!$1:$1,0),FALSE),"")</f>
        <v/>
      </c>
      <c r="K211" s="117" t="str">
        <f>IFERROR(VLOOKUP($A211,'QMS Data'!$A:$BD,MATCH(K$1,'QMS Data'!$1:$1,0),FALSE),"")</f>
        <v/>
      </c>
      <c r="L211" s="119" t="str">
        <f>IFERROR(VLOOKUP($A211,'QMS Data'!$A:$BD,MATCH(L$1,'QMS Data'!$1:$1,0),FALSE),"")</f>
        <v/>
      </c>
      <c r="M211" s="120" t="str">
        <f>IFERROR(VLOOKUP($A211,'QMS Data'!$A:$BD,MATCH(M$1,'QMS Data'!$1:$1,0),FALSE),"")</f>
        <v/>
      </c>
      <c r="N211" s="119" t="str">
        <f>IFERROR(VLOOKUP($A211,'QMS Data'!$A:$BD,MATCH(N$1,'QMS Data'!$1:$1,0),FALSE),"")</f>
        <v/>
      </c>
      <c r="O211" s="120" t="str">
        <f>IFERROR(VLOOKUP($A211,'QMS Data'!$A:$BD,MATCH(O$1,'QMS Data'!$1:$1,0),FALSE),"")</f>
        <v/>
      </c>
      <c r="P211" s="119" t="str">
        <f>IFERROR(VLOOKUP($A211,'QMS Data'!$A:$BD,MATCH(P$1,'QMS Data'!$1:$1,0),FALSE),"")</f>
        <v/>
      </c>
      <c r="Q211" s="120" t="str">
        <f>IFERROR(VLOOKUP($A211,'QMS Data'!$A:$BD,MATCH(Q$1,'QMS Data'!$1:$1,0),FALSE),"")</f>
        <v/>
      </c>
      <c r="R211" s="119" t="str">
        <f>IFERROR(VLOOKUP($A211,'QMS Data'!$A:$BD,MATCH(R$1,'QMS Data'!$1:$1,0),FALSE),"")</f>
        <v/>
      </c>
      <c r="S211" s="120" t="str">
        <f>IFERROR(VLOOKUP($A211,'QMS Data'!$A:$BD,MATCH(S$1,'QMS Data'!$1:$1,0),FALSE),"")</f>
        <v/>
      </c>
      <c r="T211" s="121" t="str">
        <f t="shared" si="16"/>
        <v/>
      </c>
      <c r="U211" s="122" t="str">
        <f t="shared" si="17"/>
        <v/>
      </c>
      <c r="V211" s="121" t="str">
        <f>IFERROR(VLOOKUP('Required Data'!$H211,Evaluators!A:B,2,FALSE),"")</f>
        <v/>
      </c>
      <c r="W211" s="123" t="str">
        <f t="shared" si="18"/>
        <v/>
      </c>
      <c r="X211" s="124" t="str">
        <f>IFERROR(VLOOKUP(G211,'Active List'!B:D,2,FALSE),"")</f>
        <v/>
      </c>
      <c r="Y211" s="124" t="str">
        <f>IFERROR(SUM('Required Data'!$L211+'Required Data'!$N211+'Required Data'!$P211),"")</f>
        <v/>
      </c>
      <c r="Z211" s="123" t="str">
        <f t="shared" si="19"/>
        <v/>
      </c>
      <c r="AA211" s="125" t="str">
        <f>IFERROR(DATE(Table1[[#This Row],[Call Year]],Table1[[#This Row],[Call Month]],Table1[[#This Row],[Call day]]),"")</f>
        <v/>
      </c>
      <c r="AB211" s="123" t="str">
        <f>TEXT(Table1[[#This Row],[Call date]],"DDDD")</f>
        <v/>
      </c>
      <c r="AC21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1" s="126" t="str">
        <f>IFERROR(HOUR(Table1[[#This Row],[Time]]),"")</f>
        <v/>
      </c>
      <c r="AE211" s="126" t="str">
        <f>IFERROR(VLOOKUP(J211,DV!A:B,2,FALSE),J211)</f>
        <v/>
      </c>
    </row>
    <row r="212" spans="1:31" s="137" customFormat="1">
      <c r="A212" s="90" t="str">
        <f>IF('QMS Data'!A212&lt;&gt;"",'QMS Data'!A212,"")</f>
        <v/>
      </c>
      <c r="B212" s="117" t="str">
        <f>IFERROR(VLOOKUP($A212,'QMS Data'!$A:$BD,MATCH(B$1,'QMS Data'!$1:$1,0),FALSE),"")</f>
        <v/>
      </c>
      <c r="C212" s="117" t="str">
        <f>IFERROR(VLOOKUP($A212,'QMS Data'!$A:$BD,MATCH(C$1,'QMS Data'!$1:$1,0),FALSE),"")</f>
        <v/>
      </c>
      <c r="D212" s="117" t="str">
        <f>IFERROR(VLOOKUP($A212,'QMS Data'!$A:$BD,MATCH(D$1,'QMS Data'!$1:$1,0),FALSE),"")</f>
        <v/>
      </c>
      <c r="E212" s="118" t="str">
        <f>IFERROR(VLOOKUP($A212,'QMS Data'!$A:$BD,MATCH(E$1,'QMS Data'!$1:$1,0),FALSE),"")</f>
        <v/>
      </c>
      <c r="F212" s="117" t="str">
        <f>IFERROR(VLOOKUP($A212,'QMS Data'!$A:$BD,MATCH(F$1,'QMS Data'!$1:$1,0),FALSE),"")</f>
        <v/>
      </c>
      <c r="G212" s="117" t="str">
        <f>IFERROR(VLOOKUP($A212,'QMS Data'!$A:$BD,MATCH(G$1,'QMS Data'!$1:$1,0),FALSE),"")</f>
        <v/>
      </c>
      <c r="H212" s="117" t="str">
        <f>IFERROR(VLOOKUP($A212,'QMS Data'!$A:$BD,MATCH(H$1,'QMS Data'!$1:$1,0),FALSE),"")</f>
        <v/>
      </c>
      <c r="I212" s="117" t="str">
        <f>IFERROR(VLOOKUP($A212,'QMS Data'!$A:$BD,MATCH(I$1,'QMS Data'!$1:$1,0),FALSE),"")</f>
        <v/>
      </c>
      <c r="J212" s="117" t="str">
        <f>IFERROR(VLOOKUP($A212,'QMS Data'!$A:$BD,MATCH(J$1,'QMS Data'!$1:$1,0),FALSE),"")</f>
        <v/>
      </c>
      <c r="K212" s="117" t="str">
        <f>IFERROR(VLOOKUP($A212,'QMS Data'!$A:$BD,MATCH(K$1,'QMS Data'!$1:$1,0),FALSE),"")</f>
        <v/>
      </c>
      <c r="L212" s="119" t="str">
        <f>IFERROR(VLOOKUP($A212,'QMS Data'!$A:$BD,MATCH(L$1,'QMS Data'!$1:$1,0),FALSE),"")</f>
        <v/>
      </c>
      <c r="M212" s="120" t="str">
        <f>IFERROR(VLOOKUP($A212,'QMS Data'!$A:$BD,MATCH(M$1,'QMS Data'!$1:$1,0),FALSE),"")</f>
        <v/>
      </c>
      <c r="N212" s="119" t="str">
        <f>IFERROR(VLOOKUP($A212,'QMS Data'!$A:$BD,MATCH(N$1,'QMS Data'!$1:$1,0),FALSE),"")</f>
        <v/>
      </c>
      <c r="O212" s="120" t="str">
        <f>IFERROR(VLOOKUP($A212,'QMS Data'!$A:$BD,MATCH(O$1,'QMS Data'!$1:$1,0),FALSE),"")</f>
        <v/>
      </c>
      <c r="P212" s="119" t="str">
        <f>IFERROR(VLOOKUP($A212,'QMS Data'!$A:$BD,MATCH(P$1,'QMS Data'!$1:$1,0),FALSE),"")</f>
        <v/>
      </c>
      <c r="Q212" s="120" t="str">
        <f>IFERROR(VLOOKUP($A212,'QMS Data'!$A:$BD,MATCH(Q$1,'QMS Data'!$1:$1,0),FALSE),"")</f>
        <v/>
      </c>
      <c r="R212" s="119" t="str">
        <f>IFERROR(VLOOKUP($A212,'QMS Data'!$A:$BD,MATCH(R$1,'QMS Data'!$1:$1,0),FALSE),"")</f>
        <v/>
      </c>
      <c r="S212" s="120" t="str">
        <f>IFERROR(VLOOKUP($A212,'QMS Data'!$A:$BD,MATCH(S$1,'QMS Data'!$1:$1,0),FALSE),"")</f>
        <v/>
      </c>
      <c r="T212" s="121" t="str">
        <f t="shared" si="16"/>
        <v/>
      </c>
      <c r="U212" s="122" t="str">
        <f t="shared" si="17"/>
        <v/>
      </c>
      <c r="V212" s="121" t="str">
        <f>IFERROR(VLOOKUP('Required Data'!$H212,Evaluators!A:B,2,FALSE),"")</f>
        <v/>
      </c>
      <c r="W212" s="123" t="str">
        <f t="shared" si="18"/>
        <v/>
      </c>
      <c r="X212" s="124" t="str">
        <f>IFERROR(VLOOKUP(G212,'Active List'!B:D,2,FALSE),"")</f>
        <v/>
      </c>
      <c r="Y212" s="124" t="str">
        <f>IFERROR(SUM('Required Data'!$L212+'Required Data'!$N212+'Required Data'!$P212),"")</f>
        <v/>
      </c>
      <c r="Z212" s="123" t="str">
        <f t="shared" si="19"/>
        <v/>
      </c>
      <c r="AA212" s="125" t="str">
        <f>IFERROR(DATE(Table1[[#This Row],[Call Year]],Table1[[#This Row],[Call Month]],Table1[[#This Row],[Call day]]),"")</f>
        <v/>
      </c>
      <c r="AB212" s="123" t="str">
        <f>TEXT(Table1[[#This Row],[Call date]],"DDDD")</f>
        <v/>
      </c>
      <c r="AC21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2" s="126" t="str">
        <f>IFERROR(HOUR(Table1[[#This Row],[Time]]),"")</f>
        <v/>
      </c>
      <c r="AE212" s="126" t="str">
        <f>IFERROR(VLOOKUP(J212,DV!A:B,2,FALSE),J212)</f>
        <v/>
      </c>
    </row>
    <row r="213" spans="1:31" s="137" customFormat="1">
      <c r="A213" s="90" t="str">
        <f>IF('QMS Data'!A213&lt;&gt;"",'QMS Data'!A213,"")</f>
        <v/>
      </c>
      <c r="B213" s="117" t="str">
        <f>IFERROR(VLOOKUP($A213,'QMS Data'!$A:$BD,MATCH(B$1,'QMS Data'!$1:$1,0),FALSE),"")</f>
        <v/>
      </c>
      <c r="C213" s="117" t="str">
        <f>IFERROR(VLOOKUP($A213,'QMS Data'!$A:$BD,MATCH(C$1,'QMS Data'!$1:$1,0),FALSE),"")</f>
        <v/>
      </c>
      <c r="D213" s="117" t="str">
        <f>IFERROR(VLOOKUP($A213,'QMS Data'!$A:$BD,MATCH(D$1,'QMS Data'!$1:$1,0),FALSE),"")</f>
        <v/>
      </c>
      <c r="E213" s="118" t="str">
        <f>IFERROR(VLOOKUP($A213,'QMS Data'!$A:$BD,MATCH(E$1,'QMS Data'!$1:$1,0),FALSE),"")</f>
        <v/>
      </c>
      <c r="F213" s="117" t="str">
        <f>IFERROR(VLOOKUP($A213,'QMS Data'!$A:$BD,MATCH(F$1,'QMS Data'!$1:$1,0),FALSE),"")</f>
        <v/>
      </c>
      <c r="G213" s="117" t="str">
        <f>IFERROR(VLOOKUP($A213,'QMS Data'!$A:$BD,MATCH(G$1,'QMS Data'!$1:$1,0),FALSE),"")</f>
        <v/>
      </c>
      <c r="H213" s="117" t="str">
        <f>IFERROR(VLOOKUP($A213,'QMS Data'!$A:$BD,MATCH(H$1,'QMS Data'!$1:$1,0),FALSE),"")</f>
        <v/>
      </c>
      <c r="I213" s="117" t="str">
        <f>IFERROR(VLOOKUP($A213,'QMS Data'!$A:$BD,MATCH(I$1,'QMS Data'!$1:$1,0),FALSE),"")</f>
        <v/>
      </c>
      <c r="J213" s="117" t="str">
        <f>IFERROR(VLOOKUP($A213,'QMS Data'!$A:$BD,MATCH(J$1,'QMS Data'!$1:$1,0),FALSE),"")</f>
        <v/>
      </c>
      <c r="K213" s="117" t="str">
        <f>IFERROR(VLOOKUP($A213,'QMS Data'!$A:$BD,MATCH(K$1,'QMS Data'!$1:$1,0),FALSE),"")</f>
        <v/>
      </c>
      <c r="L213" s="119" t="str">
        <f>IFERROR(VLOOKUP($A213,'QMS Data'!$A:$BD,MATCH(L$1,'QMS Data'!$1:$1,0),FALSE),"")</f>
        <v/>
      </c>
      <c r="M213" s="120" t="str">
        <f>IFERROR(VLOOKUP($A213,'QMS Data'!$A:$BD,MATCH(M$1,'QMS Data'!$1:$1,0),FALSE),"")</f>
        <v/>
      </c>
      <c r="N213" s="119" t="str">
        <f>IFERROR(VLOOKUP($A213,'QMS Data'!$A:$BD,MATCH(N$1,'QMS Data'!$1:$1,0),FALSE),"")</f>
        <v/>
      </c>
      <c r="O213" s="120" t="str">
        <f>IFERROR(VLOOKUP($A213,'QMS Data'!$A:$BD,MATCH(O$1,'QMS Data'!$1:$1,0),FALSE),"")</f>
        <v/>
      </c>
      <c r="P213" s="119" t="str">
        <f>IFERROR(VLOOKUP($A213,'QMS Data'!$A:$BD,MATCH(P$1,'QMS Data'!$1:$1,0),FALSE),"")</f>
        <v/>
      </c>
      <c r="Q213" s="120" t="str">
        <f>IFERROR(VLOOKUP($A213,'QMS Data'!$A:$BD,MATCH(Q$1,'QMS Data'!$1:$1,0),FALSE),"")</f>
        <v/>
      </c>
      <c r="R213" s="119" t="str">
        <f>IFERROR(VLOOKUP($A213,'QMS Data'!$A:$BD,MATCH(R$1,'QMS Data'!$1:$1,0),FALSE),"")</f>
        <v/>
      </c>
      <c r="S213" s="120" t="str">
        <f>IFERROR(VLOOKUP($A213,'QMS Data'!$A:$BD,MATCH(S$1,'QMS Data'!$1:$1,0),FALSE),"")</f>
        <v/>
      </c>
      <c r="T213" s="121" t="str">
        <f t="shared" si="16"/>
        <v/>
      </c>
      <c r="U213" s="122" t="str">
        <f t="shared" si="17"/>
        <v/>
      </c>
      <c r="V213" s="121" t="str">
        <f>IFERROR(VLOOKUP('Required Data'!$H213,Evaluators!A:B,2,FALSE),"")</f>
        <v/>
      </c>
      <c r="W213" s="123" t="str">
        <f t="shared" si="18"/>
        <v/>
      </c>
      <c r="X213" s="124" t="str">
        <f>IFERROR(VLOOKUP(G213,'Active List'!B:D,2,FALSE),"")</f>
        <v/>
      </c>
      <c r="Y213" s="124" t="str">
        <f>IFERROR(SUM('Required Data'!$L213+'Required Data'!$N213+'Required Data'!$P213),"")</f>
        <v/>
      </c>
      <c r="Z213" s="123" t="str">
        <f t="shared" si="19"/>
        <v/>
      </c>
      <c r="AA213" s="125" t="str">
        <f>IFERROR(DATE(Table1[[#This Row],[Call Year]],Table1[[#This Row],[Call Month]],Table1[[#This Row],[Call day]]),"")</f>
        <v/>
      </c>
      <c r="AB213" s="123" t="str">
        <f>TEXT(Table1[[#This Row],[Call date]],"DDDD")</f>
        <v/>
      </c>
      <c r="AC21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3" s="126" t="str">
        <f>IFERROR(HOUR(Table1[[#This Row],[Time]]),"")</f>
        <v/>
      </c>
      <c r="AE213" s="126" t="str">
        <f>IFERROR(VLOOKUP(J213,DV!A:B,2,FALSE),J213)</f>
        <v/>
      </c>
    </row>
    <row r="214" spans="1:31" s="137" customFormat="1">
      <c r="A214" s="90" t="str">
        <f>IF('QMS Data'!A214&lt;&gt;"",'QMS Data'!A214,"")</f>
        <v/>
      </c>
      <c r="B214" s="117" t="str">
        <f>IFERROR(VLOOKUP($A214,'QMS Data'!$A:$BD,MATCH(B$1,'QMS Data'!$1:$1,0),FALSE),"")</f>
        <v/>
      </c>
      <c r="C214" s="117" t="str">
        <f>IFERROR(VLOOKUP($A214,'QMS Data'!$A:$BD,MATCH(C$1,'QMS Data'!$1:$1,0),FALSE),"")</f>
        <v/>
      </c>
      <c r="D214" s="117" t="str">
        <f>IFERROR(VLOOKUP($A214,'QMS Data'!$A:$BD,MATCH(D$1,'QMS Data'!$1:$1,0),FALSE),"")</f>
        <v/>
      </c>
      <c r="E214" s="118" t="str">
        <f>IFERROR(VLOOKUP($A214,'QMS Data'!$A:$BD,MATCH(E$1,'QMS Data'!$1:$1,0),FALSE),"")</f>
        <v/>
      </c>
      <c r="F214" s="117" t="str">
        <f>IFERROR(VLOOKUP($A214,'QMS Data'!$A:$BD,MATCH(F$1,'QMS Data'!$1:$1,0),FALSE),"")</f>
        <v/>
      </c>
      <c r="G214" s="117" t="str">
        <f>IFERROR(VLOOKUP($A214,'QMS Data'!$A:$BD,MATCH(G$1,'QMS Data'!$1:$1,0),FALSE),"")</f>
        <v/>
      </c>
      <c r="H214" s="117" t="str">
        <f>IFERROR(VLOOKUP($A214,'QMS Data'!$A:$BD,MATCH(H$1,'QMS Data'!$1:$1,0),FALSE),"")</f>
        <v/>
      </c>
      <c r="I214" s="117" t="str">
        <f>IFERROR(VLOOKUP($A214,'QMS Data'!$A:$BD,MATCH(I$1,'QMS Data'!$1:$1,0),FALSE),"")</f>
        <v/>
      </c>
      <c r="J214" s="117" t="str">
        <f>IFERROR(VLOOKUP($A214,'QMS Data'!$A:$BD,MATCH(J$1,'QMS Data'!$1:$1,0),FALSE),"")</f>
        <v/>
      </c>
      <c r="K214" s="117" t="str">
        <f>IFERROR(VLOOKUP($A214,'QMS Data'!$A:$BD,MATCH(K$1,'QMS Data'!$1:$1,0),FALSE),"")</f>
        <v/>
      </c>
      <c r="L214" s="119" t="str">
        <f>IFERROR(VLOOKUP($A214,'QMS Data'!$A:$BD,MATCH(L$1,'QMS Data'!$1:$1,0),FALSE),"")</f>
        <v/>
      </c>
      <c r="M214" s="120" t="str">
        <f>IFERROR(VLOOKUP($A214,'QMS Data'!$A:$BD,MATCH(M$1,'QMS Data'!$1:$1,0),FALSE),"")</f>
        <v/>
      </c>
      <c r="N214" s="119" t="str">
        <f>IFERROR(VLOOKUP($A214,'QMS Data'!$A:$BD,MATCH(N$1,'QMS Data'!$1:$1,0),FALSE),"")</f>
        <v/>
      </c>
      <c r="O214" s="120" t="str">
        <f>IFERROR(VLOOKUP($A214,'QMS Data'!$A:$BD,MATCH(O$1,'QMS Data'!$1:$1,0),FALSE),"")</f>
        <v/>
      </c>
      <c r="P214" s="119" t="str">
        <f>IFERROR(VLOOKUP($A214,'QMS Data'!$A:$BD,MATCH(P$1,'QMS Data'!$1:$1,0),FALSE),"")</f>
        <v/>
      </c>
      <c r="Q214" s="120" t="str">
        <f>IFERROR(VLOOKUP($A214,'QMS Data'!$A:$BD,MATCH(Q$1,'QMS Data'!$1:$1,0),FALSE),"")</f>
        <v/>
      </c>
      <c r="R214" s="119" t="str">
        <f>IFERROR(VLOOKUP($A214,'QMS Data'!$A:$BD,MATCH(R$1,'QMS Data'!$1:$1,0),FALSE),"")</f>
        <v/>
      </c>
      <c r="S214" s="120" t="str">
        <f>IFERROR(VLOOKUP($A214,'QMS Data'!$A:$BD,MATCH(S$1,'QMS Data'!$1:$1,0),FALSE),"")</f>
        <v/>
      </c>
      <c r="T214" s="121" t="str">
        <f t="shared" si="16"/>
        <v/>
      </c>
      <c r="U214" s="122" t="str">
        <f t="shared" si="17"/>
        <v/>
      </c>
      <c r="V214" s="121" t="str">
        <f>IFERROR(VLOOKUP('Required Data'!$H214,Evaluators!A:B,2,FALSE),"")</f>
        <v/>
      </c>
      <c r="W214" s="123" t="str">
        <f t="shared" si="18"/>
        <v/>
      </c>
      <c r="X214" s="124" t="str">
        <f>IFERROR(VLOOKUP(G214,'Active List'!B:D,2,FALSE),"")</f>
        <v/>
      </c>
      <c r="Y214" s="124" t="str">
        <f>IFERROR(SUM('Required Data'!$L214+'Required Data'!$N214+'Required Data'!$P214),"")</f>
        <v/>
      </c>
      <c r="Z214" s="123" t="str">
        <f t="shared" si="19"/>
        <v/>
      </c>
      <c r="AA214" s="125" t="str">
        <f>IFERROR(DATE(Table1[[#This Row],[Call Year]],Table1[[#This Row],[Call Month]],Table1[[#This Row],[Call day]]),"")</f>
        <v/>
      </c>
      <c r="AB214" s="123" t="str">
        <f>TEXT(Table1[[#This Row],[Call date]],"DDDD")</f>
        <v/>
      </c>
      <c r="AC21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4" s="126" t="str">
        <f>IFERROR(HOUR(Table1[[#This Row],[Time]]),"")</f>
        <v/>
      </c>
      <c r="AE214" s="126" t="str">
        <f>IFERROR(VLOOKUP(J214,DV!A:B,2,FALSE),J214)</f>
        <v/>
      </c>
    </row>
    <row r="215" spans="1:31" s="137" customFormat="1">
      <c r="A215" s="90" t="str">
        <f>IF('QMS Data'!A215&lt;&gt;"",'QMS Data'!A215,"")</f>
        <v/>
      </c>
      <c r="B215" s="117" t="str">
        <f>IFERROR(VLOOKUP($A215,'QMS Data'!$A:$BD,MATCH(B$1,'QMS Data'!$1:$1,0),FALSE),"")</f>
        <v/>
      </c>
      <c r="C215" s="117" t="str">
        <f>IFERROR(VLOOKUP($A215,'QMS Data'!$A:$BD,MATCH(C$1,'QMS Data'!$1:$1,0),FALSE),"")</f>
        <v/>
      </c>
      <c r="D215" s="117" t="str">
        <f>IFERROR(VLOOKUP($A215,'QMS Data'!$A:$BD,MATCH(D$1,'QMS Data'!$1:$1,0),FALSE),"")</f>
        <v/>
      </c>
      <c r="E215" s="118" t="str">
        <f>IFERROR(VLOOKUP($A215,'QMS Data'!$A:$BD,MATCH(E$1,'QMS Data'!$1:$1,0),FALSE),"")</f>
        <v/>
      </c>
      <c r="F215" s="117" t="str">
        <f>IFERROR(VLOOKUP($A215,'QMS Data'!$A:$BD,MATCH(F$1,'QMS Data'!$1:$1,0),FALSE),"")</f>
        <v/>
      </c>
      <c r="G215" s="117" t="str">
        <f>IFERROR(VLOOKUP($A215,'QMS Data'!$A:$BD,MATCH(G$1,'QMS Data'!$1:$1,0),FALSE),"")</f>
        <v/>
      </c>
      <c r="H215" s="117" t="str">
        <f>IFERROR(VLOOKUP($A215,'QMS Data'!$A:$BD,MATCH(H$1,'QMS Data'!$1:$1,0),FALSE),"")</f>
        <v/>
      </c>
      <c r="I215" s="117" t="str">
        <f>IFERROR(VLOOKUP($A215,'QMS Data'!$A:$BD,MATCH(I$1,'QMS Data'!$1:$1,0),FALSE),"")</f>
        <v/>
      </c>
      <c r="J215" s="117" t="str">
        <f>IFERROR(VLOOKUP($A215,'QMS Data'!$A:$BD,MATCH(J$1,'QMS Data'!$1:$1,0),FALSE),"")</f>
        <v/>
      </c>
      <c r="K215" s="117" t="str">
        <f>IFERROR(VLOOKUP($A215,'QMS Data'!$A:$BD,MATCH(K$1,'QMS Data'!$1:$1,0),FALSE),"")</f>
        <v/>
      </c>
      <c r="L215" s="119" t="str">
        <f>IFERROR(VLOOKUP($A215,'QMS Data'!$A:$BD,MATCH(L$1,'QMS Data'!$1:$1,0),FALSE),"")</f>
        <v/>
      </c>
      <c r="M215" s="120" t="str">
        <f>IFERROR(VLOOKUP($A215,'QMS Data'!$A:$BD,MATCH(M$1,'QMS Data'!$1:$1,0),FALSE),"")</f>
        <v/>
      </c>
      <c r="N215" s="119" t="str">
        <f>IFERROR(VLOOKUP($A215,'QMS Data'!$A:$BD,MATCH(N$1,'QMS Data'!$1:$1,0),FALSE),"")</f>
        <v/>
      </c>
      <c r="O215" s="120" t="str">
        <f>IFERROR(VLOOKUP($A215,'QMS Data'!$A:$BD,MATCH(O$1,'QMS Data'!$1:$1,0),FALSE),"")</f>
        <v/>
      </c>
      <c r="P215" s="119" t="str">
        <f>IFERROR(VLOOKUP($A215,'QMS Data'!$A:$BD,MATCH(P$1,'QMS Data'!$1:$1,0),FALSE),"")</f>
        <v/>
      </c>
      <c r="Q215" s="120" t="str">
        <f>IFERROR(VLOOKUP($A215,'QMS Data'!$A:$BD,MATCH(Q$1,'QMS Data'!$1:$1,0),FALSE),"")</f>
        <v/>
      </c>
      <c r="R215" s="119" t="str">
        <f>IFERROR(VLOOKUP($A215,'QMS Data'!$A:$BD,MATCH(R$1,'QMS Data'!$1:$1,0),FALSE),"")</f>
        <v/>
      </c>
      <c r="S215" s="120" t="str">
        <f>IFERROR(VLOOKUP($A215,'QMS Data'!$A:$BD,MATCH(S$1,'QMS Data'!$1:$1,0),FALSE),"")</f>
        <v/>
      </c>
      <c r="T215" s="121" t="str">
        <f t="shared" si="16"/>
        <v/>
      </c>
      <c r="U215" s="122" t="str">
        <f t="shared" si="17"/>
        <v/>
      </c>
      <c r="V215" s="121" t="str">
        <f>IFERROR(VLOOKUP('Required Data'!$H215,Evaluators!A:B,2,FALSE),"")</f>
        <v/>
      </c>
      <c r="W215" s="123" t="str">
        <f t="shared" si="18"/>
        <v/>
      </c>
      <c r="X215" s="124" t="str">
        <f>IFERROR(VLOOKUP(G215,'Active List'!B:D,2,FALSE),"")</f>
        <v/>
      </c>
      <c r="Y215" s="124" t="str">
        <f>IFERROR(SUM('Required Data'!$L215+'Required Data'!$N215+'Required Data'!$P215),"")</f>
        <v/>
      </c>
      <c r="Z215" s="123" t="str">
        <f t="shared" si="19"/>
        <v/>
      </c>
      <c r="AA215" s="125" t="str">
        <f>IFERROR(DATE(Table1[[#This Row],[Call Year]],Table1[[#This Row],[Call Month]],Table1[[#This Row],[Call day]]),"")</f>
        <v/>
      </c>
      <c r="AB215" s="123" t="str">
        <f>TEXT(Table1[[#This Row],[Call date]],"DDDD")</f>
        <v/>
      </c>
      <c r="AC21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5" s="126" t="str">
        <f>IFERROR(HOUR(Table1[[#This Row],[Time]]),"")</f>
        <v/>
      </c>
      <c r="AE215" s="126" t="str">
        <f>IFERROR(VLOOKUP(J215,DV!A:B,2,FALSE),J215)</f>
        <v/>
      </c>
    </row>
    <row r="216" spans="1:31" s="137" customFormat="1">
      <c r="A216" s="90" t="str">
        <f>IF('QMS Data'!A216&lt;&gt;"",'QMS Data'!A216,"")</f>
        <v/>
      </c>
      <c r="B216" s="117" t="str">
        <f>IFERROR(VLOOKUP($A216,'QMS Data'!$A:$BD,MATCH(B$1,'QMS Data'!$1:$1,0),FALSE),"")</f>
        <v/>
      </c>
      <c r="C216" s="117" t="str">
        <f>IFERROR(VLOOKUP($A216,'QMS Data'!$A:$BD,MATCH(C$1,'QMS Data'!$1:$1,0),FALSE),"")</f>
        <v/>
      </c>
      <c r="D216" s="117" t="str">
        <f>IFERROR(VLOOKUP($A216,'QMS Data'!$A:$BD,MATCH(D$1,'QMS Data'!$1:$1,0),FALSE),"")</f>
        <v/>
      </c>
      <c r="E216" s="118" t="str">
        <f>IFERROR(VLOOKUP($A216,'QMS Data'!$A:$BD,MATCH(E$1,'QMS Data'!$1:$1,0),FALSE),"")</f>
        <v/>
      </c>
      <c r="F216" s="117" t="str">
        <f>IFERROR(VLOOKUP($A216,'QMS Data'!$A:$BD,MATCH(F$1,'QMS Data'!$1:$1,0),FALSE),"")</f>
        <v/>
      </c>
      <c r="G216" s="117" t="str">
        <f>IFERROR(VLOOKUP($A216,'QMS Data'!$A:$BD,MATCH(G$1,'QMS Data'!$1:$1,0),FALSE),"")</f>
        <v/>
      </c>
      <c r="H216" s="117" t="str">
        <f>IFERROR(VLOOKUP($A216,'QMS Data'!$A:$BD,MATCH(H$1,'QMS Data'!$1:$1,0),FALSE),"")</f>
        <v/>
      </c>
      <c r="I216" s="117" t="str">
        <f>IFERROR(VLOOKUP($A216,'QMS Data'!$A:$BD,MATCH(I$1,'QMS Data'!$1:$1,0),FALSE),"")</f>
        <v/>
      </c>
      <c r="J216" s="117" t="str">
        <f>IFERROR(VLOOKUP($A216,'QMS Data'!$A:$BD,MATCH(J$1,'QMS Data'!$1:$1,0),FALSE),"")</f>
        <v/>
      </c>
      <c r="K216" s="117" t="str">
        <f>IFERROR(VLOOKUP($A216,'QMS Data'!$A:$BD,MATCH(K$1,'QMS Data'!$1:$1,0),FALSE),"")</f>
        <v/>
      </c>
      <c r="L216" s="119" t="str">
        <f>IFERROR(VLOOKUP($A216,'QMS Data'!$A:$BD,MATCH(L$1,'QMS Data'!$1:$1,0),FALSE),"")</f>
        <v/>
      </c>
      <c r="M216" s="120" t="str">
        <f>IFERROR(VLOOKUP($A216,'QMS Data'!$A:$BD,MATCH(M$1,'QMS Data'!$1:$1,0),FALSE),"")</f>
        <v/>
      </c>
      <c r="N216" s="119" t="str">
        <f>IFERROR(VLOOKUP($A216,'QMS Data'!$A:$BD,MATCH(N$1,'QMS Data'!$1:$1,0),FALSE),"")</f>
        <v/>
      </c>
      <c r="O216" s="120" t="str">
        <f>IFERROR(VLOOKUP($A216,'QMS Data'!$A:$BD,MATCH(O$1,'QMS Data'!$1:$1,0),FALSE),"")</f>
        <v/>
      </c>
      <c r="P216" s="119" t="str">
        <f>IFERROR(VLOOKUP($A216,'QMS Data'!$A:$BD,MATCH(P$1,'QMS Data'!$1:$1,0),FALSE),"")</f>
        <v/>
      </c>
      <c r="Q216" s="120" t="str">
        <f>IFERROR(VLOOKUP($A216,'QMS Data'!$A:$BD,MATCH(Q$1,'QMS Data'!$1:$1,0),FALSE),"")</f>
        <v/>
      </c>
      <c r="R216" s="119" t="str">
        <f>IFERROR(VLOOKUP($A216,'QMS Data'!$A:$BD,MATCH(R$1,'QMS Data'!$1:$1,0),FALSE),"")</f>
        <v/>
      </c>
      <c r="S216" s="120" t="str">
        <f>IFERROR(VLOOKUP($A216,'QMS Data'!$A:$BD,MATCH(S$1,'QMS Data'!$1:$1,0),FALSE),"")</f>
        <v/>
      </c>
      <c r="T216" s="121" t="str">
        <f t="shared" si="16"/>
        <v/>
      </c>
      <c r="U216" s="122" t="str">
        <f t="shared" si="17"/>
        <v/>
      </c>
      <c r="V216" s="121" t="str">
        <f>IFERROR(VLOOKUP('Required Data'!$H216,Evaluators!A:B,2,FALSE),"")</f>
        <v/>
      </c>
      <c r="W216" s="123" t="str">
        <f t="shared" si="18"/>
        <v/>
      </c>
      <c r="X216" s="124" t="str">
        <f>IFERROR(VLOOKUP(G216,'Active List'!B:D,2,FALSE),"")</f>
        <v/>
      </c>
      <c r="Y216" s="124" t="str">
        <f>IFERROR(SUM('Required Data'!$L216+'Required Data'!$N216+'Required Data'!$P216),"")</f>
        <v/>
      </c>
      <c r="Z216" s="123" t="str">
        <f t="shared" si="19"/>
        <v/>
      </c>
      <c r="AA216" s="125" t="str">
        <f>IFERROR(DATE(Table1[[#This Row],[Call Year]],Table1[[#This Row],[Call Month]],Table1[[#This Row],[Call day]]),"")</f>
        <v/>
      </c>
      <c r="AB216" s="123" t="str">
        <f>TEXT(Table1[[#This Row],[Call date]],"DDDD")</f>
        <v/>
      </c>
      <c r="AC21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6" s="126" t="str">
        <f>IFERROR(HOUR(Table1[[#This Row],[Time]]),"")</f>
        <v/>
      </c>
      <c r="AE216" s="126" t="str">
        <f>IFERROR(VLOOKUP(J216,DV!A:B,2,FALSE),J216)</f>
        <v/>
      </c>
    </row>
    <row r="217" spans="1:31" s="137" customFormat="1">
      <c r="A217" s="90" t="str">
        <f>IF('QMS Data'!A217&lt;&gt;"",'QMS Data'!A217,"")</f>
        <v/>
      </c>
      <c r="B217" s="117" t="str">
        <f>IFERROR(VLOOKUP($A217,'QMS Data'!$A:$BD,MATCH(B$1,'QMS Data'!$1:$1,0),FALSE),"")</f>
        <v/>
      </c>
      <c r="C217" s="117" t="str">
        <f>IFERROR(VLOOKUP($A217,'QMS Data'!$A:$BD,MATCH(C$1,'QMS Data'!$1:$1,0),FALSE),"")</f>
        <v/>
      </c>
      <c r="D217" s="117" t="str">
        <f>IFERROR(VLOOKUP($A217,'QMS Data'!$A:$BD,MATCH(D$1,'QMS Data'!$1:$1,0),FALSE),"")</f>
        <v/>
      </c>
      <c r="E217" s="118" t="str">
        <f>IFERROR(VLOOKUP($A217,'QMS Data'!$A:$BD,MATCH(E$1,'QMS Data'!$1:$1,0),FALSE),"")</f>
        <v/>
      </c>
      <c r="F217" s="117" t="str">
        <f>IFERROR(VLOOKUP($A217,'QMS Data'!$A:$BD,MATCH(F$1,'QMS Data'!$1:$1,0),FALSE),"")</f>
        <v/>
      </c>
      <c r="G217" s="117" t="str">
        <f>IFERROR(VLOOKUP($A217,'QMS Data'!$A:$BD,MATCH(G$1,'QMS Data'!$1:$1,0),FALSE),"")</f>
        <v/>
      </c>
      <c r="H217" s="117" t="str">
        <f>IFERROR(VLOOKUP($A217,'QMS Data'!$A:$BD,MATCH(H$1,'QMS Data'!$1:$1,0),FALSE),"")</f>
        <v/>
      </c>
      <c r="I217" s="117" t="str">
        <f>IFERROR(VLOOKUP($A217,'QMS Data'!$A:$BD,MATCH(I$1,'QMS Data'!$1:$1,0),FALSE),"")</f>
        <v/>
      </c>
      <c r="J217" s="117" t="str">
        <f>IFERROR(VLOOKUP($A217,'QMS Data'!$A:$BD,MATCH(J$1,'QMS Data'!$1:$1,0),FALSE),"")</f>
        <v/>
      </c>
      <c r="K217" s="117" t="str">
        <f>IFERROR(VLOOKUP($A217,'QMS Data'!$A:$BD,MATCH(K$1,'QMS Data'!$1:$1,0),FALSE),"")</f>
        <v/>
      </c>
      <c r="L217" s="119" t="str">
        <f>IFERROR(VLOOKUP($A217,'QMS Data'!$A:$BD,MATCH(L$1,'QMS Data'!$1:$1,0),FALSE),"")</f>
        <v/>
      </c>
      <c r="M217" s="120" t="str">
        <f>IFERROR(VLOOKUP($A217,'QMS Data'!$A:$BD,MATCH(M$1,'QMS Data'!$1:$1,0),FALSE),"")</f>
        <v/>
      </c>
      <c r="N217" s="119" t="str">
        <f>IFERROR(VLOOKUP($A217,'QMS Data'!$A:$BD,MATCH(N$1,'QMS Data'!$1:$1,0),FALSE),"")</f>
        <v/>
      </c>
      <c r="O217" s="120" t="str">
        <f>IFERROR(VLOOKUP($A217,'QMS Data'!$A:$BD,MATCH(O$1,'QMS Data'!$1:$1,0),FALSE),"")</f>
        <v/>
      </c>
      <c r="P217" s="119" t="str">
        <f>IFERROR(VLOOKUP($A217,'QMS Data'!$A:$BD,MATCH(P$1,'QMS Data'!$1:$1,0),FALSE),"")</f>
        <v/>
      </c>
      <c r="Q217" s="120" t="str">
        <f>IFERROR(VLOOKUP($A217,'QMS Data'!$A:$BD,MATCH(Q$1,'QMS Data'!$1:$1,0),FALSE),"")</f>
        <v/>
      </c>
      <c r="R217" s="119" t="str">
        <f>IFERROR(VLOOKUP($A217,'QMS Data'!$A:$BD,MATCH(R$1,'QMS Data'!$1:$1,0),FALSE),"")</f>
        <v/>
      </c>
      <c r="S217" s="120" t="str">
        <f>IFERROR(VLOOKUP($A217,'QMS Data'!$A:$BD,MATCH(S$1,'QMS Data'!$1:$1,0),FALSE),"")</f>
        <v/>
      </c>
      <c r="T217" s="121" t="str">
        <f t="shared" si="16"/>
        <v/>
      </c>
      <c r="U217" s="122" t="str">
        <f t="shared" si="17"/>
        <v/>
      </c>
      <c r="V217" s="121" t="str">
        <f>IFERROR(VLOOKUP('Required Data'!$H217,Evaluators!A:B,2,FALSE),"")</f>
        <v/>
      </c>
      <c r="W217" s="123" t="str">
        <f t="shared" si="18"/>
        <v/>
      </c>
      <c r="X217" s="124" t="str">
        <f>IFERROR(VLOOKUP(G217,'Active List'!B:D,2,FALSE),"")</f>
        <v/>
      </c>
      <c r="Y217" s="124" t="str">
        <f>IFERROR(SUM('Required Data'!$L217+'Required Data'!$N217+'Required Data'!$P217),"")</f>
        <v/>
      </c>
      <c r="Z217" s="123" t="str">
        <f t="shared" si="19"/>
        <v/>
      </c>
      <c r="AA217" s="125" t="str">
        <f>IFERROR(DATE(Table1[[#This Row],[Call Year]],Table1[[#This Row],[Call Month]],Table1[[#This Row],[Call day]]),"")</f>
        <v/>
      </c>
      <c r="AB217" s="123" t="str">
        <f>TEXT(Table1[[#This Row],[Call date]],"DDDD")</f>
        <v/>
      </c>
      <c r="AC21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7" s="126" t="str">
        <f>IFERROR(HOUR(Table1[[#This Row],[Time]]),"")</f>
        <v/>
      </c>
      <c r="AE217" s="126" t="str">
        <f>IFERROR(VLOOKUP(J217,DV!A:B,2,FALSE),J217)</f>
        <v/>
      </c>
    </row>
    <row r="218" spans="1:31" s="137" customFormat="1">
      <c r="A218" s="90" t="str">
        <f>IF('QMS Data'!A218&lt;&gt;"",'QMS Data'!A218,"")</f>
        <v/>
      </c>
      <c r="B218" s="117" t="str">
        <f>IFERROR(VLOOKUP($A218,'QMS Data'!$A:$BD,MATCH(B$1,'QMS Data'!$1:$1,0),FALSE),"")</f>
        <v/>
      </c>
      <c r="C218" s="117" t="str">
        <f>IFERROR(VLOOKUP($A218,'QMS Data'!$A:$BD,MATCH(C$1,'QMS Data'!$1:$1,0),FALSE),"")</f>
        <v/>
      </c>
      <c r="D218" s="117" t="str">
        <f>IFERROR(VLOOKUP($A218,'QMS Data'!$A:$BD,MATCH(D$1,'QMS Data'!$1:$1,0),FALSE),"")</f>
        <v/>
      </c>
      <c r="E218" s="118" t="str">
        <f>IFERROR(VLOOKUP($A218,'QMS Data'!$A:$BD,MATCH(E$1,'QMS Data'!$1:$1,0),FALSE),"")</f>
        <v/>
      </c>
      <c r="F218" s="117" t="str">
        <f>IFERROR(VLOOKUP($A218,'QMS Data'!$A:$BD,MATCH(F$1,'QMS Data'!$1:$1,0),FALSE),"")</f>
        <v/>
      </c>
      <c r="G218" s="117" t="str">
        <f>IFERROR(VLOOKUP($A218,'QMS Data'!$A:$BD,MATCH(G$1,'QMS Data'!$1:$1,0),FALSE),"")</f>
        <v/>
      </c>
      <c r="H218" s="117" t="str">
        <f>IFERROR(VLOOKUP($A218,'QMS Data'!$A:$BD,MATCH(H$1,'QMS Data'!$1:$1,0),FALSE),"")</f>
        <v/>
      </c>
      <c r="I218" s="117" t="str">
        <f>IFERROR(VLOOKUP($A218,'QMS Data'!$A:$BD,MATCH(I$1,'QMS Data'!$1:$1,0),FALSE),"")</f>
        <v/>
      </c>
      <c r="J218" s="117" t="str">
        <f>IFERROR(VLOOKUP($A218,'QMS Data'!$A:$BD,MATCH(J$1,'QMS Data'!$1:$1,0),FALSE),"")</f>
        <v/>
      </c>
      <c r="K218" s="117" t="str">
        <f>IFERROR(VLOOKUP($A218,'QMS Data'!$A:$BD,MATCH(K$1,'QMS Data'!$1:$1,0),FALSE),"")</f>
        <v/>
      </c>
      <c r="L218" s="119" t="str">
        <f>IFERROR(VLOOKUP($A218,'QMS Data'!$A:$BD,MATCH(L$1,'QMS Data'!$1:$1,0),FALSE),"")</f>
        <v/>
      </c>
      <c r="M218" s="120" t="str">
        <f>IFERROR(VLOOKUP($A218,'QMS Data'!$A:$BD,MATCH(M$1,'QMS Data'!$1:$1,0),FALSE),"")</f>
        <v/>
      </c>
      <c r="N218" s="119" t="str">
        <f>IFERROR(VLOOKUP($A218,'QMS Data'!$A:$BD,MATCH(N$1,'QMS Data'!$1:$1,0),FALSE),"")</f>
        <v/>
      </c>
      <c r="O218" s="120" t="str">
        <f>IFERROR(VLOOKUP($A218,'QMS Data'!$A:$BD,MATCH(O$1,'QMS Data'!$1:$1,0),FALSE),"")</f>
        <v/>
      </c>
      <c r="P218" s="119" t="str">
        <f>IFERROR(VLOOKUP($A218,'QMS Data'!$A:$BD,MATCH(P$1,'QMS Data'!$1:$1,0),FALSE),"")</f>
        <v/>
      </c>
      <c r="Q218" s="120" t="str">
        <f>IFERROR(VLOOKUP($A218,'QMS Data'!$A:$BD,MATCH(Q$1,'QMS Data'!$1:$1,0),FALSE),"")</f>
        <v/>
      </c>
      <c r="R218" s="119" t="str">
        <f>IFERROR(VLOOKUP($A218,'QMS Data'!$A:$BD,MATCH(R$1,'QMS Data'!$1:$1,0),FALSE),"")</f>
        <v/>
      </c>
      <c r="S218" s="120" t="str">
        <f>IFERROR(VLOOKUP($A218,'QMS Data'!$A:$BD,MATCH(S$1,'QMS Data'!$1:$1,0),FALSE),"")</f>
        <v/>
      </c>
      <c r="T218" s="121" t="str">
        <f t="shared" si="16"/>
        <v/>
      </c>
      <c r="U218" s="122" t="str">
        <f t="shared" si="17"/>
        <v/>
      </c>
      <c r="V218" s="121" t="str">
        <f>IFERROR(VLOOKUP('Required Data'!$H218,Evaluators!A:B,2,FALSE),"")</f>
        <v/>
      </c>
      <c r="W218" s="123" t="str">
        <f t="shared" si="18"/>
        <v/>
      </c>
      <c r="X218" s="124" t="str">
        <f>IFERROR(VLOOKUP(G218,'Active List'!B:D,2,FALSE),"")</f>
        <v/>
      </c>
      <c r="Y218" s="124" t="str">
        <f>IFERROR(SUM('Required Data'!$L218+'Required Data'!$N218+'Required Data'!$P218),"")</f>
        <v/>
      </c>
      <c r="Z218" s="123" t="str">
        <f t="shared" si="19"/>
        <v/>
      </c>
      <c r="AA218" s="125" t="str">
        <f>IFERROR(DATE(Table1[[#This Row],[Call Year]],Table1[[#This Row],[Call Month]],Table1[[#This Row],[Call day]]),"")</f>
        <v/>
      </c>
      <c r="AB218" s="123" t="str">
        <f>TEXT(Table1[[#This Row],[Call date]],"DDDD")</f>
        <v/>
      </c>
      <c r="AC21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8" s="126" t="str">
        <f>IFERROR(HOUR(Table1[[#This Row],[Time]]),"")</f>
        <v/>
      </c>
      <c r="AE218" s="126" t="str">
        <f>IFERROR(VLOOKUP(J218,DV!A:B,2,FALSE),J218)</f>
        <v/>
      </c>
    </row>
    <row r="219" spans="1:31" s="137" customFormat="1">
      <c r="A219" s="90" t="str">
        <f>IF('QMS Data'!A219&lt;&gt;"",'QMS Data'!A219,"")</f>
        <v/>
      </c>
      <c r="B219" s="117" t="str">
        <f>IFERROR(VLOOKUP($A219,'QMS Data'!$A:$BD,MATCH(B$1,'QMS Data'!$1:$1,0),FALSE),"")</f>
        <v/>
      </c>
      <c r="C219" s="117" t="str">
        <f>IFERROR(VLOOKUP($A219,'QMS Data'!$A:$BD,MATCH(C$1,'QMS Data'!$1:$1,0),FALSE),"")</f>
        <v/>
      </c>
      <c r="D219" s="117" t="str">
        <f>IFERROR(VLOOKUP($A219,'QMS Data'!$A:$BD,MATCH(D$1,'QMS Data'!$1:$1,0),FALSE),"")</f>
        <v/>
      </c>
      <c r="E219" s="118" t="str">
        <f>IFERROR(VLOOKUP($A219,'QMS Data'!$A:$BD,MATCH(E$1,'QMS Data'!$1:$1,0),FALSE),"")</f>
        <v/>
      </c>
      <c r="F219" s="117" t="str">
        <f>IFERROR(VLOOKUP($A219,'QMS Data'!$A:$BD,MATCH(F$1,'QMS Data'!$1:$1,0),FALSE),"")</f>
        <v/>
      </c>
      <c r="G219" s="117" t="str">
        <f>IFERROR(VLOOKUP($A219,'QMS Data'!$A:$BD,MATCH(G$1,'QMS Data'!$1:$1,0),FALSE),"")</f>
        <v/>
      </c>
      <c r="H219" s="117" t="str">
        <f>IFERROR(VLOOKUP($A219,'QMS Data'!$A:$BD,MATCH(H$1,'QMS Data'!$1:$1,0),FALSE),"")</f>
        <v/>
      </c>
      <c r="I219" s="117" t="str">
        <f>IFERROR(VLOOKUP($A219,'QMS Data'!$A:$BD,MATCH(I$1,'QMS Data'!$1:$1,0),FALSE),"")</f>
        <v/>
      </c>
      <c r="J219" s="117" t="str">
        <f>IFERROR(VLOOKUP($A219,'QMS Data'!$A:$BD,MATCH(J$1,'QMS Data'!$1:$1,0),FALSE),"")</f>
        <v/>
      </c>
      <c r="K219" s="117" t="str">
        <f>IFERROR(VLOOKUP($A219,'QMS Data'!$A:$BD,MATCH(K$1,'QMS Data'!$1:$1,0),FALSE),"")</f>
        <v/>
      </c>
      <c r="L219" s="119" t="str">
        <f>IFERROR(VLOOKUP($A219,'QMS Data'!$A:$BD,MATCH(L$1,'QMS Data'!$1:$1,0),FALSE),"")</f>
        <v/>
      </c>
      <c r="M219" s="120" t="str">
        <f>IFERROR(VLOOKUP($A219,'QMS Data'!$A:$BD,MATCH(M$1,'QMS Data'!$1:$1,0),FALSE),"")</f>
        <v/>
      </c>
      <c r="N219" s="119" t="str">
        <f>IFERROR(VLOOKUP($A219,'QMS Data'!$A:$BD,MATCH(N$1,'QMS Data'!$1:$1,0),FALSE),"")</f>
        <v/>
      </c>
      <c r="O219" s="120" t="str">
        <f>IFERROR(VLOOKUP($A219,'QMS Data'!$A:$BD,MATCH(O$1,'QMS Data'!$1:$1,0),FALSE),"")</f>
        <v/>
      </c>
      <c r="P219" s="119" t="str">
        <f>IFERROR(VLOOKUP($A219,'QMS Data'!$A:$BD,MATCH(P$1,'QMS Data'!$1:$1,0),FALSE),"")</f>
        <v/>
      </c>
      <c r="Q219" s="120" t="str">
        <f>IFERROR(VLOOKUP($A219,'QMS Data'!$A:$BD,MATCH(Q$1,'QMS Data'!$1:$1,0),FALSE),"")</f>
        <v/>
      </c>
      <c r="R219" s="119" t="str">
        <f>IFERROR(VLOOKUP($A219,'QMS Data'!$A:$BD,MATCH(R$1,'QMS Data'!$1:$1,0),FALSE),"")</f>
        <v/>
      </c>
      <c r="S219" s="120" t="str">
        <f>IFERROR(VLOOKUP($A219,'QMS Data'!$A:$BD,MATCH(S$1,'QMS Data'!$1:$1,0),FALSE),"")</f>
        <v/>
      </c>
      <c r="T219" s="121" t="str">
        <f t="shared" si="16"/>
        <v/>
      </c>
      <c r="U219" s="122" t="str">
        <f t="shared" si="17"/>
        <v/>
      </c>
      <c r="V219" s="121" t="str">
        <f>IFERROR(VLOOKUP('Required Data'!$H219,Evaluators!A:B,2,FALSE),"")</f>
        <v/>
      </c>
      <c r="W219" s="123" t="str">
        <f t="shared" si="18"/>
        <v/>
      </c>
      <c r="X219" s="124" t="str">
        <f>IFERROR(VLOOKUP(G219,'Active List'!B:D,2,FALSE),"")</f>
        <v/>
      </c>
      <c r="Y219" s="124" t="str">
        <f>IFERROR(SUM('Required Data'!$L219+'Required Data'!$N219+'Required Data'!$P219),"")</f>
        <v/>
      </c>
      <c r="Z219" s="123" t="str">
        <f t="shared" si="19"/>
        <v/>
      </c>
      <c r="AA219" s="125" t="str">
        <f>IFERROR(DATE(Table1[[#This Row],[Call Year]],Table1[[#This Row],[Call Month]],Table1[[#This Row],[Call day]]),"")</f>
        <v/>
      </c>
      <c r="AB219" s="123" t="str">
        <f>TEXT(Table1[[#This Row],[Call date]],"DDDD")</f>
        <v/>
      </c>
      <c r="AC21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19" s="126" t="str">
        <f>IFERROR(HOUR(Table1[[#This Row],[Time]]),"")</f>
        <v/>
      </c>
      <c r="AE219" s="126" t="str">
        <f>IFERROR(VLOOKUP(J219,DV!A:B,2,FALSE),J219)</f>
        <v/>
      </c>
    </row>
    <row r="220" spans="1:31" s="137" customFormat="1">
      <c r="A220" s="90" t="str">
        <f>IF('QMS Data'!A220&lt;&gt;"",'QMS Data'!A220,"")</f>
        <v/>
      </c>
      <c r="B220" s="117" t="str">
        <f>IFERROR(VLOOKUP($A220,'QMS Data'!$A:$BD,MATCH(B$1,'QMS Data'!$1:$1,0),FALSE),"")</f>
        <v/>
      </c>
      <c r="C220" s="117" t="str">
        <f>IFERROR(VLOOKUP($A220,'QMS Data'!$A:$BD,MATCH(C$1,'QMS Data'!$1:$1,0),FALSE),"")</f>
        <v/>
      </c>
      <c r="D220" s="117" t="str">
        <f>IFERROR(VLOOKUP($A220,'QMS Data'!$A:$BD,MATCH(D$1,'QMS Data'!$1:$1,0),FALSE),"")</f>
        <v/>
      </c>
      <c r="E220" s="118" t="str">
        <f>IFERROR(VLOOKUP($A220,'QMS Data'!$A:$BD,MATCH(E$1,'QMS Data'!$1:$1,0),FALSE),"")</f>
        <v/>
      </c>
      <c r="F220" s="117" t="str">
        <f>IFERROR(VLOOKUP($A220,'QMS Data'!$A:$BD,MATCH(F$1,'QMS Data'!$1:$1,0),FALSE),"")</f>
        <v/>
      </c>
      <c r="G220" s="117" t="str">
        <f>IFERROR(VLOOKUP($A220,'QMS Data'!$A:$BD,MATCH(G$1,'QMS Data'!$1:$1,0),FALSE),"")</f>
        <v/>
      </c>
      <c r="H220" s="117" t="str">
        <f>IFERROR(VLOOKUP($A220,'QMS Data'!$A:$BD,MATCH(H$1,'QMS Data'!$1:$1,0),FALSE),"")</f>
        <v/>
      </c>
      <c r="I220" s="117" t="str">
        <f>IFERROR(VLOOKUP($A220,'QMS Data'!$A:$BD,MATCH(I$1,'QMS Data'!$1:$1,0),FALSE),"")</f>
        <v/>
      </c>
      <c r="J220" s="117" t="str">
        <f>IFERROR(VLOOKUP($A220,'QMS Data'!$A:$BD,MATCH(J$1,'QMS Data'!$1:$1,0),FALSE),"")</f>
        <v/>
      </c>
      <c r="K220" s="117" t="str">
        <f>IFERROR(VLOOKUP($A220,'QMS Data'!$A:$BD,MATCH(K$1,'QMS Data'!$1:$1,0),FALSE),"")</f>
        <v/>
      </c>
      <c r="L220" s="119" t="str">
        <f>IFERROR(VLOOKUP($A220,'QMS Data'!$A:$BD,MATCH(L$1,'QMS Data'!$1:$1,0),FALSE),"")</f>
        <v/>
      </c>
      <c r="M220" s="120" t="str">
        <f>IFERROR(VLOOKUP($A220,'QMS Data'!$A:$BD,MATCH(M$1,'QMS Data'!$1:$1,0),FALSE),"")</f>
        <v/>
      </c>
      <c r="N220" s="119" t="str">
        <f>IFERROR(VLOOKUP($A220,'QMS Data'!$A:$BD,MATCH(N$1,'QMS Data'!$1:$1,0),FALSE),"")</f>
        <v/>
      </c>
      <c r="O220" s="120" t="str">
        <f>IFERROR(VLOOKUP($A220,'QMS Data'!$A:$BD,MATCH(O$1,'QMS Data'!$1:$1,0),FALSE),"")</f>
        <v/>
      </c>
      <c r="P220" s="119" t="str">
        <f>IFERROR(VLOOKUP($A220,'QMS Data'!$A:$BD,MATCH(P$1,'QMS Data'!$1:$1,0),FALSE),"")</f>
        <v/>
      </c>
      <c r="Q220" s="120" t="str">
        <f>IFERROR(VLOOKUP($A220,'QMS Data'!$A:$BD,MATCH(Q$1,'QMS Data'!$1:$1,0),FALSE),"")</f>
        <v/>
      </c>
      <c r="R220" s="119" t="str">
        <f>IFERROR(VLOOKUP($A220,'QMS Data'!$A:$BD,MATCH(R$1,'QMS Data'!$1:$1,0),FALSE),"")</f>
        <v/>
      </c>
      <c r="S220" s="120" t="str">
        <f>IFERROR(VLOOKUP($A220,'QMS Data'!$A:$BD,MATCH(S$1,'QMS Data'!$1:$1,0),FALSE),"")</f>
        <v/>
      </c>
      <c r="T220" s="121" t="str">
        <f t="shared" si="16"/>
        <v/>
      </c>
      <c r="U220" s="122" t="str">
        <f t="shared" si="17"/>
        <v/>
      </c>
      <c r="V220" s="121" t="str">
        <f>IFERROR(VLOOKUP('Required Data'!$H220,Evaluators!A:B,2,FALSE),"")</f>
        <v/>
      </c>
      <c r="W220" s="123" t="str">
        <f t="shared" si="18"/>
        <v/>
      </c>
      <c r="X220" s="124" t="str">
        <f>IFERROR(VLOOKUP(G220,'Active List'!B:D,2,FALSE),"")</f>
        <v/>
      </c>
      <c r="Y220" s="124" t="str">
        <f>IFERROR(SUM('Required Data'!$L220+'Required Data'!$N220+'Required Data'!$P220),"")</f>
        <v/>
      </c>
      <c r="Z220" s="123" t="str">
        <f t="shared" si="19"/>
        <v/>
      </c>
      <c r="AA220" s="125" t="str">
        <f>IFERROR(DATE(Table1[[#This Row],[Call Year]],Table1[[#This Row],[Call Month]],Table1[[#This Row],[Call day]]),"")</f>
        <v/>
      </c>
      <c r="AB220" s="123" t="str">
        <f>TEXT(Table1[[#This Row],[Call date]],"DDDD")</f>
        <v/>
      </c>
      <c r="AC22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0" s="126" t="str">
        <f>IFERROR(HOUR(Table1[[#This Row],[Time]]),"")</f>
        <v/>
      </c>
      <c r="AE220" s="126" t="str">
        <f>IFERROR(VLOOKUP(J220,DV!A:B,2,FALSE),J220)</f>
        <v/>
      </c>
    </row>
    <row r="221" spans="1:31" s="137" customFormat="1">
      <c r="A221" s="90" t="str">
        <f>IF('QMS Data'!A221&lt;&gt;"",'QMS Data'!A221,"")</f>
        <v/>
      </c>
      <c r="B221" s="117" t="str">
        <f>IFERROR(VLOOKUP($A221,'QMS Data'!$A:$BD,MATCH(B$1,'QMS Data'!$1:$1,0),FALSE),"")</f>
        <v/>
      </c>
      <c r="C221" s="117" t="str">
        <f>IFERROR(VLOOKUP($A221,'QMS Data'!$A:$BD,MATCH(C$1,'QMS Data'!$1:$1,0),FALSE),"")</f>
        <v/>
      </c>
      <c r="D221" s="117" t="str">
        <f>IFERROR(VLOOKUP($A221,'QMS Data'!$A:$BD,MATCH(D$1,'QMS Data'!$1:$1,0),FALSE),"")</f>
        <v/>
      </c>
      <c r="E221" s="118" t="str">
        <f>IFERROR(VLOOKUP($A221,'QMS Data'!$A:$BD,MATCH(E$1,'QMS Data'!$1:$1,0),FALSE),"")</f>
        <v/>
      </c>
      <c r="F221" s="117" t="str">
        <f>IFERROR(VLOOKUP($A221,'QMS Data'!$A:$BD,MATCH(F$1,'QMS Data'!$1:$1,0),FALSE),"")</f>
        <v/>
      </c>
      <c r="G221" s="117" t="str">
        <f>IFERROR(VLOOKUP($A221,'QMS Data'!$A:$BD,MATCH(G$1,'QMS Data'!$1:$1,0),FALSE),"")</f>
        <v/>
      </c>
      <c r="H221" s="117" t="str">
        <f>IFERROR(VLOOKUP($A221,'QMS Data'!$A:$BD,MATCH(H$1,'QMS Data'!$1:$1,0),FALSE),"")</f>
        <v/>
      </c>
      <c r="I221" s="117" t="str">
        <f>IFERROR(VLOOKUP($A221,'QMS Data'!$A:$BD,MATCH(I$1,'QMS Data'!$1:$1,0),FALSE),"")</f>
        <v/>
      </c>
      <c r="J221" s="117" t="str">
        <f>IFERROR(VLOOKUP($A221,'QMS Data'!$A:$BD,MATCH(J$1,'QMS Data'!$1:$1,0),FALSE),"")</f>
        <v/>
      </c>
      <c r="K221" s="117" t="str">
        <f>IFERROR(VLOOKUP($A221,'QMS Data'!$A:$BD,MATCH(K$1,'QMS Data'!$1:$1,0),FALSE),"")</f>
        <v/>
      </c>
      <c r="L221" s="119" t="str">
        <f>IFERROR(VLOOKUP($A221,'QMS Data'!$A:$BD,MATCH(L$1,'QMS Data'!$1:$1,0),FALSE),"")</f>
        <v/>
      </c>
      <c r="M221" s="120" t="str">
        <f>IFERROR(VLOOKUP($A221,'QMS Data'!$A:$BD,MATCH(M$1,'QMS Data'!$1:$1,0),FALSE),"")</f>
        <v/>
      </c>
      <c r="N221" s="119" t="str">
        <f>IFERROR(VLOOKUP($A221,'QMS Data'!$A:$BD,MATCH(N$1,'QMS Data'!$1:$1,0),FALSE),"")</f>
        <v/>
      </c>
      <c r="O221" s="120" t="str">
        <f>IFERROR(VLOOKUP($A221,'QMS Data'!$A:$BD,MATCH(O$1,'QMS Data'!$1:$1,0),FALSE),"")</f>
        <v/>
      </c>
      <c r="P221" s="119" t="str">
        <f>IFERROR(VLOOKUP($A221,'QMS Data'!$A:$BD,MATCH(P$1,'QMS Data'!$1:$1,0),FALSE),"")</f>
        <v/>
      </c>
      <c r="Q221" s="120" t="str">
        <f>IFERROR(VLOOKUP($A221,'QMS Data'!$A:$BD,MATCH(Q$1,'QMS Data'!$1:$1,0),FALSE),"")</f>
        <v/>
      </c>
      <c r="R221" s="119" t="str">
        <f>IFERROR(VLOOKUP($A221,'QMS Data'!$A:$BD,MATCH(R$1,'QMS Data'!$1:$1,0),FALSE),"")</f>
        <v/>
      </c>
      <c r="S221" s="120" t="str">
        <f>IFERROR(VLOOKUP($A221,'QMS Data'!$A:$BD,MATCH(S$1,'QMS Data'!$1:$1,0),FALSE),"")</f>
        <v/>
      </c>
      <c r="T221" s="121" t="str">
        <f t="shared" si="16"/>
        <v/>
      </c>
      <c r="U221" s="122" t="str">
        <f t="shared" si="17"/>
        <v/>
      </c>
      <c r="V221" s="121" t="str">
        <f>IFERROR(VLOOKUP('Required Data'!$H221,Evaluators!A:B,2,FALSE),"")</f>
        <v/>
      </c>
      <c r="W221" s="123" t="str">
        <f t="shared" si="18"/>
        <v/>
      </c>
      <c r="X221" s="124" t="str">
        <f>IFERROR(VLOOKUP(G221,'Active List'!B:D,2,FALSE),"")</f>
        <v/>
      </c>
      <c r="Y221" s="124" t="str">
        <f>IFERROR(SUM('Required Data'!$L221+'Required Data'!$N221+'Required Data'!$P221),"")</f>
        <v/>
      </c>
      <c r="Z221" s="123" t="str">
        <f t="shared" si="19"/>
        <v/>
      </c>
      <c r="AA221" s="125" t="str">
        <f>IFERROR(DATE(Table1[[#This Row],[Call Year]],Table1[[#This Row],[Call Month]],Table1[[#This Row],[Call day]]),"")</f>
        <v/>
      </c>
      <c r="AB221" s="123" t="str">
        <f>TEXT(Table1[[#This Row],[Call date]],"DDDD")</f>
        <v/>
      </c>
      <c r="AC22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1" s="126" t="str">
        <f>IFERROR(HOUR(Table1[[#This Row],[Time]]),"")</f>
        <v/>
      </c>
      <c r="AE221" s="126" t="str">
        <f>IFERROR(VLOOKUP(J221,DV!A:B,2,FALSE),J221)</f>
        <v/>
      </c>
    </row>
    <row r="222" spans="1:31" s="137" customFormat="1">
      <c r="A222" s="90" t="str">
        <f>IF('QMS Data'!A222&lt;&gt;"",'QMS Data'!A222,"")</f>
        <v/>
      </c>
      <c r="B222" s="117" t="str">
        <f>IFERROR(VLOOKUP($A222,'QMS Data'!$A:$BD,MATCH(B$1,'QMS Data'!$1:$1,0),FALSE),"")</f>
        <v/>
      </c>
      <c r="C222" s="117" t="str">
        <f>IFERROR(VLOOKUP($A222,'QMS Data'!$A:$BD,MATCH(C$1,'QMS Data'!$1:$1,0),FALSE),"")</f>
        <v/>
      </c>
      <c r="D222" s="117" t="str">
        <f>IFERROR(VLOOKUP($A222,'QMS Data'!$A:$BD,MATCH(D$1,'QMS Data'!$1:$1,0),FALSE),"")</f>
        <v/>
      </c>
      <c r="E222" s="118" t="str">
        <f>IFERROR(VLOOKUP($A222,'QMS Data'!$A:$BD,MATCH(E$1,'QMS Data'!$1:$1,0),FALSE),"")</f>
        <v/>
      </c>
      <c r="F222" s="117" t="str">
        <f>IFERROR(VLOOKUP($A222,'QMS Data'!$A:$BD,MATCH(F$1,'QMS Data'!$1:$1,0),FALSE),"")</f>
        <v/>
      </c>
      <c r="G222" s="117" t="str">
        <f>IFERROR(VLOOKUP($A222,'QMS Data'!$A:$BD,MATCH(G$1,'QMS Data'!$1:$1,0),FALSE),"")</f>
        <v/>
      </c>
      <c r="H222" s="117" t="str">
        <f>IFERROR(VLOOKUP($A222,'QMS Data'!$A:$BD,MATCH(H$1,'QMS Data'!$1:$1,0),FALSE),"")</f>
        <v/>
      </c>
      <c r="I222" s="117" t="str">
        <f>IFERROR(VLOOKUP($A222,'QMS Data'!$A:$BD,MATCH(I$1,'QMS Data'!$1:$1,0),FALSE),"")</f>
        <v/>
      </c>
      <c r="J222" s="117" t="str">
        <f>IFERROR(VLOOKUP($A222,'QMS Data'!$A:$BD,MATCH(J$1,'QMS Data'!$1:$1,0),FALSE),"")</f>
        <v/>
      </c>
      <c r="K222" s="117" t="str">
        <f>IFERROR(VLOOKUP($A222,'QMS Data'!$A:$BD,MATCH(K$1,'QMS Data'!$1:$1,0),FALSE),"")</f>
        <v/>
      </c>
      <c r="L222" s="119" t="str">
        <f>IFERROR(VLOOKUP($A222,'QMS Data'!$A:$BD,MATCH(L$1,'QMS Data'!$1:$1,0),FALSE),"")</f>
        <v/>
      </c>
      <c r="M222" s="120" t="str">
        <f>IFERROR(VLOOKUP($A222,'QMS Data'!$A:$BD,MATCH(M$1,'QMS Data'!$1:$1,0),FALSE),"")</f>
        <v/>
      </c>
      <c r="N222" s="119" t="str">
        <f>IFERROR(VLOOKUP($A222,'QMS Data'!$A:$BD,MATCH(N$1,'QMS Data'!$1:$1,0),FALSE),"")</f>
        <v/>
      </c>
      <c r="O222" s="120" t="str">
        <f>IFERROR(VLOOKUP($A222,'QMS Data'!$A:$BD,MATCH(O$1,'QMS Data'!$1:$1,0),FALSE),"")</f>
        <v/>
      </c>
      <c r="P222" s="119" t="str">
        <f>IFERROR(VLOOKUP($A222,'QMS Data'!$A:$BD,MATCH(P$1,'QMS Data'!$1:$1,0),FALSE),"")</f>
        <v/>
      </c>
      <c r="Q222" s="120" t="str">
        <f>IFERROR(VLOOKUP($A222,'QMS Data'!$A:$BD,MATCH(Q$1,'QMS Data'!$1:$1,0),FALSE),"")</f>
        <v/>
      </c>
      <c r="R222" s="119" t="str">
        <f>IFERROR(VLOOKUP($A222,'QMS Data'!$A:$BD,MATCH(R$1,'QMS Data'!$1:$1,0),FALSE),"")</f>
        <v/>
      </c>
      <c r="S222" s="120" t="str">
        <f>IFERROR(VLOOKUP($A222,'QMS Data'!$A:$BD,MATCH(S$1,'QMS Data'!$1:$1,0),FALSE),"")</f>
        <v/>
      </c>
      <c r="T222" s="121" t="str">
        <f t="shared" si="16"/>
        <v/>
      </c>
      <c r="U222" s="122" t="str">
        <f t="shared" si="17"/>
        <v/>
      </c>
      <c r="V222" s="121" t="str">
        <f>IFERROR(VLOOKUP('Required Data'!$H222,Evaluators!A:B,2,FALSE),"")</f>
        <v/>
      </c>
      <c r="W222" s="123" t="str">
        <f t="shared" si="18"/>
        <v/>
      </c>
      <c r="X222" s="124" t="str">
        <f>IFERROR(VLOOKUP(G222,'Active List'!B:D,2,FALSE),"")</f>
        <v/>
      </c>
      <c r="Y222" s="124" t="str">
        <f>IFERROR(SUM('Required Data'!$L222+'Required Data'!$N222+'Required Data'!$P222),"")</f>
        <v/>
      </c>
      <c r="Z222" s="123" t="str">
        <f t="shared" si="19"/>
        <v/>
      </c>
      <c r="AA222" s="125" t="str">
        <f>IFERROR(DATE(Table1[[#This Row],[Call Year]],Table1[[#This Row],[Call Month]],Table1[[#This Row],[Call day]]),"")</f>
        <v/>
      </c>
      <c r="AB222" s="123" t="str">
        <f>TEXT(Table1[[#This Row],[Call date]],"DDDD")</f>
        <v/>
      </c>
      <c r="AC22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2" s="126" t="str">
        <f>IFERROR(HOUR(Table1[[#This Row],[Time]]),"")</f>
        <v/>
      </c>
      <c r="AE222" s="126" t="str">
        <f>IFERROR(VLOOKUP(J222,DV!A:B,2,FALSE),J222)</f>
        <v/>
      </c>
    </row>
    <row r="223" spans="1:31" s="137" customFormat="1">
      <c r="A223" s="90" t="str">
        <f>IF('QMS Data'!A223&lt;&gt;"",'QMS Data'!A223,"")</f>
        <v/>
      </c>
      <c r="B223" s="117" t="str">
        <f>IFERROR(VLOOKUP($A223,'QMS Data'!$A:$BD,MATCH(B$1,'QMS Data'!$1:$1,0),FALSE),"")</f>
        <v/>
      </c>
      <c r="C223" s="117" t="str">
        <f>IFERROR(VLOOKUP($A223,'QMS Data'!$A:$BD,MATCH(C$1,'QMS Data'!$1:$1,0),FALSE),"")</f>
        <v/>
      </c>
      <c r="D223" s="117" t="str">
        <f>IFERROR(VLOOKUP($A223,'QMS Data'!$A:$BD,MATCH(D$1,'QMS Data'!$1:$1,0),FALSE),"")</f>
        <v/>
      </c>
      <c r="E223" s="118" t="str">
        <f>IFERROR(VLOOKUP($A223,'QMS Data'!$A:$BD,MATCH(E$1,'QMS Data'!$1:$1,0),FALSE),"")</f>
        <v/>
      </c>
      <c r="F223" s="117" t="str">
        <f>IFERROR(VLOOKUP($A223,'QMS Data'!$A:$BD,MATCH(F$1,'QMS Data'!$1:$1,0),FALSE),"")</f>
        <v/>
      </c>
      <c r="G223" s="117" t="str">
        <f>IFERROR(VLOOKUP($A223,'QMS Data'!$A:$BD,MATCH(G$1,'QMS Data'!$1:$1,0),FALSE),"")</f>
        <v/>
      </c>
      <c r="H223" s="117" t="str">
        <f>IFERROR(VLOOKUP($A223,'QMS Data'!$A:$BD,MATCH(H$1,'QMS Data'!$1:$1,0),FALSE),"")</f>
        <v/>
      </c>
      <c r="I223" s="117" t="str">
        <f>IFERROR(VLOOKUP($A223,'QMS Data'!$A:$BD,MATCH(I$1,'QMS Data'!$1:$1,0),FALSE),"")</f>
        <v/>
      </c>
      <c r="J223" s="117" t="str">
        <f>IFERROR(VLOOKUP($A223,'QMS Data'!$A:$BD,MATCH(J$1,'QMS Data'!$1:$1,0),FALSE),"")</f>
        <v/>
      </c>
      <c r="K223" s="117" t="str">
        <f>IFERROR(VLOOKUP($A223,'QMS Data'!$A:$BD,MATCH(K$1,'QMS Data'!$1:$1,0),FALSE),"")</f>
        <v/>
      </c>
      <c r="L223" s="119" t="str">
        <f>IFERROR(VLOOKUP($A223,'QMS Data'!$A:$BD,MATCH(L$1,'QMS Data'!$1:$1,0),FALSE),"")</f>
        <v/>
      </c>
      <c r="M223" s="120" t="str">
        <f>IFERROR(VLOOKUP($A223,'QMS Data'!$A:$BD,MATCH(M$1,'QMS Data'!$1:$1,0),FALSE),"")</f>
        <v/>
      </c>
      <c r="N223" s="119" t="str">
        <f>IFERROR(VLOOKUP($A223,'QMS Data'!$A:$BD,MATCH(N$1,'QMS Data'!$1:$1,0),FALSE),"")</f>
        <v/>
      </c>
      <c r="O223" s="120" t="str">
        <f>IFERROR(VLOOKUP($A223,'QMS Data'!$A:$BD,MATCH(O$1,'QMS Data'!$1:$1,0),FALSE),"")</f>
        <v/>
      </c>
      <c r="P223" s="119" t="str">
        <f>IFERROR(VLOOKUP($A223,'QMS Data'!$A:$BD,MATCH(P$1,'QMS Data'!$1:$1,0),FALSE),"")</f>
        <v/>
      </c>
      <c r="Q223" s="120" t="str">
        <f>IFERROR(VLOOKUP($A223,'QMS Data'!$A:$BD,MATCH(Q$1,'QMS Data'!$1:$1,0),FALSE),"")</f>
        <v/>
      </c>
      <c r="R223" s="119" t="str">
        <f>IFERROR(VLOOKUP($A223,'QMS Data'!$A:$BD,MATCH(R$1,'QMS Data'!$1:$1,0),FALSE),"")</f>
        <v/>
      </c>
      <c r="S223" s="120" t="str">
        <f>IFERROR(VLOOKUP($A223,'QMS Data'!$A:$BD,MATCH(S$1,'QMS Data'!$1:$1,0),FALSE),"")</f>
        <v/>
      </c>
      <c r="T223" s="121" t="str">
        <f t="shared" si="16"/>
        <v/>
      </c>
      <c r="U223" s="122" t="str">
        <f t="shared" si="17"/>
        <v/>
      </c>
      <c r="V223" s="121" t="str">
        <f>IFERROR(VLOOKUP('Required Data'!$H223,Evaluators!A:B,2,FALSE),"")</f>
        <v/>
      </c>
      <c r="W223" s="123" t="str">
        <f t="shared" si="18"/>
        <v/>
      </c>
      <c r="X223" s="124" t="str">
        <f>IFERROR(VLOOKUP(G223,'Active List'!B:D,2,FALSE),"")</f>
        <v/>
      </c>
      <c r="Y223" s="124" t="str">
        <f>IFERROR(SUM('Required Data'!$L223+'Required Data'!$N223+'Required Data'!$P223),"")</f>
        <v/>
      </c>
      <c r="Z223" s="123" t="str">
        <f t="shared" si="19"/>
        <v/>
      </c>
      <c r="AA223" s="125" t="str">
        <f>IFERROR(DATE(Table1[[#This Row],[Call Year]],Table1[[#This Row],[Call Month]],Table1[[#This Row],[Call day]]),"")</f>
        <v/>
      </c>
      <c r="AB223" s="123" t="str">
        <f>TEXT(Table1[[#This Row],[Call date]],"DDDD")</f>
        <v/>
      </c>
      <c r="AC22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3" s="126" t="str">
        <f>IFERROR(HOUR(Table1[[#This Row],[Time]]),"")</f>
        <v/>
      </c>
      <c r="AE223" s="126" t="str">
        <f>IFERROR(VLOOKUP(J223,DV!A:B,2,FALSE),J223)</f>
        <v/>
      </c>
    </row>
    <row r="224" spans="1:31" s="137" customFormat="1">
      <c r="A224" s="90" t="str">
        <f>IF('QMS Data'!A224&lt;&gt;"",'QMS Data'!A224,"")</f>
        <v/>
      </c>
      <c r="B224" s="117" t="str">
        <f>IFERROR(VLOOKUP($A224,'QMS Data'!$A:$BD,MATCH(B$1,'QMS Data'!$1:$1,0),FALSE),"")</f>
        <v/>
      </c>
      <c r="C224" s="117" t="str">
        <f>IFERROR(VLOOKUP($A224,'QMS Data'!$A:$BD,MATCH(C$1,'QMS Data'!$1:$1,0),FALSE),"")</f>
        <v/>
      </c>
      <c r="D224" s="117" t="str">
        <f>IFERROR(VLOOKUP($A224,'QMS Data'!$A:$BD,MATCH(D$1,'QMS Data'!$1:$1,0),FALSE),"")</f>
        <v/>
      </c>
      <c r="E224" s="118" t="str">
        <f>IFERROR(VLOOKUP($A224,'QMS Data'!$A:$BD,MATCH(E$1,'QMS Data'!$1:$1,0),FALSE),"")</f>
        <v/>
      </c>
      <c r="F224" s="117" t="str">
        <f>IFERROR(VLOOKUP($A224,'QMS Data'!$A:$BD,MATCH(F$1,'QMS Data'!$1:$1,0),FALSE),"")</f>
        <v/>
      </c>
      <c r="G224" s="117" t="str">
        <f>IFERROR(VLOOKUP($A224,'QMS Data'!$A:$BD,MATCH(G$1,'QMS Data'!$1:$1,0),FALSE),"")</f>
        <v/>
      </c>
      <c r="H224" s="117" t="str">
        <f>IFERROR(VLOOKUP($A224,'QMS Data'!$A:$BD,MATCH(H$1,'QMS Data'!$1:$1,0),FALSE),"")</f>
        <v/>
      </c>
      <c r="I224" s="117" t="str">
        <f>IFERROR(VLOOKUP($A224,'QMS Data'!$A:$BD,MATCH(I$1,'QMS Data'!$1:$1,0),FALSE),"")</f>
        <v/>
      </c>
      <c r="J224" s="117" t="str">
        <f>IFERROR(VLOOKUP($A224,'QMS Data'!$A:$BD,MATCH(J$1,'QMS Data'!$1:$1,0),FALSE),"")</f>
        <v/>
      </c>
      <c r="K224" s="117" t="str">
        <f>IFERROR(VLOOKUP($A224,'QMS Data'!$A:$BD,MATCH(K$1,'QMS Data'!$1:$1,0),FALSE),"")</f>
        <v/>
      </c>
      <c r="L224" s="119" t="str">
        <f>IFERROR(VLOOKUP($A224,'QMS Data'!$A:$BD,MATCH(L$1,'QMS Data'!$1:$1,0),FALSE),"")</f>
        <v/>
      </c>
      <c r="M224" s="120" t="str">
        <f>IFERROR(VLOOKUP($A224,'QMS Data'!$A:$BD,MATCH(M$1,'QMS Data'!$1:$1,0),FALSE),"")</f>
        <v/>
      </c>
      <c r="N224" s="119" t="str">
        <f>IFERROR(VLOOKUP($A224,'QMS Data'!$A:$BD,MATCH(N$1,'QMS Data'!$1:$1,0),FALSE),"")</f>
        <v/>
      </c>
      <c r="O224" s="120" t="str">
        <f>IFERROR(VLOOKUP($A224,'QMS Data'!$A:$BD,MATCH(O$1,'QMS Data'!$1:$1,0),FALSE),"")</f>
        <v/>
      </c>
      <c r="P224" s="119" t="str">
        <f>IFERROR(VLOOKUP($A224,'QMS Data'!$A:$BD,MATCH(P$1,'QMS Data'!$1:$1,0),FALSE),"")</f>
        <v/>
      </c>
      <c r="Q224" s="120" t="str">
        <f>IFERROR(VLOOKUP($A224,'QMS Data'!$A:$BD,MATCH(Q$1,'QMS Data'!$1:$1,0),FALSE),"")</f>
        <v/>
      </c>
      <c r="R224" s="119" t="str">
        <f>IFERROR(VLOOKUP($A224,'QMS Data'!$A:$BD,MATCH(R$1,'QMS Data'!$1:$1,0),FALSE),"")</f>
        <v/>
      </c>
      <c r="S224" s="120" t="str">
        <f>IFERROR(VLOOKUP($A224,'QMS Data'!$A:$BD,MATCH(S$1,'QMS Data'!$1:$1,0),FALSE),"")</f>
        <v/>
      </c>
      <c r="T224" s="121" t="str">
        <f t="shared" si="16"/>
        <v/>
      </c>
      <c r="U224" s="122" t="str">
        <f t="shared" si="17"/>
        <v/>
      </c>
      <c r="V224" s="121" t="str">
        <f>IFERROR(VLOOKUP('Required Data'!$H224,Evaluators!A:B,2,FALSE),"")</f>
        <v/>
      </c>
      <c r="W224" s="123" t="str">
        <f t="shared" si="18"/>
        <v/>
      </c>
      <c r="X224" s="124" t="str">
        <f>IFERROR(VLOOKUP(G224,'Active List'!B:D,2,FALSE),"")</f>
        <v/>
      </c>
      <c r="Y224" s="124" t="str">
        <f>IFERROR(SUM('Required Data'!$L224+'Required Data'!$N224+'Required Data'!$P224),"")</f>
        <v/>
      </c>
      <c r="Z224" s="123" t="str">
        <f t="shared" si="19"/>
        <v/>
      </c>
      <c r="AA224" s="125" t="str">
        <f>IFERROR(DATE(Table1[[#This Row],[Call Year]],Table1[[#This Row],[Call Month]],Table1[[#This Row],[Call day]]),"")</f>
        <v/>
      </c>
      <c r="AB224" s="123" t="str">
        <f>TEXT(Table1[[#This Row],[Call date]],"DDDD")</f>
        <v/>
      </c>
      <c r="AC22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4" s="126" t="str">
        <f>IFERROR(HOUR(Table1[[#This Row],[Time]]),"")</f>
        <v/>
      </c>
      <c r="AE224" s="126" t="str">
        <f>IFERROR(VLOOKUP(J224,DV!A:B,2,FALSE),J224)</f>
        <v/>
      </c>
    </row>
    <row r="225" spans="1:31" s="137" customFormat="1">
      <c r="A225" s="90" t="str">
        <f>IF('QMS Data'!A225&lt;&gt;"",'QMS Data'!A225,"")</f>
        <v/>
      </c>
      <c r="B225" s="117" t="str">
        <f>IFERROR(VLOOKUP($A225,'QMS Data'!$A:$BD,MATCH(B$1,'QMS Data'!$1:$1,0),FALSE),"")</f>
        <v/>
      </c>
      <c r="C225" s="117" t="str">
        <f>IFERROR(VLOOKUP($A225,'QMS Data'!$A:$BD,MATCH(C$1,'QMS Data'!$1:$1,0),FALSE),"")</f>
        <v/>
      </c>
      <c r="D225" s="117" t="str">
        <f>IFERROR(VLOOKUP($A225,'QMS Data'!$A:$BD,MATCH(D$1,'QMS Data'!$1:$1,0),FALSE),"")</f>
        <v/>
      </c>
      <c r="E225" s="118" t="str">
        <f>IFERROR(VLOOKUP($A225,'QMS Data'!$A:$BD,MATCH(E$1,'QMS Data'!$1:$1,0),FALSE),"")</f>
        <v/>
      </c>
      <c r="F225" s="117" t="str">
        <f>IFERROR(VLOOKUP($A225,'QMS Data'!$A:$BD,MATCH(F$1,'QMS Data'!$1:$1,0),FALSE),"")</f>
        <v/>
      </c>
      <c r="G225" s="117" t="str">
        <f>IFERROR(VLOOKUP($A225,'QMS Data'!$A:$BD,MATCH(G$1,'QMS Data'!$1:$1,0),FALSE),"")</f>
        <v/>
      </c>
      <c r="H225" s="117" t="str">
        <f>IFERROR(VLOOKUP($A225,'QMS Data'!$A:$BD,MATCH(H$1,'QMS Data'!$1:$1,0),FALSE),"")</f>
        <v/>
      </c>
      <c r="I225" s="117" t="str">
        <f>IFERROR(VLOOKUP($A225,'QMS Data'!$A:$BD,MATCH(I$1,'QMS Data'!$1:$1,0),FALSE),"")</f>
        <v/>
      </c>
      <c r="J225" s="117" t="str">
        <f>IFERROR(VLOOKUP($A225,'QMS Data'!$A:$BD,MATCH(J$1,'QMS Data'!$1:$1,0),FALSE),"")</f>
        <v/>
      </c>
      <c r="K225" s="117" t="str">
        <f>IFERROR(VLOOKUP($A225,'QMS Data'!$A:$BD,MATCH(K$1,'QMS Data'!$1:$1,0),FALSE),"")</f>
        <v/>
      </c>
      <c r="L225" s="119" t="str">
        <f>IFERROR(VLOOKUP($A225,'QMS Data'!$A:$BD,MATCH(L$1,'QMS Data'!$1:$1,0),FALSE),"")</f>
        <v/>
      </c>
      <c r="M225" s="120" t="str">
        <f>IFERROR(VLOOKUP($A225,'QMS Data'!$A:$BD,MATCH(M$1,'QMS Data'!$1:$1,0),FALSE),"")</f>
        <v/>
      </c>
      <c r="N225" s="119" t="str">
        <f>IFERROR(VLOOKUP($A225,'QMS Data'!$A:$BD,MATCH(N$1,'QMS Data'!$1:$1,0),FALSE),"")</f>
        <v/>
      </c>
      <c r="O225" s="120" t="str">
        <f>IFERROR(VLOOKUP($A225,'QMS Data'!$A:$BD,MATCH(O$1,'QMS Data'!$1:$1,0),FALSE),"")</f>
        <v/>
      </c>
      <c r="P225" s="119" t="str">
        <f>IFERROR(VLOOKUP($A225,'QMS Data'!$A:$BD,MATCH(P$1,'QMS Data'!$1:$1,0),FALSE),"")</f>
        <v/>
      </c>
      <c r="Q225" s="120" t="str">
        <f>IFERROR(VLOOKUP($A225,'QMS Data'!$A:$BD,MATCH(Q$1,'QMS Data'!$1:$1,0),FALSE),"")</f>
        <v/>
      </c>
      <c r="R225" s="119" t="str">
        <f>IFERROR(VLOOKUP($A225,'QMS Data'!$A:$BD,MATCH(R$1,'QMS Data'!$1:$1,0),FALSE),"")</f>
        <v/>
      </c>
      <c r="S225" s="120" t="str">
        <f>IFERROR(VLOOKUP($A225,'QMS Data'!$A:$BD,MATCH(S$1,'QMS Data'!$1:$1,0),FALSE),"")</f>
        <v/>
      </c>
      <c r="T225" s="121" t="str">
        <f t="shared" si="16"/>
        <v/>
      </c>
      <c r="U225" s="122" t="str">
        <f t="shared" si="17"/>
        <v/>
      </c>
      <c r="V225" s="121" t="str">
        <f>IFERROR(VLOOKUP('Required Data'!$H225,Evaluators!A:B,2,FALSE),"")</f>
        <v/>
      </c>
      <c r="W225" s="123" t="str">
        <f t="shared" si="18"/>
        <v/>
      </c>
      <c r="X225" s="124" t="str">
        <f>IFERROR(VLOOKUP(G225,'Active List'!B:D,2,FALSE),"")</f>
        <v/>
      </c>
      <c r="Y225" s="124" t="str">
        <f>IFERROR(SUM('Required Data'!$L225+'Required Data'!$N225+'Required Data'!$P225),"")</f>
        <v/>
      </c>
      <c r="Z225" s="123" t="str">
        <f t="shared" si="19"/>
        <v/>
      </c>
      <c r="AA225" s="125" t="str">
        <f>IFERROR(DATE(Table1[[#This Row],[Call Year]],Table1[[#This Row],[Call Month]],Table1[[#This Row],[Call day]]),"")</f>
        <v/>
      </c>
      <c r="AB225" s="123" t="str">
        <f>TEXT(Table1[[#This Row],[Call date]],"DDDD")</f>
        <v/>
      </c>
      <c r="AC22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5" s="126" t="str">
        <f>IFERROR(HOUR(Table1[[#This Row],[Time]]),"")</f>
        <v/>
      </c>
      <c r="AE225" s="126" t="str">
        <f>IFERROR(VLOOKUP(J225,DV!A:B,2,FALSE),J225)</f>
        <v/>
      </c>
    </row>
    <row r="226" spans="1:31" s="137" customFormat="1">
      <c r="A226" s="90" t="str">
        <f>IF('QMS Data'!A226&lt;&gt;"",'QMS Data'!A226,"")</f>
        <v/>
      </c>
      <c r="B226" s="117" t="str">
        <f>IFERROR(VLOOKUP($A226,'QMS Data'!$A:$BD,MATCH(B$1,'QMS Data'!$1:$1,0),FALSE),"")</f>
        <v/>
      </c>
      <c r="C226" s="117" t="str">
        <f>IFERROR(VLOOKUP($A226,'QMS Data'!$A:$BD,MATCH(C$1,'QMS Data'!$1:$1,0),FALSE),"")</f>
        <v/>
      </c>
      <c r="D226" s="117" t="str">
        <f>IFERROR(VLOOKUP($A226,'QMS Data'!$A:$BD,MATCH(D$1,'QMS Data'!$1:$1,0),FALSE),"")</f>
        <v/>
      </c>
      <c r="E226" s="118" t="str">
        <f>IFERROR(VLOOKUP($A226,'QMS Data'!$A:$BD,MATCH(E$1,'QMS Data'!$1:$1,0),FALSE),"")</f>
        <v/>
      </c>
      <c r="F226" s="117" t="str">
        <f>IFERROR(VLOOKUP($A226,'QMS Data'!$A:$BD,MATCH(F$1,'QMS Data'!$1:$1,0),FALSE),"")</f>
        <v/>
      </c>
      <c r="G226" s="117" t="str">
        <f>IFERROR(VLOOKUP($A226,'QMS Data'!$A:$BD,MATCH(G$1,'QMS Data'!$1:$1,0),FALSE),"")</f>
        <v/>
      </c>
      <c r="H226" s="117" t="str">
        <f>IFERROR(VLOOKUP($A226,'QMS Data'!$A:$BD,MATCH(H$1,'QMS Data'!$1:$1,0),FALSE),"")</f>
        <v/>
      </c>
      <c r="I226" s="117" t="str">
        <f>IFERROR(VLOOKUP($A226,'QMS Data'!$A:$BD,MATCH(I$1,'QMS Data'!$1:$1,0),FALSE),"")</f>
        <v/>
      </c>
      <c r="J226" s="117" t="str">
        <f>IFERROR(VLOOKUP($A226,'QMS Data'!$A:$BD,MATCH(J$1,'QMS Data'!$1:$1,0),FALSE),"")</f>
        <v/>
      </c>
      <c r="K226" s="117" t="str">
        <f>IFERROR(VLOOKUP($A226,'QMS Data'!$A:$BD,MATCH(K$1,'QMS Data'!$1:$1,0),FALSE),"")</f>
        <v/>
      </c>
      <c r="L226" s="119" t="str">
        <f>IFERROR(VLOOKUP($A226,'QMS Data'!$A:$BD,MATCH(L$1,'QMS Data'!$1:$1,0),FALSE),"")</f>
        <v/>
      </c>
      <c r="M226" s="120" t="str">
        <f>IFERROR(VLOOKUP($A226,'QMS Data'!$A:$BD,MATCH(M$1,'QMS Data'!$1:$1,0),FALSE),"")</f>
        <v/>
      </c>
      <c r="N226" s="119" t="str">
        <f>IFERROR(VLOOKUP($A226,'QMS Data'!$A:$BD,MATCH(N$1,'QMS Data'!$1:$1,0),FALSE),"")</f>
        <v/>
      </c>
      <c r="O226" s="120" t="str">
        <f>IFERROR(VLOOKUP($A226,'QMS Data'!$A:$BD,MATCH(O$1,'QMS Data'!$1:$1,0),FALSE),"")</f>
        <v/>
      </c>
      <c r="P226" s="119" t="str">
        <f>IFERROR(VLOOKUP($A226,'QMS Data'!$A:$BD,MATCH(P$1,'QMS Data'!$1:$1,0),FALSE),"")</f>
        <v/>
      </c>
      <c r="Q226" s="120" t="str">
        <f>IFERROR(VLOOKUP($A226,'QMS Data'!$A:$BD,MATCH(Q$1,'QMS Data'!$1:$1,0),FALSE),"")</f>
        <v/>
      </c>
      <c r="R226" s="119" t="str">
        <f>IFERROR(VLOOKUP($A226,'QMS Data'!$A:$BD,MATCH(R$1,'QMS Data'!$1:$1,0),FALSE),"")</f>
        <v/>
      </c>
      <c r="S226" s="120" t="str">
        <f>IFERROR(VLOOKUP($A226,'QMS Data'!$A:$BD,MATCH(S$1,'QMS Data'!$1:$1,0),FALSE),"")</f>
        <v/>
      </c>
      <c r="T226" s="121" t="str">
        <f t="shared" si="16"/>
        <v/>
      </c>
      <c r="U226" s="122" t="str">
        <f t="shared" si="17"/>
        <v/>
      </c>
      <c r="V226" s="121" t="str">
        <f>IFERROR(VLOOKUP('Required Data'!$H226,Evaluators!A:B,2,FALSE),"")</f>
        <v/>
      </c>
      <c r="W226" s="123" t="str">
        <f t="shared" si="18"/>
        <v/>
      </c>
      <c r="X226" s="124" t="str">
        <f>IFERROR(VLOOKUP(G226,'Active List'!B:D,2,FALSE),"")</f>
        <v/>
      </c>
      <c r="Y226" s="124" t="str">
        <f>IFERROR(SUM('Required Data'!$L226+'Required Data'!$N226+'Required Data'!$P226),"")</f>
        <v/>
      </c>
      <c r="Z226" s="123" t="str">
        <f t="shared" si="19"/>
        <v/>
      </c>
      <c r="AA226" s="125" t="str">
        <f>IFERROR(DATE(Table1[[#This Row],[Call Year]],Table1[[#This Row],[Call Month]],Table1[[#This Row],[Call day]]),"")</f>
        <v/>
      </c>
      <c r="AB226" s="123" t="str">
        <f>TEXT(Table1[[#This Row],[Call date]],"DDDD")</f>
        <v/>
      </c>
      <c r="AC22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6" s="126" t="str">
        <f>IFERROR(HOUR(Table1[[#This Row],[Time]]),"")</f>
        <v/>
      </c>
      <c r="AE226" s="126" t="str">
        <f>IFERROR(VLOOKUP(J226,DV!A:B,2,FALSE),J226)</f>
        <v/>
      </c>
    </row>
    <row r="227" spans="1:31" s="137" customFormat="1">
      <c r="A227" s="90" t="str">
        <f>IF('QMS Data'!A227&lt;&gt;"",'QMS Data'!A227,"")</f>
        <v/>
      </c>
      <c r="B227" s="117" t="str">
        <f>IFERROR(VLOOKUP($A227,'QMS Data'!$A:$BD,MATCH(B$1,'QMS Data'!$1:$1,0),FALSE),"")</f>
        <v/>
      </c>
      <c r="C227" s="117" t="str">
        <f>IFERROR(VLOOKUP($A227,'QMS Data'!$A:$BD,MATCH(C$1,'QMS Data'!$1:$1,0),FALSE),"")</f>
        <v/>
      </c>
      <c r="D227" s="117" t="str">
        <f>IFERROR(VLOOKUP($A227,'QMS Data'!$A:$BD,MATCH(D$1,'QMS Data'!$1:$1,0),FALSE),"")</f>
        <v/>
      </c>
      <c r="E227" s="118" t="str">
        <f>IFERROR(VLOOKUP($A227,'QMS Data'!$A:$BD,MATCH(E$1,'QMS Data'!$1:$1,0),FALSE),"")</f>
        <v/>
      </c>
      <c r="F227" s="117" t="str">
        <f>IFERROR(VLOOKUP($A227,'QMS Data'!$A:$BD,MATCH(F$1,'QMS Data'!$1:$1,0),FALSE),"")</f>
        <v/>
      </c>
      <c r="G227" s="117" t="str">
        <f>IFERROR(VLOOKUP($A227,'QMS Data'!$A:$BD,MATCH(G$1,'QMS Data'!$1:$1,0),FALSE),"")</f>
        <v/>
      </c>
      <c r="H227" s="117" t="str">
        <f>IFERROR(VLOOKUP($A227,'QMS Data'!$A:$BD,MATCH(H$1,'QMS Data'!$1:$1,0),FALSE),"")</f>
        <v/>
      </c>
      <c r="I227" s="117" t="str">
        <f>IFERROR(VLOOKUP($A227,'QMS Data'!$A:$BD,MATCH(I$1,'QMS Data'!$1:$1,0),FALSE),"")</f>
        <v/>
      </c>
      <c r="J227" s="117" t="str">
        <f>IFERROR(VLOOKUP($A227,'QMS Data'!$A:$BD,MATCH(J$1,'QMS Data'!$1:$1,0),FALSE),"")</f>
        <v/>
      </c>
      <c r="K227" s="117" t="str">
        <f>IFERROR(VLOOKUP($A227,'QMS Data'!$A:$BD,MATCH(K$1,'QMS Data'!$1:$1,0),FALSE),"")</f>
        <v/>
      </c>
      <c r="L227" s="119" t="str">
        <f>IFERROR(VLOOKUP($A227,'QMS Data'!$A:$BD,MATCH(L$1,'QMS Data'!$1:$1,0),FALSE),"")</f>
        <v/>
      </c>
      <c r="M227" s="120" t="str">
        <f>IFERROR(VLOOKUP($A227,'QMS Data'!$A:$BD,MATCH(M$1,'QMS Data'!$1:$1,0),FALSE),"")</f>
        <v/>
      </c>
      <c r="N227" s="119" t="str">
        <f>IFERROR(VLOOKUP($A227,'QMS Data'!$A:$BD,MATCH(N$1,'QMS Data'!$1:$1,0),FALSE),"")</f>
        <v/>
      </c>
      <c r="O227" s="120" t="str">
        <f>IFERROR(VLOOKUP($A227,'QMS Data'!$A:$BD,MATCH(O$1,'QMS Data'!$1:$1,0),FALSE),"")</f>
        <v/>
      </c>
      <c r="P227" s="119" t="str">
        <f>IFERROR(VLOOKUP($A227,'QMS Data'!$A:$BD,MATCH(P$1,'QMS Data'!$1:$1,0),FALSE),"")</f>
        <v/>
      </c>
      <c r="Q227" s="120" t="str">
        <f>IFERROR(VLOOKUP($A227,'QMS Data'!$A:$BD,MATCH(Q$1,'QMS Data'!$1:$1,0),FALSE),"")</f>
        <v/>
      </c>
      <c r="R227" s="119" t="str">
        <f>IFERROR(VLOOKUP($A227,'QMS Data'!$A:$BD,MATCH(R$1,'QMS Data'!$1:$1,0),FALSE),"")</f>
        <v/>
      </c>
      <c r="S227" s="120" t="str">
        <f>IFERROR(VLOOKUP($A227,'QMS Data'!$A:$BD,MATCH(S$1,'QMS Data'!$1:$1,0),FALSE),"")</f>
        <v/>
      </c>
      <c r="T227" s="121" t="str">
        <f t="shared" si="16"/>
        <v/>
      </c>
      <c r="U227" s="122" t="str">
        <f t="shared" si="17"/>
        <v/>
      </c>
      <c r="V227" s="121" t="str">
        <f>IFERROR(VLOOKUP('Required Data'!$H227,Evaluators!A:B,2,FALSE),"")</f>
        <v/>
      </c>
      <c r="W227" s="123" t="str">
        <f t="shared" si="18"/>
        <v/>
      </c>
      <c r="X227" s="124" t="str">
        <f>IFERROR(VLOOKUP(G227,'Active List'!B:D,2,FALSE),"")</f>
        <v/>
      </c>
      <c r="Y227" s="124" t="str">
        <f>IFERROR(SUM('Required Data'!$L227+'Required Data'!$N227+'Required Data'!$P227),"")</f>
        <v/>
      </c>
      <c r="Z227" s="123" t="str">
        <f t="shared" si="19"/>
        <v/>
      </c>
      <c r="AA227" s="125" t="str">
        <f>IFERROR(DATE(Table1[[#This Row],[Call Year]],Table1[[#This Row],[Call Month]],Table1[[#This Row],[Call day]]),"")</f>
        <v/>
      </c>
      <c r="AB227" s="123" t="str">
        <f>TEXT(Table1[[#This Row],[Call date]],"DDDD")</f>
        <v/>
      </c>
      <c r="AC22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7" s="126" t="str">
        <f>IFERROR(HOUR(Table1[[#This Row],[Time]]),"")</f>
        <v/>
      </c>
      <c r="AE227" s="126" t="str">
        <f>IFERROR(VLOOKUP(J227,DV!A:B,2,FALSE),J227)</f>
        <v/>
      </c>
    </row>
    <row r="228" spans="1:31" s="137" customFormat="1">
      <c r="A228" s="90" t="str">
        <f>IF('QMS Data'!A228&lt;&gt;"",'QMS Data'!A228,"")</f>
        <v/>
      </c>
      <c r="B228" s="117" t="str">
        <f>IFERROR(VLOOKUP($A228,'QMS Data'!$A:$BD,MATCH(B$1,'QMS Data'!$1:$1,0),FALSE),"")</f>
        <v/>
      </c>
      <c r="C228" s="117" t="str">
        <f>IFERROR(VLOOKUP($A228,'QMS Data'!$A:$BD,MATCH(C$1,'QMS Data'!$1:$1,0),FALSE),"")</f>
        <v/>
      </c>
      <c r="D228" s="117" t="str">
        <f>IFERROR(VLOOKUP($A228,'QMS Data'!$A:$BD,MATCH(D$1,'QMS Data'!$1:$1,0),FALSE),"")</f>
        <v/>
      </c>
      <c r="E228" s="118" t="str">
        <f>IFERROR(VLOOKUP($A228,'QMS Data'!$A:$BD,MATCH(E$1,'QMS Data'!$1:$1,0),FALSE),"")</f>
        <v/>
      </c>
      <c r="F228" s="117" t="str">
        <f>IFERROR(VLOOKUP($A228,'QMS Data'!$A:$BD,MATCH(F$1,'QMS Data'!$1:$1,0),FALSE),"")</f>
        <v/>
      </c>
      <c r="G228" s="117" t="str">
        <f>IFERROR(VLOOKUP($A228,'QMS Data'!$A:$BD,MATCH(G$1,'QMS Data'!$1:$1,0),FALSE),"")</f>
        <v/>
      </c>
      <c r="H228" s="117" t="str">
        <f>IFERROR(VLOOKUP($A228,'QMS Data'!$A:$BD,MATCH(H$1,'QMS Data'!$1:$1,0),FALSE),"")</f>
        <v/>
      </c>
      <c r="I228" s="117" t="str">
        <f>IFERROR(VLOOKUP($A228,'QMS Data'!$A:$BD,MATCH(I$1,'QMS Data'!$1:$1,0),FALSE),"")</f>
        <v/>
      </c>
      <c r="J228" s="117" t="str">
        <f>IFERROR(VLOOKUP($A228,'QMS Data'!$A:$BD,MATCH(J$1,'QMS Data'!$1:$1,0),FALSE),"")</f>
        <v/>
      </c>
      <c r="K228" s="117" t="str">
        <f>IFERROR(VLOOKUP($A228,'QMS Data'!$A:$BD,MATCH(K$1,'QMS Data'!$1:$1,0),FALSE),"")</f>
        <v/>
      </c>
      <c r="L228" s="119" t="str">
        <f>IFERROR(VLOOKUP($A228,'QMS Data'!$A:$BD,MATCH(L$1,'QMS Data'!$1:$1,0),FALSE),"")</f>
        <v/>
      </c>
      <c r="M228" s="120" t="str">
        <f>IFERROR(VLOOKUP($A228,'QMS Data'!$A:$BD,MATCH(M$1,'QMS Data'!$1:$1,0),FALSE),"")</f>
        <v/>
      </c>
      <c r="N228" s="119" t="str">
        <f>IFERROR(VLOOKUP($A228,'QMS Data'!$A:$BD,MATCH(N$1,'QMS Data'!$1:$1,0),FALSE),"")</f>
        <v/>
      </c>
      <c r="O228" s="120" t="str">
        <f>IFERROR(VLOOKUP($A228,'QMS Data'!$A:$BD,MATCH(O$1,'QMS Data'!$1:$1,0),FALSE),"")</f>
        <v/>
      </c>
      <c r="P228" s="119" t="str">
        <f>IFERROR(VLOOKUP($A228,'QMS Data'!$A:$BD,MATCH(P$1,'QMS Data'!$1:$1,0),FALSE),"")</f>
        <v/>
      </c>
      <c r="Q228" s="120" t="str">
        <f>IFERROR(VLOOKUP($A228,'QMS Data'!$A:$BD,MATCH(Q$1,'QMS Data'!$1:$1,0),FALSE),"")</f>
        <v/>
      </c>
      <c r="R228" s="119" t="str">
        <f>IFERROR(VLOOKUP($A228,'QMS Data'!$A:$BD,MATCH(R$1,'QMS Data'!$1:$1,0),FALSE),"")</f>
        <v/>
      </c>
      <c r="S228" s="120" t="str">
        <f>IFERROR(VLOOKUP($A228,'QMS Data'!$A:$BD,MATCH(S$1,'QMS Data'!$1:$1,0),FALSE),"")</f>
        <v/>
      </c>
      <c r="T228" s="121" t="str">
        <f t="shared" si="16"/>
        <v/>
      </c>
      <c r="U228" s="122" t="str">
        <f t="shared" si="17"/>
        <v/>
      </c>
      <c r="V228" s="121" t="str">
        <f>IFERROR(VLOOKUP('Required Data'!$H228,Evaluators!A:B,2,FALSE),"")</f>
        <v/>
      </c>
      <c r="W228" s="123" t="str">
        <f t="shared" si="18"/>
        <v/>
      </c>
      <c r="X228" s="124" t="str">
        <f>IFERROR(VLOOKUP(G228,'Active List'!B:D,2,FALSE),"")</f>
        <v/>
      </c>
      <c r="Y228" s="124" t="str">
        <f>IFERROR(SUM('Required Data'!$L228+'Required Data'!$N228+'Required Data'!$P228),"")</f>
        <v/>
      </c>
      <c r="Z228" s="123" t="str">
        <f t="shared" si="19"/>
        <v/>
      </c>
      <c r="AA228" s="125" t="str">
        <f>IFERROR(DATE(Table1[[#This Row],[Call Year]],Table1[[#This Row],[Call Month]],Table1[[#This Row],[Call day]]),"")</f>
        <v/>
      </c>
      <c r="AB228" s="123" t="str">
        <f>TEXT(Table1[[#This Row],[Call date]],"DDDD")</f>
        <v/>
      </c>
      <c r="AC22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8" s="126" t="str">
        <f>IFERROR(HOUR(Table1[[#This Row],[Time]]),"")</f>
        <v/>
      </c>
      <c r="AE228" s="126" t="str">
        <f>IFERROR(VLOOKUP(J228,DV!A:B,2,FALSE),J228)</f>
        <v/>
      </c>
    </row>
    <row r="229" spans="1:31" s="137" customFormat="1">
      <c r="A229" s="90" t="str">
        <f>IF('QMS Data'!A229&lt;&gt;"",'QMS Data'!A229,"")</f>
        <v/>
      </c>
      <c r="B229" s="117" t="str">
        <f>IFERROR(VLOOKUP($A229,'QMS Data'!$A:$BD,MATCH(B$1,'QMS Data'!$1:$1,0),FALSE),"")</f>
        <v/>
      </c>
      <c r="C229" s="117" t="str">
        <f>IFERROR(VLOOKUP($A229,'QMS Data'!$A:$BD,MATCH(C$1,'QMS Data'!$1:$1,0),FALSE),"")</f>
        <v/>
      </c>
      <c r="D229" s="117" t="str">
        <f>IFERROR(VLOOKUP($A229,'QMS Data'!$A:$BD,MATCH(D$1,'QMS Data'!$1:$1,0),FALSE),"")</f>
        <v/>
      </c>
      <c r="E229" s="118" t="str">
        <f>IFERROR(VLOOKUP($A229,'QMS Data'!$A:$BD,MATCH(E$1,'QMS Data'!$1:$1,0),FALSE),"")</f>
        <v/>
      </c>
      <c r="F229" s="117" t="str">
        <f>IFERROR(VLOOKUP($A229,'QMS Data'!$A:$BD,MATCH(F$1,'QMS Data'!$1:$1,0),FALSE),"")</f>
        <v/>
      </c>
      <c r="G229" s="117" t="str">
        <f>IFERROR(VLOOKUP($A229,'QMS Data'!$A:$BD,MATCH(G$1,'QMS Data'!$1:$1,0),FALSE),"")</f>
        <v/>
      </c>
      <c r="H229" s="117" t="str">
        <f>IFERROR(VLOOKUP($A229,'QMS Data'!$A:$BD,MATCH(H$1,'QMS Data'!$1:$1,0),FALSE),"")</f>
        <v/>
      </c>
      <c r="I229" s="117" t="str">
        <f>IFERROR(VLOOKUP($A229,'QMS Data'!$A:$BD,MATCH(I$1,'QMS Data'!$1:$1,0),FALSE),"")</f>
        <v/>
      </c>
      <c r="J229" s="117" t="str">
        <f>IFERROR(VLOOKUP($A229,'QMS Data'!$A:$BD,MATCH(J$1,'QMS Data'!$1:$1,0),FALSE),"")</f>
        <v/>
      </c>
      <c r="K229" s="117" t="str">
        <f>IFERROR(VLOOKUP($A229,'QMS Data'!$A:$BD,MATCH(K$1,'QMS Data'!$1:$1,0),FALSE),"")</f>
        <v/>
      </c>
      <c r="L229" s="119" t="str">
        <f>IFERROR(VLOOKUP($A229,'QMS Data'!$A:$BD,MATCH(L$1,'QMS Data'!$1:$1,0),FALSE),"")</f>
        <v/>
      </c>
      <c r="M229" s="120" t="str">
        <f>IFERROR(VLOOKUP($A229,'QMS Data'!$A:$BD,MATCH(M$1,'QMS Data'!$1:$1,0),FALSE),"")</f>
        <v/>
      </c>
      <c r="N229" s="119" t="str">
        <f>IFERROR(VLOOKUP($A229,'QMS Data'!$A:$BD,MATCH(N$1,'QMS Data'!$1:$1,0),FALSE),"")</f>
        <v/>
      </c>
      <c r="O229" s="120" t="str">
        <f>IFERROR(VLOOKUP($A229,'QMS Data'!$A:$BD,MATCH(O$1,'QMS Data'!$1:$1,0),FALSE),"")</f>
        <v/>
      </c>
      <c r="P229" s="119" t="str">
        <f>IFERROR(VLOOKUP($A229,'QMS Data'!$A:$BD,MATCH(P$1,'QMS Data'!$1:$1,0),FALSE),"")</f>
        <v/>
      </c>
      <c r="Q229" s="120" t="str">
        <f>IFERROR(VLOOKUP($A229,'QMS Data'!$A:$BD,MATCH(Q$1,'QMS Data'!$1:$1,0),FALSE),"")</f>
        <v/>
      </c>
      <c r="R229" s="119" t="str">
        <f>IFERROR(VLOOKUP($A229,'QMS Data'!$A:$BD,MATCH(R$1,'QMS Data'!$1:$1,0),FALSE),"")</f>
        <v/>
      </c>
      <c r="S229" s="120" t="str">
        <f>IFERROR(VLOOKUP($A229,'QMS Data'!$A:$BD,MATCH(S$1,'QMS Data'!$1:$1,0),FALSE),"")</f>
        <v/>
      </c>
      <c r="T229" s="121" t="str">
        <f t="shared" si="16"/>
        <v/>
      </c>
      <c r="U229" s="122" t="str">
        <f t="shared" si="17"/>
        <v/>
      </c>
      <c r="V229" s="121" t="str">
        <f>IFERROR(VLOOKUP('Required Data'!$H229,Evaluators!A:B,2,FALSE),"")</f>
        <v/>
      </c>
      <c r="W229" s="123" t="str">
        <f t="shared" si="18"/>
        <v/>
      </c>
      <c r="X229" s="124" t="str">
        <f>IFERROR(VLOOKUP(G229,'Active List'!B:D,2,FALSE),"")</f>
        <v/>
      </c>
      <c r="Y229" s="124" t="str">
        <f>IFERROR(SUM('Required Data'!$L229+'Required Data'!$N229+'Required Data'!$P229),"")</f>
        <v/>
      </c>
      <c r="Z229" s="123" t="str">
        <f t="shared" si="19"/>
        <v/>
      </c>
      <c r="AA229" s="125" t="str">
        <f>IFERROR(DATE(Table1[[#This Row],[Call Year]],Table1[[#This Row],[Call Month]],Table1[[#This Row],[Call day]]),"")</f>
        <v/>
      </c>
      <c r="AB229" s="123" t="str">
        <f>TEXT(Table1[[#This Row],[Call date]],"DDDD")</f>
        <v/>
      </c>
      <c r="AC22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29" s="126" t="str">
        <f>IFERROR(HOUR(Table1[[#This Row],[Time]]),"")</f>
        <v/>
      </c>
      <c r="AE229" s="126" t="str">
        <f>IFERROR(VLOOKUP(J229,DV!A:B,2,FALSE),J229)</f>
        <v/>
      </c>
    </row>
    <row r="230" spans="1:31" s="137" customFormat="1">
      <c r="A230" s="90" t="str">
        <f>IF('QMS Data'!A230&lt;&gt;"",'QMS Data'!A230,"")</f>
        <v/>
      </c>
      <c r="B230" s="117" t="str">
        <f>IFERROR(VLOOKUP($A230,'QMS Data'!$A:$BD,MATCH(B$1,'QMS Data'!$1:$1,0),FALSE),"")</f>
        <v/>
      </c>
      <c r="C230" s="117" t="str">
        <f>IFERROR(VLOOKUP($A230,'QMS Data'!$A:$BD,MATCH(C$1,'QMS Data'!$1:$1,0),FALSE),"")</f>
        <v/>
      </c>
      <c r="D230" s="117" t="str">
        <f>IFERROR(VLOOKUP($A230,'QMS Data'!$A:$BD,MATCH(D$1,'QMS Data'!$1:$1,0),FALSE),"")</f>
        <v/>
      </c>
      <c r="E230" s="118" t="str">
        <f>IFERROR(VLOOKUP($A230,'QMS Data'!$A:$BD,MATCH(E$1,'QMS Data'!$1:$1,0),FALSE),"")</f>
        <v/>
      </c>
      <c r="F230" s="117" t="str">
        <f>IFERROR(VLOOKUP($A230,'QMS Data'!$A:$BD,MATCH(F$1,'QMS Data'!$1:$1,0),FALSE),"")</f>
        <v/>
      </c>
      <c r="G230" s="117" t="str">
        <f>IFERROR(VLOOKUP($A230,'QMS Data'!$A:$BD,MATCH(G$1,'QMS Data'!$1:$1,0),FALSE),"")</f>
        <v/>
      </c>
      <c r="H230" s="117" t="str">
        <f>IFERROR(VLOOKUP($A230,'QMS Data'!$A:$BD,MATCH(H$1,'QMS Data'!$1:$1,0),FALSE),"")</f>
        <v/>
      </c>
      <c r="I230" s="117" t="str">
        <f>IFERROR(VLOOKUP($A230,'QMS Data'!$A:$BD,MATCH(I$1,'QMS Data'!$1:$1,0),FALSE),"")</f>
        <v/>
      </c>
      <c r="J230" s="117" t="str">
        <f>IFERROR(VLOOKUP($A230,'QMS Data'!$A:$BD,MATCH(J$1,'QMS Data'!$1:$1,0),FALSE),"")</f>
        <v/>
      </c>
      <c r="K230" s="117" t="str">
        <f>IFERROR(VLOOKUP($A230,'QMS Data'!$A:$BD,MATCH(K$1,'QMS Data'!$1:$1,0),FALSE),"")</f>
        <v/>
      </c>
      <c r="L230" s="119" t="str">
        <f>IFERROR(VLOOKUP($A230,'QMS Data'!$A:$BD,MATCH(L$1,'QMS Data'!$1:$1,0),FALSE),"")</f>
        <v/>
      </c>
      <c r="M230" s="120" t="str">
        <f>IFERROR(VLOOKUP($A230,'QMS Data'!$A:$BD,MATCH(M$1,'QMS Data'!$1:$1,0),FALSE),"")</f>
        <v/>
      </c>
      <c r="N230" s="119" t="str">
        <f>IFERROR(VLOOKUP($A230,'QMS Data'!$A:$BD,MATCH(N$1,'QMS Data'!$1:$1,0),FALSE),"")</f>
        <v/>
      </c>
      <c r="O230" s="120" t="str">
        <f>IFERROR(VLOOKUP($A230,'QMS Data'!$A:$BD,MATCH(O$1,'QMS Data'!$1:$1,0),FALSE),"")</f>
        <v/>
      </c>
      <c r="P230" s="119" t="str">
        <f>IFERROR(VLOOKUP($A230,'QMS Data'!$A:$BD,MATCH(P$1,'QMS Data'!$1:$1,0),FALSE),"")</f>
        <v/>
      </c>
      <c r="Q230" s="120" t="str">
        <f>IFERROR(VLOOKUP($A230,'QMS Data'!$A:$BD,MATCH(Q$1,'QMS Data'!$1:$1,0),FALSE),"")</f>
        <v/>
      </c>
      <c r="R230" s="119" t="str">
        <f>IFERROR(VLOOKUP($A230,'QMS Data'!$A:$BD,MATCH(R$1,'QMS Data'!$1:$1,0),FALSE),"")</f>
        <v/>
      </c>
      <c r="S230" s="120" t="str">
        <f>IFERROR(VLOOKUP($A230,'QMS Data'!$A:$BD,MATCH(S$1,'QMS Data'!$1:$1,0),FALSE),"")</f>
        <v/>
      </c>
      <c r="T230" s="121" t="str">
        <f t="shared" si="16"/>
        <v/>
      </c>
      <c r="U230" s="122" t="str">
        <f t="shared" si="17"/>
        <v/>
      </c>
      <c r="V230" s="121" t="str">
        <f>IFERROR(VLOOKUP('Required Data'!$H230,Evaluators!A:B,2,FALSE),"")</f>
        <v/>
      </c>
      <c r="W230" s="123" t="str">
        <f t="shared" si="18"/>
        <v/>
      </c>
      <c r="X230" s="124" t="str">
        <f>IFERROR(VLOOKUP(G230,'Active List'!B:D,2,FALSE),"")</f>
        <v/>
      </c>
      <c r="Y230" s="124" t="str">
        <f>IFERROR(SUM('Required Data'!$L230+'Required Data'!$N230+'Required Data'!$P230),"")</f>
        <v/>
      </c>
      <c r="Z230" s="123" t="str">
        <f t="shared" si="19"/>
        <v/>
      </c>
      <c r="AA230" s="125" t="str">
        <f>IFERROR(DATE(Table1[[#This Row],[Call Year]],Table1[[#This Row],[Call Month]],Table1[[#This Row],[Call day]]),"")</f>
        <v/>
      </c>
      <c r="AB230" s="123" t="str">
        <f>TEXT(Table1[[#This Row],[Call date]],"DDDD")</f>
        <v/>
      </c>
      <c r="AC23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0" s="126" t="str">
        <f>IFERROR(HOUR(Table1[[#This Row],[Time]]),"")</f>
        <v/>
      </c>
      <c r="AE230" s="126" t="str">
        <f>IFERROR(VLOOKUP(J230,DV!A:B,2,FALSE),J230)</f>
        <v/>
      </c>
    </row>
    <row r="231" spans="1:31" s="137" customFormat="1">
      <c r="A231" s="90" t="str">
        <f>IF('QMS Data'!A231&lt;&gt;"",'QMS Data'!A231,"")</f>
        <v/>
      </c>
      <c r="B231" s="117" t="str">
        <f>IFERROR(VLOOKUP($A231,'QMS Data'!$A:$BD,MATCH(B$1,'QMS Data'!$1:$1,0),FALSE),"")</f>
        <v/>
      </c>
      <c r="C231" s="117" t="str">
        <f>IFERROR(VLOOKUP($A231,'QMS Data'!$A:$BD,MATCH(C$1,'QMS Data'!$1:$1,0),FALSE),"")</f>
        <v/>
      </c>
      <c r="D231" s="117" t="str">
        <f>IFERROR(VLOOKUP($A231,'QMS Data'!$A:$BD,MATCH(D$1,'QMS Data'!$1:$1,0),FALSE),"")</f>
        <v/>
      </c>
      <c r="E231" s="118" t="str">
        <f>IFERROR(VLOOKUP($A231,'QMS Data'!$A:$BD,MATCH(E$1,'QMS Data'!$1:$1,0),FALSE),"")</f>
        <v/>
      </c>
      <c r="F231" s="117" t="str">
        <f>IFERROR(VLOOKUP($A231,'QMS Data'!$A:$BD,MATCH(F$1,'QMS Data'!$1:$1,0),FALSE),"")</f>
        <v/>
      </c>
      <c r="G231" s="117" t="str">
        <f>IFERROR(VLOOKUP($A231,'QMS Data'!$A:$BD,MATCH(G$1,'QMS Data'!$1:$1,0),FALSE),"")</f>
        <v/>
      </c>
      <c r="H231" s="117" t="str">
        <f>IFERROR(VLOOKUP($A231,'QMS Data'!$A:$BD,MATCH(H$1,'QMS Data'!$1:$1,0),FALSE),"")</f>
        <v/>
      </c>
      <c r="I231" s="117" t="str">
        <f>IFERROR(VLOOKUP($A231,'QMS Data'!$A:$BD,MATCH(I$1,'QMS Data'!$1:$1,0),FALSE),"")</f>
        <v/>
      </c>
      <c r="J231" s="117" t="str">
        <f>IFERROR(VLOOKUP($A231,'QMS Data'!$A:$BD,MATCH(J$1,'QMS Data'!$1:$1,0),FALSE),"")</f>
        <v/>
      </c>
      <c r="K231" s="117" t="str">
        <f>IFERROR(VLOOKUP($A231,'QMS Data'!$A:$BD,MATCH(K$1,'QMS Data'!$1:$1,0),FALSE),"")</f>
        <v/>
      </c>
      <c r="L231" s="119" t="str">
        <f>IFERROR(VLOOKUP($A231,'QMS Data'!$A:$BD,MATCH(L$1,'QMS Data'!$1:$1,0),FALSE),"")</f>
        <v/>
      </c>
      <c r="M231" s="120" t="str">
        <f>IFERROR(VLOOKUP($A231,'QMS Data'!$A:$BD,MATCH(M$1,'QMS Data'!$1:$1,0),FALSE),"")</f>
        <v/>
      </c>
      <c r="N231" s="119" t="str">
        <f>IFERROR(VLOOKUP($A231,'QMS Data'!$A:$BD,MATCH(N$1,'QMS Data'!$1:$1,0),FALSE),"")</f>
        <v/>
      </c>
      <c r="O231" s="120" t="str">
        <f>IFERROR(VLOOKUP($A231,'QMS Data'!$A:$BD,MATCH(O$1,'QMS Data'!$1:$1,0),FALSE),"")</f>
        <v/>
      </c>
      <c r="P231" s="119" t="str">
        <f>IFERROR(VLOOKUP($A231,'QMS Data'!$A:$BD,MATCH(P$1,'QMS Data'!$1:$1,0),FALSE),"")</f>
        <v/>
      </c>
      <c r="Q231" s="120" t="str">
        <f>IFERROR(VLOOKUP($A231,'QMS Data'!$A:$BD,MATCH(Q$1,'QMS Data'!$1:$1,0),FALSE),"")</f>
        <v/>
      </c>
      <c r="R231" s="119" t="str">
        <f>IFERROR(VLOOKUP($A231,'QMS Data'!$A:$BD,MATCH(R$1,'QMS Data'!$1:$1,0),FALSE),"")</f>
        <v/>
      </c>
      <c r="S231" s="120" t="str">
        <f>IFERROR(VLOOKUP($A231,'QMS Data'!$A:$BD,MATCH(S$1,'QMS Data'!$1:$1,0),FALSE),"")</f>
        <v/>
      </c>
      <c r="T231" s="121" t="str">
        <f t="shared" si="16"/>
        <v/>
      </c>
      <c r="U231" s="122" t="str">
        <f t="shared" si="17"/>
        <v/>
      </c>
      <c r="V231" s="121" t="str">
        <f>IFERROR(VLOOKUP('Required Data'!$H231,Evaluators!A:B,2,FALSE),"")</f>
        <v/>
      </c>
      <c r="W231" s="123" t="str">
        <f t="shared" si="18"/>
        <v/>
      </c>
      <c r="X231" s="124" t="str">
        <f>IFERROR(VLOOKUP(G231,'Active List'!B:D,2,FALSE),"")</f>
        <v/>
      </c>
      <c r="Y231" s="124" t="str">
        <f>IFERROR(SUM('Required Data'!$L231+'Required Data'!$N231+'Required Data'!$P231),"")</f>
        <v/>
      </c>
      <c r="Z231" s="123" t="str">
        <f t="shared" si="19"/>
        <v/>
      </c>
      <c r="AA231" s="125" t="str">
        <f>IFERROR(DATE(Table1[[#This Row],[Call Year]],Table1[[#This Row],[Call Month]],Table1[[#This Row],[Call day]]),"")</f>
        <v/>
      </c>
      <c r="AB231" s="123" t="str">
        <f>TEXT(Table1[[#This Row],[Call date]],"DDDD")</f>
        <v/>
      </c>
      <c r="AC23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1" s="126" t="str">
        <f>IFERROR(HOUR(Table1[[#This Row],[Time]]),"")</f>
        <v/>
      </c>
      <c r="AE231" s="126" t="str">
        <f>IFERROR(VLOOKUP(J231,DV!A:B,2,FALSE),J231)</f>
        <v/>
      </c>
    </row>
    <row r="232" spans="1:31" s="137" customFormat="1">
      <c r="A232" s="90" t="str">
        <f>IF('QMS Data'!A232&lt;&gt;"",'QMS Data'!A232,"")</f>
        <v/>
      </c>
      <c r="B232" s="117" t="str">
        <f>IFERROR(VLOOKUP($A232,'QMS Data'!$A:$BD,MATCH(B$1,'QMS Data'!$1:$1,0),FALSE),"")</f>
        <v/>
      </c>
      <c r="C232" s="117" t="str">
        <f>IFERROR(VLOOKUP($A232,'QMS Data'!$A:$BD,MATCH(C$1,'QMS Data'!$1:$1,0),FALSE),"")</f>
        <v/>
      </c>
      <c r="D232" s="117" t="str">
        <f>IFERROR(VLOOKUP($A232,'QMS Data'!$A:$BD,MATCH(D$1,'QMS Data'!$1:$1,0),FALSE),"")</f>
        <v/>
      </c>
      <c r="E232" s="118" t="str">
        <f>IFERROR(VLOOKUP($A232,'QMS Data'!$A:$BD,MATCH(E$1,'QMS Data'!$1:$1,0),FALSE),"")</f>
        <v/>
      </c>
      <c r="F232" s="117" t="str">
        <f>IFERROR(VLOOKUP($A232,'QMS Data'!$A:$BD,MATCH(F$1,'QMS Data'!$1:$1,0),FALSE),"")</f>
        <v/>
      </c>
      <c r="G232" s="117" t="str">
        <f>IFERROR(VLOOKUP($A232,'QMS Data'!$A:$BD,MATCH(G$1,'QMS Data'!$1:$1,0),FALSE),"")</f>
        <v/>
      </c>
      <c r="H232" s="117" t="str">
        <f>IFERROR(VLOOKUP($A232,'QMS Data'!$A:$BD,MATCH(H$1,'QMS Data'!$1:$1,0),FALSE),"")</f>
        <v/>
      </c>
      <c r="I232" s="117" t="str">
        <f>IFERROR(VLOOKUP($A232,'QMS Data'!$A:$BD,MATCH(I$1,'QMS Data'!$1:$1,0),FALSE),"")</f>
        <v/>
      </c>
      <c r="J232" s="117" t="str">
        <f>IFERROR(VLOOKUP($A232,'QMS Data'!$A:$BD,MATCH(J$1,'QMS Data'!$1:$1,0),FALSE),"")</f>
        <v/>
      </c>
      <c r="K232" s="117" t="str">
        <f>IFERROR(VLOOKUP($A232,'QMS Data'!$A:$BD,MATCH(K$1,'QMS Data'!$1:$1,0),FALSE),"")</f>
        <v/>
      </c>
      <c r="L232" s="119" t="str">
        <f>IFERROR(VLOOKUP($A232,'QMS Data'!$A:$BD,MATCH(L$1,'QMS Data'!$1:$1,0),FALSE),"")</f>
        <v/>
      </c>
      <c r="M232" s="120" t="str">
        <f>IFERROR(VLOOKUP($A232,'QMS Data'!$A:$BD,MATCH(M$1,'QMS Data'!$1:$1,0),FALSE),"")</f>
        <v/>
      </c>
      <c r="N232" s="119" t="str">
        <f>IFERROR(VLOOKUP($A232,'QMS Data'!$A:$BD,MATCH(N$1,'QMS Data'!$1:$1,0),FALSE),"")</f>
        <v/>
      </c>
      <c r="O232" s="120" t="str">
        <f>IFERROR(VLOOKUP($A232,'QMS Data'!$A:$BD,MATCH(O$1,'QMS Data'!$1:$1,0),FALSE),"")</f>
        <v/>
      </c>
      <c r="P232" s="119" t="str">
        <f>IFERROR(VLOOKUP($A232,'QMS Data'!$A:$BD,MATCH(P$1,'QMS Data'!$1:$1,0),FALSE),"")</f>
        <v/>
      </c>
      <c r="Q232" s="120" t="str">
        <f>IFERROR(VLOOKUP($A232,'QMS Data'!$A:$BD,MATCH(Q$1,'QMS Data'!$1:$1,0),FALSE),"")</f>
        <v/>
      </c>
      <c r="R232" s="119" t="str">
        <f>IFERROR(VLOOKUP($A232,'QMS Data'!$A:$BD,MATCH(R$1,'QMS Data'!$1:$1,0),FALSE),"")</f>
        <v/>
      </c>
      <c r="S232" s="120" t="str">
        <f>IFERROR(VLOOKUP($A232,'QMS Data'!$A:$BD,MATCH(S$1,'QMS Data'!$1:$1,0),FALSE),"")</f>
        <v/>
      </c>
      <c r="T232" s="121" t="str">
        <f t="shared" si="16"/>
        <v/>
      </c>
      <c r="U232" s="122" t="str">
        <f t="shared" si="17"/>
        <v/>
      </c>
      <c r="V232" s="121" t="str">
        <f>IFERROR(VLOOKUP('Required Data'!$H232,Evaluators!A:B,2,FALSE),"")</f>
        <v/>
      </c>
      <c r="W232" s="123" t="str">
        <f t="shared" si="18"/>
        <v/>
      </c>
      <c r="X232" s="124" t="str">
        <f>IFERROR(VLOOKUP(G232,'Active List'!B:D,2,FALSE),"")</f>
        <v/>
      </c>
      <c r="Y232" s="124" t="str">
        <f>IFERROR(SUM('Required Data'!$L232+'Required Data'!$N232+'Required Data'!$P232),"")</f>
        <v/>
      </c>
      <c r="Z232" s="123" t="str">
        <f t="shared" si="19"/>
        <v/>
      </c>
      <c r="AA232" s="125" t="str">
        <f>IFERROR(DATE(Table1[[#This Row],[Call Year]],Table1[[#This Row],[Call Month]],Table1[[#This Row],[Call day]]),"")</f>
        <v/>
      </c>
      <c r="AB232" s="123" t="str">
        <f>TEXT(Table1[[#This Row],[Call date]],"DDDD")</f>
        <v/>
      </c>
      <c r="AC23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2" s="126" t="str">
        <f>IFERROR(HOUR(Table1[[#This Row],[Time]]),"")</f>
        <v/>
      </c>
      <c r="AE232" s="126" t="str">
        <f>IFERROR(VLOOKUP(J232,DV!A:B,2,FALSE),J232)</f>
        <v/>
      </c>
    </row>
    <row r="233" spans="1:31" s="137" customFormat="1">
      <c r="A233" s="90" t="str">
        <f>IF('QMS Data'!A233&lt;&gt;"",'QMS Data'!A233,"")</f>
        <v/>
      </c>
      <c r="B233" s="117" t="str">
        <f>IFERROR(VLOOKUP($A233,'QMS Data'!$A:$BD,MATCH(B$1,'QMS Data'!$1:$1,0),FALSE),"")</f>
        <v/>
      </c>
      <c r="C233" s="117" t="str">
        <f>IFERROR(VLOOKUP($A233,'QMS Data'!$A:$BD,MATCH(C$1,'QMS Data'!$1:$1,0),FALSE),"")</f>
        <v/>
      </c>
      <c r="D233" s="117" t="str">
        <f>IFERROR(VLOOKUP($A233,'QMS Data'!$A:$BD,MATCH(D$1,'QMS Data'!$1:$1,0),FALSE),"")</f>
        <v/>
      </c>
      <c r="E233" s="118" t="str">
        <f>IFERROR(VLOOKUP($A233,'QMS Data'!$A:$BD,MATCH(E$1,'QMS Data'!$1:$1,0),FALSE),"")</f>
        <v/>
      </c>
      <c r="F233" s="117" t="str">
        <f>IFERROR(VLOOKUP($A233,'QMS Data'!$A:$BD,MATCH(F$1,'QMS Data'!$1:$1,0),FALSE),"")</f>
        <v/>
      </c>
      <c r="G233" s="117" t="str">
        <f>IFERROR(VLOOKUP($A233,'QMS Data'!$A:$BD,MATCH(G$1,'QMS Data'!$1:$1,0),FALSE),"")</f>
        <v/>
      </c>
      <c r="H233" s="117" t="str">
        <f>IFERROR(VLOOKUP($A233,'QMS Data'!$A:$BD,MATCH(H$1,'QMS Data'!$1:$1,0),FALSE),"")</f>
        <v/>
      </c>
      <c r="I233" s="117" t="str">
        <f>IFERROR(VLOOKUP($A233,'QMS Data'!$A:$BD,MATCH(I$1,'QMS Data'!$1:$1,0),FALSE),"")</f>
        <v/>
      </c>
      <c r="J233" s="117" t="str">
        <f>IFERROR(VLOOKUP($A233,'QMS Data'!$A:$BD,MATCH(J$1,'QMS Data'!$1:$1,0),FALSE),"")</f>
        <v/>
      </c>
      <c r="K233" s="117" t="str">
        <f>IFERROR(VLOOKUP($A233,'QMS Data'!$A:$BD,MATCH(K$1,'QMS Data'!$1:$1,0),FALSE),"")</f>
        <v/>
      </c>
      <c r="L233" s="119" t="str">
        <f>IFERROR(VLOOKUP($A233,'QMS Data'!$A:$BD,MATCH(L$1,'QMS Data'!$1:$1,0),FALSE),"")</f>
        <v/>
      </c>
      <c r="M233" s="120" t="str">
        <f>IFERROR(VLOOKUP($A233,'QMS Data'!$A:$BD,MATCH(M$1,'QMS Data'!$1:$1,0),FALSE),"")</f>
        <v/>
      </c>
      <c r="N233" s="119" t="str">
        <f>IFERROR(VLOOKUP($A233,'QMS Data'!$A:$BD,MATCH(N$1,'QMS Data'!$1:$1,0),FALSE),"")</f>
        <v/>
      </c>
      <c r="O233" s="120" t="str">
        <f>IFERROR(VLOOKUP($A233,'QMS Data'!$A:$BD,MATCH(O$1,'QMS Data'!$1:$1,0),FALSE),"")</f>
        <v/>
      </c>
      <c r="P233" s="119" t="str">
        <f>IFERROR(VLOOKUP($A233,'QMS Data'!$A:$BD,MATCH(P$1,'QMS Data'!$1:$1,0),FALSE),"")</f>
        <v/>
      </c>
      <c r="Q233" s="120" t="str">
        <f>IFERROR(VLOOKUP($A233,'QMS Data'!$A:$BD,MATCH(Q$1,'QMS Data'!$1:$1,0),FALSE),"")</f>
        <v/>
      </c>
      <c r="R233" s="119" t="str">
        <f>IFERROR(VLOOKUP($A233,'QMS Data'!$A:$BD,MATCH(R$1,'QMS Data'!$1:$1,0),FALSE),"")</f>
        <v/>
      </c>
      <c r="S233" s="120" t="str">
        <f>IFERROR(VLOOKUP($A233,'QMS Data'!$A:$BD,MATCH(S$1,'QMS Data'!$1:$1,0),FALSE),"")</f>
        <v/>
      </c>
      <c r="T233" s="121" t="str">
        <f t="shared" si="16"/>
        <v/>
      </c>
      <c r="U233" s="122" t="str">
        <f t="shared" si="17"/>
        <v/>
      </c>
      <c r="V233" s="121" t="str">
        <f>IFERROR(VLOOKUP('Required Data'!$H233,Evaluators!A:B,2,FALSE),"")</f>
        <v/>
      </c>
      <c r="W233" s="123" t="str">
        <f t="shared" si="18"/>
        <v/>
      </c>
      <c r="X233" s="124" t="str">
        <f>IFERROR(VLOOKUP(G233,'Active List'!B:D,2,FALSE),"")</f>
        <v/>
      </c>
      <c r="Y233" s="124" t="str">
        <f>IFERROR(SUM('Required Data'!$L233+'Required Data'!$N233+'Required Data'!$P233),"")</f>
        <v/>
      </c>
      <c r="Z233" s="123" t="str">
        <f t="shared" si="19"/>
        <v/>
      </c>
      <c r="AA233" s="125" t="str">
        <f>IFERROR(DATE(Table1[[#This Row],[Call Year]],Table1[[#This Row],[Call Month]],Table1[[#This Row],[Call day]]),"")</f>
        <v/>
      </c>
      <c r="AB233" s="123" t="str">
        <f>TEXT(Table1[[#This Row],[Call date]],"DDDD")</f>
        <v/>
      </c>
      <c r="AC23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3" s="126" t="str">
        <f>IFERROR(HOUR(Table1[[#This Row],[Time]]),"")</f>
        <v/>
      </c>
      <c r="AE233" s="126" t="str">
        <f>IFERROR(VLOOKUP(J233,DV!A:B,2,FALSE),J233)</f>
        <v/>
      </c>
    </row>
    <row r="234" spans="1:31" s="137" customFormat="1">
      <c r="A234" s="90" t="str">
        <f>IF('QMS Data'!A234&lt;&gt;"",'QMS Data'!A234,"")</f>
        <v/>
      </c>
      <c r="B234" s="117" t="str">
        <f>IFERROR(VLOOKUP($A234,'QMS Data'!$A:$BD,MATCH(B$1,'QMS Data'!$1:$1,0),FALSE),"")</f>
        <v/>
      </c>
      <c r="C234" s="117" t="str">
        <f>IFERROR(VLOOKUP($A234,'QMS Data'!$A:$BD,MATCH(C$1,'QMS Data'!$1:$1,0),FALSE),"")</f>
        <v/>
      </c>
      <c r="D234" s="117" t="str">
        <f>IFERROR(VLOOKUP($A234,'QMS Data'!$A:$BD,MATCH(D$1,'QMS Data'!$1:$1,0),FALSE),"")</f>
        <v/>
      </c>
      <c r="E234" s="118" t="str">
        <f>IFERROR(VLOOKUP($A234,'QMS Data'!$A:$BD,MATCH(E$1,'QMS Data'!$1:$1,0),FALSE),"")</f>
        <v/>
      </c>
      <c r="F234" s="117" t="str">
        <f>IFERROR(VLOOKUP($A234,'QMS Data'!$A:$BD,MATCH(F$1,'QMS Data'!$1:$1,0),FALSE),"")</f>
        <v/>
      </c>
      <c r="G234" s="117" t="str">
        <f>IFERROR(VLOOKUP($A234,'QMS Data'!$A:$BD,MATCH(G$1,'QMS Data'!$1:$1,0),FALSE),"")</f>
        <v/>
      </c>
      <c r="H234" s="117" t="str">
        <f>IFERROR(VLOOKUP($A234,'QMS Data'!$A:$BD,MATCH(H$1,'QMS Data'!$1:$1,0),FALSE),"")</f>
        <v/>
      </c>
      <c r="I234" s="117" t="str">
        <f>IFERROR(VLOOKUP($A234,'QMS Data'!$A:$BD,MATCH(I$1,'QMS Data'!$1:$1,0),FALSE),"")</f>
        <v/>
      </c>
      <c r="J234" s="117" t="str">
        <f>IFERROR(VLOOKUP($A234,'QMS Data'!$A:$BD,MATCH(J$1,'QMS Data'!$1:$1,0),FALSE),"")</f>
        <v/>
      </c>
      <c r="K234" s="117" t="str">
        <f>IFERROR(VLOOKUP($A234,'QMS Data'!$A:$BD,MATCH(K$1,'QMS Data'!$1:$1,0),FALSE),"")</f>
        <v/>
      </c>
      <c r="L234" s="119" t="str">
        <f>IFERROR(VLOOKUP($A234,'QMS Data'!$A:$BD,MATCH(L$1,'QMS Data'!$1:$1,0),FALSE),"")</f>
        <v/>
      </c>
      <c r="M234" s="120" t="str">
        <f>IFERROR(VLOOKUP($A234,'QMS Data'!$A:$BD,MATCH(M$1,'QMS Data'!$1:$1,0),FALSE),"")</f>
        <v/>
      </c>
      <c r="N234" s="119" t="str">
        <f>IFERROR(VLOOKUP($A234,'QMS Data'!$A:$BD,MATCH(N$1,'QMS Data'!$1:$1,0),FALSE),"")</f>
        <v/>
      </c>
      <c r="O234" s="120" t="str">
        <f>IFERROR(VLOOKUP($A234,'QMS Data'!$A:$BD,MATCH(O$1,'QMS Data'!$1:$1,0),FALSE),"")</f>
        <v/>
      </c>
      <c r="P234" s="119" t="str">
        <f>IFERROR(VLOOKUP($A234,'QMS Data'!$A:$BD,MATCH(P$1,'QMS Data'!$1:$1,0),FALSE),"")</f>
        <v/>
      </c>
      <c r="Q234" s="120" t="str">
        <f>IFERROR(VLOOKUP($A234,'QMS Data'!$A:$BD,MATCH(Q$1,'QMS Data'!$1:$1,0),FALSE),"")</f>
        <v/>
      </c>
      <c r="R234" s="119" t="str">
        <f>IFERROR(VLOOKUP($A234,'QMS Data'!$A:$BD,MATCH(R$1,'QMS Data'!$1:$1,0),FALSE),"")</f>
        <v/>
      </c>
      <c r="S234" s="120" t="str">
        <f>IFERROR(VLOOKUP($A234,'QMS Data'!$A:$BD,MATCH(S$1,'QMS Data'!$1:$1,0),FALSE),"")</f>
        <v/>
      </c>
      <c r="T234" s="121" t="str">
        <f t="shared" si="16"/>
        <v/>
      </c>
      <c r="U234" s="122" t="str">
        <f t="shared" si="17"/>
        <v/>
      </c>
      <c r="V234" s="121" t="str">
        <f>IFERROR(VLOOKUP('Required Data'!$H234,Evaluators!A:B,2,FALSE),"")</f>
        <v/>
      </c>
      <c r="W234" s="123" t="str">
        <f t="shared" si="18"/>
        <v/>
      </c>
      <c r="X234" s="124" t="str">
        <f>IFERROR(VLOOKUP(G234,'Active List'!B:D,2,FALSE),"")</f>
        <v/>
      </c>
      <c r="Y234" s="124" t="str">
        <f>IFERROR(SUM('Required Data'!$L234+'Required Data'!$N234+'Required Data'!$P234),"")</f>
        <v/>
      </c>
      <c r="Z234" s="123" t="str">
        <f t="shared" si="19"/>
        <v/>
      </c>
      <c r="AA234" s="125" t="str">
        <f>IFERROR(DATE(Table1[[#This Row],[Call Year]],Table1[[#This Row],[Call Month]],Table1[[#This Row],[Call day]]),"")</f>
        <v/>
      </c>
      <c r="AB234" s="123" t="str">
        <f>TEXT(Table1[[#This Row],[Call date]],"DDDD")</f>
        <v/>
      </c>
      <c r="AC23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4" s="126" t="str">
        <f>IFERROR(HOUR(Table1[[#This Row],[Time]]),"")</f>
        <v/>
      </c>
      <c r="AE234" s="126" t="str">
        <f>IFERROR(VLOOKUP(J234,DV!A:B,2,FALSE),J234)</f>
        <v/>
      </c>
    </row>
    <row r="235" spans="1:31" s="137" customFormat="1">
      <c r="A235" s="90" t="str">
        <f>IF('QMS Data'!A235&lt;&gt;"",'QMS Data'!A235,"")</f>
        <v/>
      </c>
      <c r="B235" s="117" t="str">
        <f>IFERROR(VLOOKUP($A235,'QMS Data'!$A:$BD,MATCH(B$1,'QMS Data'!$1:$1,0),FALSE),"")</f>
        <v/>
      </c>
      <c r="C235" s="117" t="str">
        <f>IFERROR(VLOOKUP($A235,'QMS Data'!$A:$BD,MATCH(C$1,'QMS Data'!$1:$1,0),FALSE),"")</f>
        <v/>
      </c>
      <c r="D235" s="117" t="str">
        <f>IFERROR(VLOOKUP($A235,'QMS Data'!$A:$BD,MATCH(D$1,'QMS Data'!$1:$1,0),FALSE),"")</f>
        <v/>
      </c>
      <c r="E235" s="118" t="str">
        <f>IFERROR(VLOOKUP($A235,'QMS Data'!$A:$BD,MATCH(E$1,'QMS Data'!$1:$1,0),FALSE),"")</f>
        <v/>
      </c>
      <c r="F235" s="117" t="str">
        <f>IFERROR(VLOOKUP($A235,'QMS Data'!$A:$BD,MATCH(F$1,'QMS Data'!$1:$1,0),FALSE),"")</f>
        <v/>
      </c>
      <c r="G235" s="117" t="str">
        <f>IFERROR(VLOOKUP($A235,'QMS Data'!$A:$BD,MATCH(G$1,'QMS Data'!$1:$1,0),FALSE),"")</f>
        <v/>
      </c>
      <c r="H235" s="117" t="str">
        <f>IFERROR(VLOOKUP($A235,'QMS Data'!$A:$BD,MATCH(H$1,'QMS Data'!$1:$1,0),FALSE),"")</f>
        <v/>
      </c>
      <c r="I235" s="117" t="str">
        <f>IFERROR(VLOOKUP($A235,'QMS Data'!$A:$BD,MATCH(I$1,'QMS Data'!$1:$1,0),FALSE),"")</f>
        <v/>
      </c>
      <c r="J235" s="117" t="str">
        <f>IFERROR(VLOOKUP($A235,'QMS Data'!$A:$BD,MATCH(J$1,'QMS Data'!$1:$1,0),FALSE),"")</f>
        <v/>
      </c>
      <c r="K235" s="117" t="str">
        <f>IFERROR(VLOOKUP($A235,'QMS Data'!$A:$BD,MATCH(K$1,'QMS Data'!$1:$1,0),FALSE),"")</f>
        <v/>
      </c>
      <c r="L235" s="119" t="str">
        <f>IFERROR(VLOOKUP($A235,'QMS Data'!$A:$BD,MATCH(L$1,'QMS Data'!$1:$1,0),FALSE),"")</f>
        <v/>
      </c>
      <c r="M235" s="120" t="str">
        <f>IFERROR(VLOOKUP($A235,'QMS Data'!$A:$BD,MATCH(M$1,'QMS Data'!$1:$1,0),FALSE),"")</f>
        <v/>
      </c>
      <c r="N235" s="119" t="str">
        <f>IFERROR(VLOOKUP($A235,'QMS Data'!$A:$BD,MATCH(N$1,'QMS Data'!$1:$1,0),FALSE),"")</f>
        <v/>
      </c>
      <c r="O235" s="120" t="str">
        <f>IFERROR(VLOOKUP($A235,'QMS Data'!$A:$BD,MATCH(O$1,'QMS Data'!$1:$1,0),FALSE),"")</f>
        <v/>
      </c>
      <c r="P235" s="119" t="str">
        <f>IFERROR(VLOOKUP($A235,'QMS Data'!$A:$BD,MATCH(P$1,'QMS Data'!$1:$1,0),FALSE),"")</f>
        <v/>
      </c>
      <c r="Q235" s="120" t="str">
        <f>IFERROR(VLOOKUP($A235,'QMS Data'!$A:$BD,MATCH(Q$1,'QMS Data'!$1:$1,0),FALSE),"")</f>
        <v/>
      </c>
      <c r="R235" s="119" t="str">
        <f>IFERROR(VLOOKUP($A235,'QMS Data'!$A:$BD,MATCH(R$1,'QMS Data'!$1:$1,0),FALSE),"")</f>
        <v/>
      </c>
      <c r="S235" s="120" t="str">
        <f>IFERROR(VLOOKUP($A235,'QMS Data'!$A:$BD,MATCH(S$1,'QMS Data'!$1:$1,0),FALSE),"")</f>
        <v/>
      </c>
      <c r="T235" s="121" t="str">
        <f t="shared" si="16"/>
        <v/>
      </c>
      <c r="U235" s="122" t="str">
        <f t="shared" si="17"/>
        <v/>
      </c>
      <c r="V235" s="121" t="str">
        <f>IFERROR(VLOOKUP('Required Data'!$H235,Evaluators!A:B,2,FALSE),"")</f>
        <v/>
      </c>
      <c r="W235" s="123" t="str">
        <f t="shared" si="18"/>
        <v/>
      </c>
      <c r="X235" s="124" t="str">
        <f>IFERROR(VLOOKUP(G235,'Active List'!B:D,2,FALSE),"")</f>
        <v/>
      </c>
      <c r="Y235" s="124" t="str">
        <f>IFERROR(SUM('Required Data'!$L235+'Required Data'!$N235+'Required Data'!$P235),"")</f>
        <v/>
      </c>
      <c r="Z235" s="123" t="str">
        <f t="shared" si="19"/>
        <v/>
      </c>
      <c r="AA235" s="125" t="str">
        <f>IFERROR(DATE(Table1[[#This Row],[Call Year]],Table1[[#This Row],[Call Month]],Table1[[#This Row],[Call day]]),"")</f>
        <v/>
      </c>
      <c r="AB235" s="123" t="str">
        <f>TEXT(Table1[[#This Row],[Call date]],"DDDD")</f>
        <v/>
      </c>
      <c r="AC23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5" s="126" t="str">
        <f>IFERROR(HOUR(Table1[[#This Row],[Time]]),"")</f>
        <v/>
      </c>
      <c r="AE235" s="126" t="str">
        <f>IFERROR(VLOOKUP(J235,DV!A:B,2,FALSE),J235)</f>
        <v/>
      </c>
    </row>
    <row r="236" spans="1:31" s="137" customFormat="1">
      <c r="A236" s="90" t="str">
        <f>IF('QMS Data'!A236&lt;&gt;"",'QMS Data'!A236,"")</f>
        <v/>
      </c>
      <c r="B236" s="117" t="str">
        <f>IFERROR(VLOOKUP($A236,'QMS Data'!$A:$BD,MATCH(B$1,'QMS Data'!$1:$1,0),FALSE),"")</f>
        <v/>
      </c>
      <c r="C236" s="117" t="str">
        <f>IFERROR(VLOOKUP($A236,'QMS Data'!$A:$BD,MATCH(C$1,'QMS Data'!$1:$1,0),FALSE),"")</f>
        <v/>
      </c>
      <c r="D236" s="117" t="str">
        <f>IFERROR(VLOOKUP($A236,'QMS Data'!$A:$BD,MATCH(D$1,'QMS Data'!$1:$1,0),FALSE),"")</f>
        <v/>
      </c>
      <c r="E236" s="118" t="str">
        <f>IFERROR(VLOOKUP($A236,'QMS Data'!$A:$BD,MATCH(E$1,'QMS Data'!$1:$1,0),FALSE),"")</f>
        <v/>
      </c>
      <c r="F236" s="117" t="str">
        <f>IFERROR(VLOOKUP($A236,'QMS Data'!$A:$BD,MATCH(F$1,'QMS Data'!$1:$1,0),FALSE),"")</f>
        <v/>
      </c>
      <c r="G236" s="117" t="str">
        <f>IFERROR(VLOOKUP($A236,'QMS Data'!$A:$BD,MATCH(G$1,'QMS Data'!$1:$1,0),FALSE),"")</f>
        <v/>
      </c>
      <c r="H236" s="117" t="str">
        <f>IFERROR(VLOOKUP($A236,'QMS Data'!$A:$BD,MATCH(H$1,'QMS Data'!$1:$1,0),FALSE),"")</f>
        <v/>
      </c>
      <c r="I236" s="117" t="str">
        <f>IFERROR(VLOOKUP($A236,'QMS Data'!$A:$BD,MATCH(I$1,'QMS Data'!$1:$1,0),FALSE),"")</f>
        <v/>
      </c>
      <c r="J236" s="117" t="str">
        <f>IFERROR(VLOOKUP($A236,'QMS Data'!$A:$BD,MATCH(J$1,'QMS Data'!$1:$1,0),FALSE),"")</f>
        <v/>
      </c>
      <c r="K236" s="117" t="str">
        <f>IFERROR(VLOOKUP($A236,'QMS Data'!$A:$BD,MATCH(K$1,'QMS Data'!$1:$1,0),FALSE),"")</f>
        <v/>
      </c>
      <c r="L236" s="119" t="str">
        <f>IFERROR(VLOOKUP($A236,'QMS Data'!$A:$BD,MATCH(L$1,'QMS Data'!$1:$1,0),FALSE),"")</f>
        <v/>
      </c>
      <c r="M236" s="120" t="str">
        <f>IFERROR(VLOOKUP($A236,'QMS Data'!$A:$BD,MATCH(M$1,'QMS Data'!$1:$1,0),FALSE),"")</f>
        <v/>
      </c>
      <c r="N236" s="119" t="str">
        <f>IFERROR(VLOOKUP($A236,'QMS Data'!$A:$BD,MATCH(N$1,'QMS Data'!$1:$1,0),FALSE),"")</f>
        <v/>
      </c>
      <c r="O236" s="120" t="str">
        <f>IFERROR(VLOOKUP($A236,'QMS Data'!$A:$BD,MATCH(O$1,'QMS Data'!$1:$1,0),FALSE),"")</f>
        <v/>
      </c>
      <c r="P236" s="119" t="str">
        <f>IFERROR(VLOOKUP($A236,'QMS Data'!$A:$BD,MATCH(P$1,'QMS Data'!$1:$1,0),FALSE),"")</f>
        <v/>
      </c>
      <c r="Q236" s="120" t="str">
        <f>IFERROR(VLOOKUP($A236,'QMS Data'!$A:$BD,MATCH(Q$1,'QMS Data'!$1:$1,0),FALSE),"")</f>
        <v/>
      </c>
      <c r="R236" s="119" t="str">
        <f>IFERROR(VLOOKUP($A236,'QMS Data'!$A:$BD,MATCH(R$1,'QMS Data'!$1:$1,0),FALSE),"")</f>
        <v/>
      </c>
      <c r="S236" s="120" t="str">
        <f>IFERROR(VLOOKUP($A236,'QMS Data'!$A:$BD,MATCH(S$1,'QMS Data'!$1:$1,0),FALSE),"")</f>
        <v/>
      </c>
      <c r="T236" s="121" t="str">
        <f t="shared" si="16"/>
        <v/>
      </c>
      <c r="U236" s="122" t="str">
        <f t="shared" si="17"/>
        <v/>
      </c>
      <c r="V236" s="121" t="str">
        <f>IFERROR(VLOOKUP('Required Data'!$H236,Evaluators!A:B,2,FALSE),"")</f>
        <v/>
      </c>
      <c r="W236" s="123" t="str">
        <f t="shared" si="18"/>
        <v/>
      </c>
      <c r="X236" s="124" t="str">
        <f>IFERROR(VLOOKUP(G236,'Active List'!B:D,2,FALSE),"")</f>
        <v/>
      </c>
      <c r="Y236" s="124" t="str">
        <f>IFERROR(SUM('Required Data'!$L236+'Required Data'!$N236+'Required Data'!$P236),"")</f>
        <v/>
      </c>
      <c r="Z236" s="123" t="str">
        <f t="shared" si="19"/>
        <v/>
      </c>
      <c r="AA236" s="125" t="str">
        <f>IFERROR(DATE(Table1[[#This Row],[Call Year]],Table1[[#This Row],[Call Month]],Table1[[#This Row],[Call day]]),"")</f>
        <v/>
      </c>
      <c r="AB236" s="123" t="str">
        <f>TEXT(Table1[[#This Row],[Call date]],"DDDD")</f>
        <v/>
      </c>
      <c r="AC23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6" s="126" t="str">
        <f>IFERROR(HOUR(Table1[[#This Row],[Time]]),"")</f>
        <v/>
      </c>
      <c r="AE236" s="126" t="str">
        <f>IFERROR(VLOOKUP(J236,DV!A:B,2,FALSE),J236)</f>
        <v/>
      </c>
    </row>
    <row r="237" spans="1:31" s="137" customFormat="1">
      <c r="A237" s="90" t="str">
        <f>IF('QMS Data'!A237&lt;&gt;"",'QMS Data'!A237,"")</f>
        <v/>
      </c>
      <c r="B237" s="117" t="str">
        <f>IFERROR(VLOOKUP($A237,'QMS Data'!$A:$BD,MATCH(B$1,'QMS Data'!$1:$1,0),FALSE),"")</f>
        <v/>
      </c>
      <c r="C237" s="117" t="str">
        <f>IFERROR(VLOOKUP($A237,'QMS Data'!$A:$BD,MATCH(C$1,'QMS Data'!$1:$1,0),FALSE),"")</f>
        <v/>
      </c>
      <c r="D237" s="117" t="str">
        <f>IFERROR(VLOOKUP($A237,'QMS Data'!$A:$BD,MATCH(D$1,'QMS Data'!$1:$1,0),FALSE),"")</f>
        <v/>
      </c>
      <c r="E237" s="118" t="str">
        <f>IFERROR(VLOOKUP($A237,'QMS Data'!$A:$BD,MATCH(E$1,'QMS Data'!$1:$1,0),FALSE),"")</f>
        <v/>
      </c>
      <c r="F237" s="117" t="str">
        <f>IFERROR(VLOOKUP($A237,'QMS Data'!$A:$BD,MATCH(F$1,'QMS Data'!$1:$1,0),FALSE),"")</f>
        <v/>
      </c>
      <c r="G237" s="117" t="str">
        <f>IFERROR(VLOOKUP($A237,'QMS Data'!$A:$BD,MATCH(G$1,'QMS Data'!$1:$1,0),FALSE),"")</f>
        <v/>
      </c>
      <c r="H237" s="117" t="str">
        <f>IFERROR(VLOOKUP($A237,'QMS Data'!$A:$BD,MATCH(H$1,'QMS Data'!$1:$1,0),FALSE),"")</f>
        <v/>
      </c>
      <c r="I237" s="117" t="str">
        <f>IFERROR(VLOOKUP($A237,'QMS Data'!$A:$BD,MATCH(I$1,'QMS Data'!$1:$1,0),FALSE),"")</f>
        <v/>
      </c>
      <c r="J237" s="117" t="str">
        <f>IFERROR(VLOOKUP($A237,'QMS Data'!$A:$BD,MATCH(J$1,'QMS Data'!$1:$1,0),FALSE),"")</f>
        <v/>
      </c>
      <c r="K237" s="117" t="str">
        <f>IFERROR(VLOOKUP($A237,'QMS Data'!$A:$BD,MATCH(K$1,'QMS Data'!$1:$1,0),FALSE),"")</f>
        <v/>
      </c>
      <c r="L237" s="119" t="str">
        <f>IFERROR(VLOOKUP($A237,'QMS Data'!$A:$BD,MATCH(L$1,'QMS Data'!$1:$1,0),FALSE),"")</f>
        <v/>
      </c>
      <c r="M237" s="120" t="str">
        <f>IFERROR(VLOOKUP($A237,'QMS Data'!$A:$BD,MATCH(M$1,'QMS Data'!$1:$1,0),FALSE),"")</f>
        <v/>
      </c>
      <c r="N237" s="119" t="str">
        <f>IFERROR(VLOOKUP($A237,'QMS Data'!$A:$BD,MATCH(N$1,'QMS Data'!$1:$1,0),FALSE),"")</f>
        <v/>
      </c>
      <c r="O237" s="120" t="str">
        <f>IFERROR(VLOOKUP($A237,'QMS Data'!$A:$BD,MATCH(O$1,'QMS Data'!$1:$1,0),FALSE),"")</f>
        <v/>
      </c>
      <c r="P237" s="119" t="str">
        <f>IFERROR(VLOOKUP($A237,'QMS Data'!$A:$BD,MATCH(P$1,'QMS Data'!$1:$1,0),FALSE),"")</f>
        <v/>
      </c>
      <c r="Q237" s="120" t="str">
        <f>IFERROR(VLOOKUP($A237,'QMS Data'!$A:$BD,MATCH(Q$1,'QMS Data'!$1:$1,0),FALSE),"")</f>
        <v/>
      </c>
      <c r="R237" s="119" t="str">
        <f>IFERROR(VLOOKUP($A237,'QMS Data'!$A:$BD,MATCH(R$1,'QMS Data'!$1:$1,0),FALSE),"")</f>
        <v/>
      </c>
      <c r="S237" s="120" t="str">
        <f>IFERROR(VLOOKUP($A237,'QMS Data'!$A:$BD,MATCH(S$1,'QMS Data'!$1:$1,0),FALSE),"")</f>
        <v/>
      </c>
      <c r="T237" s="121" t="str">
        <f t="shared" si="16"/>
        <v/>
      </c>
      <c r="U237" s="122" t="str">
        <f t="shared" si="17"/>
        <v/>
      </c>
      <c r="V237" s="121" t="str">
        <f>IFERROR(VLOOKUP('Required Data'!$H237,Evaluators!A:B,2,FALSE),"")</f>
        <v/>
      </c>
      <c r="W237" s="123" t="str">
        <f t="shared" si="18"/>
        <v/>
      </c>
      <c r="X237" s="124" t="str">
        <f>IFERROR(VLOOKUP(G237,'Active List'!B:D,2,FALSE),"")</f>
        <v/>
      </c>
      <c r="Y237" s="124" t="str">
        <f>IFERROR(SUM('Required Data'!$L237+'Required Data'!$N237+'Required Data'!$P237),"")</f>
        <v/>
      </c>
      <c r="Z237" s="123" t="str">
        <f t="shared" si="19"/>
        <v/>
      </c>
      <c r="AA237" s="125" t="str">
        <f>IFERROR(DATE(Table1[[#This Row],[Call Year]],Table1[[#This Row],[Call Month]],Table1[[#This Row],[Call day]]),"")</f>
        <v/>
      </c>
      <c r="AB237" s="123" t="str">
        <f>TEXT(Table1[[#This Row],[Call date]],"DDDD")</f>
        <v/>
      </c>
      <c r="AC23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7" s="126" t="str">
        <f>IFERROR(HOUR(Table1[[#This Row],[Time]]),"")</f>
        <v/>
      </c>
      <c r="AE237" s="126" t="str">
        <f>IFERROR(VLOOKUP(J237,DV!A:B,2,FALSE),J237)</f>
        <v/>
      </c>
    </row>
    <row r="238" spans="1:31" s="137" customFormat="1">
      <c r="A238" s="90" t="str">
        <f>IF('QMS Data'!A238&lt;&gt;"",'QMS Data'!A238,"")</f>
        <v/>
      </c>
      <c r="B238" s="117" t="str">
        <f>IFERROR(VLOOKUP($A238,'QMS Data'!$A:$BD,MATCH(B$1,'QMS Data'!$1:$1,0),FALSE),"")</f>
        <v/>
      </c>
      <c r="C238" s="117" t="str">
        <f>IFERROR(VLOOKUP($A238,'QMS Data'!$A:$BD,MATCH(C$1,'QMS Data'!$1:$1,0),FALSE),"")</f>
        <v/>
      </c>
      <c r="D238" s="117" t="str">
        <f>IFERROR(VLOOKUP($A238,'QMS Data'!$A:$BD,MATCH(D$1,'QMS Data'!$1:$1,0),FALSE),"")</f>
        <v/>
      </c>
      <c r="E238" s="118" t="str">
        <f>IFERROR(VLOOKUP($A238,'QMS Data'!$A:$BD,MATCH(E$1,'QMS Data'!$1:$1,0),FALSE),"")</f>
        <v/>
      </c>
      <c r="F238" s="117" t="str">
        <f>IFERROR(VLOOKUP($A238,'QMS Data'!$A:$BD,MATCH(F$1,'QMS Data'!$1:$1,0),FALSE),"")</f>
        <v/>
      </c>
      <c r="G238" s="117" t="str">
        <f>IFERROR(VLOOKUP($A238,'QMS Data'!$A:$BD,MATCH(G$1,'QMS Data'!$1:$1,0),FALSE),"")</f>
        <v/>
      </c>
      <c r="H238" s="117" t="str">
        <f>IFERROR(VLOOKUP($A238,'QMS Data'!$A:$BD,MATCH(H$1,'QMS Data'!$1:$1,0),FALSE),"")</f>
        <v/>
      </c>
      <c r="I238" s="117" t="str">
        <f>IFERROR(VLOOKUP($A238,'QMS Data'!$A:$BD,MATCH(I$1,'QMS Data'!$1:$1,0),FALSE),"")</f>
        <v/>
      </c>
      <c r="J238" s="117" t="str">
        <f>IFERROR(VLOOKUP($A238,'QMS Data'!$A:$BD,MATCH(J$1,'QMS Data'!$1:$1,0),FALSE),"")</f>
        <v/>
      </c>
      <c r="K238" s="117" t="str">
        <f>IFERROR(VLOOKUP($A238,'QMS Data'!$A:$BD,MATCH(K$1,'QMS Data'!$1:$1,0),FALSE),"")</f>
        <v/>
      </c>
      <c r="L238" s="119" t="str">
        <f>IFERROR(VLOOKUP($A238,'QMS Data'!$A:$BD,MATCH(L$1,'QMS Data'!$1:$1,0),FALSE),"")</f>
        <v/>
      </c>
      <c r="M238" s="120" t="str">
        <f>IFERROR(VLOOKUP($A238,'QMS Data'!$A:$BD,MATCH(M$1,'QMS Data'!$1:$1,0),FALSE),"")</f>
        <v/>
      </c>
      <c r="N238" s="119" t="str">
        <f>IFERROR(VLOOKUP($A238,'QMS Data'!$A:$BD,MATCH(N$1,'QMS Data'!$1:$1,0),FALSE),"")</f>
        <v/>
      </c>
      <c r="O238" s="120" t="str">
        <f>IFERROR(VLOOKUP($A238,'QMS Data'!$A:$BD,MATCH(O$1,'QMS Data'!$1:$1,0),FALSE),"")</f>
        <v/>
      </c>
      <c r="P238" s="119" t="str">
        <f>IFERROR(VLOOKUP($A238,'QMS Data'!$A:$BD,MATCH(P$1,'QMS Data'!$1:$1,0),FALSE),"")</f>
        <v/>
      </c>
      <c r="Q238" s="120" t="str">
        <f>IFERROR(VLOOKUP($A238,'QMS Data'!$A:$BD,MATCH(Q$1,'QMS Data'!$1:$1,0),FALSE),"")</f>
        <v/>
      </c>
      <c r="R238" s="119" t="str">
        <f>IFERROR(VLOOKUP($A238,'QMS Data'!$A:$BD,MATCH(R$1,'QMS Data'!$1:$1,0),FALSE),"")</f>
        <v/>
      </c>
      <c r="S238" s="120" t="str">
        <f>IFERROR(VLOOKUP($A238,'QMS Data'!$A:$BD,MATCH(S$1,'QMS Data'!$1:$1,0),FALSE),"")</f>
        <v/>
      </c>
      <c r="T238" s="121" t="str">
        <f t="shared" si="16"/>
        <v/>
      </c>
      <c r="U238" s="122" t="str">
        <f t="shared" si="17"/>
        <v/>
      </c>
      <c r="V238" s="121" t="str">
        <f>IFERROR(VLOOKUP('Required Data'!$H238,Evaluators!A:B,2,FALSE),"")</f>
        <v/>
      </c>
      <c r="W238" s="123" t="str">
        <f t="shared" si="18"/>
        <v/>
      </c>
      <c r="X238" s="124" t="str">
        <f>IFERROR(VLOOKUP(G238,'Active List'!B:D,2,FALSE),"")</f>
        <v/>
      </c>
      <c r="Y238" s="124" t="str">
        <f>IFERROR(SUM('Required Data'!$L238+'Required Data'!$N238+'Required Data'!$P238),"")</f>
        <v/>
      </c>
      <c r="Z238" s="123" t="str">
        <f t="shared" si="19"/>
        <v/>
      </c>
      <c r="AA238" s="125" t="str">
        <f>IFERROR(DATE(Table1[[#This Row],[Call Year]],Table1[[#This Row],[Call Month]],Table1[[#This Row],[Call day]]),"")</f>
        <v/>
      </c>
      <c r="AB238" s="123" t="str">
        <f>TEXT(Table1[[#This Row],[Call date]],"DDDD")</f>
        <v/>
      </c>
      <c r="AC23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8" s="126" t="str">
        <f>IFERROR(HOUR(Table1[[#This Row],[Time]]),"")</f>
        <v/>
      </c>
      <c r="AE238" s="126" t="str">
        <f>IFERROR(VLOOKUP(J238,DV!A:B,2,FALSE),J238)</f>
        <v/>
      </c>
    </row>
    <row r="239" spans="1:31" s="137" customFormat="1">
      <c r="A239" s="90" t="str">
        <f>IF('QMS Data'!A239&lt;&gt;"",'QMS Data'!A239,"")</f>
        <v/>
      </c>
      <c r="B239" s="117" t="str">
        <f>IFERROR(VLOOKUP($A239,'QMS Data'!$A:$BD,MATCH(B$1,'QMS Data'!$1:$1,0),FALSE),"")</f>
        <v/>
      </c>
      <c r="C239" s="117" t="str">
        <f>IFERROR(VLOOKUP($A239,'QMS Data'!$A:$BD,MATCH(C$1,'QMS Data'!$1:$1,0),FALSE),"")</f>
        <v/>
      </c>
      <c r="D239" s="117" t="str">
        <f>IFERROR(VLOOKUP($A239,'QMS Data'!$A:$BD,MATCH(D$1,'QMS Data'!$1:$1,0),FALSE),"")</f>
        <v/>
      </c>
      <c r="E239" s="118" t="str">
        <f>IFERROR(VLOOKUP($A239,'QMS Data'!$A:$BD,MATCH(E$1,'QMS Data'!$1:$1,0),FALSE),"")</f>
        <v/>
      </c>
      <c r="F239" s="117" t="str">
        <f>IFERROR(VLOOKUP($A239,'QMS Data'!$A:$BD,MATCH(F$1,'QMS Data'!$1:$1,0),FALSE),"")</f>
        <v/>
      </c>
      <c r="G239" s="117" t="str">
        <f>IFERROR(VLOOKUP($A239,'QMS Data'!$A:$BD,MATCH(G$1,'QMS Data'!$1:$1,0),FALSE),"")</f>
        <v/>
      </c>
      <c r="H239" s="117" t="str">
        <f>IFERROR(VLOOKUP($A239,'QMS Data'!$A:$BD,MATCH(H$1,'QMS Data'!$1:$1,0),FALSE),"")</f>
        <v/>
      </c>
      <c r="I239" s="117" t="str">
        <f>IFERROR(VLOOKUP($A239,'QMS Data'!$A:$BD,MATCH(I$1,'QMS Data'!$1:$1,0),FALSE),"")</f>
        <v/>
      </c>
      <c r="J239" s="117" t="str">
        <f>IFERROR(VLOOKUP($A239,'QMS Data'!$A:$BD,MATCH(J$1,'QMS Data'!$1:$1,0),FALSE),"")</f>
        <v/>
      </c>
      <c r="K239" s="117" t="str">
        <f>IFERROR(VLOOKUP($A239,'QMS Data'!$A:$BD,MATCH(K$1,'QMS Data'!$1:$1,0),FALSE),"")</f>
        <v/>
      </c>
      <c r="L239" s="119" t="str">
        <f>IFERROR(VLOOKUP($A239,'QMS Data'!$A:$BD,MATCH(L$1,'QMS Data'!$1:$1,0),FALSE),"")</f>
        <v/>
      </c>
      <c r="M239" s="120" t="str">
        <f>IFERROR(VLOOKUP($A239,'QMS Data'!$A:$BD,MATCH(M$1,'QMS Data'!$1:$1,0),FALSE),"")</f>
        <v/>
      </c>
      <c r="N239" s="119" t="str">
        <f>IFERROR(VLOOKUP($A239,'QMS Data'!$A:$BD,MATCH(N$1,'QMS Data'!$1:$1,0),FALSE),"")</f>
        <v/>
      </c>
      <c r="O239" s="120" t="str">
        <f>IFERROR(VLOOKUP($A239,'QMS Data'!$A:$BD,MATCH(O$1,'QMS Data'!$1:$1,0),FALSE),"")</f>
        <v/>
      </c>
      <c r="P239" s="119" t="str">
        <f>IFERROR(VLOOKUP($A239,'QMS Data'!$A:$BD,MATCH(P$1,'QMS Data'!$1:$1,0),FALSE),"")</f>
        <v/>
      </c>
      <c r="Q239" s="120" t="str">
        <f>IFERROR(VLOOKUP($A239,'QMS Data'!$A:$BD,MATCH(Q$1,'QMS Data'!$1:$1,0),FALSE),"")</f>
        <v/>
      </c>
      <c r="R239" s="119" t="str">
        <f>IFERROR(VLOOKUP($A239,'QMS Data'!$A:$BD,MATCH(R$1,'QMS Data'!$1:$1,0),FALSE),"")</f>
        <v/>
      </c>
      <c r="S239" s="120" t="str">
        <f>IFERROR(VLOOKUP($A239,'QMS Data'!$A:$BD,MATCH(S$1,'QMS Data'!$1:$1,0),FALSE),"")</f>
        <v/>
      </c>
      <c r="T239" s="121" t="str">
        <f t="shared" si="16"/>
        <v/>
      </c>
      <c r="U239" s="122" t="str">
        <f t="shared" si="17"/>
        <v/>
      </c>
      <c r="V239" s="121" t="str">
        <f>IFERROR(VLOOKUP('Required Data'!$H239,Evaluators!A:B,2,FALSE),"")</f>
        <v/>
      </c>
      <c r="W239" s="123" t="str">
        <f t="shared" si="18"/>
        <v/>
      </c>
      <c r="X239" s="124" t="str">
        <f>IFERROR(VLOOKUP(G239,'Active List'!B:D,2,FALSE),"")</f>
        <v/>
      </c>
      <c r="Y239" s="124" t="str">
        <f>IFERROR(SUM('Required Data'!$L239+'Required Data'!$N239+'Required Data'!$P239),"")</f>
        <v/>
      </c>
      <c r="Z239" s="123" t="str">
        <f t="shared" si="19"/>
        <v/>
      </c>
      <c r="AA239" s="125" t="str">
        <f>IFERROR(DATE(Table1[[#This Row],[Call Year]],Table1[[#This Row],[Call Month]],Table1[[#This Row],[Call day]]),"")</f>
        <v/>
      </c>
      <c r="AB239" s="123" t="str">
        <f>TEXT(Table1[[#This Row],[Call date]],"DDDD")</f>
        <v/>
      </c>
      <c r="AC23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39" s="126" t="str">
        <f>IFERROR(HOUR(Table1[[#This Row],[Time]]),"")</f>
        <v/>
      </c>
      <c r="AE239" s="126" t="str">
        <f>IFERROR(VLOOKUP(J239,DV!A:B,2,FALSE),J239)</f>
        <v/>
      </c>
    </row>
    <row r="240" spans="1:31" s="137" customFormat="1">
      <c r="A240" s="90" t="str">
        <f>IF('QMS Data'!A240&lt;&gt;"",'QMS Data'!A240,"")</f>
        <v/>
      </c>
      <c r="B240" s="117" t="str">
        <f>IFERROR(VLOOKUP($A240,'QMS Data'!$A:$BD,MATCH(B$1,'QMS Data'!$1:$1,0),FALSE),"")</f>
        <v/>
      </c>
      <c r="C240" s="117" t="str">
        <f>IFERROR(VLOOKUP($A240,'QMS Data'!$A:$BD,MATCH(C$1,'QMS Data'!$1:$1,0),FALSE),"")</f>
        <v/>
      </c>
      <c r="D240" s="117" t="str">
        <f>IFERROR(VLOOKUP($A240,'QMS Data'!$A:$BD,MATCH(D$1,'QMS Data'!$1:$1,0),FALSE),"")</f>
        <v/>
      </c>
      <c r="E240" s="118" t="str">
        <f>IFERROR(VLOOKUP($A240,'QMS Data'!$A:$BD,MATCH(E$1,'QMS Data'!$1:$1,0),FALSE),"")</f>
        <v/>
      </c>
      <c r="F240" s="117" t="str">
        <f>IFERROR(VLOOKUP($A240,'QMS Data'!$A:$BD,MATCH(F$1,'QMS Data'!$1:$1,0),FALSE),"")</f>
        <v/>
      </c>
      <c r="G240" s="117" t="str">
        <f>IFERROR(VLOOKUP($A240,'QMS Data'!$A:$BD,MATCH(G$1,'QMS Data'!$1:$1,0),FALSE),"")</f>
        <v/>
      </c>
      <c r="H240" s="117" t="str">
        <f>IFERROR(VLOOKUP($A240,'QMS Data'!$A:$BD,MATCH(H$1,'QMS Data'!$1:$1,0),FALSE),"")</f>
        <v/>
      </c>
      <c r="I240" s="117" t="str">
        <f>IFERROR(VLOOKUP($A240,'QMS Data'!$A:$BD,MATCH(I$1,'QMS Data'!$1:$1,0),FALSE),"")</f>
        <v/>
      </c>
      <c r="J240" s="117" t="str">
        <f>IFERROR(VLOOKUP($A240,'QMS Data'!$A:$BD,MATCH(J$1,'QMS Data'!$1:$1,0),FALSE),"")</f>
        <v/>
      </c>
      <c r="K240" s="117" t="str">
        <f>IFERROR(VLOOKUP($A240,'QMS Data'!$A:$BD,MATCH(K$1,'QMS Data'!$1:$1,0),FALSE),"")</f>
        <v/>
      </c>
      <c r="L240" s="119" t="str">
        <f>IFERROR(VLOOKUP($A240,'QMS Data'!$A:$BD,MATCH(L$1,'QMS Data'!$1:$1,0),FALSE),"")</f>
        <v/>
      </c>
      <c r="M240" s="120" t="str">
        <f>IFERROR(VLOOKUP($A240,'QMS Data'!$A:$BD,MATCH(M$1,'QMS Data'!$1:$1,0),FALSE),"")</f>
        <v/>
      </c>
      <c r="N240" s="119" t="str">
        <f>IFERROR(VLOOKUP($A240,'QMS Data'!$A:$BD,MATCH(N$1,'QMS Data'!$1:$1,0),FALSE),"")</f>
        <v/>
      </c>
      <c r="O240" s="120" t="str">
        <f>IFERROR(VLOOKUP($A240,'QMS Data'!$A:$BD,MATCH(O$1,'QMS Data'!$1:$1,0),FALSE),"")</f>
        <v/>
      </c>
      <c r="P240" s="119" t="str">
        <f>IFERROR(VLOOKUP($A240,'QMS Data'!$A:$BD,MATCH(P$1,'QMS Data'!$1:$1,0),FALSE),"")</f>
        <v/>
      </c>
      <c r="Q240" s="120" t="str">
        <f>IFERROR(VLOOKUP($A240,'QMS Data'!$A:$BD,MATCH(Q$1,'QMS Data'!$1:$1,0),FALSE),"")</f>
        <v/>
      </c>
      <c r="R240" s="119" t="str">
        <f>IFERROR(VLOOKUP($A240,'QMS Data'!$A:$BD,MATCH(R$1,'QMS Data'!$1:$1,0),FALSE),"")</f>
        <v/>
      </c>
      <c r="S240" s="120" t="str">
        <f>IFERROR(VLOOKUP($A240,'QMS Data'!$A:$BD,MATCH(S$1,'QMS Data'!$1:$1,0),FALSE),"")</f>
        <v/>
      </c>
      <c r="T240" s="121" t="str">
        <f t="shared" si="16"/>
        <v/>
      </c>
      <c r="U240" s="122" t="str">
        <f t="shared" si="17"/>
        <v/>
      </c>
      <c r="V240" s="121" t="str">
        <f>IFERROR(VLOOKUP('Required Data'!$H240,Evaluators!A:B,2,FALSE),"")</f>
        <v/>
      </c>
      <c r="W240" s="123" t="str">
        <f t="shared" si="18"/>
        <v/>
      </c>
      <c r="X240" s="124" t="str">
        <f>IFERROR(VLOOKUP(G240,'Active List'!B:D,2,FALSE),"")</f>
        <v/>
      </c>
      <c r="Y240" s="124" t="str">
        <f>IFERROR(SUM('Required Data'!$L240+'Required Data'!$N240+'Required Data'!$P240),"")</f>
        <v/>
      </c>
      <c r="Z240" s="123" t="str">
        <f t="shared" si="19"/>
        <v/>
      </c>
      <c r="AA240" s="125" t="str">
        <f>IFERROR(DATE(Table1[[#This Row],[Call Year]],Table1[[#This Row],[Call Month]],Table1[[#This Row],[Call day]]),"")</f>
        <v/>
      </c>
      <c r="AB240" s="123" t="str">
        <f>TEXT(Table1[[#This Row],[Call date]],"DDDD")</f>
        <v/>
      </c>
      <c r="AC24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0" s="126" t="str">
        <f>IFERROR(HOUR(Table1[[#This Row],[Time]]),"")</f>
        <v/>
      </c>
      <c r="AE240" s="126" t="str">
        <f>IFERROR(VLOOKUP(J240,DV!A:B,2,FALSE),J240)</f>
        <v/>
      </c>
    </row>
    <row r="241" spans="1:31" s="137" customFormat="1">
      <c r="A241" s="90" t="str">
        <f>IF('QMS Data'!A241&lt;&gt;"",'QMS Data'!A241,"")</f>
        <v/>
      </c>
      <c r="B241" s="117" t="str">
        <f>IFERROR(VLOOKUP($A241,'QMS Data'!$A:$BD,MATCH(B$1,'QMS Data'!$1:$1,0),FALSE),"")</f>
        <v/>
      </c>
      <c r="C241" s="117" t="str">
        <f>IFERROR(VLOOKUP($A241,'QMS Data'!$A:$BD,MATCH(C$1,'QMS Data'!$1:$1,0),FALSE),"")</f>
        <v/>
      </c>
      <c r="D241" s="117" t="str">
        <f>IFERROR(VLOOKUP($A241,'QMS Data'!$A:$BD,MATCH(D$1,'QMS Data'!$1:$1,0),FALSE),"")</f>
        <v/>
      </c>
      <c r="E241" s="118" t="str">
        <f>IFERROR(VLOOKUP($A241,'QMS Data'!$A:$BD,MATCH(E$1,'QMS Data'!$1:$1,0),FALSE),"")</f>
        <v/>
      </c>
      <c r="F241" s="117" t="str">
        <f>IFERROR(VLOOKUP($A241,'QMS Data'!$A:$BD,MATCH(F$1,'QMS Data'!$1:$1,0),FALSE),"")</f>
        <v/>
      </c>
      <c r="G241" s="117" t="str">
        <f>IFERROR(VLOOKUP($A241,'QMS Data'!$A:$BD,MATCH(G$1,'QMS Data'!$1:$1,0),FALSE),"")</f>
        <v/>
      </c>
      <c r="H241" s="117" t="str">
        <f>IFERROR(VLOOKUP($A241,'QMS Data'!$A:$BD,MATCH(H$1,'QMS Data'!$1:$1,0),FALSE),"")</f>
        <v/>
      </c>
      <c r="I241" s="117" t="str">
        <f>IFERROR(VLOOKUP($A241,'QMS Data'!$A:$BD,MATCH(I$1,'QMS Data'!$1:$1,0),FALSE),"")</f>
        <v/>
      </c>
      <c r="J241" s="117" t="str">
        <f>IFERROR(VLOOKUP($A241,'QMS Data'!$A:$BD,MATCH(J$1,'QMS Data'!$1:$1,0),FALSE),"")</f>
        <v/>
      </c>
      <c r="K241" s="117" t="str">
        <f>IFERROR(VLOOKUP($A241,'QMS Data'!$A:$BD,MATCH(K$1,'QMS Data'!$1:$1,0),FALSE),"")</f>
        <v/>
      </c>
      <c r="L241" s="119" t="str">
        <f>IFERROR(VLOOKUP($A241,'QMS Data'!$A:$BD,MATCH(L$1,'QMS Data'!$1:$1,0),FALSE),"")</f>
        <v/>
      </c>
      <c r="M241" s="120" t="str">
        <f>IFERROR(VLOOKUP($A241,'QMS Data'!$A:$BD,MATCH(M$1,'QMS Data'!$1:$1,0),FALSE),"")</f>
        <v/>
      </c>
      <c r="N241" s="119" t="str">
        <f>IFERROR(VLOOKUP($A241,'QMS Data'!$A:$BD,MATCH(N$1,'QMS Data'!$1:$1,0),FALSE),"")</f>
        <v/>
      </c>
      <c r="O241" s="120" t="str">
        <f>IFERROR(VLOOKUP($A241,'QMS Data'!$A:$BD,MATCH(O$1,'QMS Data'!$1:$1,0),FALSE),"")</f>
        <v/>
      </c>
      <c r="P241" s="119" t="str">
        <f>IFERROR(VLOOKUP($A241,'QMS Data'!$A:$BD,MATCH(P$1,'QMS Data'!$1:$1,0),FALSE),"")</f>
        <v/>
      </c>
      <c r="Q241" s="120" t="str">
        <f>IFERROR(VLOOKUP($A241,'QMS Data'!$A:$BD,MATCH(Q$1,'QMS Data'!$1:$1,0),FALSE),"")</f>
        <v/>
      </c>
      <c r="R241" s="119" t="str">
        <f>IFERROR(VLOOKUP($A241,'QMS Data'!$A:$BD,MATCH(R$1,'QMS Data'!$1:$1,0),FALSE),"")</f>
        <v/>
      </c>
      <c r="S241" s="120" t="str">
        <f>IFERROR(VLOOKUP($A241,'QMS Data'!$A:$BD,MATCH(S$1,'QMS Data'!$1:$1,0),FALSE),"")</f>
        <v/>
      </c>
      <c r="T241" s="121" t="str">
        <f t="shared" si="16"/>
        <v/>
      </c>
      <c r="U241" s="122" t="str">
        <f t="shared" si="17"/>
        <v/>
      </c>
      <c r="V241" s="121" t="str">
        <f>IFERROR(VLOOKUP('Required Data'!$H241,Evaluators!A:B,2,FALSE),"")</f>
        <v/>
      </c>
      <c r="W241" s="123" t="str">
        <f t="shared" si="18"/>
        <v/>
      </c>
      <c r="X241" s="124" t="str">
        <f>IFERROR(VLOOKUP(G241,'Active List'!B:D,2,FALSE),"")</f>
        <v/>
      </c>
      <c r="Y241" s="124" t="str">
        <f>IFERROR(SUM('Required Data'!$L241+'Required Data'!$N241+'Required Data'!$P241),"")</f>
        <v/>
      </c>
      <c r="Z241" s="123" t="str">
        <f t="shared" si="19"/>
        <v/>
      </c>
      <c r="AA241" s="125" t="str">
        <f>IFERROR(DATE(Table1[[#This Row],[Call Year]],Table1[[#This Row],[Call Month]],Table1[[#This Row],[Call day]]),"")</f>
        <v/>
      </c>
      <c r="AB241" s="123" t="str">
        <f>TEXT(Table1[[#This Row],[Call date]],"DDDD")</f>
        <v/>
      </c>
      <c r="AC24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1" s="126" t="str">
        <f>IFERROR(HOUR(Table1[[#This Row],[Time]]),"")</f>
        <v/>
      </c>
      <c r="AE241" s="126" t="str">
        <f>IFERROR(VLOOKUP(J241,DV!A:B,2,FALSE),J241)</f>
        <v/>
      </c>
    </row>
    <row r="242" spans="1:31" s="137" customFormat="1">
      <c r="A242" s="90" t="str">
        <f>IF('QMS Data'!A242&lt;&gt;"",'QMS Data'!A242,"")</f>
        <v/>
      </c>
      <c r="B242" s="117" t="str">
        <f>IFERROR(VLOOKUP($A242,'QMS Data'!$A:$BD,MATCH(B$1,'QMS Data'!$1:$1,0),FALSE),"")</f>
        <v/>
      </c>
      <c r="C242" s="117" t="str">
        <f>IFERROR(VLOOKUP($A242,'QMS Data'!$A:$BD,MATCH(C$1,'QMS Data'!$1:$1,0),FALSE),"")</f>
        <v/>
      </c>
      <c r="D242" s="117" t="str">
        <f>IFERROR(VLOOKUP($A242,'QMS Data'!$A:$BD,MATCH(D$1,'QMS Data'!$1:$1,0),FALSE),"")</f>
        <v/>
      </c>
      <c r="E242" s="118" t="str">
        <f>IFERROR(VLOOKUP($A242,'QMS Data'!$A:$BD,MATCH(E$1,'QMS Data'!$1:$1,0),FALSE),"")</f>
        <v/>
      </c>
      <c r="F242" s="117" t="str">
        <f>IFERROR(VLOOKUP($A242,'QMS Data'!$A:$BD,MATCH(F$1,'QMS Data'!$1:$1,0),FALSE),"")</f>
        <v/>
      </c>
      <c r="G242" s="117" t="str">
        <f>IFERROR(VLOOKUP($A242,'QMS Data'!$A:$BD,MATCH(G$1,'QMS Data'!$1:$1,0),FALSE),"")</f>
        <v/>
      </c>
      <c r="H242" s="117" t="str">
        <f>IFERROR(VLOOKUP($A242,'QMS Data'!$A:$BD,MATCH(H$1,'QMS Data'!$1:$1,0),FALSE),"")</f>
        <v/>
      </c>
      <c r="I242" s="117" t="str">
        <f>IFERROR(VLOOKUP($A242,'QMS Data'!$A:$BD,MATCH(I$1,'QMS Data'!$1:$1,0),FALSE),"")</f>
        <v/>
      </c>
      <c r="J242" s="117" t="str">
        <f>IFERROR(VLOOKUP($A242,'QMS Data'!$A:$BD,MATCH(J$1,'QMS Data'!$1:$1,0),FALSE),"")</f>
        <v/>
      </c>
      <c r="K242" s="117" t="str">
        <f>IFERROR(VLOOKUP($A242,'QMS Data'!$A:$BD,MATCH(K$1,'QMS Data'!$1:$1,0),FALSE),"")</f>
        <v/>
      </c>
      <c r="L242" s="119" t="str">
        <f>IFERROR(VLOOKUP($A242,'QMS Data'!$A:$BD,MATCH(L$1,'QMS Data'!$1:$1,0),FALSE),"")</f>
        <v/>
      </c>
      <c r="M242" s="120" t="str">
        <f>IFERROR(VLOOKUP($A242,'QMS Data'!$A:$BD,MATCH(M$1,'QMS Data'!$1:$1,0),FALSE),"")</f>
        <v/>
      </c>
      <c r="N242" s="119" t="str">
        <f>IFERROR(VLOOKUP($A242,'QMS Data'!$A:$BD,MATCH(N$1,'QMS Data'!$1:$1,0),FALSE),"")</f>
        <v/>
      </c>
      <c r="O242" s="120" t="str">
        <f>IFERROR(VLOOKUP($A242,'QMS Data'!$A:$BD,MATCH(O$1,'QMS Data'!$1:$1,0),FALSE),"")</f>
        <v/>
      </c>
      <c r="P242" s="119" t="str">
        <f>IFERROR(VLOOKUP($A242,'QMS Data'!$A:$BD,MATCH(P$1,'QMS Data'!$1:$1,0),FALSE),"")</f>
        <v/>
      </c>
      <c r="Q242" s="120" t="str">
        <f>IFERROR(VLOOKUP($A242,'QMS Data'!$A:$BD,MATCH(Q$1,'QMS Data'!$1:$1,0),FALSE),"")</f>
        <v/>
      </c>
      <c r="R242" s="119" t="str">
        <f>IFERROR(VLOOKUP($A242,'QMS Data'!$A:$BD,MATCH(R$1,'QMS Data'!$1:$1,0),FALSE),"")</f>
        <v/>
      </c>
      <c r="S242" s="120" t="str">
        <f>IFERROR(VLOOKUP($A242,'QMS Data'!$A:$BD,MATCH(S$1,'QMS Data'!$1:$1,0),FALSE),"")</f>
        <v/>
      </c>
      <c r="T242" s="121" t="str">
        <f t="shared" si="16"/>
        <v/>
      </c>
      <c r="U242" s="122" t="str">
        <f t="shared" si="17"/>
        <v/>
      </c>
      <c r="V242" s="121" t="str">
        <f>IFERROR(VLOOKUP('Required Data'!$H242,Evaluators!A:B,2,FALSE),"")</f>
        <v/>
      </c>
      <c r="W242" s="123" t="str">
        <f t="shared" si="18"/>
        <v/>
      </c>
      <c r="X242" s="124" t="str">
        <f>IFERROR(VLOOKUP(G242,'Active List'!B:D,2,FALSE),"")</f>
        <v/>
      </c>
      <c r="Y242" s="124" t="str">
        <f>IFERROR(SUM('Required Data'!$L242+'Required Data'!$N242+'Required Data'!$P242),"")</f>
        <v/>
      </c>
      <c r="Z242" s="123" t="str">
        <f t="shared" si="19"/>
        <v/>
      </c>
      <c r="AA242" s="125" t="str">
        <f>IFERROR(DATE(Table1[[#This Row],[Call Year]],Table1[[#This Row],[Call Month]],Table1[[#This Row],[Call day]]),"")</f>
        <v/>
      </c>
      <c r="AB242" s="123" t="str">
        <f>TEXT(Table1[[#This Row],[Call date]],"DDDD")</f>
        <v/>
      </c>
      <c r="AC24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2" s="126" t="str">
        <f>IFERROR(HOUR(Table1[[#This Row],[Time]]),"")</f>
        <v/>
      </c>
      <c r="AE242" s="126" t="str">
        <f>IFERROR(VLOOKUP(J242,DV!A:B,2,FALSE),J242)</f>
        <v/>
      </c>
    </row>
    <row r="243" spans="1:31" s="137" customFormat="1">
      <c r="A243" s="90" t="str">
        <f>IF('QMS Data'!A243&lt;&gt;"",'QMS Data'!A243,"")</f>
        <v/>
      </c>
      <c r="B243" s="117" t="str">
        <f>IFERROR(VLOOKUP($A243,'QMS Data'!$A:$BD,MATCH(B$1,'QMS Data'!$1:$1,0),FALSE),"")</f>
        <v/>
      </c>
      <c r="C243" s="117" t="str">
        <f>IFERROR(VLOOKUP($A243,'QMS Data'!$A:$BD,MATCH(C$1,'QMS Data'!$1:$1,0),FALSE),"")</f>
        <v/>
      </c>
      <c r="D243" s="117" t="str">
        <f>IFERROR(VLOOKUP($A243,'QMS Data'!$A:$BD,MATCH(D$1,'QMS Data'!$1:$1,0),FALSE),"")</f>
        <v/>
      </c>
      <c r="E243" s="118" t="str">
        <f>IFERROR(VLOOKUP($A243,'QMS Data'!$A:$BD,MATCH(E$1,'QMS Data'!$1:$1,0),FALSE),"")</f>
        <v/>
      </c>
      <c r="F243" s="117" t="str">
        <f>IFERROR(VLOOKUP($A243,'QMS Data'!$A:$BD,MATCH(F$1,'QMS Data'!$1:$1,0),FALSE),"")</f>
        <v/>
      </c>
      <c r="G243" s="117" t="str">
        <f>IFERROR(VLOOKUP($A243,'QMS Data'!$A:$BD,MATCH(G$1,'QMS Data'!$1:$1,0),FALSE),"")</f>
        <v/>
      </c>
      <c r="H243" s="117" t="str">
        <f>IFERROR(VLOOKUP($A243,'QMS Data'!$A:$BD,MATCH(H$1,'QMS Data'!$1:$1,0),FALSE),"")</f>
        <v/>
      </c>
      <c r="I243" s="117" t="str">
        <f>IFERROR(VLOOKUP($A243,'QMS Data'!$A:$BD,MATCH(I$1,'QMS Data'!$1:$1,0),FALSE),"")</f>
        <v/>
      </c>
      <c r="J243" s="117" t="str">
        <f>IFERROR(VLOOKUP($A243,'QMS Data'!$A:$BD,MATCH(J$1,'QMS Data'!$1:$1,0),FALSE),"")</f>
        <v/>
      </c>
      <c r="K243" s="117" t="str">
        <f>IFERROR(VLOOKUP($A243,'QMS Data'!$A:$BD,MATCH(K$1,'QMS Data'!$1:$1,0),FALSE),"")</f>
        <v/>
      </c>
      <c r="L243" s="119" t="str">
        <f>IFERROR(VLOOKUP($A243,'QMS Data'!$A:$BD,MATCH(L$1,'QMS Data'!$1:$1,0),FALSE),"")</f>
        <v/>
      </c>
      <c r="M243" s="120" t="str">
        <f>IFERROR(VLOOKUP($A243,'QMS Data'!$A:$BD,MATCH(M$1,'QMS Data'!$1:$1,0),FALSE),"")</f>
        <v/>
      </c>
      <c r="N243" s="119" t="str">
        <f>IFERROR(VLOOKUP($A243,'QMS Data'!$A:$BD,MATCH(N$1,'QMS Data'!$1:$1,0),FALSE),"")</f>
        <v/>
      </c>
      <c r="O243" s="120" t="str">
        <f>IFERROR(VLOOKUP($A243,'QMS Data'!$A:$BD,MATCH(O$1,'QMS Data'!$1:$1,0),FALSE),"")</f>
        <v/>
      </c>
      <c r="P243" s="119" t="str">
        <f>IFERROR(VLOOKUP($A243,'QMS Data'!$A:$BD,MATCH(P$1,'QMS Data'!$1:$1,0),FALSE),"")</f>
        <v/>
      </c>
      <c r="Q243" s="120" t="str">
        <f>IFERROR(VLOOKUP($A243,'QMS Data'!$A:$BD,MATCH(Q$1,'QMS Data'!$1:$1,0),FALSE),"")</f>
        <v/>
      </c>
      <c r="R243" s="119" t="str">
        <f>IFERROR(VLOOKUP($A243,'QMS Data'!$A:$BD,MATCH(R$1,'QMS Data'!$1:$1,0),FALSE),"")</f>
        <v/>
      </c>
      <c r="S243" s="120" t="str">
        <f>IFERROR(VLOOKUP($A243,'QMS Data'!$A:$BD,MATCH(S$1,'QMS Data'!$1:$1,0),FALSE),"")</f>
        <v/>
      </c>
      <c r="T243" s="121" t="str">
        <f t="shared" si="16"/>
        <v/>
      </c>
      <c r="U243" s="122" t="str">
        <f t="shared" si="17"/>
        <v/>
      </c>
      <c r="V243" s="121" t="str">
        <f>IFERROR(VLOOKUP('Required Data'!$H243,Evaluators!A:B,2,FALSE),"")</f>
        <v/>
      </c>
      <c r="W243" s="123" t="str">
        <f t="shared" si="18"/>
        <v/>
      </c>
      <c r="X243" s="124" t="str">
        <f>IFERROR(VLOOKUP(G243,'Active List'!B:D,2,FALSE),"")</f>
        <v/>
      </c>
      <c r="Y243" s="124" t="str">
        <f>IFERROR(SUM('Required Data'!$L243+'Required Data'!$N243+'Required Data'!$P243),"")</f>
        <v/>
      </c>
      <c r="Z243" s="123" t="str">
        <f t="shared" si="19"/>
        <v/>
      </c>
      <c r="AA243" s="125" t="str">
        <f>IFERROR(DATE(Table1[[#This Row],[Call Year]],Table1[[#This Row],[Call Month]],Table1[[#This Row],[Call day]]),"")</f>
        <v/>
      </c>
      <c r="AB243" s="123" t="str">
        <f>TEXT(Table1[[#This Row],[Call date]],"DDDD")</f>
        <v/>
      </c>
      <c r="AC24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3" s="126" t="str">
        <f>IFERROR(HOUR(Table1[[#This Row],[Time]]),"")</f>
        <v/>
      </c>
      <c r="AE243" s="126" t="str">
        <f>IFERROR(VLOOKUP(J243,DV!A:B,2,FALSE),J243)</f>
        <v/>
      </c>
    </row>
    <row r="244" spans="1:31" s="137" customFormat="1">
      <c r="A244" s="90" t="str">
        <f>IF('QMS Data'!A244&lt;&gt;"",'QMS Data'!A244,"")</f>
        <v/>
      </c>
      <c r="B244" s="117" t="str">
        <f>IFERROR(VLOOKUP($A244,'QMS Data'!$A:$BD,MATCH(B$1,'QMS Data'!$1:$1,0),FALSE),"")</f>
        <v/>
      </c>
      <c r="C244" s="117" t="str">
        <f>IFERROR(VLOOKUP($A244,'QMS Data'!$A:$BD,MATCH(C$1,'QMS Data'!$1:$1,0),FALSE),"")</f>
        <v/>
      </c>
      <c r="D244" s="117" t="str">
        <f>IFERROR(VLOOKUP($A244,'QMS Data'!$A:$BD,MATCH(D$1,'QMS Data'!$1:$1,0),FALSE),"")</f>
        <v/>
      </c>
      <c r="E244" s="118" t="str">
        <f>IFERROR(VLOOKUP($A244,'QMS Data'!$A:$BD,MATCH(E$1,'QMS Data'!$1:$1,0),FALSE),"")</f>
        <v/>
      </c>
      <c r="F244" s="117" t="str">
        <f>IFERROR(VLOOKUP($A244,'QMS Data'!$A:$BD,MATCH(F$1,'QMS Data'!$1:$1,0),FALSE),"")</f>
        <v/>
      </c>
      <c r="G244" s="117" t="str">
        <f>IFERROR(VLOOKUP($A244,'QMS Data'!$A:$BD,MATCH(G$1,'QMS Data'!$1:$1,0),FALSE),"")</f>
        <v/>
      </c>
      <c r="H244" s="117" t="str">
        <f>IFERROR(VLOOKUP($A244,'QMS Data'!$A:$BD,MATCH(H$1,'QMS Data'!$1:$1,0),FALSE),"")</f>
        <v/>
      </c>
      <c r="I244" s="117" t="str">
        <f>IFERROR(VLOOKUP($A244,'QMS Data'!$A:$BD,MATCH(I$1,'QMS Data'!$1:$1,0),FALSE),"")</f>
        <v/>
      </c>
      <c r="J244" s="117" t="str">
        <f>IFERROR(VLOOKUP($A244,'QMS Data'!$A:$BD,MATCH(J$1,'QMS Data'!$1:$1,0),FALSE),"")</f>
        <v/>
      </c>
      <c r="K244" s="117" t="str">
        <f>IFERROR(VLOOKUP($A244,'QMS Data'!$A:$BD,MATCH(K$1,'QMS Data'!$1:$1,0),FALSE),"")</f>
        <v/>
      </c>
      <c r="L244" s="119" t="str">
        <f>IFERROR(VLOOKUP($A244,'QMS Data'!$A:$BD,MATCH(L$1,'QMS Data'!$1:$1,0),FALSE),"")</f>
        <v/>
      </c>
      <c r="M244" s="120" t="str">
        <f>IFERROR(VLOOKUP($A244,'QMS Data'!$A:$BD,MATCH(M$1,'QMS Data'!$1:$1,0),FALSE),"")</f>
        <v/>
      </c>
      <c r="N244" s="119" t="str">
        <f>IFERROR(VLOOKUP($A244,'QMS Data'!$A:$BD,MATCH(N$1,'QMS Data'!$1:$1,0),FALSE),"")</f>
        <v/>
      </c>
      <c r="O244" s="120" t="str">
        <f>IFERROR(VLOOKUP($A244,'QMS Data'!$A:$BD,MATCH(O$1,'QMS Data'!$1:$1,0),FALSE),"")</f>
        <v/>
      </c>
      <c r="P244" s="119" t="str">
        <f>IFERROR(VLOOKUP($A244,'QMS Data'!$A:$BD,MATCH(P$1,'QMS Data'!$1:$1,0),FALSE),"")</f>
        <v/>
      </c>
      <c r="Q244" s="120" t="str">
        <f>IFERROR(VLOOKUP($A244,'QMS Data'!$A:$BD,MATCH(Q$1,'QMS Data'!$1:$1,0),FALSE),"")</f>
        <v/>
      </c>
      <c r="R244" s="119" t="str">
        <f>IFERROR(VLOOKUP($A244,'QMS Data'!$A:$BD,MATCH(R$1,'QMS Data'!$1:$1,0),FALSE),"")</f>
        <v/>
      </c>
      <c r="S244" s="120" t="str">
        <f>IFERROR(VLOOKUP($A244,'QMS Data'!$A:$BD,MATCH(S$1,'QMS Data'!$1:$1,0),FALSE),"")</f>
        <v/>
      </c>
      <c r="T244" s="121" t="str">
        <f t="shared" si="16"/>
        <v/>
      </c>
      <c r="U244" s="122" t="str">
        <f t="shared" si="17"/>
        <v/>
      </c>
      <c r="V244" s="121" t="str">
        <f>IFERROR(VLOOKUP('Required Data'!$H244,Evaluators!A:B,2,FALSE),"")</f>
        <v/>
      </c>
      <c r="W244" s="123" t="str">
        <f t="shared" si="18"/>
        <v/>
      </c>
      <c r="X244" s="124" t="str">
        <f>IFERROR(VLOOKUP(G244,'Active List'!B:D,2,FALSE),"")</f>
        <v/>
      </c>
      <c r="Y244" s="124" t="str">
        <f>IFERROR(SUM('Required Data'!$L244+'Required Data'!$N244+'Required Data'!$P244),"")</f>
        <v/>
      </c>
      <c r="Z244" s="123" t="str">
        <f t="shared" si="19"/>
        <v/>
      </c>
      <c r="AA244" s="125" t="str">
        <f>IFERROR(DATE(Table1[[#This Row],[Call Year]],Table1[[#This Row],[Call Month]],Table1[[#This Row],[Call day]]),"")</f>
        <v/>
      </c>
      <c r="AB244" s="123" t="str">
        <f>TEXT(Table1[[#This Row],[Call date]],"DDDD")</f>
        <v/>
      </c>
      <c r="AC24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4" s="126" t="str">
        <f>IFERROR(HOUR(Table1[[#This Row],[Time]]),"")</f>
        <v/>
      </c>
      <c r="AE244" s="126" t="str">
        <f>IFERROR(VLOOKUP(J244,DV!A:B,2,FALSE),J244)</f>
        <v/>
      </c>
    </row>
    <row r="245" spans="1:31" s="137" customFormat="1">
      <c r="A245" s="90" t="str">
        <f>IF('QMS Data'!A245&lt;&gt;"",'QMS Data'!A245,"")</f>
        <v/>
      </c>
      <c r="B245" s="117" t="str">
        <f>IFERROR(VLOOKUP($A245,'QMS Data'!$A:$BD,MATCH(B$1,'QMS Data'!$1:$1,0),FALSE),"")</f>
        <v/>
      </c>
      <c r="C245" s="117" t="str">
        <f>IFERROR(VLOOKUP($A245,'QMS Data'!$A:$BD,MATCH(C$1,'QMS Data'!$1:$1,0),FALSE),"")</f>
        <v/>
      </c>
      <c r="D245" s="117" t="str">
        <f>IFERROR(VLOOKUP($A245,'QMS Data'!$A:$BD,MATCH(D$1,'QMS Data'!$1:$1,0),FALSE),"")</f>
        <v/>
      </c>
      <c r="E245" s="118" t="str">
        <f>IFERROR(VLOOKUP($A245,'QMS Data'!$A:$BD,MATCH(E$1,'QMS Data'!$1:$1,0),FALSE),"")</f>
        <v/>
      </c>
      <c r="F245" s="117" t="str">
        <f>IFERROR(VLOOKUP($A245,'QMS Data'!$A:$BD,MATCH(F$1,'QMS Data'!$1:$1,0),FALSE),"")</f>
        <v/>
      </c>
      <c r="G245" s="117" t="str">
        <f>IFERROR(VLOOKUP($A245,'QMS Data'!$A:$BD,MATCH(G$1,'QMS Data'!$1:$1,0),FALSE),"")</f>
        <v/>
      </c>
      <c r="H245" s="117" t="str">
        <f>IFERROR(VLOOKUP($A245,'QMS Data'!$A:$BD,MATCH(H$1,'QMS Data'!$1:$1,0),FALSE),"")</f>
        <v/>
      </c>
      <c r="I245" s="117" t="str">
        <f>IFERROR(VLOOKUP($A245,'QMS Data'!$A:$BD,MATCH(I$1,'QMS Data'!$1:$1,0),FALSE),"")</f>
        <v/>
      </c>
      <c r="J245" s="117" t="str">
        <f>IFERROR(VLOOKUP($A245,'QMS Data'!$A:$BD,MATCH(J$1,'QMS Data'!$1:$1,0),FALSE),"")</f>
        <v/>
      </c>
      <c r="K245" s="117" t="str">
        <f>IFERROR(VLOOKUP($A245,'QMS Data'!$A:$BD,MATCH(K$1,'QMS Data'!$1:$1,0),FALSE),"")</f>
        <v/>
      </c>
      <c r="L245" s="119" t="str">
        <f>IFERROR(VLOOKUP($A245,'QMS Data'!$A:$BD,MATCH(L$1,'QMS Data'!$1:$1,0),FALSE),"")</f>
        <v/>
      </c>
      <c r="M245" s="120" t="str">
        <f>IFERROR(VLOOKUP($A245,'QMS Data'!$A:$BD,MATCH(M$1,'QMS Data'!$1:$1,0),FALSE),"")</f>
        <v/>
      </c>
      <c r="N245" s="119" t="str">
        <f>IFERROR(VLOOKUP($A245,'QMS Data'!$A:$BD,MATCH(N$1,'QMS Data'!$1:$1,0),FALSE),"")</f>
        <v/>
      </c>
      <c r="O245" s="120" t="str">
        <f>IFERROR(VLOOKUP($A245,'QMS Data'!$A:$BD,MATCH(O$1,'QMS Data'!$1:$1,0),FALSE),"")</f>
        <v/>
      </c>
      <c r="P245" s="119" t="str">
        <f>IFERROR(VLOOKUP($A245,'QMS Data'!$A:$BD,MATCH(P$1,'QMS Data'!$1:$1,0),FALSE),"")</f>
        <v/>
      </c>
      <c r="Q245" s="120" t="str">
        <f>IFERROR(VLOOKUP($A245,'QMS Data'!$A:$BD,MATCH(Q$1,'QMS Data'!$1:$1,0),FALSE),"")</f>
        <v/>
      </c>
      <c r="R245" s="119" t="str">
        <f>IFERROR(VLOOKUP($A245,'QMS Data'!$A:$BD,MATCH(R$1,'QMS Data'!$1:$1,0),FALSE),"")</f>
        <v/>
      </c>
      <c r="S245" s="120" t="str">
        <f>IFERROR(VLOOKUP($A245,'QMS Data'!$A:$BD,MATCH(S$1,'QMS Data'!$1:$1,0),FALSE),"")</f>
        <v/>
      </c>
      <c r="T245" s="121" t="str">
        <f t="shared" si="16"/>
        <v/>
      </c>
      <c r="U245" s="122" t="str">
        <f t="shared" si="17"/>
        <v/>
      </c>
      <c r="V245" s="121" t="str">
        <f>IFERROR(VLOOKUP('Required Data'!$H245,Evaluators!A:B,2,FALSE),"")</f>
        <v/>
      </c>
      <c r="W245" s="123" t="str">
        <f t="shared" si="18"/>
        <v/>
      </c>
      <c r="X245" s="124" t="str">
        <f>IFERROR(VLOOKUP(G245,'Active List'!B:D,2,FALSE),"")</f>
        <v/>
      </c>
      <c r="Y245" s="124" t="str">
        <f>IFERROR(SUM('Required Data'!$L245+'Required Data'!$N245+'Required Data'!$P245),"")</f>
        <v/>
      </c>
      <c r="Z245" s="123" t="str">
        <f t="shared" si="19"/>
        <v/>
      </c>
      <c r="AA245" s="125" t="str">
        <f>IFERROR(DATE(Table1[[#This Row],[Call Year]],Table1[[#This Row],[Call Month]],Table1[[#This Row],[Call day]]),"")</f>
        <v/>
      </c>
      <c r="AB245" s="123" t="str">
        <f>TEXT(Table1[[#This Row],[Call date]],"DDDD")</f>
        <v/>
      </c>
      <c r="AC24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5" s="126" t="str">
        <f>IFERROR(HOUR(Table1[[#This Row],[Time]]),"")</f>
        <v/>
      </c>
      <c r="AE245" s="126" t="str">
        <f>IFERROR(VLOOKUP(J245,DV!A:B,2,FALSE),J245)</f>
        <v/>
      </c>
    </row>
    <row r="246" spans="1:31" s="137" customFormat="1">
      <c r="A246" s="90" t="str">
        <f>IF('QMS Data'!A246&lt;&gt;"",'QMS Data'!A246,"")</f>
        <v/>
      </c>
      <c r="B246" s="117" t="str">
        <f>IFERROR(VLOOKUP($A246,'QMS Data'!$A:$BD,MATCH(B$1,'QMS Data'!$1:$1,0),FALSE),"")</f>
        <v/>
      </c>
      <c r="C246" s="117" t="str">
        <f>IFERROR(VLOOKUP($A246,'QMS Data'!$A:$BD,MATCH(C$1,'QMS Data'!$1:$1,0),FALSE),"")</f>
        <v/>
      </c>
      <c r="D246" s="117" t="str">
        <f>IFERROR(VLOOKUP($A246,'QMS Data'!$A:$BD,MATCH(D$1,'QMS Data'!$1:$1,0),FALSE),"")</f>
        <v/>
      </c>
      <c r="E246" s="118" t="str">
        <f>IFERROR(VLOOKUP($A246,'QMS Data'!$A:$BD,MATCH(E$1,'QMS Data'!$1:$1,0),FALSE),"")</f>
        <v/>
      </c>
      <c r="F246" s="117" t="str">
        <f>IFERROR(VLOOKUP($A246,'QMS Data'!$A:$BD,MATCH(F$1,'QMS Data'!$1:$1,0),FALSE),"")</f>
        <v/>
      </c>
      <c r="G246" s="117" t="str">
        <f>IFERROR(VLOOKUP($A246,'QMS Data'!$A:$BD,MATCH(G$1,'QMS Data'!$1:$1,0),FALSE),"")</f>
        <v/>
      </c>
      <c r="H246" s="117" t="str">
        <f>IFERROR(VLOOKUP($A246,'QMS Data'!$A:$BD,MATCH(H$1,'QMS Data'!$1:$1,0),FALSE),"")</f>
        <v/>
      </c>
      <c r="I246" s="117" t="str">
        <f>IFERROR(VLOOKUP($A246,'QMS Data'!$A:$BD,MATCH(I$1,'QMS Data'!$1:$1,0),FALSE),"")</f>
        <v/>
      </c>
      <c r="J246" s="117" t="str">
        <f>IFERROR(VLOOKUP($A246,'QMS Data'!$A:$BD,MATCH(J$1,'QMS Data'!$1:$1,0),FALSE),"")</f>
        <v/>
      </c>
      <c r="K246" s="117" t="str">
        <f>IFERROR(VLOOKUP($A246,'QMS Data'!$A:$BD,MATCH(K$1,'QMS Data'!$1:$1,0),FALSE),"")</f>
        <v/>
      </c>
      <c r="L246" s="119" t="str">
        <f>IFERROR(VLOOKUP($A246,'QMS Data'!$A:$BD,MATCH(L$1,'QMS Data'!$1:$1,0),FALSE),"")</f>
        <v/>
      </c>
      <c r="M246" s="120" t="str">
        <f>IFERROR(VLOOKUP($A246,'QMS Data'!$A:$BD,MATCH(M$1,'QMS Data'!$1:$1,0),FALSE),"")</f>
        <v/>
      </c>
      <c r="N246" s="119" t="str">
        <f>IFERROR(VLOOKUP($A246,'QMS Data'!$A:$BD,MATCH(N$1,'QMS Data'!$1:$1,0),FALSE),"")</f>
        <v/>
      </c>
      <c r="O246" s="120" t="str">
        <f>IFERROR(VLOOKUP($A246,'QMS Data'!$A:$BD,MATCH(O$1,'QMS Data'!$1:$1,0),FALSE),"")</f>
        <v/>
      </c>
      <c r="P246" s="119" t="str">
        <f>IFERROR(VLOOKUP($A246,'QMS Data'!$A:$BD,MATCH(P$1,'QMS Data'!$1:$1,0),FALSE),"")</f>
        <v/>
      </c>
      <c r="Q246" s="120" t="str">
        <f>IFERROR(VLOOKUP($A246,'QMS Data'!$A:$BD,MATCH(Q$1,'QMS Data'!$1:$1,0),FALSE),"")</f>
        <v/>
      </c>
      <c r="R246" s="119" t="str">
        <f>IFERROR(VLOOKUP($A246,'QMS Data'!$A:$BD,MATCH(R$1,'QMS Data'!$1:$1,0),FALSE),"")</f>
        <v/>
      </c>
      <c r="S246" s="120" t="str">
        <f>IFERROR(VLOOKUP($A246,'QMS Data'!$A:$BD,MATCH(S$1,'QMS Data'!$1:$1,0),FALSE),"")</f>
        <v/>
      </c>
      <c r="T246" s="121" t="str">
        <f t="shared" si="16"/>
        <v/>
      </c>
      <c r="U246" s="122" t="str">
        <f t="shared" si="17"/>
        <v/>
      </c>
      <c r="V246" s="121" t="str">
        <f>IFERROR(VLOOKUP('Required Data'!$H246,Evaluators!A:B,2,FALSE),"")</f>
        <v/>
      </c>
      <c r="W246" s="123" t="str">
        <f t="shared" si="18"/>
        <v/>
      </c>
      <c r="X246" s="124" t="str">
        <f>IFERROR(VLOOKUP(G246,'Active List'!B:D,2,FALSE),"")</f>
        <v/>
      </c>
      <c r="Y246" s="124" t="str">
        <f>IFERROR(SUM('Required Data'!$L246+'Required Data'!$N246+'Required Data'!$P246),"")</f>
        <v/>
      </c>
      <c r="Z246" s="123" t="str">
        <f t="shared" si="19"/>
        <v/>
      </c>
      <c r="AA246" s="125" t="str">
        <f>IFERROR(DATE(Table1[[#This Row],[Call Year]],Table1[[#This Row],[Call Month]],Table1[[#This Row],[Call day]]),"")</f>
        <v/>
      </c>
      <c r="AB246" s="123" t="str">
        <f>TEXT(Table1[[#This Row],[Call date]],"DDDD")</f>
        <v/>
      </c>
      <c r="AC24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6" s="126" t="str">
        <f>IFERROR(HOUR(Table1[[#This Row],[Time]]),"")</f>
        <v/>
      </c>
      <c r="AE246" s="126" t="str">
        <f>IFERROR(VLOOKUP(J246,DV!A:B,2,FALSE),J246)</f>
        <v/>
      </c>
    </row>
    <row r="247" spans="1:31" s="137" customFormat="1">
      <c r="A247" s="90" t="str">
        <f>IF('QMS Data'!A247&lt;&gt;"",'QMS Data'!A247,"")</f>
        <v/>
      </c>
      <c r="B247" s="117" t="str">
        <f>IFERROR(VLOOKUP($A247,'QMS Data'!$A:$BD,MATCH(B$1,'QMS Data'!$1:$1,0),FALSE),"")</f>
        <v/>
      </c>
      <c r="C247" s="117" t="str">
        <f>IFERROR(VLOOKUP($A247,'QMS Data'!$A:$BD,MATCH(C$1,'QMS Data'!$1:$1,0),FALSE),"")</f>
        <v/>
      </c>
      <c r="D247" s="117" t="str">
        <f>IFERROR(VLOOKUP($A247,'QMS Data'!$A:$BD,MATCH(D$1,'QMS Data'!$1:$1,0),FALSE),"")</f>
        <v/>
      </c>
      <c r="E247" s="118" t="str">
        <f>IFERROR(VLOOKUP($A247,'QMS Data'!$A:$BD,MATCH(E$1,'QMS Data'!$1:$1,0),FALSE),"")</f>
        <v/>
      </c>
      <c r="F247" s="117" t="str">
        <f>IFERROR(VLOOKUP($A247,'QMS Data'!$A:$BD,MATCH(F$1,'QMS Data'!$1:$1,0),FALSE),"")</f>
        <v/>
      </c>
      <c r="G247" s="117" t="str">
        <f>IFERROR(VLOOKUP($A247,'QMS Data'!$A:$BD,MATCH(G$1,'QMS Data'!$1:$1,0),FALSE),"")</f>
        <v/>
      </c>
      <c r="H247" s="117" t="str">
        <f>IFERROR(VLOOKUP($A247,'QMS Data'!$A:$BD,MATCH(H$1,'QMS Data'!$1:$1,0),FALSE),"")</f>
        <v/>
      </c>
      <c r="I247" s="117" t="str">
        <f>IFERROR(VLOOKUP($A247,'QMS Data'!$A:$BD,MATCH(I$1,'QMS Data'!$1:$1,0),FALSE),"")</f>
        <v/>
      </c>
      <c r="J247" s="117" t="str">
        <f>IFERROR(VLOOKUP($A247,'QMS Data'!$A:$BD,MATCH(J$1,'QMS Data'!$1:$1,0),FALSE),"")</f>
        <v/>
      </c>
      <c r="K247" s="117" t="str">
        <f>IFERROR(VLOOKUP($A247,'QMS Data'!$A:$BD,MATCH(K$1,'QMS Data'!$1:$1,0),FALSE),"")</f>
        <v/>
      </c>
      <c r="L247" s="119" t="str">
        <f>IFERROR(VLOOKUP($A247,'QMS Data'!$A:$BD,MATCH(L$1,'QMS Data'!$1:$1,0),FALSE),"")</f>
        <v/>
      </c>
      <c r="M247" s="120" t="str">
        <f>IFERROR(VLOOKUP($A247,'QMS Data'!$A:$BD,MATCH(M$1,'QMS Data'!$1:$1,0),FALSE),"")</f>
        <v/>
      </c>
      <c r="N247" s="119" t="str">
        <f>IFERROR(VLOOKUP($A247,'QMS Data'!$A:$BD,MATCH(N$1,'QMS Data'!$1:$1,0),FALSE),"")</f>
        <v/>
      </c>
      <c r="O247" s="120" t="str">
        <f>IFERROR(VLOOKUP($A247,'QMS Data'!$A:$BD,MATCH(O$1,'QMS Data'!$1:$1,0),FALSE),"")</f>
        <v/>
      </c>
      <c r="P247" s="119" t="str">
        <f>IFERROR(VLOOKUP($A247,'QMS Data'!$A:$BD,MATCH(P$1,'QMS Data'!$1:$1,0),FALSE),"")</f>
        <v/>
      </c>
      <c r="Q247" s="120" t="str">
        <f>IFERROR(VLOOKUP($A247,'QMS Data'!$A:$BD,MATCH(Q$1,'QMS Data'!$1:$1,0),FALSE),"")</f>
        <v/>
      </c>
      <c r="R247" s="119" t="str">
        <f>IFERROR(VLOOKUP($A247,'QMS Data'!$A:$BD,MATCH(R$1,'QMS Data'!$1:$1,0),FALSE),"")</f>
        <v/>
      </c>
      <c r="S247" s="120" t="str">
        <f>IFERROR(VLOOKUP($A247,'QMS Data'!$A:$BD,MATCH(S$1,'QMS Data'!$1:$1,0),FALSE),"")</f>
        <v/>
      </c>
      <c r="T247" s="121" t="str">
        <f t="shared" si="16"/>
        <v/>
      </c>
      <c r="U247" s="122" t="str">
        <f t="shared" si="17"/>
        <v/>
      </c>
      <c r="V247" s="121" t="str">
        <f>IFERROR(VLOOKUP('Required Data'!$H247,Evaluators!A:B,2,FALSE),"")</f>
        <v/>
      </c>
      <c r="W247" s="123" t="str">
        <f t="shared" si="18"/>
        <v/>
      </c>
      <c r="X247" s="124" t="str">
        <f>IFERROR(VLOOKUP(G247,'Active List'!B:D,2,FALSE),"")</f>
        <v/>
      </c>
      <c r="Y247" s="124" t="str">
        <f>IFERROR(SUM('Required Data'!$L247+'Required Data'!$N247+'Required Data'!$P247),"")</f>
        <v/>
      </c>
      <c r="Z247" s="123" t="str">
        <f t="shared" si="19"/>
        <v/>
      </c>
      <c r="AA247" s="125" t="str">
        <f>IFERROR(DATE(Table1[[#This Row],[Call Year]],Table1[[#This Row],[Call Month]],Table1[[#This Row],[Call day]]),"")</f>
        <v/>
      </c>
      <c r="AB247" s="123" t="str">
        <f>TEXT(Table1[[#This Row],[Call date]],"DDDD")</f>
        <v/>
      </c>
      <c r="AC24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7" s="126" t="str">
        <f>IFERROR(HOUR(Table1[[#This Row],[Time]]),"")</f>
        <v/>
      </c>
      <c r="AE247" s="126" t="str">
        <f>IFERROR(VLOOKUP(J247,DV!A:B,2,FALSE),J247)</f>
        <v/>
      </c>
    </row>
    <row r="248" spans="1:31" s="137" customFormat="1">
      <c r="A248" s="90" t="str">
        <f>IF('QMS Data'!A248&lt;&gt;"",'QMS Data'!A248,"")</f>
        <v/>
      </c>
      <c r="B248" s="117" t="str">
        <f>IFERROR(VLOOKUP($A248,'QMS Data'!$A:$BD,MATCH(B$1,'QMS Data'!$1:$1,0),FALSE),"")</f>
        <v/>
      </c>
      <c r="C248" s="117" t="str">
        <f>IFERROR(VLOOKUP($A248,'QMS Data'!$A:$BD,MATCH(C$1,'QMS Data'!$1:$1,0),FALSE),"")</f>
        <v/>
      </c>
      <c r="D248" s="117" t="str">
        <f>IFERROR(VLOOKUP($A248,'QMS Data'!$A:$BD,MATCH(D$1,'QMS Data'!$1:$1,0),FALSE),"")</f>
        <v/>
      </c>
      <c r="E248" s="118" t="str">
        <f>IFERROR(VLOOKUP($A248,'QMS Data'!$A:$BD,MATCH(E$1,'QMS Data'!$1:$1,0),FALSE),"")</f>
        <v/>
      </c>
      <c r="F248" s="117" t="str">
        <f>IFERROR(VLOOKUP($A248,'QMS Data'!$A:$BD,MATCH(F$1,'QMS Data'!$1:$1,0),FALSE),"")</f>
        <v/>
      </c>
      <c r="G248" s="117" t="str">
        <f>IFERROR(VLOOKUP($A248,'QMS Data'!$A:$BD,MATCH(G$1,'QMS Data'!$1:$1,0),FALSE),"")</f>
        <v/>
      </c>
      <c r="H248" s="117" t="str">
        <f>IFERROR(VLOOKUP($A248,'QMS Data'!$A:$BD,MATCH(H$1,'QMS Data'!$1:$1,0),FALSE),"")</f>
        <v/>
      </c>
      <c r="I248" s="117" t="str">
        <f>IFERROR(VLOOKUP($A248,'QMS Data'!$A:$BD,MATCH(I$1,'QMS Data'!$1:$1,0),FALSE),"")</f>
        <v/>
      </c>
      <c r="J248" s="117" t="str">
        <f>IFERROR(VLOOKUP($A248,'QMS Data'!$A:$BD,MATCH(J$1,'QMS Data'!$1:$1,0),FALSE),"")</f>
        <v/>
      </c>
      <c r="K248" s="117" t="str">
        <f>IFERROR(VLOOKUP($A248,'QMS Data'!$A:$BD,MATCH(K$1,'QMS Data'!$1:$1,0),FALSE),"")</f>
        <v/>
      </c>
      <c r="L248" s="119" t="str">
        <f>IFERROR(VLOOKUP($A248,'QMS Data'!$A:$BD,MATCH(L$1,'QMS Data'!$1:$1,0),FALSE),"")</f>
        <v/>
      </c>
      <c r="M248" s="120" t="str">
        <f>IFERROR(VLOOKUP($A248,'QMS Data'!$A:$BD,MATCH(M$1,'QMS Data'!$1:$1,0),FALSE),"")</f>
        <v/>
      </c>
      <c r="N248" s="119" t="str">
        <f>IFERROR(VLOOKUP($A248,'QMS Data'!$A:$BD,MATCH(N$1,'QMS Data'!$1:$1,0),FALSE),"")</f>
        <v/>
      </c>
      <c r="O248" s="120" t="str">
        <f>IFERROR(VLOOKUP($A248,'QMS Data'!$A:$BD,MATCH(O$1,'QMS Data'!$1:$1,0),FALSE),"")</f>
        <v/>
      </c>
      <c r="P248" s="119" t="str">
        <f>IFERROR(VLOOKUP($A248,'QMS Data'!$A:$BD,MATCH(P$1,'QMS Data'!$1:$1,0),FALSE),"")</f>
        <v/>
      </c>
      <c r="Q248" s="120" t="str">
        <f>IFERROR(VLOOKUP($A248,'QMS Data'!$A:$BD,MATCH(Q$1,'QMS Data'!$1:$1,0),FALSE),"")</f>
        <v/>
      </c>
      <c r="R248" s="119" t="str">
        <f>IFERROR(VLOOKUP($A248,'QMS Data'!$A:$BD,MATCH(R$1,'QMS Data'!$1:$1,0),FALSE),"")</f>
        <v/>
      </c>
      <c r="S248" s="120" t="str">
        <f>IFERROR(VLOOKUP($A248,'QMS Data'!$A:$BD,MATCH(S$1,'QMS Data'!$1:$1,0),FALSE),"")</f>
        <v/>
      </c>
      <c r="T248" s="121" t="str">
        <f t="shared" si="16"/>
        <v/>
      </c>
      <c r="U248" s="122" t="str">
        <f t="shared" si="17"/>
        <v/>
      </c>
      <c r="V248" s="121" t="str">
        <f>IFERROR(VLOOKUP('Required Data'!$H248,Evaluators!A:B,2,FALSE),"")</f>
        <v/>
      </c>
      <c r="W248" s="123" t="str">
        <f t="shared" si="18"/>
        <v/>
      </c>
      <c r="X248" s="124" t="str">
        <f>IFERROR(VLOOKUP(G248,'Active List'!B:D,2,FALSE),"")</f>
        <v/>
      </c>
      <c r="Y248" s="124" t="str">
        <f>IFERROR(SUM('Required Data'!$L248+'Required Data'!$N248+'Required Data'!$P248),"")</f>
        <v/>
      </c>
      <c r="Z248" s="123" t="str">
        <f t="shared" si="19"/>
        <v/>
      </c>
      <c r="AA248" s="125" t="str">
        <f>IFERROR(DATE(Table1[[#This Row],[Call Year]],Table1[[#This Row],[Call Month]],Table1[[#This Row],[Call day]]),"")</f>
        <v/>
      </c>
      <c r="AB248" s="123" t="str">
        <f>TEXT(Table1[[#This Row],[Call date]],"DDDD")</f>
        <v/>
      </c>
      <c r="AC24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8" s="126" t="str">
        <f>IFERROR(HOUR(Table1[[#This Row],[Time]]),"")</f>
        <v/>
      </c>
      <c r="AE248" s="126" t="str">
        <f>IFERROR(VLOOKUP(J248,DV!A:B,2,FALSE),J248)</f>
        <v/>
      </c>
    </row>
    <row r="249" spans="1:31" s="137" customFormat="1">
      <c r="A249" s="90" t="str">
        <f>IF('QMS Data'!A249&lt;&gt;"",'QMS Data'!A249,"")</f>
        <v/>
      </c>
      <c r="B249" s="117" t="str">
        <f>IFERROR(VLOOKUP($A249,'QMS Data'!$A:$BD,MATCH(B$1,'QMS Data'!$1:$1,0),FALSE),"")</f>
        <v/>
      </c>
      <c r="C249" s="117" t="str">
        <f>IFERROR(VLOOKUP($A249,'QMS Data'!$A:$BD,MATCH(C$1,'QMS Data'!$1:$1,0),FALSE),"")</f>
        <v/>
      </c>
      <c r="D249" s="117" t="str">
        <f>IFERROR(VLOOKUP($A249,'QMS Data'!$A:$BD,MATCH(D$1,'QMS Data'!$1:$1,0),FALSE),"")</f>
        <v/>
      </c>
      <c r="E249" s="118" t="str">
        <f>IFERROR(VLOOKUP($A249,'QMS Data'!$A:$BD,MATCH(E$1,'QMS Data'!$1:$1,0),FALSE),"")</f>
        <v/>
      </c>
      <c r="F249" s="117" t="str">
        <f>IFERROR(VLOOKUP($A249,'QMS Data'!$A:$BD,MATCH(F$1,'QMS Data'!$1:$1,0),FALSE),"")</f>
        <v/>
      </c>
      <c r="G249" s="117" t="str">
        <f>IFERROR(VLOOKUP($A249,'QMS Data'!$A:$BD,MATCH(G$1,'QMS Data'!$1:$1,0),FALSE),"")</f>
        <v/>
      </c>
      <c r="H249" s="117" t="str">
        <f>IFERROR(VLOOKUP($A249,'QMS Data'!$A:$BD,MATCH(H$1,'QMS Data'!$1:$1,0),FALSE),"")</f>
        <v/>
      </c>
      <c r="I249" s="117" t="str">
        <f>IFERROR(VLOOKUP($A249,'QMS Data'!$A:$BD,MATCH(I$1,'QMS Data'!$1:$1,0),FALSE),"")</f>
        <v/>
      </c>
      <c r="J249" s="117" t="str">
        <f>IFERROR(VLOOKUP($A249,'QMS Data'!$A:$BD,MATCH(J$1,'QMS Data'!$1:$1,0),FALSE),"")</f>
        <v/>
      </c>
      <c r="K249" s="117" t="str">
        <f>IFERROR(VLOOKUP($A249,'QMS Data'!$A:$BD,MATCH(K$1,'QMS Data'!$1:$1,0),FALSE),"")</f>
        <v/>
      </c>
      <c r="L249" s="119" t="str">
        <f>IFERROR(VLOOKUP($A249,'QMS Data'!$A:$BD,MATCH(L$1,'QMS Data'!$1:$1,0),FALSE),"")</f>
        <v/>
      </c>
      <c r="M249" s="120" t="str">
        <f>IFERROR(VLOOKUP($A249,'QMS Data'!$A:$BD,MATCH(M$1,'QMS Data'!$1:$1,0),FALSE),"")</f>
        <v/>
      </c>
      <c r="N249" s="119" t="str">
        <f>IFERROR(VLOOKUP($A249,'QMS Data'!$A:$BD,MATCH(N$1,'QMS Data'!$1:$1,0),FALSE),"")</f>
        <v/>
      </c>
      <c r="O249" s="120" t="str">
        <f>IFERROR(VLOOKUP($A249,'QMS Data'!$A:$BD,MATCH(O$1,'QMS Data'!$1:$1,0),FALSE),"")</f>
        <v/>
      </c>
      <c r="P249" s="119" t="str">
        <f>IFERROR(VLOOKUP($A249,'QMS Data'!$A:$BD,MATCH(P$1,'QMS Data'!$1:$1,0),FALSE),"")</f>
        <v/>
      </c>
      <c r="Q249" s="120" t="str">
        <f>IFERROR(VLOOKUP($A249,'QMS Data'!$A:$BD,MATCH(Q$1,'QMS Data'!$1:$1,0),FALSE),"")</f>
        <v/>
      </c>
      <c r="R249" s="119" t="str">
        <f>IFERROR(VLOOKUP($A249,'QMS Data'!$A:$BD,MATCH(R$1,'QMS Data'!$1:$1,0),FALSE),"")</f>
        <v/>
      </c>
      <c r="S249" s="120" t="str">
        <f>IFERROR(VLOOKUP($A249,'QMS Data'!$A:$BD,MATCH(S$1,'QMS Data'!$1:$1,0),FALSE),"")</f>
        <v/>
      </c>
      <c r="T249" s="121" t="str">
        <f t="shared" si="16"/>
        <v/>
      </c>
      <c r="U249" s="122" t="str">
        <f t="shared" si="17"/>
        <v/>
      </c>
      <c r="V249" s="121" t="str">
        <f>IFERROR(VLOOKUP('Required Data'!$H249,Evaluators!A:B,2,FALSE),"")</f>
        <v/>
      </c>
      <c r="W249" s="123" t="str">
        <f t="shared" si="18"/>
        <v/>
      </c>
      <c r="X249" s="124" t="str">
        <f>IFERROR(VLOOKUP(G249,'Active List'!B:D,2,FALSE),"")</f>
        <v/>
      </c>
      <c r="Y249" s="124" t="str">
        <f>IFERROR(SUM('Required Data'!$L249+'Required Data'!$N249+'Required Data'!$P249),"")</f>
        <v/>
      </c>
      <c r="Z249" s="123" t="str">
        <f t="shared" si="19"/>
        <v/>
      </c>
      <c r="AA249" s="125" t="str">
        <f>IFERROR(DATE(Table1[[#This Row],[Call Year]],Table1[[#This Row],[Call Month]],Table1[[#This Row],[Call day]]),"")</f>
        <v/>
      </c>
      <c r="AB249" s="123" t="str">
        <f>TEXT(Table1[[#This Row],[Call date]],"DDDD")</f>
        <v/>
      </c>
      <c r="AC24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49" s="126" t="str">
        <f>IFERROR(HOUR(Table1[[#This Row],[Time]]),"")</f>
        <v/>
      </c>
      <c r="AE249" s="126" t="str">
        <f>IFERROR(VLOOKUP(J249,DV!A:B,2,FALSE),J249)</f>
        <v/>
      </c>
    </row>
    <row r="250" spans="1:31" s="137" customFormat="1">
      <c r="A250" s="90" t="str">
        <f>IF('QMS Data'!A250&lt;&gt;"",'QMS Data'!A250,"")</f>
        <v/>
      </c>
      <c r="B250" s="117" t="str">
        <f>IFERROR(VLOOKUP($A250,'QMS Data'!$A:$BD,MATCH(B$1,'QMS Data'!$1:$1,0),FALSE),"")</f>
        <v/>
      </c>
      <c r="C250" s="117" t="str">
        <f>IFERROR(VLOOKUP($A250,'QMS Data'!$A:$BD,MATCH(C$1,'QMS Data'!$1:$1,0),FALSE),"")</f>
        <v/>
      </c>
      <c r="D250" s="117" t="str">
        <f>IFERROR(VLOOKUP($A250,'QMS Data'!$A:$BD,MATCH(D$1,'QMS Data'!$1:$1,0),FALSE),"")</f>
        <v/>
      </c>
      <c r="E250" s="118" t="str">
        <f>IFERROR(VLOOKUP($A250,'QMS Data'!$A:$BD,MATCH(E$1,'QMS Data'!$1:$1,0),FALSE),"")</f>
        <v/>
      </c>
      <c r="F250" s="117" t="str">
        <f>IFERROR(VLOOKUP($A250,'QMS Data'!$A:$BD,MATCH(F$1,'QMS Data'!$1:$1,0),FALSE),"")</f>
        <v/>
      </c>
      <c r="G250" s="117" t="str">
        <f>IFERROR(VLOOKUP($A250,'QMS Data'!$A:$BD,MATCH(G$1,'QMS Data'!$1:$1,0),FALSE),"")</f>
        <v/>
      </c>
      <c r="H250" s="117" t="str">
        <f>IFERROR(VLOOKUP($A250,'QMS Data'!$A:$BD,MATCH(H$1,'QMS Data'!$1:$1,0),FALSE),"")</f>
        <v/>
      </c>
      <c r="I250" s="117" t="str">
        <f>IFERROR(VLOOKUP($A250,'QMS Data'!$A:$BD,MATCH(I$1,'QMS Data'!$1:$1,0),FALSE),"")</f>
        <v/>
      </c>
      <c r="J250" s="117" t="str">
        <f>IFERROR(VLOOKUP($A250,'QMS Data'!$A:$BD,MATCH(J$1,'QMS Data'!$1:$1,0),FALSE),"")</f>
        <v/>
      </c>
      <c r="K250" s="117" t="str">
        <f>IFERROR(VLOOKUP($A250,'QMS Data'!$A:$BD,MATCH(K$1,'QMS Data'!$1:$1,0),FALSE),"")</f>
        <v/>
      </c>
      <c r="L250" s="119" t="str">
        <f>IFERROR(VLOOKUP($A250,'QMS Data'!$A:$BD,MATCH(L$1,'QMS Data'!$1:$1,0),FALSE),"")</f>
        <v/>
      </c>
      <c r="M250" s="120" t="str">
        <f>IFERROR(VLOOKUP($A250,'QMS Data'!$A:$BD,MATCH(M$1,'QMS Data'!$1:$1,0),FALSE),"")</f>
        <v/>
      </c>
      <c r="N250" s="119" t="str">
        <f>IFERROR(VLOOKUP($A250,'QMS Data'!$A:$BD,MATCH(N$1,'QMS Data'!$1:$1,0),FALSE),"")</f>
        <v/>
      </c>
      <c r="O250" s="120" t="str">
        <f>IFERROR(VLOOKUP($A250,'QMS Data'!$A:$BD,MATCH(O$1,'QMS Data'!$1:$1,0),FALSE),"")</f>
        <v/>
      </c>
      <c r="P250" s="119" t="str">
        <f>IFERROR(VLOOKUP($A250,'QMS Data'!$A:$BD,MATCH(P$1,'QMS Data'!$1:$1,0),FALSE),"")</f>
        <v/>
      </c>
      <c r="Q250" s="120" t="str">
        <f>IFERROR(VLOOKUP($A250,'QMS Data'!$A:$BD,MATCH(Q$1,'QMS Data'!$1:$1,0),FALSE),"")</f>
        <v/>
      </c>
      <c r="R250" s="119" t="str">
        <f>IFERROR(VLOOKUP($A250,'QMS Data'!$A:$BD,MATCH(R$1,'QMS Data'!$1:$1,0),FALSE),"")</f>
        <v/>
      </c>
      <c r="S250" s="120" t="str">
        <f>IFERROR(VLOOKUP($A250,'QMS Data'!$A:$BD,MATCH(S$1,'QMS Data'!$1:$1,0),FALSE),"")</f>
        <v/>
      </c>
      <c r="T250" s="121" t="str">
        <f t="shared" si="16"/>
        <v/>
      </c>
      <c r="U250" s="122" t="str">
        <f t="shared" si="17"/>
        <v/>
      </c>
      <c r="V250" s="121" t="str">
        <f>IFERROR(VLOOKUP('Required Data'!$H250,Evaluators!A:B,2,FALSE),"")</f>
        <v/>
      </c>
      <c r="W250" s="123" t="str">
        <f t="shared" si="18"/>
        <v/>
      </c>
      <c r="X250" s="124" t="str">
        <f>IFERROR(VLOOKUP(G250,'Active List'!B:D,2,FALSE),"")</f>
        <v/>
      </c>
      <c r="Y250" s="124" t="str">
        <f>IFERROR(SUM('Required Data'!$L250+'Required Data'!$N250+'Required Data'!$P250),"")</f>
        <v/>
      </c>
      <c r="Z250" s="123" t="str">
        <f t="shared" si="19"/>
        <v/>
      </c>
      <c r="AA250" s="125" t="str">
        <f>IFERROR(DATE(Table1[[#This Row],[Call Year]],Table1[[#This Row],[Call Month]],Table1[[#This Row],[Call day]]),"")</f>
        <v/>
      </c>
      <c r="AB250" s="123" t="str">
        <f>TEXT(Table1[[#This Row],[Call date]],"DDDD")</f>
        <v/>
      </c>
      <c r="AC25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0" s="126" t="str">
        <f>IFERROR(HOUR(Table1[[#This Row],[Time]]),"")</f>
        <v/>
      </c>
      <c r="AE250" s="126" t="str">
        <f>IFERROR(VLOOKUP(J250,DV!A:B,2,FALSE),J250)</f>
        <v/>
      </c>
    </row>
    <row r="251" spans="1:31" s="137" customFormat="1">
      <c r="A251" s="90" t="str">
        <f>IF('QMS Data'!A251&lt;&gt;"",'QMS Data'!A251,"")</f>
        <v/>
      </c>
      <c r="B251" s="117" t="str">
        <f>IFERROR(VLOOKUP($A251,'QMS Data'!$A:$BD,MATCH(B$1,'QMS Data'!$1:$1,0),FALSE),"")</f>
        <v/>
      </c>
      <c r="C251" s="117" t="str">
        <f>IFERROR(VLOOKUP($A251,'QMS Data'!$A:$BD,MATCH(C$1,'QMS Data'!$1:$1,0),FALSE),"")</f>
        <v/>
      </c>
      <c r="D251" s="117" t="str">
        <f>IFERROR(VLOOKUP($A251,'QMS Data'!$A:$BD,MATCH(D$1,'QMS Data'!$1:$1,0),FALSE),"")</f>
        <v/>
      </c>
      <c r="E251" s="118" t="str">
        <f>IFERROR(VLOOKUP($A251,'QMS Data'!$A:$BD,MATCH(E$1,'QMS Data'!$1:$1,0),FALSE),"")</f>
        <v/>
      </c>
      <c r="F251" s="117" t="str">
        <f>IFERROR(VLOOKUP($A251,'QMS Data'!$A:$BD,MATCH(F$1,'QMS Data'!$1:$1,0),FALSE),"")</f>
        <v/>
      </c>
      <c r="G251" s="117" t="str">
        <f>IFERROR(VLOOKUP($A251,'QMS Data'!$A:$BD,MATCH(G$1,'QMS Data'!$1:$1,0),FALSE),"")</f>
        <v/>
      </c>
      <c r="H251" s="117" t="str">
        <f>IFERROR(VLOOKUP($A251,'QMS Data'!$A:$BD,MATCH(H$1,'QMS Data'!$1:$1,0),FALSE),"")</f>
        <v/>
      </c>
      <c r="I251" s="117" t="str">
        <f>IFERROR(VLOOKUP($A251,'QMS Data'!$A:$BD,MATCH(I$1,'QMS Data'!$1:$1,0),FALSE),"")</f>
        <v/>
      </c>
      <c r="J251" s="117" t="str">
        <f>IFERROR(VLOOKUP($A251,'QMS Data'!$A:$BD,MATCH(J$1,'QMS Data'!$1:$1,0),FALSE),"")</f>
        <v/>
      </c>
      <c r="K251" s="117" t="str">
        <f>IFERROR(VLOOKUP($A251,'QMS Data'!$A:$BD,MATCH(K$1,'QMS Data'!$1:$1,0),FALSE),"")</f>
        <v/>
      </c>
      <c r="L251" s="119" t="str">
        <f>IFERROR(VLOOKUP($A251,'QMS Data'!$A:$BD,MATCH(L$1,'QMS Data'!$1:$1,0),FALSE),"")</f>
        <v/>
      </c>
      <c r="M251" s="120" t="str">
        <f>IFERROR(VLOOKUP($A251,'QMS Data'!$A:$BD,MATCH(M$1,'QMS Data'!$1:$1,0),FALSE),"")</f>
        <v/>
      </c>
      <c r="N251" s="119" t="str">
        <f>IFERROR(VLOOKUP($A251,'QMS Data'!$A:$BD,MATCH(N$1,'QMS Data'!$1:$1,0),FALSE),"")</f>
        <v/>
      </c>
      <c r="O251" s="120" t="str">
        <f>IFERROR(VLOOKUP($A251,'QMS Data'!$A:$BD,MATCH(O$1,'QMS Data'!$1:$1,0),FALSE),"")</f>
        <v/>
      </c>
      <c r="P251" s="119" t="str">
        <f>IFERROR(VLOOKUP($A251,'QMS Data'!$A:$BD,MATCH(P$1,'QMS Data'!$1:$1,0),FALSE),"")</f>
        <v/>
      </c>
      <c r="Q251" s="120" t="str">
        <f>IFERROR(VLOOKUP($A251,'QMS Data'!$A:$BD,MATCH(Q$1,'QMS Data'!$1:$1,0),FALSE),"")</f>
        <v/>
      </c>
      <c r="R251" s="119" t="str">
        <f>IFERROR(VLOOKUP($A251,'QMS Data'!$A:$BD,MATCH(R$1,'QMS Data'!$1:$1,0),FALSE),"")</f>
        <v/>
      </c>
      <c r="S251" s="120" t="str">
        <f>IFERROR(VLOOKUP($A251,'QMS Data'!$A:$BD,MATCH(S$1,'QMS Data'!$1:$1,0),FALSE),"")</f>
        <v/>
      </c>
      <c r="T251" s="121" t="str">
        <f t="shared" si="16"/>
        <v/>
      </c>
      <c r="U251" s="122" t="str">
        <f t="shared" si="17"/>
        <v/>
      </c>
      <c r="V251" s="121" t="str">
        <f>IFERROR(VLOOKUP('Required Data'!$H251,Evaluators!A:B,2,FALSE),"")</f>
        <v/>
      </c>
      <c r="W251" s="123" t="str">
        <f t="shared" si="18"/>
        <v/>
      </c>
      <c r="X251" s="124" t="str">
        <f>IFERROR(VLOOKUP(G251,'Active List'!B:D,2,FALSE),"")</f>
        <v/>
      </c>
      <c r="Y251" s="124" t="str">
        <f>IFERROR(SUM('Required Data'!$L251+'Required Data'!$N251+'Required Data'!$P251),"")</f>
        <v/>
      </c>
      <c r="Z251" s="123" t="str">
        <f t="shared" si="19"/>
        <v/>
      </c>
      <c r="AA251" s="125" t="str">
        <f>IFERROR(DATE(Table1[[#This Row],[Call Year]],Table1[[#This Row],[Call Month]],Table1[[#This Row],[Call day]]),"")</f>
        <v/>
      </c>
      <c r="AB251" s="123" t="str">
        <f>TEXT(Table1[[#This Row],[Call date]],"DDDD")</f>
        <v/>
      </c>
      <c r="AC25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1" s="126" t="str">
        <f>IFERROR(HOUR(Table1[[#This Row],[Time]]),"")</f>
        <v/>
      </c>
      <c r="AE251" s="126" t="str">
        <f>IFERROR(VLOOKUP(J251,DV!A:B,2,FALSE),J251)</f>
        <v/>
      </c>
    </row>
    <row r="252" spans="1:31" s="137" customFormat="1">
      <c r="A252" s="90" t="str">
        <f>IF('QMS Data'!A252&lt;&gt;"",'QMS Data'!A252,"")</f>
        <v/>
      </c>
      <c r="B252" s="117" t="str">
        <f>IFERROR(VLOOKUP($A252,'QMS Data'!$A:$BD,MATCH(B$1,'QMS Data'!$1:$1,0),FALSE),"")</f>
        <v/>
      </c>
      <c r="C252" s="117" t="str">
        <f>IFERROR(VLOOKUP($A252,'QMS Data'!$A:$BD,MATCH(C$1,'QMS Data'!$1:$1,0),FALSE),"")</f>
        <v/>
      </c>
      <c r="D252" s="117" t="str">
        <f>IFERROR(VLOOKUP($A252,'QMS Data'!$A:$BD,MATCH(D$1,'QMS Data'!$1:$1,0),FALSE),"")</f>
        <v/>
      </c>
      <c r="E252" s="118" t="str">
        <f>IFERROR(VLOOKUP($A252,'QMS Data'!$A:$BD,MATCH(E$1,'QMS Data'!$1:$1,0),FALSE),"")</f>
        <v/>
      </c>
      <c r="F252" s="117" t="str">
        <f>IFERROR(VLOOKUP($A252,'QMS Data'!$A:$BD,MATCH(F$1,'QMS Data'!$1:$1,0),FALSE),"")</f>
        <v/>
      </c>
      <c r="G252" s="117" t="str">
        <f>IFERROR(VLOOKUP($A252,'QMS Data'!$A:$BD,MATCH(G$1,'QMS Data'!$1:$1,0),FALSE),"")</f>
        <v/>
      </c>
      <c r="H252" s="117" t="str">
        <f>IFERROR(VLOOKUP($A252,'QMS Data'!$A:$BD,MATCH(H$1,'QMS Data'!$1:$1,0),FALSE),"")</f>
        <v/>
      </c>
      <c r="I252" s="117" t="str">
        <f>IFERROR(VLOOKUP($A252,'QMS Data'!$A:$BD,MATCH(I$1,'QMS Data'!$1:$1,0),FALSE),"")</f>
        <v/>
      </c>
      <c r="J252" s="117" t="str">
        <f>IFERROR(VLOOKUP($A252,'QMS Data'!$A:$BD,MATCH(J$1,'QMS Data'!$1:$1,0),FALSE),"")</f>
        <v/>
      </c>
      <c r="K252" s="117" t="str">
        <f>IFERROR(VLOOKUP($A252,'QMS Data'!$A:$BD,MATCH(K$1,'QMS Data'!$1:$1,0),FALSE),"")</f>
        <v/>
      </c>
      <c r="L252" s="119" t="str">
        <f>IFERROR(VLOOKUP($A252,'QMS Data'!$A:$BD,MATCH(L$1,'QMS Data'!$1:$1,0),FALSE),"")</f>
        <v/>
      </c>
      <c r="M252" s="120" t="str">
        <f>IFERROR(VLOOKUP($A252,'QMS Data'!$A:$BD,MATCH(M$1,'QMS Data'!$1:$1,0),FALSE),"")</f>
        <v/>
      </c>
      <c r="N252" s="119" t="str">
        <f>IFERROR(VLOOKUP($A252,'QMS Data'!$A:$BD,MATCH(N$1,'QMS Data'!$1:$1,0),FALSE),"")</f>
        <v/>
      </c>
      <c r="O252" s="120" t="str">
        <f>IFERROR(VLOOKUP($A252,'QMS Data'!$A:$BD,MATCH(O$1,'QMS Data'!$1:$1,0),FALSE),"")</f>
        <v/>
      </c>
      <c r="P252" s="119" t="str">
        <f>IFERROR(VLOOKUP($A252,'QMS Data'!$A:$BD,MATCH(P$1,'QMS Data'!$1:$1,0),FALSE),"")</f>
        <v/>
      </c>
      <c r="Q252" s="120" t="str">
        <f>IFERROR(VLOOKUP($A252,'QMS Data'!$A:$BD,MATCH(Q$1,'QMS Data'!$1:$1,0),FALSE),"")</f>
        <v/>
      </c>
      <c r="R252" s="119" t="str">
        <f>IFERROR(VLOOKUP($A252,'QMS Data'!$A:$BD,MATCH(R$1,'QMS Data'!$1:$1,0),FALSE),"")</f>
        <v/>
      </c>
      <c r="S252" s="120" t="str">
        <f>IFERROR(VLOOKUP($A252,'QMS Data'!$A:$BD,MATCH(S$1,'QMS Data'!$1:$1,0),FALSE),"")</f>
        <v/>
      </c>
      <c r="T252" s="121" t="str">
        <f t="shared" si="16"/>
        <v/>
      </c>
      <c r="U252" s="122" t="str">
        <f t="shared" si="17"/>
        <v/>
      </c>
      <c r="V252" s="121" t="str">
        <f>IFERROR(VLOOKUP('Required Data'!$H252,Evaluators!A:B,2,FALSE),"")</f>
        <v/>
      </c>
      <c r="W252" s="123" t="str">
        <f t="shared" si="18"/>
        <v/>
      </c>
      <c r="X252" s="124" t="str">
        <f>IFERROR(VLOOKUP(G252,'Active List'!B:D,2,FALSE),"")</f>
        <v/>
      </c>
      <c r="Y252" s="124" t="str">
        <f>IFERROR(SUM('Required Data'!$L252+'Required Data'!$N252+'Required Data'!$P252),"")</f>
        <v/>
      </c>
      <c r="Z252" s="123" t="str">
        <f t="shared" si="19"/>
        <v/>
      </c>
      <c r="AA252" s="125" t="str">
        <f>IFERROR(DATE(Table1[[#This Row],[Call Year]],Table1[[#This Row],[Call Month]],Table1[[#This Row],[Call day]]),"")</f>
        <v/>
      </c>
      <c r="AB252" s="123" t="str">
        <f>TEXT(Table1[[#This Row],[Call date]],"DDDD")</f>
        <v/>
      </c>
      <c r="AC25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2" s="126" t="str">
        <f>IFERROR(HOUR(Table1[[#This Row],[Time]]),"")</f>
        <v/>
      </c>
      <c r="AE252" s="126" t="str">
        <f>IFERROR(VLOOKUP(J252,DV!A:B,2,FALSE),J252)</f>
        <v/>
      </c>
    </row>
    <row r="253" spans="1:31" s="137" customFormat="1">
      <c r="A253" s="90" t="str">
        <f>IF('QMS Data'!A253&lt;&gt;"",'QMS Data'!A253,"")</f>
        <v/>
      </c>
      <c r="B253" s="117" t="str">
        <f>IFERROR(VLOOKUP($A253,'QMS Data'!$A:$BD,MATCH(B$1,'QMS Data'!$1:$1,0),FALSE),"")</f>
        <v/>
      </c>
      <c r="C253" s="117" t="str">
        <f>IFERROR(VLOOKUP($A253,'QMS Data'!$A:$BD,MATCH(C$1,'QMS Data'!$1:$1,0),FALSE),"")</f>
        <v/>
      </c>
      <c r="D253" s="117" t="str">
        <f>IFERROR(VLOOKUP($A253,'QMS Data'!$A:$BD,MATCH(D$1,'QMS Data'!$1:$1,0),FALSE),"")</f>
        <v/>
      </c>
      <c r="E253" s="118" t="str">
        <f>IFERROR(VLOOKUP($A253,'QMS Data'!$A:$BD,MATCH(E$1,'QMS Data'!$1:$1,0),FALSE),"")</f>
        <v/>
      </c>
      <c r="F253" s="117" t="str">
        <f>IFERROR(VLOOKUP($A253,'QMS Data'!$A:$BD,MATCH(F$1,'QMS Data'!$1:$1,0),FALSE),"")</f>
        <v/>
      </c>
      <c r="G253" s="117" t="str">
        <f>IFERROR(VLOOKUP($A253,'QMS Data'!$A:$BD,MATCH(G$1,'QMS Data'!$1:$1,0),FALSE),"")</f>
        <v/>
      </c>
      <c r="H253" s="117" t="str">
        <f>IFERROR(VLOOKUP($A253,'QMS Data'!$A:$BD,MATCH(H$1,'QMS Data'!$1:$1,0),FALSE),"")</f>
        <v/>
      </c>
      <c r="I253" s="117" t="str">
        <f>IFERROR(VLOOKUP($A253,'QMS Data'!$A:$BD,MATCH(I$1,'QMS Data'!$1:$1,0),FALSE),"")</f>
        <v/>
      </c>
      <c r="J253" s="117" t="str">
        <f>IFERROR(VLOOKUP($A253,'QMS Data'!$A:$BD,MATCH(J$1,'QMS Data'!$1:$1,0),FALSE),"")</f>
        <v/>
      </c>
      <c r="K253" s="117" t="str">
        <f>IFERROR(VLOOKUP($A253,'QMS Data'!$A:$BD,MATCH(K$1,'QMS Data'!$1:$1,0),FALSE),"")</f>
        <v/>
      </c>
      <c r="L253" s="119" t="str">
        <f>IFERROR(VLOOKUP($A253,'QMS Data'!$A:$BD,MATCH(L$1,'QMS Data'!$1:$1,0),FALSE),"")</f>
        <v/>
      </c>
      <c r="M253" s="120" t="str">
        <f>IFERROR(VLOOKUP($A253,'QMS Data'!$A:$BD,MATCH(M$1,'QMS Data'!$1:$1,0),FALSE),"")</f>
        <v/>
      </c>
      <c r="N253" s="119" t="str">
        <f>IFERROR(VLOOKUP($A253,'QMS Data'!$A:$BD,MATCH(N$1,'QMS Data'!$1:$1,0),FALSE),"")</f>
        <v/>
      </c>
      <c r="O253" s="120" t="str">
        <f>IFERROR(VLOOKUP($A253,'QMS Data'!$A:$BD,MATCH(O$1,'QMS Data'!$1:$1,0),FALSE),"")</f>
        <v/>
      </c>
      <c r="P253" s="119" t="str">
        <f>IFERROR(VLOOKUP($A253,'QMS Data'!$A:$BD,MATCH(P$1,'QMS Data'!$1:$1,0),FALSE),"")</f>
        <v/>
      </c>
      <c r="Q253" s="120" t="str">
        <f>IFERROR(VLOOKUP($A253,'QMS Data'!$A:$BD,MATCH(Q$1,'QMS Data'!$1:$1,0),FALSE),"")</f>
        <v/>
      </c>
      <c r="R253" s="119" t="str">
        <f>IFERROR(VLOOKUP($A253,'QMS Data'!$A:$BD,MATCH(R$1,'QMS Data'!$1:$1,0),FALSE),"")</f>
        <v/>
      </c>
      <c r="S253" s="120" t="str">
        <f>IFERROR(VLOOKUP($A253,'QMS Data'!$A:$BD,MATCH(S$1,'QMS Data'!$1:$1,0),FALSE),"")</f>
        <v/>
      </c>
      <c r="T253" s="121" t="str">
        <f t="shared" si="16"/>
        <v/>
      </c>
      <c r="U253" s="122" t="str">
        <f t="shared" si="17"/>
        <v/>
      </c>
      <c r="V253" s="121" t="str">
        <f>IFERROR(VLOOKUP('Required Data'!$H253,Evaluators!A:B,2,FALSE),"")</f>
        <v/>
      </c>
      <c r="W253" s="123" t="str">
        <f t="shared" si="18"/>
        <v/>
      </c>
      <c r="X253" s="124" t="str">
        <f>IFERROR(VLOOKUP(G253,'Active List'!B:D,2,FALSE),"")</f>
        <v/>
      </c>
      <c r="Y253" s="124" t="str">
        <f>IFERROR(SUM('Required Data'!$L253+'Required Data'!$N253+'Required Data'!$P253),"")</f>
        <v/>
      </c>
      <c r="Z253" s="123" t="str">
        <f t="shared" si="19"/>
        <v/>
      </c>
      <c r="AA253" s="125" t="str">
        <f>IFERROR(DATE(Table1[[#This Row],[Call Year]],Table1[[#This Row],[Call Month]],Table1[[#This Row],[Call day]]),"")</f>
        <v/>
      </c>
      <c r="AB253" s="123" t="str">
        <f>TEXT(Table1[[#This Row],[Call date]],"DDDD")</f>
        <v/>
      </c>
      <c r="AC25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3" s="126" t="str">
        <f>IFERROR(HOUR(Table1[[#This Row],[Time]]),"")</f>
        <v/>
      </c>
      <c r="AE253" s="126" t="str">
        <f>IFERROR(VLOOKUP(J253,DV!A:B,2,FALSE),J253)</f>
        <v/>
      </c>
    </row>
    <row r="254" spans="1:31" s="137" customFormat="1">
      <c r="A254" s="90" t="str">
        <f>IF('QMS Data'!A254&lt;&gt;"",'QMS Data'!A254,"")</f>
        <v/>
      </c>
      <c r="B254" s="117" t="str">
        <f>IFERROR(VLOOKUP($A254,'QMS Data'!$A:$BD,MATCH(B$1,'QMS Data'!$1:$1,0),FALSE),"")</f>
        <v/>
      </c>
      <c r="C254" s="117" t="str">
        <f>IFERROR(VLOOKUP($A254,'QMS Data'!$A:$BD,MATCH(C$1,'QMS Data'!$1:$1,0),FALSE),"")</f>
        <v/>
      </c>
      <c r="D254" s="117" t="str">
        <f>IFERROR(VLOOKUP($A254,'QMS Data'!$A:$BD,MATCH(D$1,'QMS Data'!$1:$1,0),FALSE),"")</f>
        <v/>
      </c>
      <c r="E254" s="118" t="str">
        <f>IFERROR(VLOOKUP($A254,'QMS Data'!$A:$BD,MATCH(E$1,'QMS Data'!$1:$1,0),FALSE),"")</f>
        <v/>
      </c>
      <c r="F254" s="117" t="str">
        <f>IFERROR(VLOOKUP($A254,'QMS Data'!$A:$BD,MATCH(F$1,'QMS Data'!$1:$1,0),FALSE),"")</f>
        <v/>
      </c>
      <c r="G254" s="117" t="str">
        <f>IFERROR(VLOOKUP($A254,'QMS Data'!$A:$BD,MATCH(G$1,'QMS Data'!$1:$1,0),FALSE),"")</f>
        <v/>
      </c>
      <c r="H254" s="117" t="str">
        <f>IFERROR(VLOOKUP($A254,'QMS Data'!$A:$BD,MATCH(H$1,'QMS Data'!$1:$1,0),FALSE),"")</f>
        <v/>
      </c>
      <c r="I254" s="117" t="str">
        <f>IFERROR(VLOOKUP($A254,'QMS Data'!$A:$BD,MATCH(I$1,'QMS Data'!$1:$1,0),FALSE),"")</f>
        <v/>
      </c>
      <c r="J254" s="117" t="str">
        <f>IFERROR(VLOOKUP($A254,'QMS Data'!$A:$BD,MATCH(J$1,'QMS Data'!$1:$1,0),FALSE),"")</f>
        <v/>
      </c>
      <c r="K254" s="117" t="str">
        <f>IFERROR(VLOOKUP($A254,'QMS Data'!$A:$BD,MATCH(K$1,'QMS Data'!$1:$1,0),FALSE),"")</f>
        <v/>
      </c>
      <c r="L254" s="119" t="str">
        <f>IFERROR(VLOOKUP($A254,'QMS Data'!$A:$BD,MATCH(L$1,'QMS Data'!$1:$1,0),FALSE),"")</f>
        <v/>
      </c>
      <c r="M254" s="120" t="str">
        <f>IFERROR(VLOOKUP($A254,'QMS Data'!$A:$BD,MATCH(M$1,'QMS Data'!$1:$1,0),FALSE),"")</f>
        <v/>
      </c>
      <c r="N254" s="119" t="str">
        <f>IFERROR(VLOOKUP($A254,'QMS Data'!$A:$BD,MATCH(N$1,'QMS Data'!$1:$1,0),FALSE),"")</f>
        <v/>
      </c>
      <c r="O254" s="120" t="str">
        <f>IFERROR(VLOOKUP($A254,'QMS Data'!$A:$BD,MATCH(O$1,'QMS Data'!$1:$1,0),FALSE),"")</f>
        <v/>
      </c>
      <c r="P254" s="119" t="str">
        <f>IFERROR(VLOOKUP($A254,'QMS Data'!$A:$BD,MATCH(P$1,'QMS Data'!$1:$1,0),FALSE),"")</f>
        <v/>
      </c>
      <c r="Q254" s="120" t="str">
        <f>IFERROR(VLOOKUP($A254,'QMS Data'!$A:$BD,MATCH(Q$1,'QMS Data'!$1:$1,0),FALSE),"")</f>
        <v/>
      </c>
      <c r="R254" s="119" t="str">
        <f>IFERROR(VLOOKUP($A254,'QMS Data'!$A:$BD,MATCH(R$1,'QMS Data'!$1:$1,0),FALSE),"")</f>
        <v/>
      </c>
      <c r="S254" s="120" t="str">
        <f>IFERROR(VLOOKUP($A254,'QMS Data'!$A:$BD,MATCH(S$1,'QMS Data'!$1:$1,0),FALSE),"")</f>
        <v/>
      </c>
      <c r="T254" s="121" t="str">
        <f t="shared" si="16"/>
        <v/>
      </c>
      <c r="U254" s="122" t="str">
        <f t="shared" si="17"/>
        <v/>
      </c>
      <c r="V254" s="121" t="str">
        <f>IFERROR(VLOOKUP('Required Data'!$H254,Evaluators!A:B,2,FALSE),"")</f>
        <v/>
      </c>
      <c r="W254" s="123" t="str">
        <f t="shared" si="18"/>
        <v/>
      </c>
      <c r="X254" s="124" t="str">
        <f>IFERROR(VLOOKUP(G254,'Active List'!B:D,2,FALSE),"")</f>
        <v/>
      </c>
      <c r="Y254" s="124" t="str">
        <f>IFERROR(SUM('Required Data'!$L254+'Required Data'!$N254+'Required Data'!$P254),"")</f>
        <v/>
      </c>
      <c r="Z254" s="123" t="str">
        <f t="shared" si="19"/>
        <v/>
      </c>
      <c r="AA254" s="125" t="str">
        <f>IFERROR(DATE(Table1[[#This Row],[Call Year]],Table1[[#This Row],[Call Month]],Table1[[#This Row],[Call day]]),"")</f>
        <v/>
      </c>
      <c r="AB254" s="123" t="str">
        <f>TEXT(Table1[[#This Row],[Call date]],"DDDD")</f>
        <v/>
      </c>
      <c r="AC25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4" s="126" t="str">
        <f>IFERROR(HOUR(Table1[[#This Row],[Time]]),"")</f>
        <v/>
      </c>
      <c r="AE254" s="126" t="str">
        <f>IFERROR(VLOOKUP(J254,DV!A:B,2,FALSE),J254)</f>
        <v/>
      </c>
    </row>
    <row r="255" spans="1:31" s="137" customFormat="1">
      <c r="A255" s="90" t="str">
        <f>IF('QMS Data'!A255&lt;&gt;"",'QMS Data'!A255,"")</f>
        <v/>
      </c>
      <c r="B255" s="117" t="str">
        <f>IFERROR(VLOOKUP($A255,'QMS Data'!$A:$BD,MATCH(B$1,'QMS Data'!$1:$1,0),FALSE),"")</f>
        <v/>
      </c>
      <c r="C255" s="117" t="str">
        <f>IFERROR(VLOOKUP($A255,'QMS Data'!$A:$BD,MATCH(C$1,'QMS Data'!$1:$1,0),FALSE),"")</f>
        <v/>
      </c>
      <c r="D255" s="117" t="str">
        <f>IFERROR(VLOOKUP($A255,'QMS Data'!$A:$BD,MATCH(D$1,'QMS Data'!$1:$1,0),FALSE),"")</f>
        <v/>
      </c>
      <c r="E255" s="118" t="str">
        <f>IFERROR(VLOOKUP($A255,'QMS Data'!$A:$BD,MATCH(E$1,'QMS Data'!$1:$1,0),FALSE),"")</f>
        <v/>
      </c>
      <c r="F255" s="117" t="str">
        <f>IFERROR(VLOOKUP($A255,'QMS Data'!$A:$BD,MATCH(F$1,'QMS Data'!$1:$1,0),FALSE),"")</f>
        <v/>
      </c>
      <c r="G255" s="117" t="str">
        <f>IFERROR(VLOOKUP($A255,'QMS Data'!$A:$BD,MATCH(G$1,'QMS Data'!$1:$1,0),FALSE),"")</f>
        <v/>
      </c>
      <c r="H255" s="117" t="str">
        <f>IFERROR(VLOOKUP($A255,'QMS Data'!$A:$BD,MATCH(H$1,'QMS Data'!$1:$1,0),FALSE),"")</f>
        <v/>
      </c>
      <c r="I255" s="117" t="str">
        <f>IFERROR(VLOOKUP($A255,'QMS Data'!$A:$BD,MATCH(I$1,'QMS Data'!$1:$1,0),FALSE),"")</f>
        <v/>
      </c>
      <c r="J255" s="117" t="str">
        <f>IFERROR(VLOOKUP($A255,'QMS Data'!$A:$BD,MATCH(J$1,'QMS Data'!$1:$1,0),FALSE),"")</f>
        <v/>
      </c>
      <c r="K255" s="117" t="str">
        <f>IFERROR(VLOOKUP($A255,'QMS Data'!$A:$BD,MATCH(K$1,'QMS Data'!$1:$1,0),FALSE),"")</f>
        <v/>
      </c>
      <c r="L255" s="119" t="str">
        <f>IFERROR(VLOOKUP($A255,'QMS Data'!$A:$BD,MATCH(L$1,'QMS Data'!$1:$1,0),FALSE),"")</f>
        <v/>
      </c>
      <c r="M255" s="120" t="str">
        <f>IFERROR(VLOOKUP($A255,'QMS Data'!$A:$BD,MATCH(M$1,'QMS Data'!$1:$1,0),FALSE),"")</f>
        <v/>
      </c>
      <c r="N255" s="119" t="str">
        <f>IFERROR(VLOOKUP($A255,'QMS Data'!$A:$BD,MATCH(N$1,'QMS Data'!$1:$1,0),FALSE),"")</f>
        <v/>
      </c>
      <c r="O255" s="120" t="str">
        <f>IFERROR(VLOOKUP($A255,'QMS Data'!$A:$BD,MATCH(O$1,'QMS Data'!$1:$1,0),FALSE),"")</f>
        <v/>
      </c>
      <c r="P255" s="119" t="str">
        <f>IFERROR(VLOOKUP($A255,'QMS Data'!$A:$BD,MATCH(P$1,'QMS Data'!$1:$1,0),FALSE),"")</f>
        <v/>
      </c>
      <c r="Q255" s="120" t="str">
        <f>IFERROR(VLOOKUP($A255,'QMS Data'!$A:$BD,MATCH(Q$1,'QMS Data'!$1:$1,0),FALSE),"")</f>
        <v/>
      </c>
      <c r="R255" s="119" t="str">
        <f>IFERROR(VLOOKUP($A255,'QMS Data'!$A:$BD,MATCH(R$1,'QMS Data'!$1:$1,0),FALSE),"")</f>
        <v/>
      </c>
      <c r="S255" s="120" t="str">
        <f>IFERROR(VLOOKUP($A255,'QMS Data'!$A:$BD,MATCH(S$1,'QMS Data'!$1:$1,0),FALSE),"")</f>
        <v/>
      </c>
      <c r="T255" s="121" t="str">
        <f t="shared" si="16"/>
        <v/>
      </c>
      <c r="U255" s="122" t="str">
        <f t="shared" si="17"/>
        <v/>
      </c>
      <c r="V255" s="121" t="str">
        <f>IFERROR(VLOOKUP('Required Data'!$H255,Evaluators!A:B,2,FALSE),"")</f>
        <v/>
      </c>
      <c r="W255" s="123" t="str">
        <f t="shared" si="18"/>
        <v/>
      </c>
      <c r="X255" s="124" t="str">
        <f>IFERROR(VLOOKUP(G255,'Active List'!B:D,2,FALSE),"")</f>
        <v/>
      </c>
      <c r="Y255" s="124" t="str">
        <f>IFERROR(SUM('Required Data'!$L255+'Required Data'!$N255+'Required Data'!$P255),"")</f>
        <v/>
      </c>
      <c r="Z255" s="123" t="str">
        <f t="shared" si="19"/>
        <v/>
      </c>
      <c r="AA255" s="125" t="str">
        <f>IFERROR(DATE(Table1[[#This Row],[Call Year]],Table1[[#This Row],[Call Month]],Table1[[#This Row],[Call day]]),"")</f>
        <v/>
      </c>
      <c r="AB255" s="123" t="str">
        <f>TEXT(Table1[[#This Row],[Call date]],"DDDD")</f>
        <v/>
      </c>
      <c r="AC25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5" s="126" t="str">
        <f>IFERROR(HOUR(Table1[[#This Row],[Time]]),"")</f>
        <v/>
      </c>
      <c r="AE255" s="126" t="str">
        <f>IFERROR(VLOOKUP(J255,DV!A:B,2,FALSE),J255)</f>
        <v/>
      </c>
    </row>
    <row r="256" spans="1:31" s="137" customFormat="1">
      <c r="A256" s="90" t="str">
        <f>IF('QMS Data'!A256&lt;&gt;"",'QMS Data'!A256,"")</f>
        <v/>
      </c>
      <c r="B256" s="117" t="str">
        <f>IFERROR(VLOOKUP($A256,'QMS Data'!$A:$BD,MATCH(B$1,'QMS Data'!$1:$1,0),FALSE),"")</f>
        <v/>
      </c>
      <c r="C256" s="117" t="str">
        <f>IFERROR(VLOOKUP($A256,'QMS Data'!$A:$BD,MATCH(C$1,'QMS Data'!$1:$1,0),FALSE),"")</f>
        <v/>
      </c>
      <c r="D256" s="117" t="str">
        <f>IFERROR(VLOOKUP($A256,'QMS Data'!$A:$BD,MATCH(D$1,'QMS Data'!$1:$1,0),FALSE),"")</f>
        <v/>
      </c>
      <c r="E256" s="118" t="str">
        <f>IFERROR(VLOOKUP($A256,'QMS Data'!$A:$BD,MATCH(E$1,'QMS Data'!$1:$1,0),FALSE),"")</f>
        <v/>
      </c>
      <c r="F256" s="117" t="str">
        <f>IFERROR(VLOOKUP($A256,'QMS Data'!$A:$BD,MATCH(F$1,'QMS Data'!$1:$1,0),FALSE),"")</f>
        <v/>
      </c>
      <c r="G256" s="117" t="str">
        <f>IFERROR(VLOOKUP($A256,'QMS Data'!$A:$BD,MATCH(G$1,'QMS Data'!$1:$1,0),FALSE),"")</f>
        <v/>
      </c>
      <c r="H256" s="117" t="str">
        <f>IFERROR(VLOOKUP($A256,'QMS Data'!$A:$BD,MATCH(H$1,'QMS Data'!$1:$1,0),FALSE),"")</f>
        <v/>
      </c>
      <c r="I256" s="117" t="str">
        <f>IFERROR(VLOOKUP($A256,'QMS Data'!$A:$BD,MATCH(I$1,'QMS Data'!$1:$1,0),FALSE),"")</f>
        <v/>
      </c>
      <c r="J256" s="117" t="str">
        <f>IFERROR(VLOOKUP($A256,'QMS Data'!$A:$BD,MATCH(J$1,'QMS Data'!$1:$1,0),FALSE),"")</f>
        <v/>
      </c>
      <c r="K256" s="117" t="str">
        <f>IFERROR(VLOOKUP($A256,'QMS Data'!$A:$BD,MATCH(K$1,'QMS Data'!$1:$1,0),FALSE),"")</f>
        <v/>
      </c>
      <c r="L256" s="119" t="str">
        <f>IFERROR(VLOOKUP($A256,'QMS Data'!$A:$BD,MATCH(L$1,'QMS Data'!$1:$1,0),FALSE),"")</f>
        <v/>
      </c>
      <c r="M256" s="120" t="str">
        <f>IFERROR(VLOOKUP($A256,'QMS Data'!$A:$BD,MATCH(M$1,'QMS Data'!$1:$1,0),FALSE),"")</f>
        <v/>
      </c>
      <c r="N256" s="119" t="str">
        <f>IFERROR(VLOOKUP($A256,'QMS Data'!$A:$BD,MATCH(N$1,'QMS Data'!$1:$1,0),FALSE),"")</f>
        <v/>
      </c>
      <c r="O256" s="120" t="str">
        <f>IFERROR(VLOOKUP($A256,'QMS Data'!$A:$BD,MATCH(O$1,'QMS Data'!$1:$1,0),FALSE),"")</f>
        <v/>
      </c>
      <c r="P256" s="119" t="str">
        <f>IFERROR(VLOOKUP($A256,'QMS Data'!$A:$BD,MATCH(P$1,'QMS Data'!$1:$1,0),FALSE),"")</f>
        <v/>
      </c>
      <c r="Q256" s="120" t="str">
        <f>IFERROR(VLOOKUP($A256,'QMS Data'!$A:$BD,MATCH(Q$1,'QMS Data'!$1:$1,0),FALSE),"")</f>
        <v/>
      </c>
      <c r="R256" s="119" t="str">
        <f>IFERROR(VLOOKUP($A256,'QMS Data'!$A:$BD,MATCH(R$1,'QMS Data'!$1:$1,0),FALSE),"")</f>
        <v/>
      </c>
      <c r="S256" s="120" t="str">
        <f>IFERROR(VLOOKUP($A256,'QMS Data'!$A:$BD,MATCH(S$1,'QMS Data'!$1:$1,0),FALSE),"")</f>
        <v/>
      </c>
      <c r="T256" s="121" t="str">
        <f t="shared" si="16"/>
        <v/>
      </c>
      <c r="U256" s="122" t="str">
        <f t="shared" si="17"/>
        <v/>
      </c>
      <c r="V256" s="121" t="str">
        <f>IFERROR(VLOOKUP('Required Data'!$H256,Evaluators!A:B,2,FALSE),"")</f>
        <v/>
      </c>
      <c r="W256" s="123" t="str">
        <f t="shared" si="18"/>
        <v/>
      </c>
      <c r="X256" s="124" t="str">
        <f>IFERROR(VLOOKUP(G256,'Active List'!B:D,2,FALSE),"")</f>
        <v/>
      </c>
      <c r="Y256" s="124" t="str">
        <f>IFERROR(SUM('Required Data'!$L256+'Required Data'!$N256+'Required Data'!$P256),"")</f>
        <v/>
      </c>
      <c r="Z256" s="123" t="str">
        <f t="shared" si="19"/>
        <v/>
      </c>
      <c r="AA256" s="125" t="str">
        <f>IFERROR(DATE(Table1[[#This Row],[Call Year]],Table1[[#This Row],[Call Month]],Table1[[#This Row],[Call day]]),"")</f>
        <v/>
      </c>
      <c r="AB256" s="123" t="str">
        <f>TEXT(Table1[[#This Row],[Call date]],"DDDD")</f>
        <v/>
      </c>
      <c r="AC25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6" s="126" t="str">
        <f>IFERROR(HOUR(Table1[[#This Row],[Time]]),"")</f>
        <v/>
      </c>
      <c r="AE256" s="126" t="str">
        <f>IFERROR(VLOOKUP(J256,DV!A:B,2,FALSE),J256)</f>
        <v/>
      </c>
    </row>
    <row r="257" spans="1:31" s="137" customFormat="1">
      <c r="A257" s="90" t="str">
        <f>IF('QMS Data'!A257&lt;&gt;"",'QMS Data'!A257,"")</f>
        <v/>
      </c>
      <c r="B257" s="117" t="str">
        <f>IFERROR(VLOOKUP($A257,'QMS Data'!$A:$BD,MATCH(B$1,'QMS Data'!$1:$1,0),FALSE),"")</f>
        <v/>
      </c>
      <c r="C257" s="117" t="str">
        <f>IFERROR(VLOOKUP($A257,'QMS Data'!$A:$BD,MATCH(C$1,'QMS Data'!$1:$1,0),FALSE),"")</f>
        <v/>
      </c>
      <c r="D257" s="117" t="str">
        <f>IFERROR(VLOOKUP($A257,'QMS Data'!$A:$BD,MATCH(D$1,'QMS Data'!$1:$1,0),FALSE),"")</f>
        <v/>
      </c>
      <c r="E257" s="118" t="str">
        <f>IFERROR(VLOOKUP($A257,'QMS Data'!$A:$BD,MATCH(E$1,'QMS Data'!$1:$1,0),FALSE),"")</f>
        <v/>
      </c>
      <c r="F257" s="117" t="str">
        <f>IFERROR(VLOOKUP($A257,'QMS Data'!$A:$BD,MATCH(F$1,'QMS Data'!$1:$1,0),FALSE),"")</f>
        <v/>
      </c>
      <c r="G257" s="117" t="str">
        <f>IFERROR(VLOOKUP($A257,'QMS Data'!$A:$BD,MATCH(G$1,'QMS Data'!$1:$1,0),FALSE),"")</f>
        <v/>
      </c>
      <c r="H257" s="117" t="str">
        <f>IFERROR(VLOOKUP($A257,'QMS Data'!$A:$BD,MATCH(H$1,'QMS Data'!$1:$1,0),FALSE),"")</f>
        <v/>
      </c>
      <c r="I257" s="117" t="str">
        <f>IFERROR(VLOOKUP($A257,'QMS Data'!$A:$BD,MATCH(I$1,'QMS Data'!$1:$1,0),FALSE),"")</f>
        <v/>
      </c>
      <c r="J257" s="117" t="str">
        <f>IFERROR(VLOOKUP($A257,'QMS Data'!$A:$BD,MATCH(J$1,'QMS Data'!$1:$1,0),FALSE),"")</f>
        <v/>
      </c>
      <c r="K257" s="117" t="str">
        <f>IFERROR(VLOOKUP($A257,'QMS Data'!$A:$BD,MATCH(K$1,'QMS Data'!$1:$1,0),FALSE),"")</f>
        <v/>
      </c>
      <c r="L257" s="119" t="str">
        <f>IFERROR(VLOOKUP($A257,'QMS Data'!$A:$BD,MATCH(L$1,'QMS Data'!$1:$1,0),FALSE),"")</f>
        <v/>
      </c>
      <c r="M257" s="120" t="str">
        <f>IFERROR(VLOOKUP($A257,'QMS Data'!$A:$BD,MATCH(M$1,'QMS Data'!$1:$1,0),FALSE),"")</f>
        <v/>
      </c>
      <c r="N257" s="119" t="str">
        <f>IFERROR(VLOOKUP($A257,'QMS Data'!$A:$BD,MATCH(N$1,'QMS Data'!$1:$1,0),FALSE),"")</f>
        <v/>
      </c>
      <c r="O257" s="120" t="str">
        <f>IFERROR(VLOOKUP($A257,'QMS Data'!$A:$BD,MATCH(O$1,'QMS Data'!$1:$1,0),FALSE),"")</f>
        <v/>
      </c>
      <c r="P257" s="119" t="str">
        <f>IFERROR(VLOOKUP($A257,'QMS Data'!$A:$BD,MATCH(P$1,'QMS Data'!$1:$1,0),FALSE),"")</f>
        <v/>
      </c>
      <c r="Q257" s="120" t="str">
        <f>IFERROR(VLOOKUP($A257,'QMS Data'!$A:$BD,MATCH(Q$1,'QMS Data'!$1:$1,0),FALSE),"")</f>
        <v/>
      </c>
      <c r="R257" s="119" t="str">
        <f>IFERROR(VLOOKUP($A257,'QMS Data'!$A:$BD,MATCH(R$1,'QMS Data'!$1:$1,0),FALSE),"")</f>
        <v/>
      </c>
      <c r="S257" s="120" t="str">
        <f>IFERROR(VLOOKUP($A257,'QMS Data'!$A:$BD,MATCH(S$1,'QMS Data'!$1:$1,0),FALSE),"")</f>
        <v/>
      </c>
      <c r="T257" s="121" t="str">
        <f t="shared" si="16"/>
        <v/>
      </c>
      <c r="U257" s="122" t="str">
        <f t="shared" si="17"/>
        <v/>
      </c>
      <c r="V257" s="121" t="str">
        <f>IFERROR(VLOOKUP('Required Data'!$H257,Evaluators!A:B,2,FALSE),"")</f>
        <v/>
      </c>
      <c r="W257" s="123" t="str">
        <f t="shared" si="18"/>
        <v/>
      </c>
      <c r="X257" s="124" t="str">
        <f>IFERROR(VLOOKUP(G257,'Active List'!B:D,2,FALSE),"")</f>
        <v/>
      </c>
      <c r="Y257" s="124" t="str">
        <f>IFERROR(SUM('Required Data'!$L257+'Required Data'!$N257+'Required Data'!$P257),"")</f>
        <v/>
      </c>
      <c r="Z257" s="123" t="str">
        <f t="shared" si="19"/>
        <v/>
      </c>
      <c r="AA257" s="125" t="str">
        <f>IFERROR(DATE(Table1[[#This Row],[Call Year]],Table1[[#This Row],[Call Month]],Table1[[#This Row],[Call day]]),"")</f>
        <v/>
      </c>
      <c r="AB257" s="123" t="str">
        <f>TEXT(Table1[[#This Row],[Call date]],"DDDD")</f>
        <v/>
      </c>
      <c r="AC25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7" s="126" t="str">
        <f>IFERROR(HOUR(Table1[[#This Row],[Time]]),"")</f>
        <v/>
      </c>
      <c r="AE257" s="126" t="str">
        <f>IFERROR(VLOOKUP(J257,DV!A:B,2,FALSE),J257)</f>
        <v/>
      </c>
    </row>
    <row r="258" spans="1:31" s="137" customFormat="1">
      <c r="A258" s="90" t="str">
        <f>IF('QMS Data'!A258&lt;&gt;"",'QMS Data'!A258,"")</f>
        <v/>
      </c>
      <c r="B258" s="117" t="str">
        <f>IFERROR(VLOOKUP($A258,'QMS Data'!$A:$BD,MATCH(B$1,'QMS Data'!$1:$1,0),FALSE),"")</f>
        <v/>
      </c>
      <c r="C258" s="117" t="str">
        <f>IFERROR(VLOOKUP($A258,'QMS Data'!$A:$BD,MATCH(C$1,'QMS Data'!$1:$1,0),FALSE),"")</f>
        <v/>
      </c>
      <c r="D258" s="117" t="str">
        <f>IFERROR(VLOOKUP($A258,'QMS Data'!$A:$BD,MATCH(D$1,'QMS Data'!$1:$1,0),FALSE),"")</f>
        <v/>
      </c>
      <c r="E258" s="118" t="str">
        <f>IFERROR(VLOOKUP($A258,'QMS Data'!$A:$BD,MATCH(E$1,'QMS Data'!$1:$1,0),FALSE),"")</f>
        <v/>
      </c>
      <c r="F258" s="117" t="str">
        <f>IFERROR(VLOOKUP($A258,'QMS Data'!$A:$BD,MATCH(F$1,'QMS Data'!$1:$1,0),FALSE),"")</f>
        <v/>
      </c>
      <c r="G258" s="117" t="str">
        <f>IFERROR(VLOOKUP($A258,'QMS Data'!$A:$BD,MATCH(G$1,'QMS Data'!$1:$1,0),FALSE),"")</f>
        <v/>
      </c>
      <c r="H258" s="117" t="str">
        <f>IFERROR(VLOOKUP($A258,'QMS Data'!$A:$BD,MATCH(H$1,'QMS Data'!$1:$1,0),FALSE),"")</f>
        <v/>
      </c>
      <c r="I258" s="117" t="str">
        <f>IFERROR(VLOOKUP($A258,'QMS Data'!$A:$BD,MATCH(I$1,'QMS Data'!$1:$1,0),FALSE),"")</f>
        <v/>
      </c>
      <c r="J258" s="117" t="str">
        <f>IFERROR(VLOOKUP($A258,'QMS Data'!$A:$BD,MATCH(J$1,'QMS Data'!$1:$1,0),FALSE),"")</f>
        <v/>
      </c>
      <c r="K258" s="117" t="str">
        <f>IFERROR(VLOOKUP($A258,'QMS Data'!$A:$BD,MATCH(K$1,'QMS Data'!$1:$1,0),FALSE),"")</f>
        <v/>
      </c>
      <c r="L258" s="119" t="str">
        <f>IFERROR(VLOOKUP($A258,'QMS Data'!$A:$BD,MATCH(L$1,'QMS Data'!$1:$1,0),FALSE),"")</f>
        <v/>
      </c>
      <c r="M258" s="120" t="str">
        <f>IFERROR(VLOOKUP($A258,'QMS Data'!$A:$BD,MATCH(M$1,'QMS Data'!$1:$1,0),FALSE),"")</f>
        <v/>
      </c>
      <c r="N258" s="119" t="str">
        <f>IFERROR(VLOOKUP($A258,'QMS Data'!$A:$BD,MATCH(N$1,'QMS Data'!$1:$1,0),FALSE),"")</f>
        <v/>
      </c>
      <c r="O258" s="120" t="str">
        <f>IFERROR(VLOOKUP($A258,'QMS Data'!$A:$BD,MATCH(O$1,'QMS Data'!$1:$1,0),FALSE),"")</f>
        <v/>
      </c>
      <c r="P258" s="119" t="str">
        <f>IFERROR(VLOOKUP($A258,'QMS Data'!$A:$BD,MATCH(P$1,'QMS Data'!$1:$1,0),FALSE),"")</f>
        <v/>
      </c>
      <c r="Q258" s="120" t="str">
        <f>IFERROR(VLOOKUP($A258,'QMS Data'!$A:$BD,MATCH(Q$1,'QMS Data'!$1:$1,0),FALSE),"")</f>
        <v/>
      </c>
      <c r="R258" s="119" t="str">
        <f>IFERROR(VLOOKUP($A258,'QMS Data'!$A:$BD,MATCH(R$1,'QMS Data'!$1:$1,0),FALSE),"")</f>
        <v/>
      </c>
      <c r="S258" s="120" t="str">
        <f>IFERROR(VLOOKUP($A258,'QMS Data'!$A:$BD,MATCH(S$1,'QMS Data'!$1:$1,0),FALSE),"")</f>
        <v/>
      </c>
      <c r="T258" s="121" t="str">
        <f t="shared" si="16"/>
        <v/>
      </c>
      <c r="U258" s="122" t="str">
        <f t="shared" si="17"/>
        <v/>
      </c>
      <c r="V258" s="121" t="str">
        <f>IFERROR(VLOOKUP('Required Data'!$H258,Evaluators!A:B,2,FALSE),"")</f>
        <v/>
      </c>
      <c r="W258" s="123" t="str">
        <f t="shared" si="18"/>
        <v/>
      </c>
      <c r="X258" s="124" t="str">
        <f>IFERROR(VLOOKUP(G258,'Active List'!B:D,2,FALSE),"")</f>
        <v/>
      </c>
      <c r="Y258" s="124" t="str">
        <f>IFERROR(SUM('Required Data'!$L258+'Required Data'!$N258+'Required Data'!$P258),"")</f>
        <v/>
      </c>
      <c r="Z258" s="123" t="str">
        <f t="shared" si="19"/>
        <v/>
      </c>
      <c r="AA258" s="125" t="str">
        <f>IFERROR(DATE(Table1[[#This Row],[Call Year]],Table1[[#This Row],[Call Month]],Table1[[#This Row],[Call day]]),"")</f>
        <v/>
      </c>
      <c r="AB258" s="123" t="str">
        <f>TEXT(Table1[[#This Row],[Call date]],"DDDD")</f>
        <v/>
      </c>
      <c r="AC25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8" s="126" t="str">
        <f>IFERROR(HOUR(Table1[[#This Row],[Time]]),"")</f>
        <v/>
      </c>
      <c r="AE258" s="126" t="str">
        <f>IFERROR(VLOOKUP(J258,DV!A:B,2,FALSE),J258)</f>
        <v/>
      </c>
    </row>
    <row r="259" spans="1:31" s="137" customFormat="1">
      <c r="A259" s="90" t="str">
        <f>IF('QMS Data'!A259&lt;&gt;"",'QMS Data'!A259,"")</f>
        <v/>
      </c>
      <c r="B259" s="117" t="str">
        <f>IFERROR(VLOOKUP($A259,'QMS Data'!$A:$BD,MATCH(B$1,'QMS Data'!$1:$1,0),FALSE),"")</f>
        <v/>
      </c>
      <c r="C259" s="117" t="str">
        <f>IFERROR(VLOOKUP($A259,'QMS Data'!$A:$BD,MATCH(C$1,'QMS Data'!$1:$1,0),FALSE),"")</f>
        <v/>
      </c>
      <c r="D259" s="117" t="str">
        <f>IFERROR(VLOOKUP($A259,'QMS Data'!$A:$BD,MATCH(D$1,'QMS Data'!$1:$1,0),FALSE),"")</f>
        <v/>
      </c>
      <c r="E259" s="118" t="str">
        <f>IFERROR(VLOOKUP($A259,'QMS Data'!$A:$BD,MATCH(E$1,'QMS Data'!$1:$1,0),FALSE),"")</f>
        <v/>
      </c>
      <c r="F259" s="117" t="str">
        <f>IFERROR(VLOOKUP($A259,'QMS Data'!$A:$BD,MATCH(F$1,'QMS Data'!$1:$1,0),FALSE),"")</f>
        <v/>
      </c>
      <c r="G259" s="117" t="str">
        <f>IFERROR(VLOOKUP($A259,'QMS Data'!$A:$BD,MATCH(G$1,'QMS Data'!$1:$1,0),FALSE),"")</f>
        <v/>
      </c>
      <c r="H259" s="117" t="str">
        <f>IFERROR(VLOOKUP($A259,'QMS Data'!$A:$BD,MATCH(H$1,'QMS Data'!$1:$1,0),FALSE),"")</f>
        <v/>
      </c>
      <c r="I259" s="117" t="str">
        <f>IFERROR(VLOOKUP($A259,'QMS Data'!$A:$BD,MATCH(I$1,'QMS Data'!$1:$1,0),FALSE),"")</f>
        <v/>
      </c>
      <c r="J259" s="117" t="str">
        <f>IFERROR(VLOOKUP($A259,'QMS Data'!$A:$BD,MATCH(J$1,'QMS Data'!$1:$1,0),FALSE),"")</f>
        <v/>
      </c>
      <c r="K259" s="117" t="str">
        <f>IFERROR(VLOOKUP($A259,'QMS Data'!$A:$BD,MATCH(K$1,'QMS Data'!$1:$1,0),FALSE),"")</f>
        <v/>
      </c>
      <c r="L259" s="119" t="str">
        <f>IFERROR(VLOOKUP($A259,'QMS Data'!$A:$BD,MATCH(L$1,'QMS Data'!$1:$1,0),FALSE),"")</f>
        <v/>
      </c>
      <c r="M259" s="120" t="str">
        <f>IFERROR(VLOOKUP($A259,'QMS Data'!$A:$BD,MATCH(M$1,'QMS Data'!$1:$1,0),FALSE),"")</f>
        <v/>
      </c>
      <c r="N259" s="119" t="str">
        <f>IFERROR(VLOOKUP($A259,'QMS Data'!$A:$BD,MATCH(N$1,'QMS Data'!$1:$1,0),FALSE),"")</f>
        <v/>
      </c>
      <c r="O259" s="120" t="str">
        <f>IFERROR(VLOOKUP($A259,'QMS Data'!$A:$BD,MATCH(O$1,'QMS Data'!$1:$1,0),FALSE),"")</f>
        <v/>
      </c>
      <c r="P259" s="119" t="str">
        <f>IFERROR(VLOOKUP($A259,'QMS Data'!$A:$BD,MATCH(P$1,'QMS Data'!$1:$1,0),FALSE),"")</f>
        <v/>
      </c>
      <c r="Q259" s="120" t="str">
        <f>IFERROR(VLOOKUP($A259,'QMS Data'!$A:$BD,MATCH(Q$1,'QMS Data'!$1:$1,0),FALSE),"")</f>
        <v/>
      </c>
      <c r="R259" s="119" t="str">
        <f>IFERROR(VLOOKUP($A259,'QMS Data'!$A:$BD,MATCH(R$1,'QMS Data'!$1:$1,0),FALSE),"")</f>
        <v/>
      </c>
      <c r="S259" s="120" t="str">
        <f>IFERROR(VLOOKUP($A259,'QMS Data'!$A:$BD,MATCH(S$1,'QMS Data'!$1:$1,0),FALSE),"")</f>
        <v/>
      </c>
      <c r="T259" s="121" t="str">
        <f t="shared" ref="T259:T322" si="20">IFERROR(I259-B259,"")</f>
        <v/>
      </c>
      <c r="U259" s="122" t="str">
        <f t="shared" ref="U259:U322" si="21">IF(B259&lt;&gt;"",IF(B259&gt;22,"W4",IF(B259&gt;16,"W3",IF(B259&gt;9,"W2",IF(B259&gt;0,"W1",0)))),"")</f>
        <v/>
      </c>
      <c r="V259" s="121" t="str">
        <f>IFERROR(VLOOKUP('Required Data'!$H259,Evaluators!A:B,2,FALSE),"")</f>
        <v/>
      </c>
      <c r="W259" s="123" t="str">
        <f t="shared" ref="W259:W322" si="22">IF(I259&lt;&gt;"",IF(I259&gt;22,"W4",IF(I259&gt;15,"W3",IF(I259&gt;8,"W2",IF(I259&gt;1,"W1",IF(I259=1,"W4",""))))),"")</f>
        <v/>
      </c>
      <c r="X259" s="124" t="str">
        <f>IFERROR(VLOOKUP(G259,'Active List'!B:D,2,FALSE),"")</f>
        <v/>
      </c>
      <c r="Y259" s="124" t="str">
        <f>IFERROR(SUM('Required Data'!$L259+'Required Data'!$N259+'Required Data'!$P259),"")</f>
        <v/>
      </c>
      <c r="Z259" s="123" t="str">
        <f t="shared" ref="Z259:Z322" si="23">IFERROR(IF(HOUR(E259)&lt;8,"Overnight",IF(HOUR(E259)&lt;12,"Mornning",IF(HOUR(E259)&lt;16,"Between",IF(HOUR(E259)&lt;20,"Half Night","Night")))),"")</f>
        <v/>
      </c>
      <c r="AA259" s="125" t="str">
        <f>IFERROR(DATE(Table1[[#This Row],[Call Year]],Table1[[#This Row],[Call Month]],Table1[[#This Row],[Call day]]),"")</f>
        <v/>
      </c>
      <c r="AB259" s="123" t="str">
        <f>TEXT(Table1[[#This Row],[Call date]],"DDDD")</f>
        <v/>
      </c>
      <c r="AC25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59" s="126" t="str">
        <f>IFERROR(HOUR(Table1[[#This Row],[Time]]),"")</f>
        <v/>
      </c>
      <c r="AE259" s="126" t="str">
        <f>IFERROR(VLOOKUP(J259,DV!A:B,2,FALSE),J259)</f>
        <v/>
      </c>
    </row>
    <row r="260" spans="1:31" s="137" customFormat="1">
      <c r="A260" s="90" t="str">
        <f>IF('QMS Data'!A260&lt;&gt;"",'QMS Data'!A260,"")</f>
        <v/>
      </c>
      <c r="B260" s="117" t="str">
        <f>IFERROR(VLOOKUP($A260,'QMS Data'!$A:$BD,MATCH(B$1,'QMS Data'!$1:$1,0),FALSE),"")</f>
        <v/>
      </c>
      <c r="C260" s="117" t="str">
        <f>IFERROR(VLOOKUP($A260,'QMS Data'!$A:$BD,MATCH(C$1,'QMS Data'!$1:$1,0),FALSE),"")</f>
        <v/>
      </c>
      <c r="D260" s="117" t="str">
        <f>IFERROR(VLOOKUP($A260,'QMS Data'!$A:$BD,MATCH(D$1,'QMS Data'!$1:$1,0),FALSE),"")</f>
        <v/>
      </c>
      <c r="E260" s="118" t="str">
        <f>IFERROR(VLOOKUP($A260,'QMS Data'!$A:$BD,MATCH(E$1,'QMS Data'!$1:$1,0),FALSE),"")</f>
        <v/>
      </c>
      <c r="F260" s="117" t="str">
        <f>IFERROR(VLOOKUP($A260,'QMS Data'!$A:$BD,MATCH(F$1,'QMS Data'!$1:$1,0),FALSE),"")</f>
        <v/>
      </c>
      <c r="G260" s="117" t="str">
        <f>IFERROR(VLOOKUP($A260,'QMS Data'!$A:$BD,MATCH(G$1,'QMS Data'!$1:$1,0),FALSE),"")</f>
        <v/>
      </c>
      <c r="H260" s="117" t="str">
        <f>IFERROR(VLOOKUP($A260,'QMS Data'!$A:$BD,MATCH(H$1,'QMS Data'!$1:$1,0),FALSE),"")</f>
        <v/>
      </c>
      <c r="I260" s="117" t="str">
        <f>IFERROR(VLOOKUP($A260,'QMS Data'!$A:$BD,MATCH(I$1,'QMS Data'!$1:$1,0),FALSE),"")</f>
        <v/>
      </c>
      <c r="J260" s="117" t="str">
        <f>IFERROR(VLOOKUP($A260,'QMS Data'!$A:$BD,MATCH(J$1,'QMS Data'!$1:$1,0),FALSE),"")</f>
        <v/>
      </c>
      <c r="K260" s="117" t="str">
        <f>IFERROR(VLOOKUP($A260,'QMS Data'!$A:$BD,MATCH(K$1,'QMS Data'!$1:$1,0),FALSE),"")</f>
        <v/>
      </c>
      <c r="L260" s="119" t="str">
        <f>IFERROR(VLOOKUP($A260,'QMS Data'!$A:$BD,MATCH(L$1,'QMS Data'!$1:$1,0),FALSE),"")</f>
        <v/>
      </c>
      <c r="M260" s="120" t="str">
        <f>IFERROR(VLOOKUP($A260,'QMS Data'!$A:$BD,MATCH(M$1,'QMS Data'!$1:$1,0),FALSE),"")</f>
        <v/>
      </c>
      <c r="N260" s="119" t="str">
        <f>IFERROR(VLOOKUP($A260,'QMS Data'!$A:$BD,MATCH(N$1,'QMS Data'!$1:$1,0),FALSE),"")</f>
        <v/>
      </c>
      <c r="O260" s="120" t="str">
        <f>IFERROR(VLOOKUP($A260,'QMS Data'!$A:$BD,MATCH(O$1,'QMS Data'!$1:$1,0),FALSE),"")</f>
        <v/>
      </c>
      <c r="P260" s="119" t="str">
        <f>IFERROR(VLOOKUP($A260,'QMS Data'!$A:$BD,MATCH(P$1,'QMS Data'!$1:$1,0),FALSE),"")</f>
        <v/>
      </c>
      <c r="Q260" s="120" t="str">
        <f>IFERROR(VLOOKUP($A260,'QMS Data'!$A:$BD,MATCH(Q$1,'QMS Data'!$1:$1,0),FALSE),"")</f>
        <v/>
      </c>
      <c r="R260" s="119" t="str">
        <f>IFERROR(VLOOKUP($A260,'QMS Data'!$A:$BD,MATCH(R$1,'QMS Data'!$1:$1,0),FALSE),"")</f>
        <v/>
      </c>
      <c r="S260" s="120" t="str">
        <f>IFERROR(VLOOKUP($A260,'QMS Data'!$A:$BD,MATCH(S$1,'QMS Data'!$1:$1,0),FALSE),"")</f>
        <v/>
      </c>
      <c r="T260" s="121" t="str">
        <f t="shared" si="20"/>
        <v/>
      </c>
      <c r="U260" s="122" t="str">
        <f t="shared" si="21"/>
        <v/>
      </c>
      <c r="V260" s="121" t="str">
        <f>IFERROR(VLOOKUP('Required Data'!$H260,Evaluators!A:B,2,FALSE),"")</f>
        <v/>
      </c>
      <c r="W260" s="123" t="str">
        <f t="shared" si="22"/>
        <v/>
      </c>
      <c r="X260" s="124" t="str">
        <f>IFERROR(VLOOKUP(G260,'Active List'!B:D,2,FALSE),"")</f>
        <v/>
      </c>
      <c r="Y260" s="124" t="str">
        <f>IFERROR(SUM('Required Data'!$L260+'Required Data'!$N260+'Required Data'!$P260),"")</f>
        <v/>
      </c>
      <c r="Z260" s="123" t="str">
        <f t="shared" si="23"/>
        <v/>
      </c>
      <c r="AA260" s="125" t="str">
        <f>IFERROR(DATE(Table1[[#This Row],[Call Year]],Table1[[#This Row],[Call Month]],Table1[[#This Row],[Call day]]),"")</f>
        <v/>
      </c>
      <c r="AB260" s="123" t="str">
        <f>TEXT(Table1[[#This Row],[Call date]],"DDDD")</f>
        <v/>
      </c>
      <c r="AC26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0" s="126" t="str">
        <f>IFERROR(HOUR(Table1[[#This Row],[Time]]),"")</f>
        <v/>
      </c>
      <c r="AE260" s="126" t="str">
        <f>IFERROR(VLOOKUP(J260,DV!A:B,2,FALSE),J260)</f>
        <v/>
      </c>
    </row>
    <row r="261" spans="1:31" s="137" customFormat="1">
      <c r="A261" s="90" t="str">
        <f>IF('QMS Data'!A261&lt;&gt;"",'QMS Data'!A261,"")</f>
        <v/>
      </c>
      <c r="B261" s="117" t="str">
        <f>IFERROR(VLOOKUP($A261,'QMS Data'!$A:$BD,MATCH(B$1,'QMS Data'!$1:$1,0),FALSE),"")</f>
        <v/>
      </c>
      <c r="C261" s="117" t="str">
        <f>IFERROR(VLOOKUP($A261,'QMS Data'!$A:$BD,MATCH(C$1,'QMS Data'!$1:$1,0),FALSE),"")</f>
        <v/>
      </c>
      <c r="D261" s="117" t="str">
        <f>IFERROR(VLOOKUP($A261,'QMS Data'!$A:$BD,MATCH(D$1,'QMS Data'!$1:$1,0),FALSE),"")</f>
        <v/>
      </c>
      <c r="E261" s="118" t="str">
        <f>IFERROR(VLOOKUP($A261,'QMS Data'!$A:$BD,MATCH(E$1,'QMS Data'!$1:$1,0),FALSE),"")</f>
        <v/>
      </c>
      <c r="F261" s="117" t="str">
        <f>IFERROR(VLOOKUP($A261,'QMS Data'!$A:$BD,MATCH(F$1,'QMS Data'!$1:$1,0),FALSE),"")</f>
        <v/>
      </c>
      <c r="G261" s="117" t="str">
        <f>IFERROR(VLOOKUP($A261,'QMS Data'!$A:$BD,MATCH(G$1,'QMS Data'!$1:$1,0),FALSE),"")</f>
        <v/>
      </c>
      <c r="H261" s="117" t="str">
        <f>IFERROR(VLOOKUP($A261,'QMS Data'!$A:$BD,MATCH(H$1,'QMS Data'!$1:$1,0),FALSE),"")</f>
        <v/>
      </c>
      <c r="I261" s="117" t="str">
        <f>IFERROR(VLOOKUP($A261,'QMS Data'!$A:$BD,MATCH(I$1,'QMS Data'!$1:$1,0),FALSE),"")</f>
        <v/>
      </c>
      <c r="J261" s="117" t="str">
        <f>IFERROR(VLOOKUP($A261,'QMS Data'!$A:$BD,MATCH(J$1,'QMS Data'!$1:$1,0),FALSE),"")</f>
        <v/>
      </c>
      <c r="K261" s="117" t="str">
        <f>IFERROR(VLOOKUP($A261,'QMS Data'!$A:$BD,MATCH(K$1,'QMS Data'!$1:$1,0),FALSE),"")</f>
        <v/>
      </c>
      <c r="L261" s="119" t="str">
        <f>IFERROR(VLOOKUP($A261,'QMS Data'!$A:$BD,MATCH(L$1,'QMS Data'!$1:$1,0),FALSE),"")</f>
        <v/>
      </c>
      <c r="M261" s="120" t="str">
        <f>IFERROR(VLOOKUP($A261,'QMS Data'!$A:$BD,MATCH(M$1,'QMS Data'!$1:$1,0),FALSE),"")</f>
        <v/>
      </c>
      <c r="N261" s="119" t="str">
        <f>IFERROR(VLOOKUP($A261,'QMS Data'!$A:$BD,MATCH(N$1,'QMS Data'!$1:$1,0),FALSE),"")</f>
        <v/>
      </c>
      <c r="O261" s="120" t="str">
        <f>IFERROR(VLOOKUP($A261,'QMS Data'!$A:$BD,MATCH(O$1,'QMS Data'!$1:$1,0),FALSE),"")</f>
        <v/>
      </c>
      <c r="P261" s="119" t="str">
        <f>IFERROR(VLOOKUP($A261,'QMS Data'!$A:$BD,MATCH(P$1,'QMS Data'!$1:$1,0),FALSE),"")</f>
        <v/>
      </c>
      <c r="Q261" s="120" t="str">
        <f>IFERROR(VLOOKUP($A261,'QMS Data'!$A:$BD,MATCH(Q$1,'QMS Data'!$1:$1,0),FALSE),"")</f>
        <v/>
      </c>
      <c r="R261" s="119" t="str">
        <f>IFERROR(VLOOKUP($A261,'QMS Data'!$A:$BD,MATCH(R$1,'QMS Data'!$1:$1,0),FALSE),"")</f>
        <v/>
      </c>
      <c r="S261" s="120" t="str">
        <f>IFERROR(VLOOKUP($A261,'QMS Data'!$A:$BD,MATCH(S$1,'QMS Data'!$1:$1,0),FALSE),"")</f>
        <v/>
      </c>
      <c r="T261" s="121" t="str">
        <f t="shared" si="20"/>
        <v/>
      </c>
      <c r="U261" s="122" t="str">
        <f t="shared" si="21"/>
        <v/>
      </c>
      <c r="V261" s="121" t="str">
        <f>IFERROR(VLOOKUP('Required Data'!$H261,Evaluators!A:B,2,FALSE),"")</f>
        <v/>
      </c>
      <c r="W261" s="123" t="str">
        <f t="shared" si="22"/>
        <v/>
      </c>
      <c r="X261" s="124" t="str">
        <f>IFERROR(VLOOKUP(G261,'Active List'!B:D,2,FALSE),"")</f>
        <v/>
      </c>
      <c r="Y261" s="124" t="str">
        <f>IFERROR(SUM('Required Data'!$L261+'Required Data'!$N261+'Required Data'!$P261),"")</f>
        <v/>
      </c>
      <c r="Z261" s="123" t="str">
        <f t="shared" si="23"/>
        <v/>
      </c>
      <c r="AA261" s="125" t="str">
        <f>IFERROR(DATE(Table1[[#This Row],[Call Year]],Table1[[#This Row],[Call Month]],Table1[[#This Row],[Call day]]),"")</f>
        <v/>
      </c>
      <c r="AB261" s="123" t="str">
        <f>TEXT(Table1[[#This Row],[Call date]],"DDDD")</f>
        <v/>
      </c>
      <c r="AC26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1" s="126" t="str">
        <f>IFERROR(HOUR(Table1[[#This Row],[Time]]),"")</f>
        <v/>
      </c>
      <c r="AE261" s="126" t="str">
        <f>IFERROR(VLOOKUP(J261,DV!A:B,2,FALSE),J261)</f>
        <v/>
      </c>
    </row>
    <row r="262" spans="1:31" s="137" customFormat="1">
      <c r="A262" s="90" t="str">
        <f>IF('QMS Data'!A262&lt;&gt;"",'QMS Data'!A262,"")</f>
        <v/>
      </c>
      <c r="B262" s="117" t="str">
        <f>IFERROR(VLOOKUP($A262,'QMS Data'!$A:$BD,MATCH(B$1,'QMS Data'!$1:$1,0),FALSE),"")</f>
        <v/>
      </c>
      <c r="C262" s="117" t="str">
        <f>IFERROR(VLOOKUP($A262,'QMS Data'!$A:$BD,MATCH(C$1,'QMS Data'!$1:$1,0),FALSE),"")</f>
        <v/>
      </c>
      <c r="D262" s="117" t="str">
        <f>IFERROR(VLOOKUP($A262,'QMS Data'!$A:$BD,MATCH(D$1,'QMS Data'!$1:$1,0),FALSE),"")</f>
        <v/>
      </c>
      <c r="E262" s="118" t="str">
        <f>IFERROR(VLOOKUP($A262,'QMS Data'!$A:$BD,MATCH(E$1,'QMS Data'!$1:$1,0),FALSE),"")</f>
        <v/>
      </c>
      <c r="F262" s="117" t="str">
        <f>IFERROR(VLOOKUP($A262,'QMS Data'!$A:$BD,MATCH(F$1,'QMS Data'!$1:$1,0),FALSE),"")</f>
        <v/>
      </c>
      <c r="G262" s="117" t="str">
        <f>IFERROR(VLOOKUP($A262,'QMS Data'!$A:$BD,MATCH(G$1,'QMS Data'!$1:$1,0),FALSE),"")</f>
        <v/>
      </c>
      <c r="H262" s="117" t="str">
        <f>IFERROR(VLOOKUP($A262,'QMS Data'!$A:$BD,MATCH(H$1,'QMS Data'!$1:$1,0),FALSE),"")</f>
        <v/>
      </c>
      <c r="I262" s="117" t="str">
        <f>IFERROR(VLOOKUP($A262,'QMS Data'!$A:$BD,MATCH(I$1,'QMS Data'!$1:$1,0),FALSE),"")</f>
        <v/>
      </c>
      <c r="J262" s="117" t="str">
        <f>IFERROR(VLOOKUP($A262,'QMS Data'!$A:$BD,MATCH(J$1,'QMS Data'!$1:$1,0),FALSE),"")</f>
        <v/>
      </c>
      <c r="K262" s="117" t="str">
        <f>IFERROR(VLOOKUP($A262,'QMS Data'!$A:$BD,MATCH(K$1,'QMS Data'!$1:$1,0),FALSE),"")</f>
        <v/>
      </c>
      <c r="L262" s="119" t="str">
        <f>IFERROR(VLOOKUP($A262,'QMS Data'!$A:$BD,MATCH(L$1,'QMS Data'!$1:$1,0),FALSE),"")</f>
        <v/>
      </c>
      <c r="M262" s="120" t="str">
        <f>IFERROR(VLOOKUP($A262,'QMS Data'!$A:$BD,MATCH(M$1,'QMS Data'!$1:$1,0),FALSE),"")</f>
        <v/>
      </c>
      <c r="N262" s="119" t="str">
        <f>IFERROR(VLOOKUP($A262,'QMS Data'!$A:$BD,MATCH(N$1,'QMS Data'!$1:$1,0),FALSE),"")</f>
        <v/>
      </c>
      <c r="O262" s="120" t="str">
        <f>IFERROR(VLOOKUP($A262,'QMS Data'!$A:$BD,MATCH(O$1,'QMS Data'!$1:$1,0),FALSE),"")</f>
        <v/>
      </c>
      <c r="P262" s="119" t="str">
        <f>IFERROR(VLOOKUP($A262,'QMS Data'!$A:$BD,MATCH(P$1,'QMS Data'!$1:$1,0),FALSE),"")</f>
        <v/>
      </c>
      <c r="Q262" s="120" t="str">
        <f>IFERROR(VLOOKUP($A262,'QMS Data'!$A:$BD,MATCH(Q$1,'QMS Data'!$1:$1,0),FALSE),"")</f>
        <v/>
      </c>
      <c r="R262" s="119" t="str">
        <f>IFERROR(VLOOKUP($A262,'QMS Data'!$A:$BD,MATCH(R$1,'QMS Data'!$1:$1,0),FALSE),"")</f>
        <v/>
      </c>
      <c r="S262" s="120" t="str">
        <f>IFERROR(VLOOKUP($A262,'QMS Data'!$A:$BD,MATCH(S$1,'QMS Data'!$1:$1,0),FALSE),"")</f>
        <v/>
      </c>
      <c r="T262" s="121" t="str">
        <f t="shared" si="20"/>
        <v/>
      </c>
      <c r="U262" s="122" t="str">
        <f t="shared" si="21"/>
        <v/>
      </c>
      <c r="V262" s="121" t="str">
        <f>IFERROR(VLOOKUP('Required Data'!$H262,Evaluators!A:B,2,FALSE),"")</f>
        <v/>
      </c>
      <c r="W262" s="123" t="str">
        <f t="shared" si="22"/>
        <v/>
      </c>
      <c r="X262" s="124" t="str">
        <f>IFERROR(VLOOKUP(G262,'Active List'!B:D,2,FALSE),"")</f>
        <v/>
      </c>
      <c r="Y262" s="124" t="str">
        <f>IFERROR(SUM('Required Data'!$L262+'Required Data'!$N262+'Required Data'!$P262),"")</f>
        <v/>
      </c>
      <c r="Z262" s="123" t="str">
        <f t="shared" si="23"/>
        <v/>
      </c>
      <c r="AA262" s="125" t="str">
        <f>IFERROR(DATE(Table1[[#This Row],[Call Year]],Table1[[#This Row],[Call Month]],Table1[[#This Row],[Call day]]),"")</f>
        <v/>
      </c>
      <c r="AB262" s="123" t="str">
        <f>TEXT(Table1[[#This Row],[Call date]],"DDDD")</f>
        <v/>
      </c>
      <c r="AC26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2" s="126" t="str">
        <f>IFERROR(HOUR(Table1[[#This Row],[Time]]),"")</f>
        <v/>
      </c>
      <c r="AE262" s="126" t="str">
        <f>IFERROR(VLOOKUP(J262,DV!A:B,2,FALSE),J262)</f>
        <v/>
      </c>
    </row>
    <row r="263" spans="1:31" s="137" customFormat="1">
      <c r="A263" s="90" t="str">
        <f>IF('QMS Data'!A263&lt;&gt;"",'QMS Data'!A263,"")</f>
        <v/>
      </c>
      <c r="B263" s="117" t="str">
        <f>IFERROR(VLOOKUP($A263,'QMS Data'!$A:$BD,MATCH(B$1,'QMS Data'!$1:$1,0),FALSE),"")</f>
        <v/>
      </c>
      <c r="C263" s="117" t="str">
        <f>IFERROR(VLOOKUP($A263,'QMS Data'!$A:$BD,MATCH(C$1,'QMS Data'!$1:$1,0),FALSE),"")</f>
        <v/>
      </c>
      <c r="D263" s="117" t="str">
        <f>IFERROR(VLOOKUP($A263,'QMS Data'!$A:$BD,MATCH(D$1,'QMS Data'!$1:$1,0),FALSE),"")</f>
        <v/>
      </c>
      <c r="E263" s="118" t="str">
        <f>IFERROR(VLOOKUP($A263,'QMS Data'!$A:$BD,MATCH(E$1,'QMS Data'!$1:$1,0),FALSE),"")</f>
        <v/>
      </c>
      <c r="F263" s="117" t="str">
        <f>IFERROR(VLOOKUP($A263,'QMS Data'!$A:$BD,MATCH(F$1,'QMS Data'!$1:$1,0),FALSE),"")</f>
        <v/>
      </c>
      <c r="G263" s="117" t="str">
        <f>IFERROR(VLOOKUP($A263,'QMS Data'!$A:$BD,MATCH(G$1,'QMS Data'!$1:$1,0),FALSE),"")</f>
        <v/>
      </c>
      <c r="H263" s="117" t="str">
        <f>IFERROR(VLOOKUP($A263,'QMS Data'!$A:$BD,MATCH(H$1,'QMS Data'!$1:$1,0),FALSE),"")</f>
        <v/>
      </c>
      <c r="I263" s="117" t="str">
        <f>IFERROR(VLOOKUP($A263,'QMS Data'!$A:$BD,MATCH(I$1,'QMS Data'!$1:$1,0),FALSE),"")</f>
        <v/>
      </c>
      <c r="J263" s="117" t="str">
        <f>IFERROR(VLOOKUP($A263,'QMS Data'!$A:$BD,MATCH(J$1,'QMS Data'!$1:$1,0),FALSE),"")</f>
        <v/>
      </c>
      <c r="K263" s="117" t="str">
        <f>IFERROR(VLOOKUP($A263,'QMS Data'!$A:$BD,MATCH(K$1,'QMS Data'!$1:$1,0),FALSE),"")</f>
        <v/>
      </c>
      <c r="L263" s="119" t="str">
        <f>IFERROR(VLOOKUP($A263,'QMS Data'!$A:$BD,MATCH(L$1,'QMS Data'!$1:$1,0),FALSE),"")</f>
        <v/>
      </c>
      <c r="M263" s="120" t="str">
        <f>IFERROR(VLOOKUP($A263,'QMS Data'!$A:$BD,MATCH(M$1,'QMS Data'!$1:$1,0),FALSE),"")</f>
        <v/>
      </c>
      <c r="N263" s="119" t="str">
        <f>IFERROR(VLOOKUP($A263,'QMS Data'!$A:$BD,MATCH(N$1,'QMS Data'!$1:$1,0),FALSE),"")</f>
        <v/>
      </c>
      <c r="O263" s="120" t="str">
        <f>IFERROR(VLOOKUP($A263,'QMS Data'!$A:$BD,MATCH(O$1,'QMS Data'!$1:$1,0),FALSE),"")</f>
        <v/>
      </c>
      <c r="P263" s="119" t="str">
        <f>IFERROR(VLOOKUP($A263,'QMS Data'!$A:$BD,MATCH(P$1,'QMS Data'!$1:$1,0),FALSE),"")</f>
        <v/>
      </c>
      <c r="Q263" s="120" t="str">
        <f>IFERROR(VLOOKUP($A263,'QMS Data'!$A:$BD,MATCH(Q$1,'QMS Data'!$1:$1,0),FALSE),"")</f>
        <v/>
      </c>
      <c r="R263" s="119" t="str">
        <f>IFERROR(VLOOKUP($A263,'QMS Data'!$A:$BD,MATCH(R$1,'QMS Data'!$1:$1,0),FALSE),"")</f>
        <v/>
      </c>
      <c r="S263" s="120" t="str">
        <f>IFERROR(VLOOKUP($A263,'QMS Data'!$A:$BD,MATCH(S$1,'QMS Data'!$1:$1,0),FALSE),"")</f>
        <v/>
      </c>
      <c r="T263" s="121" t="str">
        <f t="shared" si="20"/>
        <v/>
      </c>
      <c r="U263" s="122" t="str">
        <f t="shared" si="21"/>
        <v/>
      </c>
      <c r="V263" s="121" t="str">
        <f>IFERROR(VLOOKUP('Required Data'!$H263,Evaluators!A:B,2,FALSE),"")</f>
        <v/>
      </c>
      <c r="W263" s="123" t="str">
        <f t="shared" si="22"/>
        <v/>
      </c>
      <c r="X263" s="124" t="str">
        <f>IFERROR(VLOOKUP(G263,'Active List'!B:D,2,FALSE),"")</f>
        <v/>
      </c>
      <c r="Y263" s="124" t="str">
        <f>IFERROR(SUM('Required Data'!$L263+'Required Data'!$N263+'Required Data'!$P263),"")</f>
        <v/>
      </c>
      <c r="Z263" s="123" t="str">
        <f t="shared" si="23"/>
        <v/>
      </c>
      <c r="AA263" s="125" t="str">
        <f>IFERROR(DATE(Table1[[#This Row],[Call Year]],Table1[[#This Row],[Call Month]],Table1[[#This Row],[Call day]]),"")</f>
        <v/>
      </c>
      <c r="AB263" s="123" t="str">
        <f>TEXT(Table1[[#This Row],[Call date]],"DDDD")</f>
        <v/>
      </c>
      <c r="AC26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3" s="126" t="str">
        <f>IFERROR(HOUR(Table1[[#This Row],[Time]]),"")</f>
        <v/>
      </c>
      <c r="AE263" s="126" t="str">
        <f>IFERROR(VLOOKUP(J263,DV!A:B,2,FALSE),J263)</f>
        <v/>
      </c>
    </row>
    <row r="264" spans="1:31" s="137" customFormat="1">
      <c r="A264" s="90" t="str">
        <f>IF('QMS Data'!A264&lt;&gt;"",'QMS Data'!A264,"")</f>
        <v/>
      </c>
      <c r="B264" s="117" t="str">
        <f>IFERROR(VLOOKUP($A264,'QMS Data'!$A:$BD,MATCH(B$1,'QMS Data'!$1:$1,0),FALSE),"")</f>
        <v/>
      </c>
      <c r="C264" s="117" t="str">
        <f>IFERROR(VLOOKUP($A264,'QMS Data'!$A:$BD,MATCH(C$1,'QMS Data'!$1:$1,0),FALSE),"")</f>
        <v/>
      </c>
      <c r="D264" s="117" t="str">
        <f>IFERROR(VLOOKUP($A264,'QMS Data'!$A:$BD,MATCH(D$1,'QMS Data'!$1:$1,0),FALSE),"")</f>
        <v/>
      </c>
      <c r="E264" s="118" t="str">
        <f>IFERROR(VLOOKUP($A264,'QMS Data'!$A:$BD,MATCH(E$1,'QMS Data'!$1:$1,0),FALSE),"")</f>
        <v/>
      </c>
      <c r="F264" s="117" t="str">
        <f>IFERROR(VLOOKUP($A264,'QMS Data'!$A:$BD,MATCH(F$1,'QMS Data'!$1:$1,0),FALSE),"")</f>
        <v/>
      </c>
      <c r="G264" s="117" t="str">
        <f>IFERROR(VLOOKUP($A264,'QMS Data'!$A:$BD,MATCH(G$1,'QMS Data'!$1:$1,0),FALSE),"")</f>
        <v/>
      </c>
      <c r="H264" s="117" t="str">
        <f>IFERROR(VLOOKUP($A264,'QMS Data'!$A:$BD,MATCH(H$1,'QMS Data'!$1:$1,0),FALSE),"")</f>
        <v/>
      </c>
      <c r="I264" s="117" t="str">
        <f>IFERROR(VLOOKUP($A264,'QMS Data'!$A:$BD,MATCH(I$1,'QMS Data'!$1:$1,0),FALSE),"")</f>
        <v/>
      </c>
      <c r="J264" s="117" t="str">
        <f>IFERROR(VLOOKUP($A264,'QMS Data'!$A:$BD,MATCH(J$1,'QMS Data'!$1:$1,0),FALSE),"")</f>
        <v/>
      </c>
      <c r="K264" s="117" t="str">
        <f>IFERROR(VLOOKUP($A264,'QMS Data'!$A:$BD,MATCH(K$1,'QMS Data'!$1:$1,0),FALSE),"")</f>
        <v/>
      </c>
      <c r="L264" s="119" t="str">
        <f>IFERROR(VLOOKUP($A264,'QMS Data'!$A:$BD,MATCH(L$1,'QMS Data'!$1:$1,0),FALSE),"")</f>
        <v/>
      </c>
      <c r="M264" s="120" t="str">
        <f>IFERROR(VLOOKUP($A264,'QMS Data'!$A:$BD,MATCH(M$1,'QMS Data'!$1:$1,0),FALSE),"")</f>
        <v/>
      </c>
      <c r="N264" s="119" t="str">
        <f>IFERROR(VLOOKUP($A264,'QMS Data'!$A:$BD,MATCH(N$1,'QMS Data'!$1:$1,0),FALSE),"")</f>
        <v/>
      </c>
      <c r="O264" s="120" t="str">
        <f>IFERROR(VLOOKUP($A264,'QMS Data'!$A:$BD,MATCH(O$1,'QMS Data'!$1:$1,0),FALSE),"")</f>
        <v/>
      </c>
      <c r="P264" s="119" t="str">
        <f>IFERROR(VLOOKUP($A264,'QMS Data'!$A:$BD,MATCH(P$1,'QMS Data'!$1:$1,0),FALSE),"")</f>
        <v/>
      </c>
      <c r="Q264" s="120" t="str">
        <f>IFERROR(VLOOKUP($A264,'QMS Data'!$A:$BD,MATCH(Q$1,'QMS Data'!$1:$1,0),FALSE),"")</f>
        <v/>
      </c>
      <c r="R264" s="119" t="str">
        <f>IFERROR(VLOOKUP($A264,'QMS Data'!$A:$BD,MATCH(R$1,'QMS Data'!$1:$1,0),FALSE),"")</f>
        <v/>
      </c>
      <c r="S264" s="120" t="str">
        <f>IFERROR(VLOOKUP($A264,'QMS Data'!$A:$BD,MATCH(S$1,'QMS Data'!$1:$1,0),FALSE),"")</f>
        <v/>
      </c>
      <c r="T264" s="121" t="str">
        <f t="shared" si="20"/>
        <v/>
      </c>
      <c r="U264" s="122" t="str">
        <f t="shared" si="21"/>
        <v/>
      </c>
      <c r="V264" s="121" t="str">
        <f>IFERROR(VLOOKUP('Required Data'!$H264,Evaluators!A:B,2,FALSE),"")</f>
        <v/>
      </c>
      <c r="W264" s="123" t="str">
        <f t="shared" si="22"/>
        <v/>
      </c>
      <c r="X264" s="124" t="str">
        <f>IFERROR(VLOOKUP(G264,'Active List'!B:D,2,FALSE),"")</f>
        <v/>
      </c>
      <c r="Y264" s="124" t="str">
        <f>IFERROR(SUM('Required Data'!$L264+'Required Data'!$N264+'Required Data'!$P264),"")</f>
        <v/>
      </c>
      <c r="Z264" s="123" t="str">
        <f t="shared" si="23"/>
        <v/>
      </c>
      <c r="AA264" s="125" t="str">
        <f>IFERROR(DATE(Table1[[#This Row],[Call Year]],Table1[[#This Row],[Call Month]],Table1[[#This Row],[Call day]]),"")</f>
        <v/>
      </c>
      <c r="AB264" s="123" t="str">
        <f>TEXT(Table1[[#This Row],[Call date]],"DDDD")</f>
        <v/>
      </c>
      <c r="AC26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4" s="126" t="str">
        <f>IFERROR(HOUR(Table1[[#This Row],[Time]]),"")</f>
        <v/>
      </c>
      <c r="AE264" s="126" t="str">
        <f>IFERROR(VLOOKUP(J264,DV!A:B,2,FALSE),J264)</f>
        <v/>
      </c>
    </row>
    <row r="265" spans="1:31" s="137" customFormat="1">
      <c r="A265" s="90" t="str">
        <f>IF('QMS Data'!A265&lt;&gt;"",'QMS Data'!A265,"")</f>
        <v/>
      </c>
      <c r="B265" s="117" t="str">
        <f>IFERROR(VLOOKUP($A265,'QMS Data'!$A:$BD,MATCH(B$1,'QMS Data'!$1:$1,0),FALSE),"")</f>
        <v/>
      </c>
      <c r="C265" s="117" t="str">
        <f>IFERROR(VLOOKUP($A265,'QMS Data'!$A:$BD,MATCH(C$1,'QMS Data'!$1:$1,0),FALSE),"")</f>
        <v/>
      </c>
      <c r="D265" s="117" t="str">
        <f>IFERROR(VLOOKUP($A265,'QMS Data'!$A:$BD,MATCH(D$1,'QMS Data'!$1:$1,0),FALSE),"")</f>
        <v/>
      </c>
      <c r="E265" s="118" t="str">
        <f>IFERROR(VLOOKUP($A265,'QMS Data'!$A:$BD,MATCH(E$1,'QMS Data'!$1:$1,0),FALSE),"")</f>
        <v/>
      </c>
      <c r="F265" s="117" t="str">
        <f>IFERROR(VLOOKUP($A265,'QMS Data'!$A:$BD,MATCH(F$1,'QMS Data'!$1:$1,0),FALSE),"")</f>
        <v/>
      </c>
      <c r="G265" s="117" t="str">
        <f>IFERROR(VLOOKUP($A265,'QMS Data'!$A:$BD,MATCH(G$1,'QMS Data'!$1:$1,0),FALSE),"")</f>
        <v/>
      </c>
      <c r="H265" s="117" t="str">
        <f>IFERROR(VLOOKUP($A265,'QMS Data'!$A:$BD,MATCH(H$1,'QMS Data'!$1:$1,0),FALSE),"")</f>
        <v/>
      </c>
      <c r="I265" s="117" t="str">
        <f>IFERROR(VLOOKUP($A265,'QMS Data'!$A:$BD,MATCH(I$1,'QMS Data'!$1:$1,0),FALSE),"")</f>
        <v/>
      </c>
      <c r="J265" s="117" t="str">
        <f>IFERROR(VLOOKUP($A265,'QMS Data'!$A:$BD,MATCH(J$1,'QMS Data'!$1:$1,0),FALSE),"")</f>
        <v/>
      </c>
      <c r="K265" s="117" t="str">
        <f>IFERROR(VLOOKUP($A265,'QMS Data'!$A:$BD,MATCH(K$1,'QMS Data'!$1:$1,0),FALSE),"")</f>
        <v/>
      </c>
      <c r="L265" s="119" t="str">
        <f>IFERROR(VLOOKUP($A265,'QMS Data'!$A:$BD,MATCH(L$1,'QMS Data'!$1:$1,0),FALSE),"")</f>
        <v/>
      </c>
      <c r="M265" s="120" t="str">
        <f>IFERROR(VLOOKUP($A265,'QMS Data'!$A:$BD,MATCH(M$1,'QMS Data'!$1:$1,0),FALSE),"")</f>
        <v/>
      </c>
      <c r="N265" s="119" t="str">
        <f>IFERROR(VLOOKUP($A265,'QMS Data'!$A:$BD,MATCH(N$1,'QMS Data'!$1:$1,0),FALSE),"")</f>
        <v/>
      </c>
      <c r="O265" s="120" t="str">
        <f>IFERROR(VLOOKUP($A265,'QMS Data'!$A:$BD,MATCH(O$1,'QMS Data'!$1:$1,0),FALSE),"")</f>
        <v/>
      </c>
      <c r="P265" s="119" t="str">
        <f>IFERROR(VLOOKUP($A265,'QMS Data'!$A:$BD,MATCH(P$1,'QMS Data'!$1:$1,0),FALSE),"")</f>
        <v/>
      </c>
      <c r="Q265" s="120" t="str">
        <f>IFERROR(VLOOKUP($A265,'QMS Data'!$A:$BD,MATCH(Q$1,'QMS Data'!$1:$1,0),FALSE),"")</f>
        <v/>
      </c>
      <c r="R265" s="119" t="str">
        <f>IFERROR(VLOOKUP($A265,'QMS Data'!$A:$BD,MATCH(R$1,'QMS Data'!$1:$1,0),FALSE),"")</f>
        <v/>
      </c>
      <c r="S265" s="120" t="str">
        <f>IFERROR(VLOOKUP($A265,'QMS Data'!$A:$BD,MATCH(S$1,'QMS Data'!$1:$1,0),FALSE),"")</f>
        <v/>
      </c>
      <c r="T265" s="121" t="str">
        <f t="shared" si="20"/>
        <v/>
      </c>
      <c r="U265" s="122" t="str">
        <f t="shared" si="21"/>
        <v/>
      </c>
      <c r="V265" s="121" t="str">
        <f>IFERROR(VLOOKUP('Required Data'!$H265,Evaluators!A:B,2,FALSE),"")</f>
        <v/>
      </c>
      <c r="W265" s="123" t="str">
        <f t="shared" si="22"/>
        <v/>
      </c>
      <c r="X265" s="124" t="str">
        <f>IFERROR(VLOOKUP(G265,'Active List'!B:D,2,FALSE),"")</f>
        <v/>
      </c>
      <c r="Y265" s="124" t="str">
        <f>IFERROR(SUM('Required Data'!$L265+'Required Data'!$N265+'Required Data'!$P265),"")</f>
        <v/>
      </c>
      <c r="Z265" s="123" t="str">
        <f t="shared" si="23"/>
        <v/>
      </c>
      <c r="AA265" s="125" t="str">
        <f>IFERROR(DATE(Table1[[#This Row],[Call Year]],Table1[[#This Row],[Call Month]],Table1[[#This Row],[Call day]]),"")</f>
        <v/>
      </c>
      <c r="AB265" s="123" t="str">
        <f>TEXT(Table1[[#This Row],[Call date]],"DDDD")</f>
        <v/>
      </c>
      <c r="AC26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5" s="126" t="str">
        <f>IFERROR(HOUR(Table1[[#This Row],[Time]]),"")</f>
        <v/>
      </c>
      <c r="AE265" s="126" t="str">
        <f>IFERROR(VLOOKUP(J265,DV!A:B,2,FALSE),J265)</f>
        <v/>
      </c>
    </row>
    <row r="266" spans="1:31" s="137" customFormat="1">
      <c r="A266" s="90" t="str">
        <f>IF('QMS Data'!A266&lt;&gt;"",'QMS Data'!A266,"")</f>
        <v/>
      </c>
      <c r="B266" s="117" t="str">
        <f>IFERROR(VLOOKUP($A266,'QMS Data'!$A:$BD,MATCH(B$1,'QMS Data'!$1:$1,0),FALSE),"")</f>
        <v/>
      </c>
      <c r="C266" s="117" t="str">
        <f>IFERROR(VLOOKUP($A266,'QMS Data'!$A:$BD,MATCH(C$1,'QMS Data'!$1:$1,0),FALSE),"")</f>
        <v/>
      </c>
      <c r="D266" s="117" t="str">
        <f>IFERROR(VLOOKUP($A266,'QMS Data'!$A:$BD,MATCH(D$1,'QMS Data'!$1:$1,0),FALSE),"")</f>
        <v/>
      </c>
      <c r="E266" s="118" t="str">
        <f>IFERROR(VLOOKUP($A266,'QMS Data'!$A:$BD,MATCH(E$1,'QMS Data'!$1:$1,0),FALSE),"")</f>
        <v/>
      </c>
      <c r="F266" s="117" t="str">
        <f>IFERROR(VLOOKUP($A266,'QMS Data'!$A:$BD,MATCH(F$1,'QMS Data'!$1:$1,0),FALSE),"")</f>
        <v/>
      </c>
      <c r="G266" s="117" t="str">
        <f>IFERROR(VLOOKUP($A266,'QMS Data'!$A:$BD,MATCH(G$1,'QMS Data'!$1:$1,0),FALSE),"")</f>
        <v/>
      </c>
      <c r="H266" s="117" t="str">
        <f>IFERROR(VLOOKUP($A266,'QMS Data'!$A:$BD,MATCH(H$1,'QMS Data'!$1:$1,0),FALSE),"")</f>
        <v/>
      </c>
      <c r="I266" s="117" t="str">
        <f>IFERROR(VLOOKUP($A266,'QMS Data'!$A:$BD,MATCH(I$1,'QMS Data'!$1:$1,0),FALSE),"")</f>
        <v/>
      </c>
      <c r="J266" s="117" t="str">
        <f>IFERROR(VLOOKUP($A266,'QMS Data'!$A:$BD,MATCH(J$1,'QMS Data'!$1:$1,0),FALSE),"")</f>
        <v/>
      </c>
      <c r="K266" s="117" t="str">
        <f>IFERROR(VLOOKUP($A266,'QMS Data'!$A:$BD,MATCH(K$1,'QMS Data'!$1:$1,0),FALSE),"")</f>
        <v/>
      </c>
      <c r="L266" s="119" t="str">
        <f>IFERROR(VLOOKUP($A266,'QMS Data'!$A:$BD,MATCH(L$1,'QMS Data'!$1:$1,0),FALSE),"")</f>
        <v/>
      </c>
      <c r="M266" s="120" t="str">
        <f>IFERROR(VLOOKUP($A266,'QMS Data'!$A:$BD,MATCH(M$1,'QMS Data'!$1:$1,0),FALSE),"")</f>
        <v/>
      </c>
      <c r="N266" s="119" t="str">
        <f>IFERROR(VLOOKUP($A266,'QMS Data'!$A:$BD,MATCH(N$1,'QMS Data'!$1:$1,0),FALSE),"")</f>
        <v/>
      </c>
      <c r="O266" s="120" t="str">
        <f>IFERROR(VLOOKUP($A266,'QMS Data'!$A:$BD,MATCH(O$1,'QMS Data'!$1:$1,0),FALSE),"")</f>
        <v/>
      </c>
      <c r="P266" s="119" t="str">
        <f>IFERROR(VLOOKUP($A266,'QMS Data'!$A:$BD,MATCH(P$1,'QMS Data'!$1:$1,0),FALSE),"")</f>
        <v/>
      </c>
      <c r="Q266" s="120" t="str">
        <f>IFERROR(VLOOKUP($A266,'QMS Data'!$A:$BD,MATCH(Q$1,'QMS Data'!$1:$1,0),FALSE),"")</f>
        <v/>
      </c>
      <c r="R266" s="119" t="str">
        <f>IFERROR(VLOOKUP($A266,'QMS Data'!$A:$BD,MATCH(R$1,'QMS Data'!$1:$1,0),FALSE),"")</f>
        <v/>
      </c>
      <c r="S266" s="120" t="str">
        <f>IFERROR(VLOOKUP($A266,'QMS Data'!$A:$BD,MATCH(S$1,'QMS Data'!$1:$1,0),FALSE),"")</f>
        <v/>
      </c>
      <c r="T266" s="121" t="str">
        <f t="shared" si="20"/>
        <v/>
      </c>
      <c r="U266" s="122" t="str">
        <f t="shared" si="21"/>
        <v/>
      </c>
      <c r="V266" s="121" t="str">
        <f>IFERROR(VLOOKUP('Required Data'!$H266,Evaluators!A:B,2,FALSE),"")</f>
        <v/>
      </c>
      <c r="W266" s="123" t="str">
        <f t="shared" si="22"/>
        <v/>
      </c>
      <c r="X266" s="124" t="str">
        <f>IFERROR(VLOOKUP(G266,'Active List'!B:D,2,FALSE),"")</f>
        <v/>
      </c>
      <c r="Y266" s="124" t="str">
        <f>IFERROR(SUM('Required Data'!$L266+'Required Data'!$N266+'Required Data'!$P266),"")</f>
        <v/>
      </c>
      <c r="Z266" s="123" t="str">
        <f t="shared" si="23"/>
        <v/>
      </c>
      <c r="AA266" s="125" t="str">
        <f>IFERROR(DATE(Table1[[#This Row],[Call Year]],Table1[[#This Row],[Call Month]],Table1[[#This Row],[Call day]]),"")</f>
        <v/>
      </c>
      <c r="AB266" s="123" t="str">
        <f>TEXT(Table1[[#This Row],[Call date]],"DDDD")</f>
        <v/>
      </c>
      <c r="AC26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6" s="126" t="str">
        <f>IFERROR(HOUR(Table1[[#This Row],[Time]]),"")</f>
        <v/>
      </c>
      <c r="AE266" s="126" t="str">
        <f>IFERROR(VLOOKUP(J266,DV!A:B,2,FALSE),J266)</f>
        <v/>
      </c>
    </row>
    <row r="267" spans="1:31" s="137" customFormat="1">
      <c r="A267" s="90" t="str">
        <f>IF('QMS Data'!A267&lt;&gt;"",'QMS Data'!A267,"")</f>
        <v/>
      </c>
      <c r="B267" s="117" t="str">
        <f>IFERROR(VLOOKUP($A267,'QMS Data'!$A:$BD,MATCH(B$1,'QMS Data'!$1:$1,0),FALSE),"")</f>
        <v/>
      </c>
      <c r="C267" s="117" t="str">
        <f>IFERROR(VLOOKUP($A267,'QMS Data'!$A:$BD,MATCH(C$1,'QMS Data'!$1:$1,0),FALSE),"")</f>
        <v/>
      </c>
      <c r="D267" s="117" t="str">
        <f>IFERROR(VLOOKUP($A267,'QMS Data'!$A:$BD,MATCH(D$1,'QMS Data'!$1:$1,0),FALSE),"")</f>
        <v/>
      </c>
      <c r="E267" s="118" t="str">
        <f>IFERROR(VLOOKUP($A267,'QMS Data'!$A:$BD,MATCH(E$1,'QMS Data'!$1:$1,0),FALSE),"")</f>
        <v/>
      </c>
      <c r="F267" s="117" t="str">
        <f>IFERROR(VLOOKUP($A267,'QMS Data'!$A:$BD,MATCH(F$1,'QMS Data'!$1:$1,0),FALSE),"")</f>
        <v/>
      </c>
      <c r="G267" s="117" t="str">
        <f>IFERROR(VLOOKUP($A267,'QMS Data'!$A:$BD,MATCH(G$1,'QMS Data'!$1:$1,0),FALSE),"")</f>
        <v/>
      </c>
      <c r="H267" s="117" t="str">
        <f>IFERROR(VLOOKUP($A267,'QMS Data'!$A:$BD,MATCH(H$1,'QMS Data'!$1:$1,0),FALSE),"")</f>
        <v/>
      </c>
      <c r="I267" s="117" t="str">
        <f>IFERROR(VLOOKUP($A267,'QMS Data'!$A:$BD,MATCH(I$1,'QMS Data'!$1:$1,0),FALSE),"")</f>
        <v/>
      </c>
      <c r="J267" s="117" t="str">
        <f>IFERROR(VLOOKUP($A267,'QMS Data'!$A:$BD,MATCH(J$1,'QMS Data'!$1:$1,0),FALSE),"")</f>
        <v/>
      </c>
      <c r="K267" s="117" t="str">
        <f>IFERROR(VLOOKUP($A267,'QMS Data'!$A:$BD,MATCH(K$1,'QMS Data'!$1:$1,0),FALSE),"")</f>
        <v/>
      </c>
      <c r="L267" s="119" t="str">
        <f>IFERROR(VLOOKUP($A267,'QMS Data'!$A:$BD,MATCH(L$1,'QMS Data'!$1:$1,0),FALSE),"")</f>
        <v/>
      </c>
      <c r="M267" s="120" t="str">
        <f>IFERROR(VLOOKUP($A267,'QMS Data'!$A:$BD,MATCH(M$1,'QMS Data'!$1:$1,0),FALSE),"")</f>
        <v/>
      </c>
      <c r="N267" s="119" t="str">
        <f>IFERROR(VLOOKUP($A267,'QMS Data'!$A:$BD,MATCH(N$1,'QMS Data'!$1:$1,0),FALSE),"")</f>
        <v/>
      </c>
      <c r="O267" s="120" t="str">
        <f>IFERROR(VLOOKUP($A267,'QMS Data'!$A:$BD,MATCH(O$1,'QMS Data'!$1:$1,0),FALSE),"")</f>
        <v/>
      </c>
      <c r="P267" s="119" t="str">
        <f>IFERROR(VLOOKUP($A267,'QMS Data'!$A:$BD,MATCH(P$1,'QMS Data'!$1:$1,0),FALSE),"")</f>
        <v/>
      </c>
      <c r="Q267" s="120" t="str">
        <f>IFERROR(VLOOKUP($A267,'QMS Data'!$A:$BD,MATCH(Q$1,'QMS Data'!$1:$1,0),FALSE),"")</f>
        <v/>
      </c>
      <c r="R267" s="119" t="str">
        <f>IFERROR(VLOOKUP($A267,'QMS Data'!$A:$BD,MATCH(R$1,'QMS Data'!$1:$1,0),FALSE),"")</f>
        <v/>
      </c>
      <c r="S267" s="120" t="str">
        <f>IFERROR(VLOOKUP($A267,'QMS Data'!$A:$BD,MATCH(S$1,'QMS Data'!$1:$1,0),FALSE),"")</f>
        <v/>
      </c>
      <c r="T267" s="121" t="str">
        <f t="shared" si="20"/>
        <v/>
      </c>
      <c r="U267" s="122" t="str">
        <f t="shared" si="21"/>
        <v/>
      </c>
      <c r="V267" s="121" t="str">
        <f>IFERROR(VLOOKUP('Required Data'!$H267,Evaluators!A:B,2,FALSE),"")</f>
        <v/>
      </c>
      <c r="W267" s="123" t="str">
        <f t="shared" si="22"/>
        <v/>
      </c>
      <c r="X267" s="124" t="str">
        <f>IFERROR(VLOOKUP(G267,'Active List'!B:D,2,FALSE),"")</f>
        <v/>
      </c>
      <c r="Y267" s="124" t="str">
        <f>IFERROR(SUM('Required Data'!$L267+'Required Data'!$N267+'Required Data'!$P267),"")</f>
        <v/>
      </c>
      <c r="Z267" s="123" t="str">
        <f t="shared" si="23"/>
        <v/>
      </c>
      <c r="AA267" s="125" t="str">
        <f>IFERROR(DATE(Table1[[#This Row],[Call Year]],Table1[[#This Row],[Call Month]],Table1[[#This Row],[Call day]]),"")</f>
        <v/>
      </c>
      <c r="AB267" s="123" t="str">
        <f>TEXT(Table1[[#This Row],[Call date]],"DDDD")</f>
        <v/>
      </c>
      <c r="AC26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7" s="126" t="str">
        <f>IFERROR(HOUR(Table1[[#This Row],[Time]]),"")</f>
        <v/>
      </c>
      <c r="AE267" s="126" t="str">
        <f>IFERROR(VLOOKUP(J267,DV!A:B,2,FALSE),J267)</f>
        <v/>
      </c>
    </row>
    <row r="268" spans="1:31" s="137" customFormat="1">
      <c r="A268" s="90" t="str">
        <f>IF('QMS Data'!A268&lt;&gt;"",'QMS Data'!A268,"")</f>
        <v/>
      </c>
      <c r="B268" s="117" t="str">
        <f>IFERROR(VLOOKUP($A268,'QMS Data'!$A:$BD,MATCH(B$1,'QMS Data'!$1:$1,0),FALSE),"")</f>
        <v/>
      </c>
      <c r="C268" s="117" t="str">
        <f>IFERROR(VLOOKUP($A268,'QMS Data'!$A:$BD,MATCH(C$1,'QMS Data'!$1:$1,0),FALSE),"")</f>
        <v/>
      </c>
      <c r="D268" s="117" t="str">
        <f>IFERROR(VLOOKUP($A268,'QMS Data'!$A:$BD,MATCH(D$1,'QMS Data'!$1:$1,0),FALSE),"")</f>
        <v/>
      </c>
      <c r="E268" s="118" t="str">
        <f>IFERROR(VLOOKUP($A268,'QMS Data'!$A:$BD,MATCH(E$1,'QMS Data'!$1:$1,0),FALSE),"")</f>
        <v/>
      </c>
      <c r="F268" s="117" t="str">
        <f>IFERROR(VLOOKUP($A268,'QMS Data'!$A:$BD,MATCH(F$1,'QMS Data'!$1:$1,0),FALSE),"")</f>
        <v/>
      </c>
      <c r="G268" s="117" t="str">
        <f>IFERROR(VLOOKUP($A268,'QMS Data'!$A:$BD,MATCH(G$1,'QMS Data'!$1:$1,0),FALSE),"")</f>
        <v/>
      </c>
      <c r="H268" s="117" t="str">
        <f>IFERROR(VLOOKUP($A268,'QMS Data'!$A:$BD,MATCH(H$1,'QMS Data'!$1:$1,0),FALSE),"")</f>
        <v/>
      </c>
      <c r="I268" s="117" t="str">
        <f>IFERROR(VLOOKUP($A268,'QMS Data'!$A:$BD,MATCH(I$1,'QMS Data'!$1:$1,0),FALSE),"")</f>
        <v/>
      </c>
      <c r="J268" s="117" t="str">
        <f>IFERROR(VLOOKUP($A268,'QMS Data'!$A:$BD,MATCH(J$1,'QMS Data'!$1:$1,0),FALSE),"")</f>
        <v/>
      </c>
      <c r="K268" s="117" t="str">
        <f>IFERROR(VLOOKUP($A268,'QMS Data'!$A:$BD,MATCH(K$1,'QMS Data'!$1:$1,0),FALSE),"")</f>
        <v/>
      </c>
      <c r="L268" s="119" t="str">
        <f>IFERROR(VLOOKUP($A268,'QMS Data'!$A:$BD,MATCH(L$1,'QMS Data'!$1:$1,0),FALSE),"")</f>
        <v/>
      </c>
      <c r="M268" s="120" t="str">
        <f>IFERROR(VLOOKUP($A268,'QMS Data'!$A:$BD,MATCH(M$1,'QMS Data'!$1:$1,0),FALSE),"")</f>
        <v/>
      </c>
      <c r="N268" s="119" t="str">
        <f>IFERROR(VLOOKUP($A268,'QMS Data'!$A:$BD,MATCH(N$1,'QMS Data'!$1:$1,0),FALSE),"")</f>
        <v/>
      </c>
      <c r="O268" s="120" t="str">
        <f>IFERROR(VLOOKUP($A268,'QMS Data'!$A:$BD,MATCH(O$1,'QMS Data'!$1:$1,0),FALSE),"")</f>
        <v/>
      </c>
      <c r="P268" s="119" t="str">
        <f>IFERROR(VLOOKUP($A268,'QMS Data'!$A:$BD,MATCH(P$1,'QMS Data'!$1:$1,0),FALSE),"")</f>
        <v/>
      </c>
      <c r="Q268" s="120" t="str">
        <f>IFERROR(VLOOKUP($A268,'QMS Data'!$A:$BD,MATCH(Q$1,'QMS Data'!$1:$1,0),FALSE),"")</f>
        <v/>
      </c>
      <c r="R268" s="119" t="str">
        <f>IFERROR(VLOOKUP($A268,'QMS Data'!$A:$BD,MATCH(R$1,'QMS Data'!$1:$1,0),FALSE),"")</f>
        <v/>
      </c>
      <c r="S268" s="120" t="str">
        <f>IFERROR(VLOOKUP($A268,'QMS Data'!$A:$BD,MATCH(S$1,'QMS Data'!$1:$1,0),FALSE),"")</f>
        <v/>
      </c>
      <c r="T268" s="121" t="str">
        <f t="shared" si="20"/>
        <v/>
      </c>
      <c r="U268" s="122" t="str">
        <f t="shared" si="21"/>
        <v/>
      </c>
      <c r="V268" s="121" t="str">
        <f>IFERROR(VLOOKUP('Required Data'!$H268,Evaluators!A:B,2,FALSE),"")</f>
        <v/>
      </c>
      <c r="W268" s="123" t="str">
        <f t="shared" si="22"/>
        <v/>
      </c>
      <c r="X268" s="124" t="str">
        <f>IFERROR(VLOOKUP(G268,'Active List'!B:D,2,FALSE),"")</f>
        <v/>
      </c>
      <c r="Y268" s="124" t="str">
        <f>IFERROR(SUM('Required Data'!$L268+'Required Data'!$N268+'Required Data'!$P268),"")</f>
        <v/>
      </c>
      <c r="Z268" s="123" t="str">
        <f t="shared" si="23"/>
        <v/>
      </c>
      <c r="AA268" s="125" t="str">
        <f>IFERROR(DATE(Table1[[#This Row],[Call Year]],Table1[[#This Row],[Call Month]],Table1[[#This Row],[Call day]]),"")</f>
        <v/>
      </c>
      <c r="AB268" s="123" t="str">
        <f>TEXT(Table1[[#This Row],[Call date]],"DDDD")</f>
        <v/>
      </c>
      <c r="AC26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8" s="126" t="str">
        <f>IFERROR(HOUR(Table1[[#This Row],[Time]]),"")</f>
        <v/>
      </c>
      <c r="AE268" s="126" t="str">
        <f>IFERROR(VLOOKUP(J268,DV!A:B,2,FALSE),J268)</f>
        <v/>
      </c>
    </row>
    <row r="269" spans="1:31" s="137" customFormat="1">
      <c r="A269" s="90" t="str">
        <f>IF('QMS Data'!A269&lt;&gt;"",'QMS Data'!A269,"")</f>
        <v/>
      </c>
      <c r="B269" s="117" t="str">
        <f>IFERROR(VLOOKUP($A269,'QMS Data'!$A:$BD,MATCH(B$1,'QMS Data'!$1:$1,0),FALSE),"")</f>
        <v/>
      </c>
      <c r="C269" s="117" t="str">
        <f>IFERROR(VLOOKUP($A269,'QMS Data'!$A:$BD,MATCH(C$1,'QMS Data'!$1:$1,0),FALSE),"")</f>
        <v/>
      </c>
      <c r="D269" s="117" t="str">
        <f>IFERROR(VLOOKUP($A269,'QMS Data'!$A:$BD,MATCH(D$1,'QMS Data'!$1:$1,0),FALSE),"")</f>
        <v/>
      </c>
      <c r="E269" s="118" t="str">
        <f>IFERROR(VLOOKUP($A269,'QMS Data'!$A:$BD,MATCH(E$1,'QMS Data'!$1:$1,0),FALSE),"")</f>
        <v/>
      </c>
      <c r="F269" s="117" t="str">
        <f>IFERROR(VLOOKUP($A269,'QMS Data'!$A:$BD,MATCH(F$1,'QMS Data'!$1:$1,0),FALSE),"")</f>
        <v/>
      </c>
      <c r="G269" s="117" t="str">
        <f>IFERROR(VLOOKUP($A269,'QMS Data'!$A:$BD,MATCH(G$1,'QMS Data'!$1:$1,0),FALSE),"")</f>
        <v/>
      </c>
      <c r="H269" s="117" t="str">
        <f>IFERROR(VLOOKUP($A269,'QMS Data'!$A:$BD,MATCH(H$1,'QMS Data'!$1:$1,0),FALSE),"")</f>
        <v/>
      </c>
      <c r="I269" s="117" t="str">
        <f>IFERROR(VLOOKUP($A269,'QMS Data'!$A:$BD,MATCH(I$1,'QMS Data'!$1:$1,0),FALSE),"")</f>
        <v/>
      </c>
      <c r="J269" s="117" t="str">
        <f>IFERROR(VLOOKUP($A269,'QMS Data'!$A:$BD,MATCH(J$1,'QMS Data'!$1:$1,0),FALSE),"")</f>
        <v/>
      </c>
      <c r="K269" s="117" t="str">
        <f>IFERROR(VLOOKUP($A269,'QMS Data'!$A:$BD,MATCH(K$1,'QMS Data'!$1:$1,0),FALSE),"")</f>
        <v/>
      </c>
      <c r="L269" s="119" t="str">
        <f>IFERROR(VLOOKUP($A269,'QMS Data'!$A:$BD,MATCH(L$1,'QMS Data'!$1:$1,0),FALSE),"")</f>
        <v/>
      </c>
      <c r="M269" s="120" t="str">
        <f>IFERROR(VLOOKUP($A269,'QMS Data'!$A:$BD,MATCH(M$1,'QMS Data'!$1:$1,0),FALSE),"")</f>
        <v/>
      </c>
      <c r="N269" s="119" t="str">
        <f>IFERROR(VLOOKUP($A269,'QMS Data'!$A:$BD,MATCH(N$1,'QMS Data'!$1:$1,0),FALSE),"")</f>
        <v/>
      </c>
      <c r="O269" s="120" t="str">
        <f>IFERROR(VLOOKUP($A269,'QMS Data'!$A:$BD,MATCH(O$1,'QMS Data'!$1:$1,0),FALSE),"")</f>
        <v/>
      </c>
      <c r="P269" s="119" t="str">
        <f>IFERROR(VLOOKUP($A269,'QMS Data'!$A:$BD,MATCH(P$1,'QMS Data'!$1:$1,0),FALSE),"")</f>
        <v/>
      </c>
      <c r="Q269" s="120" t="str">
        <f>IFERROR(VLOOKUP($A269,'QMS Data'!$A:$BD,MATCH(Q$1,'QMS Data'!$1:$1,0),FALSE),"")</f>
        <v/>
      </c>
      <c r="R269" s="119" t="str">
        <f>IFERROR(VLOOKUP($A269,'QMS Data'!$A:$BD,MATCH(R$1,'QMS Data'!$1:$1,0),FALSE),"")</f>
        <v/>
      </c>
      <c r="S269" s="120" t="str">
        <f>IFERROR(VLOOKUP($A269,'QMS Data'!$A:$BD,MATCH(S$1,'QMS Data'!$1:$1,0),FALSE),"")</f>
        <v/>
      </c>
      <c r="T269" s="121" t="str">
        <f t="shared" si="20"/>
        <v/>
      </c>
      <c r="U269" s="122" t="str">
        <f t="shared" si="21"/>
        <v/>
      </c>
      <c r="V269" s="121" t="str">
        <f>IFERROR(VLOOKUP('Required Data'!$H269,Evaluators!A:B,2,FALSE),"")</f>
        <v/>
      </c>
      <c r="W269" s="123" t="str">
        <f t="shared" si="22"/>
        <v/>
      </c>
      <c r="X269" s="124" t="str">
        <f>IFERROR(VLOOKUP(G269,'Active List'!B:D,2,FALSE),"")</f>
        <v/>
      </c>
      <c r="Y269" s="124" t="str">
        <f>IFERROR(SUM('Required Data'!$L269+'Required Data'!$N269+'Required Data'!$P269),"")</f>
        <v/>
      </c>
      <c r="Z269" s="123" t="str">
        <f t="shared" si="23"/>
        <v/>
      </c>
      <c r="AA269" s="125" t="str">
        <f>IFERROR(DATE(Table1[[#This Row],[Call Year]],Table1[[#This Row],[Call Month]],Table1[[#This Row],[Call day]]),"")</f>
        <v/>
      </c>
      <c r="AB269" s="123" t="str">
        <f>TEXT(Table1[[#This Row],[Call date]],"DDDD")</f>
        <v/>
      </c>
      <c r="AC26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69" s="126" t="str">
        <f>IFERROR(HOUR(Table1[[#This Row],[Time]]),"")</f>
        <v/>
      </c>
      <c r="AE269" s="126" t="str">
        <f>IFERROR(VLOOKUP(J269,DV!A:B,2,FALSE),J269)</f>
        <v/>
      </c>
    </row>
    <row r="270" spans="1:31" s="137" customFormat="1">
      <c r="A270" s="90" t="str">
        <f>IF('QMS Data'!A270&lt;&gt;"",'QMS Data'!A270,"")</f>
        <v/>
      </c>
      <c r="B270" s="117" t="str">
        <f>IFERROR(VLOOKUP($A270,'QMS Data'!$A:$BD,MATCH(B$1,'QMS Data'!$1:$1,0),FALSE),"")</f>
        <v/>
      </c>
      <c r="C270" s="117" t="str">
        <f>IFERROR(VLOOKUP($A270,'QMS Data'!$A:$BD,MATCH(C$1,'QMS Data'!$1:$1,0),FALSE),"")</f>
        <v/>
      </c>
      <c r="D270" s="117" t="str">
        <f>IFERROR(VLOOKUP($A270,'QMS Data'!$A:$BD,MATCH(D$1,'QMS Data'!$1:$1,0),FALSE),"")</f>
        <v/>
      </c>
      <c r="E270" s="118" t="str">
        <f>IFERROR(VLOOKUP($A270,'QMS Data'!$A:$BD,MATCH(E$1,'QMS Data'!$1:$1,0),FALSE),"")</f>
        <v/>
      </c>
      <c r="F270" s="117" t="str">
        <f>IFERROR(VLOOKUP($A270,'QMS Data'!$A:$BD,MATCH(F$1,'QMS Data'!$1:$1,0),FALSE),"")</f>
        <v/>
      </c>
      <c r="G270" s="117" t="str">
        <f>IFERROR(VLOOKUP($A270,'QMS Data'!$A:$BD,MATCH(G$1,'QMS Data'!$1:$1,0),FALSE),"")</f>
        <v/>
      </c>
      <c r="H270" s="117" t="str">
        <f>IFERROR(VLOOKUP($A270,'QMS Data'!$A:$BD,MATCH(H$1,'QMS Data'!$1:$1,0),FALSE),"")</f>
        <v/>
      </c>
      <c r="I270" s="117" t="str">
        <f>IFERROR(VLOOKUP($A270,'QMS Data'!$A:$BD,MATCH(I$1,'QMS Data'!$1:$1,0),FALSE),"")</f>
        <v/>
      </c>
      <c r="J270" s="117" t="str">
        <f>IFERROR(VLOOKUP($A270,'QMS Data'!$A:$BD,MATCH(J$1,'QMS Data'!$1:$1,0),FALSE),"")</f>
        <v/>
      </c>
      <c r="K270" s="117" t="str">
        <f>IFERROR(VLOOKUP($A270,'QMS Data'!$A:$BD,MATCH(K$1,'QMS Data'!$1:$1,0),FALSE),"")</f>
        <v/>
      </c>
      <c r="L270" s="119" t="str">
        <f>IFERROR(VLOOKUP($A270,'QMS Data'!$A:$BD,MATCH(L$1,'QMS Data'!$1:$1,0),FALSE),"")</f>
        <v/>
      </c>
      <c r="M270" s="120" t="str">
        <f>IFERROR(VLOOKUP($A270,'QMS Data'!$A:$BD,MATCH(M$1,'QMS Data'!$1:$1,0),FALSE),"")</f>
        <v/>
      </c>
      <c r="N270" s="119" t="str">
        <f>IFERROR(VLOOKUP($A270,'QMS Data'!$A:$BD,MATCH(N$1,'QMS Data'!$1:$1,0),FALSE),"")</f>
        <v/>
      </c>
      <c r="O270" s="120" t="str">
        <f>IFERROR(VLOOKUP($A270,'QMS Data'!$A:$BD,MATCH(O$1,'QMS Data'!$1:$1,0),FALSE),"")</f>
        <v/>
      </c>
      <c r="P270" s="119" t="str">
        <f>IFERROR(VLOOKUP($A270,'QMS Data'!$A:$BD,MATCH(P$1,'QMS Data'!$1:$1,0),FALSE),"")</f>
        <v/>
      </c>
      <c r="Q270" s="120" t="str">
        <f>IFERROR(VLOOKUP($A270,'QMS Data'!$A:$BD,MATCH(Q$1,'QMS Data'!$1:$1,0),FALSE),"")</f>
        <v/>
      </c>
      <c r="R270" s="119" t="str">
        <f>IFERROR(VLOOKUP($A270,'QMS Data'!$A:$BD,MATCH(R$1,'QMS Data'!$1:$1,0),FALSE),"")</f>
        <v/>
      </c>
      <c r="S270" s="120" t="str">
        <f>IFERROR(VLOOKUP($A270,'QMS Data'!$A:$BD,MATCH(S$1,'QMS Data'!$1:$1,0),FALSE),"")</f>
        <v/>
      </c>
      <c r="T270" s="121" t="str">
        <f t="shared" si="20"/>
        <v/>
      </c>
      <c r="U270" s="122" t="str">
        <f t="shared" si="21"/>
        <v/>
      </c>
      <c r="V270" s="121" t="str">
        <f>IFERROR(VLOOKUP('Required Data'!$H270,Evaluators!A:B,2,FALSE),"")</f>
        <v/>
      </c>
      <c r="W270" s="123" t="str">
        <f t="shared" si="22"/>
        <v/>
      </c>
      <c r="X270" s="124" t="str">
        <f>IFERROR(VLOOKUP(G270,'Active List'!B:D,2,FALSE),"")</f>
        <v/>
      </c>
      <c r="Y270" s="124" t="str">
        <f>IFERROR(SUM('Required Data'!$L270+'Required Data'!$N270+'Required Data'!$P270),"")</f>
        <v/>
      </c>
      <c r="Z270" s="123" t="str">
        <f t="shared" si="23"/>
        <v/>
      </c>
      <c r="AA270" s="125" t="str">
        <f>IFERROR(DATE(Table1[[#This Row],[Call Year]],Table1[[#This Row],[Call Month]],Table1[[#This Row],[Call day]]),"")</f>
        <v/>
      </c>
      <c r="AB270" s="123" t="str">
        <f>TEXT(Table1[[#This Row],[Call date]],"DDDD")</f>
        <v/>
      </c>
      <c r="AC27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0" s="126" t="str">
        <f>IFERROR(HOUR(Table1[[#This Row],[Time]]),"")</f>
        <v/>
      </c>
      <c r="AE270" s="126" t="str">
        <f>IFERROR(VLOOKUP(J270,DV!A:B,2,FALSE),J270)</f>
        <v/>
      </c>
    </row>
    <row r="271" spans="1:31" s="137" customFormat="1">
      <c r="A271" s="90" t="str">
        <f>IF('QMS Data'!A271&lt;&gt;"",'QMS Data'!A271,"")</f>
        <v/>
      </c>
      <c r="B271" s="117" t="str">
        <f>IFERROR(VLOOKUP($A271,'QMS Data'!$A:$BD,MATCH(B$1,'QMS Data'!$1:$1,0),FALSE),"")</f>
        <v/>
      </c>
      <c r="C271" s="117" t="str">
        <f>IFERROR(VLOOKUP($A271,'QMS Data'!$A:$BD,MATCH(C$1,'QMS Data'!$1:$1,0),FALSE),"")</f>
        <v/>
      </c>
      <c r="D271" s="117" t="str">
        <f>IFERROR(VLOOKUP($A271,'QMS Data'!$A:$BD,MATCH(D$1,'QMS Data'!$1:$1,0),FALSE),"")</f>
        <v/>
      </c>
      <c r="E271" s="118" t="str">
        <f>IFERROR(VLOOKUP($A271,'QMS Data'!$A:$BD,MATCH(E$1,'QMS Data'!$1:$1,0),FALSE),"")</f>
        <v/>
      </c>
      <c r="F271" s="117" t="str">
        <f>IFERROR(VLOOKUP($A271,'QMS Data'!$A:$BD,MATCH(F$1,'QMS Data'!$1:$1,0),FALSE),"")</f>
        <v/>
      </c>
      <c r="G271" s="117" t="str">
        <f>IFERROR(VLOOKUP($A271,'QMS Data'!$A:$BD,MATCH(G$1,'QMS Data'!$1:$1,0),FALSE),"")</f>
        <v/>
      </c>
      <c r="H271" s="117" t="str">
        <f>IFERROR(VLOOKUP($A271,'QMS Data'!$A:$BD,MATCH(H$1,'QMS Data'!$1:$1,0),FALSE),"")</f>
        <v/>
      </c>
      <c r="I271" s="117" t="str">
        <f>IFERROR(VLOOKUP($A271,'QMS Data'!$A:$BD,MATCH(I$1,'QMS Data'!$1:$1,0),FALSE),"")</f>
        <v/>
      </c>
      <c r="J271" s="117" t="str">
        <f>IFERROR(VLOOKUP($A271,'QMS Data'!$A:$BD,MATCH(J$1,'QMS Data'!$1:$1,0),FALSE),"")</f>
        <v/>
      </c>
      <c r="K271" s="117" t="str">
        <f>IFERROR(VLOOKUP($A271,'QMS Data'!$A:$BD,MATCH(K$1,'QMS Data'!$1:$1,0),FALSE),"")</f>
        <v/>
      </c>
      <c r="L271" s="119" t="str">
        <f>IFERROR(VLOOKUP($A271,'QMS Data'!$A:$BD,MATCH(L$1,'QMS Data'!$1:$1,0),FALSE),"")</f>
        <v/>
      </c>
      <c r="M271" s="120" t="str">
        <f>IFERROR(VLOOKUP($A271,'QMS Data'!$A:$BD,MATCH(M$1,'QMS Data'!$1:$1,0),FALSE),"")</f>
        <v/>
      </c>
      <c r="N271" s="119" t="str">
        <f>IFERROR(VLOOKUP($A271,'QMS Data'!$A:$BD,MATCH(N$1,'QMS Data'!$1:$1,0),FALSE),"")</f>
        <v/>
      </c>
      <c r="O271" s="120" t="str">
        <f>IFERROR(VLOOKUP($A271,'QMS Data'!$A:$BD,MATCH(O$1,'QMS Data'!$1:$1,0),FALSE),"")</f>
        <v/>
      </c>
      <c r="P271" s="119" t="str">
        <f>IFERROR(VLOOKUP($A271,'QMS Data'!$A:$BD,MATCH(P$1,'QMS Data'!$1:$1,0),FALSE),"")</f>
        <v/>
      </c>
      <c r="Q271" s="120" t="str">
        <f>IFERROR(VLOOKUP($A271,'QMS Data'!$A:$BD,MATCH(Q$1,'QMS Data'!$1:$1,0),FALSE),"")</f>
        <v/>
      </c>
      <c r="R271" s="119" t="str">
        <f>IFERROR(VLOOKUP($A271,'QMS Data'!$A:$BD,MATCH(R$1,'QMS Data'!$1:$1,0),FALSE),"")</f>
        <v/>
      </c>
      <c r="S271" s="120" t="str">
        <f>IFERROR(VLOOKUP($A271,'QMS Data'!$A:$BD,MATCH(S$1,'QMS Data'!$1:$1,0),FALSE),"")</f>
        <v/>
      </c>
      <c r="T271" s="121" t="str">
        <f t="shared" si="20"/>
        <v/>
      </c>
      <c r="U271" s="122" t="str">
        <f t="shared" si="21"/>
        <v/>
      </c>
      <c r="V271" s="121" t="str">
        <f>IFERROR(VLOOKUP('Required Data'!$H271,Evaluators!A:B,2,FALSE),"")</f>
        <v/>
      </c>
      <c r="W271" s="123" t="str">
        <f t="shared" si="22"/>
        <v/>
      </c>
      <c r="X271" s="124" t="str">
        <f>IFERROR(VLOOKUP(G271,'Active List'!B:D,2,FALSE),"")</f>
        <v/>
      </c>
      <c r="Y271" s="124" t="str">
        <f>IFERROR(SUM('Required Data'!$L271+'Required Data'!$N271+'Required Data'!$P271),"")</f>
        <v/>
      </c>
      <c r="Z271" s="123" t="str">
        <f t="shared" si="23"/>
        <v/>
      </c>
      <c r="AA271" s="125" t="str">
        <f>IFERROR(DATE(Table1[[#This Row],[Call Year]],Table1[[#This Row],[Call Month]],Table1[[#This Row],[Call day]]),"")</f>
        <v/>
      </c>
      <c r="AB271" s="123" t="str">
        <f>TEXT(Table1[[#This Row],[Call date]],"DDDD")</f>
        <v/>
      </c>
      <c r="AC27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1" s="126" t="str">
        <f>IFERROR(HOUR(Table1[[#This Row],[Time]]),"")</f>
        <v/>
      </c>
      <c r="AE271" s="126" t="str">
        <f>IFERROR(VLOOKUP(J271,DV!A:B,2,FALSE),J271)</f>
        <v/>
      </c>
    </row>
    <row r="272" spans="1:31" s="137" customFormat="1">
      <c r="A272" s="90" t="str">
        <f>IF('QMS Data'!A272&lt;&gt;"",'QMS Data'!A272,"")</f>
        <v/>
      </c>
      <c r="B272" s="117" t="str">
        <f>IFERROR(VLOOKUP($A272,'QMS Data'!$A:$BD,MATCH(B$1,'QMS Data'!$1:$1,0),FALSE),"")</f>
        <v/>
      </c>
      <c r="C272" s="117" t="str">
        <f>IFERROR(VLOOKUP($A272,'QMS Data'!$A:$BD,MATCH(C$1,'QMS Data'!$1:$1,0),FALSE),"")</f>
        <v/>
      </c>
      <c r="D272" s="117" t="str">
        <f>IFERROR(VLOOKUP($A272,'QMS Data'!$A:$BD,MATCH(D$1,'QMS Data'!$1:$1,0),FALSE),"")</f>
        <v/>
      </c>
      <c r="E272" s="118" t="str">
        <f>IFERROR(VLOOKUP($A272,'QMS Data'!$A:$BD,MATCH(E$1,'QMS Data'!$1:$1,0),FALSE),"")</f>
        <v/>
      </c>
      <c r="F272" s="117" t="str">
        <f>IFERROR(VLOOKUP($A272,'QMS Data'!$A:$BD,MATCH(F$1,'QMS Data'!$1:$1,0),FALSE),"")</f>
        <v/>
      </c>
      <c r="G272" s="117" t="str">
        <f>IFERROR(VLOOKUP($A272,'QMS Data'!$A:$BD,MATCH(G$1,'QMS Data'!$1:$1,0),FALSE),"")</f>
        <v/>
      </c>
      <c r="H272" s="117" t="str">
        <f>IFERROR(VLOOKUP($A272,'QMS Data'!$A:$BD,MATCH(H$1,'QMS Data'!$1:$1,0),FALSE),"")</f>
        <v/>
      </c>
      <c r="I272" s="117" t="str">
        <f>IFERROR(VLOOKUP($A272,'QMS Data'!$A:$BD,MATCH(I$1,'QMS Data'!$1:$1,0),FALSE),"")</f>
        <v/>
      </c>
      <c r="J272" s="117" t="str">
        <f>IFERROR(VLOOKUP($A272,'QMS Data'!$A:$BD,MATCH(J$1,'QMS Data'!$1:$1,0),FALSE),"")</f>
        <v/>
      </c>
      <c r="K272" s="117" t="str">
        <f>IFERROR(VLOOKUP($A272,'QMS Data'!$A:$BD,MATCH(K$1,'QMS Data'!$1:$1,0),FALSE),"")</f>
        <v/>
      </c>
      <c r="L272" s="119" t="str">
        <f>IFERROR(VLOOKUP($A272,'QMS Data'!$A:$BD,MATCH(L$1,'QMS Data'!$1:$1,0),FALSE),"")</f>
        <v/>
      </c>
      <c r="M272" s="120" t="str">
        <f>IFERROR(VLOOKUP($A272,'QMS Data'!$A:$BD,MATCH(M$1,'QMS Data'!$1:$1,0),FALSE),"")</f>
        <v/>
      </c>
      <c r="N272" s="119" t="str">
        <f>IFERROR(VLOOKUP($A272,'QMS Data'!$A:$BD,MATCH(N$1,'QMS Data'!$1:$1,0),FALSE),"")</f>
        <v/>
      </c>
      <c r="O272" s="120" t="str">
        <f>IFERROR(VLOOKUP($A272,'QMS Data'!$A:$BD,MATCH(O$1,'QMS Data'!$1:$1,0),FALSE),"")</f>
        <v/>
      </c>
      <c r="P272" s="119" t="str">
        <f>IFERROR(VLOOKUP($A272,'QMS Data'!$A:$BD,MATCH(P$1,'QMS Data'!$1:$1,0),FALSE),"")</f>
        <v/>
      </c>
      <c r="Q272" s="120" t="str">
        <f>IFERROR(VLOOKUP($A272,'QMS Data'!$A:$BD,MATCH(Q$1,'QMS Data'!$1:$1,0),FALSE),"")</f>
        <v/>
      </c>
      <c r="R272" s="119" t="str">
        <f>IFERROR(VLOOKUP($A272,'QMS Data'!$A:$BD,MATCH(R$1,'QMS Data'!$1:$1,0),FALSE),"")</f>
        <v/>
      </c>
      <c r="S272" s="120" t="str">
        <f>IFERROR(VLOOKUP($A272,'QMS Data'!$A:$BD,MATCH(S$1,'QMS Data'!$1:$1,0),FALSE),"")</f>
        <v/>
      </c>
      <c r="T272" s="121" t="str">
        <f t="shared" si="20"/>
        <v/>
      </c>
      <c r="U272" s="122" t="str">
        <f t="shared" si="21"/>
        <v/>
      </c>
      <c r="V272" s="121" t="str">
        <f>IFERROR(VLOOKUP('Required Data'!$H272,Evaluators!A:B,2,FALSE),"")</f>
        <v/>
      </c>
      <c r="W272" s="123" t="str">
        <f t="shared" si="22"/>
        <v/>
      </c>
      <c r="X272" s="124" t="str">
        <f>IFERROR(VLOOKUP(G272,'Active List'!B:D,2,FALSE),"")</f>
        <v/>
      </c>
      <c r="Y272" s="124" t="str">
        <f>IFERROR(SUM('Required Data'!$L272+'Required Data'!$N272+'Required Data'!$P272),"")</f>
        <v/>
      </c>
      <c r="Z272" s="123" t="str">
        <f t="shared" si="23"/>
        <v/>
      </c>
      <c r="AA272" s="125" t="str">
        <f>IFERROR(DATE(Table1[[#This Row],[Call Year]],Table1[[#This Row],[Call Month]],Table1[[#This Row],[Call day]]),"")</f>
        <v/>
      </c>
      <c r="AB272" s="123" t="str">
        <f>TEXT(Table1[[#This Row],[Call date]],"DDDD")</f>
        <v/>
      </c>
      <c r="AC27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2" s="126" t="str">
        <f>IFERROR(HOUR(Table1[[#This Row],[Time]]),"")</f>
        <v/>
      </c>
      <c r="AE272" s="126" t="str">
        <f>IFERROR(VLOOKUP(J272,DV!A:B,2,FALSE),J272)</f>
        <v/>
      </c>
    </row>
    <row r="273" spans="1:31" s="137" customFormat="1">
      <c r="A273" s="90" t="str">
        <f>IF('QMS Data'!A273&lt;&gt;"",'QMS Data'!A273,"")</f>
        <v/>
      </c>
      <c r="B273" s="117" t="str">
        <f>IFERROR(VLOOKUP($A273,'QMS Data'!$A:$BD,MATCH(B$1,'QMS Data'!$1:$1,0),FALSE),"")</f>
        <v/>
      </c>
      <c r="C273" s="117" t="str">
        <f>IFERROR(VLOOKUP($A273,'QMS Data'!$A:$BD,MATCH(C$1,'QMS Data'!$1:$1,0),FALSE),"")</f>
        <v/>
      </c>
      <c r="D273" s="117" t="str">
        <f>IFERROR(VLOOKUP($A273,'QMS Data'!$A:$BD,MATCH(D$1,'QMS Data'!$1:$1,0),FALSE),"")</f>
        <v/>
      </c>
      <c r="E273" s="118" t="str">
        <f>IFERROR(VLOOKUP($A273,'QMS Data'!$A:$BD,MATCH(E$1,'QMS Data'!$1:$1,0),FALSE),"")</f>
        <v/>
      </c>
      <c r="F273" s="117" t="str">
        <f>IFERROR(VLOOKUP($A273,'QMS Data'!$A:$BD,MATCH(F$1,'QMS Data'!$1:$1,0),FALSE),"")</f>
        <v/>
      </c>
      <c r="G273" s="117" t="str">
        <f>IFERROR(VLOOKUP($A273,'QMS Data'!$A:$BD,MATCH(G$1,'QMS Data'!$1:$1,0),FALSE),"")</f>
        <v/>
      </c>
      <c r="H273" s="117" t="str">
        <f>IFERROR(VLOOKUP($A273,'QMS Data'!$A:$BD,MATCH(H$1,'QMS Data'!$1:$1,0),FALSE),"")</f>
        <v/>
      </c>
      <c r="I273" s="117" t="str">
        <f>IFERROR(VLOOKUP($A273,'QMS Data'!$A:$BD,MATCH(I$1,'QMS Data'!$1:$1,0),FALSE),"")</f>
        <v/>
      </c>
      <c r="J273" s="117" t="str">
        <f>IFERROR(VLOOKUP($A273,'QMS Data'!$A:$BD,MATCH(J$1,'QMS Data'!$1:$1,0),FALSE),"")</f>
        <v/>
      </c>
      <c r="K273" s="117" t="str">
        <f>IFERROR(VLOOKUP($A273,'QMS Data'!$A:$BD,MATCH(K$1,'QMS Data'!$1:$1,0),FALSE),"")</f>
        <v/>
      </c>
      <c r="L273" s="119" t="str">
        <f>IFERROR(VLOOKUP($A273,'QMS Data'!$A:$BD,MATCH(L$1,'QMS Data'!$1:$1,0),FALSE),"")</f>
        <v/>
      </c>
      <c r="M273" s="120" t="str">
        <f>IFERROR(VLOOKUP($A273,'QMS Data'!$A:$BD,MATCH(M$1,'QMS Data'!$1:$1,0),FALSE),"")</f>
        <v/>
      </c>
      <c r="N273" s="119" t="str">
        <f>IFERROR(VLOOKUP($A273,'QMS Data'!$A:$BD,MATCH(N$1,'QMS Data'!$1:$1,0),FALSE),"")</f>
        <v/>
      </c>
      <c r="O273" s="120" t="str">
        <f>IFERROR(VLOOKUP($A273,'QMS Data'!$A:$BD,MATCH(O$1,'QMS Data'!$1:$1,0),FALSE),"")</f>
        <v/>
      </c>
      <c r="P273" s="119" t="str">
        <f>IFERROR(VLOOKUP($A273,'QMS Data'!$A:$BD,MATCH(P$1,'QMS Data'!$1:$1,0),FALSE),"")</f>
        <v/>
      </c>
      <c r="Q273" s="120" t="str">
        <f>IFERROR(VLOOKUP($A273,'QMS Data'!$A:$BD,MATCH(Q$1,'QMS Data'!$1:$1,0),FALSE),"")</f>
        <v/>
      </c>
      <c r="R273" s="119" t="str">
        <f>IFERROR(VLOOKUP($A273,'QMS Data'!$A:$BD,MATCH(R$1,'QMS Data'!$1:$1,0),FALSE),"")</f>
        <v/>
      </c>
      <c r="S273" s="120" t="str">
        <f>IFERROR(VLOOKUP($A273,'QMS Data'!$A:$BD,MATCH(S$1,'QMS Data'!$1:$1,0),FALSE),"")</f>
        <v/>
      </c>
      <c r="T273" s="121" t="str">
        <f t="shared" si="20"/>
        <v/>
      </c>
      <c r="U273" s="122" t="str">
        <f t="shared" si="21"/>
        <v/>
      </c>
      <c r="V273" s="121" t="str">
        <f>IFERROR(VLOOKUP('Required Data'!$H273,Evaluators!A:B,2,FALSE),"")</f>
        <v/>
      </c>
      <c r="W273" s="123" t="str">
        <f t="shared" si="22"/>
        <v/>
      </c>
      <c r="X273" s="124" t="str">
        <f>IFERROR(VLOOKUP(G273,'Active List'!B:D,2,FALSE),"")</f>
        <v/>
      </c>
      <c r="Y273" s="124" t="str">
        <f>IFERROR(SUM('Required Data'!$L273+'Required Data'!$N273+'Required Data'!$P273),"")</f>
        <v/>
      </c>
      <c r="Z273" s="123" t="str">
        <f t="shared" si="23"/>
        <v/>
      </c>
      <c r="AA273" s="125" t="str">
        <f>IFERROR(DATE(Table1[[#This Row],[Call Year]],Table1[[#This Row],[Call Month]],Table1[[#This Row],[Call day]]),"")</f>
        <v/>
      </c>
      <c r="AB273" s="123" t="str">
        <f>TEXT(Table1[[#This Row],[Call date]],"DDDD")</f>
        <v/>
      </c>
      <c r="AC27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3" s="126" t="str">
        <f>IFERROR(HOUR(Table1[[#This Row],[Time]]),"")</f>
        <v/>
      </c>
      <c r="AE273" s="126" t="str">
        <f>IFERROR(VLOOKUP(J273,DV!A:B,2,FALSE),J273)</f>
        <v/>
      </c>
    </row>
    <row r="274" spans="1:31" s="137" customFormat="1">
      <c r="A274" s="90" t="str">
        <f>IF('QMS Data'!A274&lt;&gt;"",'QMS Data'!A274,"")</f>
        <v/>
      </c>
      <c r="B274" s="117" t="str">
        <f>IFERROR(VLOOKUP($A274,'QMS Data'!$A:$BD,MATCH(B$1,'QMS Data'!$1:$1,0),FALSE),"")</f>
        <v/>
      </c>
      <c r="C274" s="117" t="str">
        <f>IFERROR(VLOOKUP($A274,'QMS Data'!$A:$BD,MATCH(C$1,'QMS Data'!$1:$1,0),FALSE),"")</f>
        <v/>
      </c>
      <c r="D274" s="117" t="str">
        <f>IFERROR(VLOOKUP($A274,'QMS Data'!$A:$BD,MATCH(D$1,'QMS Data'!$1:$1,0),FALSE),"")</f>
        <v/>
      </c>
      <c r="E274" s="118" t="str">
        <f>IFERROR(VLOOKUP($A274,'QMS Data'!$A:$BD,MATCH(E$1,'QMS Data'!$1:$1,0),FALSE),"")</f>
        <v/>
      </c>
      <c r="F274" s="117" t="str">
        <f>IFERROR(VLOOKUP($A274,'QMS Data'!$A:$BD,MATCH(F$1,'QMS Data'!$1:$1,0),FALSE),"")</f>
        <v/>
      </c>
      <c r="G274" s="117" t="str">
        <f>IFERROR(VLOOKUP($A274,'QMS Data'!$A:$BD,MATCH(G$1,'QMS Data'!$1:$1,0),FALSE),"")</f>
        <v/>
      </c>
      <c r="H274" s="117" t="str">
        <f>IFERROR(VLOOKUP($A274,'QMS Data'!$A:$BD,MATCH(H$1,'QMS Data'!$1:$1,0),FALSE),"")</f>
        <v/>
      </c>
      <c r="I274" s="117" t="str">
        <f>IFERROR(VLOOKUP($A274,'QMS Data'!$A:$BD,MATCH(I$1,'QMS Data'!$1:$1,0),FALSE),"")</f>
        <v/>
      </c>
      <c r="J274" s="117" t="str">
        <f>IFERROR(VLOOKUP($A274,'QMS Data'!$A:$BD,MATCH(J$1,'QMS Data'!$1:$1,0),FALSE),"")</f>
        <v/>
      </c>
      <c r="K274" s="117" t="str">
        <f>IFERROR(VLOOKUP($A274,'QMS Data'!$A:$BD,MATCH(K$1,'QMS Data'!$1:$1,0),FALSE),"")</f>
        <v/>
      </c>
      <c r="L274" s="119" t="str">
        <f>IFERROR(VLOOKUP($A274,'QMS Data'!$A:$BD,MATCH(L$1,'QMS Data'!$1:$1,0),FALSE),"")</f>
        <v/>
      </c>
      <c r="M274" s="120" t="str">
        <f>IFERROR(VLOOKUP($A274,'QMS Data'!$A:$BD,MATCH(M$1,'QMS Data'!$1:$1,0),FALSE),"")</f>
        <v/>
      </c>
      <c r="N274" s="119" t="str">
        <f>IFERROR(VLOOKUP($A274,'QMS Data'!$A:$BD,MATCH(N$1,'QMS Data'!$1:$1,0),FALSE),"")</f>
        <v/>
      </c>
      <c r="O274" s="120" t="str">
        <f>IFERROR(VLOOKUP($A274,'QMS Data'!$A:$BD,MATCH(O$1,'QMS Data'!$1:$1,0),FALSE),"")</f>
        <v/>
      </c>
      <c r="P274" s="119" t="str">
        <f>IFERROR(VLOOKUP($A274,'QMS Data'!$A:$BD,MATCH(P$1,'QMS Data'!$1:$1,0),FALSE),"")</f>
        <v/>
      </c>
      <c r="Q274" s="120" t="str">
        <f>IFERROR(VLOOKUP($A274,'QMS Data'!$A:$BD,MATCH(Q$1,'QMS Data'!$1:$1,0),FALSE),"")</f>
        <v/>
      </c>
      <c r="R274" s="119" t="str">
        <f>IFERROR(VLOOKUP($A274,'QMS Data'!$A:$BD,MATCH(R$1,'QMS Data'!$1:$1,0),FALSE),"")</f>
        <v/>
      </c>
      <c r="S274" s="120" t="str">
        <f>IFERROR(VLOOKUP($A274,'QMS Data'!$A:$BD,MATCH(S$1,'QMS Data'!$1:$1,0),FALSE),"")</f>
        <v/>
      </c>
      <c r="T274" s="121" t="str">
        <f t="shared" si="20"/>
        <v/>
      </c>
      <c r="U274" s="122" t="str">
        <f t="shared" si="21"/>
        <v/>
      </c>
      <c r="V274" s="121" t="str">
        <f>IFERROR(VLOOKUP('Required Data'!$H274,Evaluators!A:B,2,FALSE),"")</f>
        <v/>
      </c>
      <c r="W274" s="123" t="str">
        <f t="shared" si="22"/>
        <v/>
      </c>
      <c r="X274" s="124" t="str">
        <f>IFERROR(VLOOKUP(G274,'Active List'!B:D,2,FALSE),"")</f>
        <v/>
      </c>
      <c r="Y274" s="124" t="str">
        <f>IFERROR(SUM('Required Data'!$L274+'Required Data'!$N274+'Required Data'!$P274),"")</f>
        <v/>
      </c>
      <c r="Z274" s="123" t="str">
        <f t="shared" si="23"/>
        <v/>
      </c>
      <c r="AA274" s="125" t="str">
        <f>IFERROR(DATE(Table1[[#This Row],[Call Year]],Table1[[#This Row],[Call Month]],Table1[[#This Row],[Call day]]),"")</f>
        <v/>
      </c>
      <c r="AB274" s="123" t="str">
        <f>TEXT(Table1[[#This Row],[Call date]],"DDDD")</f>
        <v/>
      </c>
      <c r="AC27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4" s="126" t="str">
        <f>IFERROR(HOUR(Table1[[#This Row],[Time]]),"")</f>
        <v/>
      </c>
      <c r="AE274" s="126" t="str">
        <f>IFERROR(VLOOKUP(J274,DV!A:B,2,FALSE),J274)</f>
        <v/>
      </c>
    </row>
    <row r="275" spans="1:31" s="137" customFormat="1">
      <c r="A275" s="90" t="str">
        <f>IF('QMS Data'!A275&lt;&gt;"",'QMS Data'!A275,"")</f>
        <v/>
      </c>
      <c r="B275" s="117" t="str">
        <f>IFERROR(VLOOKUP($A275,'QMS Data'!$A:$BD,MATCH(B$1,'QMS Data'!$1:$1,0),FALSE),"")</f>
        <v/>
      </c>
      <c r="C275" s="117" t="str">
        <f>IFERROR(VLOOKUP($A275,'QMS Data'!$A:$BD,MATCH(C$1,'QMS Data'!$1:$1,0),FALSE),"")</f>
        <v/>
      </c>
      <c r="D275" s="117" t="str">
        <f>IFERROR(VLOOKUP($A275,'QMS Data'!$A:$BD,MATCH(D$1,'QMS Data'!$1:$1,0),FALSE),"")</f>
        <v/>
      </c>
      <c r="E275" s="118" t="str">
        <f>IFERROR(VLOOKUP($A275,'QMS Data'!$A:$BD,MATCH(E$1,'QMS Data'!$1:$1,0),FALSE),"")</f>
        <v/>
      </c>
      <c r="F275" s="117" t="str">
        <f>IFERROR(VLOOKUP($A275,'QMS Data'!$A:$BD,MATCH(F$1,'QMS Data'!$1:$1,0),FALSE),"")</f>
        <v/>
      </c>
      <c r="G275" s="117" t="str">
        <f>IFERROR(VLOOKUP($A275,'QMS Data'!$A:$BD,MATCH(G$1,'QMS Data'!$1:$1,0),FALSE),"")</f>
        <v/>
      </c>
      <c r="H275" s="117" t="str">
        <f>IFERROR(VLOOKUP($A275,'QMS Data'!$A:$BD,MATCH(H$1,'QMS Data'!$1:$1,0),FALSE),"")</f>
        <v/>
      </c>
      <c r="I275" s="117" t="str">
        <f>IFERROR(VLOOKUP($A275,'QMS Data'!$A:$BD,MATCH(I$1,'QMS Data'!$1:$1,0),FALSE),"")</f>
        <v/>
      </c>
      <c r="J275" s="117" t="str">
        <f>IFERROR(VLOOKUP($A275,'QMS Data'!$A:$BD,MATCH(J$1,'QMS Data'!$1:$1,0),FALSE),"")</f>
        <v/>
      </c>
      <c r="K275" s="117" t="str">
        <f>IFERROR(VLOOKUP($A275,'QMS Data'!$A:$BD,MATCH(K$1,'QMS Data'!$1:$1,0),FALSE),"")</f>
        <v/>
      </c>
      <c r="L275" s="119" t="str">
        <f>IFERROR(VLOOKUP($A275,'QMS Data'!$A:$BD,MATCH(L$1,'QMS Data'!$1:$1,0),FALSE),"")</f>
        <v/>
      </c>
      <c r="M275" s="120" t="str">
        <f>IFERROR(VLOOKUP($A275,'QMS Data'!$A:$BD,MATCH(M$1,'QMS Data'!$1:$1,0),FALSE),"")</f>
        <v/>
      </c>
      <c r="N275" s="119" t="str">
        <f>IFERROR(VLOOKUP($A275,'QMS Data'!$A:$BD,MATCH(N$1,'QMS Data'!$1:$1,0),FALSE),"")</f>
        <v/>
      </c>
      <c r="O275" s="120" t="str">
        <f>IFERROR(VLOOKUP($A275,'QMS Data'!$A:$BD,MATCH(O$1,'QMS Data'!$1:$1,0),FALSE),"")</f>
        <v/>
      </c>
      <c r="P275" s="119" t="str">
        <f>IFERROR(VLOOKUP($A275,'QMS Data'!$A:$BD,MATCH(P$1,'QMS Data'!$1:$1,0),FALSE),"")</f>
        <v/>
      </c>
      <c r="Q275" s="120" t="str">
        <f>IFERROR(VLOOKUP($A275,'QMS Data'!$A:$BD,MATCH(Q$1,'QMS Data'!$1:$1,0),FALSE),"")</f>
        <v/>
      </c>
      <c r="R275" s="119" t="str">
        <f>IFERROR(VLOOKUP($A275,'QMS Data'!$A:$BD,MATCH(R$1,'QMS Data'!$1:$1,0),FALSE),"")</f>
        <v/>
      </c>
      <c r="S275" s="120" t="str">
        <f>IFERROR(VLOOKUP($A275,'QMS Data'!$A:$BD,MATCH(S$1,'QMS Data'!$1:$1,0),FALSE),"")</f>
        <v/>
      </c>
      <c r="T275" s="121" t="str">
        <f t="shared" si="20"/>
        <v/>
      </c>
      <c r="U275" s="122" t="str">
        <f t="shared" si="21"/>
        <v/>
      </c>
      <c r="V275" s="121" t="str">
        <f>IFERROR(VLOOKUP('Required Data'!$H275,Evaluators!A:B,2,FALSE),"")</f>
        <v/>
      </c>
      <c r="W275" s="123" t="str">
        <f t="shared" si="22"/>
        <v/>
      </c>
      <c r="X275" s="124" t="str">
        <f>IFERROR(VLOOKUP(G275,'Active List'!B:D,2,FALSE),"")</f>
        <v/>
      </c>
      <c r="Y275" s="124" t="str">
        <f>IFERROR(SUM('Required Data'!$L275+'Required Data'!$N275+'Required Data'!$P275),"")</f>
        <v/>
      </c>
      <c r="Z275" s="123" t="str">
        <f t="shared" si="23"/>
        <v/>
      </c>
      <c r="AA275" s="125" t="str">
        <f>IFERROR(DATE(Table1[[#This Row],[Call Year]],Table1[[#This Row],[Call Month]],Table1[[#This Row],[Call day]]),"")</f>
        <v/>
      </c>
      <c r="AB275" s="123" t="str">
        <f>TEXT(Table1[[#This Row],[Call date]],"DDDD")</f>
        <v/>
      </c>
      <c r="AC27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5" s="126" t="str">
        <f>IFERROR(HOUR(Table1[[#This Row],[Time]]),"")</f>
        <v/>
      </c>
      <c r="AE275" s="126" t="str">
        <f>IFERROR(VLOOKUP(J275,DV!A:B,2,FALSE),J275)</f>
        <v/>
      </c>
    </row>
    <row r="276" spans="1:31" s="137" customFormat="1">
      <c r="A276" s="90" t="str">
        <f>IF('QMS Data'!A276&lt;&gt;"",'QMS Data'!A276,"")</f>
        <v/>
      </c>
      <c r="B276" s="117" t="str">
        <f>IFERROR(VLOOKUP($A276,'QMS Data'!$A:$BD,MATCH(B$1,'QMS Data'!$1:$1,0),FALSE),"")</f>
        <v/>
      </c>
      <c r="C276" s="117" t="str">
        <f>IFERROR(VLOOKUP($A276,'QMS Data'!$A:$BD,MATCH(C$1,'QMS Data'!$1:$1,0),FALSE),"")</f>
        <v/>
      </c>
      <c r="D276" s="117" t="str">
        <f>IFERROR(VLOOKUP($A276,'QMS Data'!$A:$BD,MATCH(D$1,'QMS Data'!$1:$1,0),FALSE),"")</f>
        <v/>
      </c>
      <c r="E276" s="118" t="str">
        <f>IFERROR(VLOOKUP($A276,'QMS Data'!$A:$BD,MATCH(E$1,'QMS Data'!$1:$1,0),FALSE),"")</f>
        <v/>
      </c>
      <c r="F276" s="117" t="str">
        <f>IFERROR(VLOOKUP($A276,'QMS Data'!$A:$BD,MATCH(F$1,'QMS Data'!$1:$1,0),FALSE),"")</f>
        <v/>
      </c>
      <c r="G276" s="117" t="str">
        <f>IFERROR(VLOOKUP($A276,'QMS Data'!$A:$BD,MATCH(G$1,'QMS Data'!$1:$1,0),FALSE),"")</f>
        <v/>
      </c>
      <c r="H276" s="117" t="str">
        <f>IFERROR(VLOOKUP($A276,'QMS Data'!$A:$BD,MATCH(H$1,'QMS Data'!$1:$1,0),FALSE),"")</f>
        <v/>
      </c>
      <c r="I276" s="117" t="str">
        <f>IFERROR(VLOOKUP($A276,'QMS Data'!$A:$BD,MATCH(I$1,'QMS Data'!$1:$1,0),FALSE),"")</f>
        <v/>
      </c>
      <c r="J276" s="117" t="str">
        <f>IFERROR(VLOOKUP($A276,'QMS Data'!$A:$BD,MATCH(J$1,'QMS Data'!$1:$1,0),FALSE),"")</f>
        <v/>
      </c>
      <c r="K276" s="117" t="str">
        <f>IFERROR(VLOOKUP($A276,'QMS Data'!$A:$BD,MATCH(K$1,'QMS Data'!$1:$1,0),FALSE),"")</f>
        <v/>
      </c>
      <c r="L276" s="119" t="str">
        <f>IFERROR(VLOOKUP($A276,'QMS Data'!$A:$BD,MATCH(L$1,'QMS Data'!$1:$1,0),FALSE),"")</f>
        <v/>
      </c>
      <c r="M276" s="120" t="str">
        <f>IFERROR(VLOOKUP($A276,'QMS Data'!$A:$BD,MATCH(M$1,'QMS Data'!$1:$1,0),FALSE),"")</f>
        <v/>
      </c>
      <c r="N276" s="119" t="str">
        <f>IFERROR(VLOOKUP($A276,'QMS Data'!$A:$BD,MATCH(N$1,'QMS Data'!$1:$1,0),FALSE),"")</f>
        <v/>
      </c>
      <c r="O276" s="120" t="str">
        <f>IFERROR(VLOOKUP($A276,'QMS Data'!$A:$BD,MATCH(O$1,'QMS Data'!$1:$1,0),FALSE),"")</f>
        <v/>
      </c>
      <c r="P276" s="119" t="str">
        <f>IFERROR(VLOOKUP($A276,'QMS Data'!$A:$BD,MATCH(P$1,'QMS Data'!$1:$1,0),FALSE),"")</f>
        <v/>
      </c>
      <c r="Q276" s="120" t="str">
        <f>IFERROR(VLOOKUP($A276,'QMS Data'!$A:$BD,MATCH(Q$1,'QMS Data'!$1:$1,0),FALSE),"")</f>
        <v/>
      </c>
      <c r="R276" s="119" t="str">
        <f>IFERROR(VLOOKUP($A276,'QMS Data'!$A:$BD,MATCH(R$1,'QMS Data'!$1:$1,0),FALSE),"")</f>
        <v/>
      </c>
      <c r="S276" s="120" t="str">
        <f>IFERROR(VLOOKUP($A276,'QMS Data'!$A:$BD,MATCH(S$1,'QMS Data'!$1:$1,0),FALSE),"")</f>
        <v/>
      </c>
      <c r="T276" s="121" t="str">
        <f t="shared" si="20"/>
        <v/>
      </c>
      <c r="U276" s="122" t="str">
        <f t="shared" si="21"/>
        <v/>
      </c>
      <c r="V276" s="121" t="str">
        <f>IFERROR(VLOOKUP('Required Data'!$H276,Evaluators!A:B,2,FALSE),"")</f>
        <v/>
      </c>
      <c r="W276" s="123" t="str">
        <f t="shared" si="22"/>
        <v/>
      </c>
      <c r="X276" s="124" t="str">
        <f>IFERROR(VLOOKUP(G276,'Active List'!B:D,2,FALSE),"")</f>
        <v/>
      </c>
      <c r="Y276" s="124" t="str">
        <f>IFERROR(SUM('Required Data'!$L276+'Required Data'!$N276+'Required Data'!$P276),"")</f>
        <v/>
      </c>
      <c r="Z276" s="123" t="str">
        <f t="shared" si="23"/>
        <v/>
      </c>
      <c r="AA276" s="125" t="str">
        <f>IFERROR(DATE(Table1[[#This Row],[Call Year]],Table1[[#This Row],[Call Month]],Table1[[#This Row],[Call day]]),"")</f>
        <v/>
      </c>
      <c r="AB276" s="123" t="str">
        <f>TEXT(Table1[[#This Row],[Call date]],"DDDD")</f>
        <v/>
      </c>
      <c r="AC27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6" s="126" t="str">
        <f>IFERROR(HOUR(Table1[[#This Row],[Time]]),"")</f>
        <v/>
      </c>
      <c r="AE276" s="126" t="str">
        <f>IFERROR(VLOOKUP(J276,DV!A:B,2,FALSE),J276)</f>
        <v/>
      </c>
    </row>
    <row r="277" spans="1:31" s="137" customFormat="1">
      <c r="A277" s="90" t="str">
        <f>IF('QMS Data'!A277&lt;&gt;"",'QMS Data'!A277,"")</f>
        <v/>
      </c>
      <c r="B277" s="117" t="str">
        <f>IFERROR(VLOOKUP($A277,'QMS Data'!$A:$BD,MATCH(B$1,'QMS Data'!$1:$1,0),FALSE),"")</f>
        <v/>
      </c>
      <c r="C277" s="117" t="str">
        <f>IFERROR(VLOOKUP($A277,'QMS Data'!$A:$BD,MATCH(C$1,'QMS Data'!$1:$1,0),FALSE),"")</f>
        <v/>
      </c>
      <c r="D277" s="117" t="str">
        <f>IFERROR(VLOOKUP($A277,'QMS Data'!$A:$BD,MATCH(D$1,'QMS Data'!$1:$1,0),FALSE),"")</f>
        <v/>
      </c>
      <c r="E277" s="118" t="str">
        <f>IFERROR(VLOOKUP($A277,'QMS Data'!$A:$BD,MATCH(E$1,'QMS Data'!$1:$1,0),FALSE),"")</f>
        <v/>
      </c>
      <c r="F277" s="117" t="str">
        <f>IFERROR(VLOOKUP($A277,'QMS Data'!$A:$BD,MATCH(F$1,'QMS Data'!$1:$1,0),FALSE),"")</f>
        <v/>
      </c>
      <c r="G277" s="117" t="str">
        <f>IFERROR(VLOOKUP($A277,'QMS Data'!$A:$BD,MATCH(G$1,'QMS Data'!$1:$1,0),FALSE),"")</f>
        <v/>
      </c>
      <c r="H277" s="117" t="str">
        <f>IFERROR(VLOOKUP($A277,'QMS Data'!$A:$BD,MATCH(H$1,'QMS Data'!$1:$1,0),FALSE),"")</f>
        <v/>
      </c>
      <c r="I277" s="117" t="str">
        <f>IFERROR(VLOOKUP($A277,'QMS Data'!$A:$BD,MATCH(I$1,'QMS Data'!$1:$1,0),FALSE),"")</f>
        <v/>
      </c>
      <c r="J277" s="117" t="str">
        <f>IFERROR(VLOOKUP($A277,'QMS Data'!$A:$BD,MATCH(J$1,'QMS Data'!$1:$1,0),FALSE),"")</f>
        <v/>
      </c>
      <c r="K277" s="117" t="str">
        <f>IFERROR(VLOOKUP($A277,'QMS Data'!$A:$BD,MATCH(K$1,'QMS Data'!$1:$1,0),FALSE),"")</f>
        <v/>
      </c>
      <c r="L277" s="119" t="str">
        <f>IFERROR(VLOOKUP($A277,'QMS Data'!$A:$BD,MATCH(L$1,'QMS Data'!$1:$1,0),FALSE),"")</f>
        <v/>
      </c>
      <c r="M277" s="120" t="str">
        <f>IFERROR(VLOOKUP($A277,'QMS Data'!$A:$BD,MATCH(M$1,'QMS Data'!$1:$1,0),FALSE),"")</f>
        <v/>
      </c>
      <c r="N277" s="119" t="str">
        <f>IFERROR(VLOOKUP($A277,'QMS Data'!$A:$BD,MATCH(N$1,'QMS Data'!$1:$1,0),FALSE),"")</f>
        <v/>
      </c>
      <c r="O277" s="120" t="str">
        <f>IFERROR(VLOOKUP($A277,'QMS Data'!$A:$BD,MATCH(O$1,'QMS Data'!$1:$1,0),FALSE),"")</f>
        <v/>
      </c>
      <c r="P277" s="119" t="str">
        <f>IFERROR(VLOOKUP($A277,'QMS Data'!$A:$BD,MATCH(P$1,'QMS Data'!$1:$1,0),FALSE),"")</f>
        <v/>
      </c>
      <c r="Q277" s="120" t="str">
        <f>IFERROR(VLOOKUP($A277,'QMS Data'!$A:$BD,MATCH(Q$1,'QMS Data'!$1:$1,0),FALSE),"")</f>
        <v/>
      </c>
      <c r="R277" s="119" t="str">
        <f>IFERROR(VLOOKUP($A277,'QMS Data'!$A:$BD,MATCH(R$1,'QMS Data'!$1:$1,0),FALSE),"")</f>
        <v/>
      </c>
      <c r="S277" s="120" t="str">
        <f>IFERROR(VLOOKUP($A277,'QMS Data'!$A:$BD,MATCH(S$1,'QMS Data'!$1:$1,0),FALSE),"")</f>
        <v/>
      </c>
      <c r="T277" s="121" t="str">
        <f t="shared" si="20"/>
        <v/>
      </c>
      <c r="U277" s="122" t="str">
        <f t="shared" si="21"/>
        <v/>
      </c>
      <c r="V277" s="121" t="str">
        <f>IFERROR(VLOOKUP('Required Data'!$H277,Evaluators!A:B,2,FALSE),"")</f>
        <v/>
      </c>
      <c r="W277" s="123" t="str">
        <f t="shared" si="22"/>
        <v/>
      </c>
      <c r="X277" s="124" t="str">
        <f>IFERROR(VLOOKUP(G277,'Active List'!B:D,2,FALSE),"")</f>
        <v/>
      </c>
      <c r="Y277" s="124" t="str">
        <f>IFERROR(SUM('Required Data'!$L277+'Required Data'!$N277+'Required Data'!$P277),"")</f>
        <v/>
      </c>
      <c r="Z277" s="123" t="str">
        <f t="shared" si="23"/>
        <v/>
      </c>
      <c r="AA277" s="125" t="str">
        <f>IFERROR(DATE(Table1[[#This Row],[Call Year]],Table1[[#This Row],[Call Month]],Table1[[#This Row],[Call day]]),"")</f>
        <v/>
      </c>
      <c r="AB277" s="123" t="str">
        <f>TEXT(Table1[[#This Row],[Call date]],"DDDD")</f>
        <v/>
      </c>
      <c r="AC27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7" s="126" t="str">
        <f>IFERROR(HOUR(Table1[[#This Row],[Time]]),"")</f>
        <v/>
      </c>
      <c r="AE277" s="126" t="str">
        <f>IFERROR(VLOOKUP(J277,DV!A:B,2,FALSE),J277)</f>
        <v/>
      </c>
    </row>
    <row r="278" spans="1:31" s="137" customFormat="1">
      <c r="A278" s="90" t="str">
        <f>IF('QMS Data'!A278&lt;&gt;"",'QMS Data'!A278,"")</f>
        <v/>
      </c>
      <c r="B278" s="117" t="str">
        <f>IFERROR(VLOOKUP($A278,'QMS Data'!$A:$BD,MATCH(B$1,'QMS Data'!$1:$1,0),FALSE),"")</f>
        <v/>
      </c>
      <c r="C278" s="117" t="str">
        <f>IFERROR(VLOOKUP($A278,'QMS Data'!$A:$BD,MATCH(C$1,'QMS Data'!$1:$1,0),FALSE),"")</f>
        <v/>
      </c>
      <c r="D278" s="117" t="str">
        <f>IFERROR(VLOOKUP($A278,'QMS Data'!$A:$BD,MATCH(D$1,'QMS Data'!$1:$1,0),FALSE),"")</f>
        <v/>
      </c>
      <c r="E278" s="118" t="str">
        <f>IFERROR(VLOOKUP($A278,'QMS Data'!$A:$BD,MATCH(E$1,'QMS Data'!$1:$1,0),FALSE),"")</f>
        <v/>
      </c>
      <c r="F278" s="117" t="str">
        <f>IFERROR(VLOOKUP($A278,'QMS Data'!$A:$BD,MATCH(F$1,'QMS Data'!$1:$1,0),FALSE),"")</f>
        <v/>
      </c>
      <c r="G278" s="117" t="str">
        <f>IFERROR(VLOOKUP($A278,'QMS Data'!$A:$BD,MATCH(G$1,'QMS Data'!$1:$1,0),FALSE),"")</f>
        <v/>
      </c>
      <c r="H278" s="117" t="str">
        <f>IFERROR(VLOOKUP($A278,'QMS Data'!$A:$BD,MATCH(H$1,'QMS Data'!$1:$1,0),FALSE),"")</f>
        <v/>
      </c>
      <c r="I278" s="117" t="str">
        <f>IFERROR(VLOOKUP($A278,'QMS Data'!$A:$BD,MATCH(I$1,'QMS Data'!$1:$1,0),FALSE),"")</f>
        <v/>
      </c>
      <c r="J278" s="117" t="str">
        <f>IFERROR(VLOOKUP($A278,'QMS Data'!$A:$BD,MATCH(J$1,'QMS Data'!$1:$1,0),FALSE),"")</f>
        <v/>
      </c>
      <c r="K278" s="117" t="str">
        <f>IFERROR(VLOOKUP($A278,'QMS Data'!$A:$BD,MATCH(K$1,'QMS Data'!$1:$1,0),FALSE),"")</f>
        <v/>
      </c>
      <c r="L278" s="119" t="str">
        <f>IFERROR(VLOOKUP($A278,'QMS Data'!$A:$BD,MATCH(L$1,'QMS Data'!$1:$1,0),FALSE),"")</f>
        <v/>
      </c>
      <c r="M278" s="120" t="str">
        <f>IFERROR(VLOOKUP($A278,'QMS Data'!$A:$BD,MATCH(M$1,'QMS Data'!$1:$1,0),FALSE),"")</f>
        <v/>
      </c>
      <c r="N278" s="119" t="str">
        <f>IFERROR(VLOOKUP($A278,'QMS Data'!$A:$BD,MATCH(N$1,'QMS Data'!$1:$1,0),FALSE),"")</f>
        <v/>
      </c>
      <c r="O278" s="120" t="str">
        <f>IFERROR(VLOOKUP($A278,'QMS Data'!$A:$BD,MATCH(O$1,'QMS Data'!$1:$1,0),FALSE),"")</f>
        <v/>
      </c>
      <c r="P278" s="119" t="str">
        <f>IFERROR(VLOOKUP($A278,'QMS Data'!$A:$BD,MATCH(P$1,'QMS Data'!$1:$1,0),FALSE),"")</f>
        <v/>
      </c>
      <c r="Q278" s="120" t="str">
        <f>IFERROR(VLOOKUP($A278,'QMS Data'!$A:$BD,MATCH(Q$1,'QMS Data'!$1:$1,0),FALSE),"")</f>
        <v/>
      </c>
      <c r="R278" s="119" t="str">
        <f>IFERROR(VLOOKUP($A278,'QMS Data'!$A:$BD,MATCH(R$1,'QMS Data'!$1:$1,0),FALSE),"")</f>
        <v/>
      </c>
      <c r="S278" s="120" t="str">
        <f>IFERROR(VLOOKUP($A278,'QMS Data'!$A:$BD,MATCH(S$1,'QMS Data'!$1:$1,0),FALSE),"")</f>
        <v/>
      </c>
      <c r="T278" s="121" t="str">
        <f t="shared" si="20"/>
        <v/>
      </c>
      <c r="U278" s="122" t="str">
        <f t="shared" si="21"/>
        <v/>
      </c>
      <c r="V278" s="121" t="str">
        <f>IFERROR(VLOOKUP('Required Data'!$H278,Evaluators!A:B,2,FALSE),"")</f>
        <v/>
      </c>
      <c r="W278" s="123" t="str">
        <f t="shared" si="22"/>
        <v/>
      </c>
      <c r="X278" s="124" t="str">
        <f>IFERROR(VLOOKUP(G278,'Active List'!B:D,2,FALSE),"")</f>
        <v/>
      </c>
      <c r="Y278" s="124" t="str">
        <f>IFERROR(SUM('Required Data'!$L278+'Required Data'!$N278+'Required Data'!$P278),"")</f>
        <v/>
      </c>
      <c r="Z278" s="123" t="str">
        <f t="shared" si="23"/>
        <v/>
      </c>
      <c r="AA278" s="125" t="str">
        <f>IFERROR(DATE(Table1[[#This Row],[Call Year]],Table1[[#This Row],[Call Month]],Table1[[#This Row],[Call day]]),"")</f>
        <v/>
      </c>
      <c r="AB278" s="123" t="str">
        <f>TEXT(Table1[[#This Row],[Call date]],"DDDD")</f>
        <v/>
      </c>
      <c r="AC27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8" s="126" t="str">
        <f>IFERROR(HOUR(Table1[[#This Row],[Time]]),"")</f>
        <v/>
      </c>
      <c r="AE278" s="126" t="str">
        <f>IFERROR(VLOOKUP(J278,DV!A:B,2,FALSE),J278)</f>
        <v/>
      </c>
    </row>
    <row r="279" spans="1:31" s="137" customFormat="1">
      <c r="A279" s="90" t="str">
        <f>IF('QMS Data'!A279&lt;&gt;"",'QMS Data'!A279,"")</f>
        <v/>
      </c>
      <c r="B279" s="117" t="str">
        <f>IFERROR(VLOOKUP($A279,'QMS Data'!$A:$BD,MATCH(B$1,'QMS Data'!$1:$1,0),FALSE),"")</f>
        <v/>
      </c>
      <c r="C279" s="117" t="str">
        <f>IFERROR(VLOOKUP($A279,'QMS Data'!$A:$BD,MATCH(C$1,'QMS Data'!$1:$1,0),FALSE),"")</f>
        <v/>
      </c>
      <c r="D279" s="117" t="str">
        <f>IFERROR(VLOOKUP($A279,'QMS Data'!$A:$BD,MATCH(D$1,'QMS Data'!$1:$1,0),FALSE),"")</f>
        <v/>
      </c>
      <c r="E279" s="118" t="str">
        <f>IFERROR(VLOOKUP($A279,'QMS Data'!$A:$BD,MATCH(E$1,'QMS Data'!$1:$1,0),FALSE),"")</f>
        <v/>
      </c>
      <c r="F279" s="117" t="str">
        <f>IFERROR(VLOOKUP($A279,'QMS Data'!$A:$BD,MATCH(F$1,'QMS Data'!$1:$1,0),FALSE),"")</f>
        <v/>
      </c>
      <c r="G279" s="117" t="str">
        <f>IFERROR(VLOOKUP($A279,'QMS Data'!$A:$BD,MATCH(G$1,'QMS Data'!$1:$1,0),FALSE),"")</f>
        <v/>
      </c>
      <c r="H279" s="117" t="str">
        <f>IFERROR(VLOOKUP($A279,'QMS Data'!$A:$BD,MATCH(H$1,'QMS Data'!$1:$1,0),FALSE),"")</f>
        <v/>
      </c>
      <c r="I279" s="117" t="str">
        <f>IFERROR(VLOOKUP($A279,'QMS Data'!$A:$BD,MATCH(I$1,'QMS Data'!$1:$1,0),FALSE),"")</f>
        <v/>
      </c>
      <c r="J279" s="117" t="str">
        <f>IFERROR(VLOOKUP($A279,'QMS Data'!$A:$BD,MATCH(J$1,'QMS Data'!$1:$1,0),FALSE),"")</f>
        <v/>
      </c>
      <c r="K279" s="117" t="str">
        <f>IFERROR(VLOOKUP($A279,'QMS Data'!$A:$BD,MATCH(K$1,'QMS Data'!$1:$1,0),FALSE),"")</f>
        <v/>
      </c>
      <c r="L279" s="119" t="str">
        <f>IFERROR(VLOOKUP($A279,'QMS Data'!$A:$BD,MATCH(L$1,'QMS Data'!$1:$1,0),FALSE),"")</f>
        <v/>
      </c>
      <c r="M279" s="120" t="str">
        <f>IFERROR(VLOOKUP($A279,'QMS Data'!$A:$BD,MATCH(M$1,'QMS Data'!$1:$1,0),FALSE),"")</f>
        <v/>
      </c>
      <c r="N279" s="119" t="str">
        <f>IFERROR(VLOOKUP($A279,'QMS Data'!$A:$BD,MATCH(N$1,'QMS Data'!$1:$1,0),FALSE),"")</f>
        <v/>
      </c>
      <c r="O279" s="120" t="str">
        <f>IFERROR(VLOOKUP($A279,'QMS Data'!$A:$BD,MATCH(O$1,'QMS Data'!$1:$1,0),FALSE),"")</f>
        <v/>
      </c>
      <c r="P279" s="119" t="str">
        <f>IFERROR(VLOOKUP($A279,'QMS Data'!$A:$BD,MATCH(P$1,'QMS Data'!$1:$1,0),FALSE),"")</f>
        <v/>
      </c>
      <c r="Q279" s="120" t="str">
        <f>IFERROR(VLOOKUP($A279,'QMS Data'!$A:$BD,MATCH(Q$1,'QMS Data'!$1:$1,0),FALSE),"")</f>
        <v/>
      </c>
      <c r="R279" s="119" t="str">
        <f>IFERROR(VLOOKUP($A279,'QMS Data'!$A:$BD,MATCH(R$1,'QMS Data'!$1:$1,0),FALSE),"")</f>
        <v/>
      </c>
      <c r="S279" s="120" t="str">
        <f>IFERROR(VLOOKUP($A279,'QMS Data'!$A:$BD,MATCH(S$1,'QMS Data'!$1:$1,0),FALSE),"")</f>
        <v/>
      </c>
      <c r="T279" s="121" t="str">
        <f t="shared" si="20"/>
        <v/>
      </c>
      <c r="U279" s="122" t="str">
        <f t="shared" si="21"/>
        <v/>
      </c>
      <c r="V279" s="121" t="str">
        <f>IFERROR(VLOOKUP('Required Data'!$H279,Evaluators!A:B,2,FALSE),"")</f>
        <v/>
      </c>
      <c r="W279" s="123" t="str">
        <f t="shared" si="22"/>
        <v/>
      </c>
      <c r="X279" s="124" t="str">
        <f>IFERROR(VLOOKUP(G279,'Active List'!B:D,2,FALSE),"")</f>
        <v/>
      </c>
      <c r="Y279" s="124" t="str">
        <f>IFERROR(SUM('Required Data'!$L279+'Required Data'!$N279+'Required Data'!$P279),"")</f>
        <v/>
      </c>
      <c r="Z279" s="123" t="str">
        <f t="shared" si="23"/>
        <v/>
      </c>
      <c r="AA279" s="125" t="str">
        <f>IFERROR(DATE(Table1[[#This Row],[Call Year]],Table1[[#This Row],[Call Month]],Table1[[#This Row],[Call day]]),"")</f>
        <v/>
      </c>
      <c r="AB279" s="123" t="str">
        <f>TEXT(Table1[[#This Row],[Call date]],"DDDD")</f>
        <v/>
      </c>
      <c r="AC27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79" s="126" t="str">
        <f>IFERROR(HOUR(Table1[[#This Row],[Time]]),"")</f>
        <v/>
      </c>
      <c r="AE279" s="126" t="str">
        <f>IFERROR(VLOOKUP(J279,DV!A:B,2,FALSE),J279)</f>
        <v/>
      </c>
    </row>
    <row r="280" spans="1:31" s="137" customFormat="1">
      <c r="A280" s="90" t="str">
        <f>IF('QMS Data'!A280&lt;&gt;"",'QMS Data'!A280,"")</f>
        <v/>
      </c>
      <c r="B280" s="117" t="str">
        <f>IFERROR(VLOOKUP($A280,'QMS Data'!$A:$BD,MATCH(B$1,'QMS Data'!$1:$1,0),FALSE),"")</f>
        <v/>
      </c>
      <c r="C280" s="117" t="str">
        <f>IFERROR(VLOOKUP($A280,'QMS Data'!$A:$BD,MATCH(C$1,'QMS Data'!$1:$1,0),FALSE),"")</f>
        <v/>
      </c>
      <c r="D280" s="117" t="str">
        <f>IFERROR(VLOOKUP($A280,'QMS Data'!$A:$BD,MATCH(D$1,'QMS Data'!$1:$1,0),FALSE),"")</f>
        <v/>
      </c>
      <c r="E280" s="118" t="str">
        <f>IFERROR(VLOOKUP($A280,'QMS Data'!$A:$BD,MATCH(E$1,'QMS Data'!$1:$1,0),FALSE),"")</f>
        <v/>
      </c>
      <c r="F280" s="117" t="str">
        <f>IFERROR(VLOOKUP($A280,'QMS Data'!$A:$BD,MATCH(F$1,'QMS Data'!$1:$1,0),FALSE),"")</f>
        <v/>
      </c>
      <c r="G280" s="117" t="str">
        <f>IFERROR(VLOOKUP($A280,'QMS Data'!$A:$BD,MATCH(G$1,'QMS Data'!$1:$1,0),FALSE),"")</f>
        <v/>
      </c>
      <c r="H280" s="117" t="str">
        <f>IFERROR(VLOOKUP($A280,'QMS Data'!$A:$BD,MATCH(H$1,'QMS Data'!$1:$1,0),FALSE),"")</f>
        <v/>
      </c>
      <c r="I280" s="117" t="str">
        <f>IFERROR(VLOOKUP($A280,'QMS Data'!$A:$BD,MATCH(I$1,'QMS Data'!$1:$1,0),FALSE),"")</f>
        <v/>
      </c>
      <c r="J280" s="117" t="str">
        <f>IFERROR(VLOOKUP($A280,'QMS Data'!$A:$BD,MATCH(J$1,'QMS Data'!$1:$1,0),FALSE),"")</f>
        <v/>
      </c>
      <c r="K280" s="117" t="str">
        <f>IFERROR(VLOOKUP($A280,'QMS Data'!$A:$BD,MATCH(K$1,'QMS Data'!$1:$1,0),FALSE),"")</f>
        <v/>
      </c>
      <c r="L280" s="119" t="str">
        <f>IFERROR(VLOOKUP($A280,'QMS Data'!$A:$BD,MATCH(L$1,'QMS Data'!$1:$1,0),FALSE),"")</f>
        <v/>
      </c>
      <c r="M280" s="120" t="str">
        <f>IFERROR(VLOOKUP($A280,'QMS Data'!$A:$BD,MATCH(M$1,'QMS Data'!$1:$1,0),FALSE),"")</f>
        <v/>
      </c>
      <c r="N280" s="119" t="str">
        <f>IFERROR(VLOOKUP($A280,'QMS Data'!$A:$BD,MATCH(N$1,'QMS Data'!$1:$1,0),FALSE),"")</f>
        <v/>
      </c>
      <c r="O280" s="120" t="str">
        <f>IFERROR(VLOOKUP($A280,'QMS Data'!$A:$BD,MATCH(O$1,'QMS Data'!$1:$1,0),FALSE),"")</f>
        <v/>
      </c>
      <c r="P280" s="119" t="str">
        <f>IFERROR(VLOOKUP($A280,'QMS Data'!$A:$BD,MATCH(P$1,'QMS Data'!$1:$1,0),FALSE),"")</f>
        <v/>
      </c>
      <c r="Q280" s="120" t="str">
        <f>IFERROR(VLOOKUP($A280,'QMS Data'!$A:$BD,MATCH(Q$1,'QMS Data'!$1:$1,0),FALSE),"")</f>
        <v/>
      </c>
      <c r="R280" s="119" t="str">
        <f>IFERROR(VLOOKUP($A280,'QMS Data'!$A:$BD,MATCH(R$1,'QMS Data'!$1:$1,0),FALSE),"")</f>
        <v/>
      </c>
      <c r="S280" s="120" t="str">
        <f>IFERROR(VLOOKUP($A280,'QMS Data'!$A:$BD,MATCH(S$1,'QMS Data'!$1:$1,0),FALSE),"")</f>
        <v/>
      </c>
      <c r="T280" s="121" t="str">
        <f t="shared" si="20"/>
        <v/>
      </c>
      <c r="U280" s="122" t="str">
        <f t="shared" si="21"/>
        <v/>
      </c>
      <c r="V280" s="121" t="str">
        <f>IFERROR(VLOOKUP('Required Data'!$H280,Evaluators!A:B,2,FALSE),"")</f>
        <v/>
      </c>
      <c r="W280" s="123" t="str">
        <f t="shared" si="22"/>
        <v/>
      </c>
      <c r="X280" s="124" t="str">
        <f>IFERROR(VLOOKUP(G280,'Active List'!B:D,2,FALSE),"")</f>
        <v/>
      </c>
      <c r="Y280" s="124" t="str">
        <f>IFERROR(SUM('Required Data'!$L280+'Required Data'!$N280+'Required Data'!$P280),"")</f>
        <v/>
      </c>
      <c r="Z280" s="123" t="str">
        <f t="shared" si="23"/>
        <v/>
      </c>
      <c r="AA280" s="125" t="str">
        <f>IFERROR(DATE(Table1[[#This Row],[Call Year]],Table1[[#This Row],[Call Month]],Table1[[#This Row],[Call day]]),"")</f>
        <v/>
      </c>
      <c r="AB280" s="123" t="str">
        <f>TEXT(Table1[[#This Row],[Call date]],"DDDD")</f>
        <v/>
      </c>
      <c r="AC28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0" s="126" t="str">
        <f>IFERROR(HOUR(Table1[[#This Row],[Time]]),"")</f>
        <v/>
      </c>
      <c r="AE280" s="126" t="str">
        <f>IFERROR(VLOOKUP(J280,DV!A:B,2,FALSE),J280)</f>
        <v/>
      </c>
    </row>
    <row r="281" spans="1:31" s="137" customFormat="1">
      <c r="A281" s="90" t="str">
        <f>IF('QMS Data'!A281&lt;&gt;"",'QMS Data'!A281,"")</f>
        <v/>
      </c>
      <c r="B281" s="117" t="str">
        <f>IFERROR(VLOOKUP($A281,'QMS Data'!$A:$BD,MATCH(B$1,'QMS Data'!$1:$1,0),FALSE),"")</f>
        <v/>
      </c>
      <c r="C281" s="117" t="str">
        <f>IFERROR(VLOOKUP($A281,'QMS Data'!$A:$BD,MATCH(C$1,'QMS Data'!$1:$1,0),FALSE),"")</f>
        <v/>
      </c>
      <c r="D281" s="117" t="str">
        <f>IFERROR(VLOOKUP($A281,'QMS Data'!$A:$BD,MATCH(D$1,'QMS Data'!$1:$1,0),FALSE),"")</f>
        <v/>
      </c>
      <c r="E281" s="118" t="str">
        <f>IFERROR(VLOOKUP($A281,'QMS Data'!$A:$BD,MATCH(E$1,'QMS Data'!$1:$1,0),FALSE),"")</f>
        <v/>
      </c>
      <c r="F281" s="117" t="str">
        <f>IFERROR(VLOOKUP($A281,'QMS Data'!$A:$BD,MATCH(F$1,'QMS Data'!$1:$1,0),FALSE),"")</f>
        <v/>
      </c>
      <c r="G281" s="117" t="str">
        <f>IFERROR(VLOOKUP($A281,'QMS Data'!$A:$BD,MATCH(G$1,'QMS Data'!$1:$1,0),FALSE),"")</f>
        <v/>
      </c>
      <c r="H281" s="117" t="str">
        <f>IFERROR(VLOOKUP($A281,'QMS Data'!$A:$BD,MATCH(H$1,'QMS Data'!$1:$1,0),FALSE),"")</f>
        <v/>
      </c>
      <c r="I281" s="117" t="str">
        <f>IFERROR(VLOOKUP($A281,'QMS Data'!$A:$BD,MATCH(I$1,'QMS Data'!$1:$1,0),FALSE),"")</f>
        <v/>
      </c>
      <c r="J281" s="117" t="str">
        <f>IFERROR(VLOOKUP($A281,'QMS Data'!$A:$BD,MATCH(J$1,'QMS Data'!$1:$1,0),FALSE),"")</f>
        <v/>
      </c>
      <c r="K281" s="117" t="str">
        <f>IFERROR(VLOOKUP($A281,'QMS Data'!$A:$BD,MATCH(K$1,'QMS Data'!$1:$1,0),FALSE),"")</f>
        <v/>
      </c>
      <c r="L281" s="119" t="str">
        <f>IFERROR(VLOOKUP($A281,'QMS Data'!$A:$BD,MATCH(L$1,'QMS Data'!$1:$1,0),FALSE),"")</f>
        <v/>
      </c>
      <c r="M281" s="120" t="str">
        <f>IFERROR(VLOOKUP($A281,'QMS Data'!$A:$BD,MATCH(M$1,'QMS Data'!$1:$1,0),FALSE),"")</f>
        <v/>
      </c>
      <c r="N281" s="119" t="str">
        <f>IFERROR(VLOOKUP($A281,'QMS Data'!$A:$BD,MATCH(N$1,'QMS Data'!$1:$1,0),FALSE),"")</f>
        <v/>
      </c>
      <c r="O281" s="120" t="str">
        <f>IFERROR(VLOOKUP($A281,'QMS Data'!$A:$BD,MATCH(O$1,'QMS Data'!$1:$1,0),FALSE),"")</f>
        <v/>
      </c>
      <c r="P281" s="119" t="str">
        <f>IFERROR(VLOOKUP($A281,'QMS Data'!$A:$BD,MATCH(P$1,'QMS Data'!$1:$1,0),FALSE),"")</f>
        <v/>
      </c>
      <c r="Q281" s="120" t="str">
        <f>IFERROR(VLOOKUP($A281,'QMS Data'!$A:$BD,MATCH(Q$1,'QMS Data'!$1:$1,0),FALSE),"")</f>
        <v/>
      </c>
      <c r="R281" s="119" t="str">
        <f>IFERROR(VLOOKUP($A281,'QMS Data'!$A:$BD,MATCH(R$1,'QMS Data'!$1:$1,0),FALSE),"")</f>
        <v/>
      </c>
      <c r="S281" s="120" t="str">
        <f>IFERROR(VLOOKUP($A281,'QMS Data'!$A:$BD,MATCH(S$1,'QMS Data'!$1:$1,0),FALSE),"")</f>
        <v/>
      </c>
      <c r="T281" s="121" t="str">
        <f t="shared" si="20"/>
        <v/>
      </c>
      <c r="U281" s="122" t="str">
        <f t="shared" si="21"/>
        <v/>
      </c>
      <c r="V281" s="121" t="str">
        <f>IFERROR(VLOOKUP('Required Data'!$H281,Evaluators!A:B,2,FALSE),"")</f>
        <v/>
      </c>
      <c r="W281" s="123" t="str">
        <f t="shared" si="22"/>
        <v/>
      </c>
      <c r="X281" s="124" t="str">
        <f>IFERROR(VLOOKUP(G281,'Active List'!B:D,2,FALSE),"")</f>
        <v/>
      </c>
      <c r="Y281" s="124" t="str">
        <f>IFERROR(SUM('Required Data'!$L281+'Required Data'!$N281+'Required Data'!$P281),"")</f>
        <v/>
      </c>
      <c r="Z281" s="123" t="str">
        <f t="shared" si="23"/>
        <v/>
      </c>
      <c r="AA281" s="125" t="str">
        <f>IFERROR(DATE(Table1[[#This Row],[Call Year]],Table1[[#This Row],[Call Month]],Table1[[#This Row],[Call day]]),"")</f>
        <v/>
      </c>
      <c r="AB281" s="123" t="str">
        <f>TEXT(Table1[[#This Row],[Call date]],"DDDD")</f>
        <v/>
      </c>
      <c r="AC28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1" s="126" t="str">
        <f>IFERROR(HOUR(Table1[[#This Row],[Time]]),"")</f>
        <v/>
      </c>
      <c r="AE281" s="126" t="str">
        <f>IFERROR(VLOOKUP(J281,DV!A:B,2,FALSE),J281)</f>
        <v/>
      </c>
    </row>
    <row r="282" spans="1:31" s="137" customFormat="1">
      <c r="A282" s="90" t="str">
        <f>IF('QMS Data'!A282&lt;&gt;"",'QMS Data'!A282,"")</f>
        <v/>
      </c>
      <c r="B282" s="117" t="str">
        <f>IFERROR(VLOOKUP($A282,'QMS Data'!$A:$BD,MATCH(B$1,'QMS Data'!$1:$1,0),FALSE),"")</f>
        <v/>
      </c>
      <c r="C282" s="117" t="str">
        <f>IFERROR(VLOOKUP($A282,'QMS Data'!$A:$BD,MATCH(C$1,'QMS Data'!$1:$1,0),FALSE),"")</f>
        <v/>
      </c>
      <c r="D282" s="117" t="str">
        <f>IFERROR(VLOOKUP($A282,'QMS Data'!$A:$BD,MATCH(D$1,'QMS Data'!$1:$1,0),FALSE),"")</f>
        <v/>
      </c>
      <c r="E282" s="118" t="str">
        <f>IFERROR(VLOOKUP($A282,'QMS Data'!$A:$BD,MATCH(E$1,'QMS Data'!$1:$1,0),FALSE),"")</f>
        <v/>
      </c>
      <c r="F282" s="117" t="str">
        <f>IFERROR(VLOOKUP($A282,'QMS Data'!$A:$BD,MATCH(F$1,'QMS Data'!$1:$1,0),FALSE),"")</f>
        <v/>
      </c>
      <c r="G282" s="117" t="str">
        <f>IFERROR(VLOOKUP($A282,'QMS Data'!$A:$BD,MATCH(G$1,'QMS Data'!$1:$1,0),FALSE),"")</f>
        <v/>
      </c>
      <c r="H282" s="117" t="str">
        <f>IFERROR(VLOOKUP($A282,'QMS Data'!$A:$BD,MATCH(H$1,'QMS Data'!$1:$1,0),FALSE),"")</f>
        <v/>
      </c>
      <c r="I282" s="117" t="str">
        <f>IFERROR(VLOOKUP($A282,'QMS Data'!$A:$BD,MATCH(I$1,'QMS Data'!$1:$1,0),FALSE),"")</f>
        <v/>
      </c>
      <c r="J282" s="117" t="str">
        <f>IFERROR(VLOOKUP($A282,'QMS Data'!$A:$BD,MATCH(J$1,'QMS Data'!$1:$1,0),FALSE),"")</f>
        <v/>
      </c>
      <c r="K282" s="117" t="str">
        <f>IFERROR(VLOOKUP($A282,'QMS Data'!$A:$BD,MATCH(K$1,'QMS Data'!$1:$1,0),FALSE),"")</f>
        <v/>
      </c>
      <c r="L282" s="119" t="str">
        <f>IFERROR(VLOOKUP($A282,'QMS Data'!$A:$BD,MATCH(L$1,'QMS Data'!$1:$1,0),FALSE),"")</f>
        <v/>
      </c>
      <c r="M282" s="120" t="str">
        <f>IFERROR(VLOOKUP($A282,'QMS Data'!$A:$BD,MATCH(M$1,'QMS Data'!$1:$1,0),FALSE),"")</f>
        <v/>
      </c>
      <c r="N282" s="119" t="str">
        <f>IFERROR(VLOOKUP($A282,'QMS Data'!$A:$BD,MATCH(N$1,'QMS Data'!$1:$1,0),FALSE),"")</f>
        <v/>
      </c>
      <c r="O282" s="120" t="str">
        <f>IFERROR(VLOOKUP($A282,'QMS Data'!$A:$BD,MATCH(O$1,'QMS Data'!$1:$1,0),FALSE),"")</f>
        <v/>
      </c>
      <c r="P282" s="119" t="str">
        <f>IFERROR(VLOOKUP($A282,'QMS Data'!$A:$BD,MATCH(P$1,'QMS Data'!$1:$1,0),FALSE),"")</f>
        <v/>
      </c>
      <c r="Q282" s="120" t="str">
        <f>IFERROR(VLOOKUP($A282,'QMS Data'!$A:$BD,MATCH(Q$1,'QMS Data'!$1:$1,0),FALSE),"")</f>
        <v/>
      </c>
      <c r="R282" s="119" t="str">
        <f>IFERROR(VLOOKUP($A282,'QMS Data'!$A:$BD,MATCH(R$1,'QMS Data'!$1:$1,0),FALSE),"")</f>
        <v/>
      </c>
      <c r="S282" s="120" t="str">
        <f>IFERROR(VLOOKUP($A282,'QMS Data'!$A:$BD,MATCH(S$1,'QMS Data'!$1:$1,0),FALSE),"")</f>
        <v/>
      </c>
      <c r="T282" s="121" t="str">
        <f t="shared" si="20"/>
        <v/>
      </c>
      <c r="U282" s="122" t="str">
        <f t="shared" si="21"/>
        <v/>
      </c>
      <c r="V282" s="121" t="str">
        <f>IFERROR(VLOOKUP('Required Data'!$H282,Evaluators!A:B,2,FALSE),"")</f>
        <v/>
      </c>
      <c r="W282" s="123" t="str">
        <f t="shared" si="22"/>
        <v/>
      </c>
      <c r="X282" s="124" t="str">
        <f>IFERROR(VLOOKUP(G282,'Active List'!B:D,2,FALSE),"")</f>
        <v/>
      </c>
      <c r="Y282" s="124" t="str">
        <f>IFERROR(SUM('Required Data'!$L282+'Required Data'!$N282+'Required Data'!$P282),"")</f>
        <v/>
      </c>
      <c r="Z282" s="123" t="str">
        <f t="shared" si="23"/>
        <v/>
      </c>
      <c r="AA282" s="125" t="str">
        <f>IFERROR(DATE(Table1[[#This Row],[Call Year]],Table1[[#This Row],[Call Month]],Table1[[#This Row],[Call day]]),"")</f>
        <v/>
      </c>
      <c r="AB282" s="123" t="str">
        <f>TEXT(Table1[[#This Row],[Call date]],"DDDD")</f>
        <v/>
      </c>
      <c r="AC28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2" s="126" t="str">
        <f>IFERROR(HOUR(Table1[[#This Row],[Time]]),"")</f>
        <v/>
      </c>
      <c r="AE282" s="126" t="str">
        <f>IFERROR(VLOOKUP(J282,DV!A:B,2,FALSE),J282)</f>
        <v/>
      </c>
    </row>
    <row r="283" spans="1:31" s="137" customFormat="1">
      <c r="A283" s="90" t="str">
        <f>IF('QMS Data'!A283&lt;&gt;"",'QMS Data'!A283,"")</f>
        <v/>
      </c>
      <c r="B283" s="117" t="str">
        <f>IFERROR(VLOOKUP($A283,'QMS Data'!$A:$BD,MATCH(B$1,'QMS Data'!$1:$1,0),FALSE),"")</f>
        <v/>
      </c>
      <c r="C283" s="117" t="str">
        <f>IFERROR(VLOOKUP($A283,'QMS Data'!$A:$BD,MATCH(C$1,'QMS Data'!$1:$1,0),FALSE),"")</f>
        <v/>
      </c>
      <c r="D283" s="117" t="str">
        <f>IFERROR(VLOOKUP($A283,'QMS Data'!$A:$BD,MATCH(D$1,'QMS Data'!$1:$1,0),FALSE),"")</f>
        <v/>
      </c>
      <c r="E283" s="118" t="str">
        <f>IFERROR(VLOOKUP($A283,'QMS Data'!$A:$BD,MATCH(E$1,'QMS Data'!$1:$1,0),FALSE),"")</f>
        <v/>
      </c>
      <c r="F283" s="117" t="str">
        <f>IFERROR(VLOOKUP($A283,'QMS Data'!$A:$BD,MATCH(F$1,'QMS Data'!$1:$1,0),FALSE),"")</f>
        <v/>
      </c>
      <c r="G283" s="117" t="str">
        <f>IFERROR(VLOOKUP($A283,'QMS Data'!$A:$BD,MATCH(G$1,'QMS Data'!$1:$1,0),FALSE),"")</f>
        <v/>
      </c>
      <c r="H283" s="117" t="str">
        <f>IFERROR(VLOOKUP($A283,'QMS Data'!$A:$BD,MATCH(H$1,'QMS Data'!$1:$1,0),FALSE),"")</f>
        <v/>
      </c>
      <c r="I283" s="117" t="str">
        <f>IFERROR(VLOOKUP($A283,'QMS Data'!$A:$BD,MATCH(I$1,'QMS Data'!$1:$1,0),FALSE),"")</f>
        <v/>
      </c>
      <c r="J283" s="117" t="str">
        <f>IFERROR(VLOOKUP($A283,'QMS Data'!$A:$BD,MATCH(J$1,'QMS Data'!$1:$1,0),FALSE),"")</f>
        <v/>
      </c>
      <c r="K283" s="117" t="str">
        <f>IFERROR(VLOOKUP($A283,'QMS Data'!$A:$BD,MATCH(K$1,'QMS Data'!$1:$1,0),FALSE),"")</f>
        <v/>
      </c>
      <c r="L283" s="119" t="str">
        <f>IFERROR(VLOOKUP($A283,'QMS Data'!$A:$BD,MATCH(L$1,'QMS Data'!$1:$1,0),FALSE),"")</f>
        <v/>
      </c>
      <c r="M283" s="120" t="str">
        <f>IFERROR(VLOOKUP($A283,'QMS Data'!$A:$BD,MATCH(M$1,'QMS Data'!$1:$1,0),FALSE),"")</f>
        <v/>
      </c>
      <c r="N283" s="119" t="str">
        <f>IFERROR(VLOOKUP($A283,'QMS Data'!$A:$BD,MATCH(N$1,'QMS Data'!$1:$1,0),FALSE),"")</f>
        <v/>
      </c>
      <c r="O283" s="120" t="str">
        <f>IFERROR(VLOOKUP($A283,'QMS Data'!$A:$BD,MATCH(O$1,'QMS Data'!$1:$1,0),FALSE),"")</f>
        <v/>
      </c>
      <c r="P283" s="119" t="str">
        <f>IFERROR(VLOOKUP($A283,'QMS Data'!$A:$BD,MATCH(P$1,'QMS Data'!$1:$1,0),FALSE),"")</f>
        <v/>
      </c>
      <c r="Q283" s="120" t="str">
        <f>IFERROR(VLOOKUP($A283,'QMS Data'!$A:$BD,MATCH(Q$1,'QMS Data'!$1:$1,0),FALSE),"")</f>
        <v/>
      </c>
      <c r="R283" s="119" t="str">
        <f>IFERROR(VLOOKUP($A283,'QMS Data'!$A:$BD,MATCH(R$1,'QMS Data'!$1:$1,0),FALSE),"")</f>
        <v/>
      </c>
      <c r="S283" s="120" t="str">
        <f>IFERROR(VLOOKUP($A283,'QMS Data'!$A:$BD,MATCH(S$1,'QMS Data'!$1:$1,0),FALSE),"")</f>
        <v/>
      </c>
      <c r="T283" s="121" t="str">
        <f t="shared" si="20"/>
        <v/>
      </c>
      <c r="U283" s="122" t="str">
        <f t="shared" si="21"/>
        <v/>
      </c>
      <c r="V283" s="121" t="str">
        <f>IFERROR(VLOOKUP('Required Data'!$H283,Evaluators!A:B,2,FALSE),"")</f>
        <v/>
      </c>
      <c r="W283" s="123" t="str">
        <f t="shared" si="22"/>
        <v/>
      </c>
      <c r="X283" s="124" t="str">
        <f>IFERROR(VLOOKUP(G283,'Active List'!B:D,2,FALSE),"")</f>
        <v/>
      </c>
      <c r="Y283" s="124" t="str">
        <f>IFERROR(SUM('Required Data'!$L283+'Required Data'!$N283+'Required Data'!$P283),"")</f>
        <v/>
      </c>
      <c r="Z283" s="123" t="str">
        <f t="shared" si="23"/>
        <v/>
      </c>
      <c r="AA283" s="125" t="str">
        <f>IFERROR(DATE(Table1[[#This Row],[Call Year]],Table1[[#This Row],[Call Month]],Table1[[#This Row],[Call day]]),"")</f>
        <v/>
      </c>
      <c r="AB283" s="123" t="str">
        <f>TEXT(Table1[[#This Row],[Call date]],"DDDD")</f>
        <v/>
      </c>
      <c r="AC28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3" s="126" t="str">
        <f>IFERROR(HOUR(Table1[[#This Row],[Time]]),"")</f>
        <v/>
      </c>
      <c r="AE283" s="126" t="str">
        <f>IFERROR(VLOOKUP(J283,DV!A:B,2,FALSE),J283)</f>
        <v/>
      </c>
    </row>
    <row r="284" spans="1:31" s="137" customFormat="1">
      <c r="A284" s="90" t="str">
        <f>IF('QMS Data'!A284&lt;&gt;"",'QMS Data'!A284,"")</f>
        <v/>
      </c>
      <c r="B284" s="117" t="str">
        <f>IFERROR(VLOOKUP($A284,'QMS Data'!$A:$BD,MATCH(B$1,'QMS Data'!$1:$1,0),FALSE),"")</f>
        <v/>
      </c>
      <c r="C284" s="117" t="str">
        <f>IFERROR(VLOOKUP($A284,'QMS Data'!$A:$BD,MATCH(C$1,'QMS Data'!$1:$1,0),FALSE),"")</f>
        <v/>
      </c>
      <c r="D284" s="117" t="str">
        <f>IFERROR(VLOOKUP($A284,'QMS Data'!$A:$BD,MATCH(D$1,'QMS Data'!$1:$1,0),FALSE),"")</f>
        <v/>
      </c>
      <c r="E284" s="118" t="str">
        <f>IFERROR(VLOOKUP($A284,'QMS Data'!$A:$BD,MATCH(E$1,'QMS Data'!$1:$1,0),FALSE),"")</f>
        <v/>
      </c>
      <c r="F284" s="117" t="str">
        <f>IFERROR(VLOOKUP($A284,'QMS Data'!$A:$BD,MATCH(F$1,'QMS Data'!$1:$1,0),FALSE),"")</f>
        <v/>
      </c>
      <c r="G284" s="117" t="str">
        <f>IFERROR(VLOOKUP($A284,'QMS Data'!$A:$BD,MATCH(G$1,'QMS Data'!$1:$1,0),FALSE),"")</f>
        <v/>
      </c>
      <c r="H284" s="117" t="str">
        <f>IFERROR(VLOOKUP($A284,'QMS Data'!$A:$BD,MATCH(H$1,'QMS Data'!$1:$1,0),FALSE),"")</f>
        <v/>
      </c>
      <c r="I284" s="117" t="str">
        <f>IFERROR(VLOOKUP($A284,'QMS Data'!$A:$BD,MATCH(I$1,'QMS Data'!$1:$1,0),FALSE),"")</f>
        <v/>
      </c>
      <c r="J284" s="117" t="str">
        <f>IFERROR(VLOOKUP($A284,'QMS Data'!$A:$BD,MATCH(J$1,'QMS Data'!$1:$1,0),FALSE),"")</f>
        <v/>
      </c>
      <c r="K284" s="117" t="str">
        <f>IFERROR(VLOOKUP($A284,'QMS Data'!$A:$BD,MATCH(K$1,'QMS Data'!$1:$1,0),FALSE),"")</f>
        <v/>
      </c>
      <c r="L284" s="119" t="str">
        <f>IFERROR(VLOOKUP($A284,'QMS Data'!$A:$BD,MATCH(L$1,'QMS Data'!$1:$1,0),FALSE),"")</f>
        <v/>
      </c>
      <c r="M284" s="120" t="str">
        <f>IFERROR(VLOOKUP($A284,'QMS Data'!$A:$BD,MATCH(M$1,'QMS Data'!$1:$1,0),FALSE),"")</f>
        <v/>
      </c>
      <c r="N284" s="119" t="str">
        <f>IFERROR(VLOOKUP($A284,'QMS Data'!$A:$BD,MATCH(N$1,'QMS Data'!$1:$1,0),FALSE),"")</f>
        <v/>
      </c>
      <c r="O284" s="120" t="str">
        <f>IFERROR(VLOOKUP($A284,'QMS Data'!$A:$BD,MATCH(O$1,'QMS Data'!$1:$1,0),FALSE),"")</f>
        <v/>
      </c>
      <c r="P284" s="119" t="str">
        <f>IFERROR(VLOOKUP($A284,'QMS Data'!$A:$BD,MATCH(P$1,'QMS Data'!$1:$1,0),FALSE),"")</f>
        <v/>
      </c>
      <c r="Q284" s="120" t="str">
        <f>IFERROR(VLOOKUP($A284,'QMS Data'!$A:$BD,MATCH(Q$1,'QMS Data'!$1:$1,0),FALSE),"")</f>
        <v/>
      </c>
      <c r="R284" s="119" t="str">
        <f>IFERROR(VLOOKUP($A284,'QMS Data'!$A:$BD,MATCH(R$1,'QMS Data'!$1:$1,0),FALSE),"")</f>
        <v/>
      </c>
      <c r="S284" s="120" t="str">
        <f>IFERROR(VLOOKUP($A284,'QMS Data'!$A:$BD,MATCH(S$1,'QMS Data'!$1:$1,0),FALSE),"")</f>
        <v/>
      </c>
      <c r="T284" s="121" t="str">
        <f t="shared" si="20"/>
        <v/>
      </c>
      <c r="U284" s="122" t="str">
        <f t="shared" si="21"/>
        <v/>
      </c>
      <c r="V284" s="121" t="str">
        <f>IFERROR(VLOOKUP('Required Data'!$H284,Evaluators!A:B,2,FALSE),"")</f>
        <v/>
      </c>
      <c r="W284" s="123" t="str">
        <f t="shared" si="22"/>
        <v/>
      </c>
      <c r="X284" s="124" t="str">
        <f>IFERROR(VLOOKUP(G284,'Active List'!B:D,2,FALSE),"")</f>
        <v/>
      </c>
      <c r="Y284" s="124" t="str">
        <f>IFERROR(SUM('Required Data'!$L284+'Required Data'!$N284+'Required Data'!$P284),"")</f>
        <v/>
      </c>
      <c r="Z284" s="123" t="str">
        <f t="shared" si="23"/>
        <v/>
      </c>
      <c r="AA284" s="125" t="str">
        <f>IFERROR(DATE(Table1[[#This Row],[Call Year]],Table1[[#This Row],[Call Month]],Table1[[#This Row],[Call day]]),"")</f>
        <v/>
      </c>
      <c r="AB284" s="123" t="str">
        <f>TEXT(Table1[[#This Row],[Call date]],"DDDD")</f>
        <v/>
      </c>
      <c r="AC28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4" s="126" t="str">
        <f>IFERROR(HOUR(Table1[[#This Row],[Time]]),"")</f>
        <v/>
      </c>
      <c r="AE284" s="126" t="str">
        <f>IFERROR(VLOOKUP(J284,DV!A:B,2,FALSE),J284)</f>
        <v/>
      </c>
    </row>
    <row r="285" spans="1:31" s="137" customFormat="1">
      <c r="A285" s="90" t="str">
        <f>IF('QMS Data'!A285&lt;&gt;"",'QMS Data'!A285,"")</f>
        <v/>
      </c>
      <c r="B285" s="117" t="str">
        <f>IFERROR(VLOOKUP($A285,'QMS Data'!$A:$BD,MATCH(B$1,'QMS Data'!$1:$1,0),FALSE),"")</f>
        <v/>
      </c>
      <c r="C285" s="117" t="str">
        <f>IFERROR(VLOOKUP($A285,'QMS Data'!$A:$BD,MATCH(C$1,'QMS Data'!$1:$1,0),FALSE),"")</f>
        <v/>
      </c>
      <c r="D285" s="117" t="str">
        <f>IFERROR(VLOOKUP($A285,'QMS Data'!$A:$BD,MATCH(D$1,'QMS Data'!$1:$1,0),FALSE),"")</f>
        <v/>
      </c>
      <c r="E285" s="118" t="str">
        <f>IFERROR(VLOOKUP($A285,'QMS Data'!$A:$BD,MATCH(E$1,'QMS Data'!$1:$1,0),FALSE),"")</f>
        <v/>
      </c>
      <c r="F285" s="117" t="str">
        <f>IFERROR(VLOOKUP($A285,'QMS Data'!$A:$BD,MATCH(F$1,'QMS Data'!$1:$1,0),FALSE),"")</f>
        <v/>
      </c>
      <c r="G285" s="117" t="str">
        <f>IFERROR(VLOOKUP($A285,'QMS Data'!$A:$BD,MATCH(G$1,'QMS Data'!$1:$1,0),FALSE),"")</f>
        <v/>
      </c>
      <c r="H285" s="117" t="str">
        <f>IFERROR(VLOOKUP($A285,'QMS Data'!$A:$BD,MATCH(H$1,'QMS Data'!$1:$1,0),FALSE),"")</f>
        <v/>
      </c>
      <c r="I285" s="117" t="str">
        <f>IFERROR(VLOOKUP($A285,'QMS Data'!$A:$BD,MATCH(I$1,'QMS Data'!$1:$1,0),FALSE),"")</f>
        <v/>
      </c>
      <c r="J285" s="117" t="str">
        <f>IFERROR(VLOOKUP($A285,'QMS Data'!$A:$BD,MATCH(J$1,'QMS Data'!$1:$1,0),FALSE),"")</f>
        <v/>
      </c>
      <c r="K285" s="117" t="str">
        <f>IFERROR(VLOOKUP($A285,'QMS Data'!$A:$BD,MATCH(K$1,'QMS Data'!$1:$1,0),FALSE),"")</f>
        <v/>
      </c>
      <c r="L285" s="119" t="str">
        <f>IFERROR(VLOOKUP($A285,'QMS Data'!$A:$BD,MATCH(L$1,'QMS Data'!$1:$1,0),FALSE),"")</f>
        <v/>
      </c>
      <c r="M285" s="120" t="str">
        <f>IFERROR(VLOOKUP($A285,'QMS Data'!$A:$BD,MATCH(M$1,'QMS Data'!$1:$1,0),FALSE),"")</f>
        <v/>
      </c>
      <c r="N285" s="119" t="str">
        <f>IFERROR(VLOOKUP($A285,'QMS Data'!$A:$BD,MATCH(N$1,'QMS Data'!$1:$1,0),FALSE),"")</f>
        <v/>
      </c>
      <c r="O285" s="120" t="str">
        <f>IFERROR(VLOOKUP($A285,'QMS Data'!$A:$BD,MATCH(O$1,'QMS Data'!$1:$1,0),FALSE),"")</f>
        <v/>
      </c>
      <c r="P285" s="119" t="str">
        <f>IFERROR(VLOOKUP($A285,'QMS Data'!$A:$BD,MATCH(P$1,'QMS Data'!$1:$1,0),FALSE),"")</f>
        <v/>
      </c>
      <c r="Q285" s="120" t="str">
        <f>IFERROR(VLOOKUP($A285,'QMS Data'!$A:$BD,MATCH(Q$1,'QMS Data'!$1:$1,0),FALSE),"")</f>
        <v/>
      </c>
      <c r="R285" s="119" t="str">
        <f>IFERROR(VLOOKUP($A285,'QMS Data'!$A:$BD,MATCH(R$1,'QMS Data'!$1:$1,0),FALSE),"")</f>
        <v/>
      </c>
      <c r="S285" s="120" t="str">
        <f>IFERROR(VLOOKUP($A285,'QMS Data'!$A:$BD,MATCH(S$1,'QMS Data'!$1:$1,0),FALSE),"")</f>
        <v/>
      </c>
      <c r="T285" s="121" t="str">
        <f t="shared" si="20"/>
        <v/>
      </c>
      <c r="U285" s="122" t="str">
        <f t="shared" si="21"/>
        <v/>
      </c>
      <c r="V285" s="121" t="str">
        <f>IFERROR(VLOOKUP('Required Data'!$H285,Evaluators!A:B,2,FALSE),"")</f>
        <v/>
      </c>
      <c r="W285" s="123" t="str">
        <f t="shared" si="22"/>
        <v/>
      </c>
      <c r="X285" s="124" t="str">
        <f>IFERROR(VLOOKUP(G285,'Active List'!B:D,2,FALSE),"")</f>
        <v/>
      </c>
      <c r="Y285" s="124" t="str">
        <f>IFERROR(SUM('Required Data'!$L285+'Required Data'!$N285+'Required Data'!$P285),"")</f>
        <v/>
      </c>
      <c r="Z285" s="123" t="str">
        <f t="shared" si="23"/>
        <v/>
      </c>
      <c r="AA285" s="125" t="str">
        <f>IFERROR(DATE(Table1[[#This Row],[Call Year]],Table1[[#This Row],[Call Month]],Table1[[#This Row],[Call day]]),"")</f>
        <v/>
      </c>
      <c r="AB285" s="123" t="str">
        <f>TEXT(Table1[[#This Row],[Call date]],"DDDD")</f>
        <v/>
      </c>
      <c r="AC28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5" s="126" t="str">
        <f>IFERROR(HOUR(Table1[[#This Row],[Time]]),"")</f>
        <v/>
      </c>
      <c r="AE285" s="126" t="str">
        <f>IFERROR(VLOOKUP(J285,DV!A:B,2,FALSE),J285)</f>
        <v/>
      </c>
    </row>
    <row r="286" spans="1:31" s="137" customFormat="1">
      <c r="A286" s="90" t="str">
        <f>IF('QMS Data'!A286&lt;&gt;"",'QMS Data'!A286,"")</f>
        <v/>
      </c>
      <c r="B286" s="117" t="str">
        <f>IFERROR(VLOOKUP($A286,'QMS Data'!$A:$BD,MATCH(B$1,'QMS Data'!$1:$1,0),FALSE),"")</f>
        <v/>
      </c>
      <c r="C286" s="117" t="str">
        <f>IFERROR(VLOOKUP($A286,'QMS Data'!$A:$BD,MATCH(C$1,'QMS Data'!$1:$1,0),FALSE),"")</f>
        <v/>
      </c>
      <c r="D286" s="117" t="str">
        <f>IFERROR(VLOOKUP($A286,'QMS Data'!$A:$BD,MATCH(D$1,'QMS Data'!$1:$1,0),FALSE),"")</f>
        <v/>
      </c>
      <c r="E286" s="118" t="str">
        <f>IFERROR(VLOOKUP($A286,'QMS Data'!$A:$BD,MATCH(E$1,'QMS Data'!$1:$1,0),FALSE),"")</f>
        <v/>
      </c>
      <c r="F286" s="117" t="str">
        <f>IFERROR(VLOOKUP($A286,'QMS Data'!$A:$BD,MATCH(F$1,'QMS Data'!$1:$1,0),FALSE),"")</f>
        <v/>
      </c>
      <c r="G286" s="117" t="str">
        <f>IFERROR(VLOOKUP($A286,'QMS Data'!$A:$BD,MATCH(G$1,'QMS Data'!$1:$1,0),FALSE),"")</f>
        <v/>
      </c>
      <c r="H286" s="117" t="str">
        <f>IFERROR(VLOOKUP($A286,'QMS Data'!$A:$BD,MATCH(H$1,'QMS Data'!$1:$1,0),FALSE),"")</f>
        <v/>
      </c>
      <c r="I286" s="117" t="str">
        <f>IFERROR(VLOOKUP($A286,'QMS Data'!$A:$BD,MATCH(I$1,'QMS Data'!$1:$1,0),FALSE),"")</f>
        <v/>
      </c>
      <c r="J286" s="117" t="str">
        <f>IFERROR(VLOOKUP($A286,'QMS Data'!$A:$BD,MATCH(J$1,'QMS Data'!$1:$1,0),FALSE),"")</f>
        <v/>
      </c>
      <c r="K286" s="117" t="str">
        <f>IFERROR(VLOOKUP($A286,'QMS Data'!$A:$BD,MATCH(K$1,'QMS Data'!$1:$1,0),FALSE),"")</f>
        <v/>
      </c>
      <c r="L286" s="119" t="str">
        <f>IFERROR(VLOOKUP($A286,'QMS Data'!$A:$BD,MATCH(L$1,'QMS Data'!$1:$1,0),FALSE),"")</f>
        <v/>
      </c>
      <c r="M286" s="120" t="str">
        <f>IFERROR(VLOOKUP($A286,'QMS Data'!$A:$BD,MATCH(M$1,'QMS Data'!$1:$1,0),FALSE),"")</f>
        <v/>
      </c>
      <c r="N286" s="119" t="str">
        <f>IFERROR(VLOOKUP($A286,'QMS Data'!$A:$BD,MATCH(N$1,'QMS Data'!$1:$1,0),FALSE),"")</f>
        <v/>
      </c>
      <c r="O286" s="120" t="str">
        <f>IFERROR(VLOOKUP($A286,'QMS Data'!$A:$BD,MATCH(O$1,'QMS Data'!$1:$1,0),FALSE),"")</f>
        <v/>
      </c>
      <c r="P286" s="119" t="str">
        <f>IFERROR(VLOOKUP($A286,'QMS Data'!$A:$BD,MATCH(P$1,'QMS Data'!$1:$1,0),FALSE),"")</f>
        <v/>
      </c>
      <c r="Q286" s="120" t="str">
        <f>IFERROR(VLOOKUP($A286,'QMS Data'!$A:$BD,MATCH(Q$1,'QMS Data'!$1:$1,0),FALSE),"")</f>
        <v/>
      </c>
      <c r="R286" s="119" t="str">
        <f>IFERROR(VLOOKUP($A286,'QMS Data'!$A:$BD,MATCH(R$1,'QMS Data'!$1:$1,0),FALSE),"")</f>
        <v/>
      </c>
      <c r="S286" s="120" t="str">
        <f>IFERROR(VLOOKUP($A286,'QMS Data'!$A:$BD,MATCH(S$1,'QMS Data'!$1:$1,0),FALSE),"")</f>
        <v/>
      </c>
      <c r="T286" s="121" t="str">
        <f t="shared" si="20"/>
        <v/>
      </c>
      <c r="U286" s="122" t="str">
        <f t="shared" si="21"/>
        <v/>
      </c>
      <c r="V286" s="121" t="str">
        <f>IFERROR(VLOOKUP('Required Data'!$H286,Evaluators!A:B,2,FALSE),"")</f>
        <v/>
      </c>
      <c r="W286" s="123" t="str">
        <f t="shared" si="22"/>
        <v/>
      </c>
      <c r="X286" s="124" t="str">
        <f>IFERROR(VLOOKUP(G286,'Active List'!B:D,2,FALSE),"")</f>
        <v/>
      </c>
      <c r="Y286" s="124" t="str">
        <f>IFERROR(SUM('Required Data'!$L286+'Required Data'!$N286+'Required Data'!$P286),"")</f>
        <v/>
      </c>
      <c r="Z286" s="123" t="str">
        <f t="shared" si="23"/>
        <v/>
      </c>
      <c r="AA286" s="125" t="str">
        <f>IFERROR(DATE(Table1[[#This Row],[Call Year]],Table1[[#This Row],[Call Month]],Table1[[#This Row],[Call day]]),"")</f>
        <v/>
      </c>
      <c r="AB286" s="123" t="str">
        <f>TEXT(Table1[[#This Row],[Call date]],"DDDD")</f>
        <v/>
      </c>
      <c r="AC28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6" s="126" t="str">
        <f>IFERROR(HOUR(Table1[[#This Row],[Time]]),"")</f>
        <v/>
      </c>
      <c r="AE286" s="126" t="str">
        <f>IFERROR(VLOOKUP(J286,DV!A:B,2,FALSE),J286)</f>
        <v/>
      </c>
    </row>
    <row r="287" spans="1:31" s="137" customFormat="1">
      <c r="A287" s="90" t="str">
        <f>IF('QMS Data'!A287&lt;&gt;"",'QMS Data'!A287,"")</f>
        <v/>
      </c>
      <c r="B287" s="117" t="str">
        <f>IFERROR(VLOOKUP($A287,'QMS Data'!$A:$BD,MATCH(B$1,'QMS Data'!$1:$1,0),FALSE),"")</f>
        <v/>
      </c>
      <c r="C287" s="117" t="str">
        <f>IFERROR(VLOOKUP($A287,'QMS Data'!$A:$BD,MATCH(C$1,'QMS Data'!$1:$1,0),FALSE),"")</f>
        <v/>
      </c>
      <c r="D287" s="117" t="str">
        <f>IFERROR(VLOOKUP($A287,'QMS Data'!$A:$BD,MATCH(D$1,'QMS Data'!$1:$1,0),FALSE),"")</f>
        <v/>
      </c>
      <c r="E287" s="118" t="str">
        <f>IFERROR(VLOOKUP($A287,'QMS Data'!$A:$BD,MATCH(E$1,'QMS Data'!$1:$1,0),FALSE),"")</f>
        <v/>
      </c>
      <c r="F287" s="117" t="str">
        <f>IFERROR(VLOOKUP($A287,'QMS Data'!$A:$BD,MATCH(F$1,'QMS Data'!$1:$1,0),FALSE),"")</f>
        <v/>
      </c>
      <c r="G287" s="117" t="str">
        <f>IFERROR(VLOOKUP($A287,'QMS Data'!$A:$BD,MATCH(G$1,'QMS Data'!$1:$1,0),FALSE),"")</f>
        <v/>
      </c>
      <c r="H287" s="117" t="str">
        <f>IFERROR(VLOOKUP($A287,'QMS Data'!$A:$BD,MATCH(H$1,'QMS Data'!$1:$1,0),FALSE),"")</f>
        <v/>
      </c>
      <c r="I287" s="117" t="str">
        <f>IFERROR(VLOOKUP($A287,'QMS Data'!$A:$BD,MATCH(I$1,'QMS Data'!$1:$1,0),FALSE),"")</f>
        <v/>
      </c>
      <c r="J287" s="117" t="str">
        <f>IFERROR(VLOOKUP($A287,'QMS Data'!$A:$BD,MATCH(J$1,'QMS Data'!$1:$1,0),FALSE),"")</f>
        <v/>
      </c>
      <c r="K287" s="117" t="str">
        <f>IFERROR(VLOOKUP($A287,'QMS Data'!$A:$BD,MATCH(K$1,'QMS Data'!$1:$1,0),FALSE),"")</f>
        <v/>
      </c>
      <c r="L287" s="119" t="str">
        <f>IFERROR(VLOOKUP($A287,'QMS Data'!$A:$BD,MATCH(L$1,'QMS Data'!$1:$1,0),FALSE),"")</f>
        <v/>
      </c>
      <c r="M287" s="120" t="str">
        <f>IFERROR(VLOOKUP($A287,'QMS Data'!$A:$BD,MATCH(M$1,'QMS Data'!$1:$1,0),FALSE),"")</f>
        <v/>
      </c>
      <c r="N287" s="119" t="str">
        <f>IFERROR(VLOOKUP($A287,'QMS Data'!$A:$BD,MATCH(N$1,'QMS Data'!$1:$1,0),FALSE),"")</f>
        <v/>
      </c>
      <c r="O287" s="120" t="str">
        <f>IFERROR(VLOOKUP($A287,'QMS Data'!$A:$BD,MATCH(O$1,'QMS Data'!$1:$1,0),FALSE),"")</f>
        <v/>
      </c>
      <c r="P287" s="119" t="str">
        <f>IFERROR(VLOOKUP($A287,'QMS Data'!$A:$BD,MATCH(P$1,'QMS Data'!$1:$1,0),FALSE),"")</f>
        <v/>
      </c>
      <c r="Q287" s="120" t="str">
        <f>IFERROR(VLOOKUP($A287,'QMS Data'!$A:$BD,MATCH(Q$1,'QMS Data'!$1:$1,0),FALSE),"")</f>
        <v/>
      </c>
      <c r="R287" s="119" t="str">
        <f>IFERROR(VLOOKUP($A287,'QMS Data'!$A:$BD,MATCH(R$1,'QMS Data'!$1:$1,0),FALSE),"")</f>
        <v/>
      </c>
      <c r="S287" s="120" t="str">
        <f>IFERROR(VLOOKUP($A287,'QMS Data'!$A:$BD,MATCH(S$1,'QMS Data'!$1:$1,0),FALSE),"")</f>
        <v/>
      </c>
      <c r="T287" s="121" t="str">
        <f t="shared" si="20"/>
        <v/>
      </c>
      <c r="U287" s="122" t="str">
        <f t="shared" si="21"/>
        <v/>
      </c>
      <c r="V287" s="121" t="str">
        <f>IFERROR(VLOOKUP('Required Data'!$H287,Evaluators!A:B,2,FALSE),"")</f>
        <v/>
      </c>
      <c r="W287" s="123" t="str">
        <f t="shared" si="22"/>
        <v/>
      </c>
      <c r="X287" s="124" t="str">
        <f>IFERROR(VLOOKUP(G287,'Active List'!B:D,2,FALSE),"")</f>
        <v/>
      </c>
      <c r="Y287" s="124" t="str">
        <f>IFERROR(SUM('Required Data'!$L287+'Required Data'!$N287+'Required Data'!$P287),"")</f>
        <v/>
      </c>
      <c r="Z287" s="123" t="str">
        <f t="shared" si="23"/>
        <v/>
      </c>
      <c r="AA287" s="125" t="str">
        <f>IFERROR(DATE(Table1[[#This Row],[Call Year]],Table1[[#This Row],[Call Month]],Table1[[#This Row],[Call day]]),"")</f>
        <v/>
      </c>
      <c r="AB287" s="123" t="str">
        <f>TEXT(Table1[[#This Row],[Call date]],"DDDD")</f>
        <v/>
      </c>
      <c r="AC28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7" s="126" t="str">
        <f>IFERROR(HOUR(Table1[[#This Row],[Time]]),"")</f>
        <v/>
      </c>
      <c r="AE287" s="126" t="str">
        <f>IFERROR(VLOOKUP(J287,DV!A:B,2,FALSE),J287)</f>
        <v/>
      </c>
    </row>
    <row r="288" spans="1:31" s="137" customFormat="1">
      <c r="A288" s="90" t="str">
        <f>IF('QMS Data'!A288&lt;&gt;"",'QMS Data'!A288,"")</f>
        <v/>
      </c>
      <c r="B288" s="117" t="str">
        <f>IFERROR(VLOOKUP($A288,'QMS Data'!$A:$BD,MATCH(B$1,'QMS Data'!$1:$1,0),FALSE),"")</f>
        <v/>
      </c>
      <c r="C288" s="117" t="str">
        <f>IFERROR(VLOOKUP($A288,'QMS Data'!$A:$BD,MATCH(C$1,'QMS Data'!$1:$1,0),FALSE),"")</f>
        <v/>
      </c>
      <c r="D288" s="117" t="str">
        <f>IFERROR(VLOOKUP($A288,'QMS Data'!$A:$BD,MATCH(D$1,'QMS Data'!$1:$1,0),FALSE),"")</f>
        <v/>
      </c>
      <c r="E288" s="118" t="str">
        <f>IFERROR(VLOOKUP($A288,'QMS Data'!$A:$BD,MATCH(E$1,'QMS Data'!$1:$1,0),FALSE),"")</f>
        <v/>
      </c>
      <c r="F288" s="117" t="str">
        <f>IFERROR(VLOOKUP($A288,'QMS Data'!$A:$BD,MATCH(F$1,'QMS Data'!$1:$1,0),FALSE),"")</f>
        <v/>
      </c>
      <c r="G288" s="117" t="str">
        <f>IFERROR(VLOOKUP($A288,'QMS Data'!$A:$BD,MATCH(G$1,'QMS Data'!$1:$1,0),FALSE),"")</f>
        <v/>
      </c>
      <c r="H288" s="117" t="str">
        <f>IFERROR(VLOOKUP($A288,'QMS Data'!$A:$BD,MATCH(H$1,'QMS Data'!$1:$1,0),FALSE),"")</f>
        <v/>
      </c>
      <c r="I288" s="117" t="str">
        <f>IFERROR(VLOOKUP($A288,'QMS Data'!$A:$BD,MATCH(I$1,'QMS Data'!$1:$1,0),FALSE),"")</f>
        <v/>
      </c>
      <c r="J288" s="117" t="str">
        <f>IFERROR(VLOOKUP($A288,'QMS Data'!$A:$BD,MATCH(J$1,'QMS Data'!$1:$1,0),FALSE),"")</f>
        <v/>
      </c>
      <c r="K288" s="117" t="str">
        <f>IFERROR(VLOOKUP($A288,'QMS Data'!$A:$BD,MATCH(K$1,'QMS Data'!$1:$1,0),FALSE),"")</f>
        <v/>
      </c>
      <c r="L288" s="119" t="str">
        <f>IFERROR(VLOOKUP($A288,'QMS Data'!$A:$BD,MATCH(L$1,'QMS Data'!$1:$1,0),FALSE),"")</f>
        <v/>
      </c>
      <c r="M288" s="120" t="str">
        <f>IFERROR(VLOOKUP($A288,'QMS Data'!$A:$BD,MATCH(M$1,'QMS Data'!$1:$1,0),FALSE),"")</f>
        <v/>
      </c>
      <c r="N288" s="119" t="str">
        <f>IFERROR(VLOOKUP($A288,'QMS Data'!$A:$BD,MATCH(N$1,'QMS Data'!$1:$1,0),FALSE),"")</f>
        <v/>
      </c>
      <c r="O288" s="120" t="str">
        <f>IFERROR(VLOOKUP($A288,'QMS Data'!$A:$BD,MATCH(O$1,'QMS Data'!$1:$1,0),FALSE),"")</f>
        <v/>
      </c>
      <c r="P288" s="119" t="str">
        <f>IFERROR(VLOOKUP($A288,'QMS Data'!$A:$BD,MATCH(P$1,'QMS Data'!$1:$1,0),FALSE),"")</f>
        <v/>
      </c>
      <c r="Q288" s="120" t="str">
        <f>IFERROR(VLOOKUP($A288,'QMS Data'!$A:$BD,MATCH(Q$1,'QMS Data'!$1:$1,0),FALSE),"")</f>
        <v/>
      </c>
      <c r="R288" s="119" t="str">
        <f>IFERROR(VLOOKUP($A288,'QMS Data'!$A:$BD,MATCH(R$1,'QMS Data'!$1:$1,0),FALSE),"")</f>
        <v/>
      </c>
      <c r="S288" s="120" t="str">
        <f>IFERROR(VLOOKUP($A288,'QMS Data'!$A:$BD,MATCH(S$1,'QMS Data'!$1:$1,0),FALSE),"")</f>
        <v/>
      </c>
      <c r="T288" s="121" t="str">
        <f t="shared" si="20"/>
        <v/>
      </c>
      <c r="U288" s="122" t="str">
        <f t="shared" si="21"/>
        <v/>
      </c>
      <c r="V288" s="121" t="str">
        <f>IFERROR(VLOOKUP('Required Data'!$H288,Evaluators!A:B,2,FALSE),"")</f>
        <v/>
      </c>
      <c r="W288" s="123" t="str">
        <f t="shared" si="22"/>
        <v/>
      </c>
      <c r="X288" s="124" t="str">
        <f>IFERROR(VLOOKUP(G288,'Active List'!B:D,2,FALSE),"")</f>
        <v/>
      </c>
      <c r="Y288" s="124" t="str">
        <f>IFERROR(SUM('Required Data'!$L288+'Required Data'!$N288+'Required Data'!$P288),"")</f>
        <v/>
      </c>
      <c r="Z288" s="123" t="str">
        <f t="shared" si="23"/>
        <v/>
      </c>
      <c r="AA288" s="125" t="str">
        <f>IFERROR(DATE(Table1[[#This Row],[Call Year]],Table1[[#This Row],[Call Month]],Table1[[#This Row],[Call day]]),"")</f>
        <v/>
      </c>
      <c r="AB288" s="123" t="str">
        <f>TEXT(Table1[[#This Row],[Call date]],"DDDD")</f>
        <v/>
      </c>
      <c r="AC28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8" s="126" t="str">
        <f>IFERROR(HOUR(Table1[[#This Row],[Time]]),"")</f>
        <v/>
      </c>
      <c r="AE288" s="126" t="str">
        <f>IFERROR(VLOOKUP(J288,DV!A:B,2,FALSE),J288)</f>
        <v/>
      </c>
    </row>
    <row r="289" spans="1:31" s="137" customFormat="1">
      <c r="A289" s="90" t="str">
        <f>IF('QMS Data'!A289&lt;&gt;"",'QMS Data'!A289,"")</f>
        <v/>
      </c>
      <c r="B289" s="117" t="str">
        <f>IFERROR(VLOOKUP($A289,'QMS Data'!$A:$BD,MATCH(B$1,'QMS Data'!$1:$1,0),FALSE),"")</f>
        <v/>
      </c>
      <c r="C289" s="117" t="str">
        <f>IFERROR(VLOOKUP($A289,'QMS Data'!$A:$BD,MATCH(C$1,'QMS Data'!$1:$1,0),FALSE),"")</f>
        <v/>
      </c>
      <c r="D289" s="117" t="str">
        <f>IFERROR(VLOOKUP($A289,'QMS Data'!$A:$BD,MATCH(D$1,'QMS Data'!$1:$1,0),FALSE),"")</f>
        <v/>
      </c>
      <c r="E289" s="118" t="str">
        <f>IFERROR(VLOOKUP($A289,'QMS Data'!$A:$BD,MATCH(E$1,'QMS Data'!$1:$1,0),FALSE),"")</f>
        <v/>
      </c>
      <c r="F289" s="117" t="str">
        <f>IFERROR(VLOOKUP($A289,'QMS Data'!$A:$BD,MATCH(F$1,'QMS Data'!$1:$1,0),FALSE),"")</f>
        <v/>
      </c>
      <c r="G289" s="117" t="str">
        <f>IFERROR(VLOOKUP($A289,'QMS Data'!$A:$BD,MATCH(G$1,'QMS Data'!$1:$1,0),FALSE),"")</f>
        <v/>
      </c>
      <c r="H289" s="117" t="str">
        <f>IFERROR(VLOOKUP($A289,'QMS Data'!$A:$BD,MATCH(H$1,'QMS Data'!$1:$1,0),FALSE),"")</f>
        <v/>
      </c>
      <c r="I289" s="117" t="str">
        <f>IFERROR(VLOOKUP($A289,'QMS Data'!$A:$BD,MATCH(I$1,'QMS Data'!$1:$1,0),FALSE),"")</f>
        <v/>
      </c>
      <c r="J289" s="117" t="str">
        <f>IFERROR(VLOOKUP($A289,'QMS Data'!$A:$BD,MATCH(J$1,'QMS Data'!$1:$1,0),FALSE),"")</f>
        <v/>
      </c>
      <c r="K289" s="117" t="str">
        <f>IFERROR(VLOOKUP($A289,'QMS Data'!$A:$BD,MATCH(K$1,'QMS Data'!$1:$1,0),FALSE),"")</f>
        <v/>
      </c>
      <c r="L289" s="119" t="str">
        <f>IFERROR(VLOOKUP($A289,'QMS Data'!$A:$BD,MATCH(L$1,'QMS Data'!$1:$1,0),FALSE),"")</f>
        <v/>
      </c>
      <c r="M289" s="120" t="str">
        <f>IFERROR(VLOOKUP($A289,'QMS Data'!$A:$BD,MATCH(M$1,'QMS Data'!$1:$1,0),FALSE),"")</f>
        <v/>
      </c>
      <c r="N289" s="119" t="str">
        <f>IFERROR(VLOOKUP($A289,'QMS Data'!$A:$BD,MATCH(N$1,'QMS Data'!$1:$1,0),FALSE),"")</f>
        <v/>
      </c>
      <c r="O289" s="120" t="str">
        <f>IFERROR(VLOOKUP($A289,'QMS Data'!$A:$BD,MATCH(O$1,'QMS Data'!$1:$1,0),FALSE),"")</f>
        <v/>
      </c>
      <c r="P289" s="119" t="str">
        <f>IFERROR(VLOOKUP($A289,'QMS Data'!$A:$BD,MATCH(P$1,'QMS Data'!$1:$1,0),FALSE),"")</f>
        <v/>
      </c>
      <c r="Q289" s="120" t="str">
        <f>IFERROR(VLOOKUP($A289,'QMS Data'!$A:$BD,MATCH(Q$1,'QMS Data'!$1:$1,0),FALSE),"")</f>
        <v/>
      </c>
      <c r="R289" s="119" t="str">
        <f>IFERROR(VLOOKUP($A289,'QMS Data'!$A:$BD,MATCH(R$1,'QMS Data'!$1:$1,0),FALSE),"")</f>
        <v/>
      </c>
      <c r="S289" s="120" t="str">
        <f>IFERROR(VLOOKUP($A289,'QMS Data'!$A:$BD,MATCH(S$1,'QMS Data'!$1:$1,0),FALSE),"")</f>
        <v/>
      </c>
      <c r="T289" s="121" t="str">
        <f t="shared" si="20"/>
        <v/>
      </c>
      <c r="U289" s="122" t="str">
        <f t="shared" si="21"/>
        <v/>
      </c>
      <c r="V289" s="121" t="str">
        <f>IFERROR(VLOOKUP('Required Data'!$H289,Evaluators!A:B,2,FALSE),"")</f>
        <v/>
      </c>
      <c r="W289" s="123" t="str">
        <f t="shared" si="22"/>
        <v/>
      </c>
      <c r="X289" s="124" t="str">
        <f>IFERROR(VLOOKUP(G289,'Active List'!B:D,2,FALSE),"")</f>
        <v/>
      </c>
      <c r="Y289" s="124" t="str">
        <f>IFERROR(SUM('Required Data'!$L289+'Required Data'!$N289+'Required Data'!$P289),"")</f>
        <v/>
      </c>
      <c r="Z289" s="123" t="str">
        <f t="shared" si="23"/>
        <v/>
      </c>
      <c r="AA289" s="125" t="str">
        <f>IFERROR(DATE(Table1[[#This Row],[Call Year]],Table1[[#This Row],[Call Month]],Table1[[#This Row],[Call day]]),"")</f>
        <v/>
      </c>
      <c r="AB289" s="123" t="str">
        <f>TEXT(Table1[[#This Row],[Call date]],"DDDD")</f>
        <v/>
      </c>
      <c r="AC28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89" s="126" t="str">
        <f>IFERROR(HOUR(Table1[[#This Row],[Time]]),"")</f>
        <v/>
      </c>
      <c r="AE289" s="126" t="str">
        <f>IFERROR(VLOOKUP(J289,DV!A:B,2,FALSE),J289)</f>
        <v/>
      </c>
    </row>
    <row r="290" spans="1:31" s="137" customFormat="1">
      <c r="A290" s="90" t="str">
        <f>IF('QMS Data'!A290&lt;&gt;"",'QMS Data'!A290,"")</f>
        <v/>
      </c>
      <c r="B290" s="117" t="str">
        <f>IFERROR(VLOOKUP($A290,'QMS Data'!$A:$BD,MATCH(B$1,'QMS Data'!$1:$1,0),FALSE),"")</f>
        <v/>
      </c>
      <c r="C290" s="117" t="str">
        <f>IFERROR(VLOOKUP($A290,'QMS Data'!$A:$BD,MATCH(C$1,'QMS Data'!$1:$1,0),FALSE),"")</f>
        <v/>
      </c>
      <c r="D290" s="117" t="str">
        <f>IFERROR(VLOOKUP($A290,'QMS Data'!$A:$BD,MATCH(D$1,'QMS Data'!$1:$1,0),FALSE),"")</f>
        <v/>
      </c>
      <c r="E290" s="118" t="str">
        <f>IFERROR(VLOOKUP($A290,'QMS Data'!$A:$BD,MATCH(E$1,'QMS Data'!$1:$1,0),FALSE),"")</f>
        <v/>
      </c>
      <c r="F290" s="117" t="str">
        <f>IFERROR(VLOOKUP($A290,'QMS Data'!$A:$BD,MATCH(F$1,'QMS Data'!$1:$1,0),FALSE),"")</f>
        <v/>
      </c>
      <c r="G290" s="117" t="str">
        <f>IFERROR(VLOOKUP($A290,'QMS Data'!$A:$BD,MATCH(G$1,'QMS Data'!$1:$1,0),FALSE),"")</f>
        <v/>
      </c>
      <c r="H290" s="117" t="str">
        <f>IFERROR(VLOOKUP($A290,'QMS Data'!$A:$BD,MATCH(H$1,'QMS Data'!$1:$1,0),FALSE),"")</f>
        <v/>
      </c>
      <c r="I290" s="117" t="str">
        <f>IFERROR(VLOOKUP($A290,'QMS Data'!$A:$BD,MATCH(I$1,'QMS Data'!$1:$1,0),FALSE),"")</f>
        <v/>
      </c>
      <c r="J290" s="117" t="str">
        <f>IFERROR(VLOOKUP($A290,'QMS Data'!$A:$BD,MATCH(J$1,'QMS Data'!$1:$1,0),FALSE),"")</f>
        <v/>
      </c>
      <c r="K290" s="117" t="str">
        <f>IFERROR(VLOOKUP($A290,'QMS Data'!$A:$BD,MATCH(K$1,'QMS Data'!$1:$1,0),FALSE),"")</f>
        <v/>
      </c>
      <c r="L290" s="119" t="str">
        <f>IFERROR(VLOOKUP($A290,'QMS Data'!$A:$BD,MATCH(L$1,'QMS Data'!$1:$1,0),FALSE),"")</f>
        <v/>
      </c>
      <c r="M290" s="120" t="str">
        <f>IFERROR(VLOOKUP($A290,'QMS Data'!$A:$BD,MATCH(M$1,'QMS Data'!$1:$1,0),FALSE),"")</f>
        <v/>
      </c>
      <c r="N290" s="119" t="str">
        <f>IFERROR(VLOOKUP($A290,'QMS Data'!$A:$BD,MATCH(N$1,'QMS Data'!$1:$1,0),FALSE),"")</f>
        <v/>
      </c>
      <c r="O290" s="120" t="str">
        <f>IFERROR(VLOOKUP($A290,'QMS Data'!$A:$BD,MATCH(O$1,'QMS Data'!$1:$1,0),FALSE),"")</f>
        <v/>
      </c>
      <c r="P290" s="119" t="str">
        <f>IFERROR(VLOOKUP($A290,'QMS Data'!$A:$BD,MATCH(P$1,'QMS Data'!$1:$1,0),FALSE),"")</f>
        <v/>
      </c>
      <c r="Q290" s="120" t="str">
        <f>IFERROR(VLOOKUP($A290,'QMS Data'!$A:$BD,MATCH(Q$1,'QMS Data'!$1:$1,0),FALSE),"")</f>
        <v/>
      </c>
      <c r="R290" s="119" t="str">
        <f>IFERROR(VLOOKUP($A290,'QMS Data'!$A:$BD,MATCH(R$1,'QMS Data'!$1:$1,0),FALSE),"")</f>
        <v/>
      </c>
      <c r="S290" s="120" t="str">
        <f>IFERROR(VLOOKUP($A290,'QMS Data'!$A:$BD,MATCH(S$1,'QMS Data'!$1:$1,0),FALSE),"")</f>
        <v/>
      </c>
      <c r="T290" s="121" t="str">
        <f t="shared" si="20"/>
        <v/>
      </c>
      <c r="U290" s="122" t="str">
        <f t="shared" si="21"/>
        <v/>
      </c>
      <c r="V290" s="121" t="str">
        <f>IFERROR(VLOOKUP('Required Data'!$H290,Evaluators!A:B,2,FALSE),"")</f>
        <v/>
      </c>
      <c r="W290" s="123" t="str">
        <f t="shared" si="22"/>
        <v/>
      </c>
      <c r="X290" s="124" t="str">
        <f>IFERROR(VLOOKUP(G290,'Active List'!B:D,2,FALSE),"")</f>
        <v/>
      </c>
      <c r="Y290" s="124" t="str">
        <f>IFERROR(SUM('Required Data'!$L290+'Required Data'!$N290+'Required Data'!$P290),"")</f>
        <v/>
      </c>
      <c r="Z290" s="123" t="str">
        <f t="shared" si="23"/>
        <v/>
      </c>
      <c r="AA290" s="125" t="str">
        <f>IFERROR(DATE(Table1[[#This Row],[Call Year]],Table1[[#This Row],[Call Month]],Table1[[#This Row],[Call day]]),"")</f>
        <v/>
      </c>
      <c r="AB290" s="123" t="str">
        <f>TEXT(Table1[[#This Row],[Call date]],"DDDD")</f>
        <v/>
      </c>
      <c r="AC29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0" s="126" t="str">
        <f>IFERROR(HOUR(Table1[[#This Row],[Time]]),"")</f>
        <v/>
      </c>
      <c r="AE290" s="126" t="str">
        <f>IFERROR(VLOOKUP(J290,DV!A:B,2,FALSE),J290)</f>
        <v/>
      </c>
    </row>
    <row r="291" spans="1:31" s="137" customFormat="1">
      <c r="A291" s="90" t="str">
        <f>IF('QMS Data'!A291&lt;&gt;"",'QMS Data'!A291,"")</f>
        <v/>
      </c>
      <c r="B291" s="117" t="str">
        <f>IFERROR(VLOOKUP($A291,'QMS Data'!$A:$BD,MATCH(B$1,'QMS Data'!$1:$1,0),FALSE),"")</f>
        <v/>
      </c>
      <c r="C291" s="117" t="str">
        <f>IFERROR(VLOOKUP($A291,'QMS Data'!$A:$BD,MATCH(C$1,'QMS Data'!$1:$1,0),FALSE),"")</f>
        <v/>
      </c>
      <c r="D291" s="117" t="str">
        <f>IFERROR(VLOOKUP($A291,'QMS Data'!$A:$BD,MATCH(D$1,'QMS Data'!$1:$1,0),FALSE),"")</f>
        <v/>
      </c>
      <c r="E291" s="118" t="str">
        <f>IFERROR(VLOOKUP($A291,'QMS Data'!$A:$BD,MATCH(E$1,'QMS Data'!$1:$1,0),FALSE),"")</f>
        <v/>
      </c>
      <c r="F291" s="117" t="str">
        <f>IFERROR(VLOOKUP($A291,'QMS Data'!$A:$BD,MATCH(F$1,'QMS Data'!$1:$1,0),FALSE),"")</f>
        <v/>
      </c>
      <c r="G291" s="117" t="str">
        <f>IFERROR(VLOOKUP($A291,'QMS Data'!$A:$BD,MATCH(G$1,'QMS Data'!$1:$1,0),FALSE),"")</f>
        <v/>
      </c>
      <c r="H291" s="117" t="str">
        <f>IFERROR(VLOOKUP($A291,'QMS Data'!$A:$BD,MATCH(H$1,'QMS Data'!$1:$1,0),FALSE),"")</f>
        <v/>
      </c>
      <c r="I291" s="117" t="str">
        <f>IFERROR(VLOOKUP($A291,'QMS Data'!$A:$BD,MATCH(I$1,'QMS Data'!$1:$1,0),FALSE),"")</f>
        <v/>
      </c>
      <c r="J291" s="117" t="str">
        <f>IFERROR(VLOOKUP($A291,'QMS Data'!$A:$BD,MATCH(J$1,'QMS Data'!$1:$1,0),FALSE),"")</f>
        <v/>
      </c>
      <c r="K291" s="117" t="str">
        <f>IFERROR(VLOOKUP($A291,'QMS Data'!$A:$BD,MATCH(K$1,'QMS Data'!$1:$1,0),FALSE),"")</f>
        <v/>
      </c>
      <c r="L291" s="119" t="str">
        <f>IFERROR(VLOOKUP($A291,'QMS Data'!$A:$BD,MATCH(L$1,'QMS Data'!$1:$1,0),FALSE),"")</f>
        <v/>
      </c>
      <c r="M291" s="120" t="str">
        <f>IFERROR(VLOOKUP($A291,'QMS Data'!$A:$BD,MATCH(M$1,'QMS Data'!$1:$1,0),FALSE),"")</f>
        <v/>
      </c>
      <c r="N291" s="119" t="str">
        <f>IFERROR(VLOOKUP($A291,'QMS Data'!$A:$BD,MATCH(N$1,'QMS Data'!$1:$1,0),FALSE),"")</f>
        <v/>
      </c>
      <c r="O291" s="120" t="str">
        <f>IFERROR(VLOOKUP($A291,'QMS Data'!$A:$BD,MATCH(O$1,'QMS Data'!$1:$1,0),FALSE),"")</f>
        <v/>
      </c>
      <c r="P291" s="119" t="str">
        <f>IFERROR(VLOOKUP($A291,'QMS Data'!$A:$BD,MATCH(P$1,'QMS Data'!$1:$1,0),FALSE),"")</f>
        <v/>
      </c>
      <c r="Q291" s="120" t="str">
        <f>IFERROR(VLOOKUP($A291,'QMS Data'!$A:$BD,MATCH(Q$1,'QMS Data'!$1:$1,0),FALSE),"")</f>
        <v/>
      </c>
      <c r="R291" s="119" t="str">
        <f>IFERROR(VLOOKUP($A291,'QMS Data'!$A:$BD,MATCH(R$1,'QMS Data'!$1:$1,0),FALSE),"")</f>
        <v/>
      </c>
      <c r="S291" s="120" t="str">
        <f>IFERROR(VLOOKUP($A291,'QMS Data'!$A:$BD,MATCH(S$1,'QMS Data'!$1:$1,0),FALSE),"")</f>
        <v/>
      </c>
      <c r="T291" s="121" t="str">
        <f t="shared" si="20"/>
        <v/>
      </c>
      <c r="U291" s="122" t="str">
        <f t="shared" si="21"/>
        <v/>
      </c>
      <c r="V291" s="121" t="str">
        <f>IFERROR(VLOOKUP('Required Data'!$H291,Evaluators!A:B,2,FALSE),"")</f>
        <v/>
      </c>
      <c r="W291" s="123" t="str">
        <f t="shared" si="22"/>
        <v/>
      </c>
      <c r="X291" s="124" t="str">
        <f>IFERROR(VLOOKUP(G291,'Active List'!B:D,2,FALSE),"")</f>
        <v/>
      </c>
      <c r="Y291" s="124" t="str">
        <f>IFERROR(SUM('Required Data'!$L291+'Required Data'!$N291+'Required Data'!$P291),"")</f>
        <v/>
      </c>
      <c r="Z291" s="123" t="str">
        <f t="shared" si="23"/>
        <v/>
      </c>
      <c r="AA291" s="125" t="str">
        <f>IFERROR(DATE(Table1[[#This Row],[Call Year]],Table1[[#This Row],[Call Month]],Table1[[#This Row],[Call day]]),"")</f>
        <v/>
      </c>
      <c r="AB291" s="123" t="str">
        <f>TEXT(Table1[[#This Row],[Call date]],"DDDD")</f>
        <v/>
      </c>
      <c r="AC29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1" s="126" t="str">
        <f>IFERROR(HOUR(Table1[[#This Row],[Time]]),"")</f>
        <v/>
      </c>
      <c r="AE291" s="126" t="str">
        <f>IFERROR(VLOOKUP(J291,DV!A:B,2,FALSE),J291)</f>
        <v/>
      </c>
    </row>
    <row r="292" spans="1:31" s="137" customFormat="1">
      <c r="A292" s="90" t="str">
        <f>IF('QMS Data'!A292&lt;&gt;"",'QMS Data'!A292,"")</f>
        <v/>
      </c>
      <c r="B292" s="117" t="str">
        <f>IFERROR(VLOOKUP($A292,'QMS Data'!$A:$BD,MATCH(B$1,'QMS Data'!$1:$1,0),FALSE),"")</f>
        <v/>
      </c>
      <c r="C292" s="117" t="str">
        <f>IFERROR(VLOOKUP($A292,'QMS Data'!$A:$BD,MATCH(C$1,'QMS Data'!$1:$1,0),FALSE),"")</f>
        <v/>
      </c>
      <c r="D292" s="117" t="str">
        <f>IFERROR(VLOOKUP($A292,'QMS Data'!$A:$BD,MATCH(D$1,'QMS Data'!$1:$1,0),FALSE),"")</f>
        <v/>
      </c>
      <c r="E292" s="118" t="str">
        <f>IFERROR(VLOOKUP($A292,'QMS Data'!$A:$BD,MATCH(E$1,'QMS Data'!$1:$1,0),FALSE),"")</f>
        <v/>
      </c>
      <c r="F292" s="117" t="str">
        <f>IFERROR(VLOOKUP($A292,'QMS Data'!$A:$BD,MATCH(F$1,'QMS Data'!$1:$1,0),FALSE),"")</f>
        <v/>
      </c>
      <c r="G292" s="117" t="str">
        <f>IFERROR(VLOOKUP($A292,'QMS Data'!$A:$BD,MATCH(G$1,'QMS Data'!$1:$1,0),FALSE),"")</f>
        <v/>
      </c>
      <c r="H292" s="117" t="str">
        <f>IFERROR(VLOOKUP($A292,'QMS Data'!$A:$BD,MATCH(H$1,'QMS Data'!$1:$1,0),FALSE),"")</f>
        <v/>
      </c>
      <c r="I292" s="117" t="str">
        <f>IFERROR(VLOOKUP($A292,'QMS Data'!$A:$BD,MATCH(I$1,'QMS Data'!$1:$1,0),FALSE),"")</f>
        <v/>
      </c>
      <c r="J292" s="117" t="str">
        <f>IFERROR(VLOOKUP($A292,'QMS Data'!$A:$BD,MATCH(J$1,'QMS Data'!$1:$1,0),FALSE),"")</f>
        <v/>
      </c>
      <c r="K292" s="117" t="str">
        <f>IFERROR(VLOOKUP($A292,'QMS Data'!$A:$BD,MATCH(K$1,'QMS Data'!$1:$1,0),FALSE),"")</f>
        <v/>
      </c>
      <c r="L292" s="119" t="str">
        <f>IFERROR(VLOOKUP($A292,'QMS Data'!$A:$BD,MATCH(L$1,'QMS Data'!$1:$1,0),FALSE),"")</f>
        <v/>
      </c>
      <c r="M292" s="120" t="str">
        <f>IFERROR(VLOOKUP($A292,'QMS Data'!$A:$BD,MATCH(M$1,'QMS Data'!$1:$1,0),FALSE),"")</f>
        <v/>
      </c>
      <c r="N292" s="119" t="str">
        <f>IFERROR(VLOOKUP($A292,'QMS Data'!$A:$BD,MATCH(N$1,'QMS Data'!$1:$1,0),FALSE),"")</f>
        <v/>
      </c>
      <c r="O292" s="120" t="str">
        <f>IFERROR(VLOOKUP($A292,'QMS Data'!$A:$BD,MATCH(O$1,'QMS Data'!$1:$1,0),FALSE),"")</f>
        <v/>
      </c>
      <c r="P292" s="119" t="str">
        <f>IFERROR(VLOOKUP($A292,'QMS Data'!$A:$BD,MATCH(P$1,'QMS Data'!$1:$1,0),FALSE),"")</f>
        <v/>
      </c>
      <c r="Q292" s="120" t="str">
        <f>IFERROR(VLOOKUP($A292,'QMS Data'!$A:$BD,MATCH(Q$1,'QMS Data'!$1:$1,0),FALSE),"")</f>
        <v/>
      </c>
      <c r="R292" s="119" t="str">
        <f>IFERROR(VLOOKUP($A292,'QMS Data'!$A:$BD,MATCH(R$1,'QMS Data'!$1:$1,0),FALSE),"")</f>
        <v/>
      </c>
      <c r="S292" s="120" t="str">
        <f>IFERROR(VLOOKUP($A292,'QMS Data'!$A:$BD,MATCH(S$1,'QMS Data'!$1:$1,0),FALSE),"")</f>
        <v/>
      </c>
      <c r="T292" s="121" t="str">
        <f t="shared" si="20"/>
        <v/>
      </c>
      <c r="U292" s="122" t="str">
        <f t="shared" si="21"/>
        <v/>
      </c>
      <c r="V292" s="121" t="str">
        <f>IFERROR(VLOOKUP('Required Data'!$H292,Evaluators!A:B,2,FALSE),"")</f>
        <v/>
      </c>
      <c r="W292" s="123" t="str">
        <f t="shared" si="22"/>
        <v/>
      </c>
      <c r="X292" s="124" t="str">
        <f>IFERROR(VLOOKUP(G292,'Active List'!B:D,2,FALSE),"")</f>
        <v/>
      </c>
      <c r="Y292" s="124" t="str">
        <f>IFERROR(SUM('Required Data'!$L292+'Required Data'!$N292+'Required Data'!$P292),"")</f>
        <v/>
      </c>
      <c r="Z292" s="123" t="str">
        <f t="shared" si="23"/>
        <v/>
      </c>
      <c r="AA292" s="125" t="str">
        <f>IFERROR(DATE(Table1[[#This Row],[Call Year]],Table1[[#This Row],[Call Month]],Table1[[#This Row],[Call day]]),"")</f>
        <v/>
      </c>
      <c r="AB292" s="123" t="str">
        <f>TEXT(Table1[[#This Row],[Call date]],"DDDD")</f>
        <v/>
      </c>
      <c r="AC29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2" s="126" t="str">
        <f>IFERROR(HOUR(Table1[[#This Row],[Time]]),"")</f>
        <v/>
      </c>
      <c r="AE292" s="126" t="str">
        <f>IFERROR(VLOOKUP(J292,DV!A:B,2,FALSE),J292)</f>
        <v/>
      </c>
    </row>
    <row r="293" spans="1:31" s="137" customFormat="1">
      <c r="A293" s="90" t="str">
        <f>IF('QMS Data'!A293&lt;&gt;"",'QMS Data'!A293,"")</f>
        <v/>
      </c>
      <c r="B293" s="117" t="str">
        <f>IFERROR(VLOOKUP($A293,'QMS Data'!$A:$BD,MATCH(B$1,'QMS Data'!$1:$1,0),FALSE),"")</f>
        <v/>
      </c>
      <c r="C293" s="117" t="str">
        <f>IFERROR(VLOOKUP($A293,'QMS Data'!$A:$BD,MATCH(C$1,'QMS Data'!$1:$1,0),FALSE),"")</f>
        <v/>
      </c>
      <c r="D293" s="117" t="str">
        <f>IFERROR(VLOOKUP($A293,'QMS Data'!$A:$BD,MATCH(D$1,'QMS Data'!$1:$1,0),FALSE),"")</f>
        <v/>
      </c>
      <c r="E293" s="118" t="str">
        <f>IFERROR(VLOOKUP($A293,'QMS Data'!$A:$BD,MATCH(E$1,'QMS Data'!$1:$1,0),FALSE),"")</f>
        <v/>
      </c>
      <c r="F293" s="117" t="str">
        <f>IFERROR(VLOOKUP($A293,'QMS Data'!$A:$BD,MATCH(F$1,'QMS Data'!$1:$1,0),FALSE),"")</f>
        <v/>
      </c>
      <c r="G293" s="117" t="str">
        <f>IFERROR(VLOOKUP($A293,'QMS Data'!$A:$BD,MATCH(G$1,'QMS Data'!$1:$1,0),FALSE),"")</f>
        <v/>
      </c>
      <c r="H293" s="117" t="str">
        <f>IFERROR(VLOOKUP($A293,'QMS Data'!$A:$BD,MATCH(H$1,'QMS Data'!$1:$1,0),FALSE),"")</f>
        <v/>
      </c>
      <c r="I293" s="117" t="str">
        <f>IFERROR(VLOOKUP($A293,'QMS Data'!$A:$BD,MATCH(I$1,'QMS Data'!$1:$1,0),FALSE),"")</f>
        <v/>
      </c>
      <c r="J293" s="117" t="str">
        <f>IFERROR(VLOOKUP($A293,'QMS Data'!$A:$BD,MATCH(J$1,'QMS Data'!$1:$1,0),FALSE),"")</f>
        <v/>
      </c>
      <c r="K293" s="117" t="str">
        <f>IFERROR(VLOOKUP($A293,'QMS Data'!$A:$BD,MATCH(K$1,'QMS Data'!$1:$1,0),FALSE),"")</f>
        <v/>
      </c>
      <c r="L293" s="119" t="str">
        <f>IFERROR(VLOOKUP($A293,'QMS Data'!$A:$BD,MATCH(L$1,'QMS Data'!$1:$1,0),FALSE),"")</f>
        <v/>
      </c>
      <c r="M293" s="120" t="str">
        <f>IFERROR(VLOOKUP($A293,'QMS Data'!$A:$BD,MATCH(M$1,'QMS Data'!$1:$1,0),FALSE),"")</f>
        <v/>
      </c>
      <c r="N293" s="119" t="str">
        <f>IFERROR(VLOOKUP($A293,'QMS Data'!$A:$BD,MATCH(N$1,'QMS Data'!$1:$1,0),FALSE),"")</f>
        <v/>
      </c>
      <c r="O293" s="120" t="str">
        <f>IFERROR(VLOOKUP($A293,'QMS Data'!$A:$BD,MATCH(O$1,'QMS Data'!$1:$1,0),FALSE),"")</f>
        <v/>
      </c>
      <c r="P293" s="119" t="str">
        <f>IFERROR(VLOOKUP($A293,'QMS Data'!$A:$BD,MATCH(P$1,'QMS Data'!$1:$1,0),FALSE),"")</f>
        <v/>
      </c>
      <c r="Q293" s="120" t="str">
        <f>IFERROR(VLOOKUP($A293,'QMS Data'!$A:$BD,MATCH(Q$1,'QMS Data'!$1:$1,0),FALSE),"")</f>
        <v/>
      </c>
      <c r="R293" s="119" t="str">
        <f>IFERROR(VLOOKUP($A293,'QMS Data'!$A:$BD,MATCH(R$1,'QMS Data'!$1:$1,0),FALSE),"")</f>
        <v/>
      </c>
      <c r="S293" s="120" t="str">
        <f>IFERROR(VLOOKUP($A293,'QMS Data'!$A:$BD,MATCH(S$1,'QMS Data'!$1:$1,0),FALSE),"")</f>
        <v/>
      </c>
      <c r="T293" s="121" t="str">
        <f t="shared" si="20"/>
        <v/>
      </c>
      <c r="U293" s="122" t="str">
        <f t="shared" si="21"/>
        <v/>
      </c>
      <c r="V293" s="121" t="str">
        <f>IFERROR(VLOOKUP('Required Data'!$H293,Evaluators!A:B,2,FALSE),"")</f>
        <v/>
      </c>
      <c r="W293" s="123" t="str">
        <f t="shared" si="22"/>
        <v/>
      </c>
      <c r="X293" s="124" t="str">
        <f>IFERROR(VLOOKUP(G293,'Active List'!B:D,2,FALSE),"")</f>
        <v/>
      </c>
      <c r="Y293" s="124" t="str">
        <f>IFERROR(SUM('Required Data'!$L293+'Required Data'!$N293+'Required Data'!$P293),"")</f>
        <v/>
      </c>
      <c r="Z293" s="123" t="str">
        <f t="shared" si="23"/>
        <v/>
      </c>
      <c r="AA293" s="125" t="str">
        <f>IFERROR(DATE(Table1[[#This Row],[Call Year]],Table1[[#This Row],[Call Month]],Table1[[#This Row],[Call day]]),"")</f>
        <v/>
      </c>
      <c r="AB293" s="123" t="str">
        <f>TEXT(Table1[[#This Row],[Call date]],"DDDD")</f>
        <v/>
      </c>
      <c r="AC29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3" s="126" t="str">
        <f>IFERROR(HOUR(Table1[[#This Row],[Time]]),"")</f>
        <v/>
      </c>
      <c r="AE293" s="126" t="str">
        <f>IFERROR(VLOOKUP(J293,DV!A:B,2,FALSE),J293)</f>
        <v/>
      </c>
    </row>
    <row r="294" spans="1:31" s="137" customFormat="1">
      <c r="A294" s="90" t="str">
        <f>IF('QMS Data'!A294&lt;&gt;"",'QMS Data'!A294,"")</f>
        <v/>
      </c>
      <c r="B294" s="117" t="str">
        <f>IFERROR(VLOOKUP($A294,'QMS Data'!$A:$BD,MATCH(B$1,'QMS Data'!$1:$1,0),FALSE),"")</f>
        <v/>
      </c>
      <c r="C294" s="117" t="str">
        <f>IFERROR(VLOOKUP($A294,'QMS Data'!$A:$BD,MATCH(C$1,'QMS Data'!$1:$1,0),FALSE),"")</f>
        <v/>
      </c>
      <c r="D294" s="117" t="str">
        <f>IFERROR(VLOOKUP($A294,'QMS Data'!$A:$BD,MATCH(D$1,'QMS Data'!$1:$1,0),FALSE),"")</f>
        <v/>
      </c>
      <c r="E294" s="118" t="str">
        <f>IFERROR(VLOOKUP($A294,'QMS Data'!$A:$BD,MATCH(E$1,'QMS Data'!$1:$1,0),FALSE),"")</f>
        <v/>
      </c>
      <c r="F294" s="117" t="str">
        <f>IFERROR(VLOOKUP($A294,'QMS Data'!$A:$BD,MATCH(F$1,'QMS Data'!$1:$1,0),FALSE),"")</f>
        <v/>
      </c>
      <c r="G294" s="117" t="str">
        <f>IFERROR(VLOOKUP($A294,'QMS Data'!$A:$BD,MATCH(G$1,'QMS Data'!$1:$1,0),FALSE),"")</f>
        <v/>
      </c>
      <c r="H294" s="117" t="str">
        <f>IFERROR(VLOOKUP($A294,'QMS Data'!$A:$BD,MATCH(H$1,'QMS Data'!$1:$1,0),FALSE),"")</f>
        <v/>
      </c>
      <c r="I294" s="117" t="str">
        <f>IFERROR(VLOOKUP($A294,'QMS Data'!$A:$BD,MATCH(I$1,'QMS Data'!$1:$1,0),FALSE),"")</f>
        <v/>
      </c>
      <c r="J294" s="117" t="str">
        <f>IFERROR(VLOOKUP($A294,'QMS Data'!$A:$BD,MATCH(J$1,'QMS Data'!$1:$1,0),FALSE),"")</f>
        <v/>
      </c>
      <c r="K294" s="117" t="str">
        <f>IFERROR(VLOOKUP($A294,'QMS Data'!$A:$BD,MATCH(K$1,'QMS Data'!$1:$1,0),FALSE),"")</f>
        <v/>
      </c>
      <c r="L294" s="119" t="str">
        <f>IFERROR(VLOOKUP($A294,'QMS Data'!$A:$BD,MATCH(L$1,'QMS Data'!$1:$1,0),FALSE),"")</f>
        <v/>
      </c>
      <c r="M294" s="120" t="str">
        <f>IFERROR(VLOOKUP($A294,'QMS Data'!$A:$BD,MATCH(M$1,'QMS Data'!$1:$1,0),FALSE),"")</f>
        <v/>
      </c>
      <c r="N294" s="119" t="str">
        <f>IFERROR(VLOOKUP($A294,'QMS Data'!$A:$BD,MATCH(N$1,'QMS Data'!$1:$1,0),FALSE),"")</f>
        <v/>
      </c>
      <c r="O294" s="120" t="str">
        <f>IFERROR(VLOOKUP($A294,'QMS Data'!$A:$BD,MATCH(O$1,'QMS Data'!$1:$1,0),FALSE),"")</f>
        <v/>
      </c>
      <c r="P294" s="119" t="str">
        <f>IFERROR(VLOOKUP($A294,'QMS Data'!$A:$BD,MATCH(P$1,'QMS Data'!$1:$1,0),FALSE),"")</f>
        <v/>
      </c>
      <c r="Q294" s="120" t="str">
        <f>IFERROR(VLOOKUP($A294,'QMS Data'!$A:$BD,MATCH(Q$1,'QMS Data'!$1:$1,0),FALSE),"")</f>
        <v/>
      </c>
      <c r="R294" s="119" t="str">
        <f>IFERROR(VLOOKUP($A294,'QMS Data'!$A:$BD,MATCH(R$1,'QMS Data'!$1:$1,0),FALSE),"")</f>
        <v/>
      </c>
      <c r="S294" s="120" t="str">
        <f>IFERROR(VLOOKUP($A294,'QMS Data'!$A:$BD,MATCH(S$1,'QMS Data'!$1:$1,0),FALSE),"")</f>
        <v/>
      </c>
      <c r="T294" s="121" t="str">
        <f t="shared" si="20"/>
        <v/>
      </c>
      <c r="U294" s="122" t="str">
        <f t="shared" si="21"/>
        <v/>
      </c>
      <c r="V294" s="121" t="str">
        <f>IFERROR(VLOOKUP('Required Data'!$H294,Evaluators!A:B,2,FALSE),"")</f>
        <v/>
      </c>
      <c r="W294" s="123" t="str">
        <f t="shared" si="22"/>
        <v/>
      </c>
      <c r="X294" s="124" t="str">
        <f>IFERROR(VLOOKUP(G294,'Active List'!B:D,2,FALSE),"")</f>
        <v/>
      </c>
      <c r="Y294" s="124" t="str">
        <f>IFERROR(SUM('Required Data'!$L294+'Required Data'!$N294+'Required Data'!$P294),"")</f>
        <v/>
      </c>
      <c r="Z294" s="123" t="str">
        <f t="shared" si="23"/>
        <v/>
      </c>
      <c r="AA294" s="125" t="str">
        <f>IFERROR(DATE(Table1[[#This Row],[Call Year]],Table1[[#This Row],[Call Month]],Table1[[#This Row],[Call day]]),"")</f>
        <v/>
      </c>
      <c r="AB294" s="123" t="str">
        <f>TEXT(Table1[[#This Row],[Call date]],"DDDD")</f>
        <v/>
      </c>
      <c r="AC29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4" s="126" t="str">
        <f>IFERROR(HOUR(Table1[[#This Row],[Time]]),"")</f>
        <v/>
      </c>
      <c r="AE294" s="126" t="str">
        <f>IFERROR(VLOOKUP(J294,DV!A:B,2,FALSE),J294)</f>
        <v/>
      </c>
    </row>
    <row r="295" spans="1:31" s="137" customFormat="1">
      <c r="A295" s="90" t="str">
        <f>IF('QMS Data'!A295&lt;&gt;"",'QMS Data'!A295,"")</f>
        <v/>
      </c>
      <c r="B295" s="117" t="str">
        <f>IFERROR(VLOOKUP($A295,'QMS Data'!$A:$BD,MATCH(B$1,'QMS Data'!$1:$1,0),FALSE),"")</f>
        <v/>
      </c>
      <c r="C295" s="117" t="str">
        <f>IFERROR(VLOOKUP($A295,'QMS Data'!$A:$BD,MATCH(C$1,'QMS Data'!$1:$1,0),FALSE),"")</f>
        <v/>
      </c>
      <c r="D295" s="117" t="str">
        <f>IFERROR(VLOOKUP($A295,'QMS Data'!$A:$BD,MATCH(D$1,'QMS Data'!$1:$1,0),FALSE),"")</f>
        <v/>
      </c>
      <c r="E295" s="118" t="str">
        <f>IFERROR(VLOOKUP($A295,'QMS Data'!$A:$BD,MATCH(E$1,'QMS Data'!$1:$1,0),FALSE),"")</f>
        <v/>
      </c>
      <c r="F295" s="117" t="str">
        <f>IFERROR(VLOOKUP($A295,'QMS Data'!$A:$BD,MATCH(F$1,'QMS Data'!$1:$1,0),FALSE),"")</f>
        <v/>
      </c>
      <c r="G295" s="117" t="str">
        <f>IFERROR(VLOOKUP($A295,'QMS Data'!$A:$BD,MATCH(G$1,'QMS Data'!$1:$1,0),FALSE),"")</f>
        <v/>
      </c>
      <c r="H295" s="117" t="str">
        <f>IFERROR(VLOOKUP($A295,'QMS Data'!$A:$BD,MATCH(H$1,'QMS Data'!$1:$1,0),FALSE),"")</f>
        <v/>
      </c>
      <c r="I295" s="117" t="str">
        <f>IFERROR(VLOOKUP($A295,'QMS Data'!$A:$BD,MATCH(I$1,'QMS Data'!$1:$1,0),FALSE),"")</f>
        <v/>
      </c>
      <c r="J295" s="117" t="str">
        <f>IFERROR(VLOOKUP($A295,'QMS Data'!$A:$BD,MATCH(J$1,'QMS Data'!$1:$1,0),FALSE),"")</f>
        <v/>
      </c>
      <c r="K295" s="117" t="str">
        <f>IFERROR(VLOOKUP($A295,'QMS Data'!$A:$BD,MATCH(K$1,'QMS Data'!$1:$1,0),FALSE),"")</f>
        <v/>
      </c>
      <c r="L295" s="119" t="str">
        <f>IFERROR(VLOOKUP($A295,'QMS Data'!$A:$BD,MATCH(L$1,'QMS Data'!$1:$1,0),FALSE),"")</f>
        <v/>
      </c>
      <c r="M295" s="120" t="str">
        <f>IFERROR(VLOOKUP($A295,'QMS Data'!$A:$BD,MATCH(M$1,'QMS Data'!$1:$1,0),FALSE),"")</f>
        <v/>
      </c>
      <c r="N295" s="119" t="str">
        <f>IFERROR(VLOOKUP($A295,'QMS Data'!$A:$BD,MATCH(N$1,'QMS Data'!$1:$1,0),FALSE),"")</f>
        <v/>
      </c>
      <c r="O295" s="120" t="str">
        <f>IFERROR(VLOOKUP($A295,'QMS Data'!$A:$BD,MATCH(O$1,'QMS Data'!$1:$1,0),FALSE),"")</f>
        <v/>
      </c>
      <c r="P295" s="119" t="str">
        <f>IFERROR(VLOOKUP($A295,'QMS Data'!$A:$BD,MATCH(P$1,'QMS Data'!$1:$1,0),FALSE),"")</f>
        <v/>
      </c>
      <c r="Q295" s="120" t="str">
        <f>IFERROR(VLOOKUP($A295,'QMS Data'!$A:$BD,MATCH(Q$1,'QMS Data'!$1:$1,0),FALSE),"")</f>
        <v/>
      </c>
      <c r="R295" s="119" t="str">
        <f>IFERROR(VLOOKUP($A295,'QMS Data'!$A:$BD,MATCH(R$1,'QMS Data'!$1:$1,0),FALSE),"")</f>
        <v/>
      </c>
      <c r="S295" s="120" t="str">
        <f>IFERROR(VLOOKUP($A295,'QMS Data'!$A:$BD,MATCH(S$1,'QMS Data'!$1:$1,0),FALSE),"")</f>
        <v/>
      </c>
      <c r="T295" s="121" t="str">
        <f t="shared" si="20"/>
        <v/>
      </c>
      <c r="U295" s="122" t="str">
        <f t="shared" si="21"/>
        <v/>
      </c>
      <c r="V295" s="121" t="str">
        <f>IFERROR(VLOOKUP('Required Data'!$H295,Evaluators!A:B,2,FALSE),"")</f>
        <v/>
      </c>
      <c r="W295" s="123" t="str">
        <f t="shared" si="22"/>
        <v/>
      </c>
      <c r="X295" s="124" t="str">
        <f>IFERROR(VLOOKUP(G295,'Active List'!B:D,2,FALSE),"")</f>
        <v/>
      </c>
      <c r="Y295" s="124" t="str">
        <f>IFERROR(SUM('Required Data'!$L295+'Required Data'!$N295+'Required Data'!$P295),"")</f>
        <v/>
      </c>
      <c r="Z295" s="123" t="str">
        <f t="shared" si="23"/>
        <v/>
      </c>
      <c r="AA295" s="125" t="str">
        <f>IFERROR(DATE(Table1[[#This Row],[Call Year]],Table1[[#This Row],[Call Month]],Table1[[#This Row],[Call day]]),"")</f>
        <v/>
      </c>
      <c r="AB295" s="123" t="str">
        <f>TEXT(Table1[[#This Row],[Call date]],"DDDD")</f>
        <v/>
      </c>
      <c r="AC29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5" s="126" t="str">
        <f>IFERROR(HOUR(Table1[[#This Row],[Time]]),"")</f>
        <v/>
      </c>
      <c r="AE295" s="126" t="str">
        <f>IFERROR(VLOOKUP(J295,DV!A:B,2,FALSE),J295)</f>
        <v/>
      </c>
    </row>
    <row r="296" spans="1:31" s="137" customFormat="1">
      <c r="A296" s="90" t="str">
        <f>IF('QMS Data'!A296&lt;&gt;"",'QMS Data'!A296,"")</f>
        <v/>
      </c>
      <c r="B296" s="117" t="str">
        <f>IFERROR(VLOOKUP($A296,'QMS Data'!$A:$BD,MATCH(B$1,'QMS Data'!$1:$1,0),FALSE),"")</f>
        <v/>
      </c>
      <c r="C296" s="117" t="str">
        <f>IFERROR(VLOOKUP($A296,'QMS Data'!$A:$BD,MATCH(C$1,'QMS Data'!$1:$1,0),FALSE),"")</f>
        <v/>
      </c>
      <c r="D296" s="117" t="str">
        <f>IFERROR(VLOOKUP($A296,'QMS Data'!$A:$BD,MATCH(D$1,'QMS Data'!$1:$1,0),FALSE),"")</f>
        <v/>
      </c>
      <c r="E296" s="118" t="str">
        <f>IFERROR(VLOOKUP($A296,'QMS Data'!$A:$BD,MATCH(E$1,'QMS Data'!$1:$1,0),FALSE),"")</f>
        <v/>
      </c>
      <c r="F296" s="117" t="str">
        <f>IFERROR(VLOOKUP($A296,'QMS Data'!$A:$BD,MATCH(F$1,'QMS Data'!$1:$1,0),FALSE),"")</f>
        <v/>
      </c>
      <c r="G296" s="117" t="str">
        <f>IFERROR(VLOOKUP($A296,'QMS Data'!$A:$BD,MATCH(G$1,'QMS Data'!$1:$1,0),FALSE),"")</f>
        <v/>
      </c>
      <c r="H296" s="117" t="str">
        <f>IFERROR(VLOOKUP($A296,'QMS Data'!$A:$BD,MATCH(H$1,'QMS Data'!$1:$1,0),FALSE),"")</f>
        <v/>
      </c>
      <c r="I296" s="117" t="str">
        <f>IFERROR(VLOOKUP($A296,'QMS Data'!$A:$BD,MATCH(I$1,'QMS Data'!$1:$1,0),FALSE),"")</f>
        <v/>
      </c>
      <c r="J296" s="117" t="str">
        <f>IFERROR(VLOOKUP($A296,'QMS Data'!$A:$BD,MATCH(J$1,'QMS Data'!$1:$1,0),FALSE),"")</f>
        <v/>
      </c>
      <c r="K296" s="117" t="str">
        <f>IFERROR(VLOOKUP($A296,'QMS Data'!$A:$BD,MATCH(K$1,'QMS Data'!$1:$1,0),FALSE),"")</f>
        <v/>
      </c>
      <c r="L296" s="119" t="str">
        <f>IFERROR(VLOOKUP($A296,'QMS Data'!$A:$BD,MATCH(L$1,'QMS Data'!$1:$1,0),FALSE),"")</f>
        <v/>
      </c>
      <c r="M296" s="120" t="str">
        <f>IFERROR(VLOOKUP($A296,'QMS Data'!$A:$BD,MATCH(M$1,'QMS Data'!$1:$1,0),FALSE),"")</f>
        <v/>
      </c>
      <c r="N296" s="119" t="str">
        <f>IFERROR(VLOOKUP($A296,'QMS Data'!$A:$BD,MATCH(N$1,'QMS Data'!$1:$1,0),FALSE),"")</f>
        <v/>
      </c>
      <c r="O296" s="120" t="str">
        <f>IFERROR(VLOOKUP($A296,'QMS Data'!$A:$BD,MATCH(O$1,'QMS Data'!$1:$1,0),FALSE),"")</f>
        <v/>
      </c>
      <c r="P296" s="119" t="str">
        <f>IFERROR(VLOOKUP($A296,'QMS Data'!$A:$BD,MATCH(P$1,'QMS Data'!$1:$1,0),FALSE),"")</f>
        <v/>
      </c>
      <c r="Q296" s="120" t="str">
        <f>IFERROR(VLOOKUP($A296,'QMS Data'!$A:$BD,MATCH(Q$1,'QMS Data'!$1:$1,0),FALSE),"")</f>
        <v/>
      </c>
      <c r="R296" s="119" t="str">
        <f>IFERROR(VLOOKUP($A296,'QMS Data'!$A:$BD,MATCH(R$1,'QMS Data'!$1:$1,0),FALSE),"")</f>
        <v/>
      </c>
      <c r="S296" s="120" t="str">
        <f>IFERROR(VLOOKUP($A296,'QMS Data'!$A:$BD,MATCH(S$1,'QMS Data'!$1:$1,0),FALSE),"")</f>
        <v/>
      </c>
      <c r="T296" s="121" t="str">
        <f t="shared" si="20"/>
        <v/>
      </c>
      <c r="U296" s="122" t="str">
        <f t="shared" si="21"/>
        <v/>
      </c>
      <c r="V296" s="121" t="str">
        <f>IFERROR(VLOOKUP('Required Data'!$H296,Evaluators!A:B,2,FALSE),"")</f>
        <v/>
      </c>
      <c r="W296" s="123" t="str">
        <f t="shared" si="22"/>
        <v/>
      </c>
      <c r="X296" s="124" t="str">
        <f>IFERROR(VLOOKUP(G296,'Active List'!B:D,2,FALSE),"")</f>
        <v/>
      </c>
      <c r="Y296" s="124" t="str">
        <f>IFERROR(SUM('Required Data'!$L296+'Required Data'!$N296+'Required Data'!$P296),"")</f>
        <v/>
      </c>
      <c r="Z296" s="123" t="str">
        <f t="shared" si="23"/>
        <v/>
      </c>
      <c r="AA296" s="125" t="str">
        <f>IFERROR(DATE(Table1[[#This Row],[Call Year]],Table1[[#This Row],[Call Month]],Table1[[#This Row],[Call day]]),"")</f>
        <v/>
      </c>
      <c r="AB296" s="123" t="str">
        <f>TEXT(Table1[[#This Row],[Call date]],"DDDD")</f>
        <v/>
      </c>
      <c r="AC29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6" s="126" t="str">
        <f>IFERROR(HOUR(Table1[[#This Row],[Time]]),"")</f>
        <v/>
      </c>
      <c r="AE296" s="126" t="str">
        <f>IFERROR(VLOOKUP(J296,DV!A:B,2,FALSE),J296)</f>
        <v/>
      </c>
    </row>
    <row r="297" spans="1:31" s="137" customFormat="1">
      <c r="A297" s="90" t="str">
        <f>IF('QMS Data'!A297&lt;&gt;"",'QMS Data'!A297,"")</f>
        <v/>
      </c>
      <c r="B297" s="117" t="str">
        <f>IFERROR(VLOOKUP($A297,'QMS Data'!$A:$BD,MATCH(B$1,'QMS Data'!$1:$1,0),FALSE),"")</f>
        <v/>
      </c>
      <c r="C297" s="117" t="str">
        <f>IFERROR(VLOOKUP($A297,'QMS Data'!$A:$BD,MATCH(C$1,'QMS Data'!$1:$1,0),FALSE),"")</f>
        <v/>
      </c>
      <c r="D297" s="117" t="str">
        <f>IFERROR(VLOOKUP($A297,'QMS Data'!$A:$BD,MATCH(D$1,'QMS Data'!$1:$1,0),FALSE),"")</f>
        <v/>
      </c>
      <c r="E297" s="118" t="str">
        <f>IFERROR(VLOOKUP($A297,'QMS Data'!$A:$BD,MATCH(E$1,'QMS Data'!$1:$1,0),FALSE),"")</f>
        <v/>
      </c>
      <c r="F297" s="117" t="str">
        <f>IFERROR(VLOOKUP($A297,'QMS Data'!$A:$BD,MATCH(F$1,'QMS Data'!$1:$1,0),FALSE),"")</f>
        <v/>
      </c>
      <c r="G297" s="117" t="str">
        <f>IFERROR(VLOOKUP($A297,'QMS Data'!$A:$BD,MATCH(G$1,'QMS Data'!$1:$1,0),FALSE),"")</f>
        <v/>
      </c>
      <c r="H297" s="117" t="str">
        <f>IFERROR(VLOOKUP($A297,'QMS Data'!$A:$BD,MATCH(H$1,'QMS Data'!$1:$1,0),FALSE),"")</f>
        <v/>
      </c>
      <c r="I297" s="117" t="str">
        <f>IFERROR(VLOOKUP($A297,'QMS Data'!$A:$BD,MATCH(I$1,'QMS Data'!$1:$1,0),FALSE),"")</f>
        <v/>
      </c>
      <c r="J297" s="117" t="str">
        <f>IFERROR(VLOOKUP($A297,'QMS Data'!$A:$BD,MATCH(J$1,'QMS Data'!$1:$1,0),FALSE),"")</f>
        <v/>
      </c>
      <c r="K297" s="117" t="str">
        <f>IFERROR(VLOOKUP($A297,'QMS Data'!$A:$BD,MATCH(K$1,'QMS Data'!$1:$1,0),FALSE),"")</f>
        <v/>
      </c>
      <c r="L297" s="119" t="str">
        <f>IFERROR(VLOOKUP($A297,'QMS Data'!$A:$BD,MATCH(L$1,'QMS Data'!$1:$1,0),FALSE),"")</f>
        <v/>
      </c>
      <c r="M297" s="120" t="str">
        <f>IFERROR(VLOOKUP($A297,'QMS Data'!$A:$BD,MATCH(M$1,'QMS Data'!$1:$1,0),FALSE),"")</f>
        <v/>
      </c>
      <c r="N297" s="119" t="str">
        <f>IFERROR(VLOOKUP($A297,'QMS Data'!$A:$BD,MATCH(N$1,'QMS Data'!$1:$1,0),FALSE),"")</f>
        <v/>
      </c>
      <c r="O297" s="120" t="str">
        <f>IFERROR(VLOOKUP($A297,'QMS Data'!$A:$BD,MATCH(O$1,'QMS Data'!$1:$1,0),FALSE),"")</f>
        <v/>
      </c>
      <c r="P297" s="119" t="str">
        <f>IFERROR(VLOOKUP($A297,'QMS Data'!$A:$BD,MATCH(P$1,'QMS Data'!$1:$1,0),FALSE),"")</f>
        <v/>
      </c>
      <c r="Q297" s="120" t="str">
        <f>IFERROR(VLOOKUP($A297,'QMS Data'!$A:$BD,MATCH(Q$1,'QMS Data'!$1:$1,0),FALSE),"")</f>
        <v/>
      </c>
      <c r="R297" s="119" t="str">
        <f>IFERROR(VLOOKUP($A297,'QMS Data'!$A:$BD,MATCH(R$1,'QMS Data'!$1:$1,0),FALSE),"")</f>
        <v/>
      </c>
      <c r="S297" s="120" t="str">
        <f>IFERROR(VLOOKUP($A297,'QMS Data'!$A:$BD,MATCH(S$1,'QMS Data'!$1:$1,0),FALSE),"")</f>
        <v/>
      </c>
      <c r="T297" s="121" t="str">
        <f t="shared" si="20"/>
        <v/>
      </c>
      <c r="U297" s="122" t="str">
        <f t="shared" si="21"/>
        <v/>
      </c>
      <c r="V297" s="121" t="str">
        <f>IFERROR(VLOOKUP('Required Data'!$H297,Evaluators!A:B,2,FALSE),"")</f>
        <v/>
      </c>
      <c r="W297" s="123" t="str">
        <f t="shared" si="22"/>
        <v/>
      </c>
      <c r="X297" s="124" t="str">
        <f>IFERROR(VLOOKUP(G297,'Active List'!B:D,2,FALSE),"")</f>
        <v/>
      </c>
      <c r="Y297" s="124" t="str">
        <f>IFERROR(SUM('Required Data'!$L297+'Required Data'!$N297+'Required Data'!$P297),"")</f>
        <v/>
      </c>
      <c r="Z297" s="123" t="str">
        <f t="shared" si="23"/>
        <v/>
      </c>
      <c r="AA297" s="125" t="str">
        <f>IFERROR(DATE(Table1[[#This Row],[Call Year]],Table1[[#This Row],[Call Month]],Table1[[#This Row],[Call day]]),"")</f>
        <v/>
      </c>
      <c r="AB297" s="123" t="str">
        <f>TEXT(Table1[[#This Row],[Call date]],"DDDD")</f>
        <v/>
      </c>
      <c r="AC29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7" s="126" t="str">
        <f>IFERROR(HOUR(Table1[[#This Row],[Time]]),"")</f>
        <v/>
      </c>
      <c r="AE297" s="126" t="str">
        <f>IFERROR(VLOOKUP(J297,DV!A:B,2,FALSE),J297)</f>
        <v/>
      </c>
    </row>
    <row r="298" spans="1:31" s="137" customFormat="1">
      <c r="A298" s="90" t="str">
        <f>IF('QMS Data'!A298&lt;&gt;"",'QMS Data'!A298,"")</f>
        <v/>
      </c>
      <c r="B298" s="117" t="str">
        <f>IFERROR(VLOOKUP($A298,'QMS Data'!$A:$BD,MATCH(B$1,'QMS Data'!$1:$1,0),FALSE),"")</f>
        <v/>
      </c>
      <c r="C298" s="117" t="str">
        <f>IFERROR(VLOOKUP($A298,'QMS Data'!$A:$BD,MATCH(C$1,'QMS Data'!$1:$1,0),FALSE),"")</f>
        <v/>
      </c>
      <c r="D298" s="117" t="str">
        <f>IFERROR(VLOOKUP($A298,'QMS Data'!$A:$BD,MATCH(D$1,'QMS Data'!$1:$1,0),FALSE),"")</f>
        <v/>
      </c>
      <c r="E298" s="118" t="str">
        <f>IFERROR(VLOOKUP($A298,'QMS Data'!$A:$BD,MATCH(E$1,'QMS Data'!$1:$1,0),FALSE),"")</f>
        <v/>
      </c>
      <c r="F298" s="117" t="str">
        <f>IFERROR(VLOOKUP($A298,'QMS Data'!$A:$BD,MATCH(F$1,'QMS Data'!$1:$1,0),FALSE),"")</f>
        <v/>
      </c>
      <c r="G298" s="117" t="str">
        <f>IFERROR(VLOOKUP($A298,'QMS Data'!$A:$BD,MATCH(G$1,'QMS Data'!$1:$1,0),FALSE),"")</f>
        <v/>
      </c>
      <c r="H298" s="117" t="str">
        <f>IFERROR(VLOOKUP($A298,'QMS Data'!$A:$BD,MATCH(H$1,'QMS Data'!$1:$1,0),FALSE),"")</f>
        <v/>
      </c>
      <c r="I298" s="117" t="str">
        <f>IFERROR(VLOOKUP($A298,'QMS Data'!$A:$BD,MATCH(I$1,'QMS Data'!$1:$1,0),FALSE),"")</f>
        <v/>
      </c>
      <c r="J298" s="117" t="str">
        <f>IFERROR(VLOOKUP($A298,'QMS Data'!$A:$BD,MATCH(J$1,'QMS Data'!$1:$1,0),FALSE),"")</f>
        <v/>
      </c>
      <c r="K298" s="117" t="str">
        <f>IFERROR(VLOOKUP($A298,'QMS Data'!$A:$BD,MATCH(K$1,'QMS Data'!$1:$1,0),FALSE),"")</f>
        <v/>
      </c>
      <c r="L298" s="119" t="str">
        <f>IFERROR(VLOOKUP($A298,'QMS Data'!$A:$BD,MATCH(L$1,'QMS Data'!$1:$1,0),FALSE),"")</f>
        <v/>
      </c>
      <c r="M298" s="120" t="str">
        <f>IFERROR(VLOOKUP($A298,'QMS Data'!$A:$BD,MATCH(M$1,'QMS Data'!$1:$1,0),FALSE),"")</f>
        <v/>
      </c>
      <c r="N298" s="119" t="str">
        <f>IFERROR(VLOOKUP($A298,'QMS Data'!$A:$BD,MATCH(N$1,'QMS Data'!$1:$1,0),FALSE),"")</f>
        <v/>
      </c>
      <c r="O298" s="120" t="str">
        <f>IFERROR(VLOOKUP($A298,'QMS Data'!$A:$BD,MATCH(O$1,'QMS Data'!$1:$1,0),FALSE),"")</f>
        <v/>
      </c>
      <c r="P298" s="119" t="str">
        <f>IFERROR(VLOOKUP($A298,'QMS Data'!$A:$BD,MATCH(P$1,'QMS Data'!$1:$1,0),FALSE),"")</f>
        <v/>
      </c>
      <c r="Q298" s="120" t="str">
        <f>IFERROR(VLOOKUP($A298,'QMS Data'!$A:$BD,MATCH(Q$1,'QMS Data'!$1:$1,0),FALSE),"")</f>
        <v/>
      </c>
      <c r="R298" s="119" t="str">
        <f>IFERROR(VLOOKUP($A298,'QMS Data'!$A:$BD,MATCH(R$1,'QMS Data'!$1:$1,0),FALSE),"")</f>
        <v/>
      </c>
      <c r="S298" s="120" t="str">
        <f>IFERROR(VLOOKUP($A298,'QMS Data'!$A:$BD,MATCH(S$1,'QMS Data'!$1:$1,0),FALSE),"")</f>
        <v/>
      </c>
      <c r="T298" s="121" t="str">
        <f t="shared" si="20"/>
        <v/>
      </c>
      <c r="U298" s="122" t="str">
        <f t="shared" si="21"/>
        <v/>
      </c>
      <c r="V298" s="121" t="str">
        <f>IFERROR(VLOOKUP('Required Data'!$H298,Evaluators!A:B,2,FALSE),"")</f>
        <v/>
      </c>
      <c r="W298" s="123" t="str">
        <f t="shared" si="22"/>
        <v/>
      </c>
      <c r="X298" s="124" t="str">
        <f>IFERROR(VLOOKUP(G298,'Active List'!B:D,2,FALSE),"")</f>
        <v/>
      </c>
      <c r="Y298" s="124" t="str">
        <f>IFERROR(SUM('Required Data'!$L298+'Required Data'!$N298+'Required Data'!$P298),"")</f>
        <v/>
      </c>
      <c r="Z298" s="123" t="str">
        <f t="shared" si="23"/>
        <v/>
      </c>
      <c r="AA298" s="125" t="str">
        <f>IFERROR(DATE(Table1[[#This Row],[Call Year]],Table1[[#This Row],[Call Month]],Table1[[#This Row],[Call day]]),"")</f>
        <v/>
      </c>
      <c r="AB298" s="123" t="str">
        <f>TEXT(Table1[[#This Row],[Call date]],"DDDD")</f>
        <v/>
      </c>
      <c r="AC29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8" s="126" t="str">
        <f>IFERROR(HOUR(Table1[[#This Row],[Time]]),"")</f>
        <v/>
      </c>
      <c r="AE298" s="126" t="str">
        <f>IFERROR(VLOOKUP(J298,DV!A:B,2,FALSE),J298)</f>
        <v/>
      </c>
    </row>
    <row r="299" spans="1:31" s="137" customFormat="1">
      <c r="A299" s="90" t="str">
        <f>IF('QMS Data'!A299&lt;&gt;"",'QMS Data'!A299,"")</f>
        <v/>
      </c>
      <c r="B299" s="117" t="str">
        <f>IFERROR(VLOOKUP($A299,'QMS Data'!$A:$BD,MATCH(B$1,'QMS Data'!$1:$1,0),FALSE),"")</f>
        <v/>
      </c>
      <c r="C299" s="117" t="str">
        <f>IFERROR(VLOOKUP($A299,'QMS Data'!$A:$BD,MATCH(C$1,'QMS Data'!$1:$1,0),FALSE),"")</f>
        <v/>
      </c>
      <c r="D299" s="117" t="str">
        <f>IFERROR(VLOOKUP($A299,'QMS Data'!$A:$BD,MATCH(D$1,'QMS Data'!$1:$1,0),FALSE),"")</f>
        <v/>
      </c>
      <c r="E299" s="118" t="str">
        <f>IFERROR(VLOOKUP($A299,'QMS Data'!$A:$BD,MATCH(E$1,'QMS Data'!$1:$1,0),FALSE),"")</f>
        <v/>
      </c>
      <c r="F299" s="117" t="str">
        <f>IFERROR(VLOOKUP($A299,'QMS Data'!$A:$BD,MATCH(F$1,'QMS Data'!$1:$1,0),FALSE),"")</f>
        <v/>
      </c>
      <c r="G299" s="117" t="str">
        <f>IFERROR(VLOOKUP($A299,'QMS Data'!$A:$BD,MATCH(G$1,'QMS Data'!$1:$1,0),FALSE),"")</f>
        <v/>
      </c>
      <c r="H299" s="117" t="str">
        <f>IFERROR(VLOOKUP($A299,'QMS Data'!$A:$BD,MATCH(H$1,'QMS Data'!$1:$1,0),FALSE),"")</f>
        <v/>
      </c>
      <c r="I299" s="117" t="str">
        <f>IFERROR(VLOOKUP($A299,'QMS Data'!$A:$BD,MATCH(I$1,'QMS Data'!$1:$1,0),FALSE),"")</f>
        <v/>
      </c>
      <c r="J299" s="117" t="str">
        <f>IFERROR(VLOOKUP($A299,'QMS Data'!$A:$BD,MATCH(J$1,'QMS Data'!$1:$1,0),FALSE),"")</f>
        <v/>
      </c>
      <c r="K299" s="117" t="str">
        <f>IFERROR(VLOOKUP($A299,'QMS Data'!$A:$BD,MATCH(K$1,'QMS Data'!$1:$1,0),FALSE),"")</f>
        <v/>
      </c>
      <c r="L299" s="119" t="str">
        <f>IFERROR(VLOOKUP($A299,'QMS Data'!$A:$BD,MATCH(L$1,'QMS Data'!$1:$1,0),FALSE),"")</f>
        <v/>
      </c>
      <c r="M299" s="120" t="str">
        <f>IFERROR(VLOOKUP($A299,'QMS Data'!$A:$BD,MATCH(M$1,'QMS Data'!$1:$1,0),FALSE),"")</f>
        <v/>
      </c>
      <c r="N299" s="119" t="str">
        <f>IFERROR(VLOOKUP($A299,'QMS Data'!$A:$BD,MATCH(N$1,'QMS Data'!$1:$1,0),FALSE),"")</f>
        <v/>
      </c>
      <c r="O299" s="120" t="str">
        <f>IFERROR(VLOOKUP($A299,'QMS Data'!$A:$BD,MATCH(O$1,'QMS Data'!$1:$1,0),FALSE),"")</f>
        <v/>
      </c>
      <c r="P299" s="119" t="str">
        <f>IFERROR(VLOOKUP($A299,'QMS Data'!$A:$BD,MATCH(P$1,'QMS Data'!$1:$1,0),FALSE),"")</f>
        <v/>
      </c>
      <c r="Q299" s="120" t="str">
        <f>IFERROR(VLOOKUP($A299,'QMS Data'!$A:$BD,MATCH(Q$1,'QMS Data'!$1:$1,0),FALSE),"")</f>
        <v/>
      </c>
      <c r="R299" s="119" t="str">
        <f>IFERROR(VLOOKUP($A299,'QMS Data'!$A:$BD,MATCH(R$1,'QMS Data'!$1:$1,0),FALSE),"")</f>
        <v/>
      </c>
      <c r="S299" s="120" t="str">
        <f>IFERROR(VLOOKUP($A299,'QMS Data'!$A:$BD,MATCH(S$1,'QMS Data'!$1:$1,0),FALSE),"")</f>
        <v/>
      </c>
      <c r="T299" s="121" t="str">
        <f t="shared" si="20"/>
        <v/>
      </c>
      <c r="U299" s="122" t="str">
        <f t="shared" si="21"/>
        <v/>
      </c>
      <c r="V299" s="121" t="str">
        <f>IFERROR(VLOOKUP('Required Data'!$H299,Evaluators!A:B,2,FALSE),"")</f>
        <v/>
      </c>
      <c r="W299" s="123" t="str">
        <f t="shared" si="22"/>
        <v/>
      </c>
      <c r="X299" s="124" t="str">
        <f>IFERROR(VLOOKUP(G299,'Active List'!B:D,2,FALSE),"")</f>
        <v/>
      </c>
      <c r="Y299" s="124" t="str">
        <f>IFERROR(SUM('Required Data'!$L299+'Required Data'!$N299+'Required Data'!$P299),"")</f>
        <v/>
      </c>
      <c r="Z299" s="123" t="str">
        <f t="shared" si="23"/>
        <v/>
      </c>
      <c r="AA299" s="125" t="str">
        <f>IFERROR(DATE(Table1[[#This Row],[Call Year]],Table1[[#This Row],[Call Month]],Table1[[#This Row],[Call day]]),"")</f>
        <v/>
      </c>
      <c r="AB299" s="123" t="str">
        <f>TEXT(Table1[[#This Row],[Call date]],"DDDD")</f>
        <v/>
      </c>
      <c r="AC29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299" s="126" t="str">
        <f>IFERROR(HOUR(Table1[[#This Row],[Time]]),"")</f>
        <v/>
      </c>
      <c r="AE299" s="126" t="str">
        <f>IFERROR(VLOOKUP(J299,DV!A:B,2,FALSE),J299)</f>
        <v/>
      </c>
    </row>
    <row r="300" spans="1:31" s="137" customFormat="1">
      <c r="A300" s="90" t="str">
        <f>IF('QMS Data'!A300&lt;&gt;"",'QMS Data'!A300,"")</f>
        <v/>
      </c>
      <c r="B300" s="117" t="str">
        <f>IFERROR(VLOOKUP($A300,'QMS Data'!$A:$BD,MATCH(B$1,'QMS Data'!$1:$1,0),FALSE),"")</f>
        <v/>
      </c>
      <c r="C300" s="117" t="str">
        <f>IFERROR(VLOOKUP($A300,'QMS Data'!$A:$BD,MATCH(C$1,'QMS Data'!$1:$1,0),FALSE),"")</f>
        <v/>
      </c>
      <c r="D300" s="117" t="str">
        <f>IFERROR(VLOOKUP($A300,'QMS Data'!$A:$BD,MATCH(D$1,'QMS Data'!$1:$1,0),FALSE),"")</f>
        <v/>
      </c>
      <c r="E300" s="118" t="str">
        <f>IFERROR(VLOOKUP($A300,'QMS Data'!$A:$BD,MATCH(E$1,'QMS Data'!$1:$1,0),FALSE),"")</f>
        <v/>
      </c>
      <c r="F300" s="117" t="str">
        <f>IFERROR(VLOOKUP($A300,'QMS Data'!$A:$BD,MATCH(F$1,'QMS Data'!$1:$1,0),FALSE),"")</f>
        <v/>
      </c>
      <c r="G300" s="117" t="str">
        <f>IFERROR(VLOOKUP($A300,'QMS Data'!$A:$BD,MATCH(G$1,'QMS Data'!$1:$1,0),FALSE),"")</f>
        <v/>
      </c>
      <c r="H300" s="117" t="str">
        <f>IFERROR(VLOOKUP($A300,'QMS Data'!$A:$BD,MATCH(H$1,'QMS Data'!$1:$1,0),FALSE),"")</f>
        <v/>
      </c>
      <c r="I300" s="117" t="str">
        <f>IFERROR(VLOOKUP($A300,'QMS Data'!$A:$BD,MATCH(I$1,'QMS Data'!$1:$1,0),FALSE),"")</f>
        <v/>
      </c>
      <c r="J300" s="117" t="str">
        <f>IFERROR(VLOOKUP($A300,'QMS Data'!$A:$BD,MATCH(J$1,'QMS Data'!$1:$1,0),FALSE),"")</f>
        <v/>
      </c>
      <c r="K300" s="117" t="str">
        <f>IFERROR(VLOOKUP($A300,'QMS Data'!$A:$BD,MATCH(K$1,'QMS Data'!$1:$1,0),FALSE),"")</f>
        <v/>
      </c>
      <c r="L300" s="119" t="str">
        <f>IFERROR(VLOOKUP($A300,'QMS Data'!$A:$BD,MATCH(L$1,'QMS Data'!$1:$1,0),FALSE),"")</f>
        <v/>
      </c>
      <c r="M300" s="120" t="str">
        <f>IFERROR(VLOOKUP($A300,'QMS Data'!$A:$BD,MATCH(M$1,'QMS Data'!$1:$1,0),FALSE),"")</f>
        <v/>
      </c>
      <c r="N300" s="119" t="str">
        <f>IFERROR(VLOOKUP($A300,'QMS Data'!$A:$BD,MATCH(N$1,'QMS Data'!$1:$1,0),FALSE),"")</f>
        <v/>
      </c>
      <c r="O300" s="120" t="str">
        <f>IFERROR(VLOOKUP($A300,'QMS Data'!$A:$BD,MATCH(O$1,'QMS Data'!$1:$1,0),FALSE),"")</f>
        <v/>
      </c>
      <c r="P300" s="119" t="str">
        <f>IFERROR(VLOOKUP($A300,'QMS Data'!$A:$BD,MATCH(P$1,'QMS Data'!$1:$1,0),FALSE),"")</f>
        <v/>
      </c>
      <c r="Q300" s="120" t="str">
        <f>IFERROR(VLOOKUP($A300,'QMS Data'!$A:$BD,MATCH(Q$1,'QMS Data'!$1:$1,0),FALSE),"")</f>
        <v/>
      </c>
      <c r="R300" s="119" t="str">
        <f>IFERROR(VLOOKUP($A300,'QMS Data'!$A:$BD,MATCH(R$1,'QMS Data'!$1:$1,0),FALSE),"")</f>
        <v/>
      </c>
      <c r="S300" s="120" t="str">
        <f>IFERROR(VLOOKUP($A300,'QMS Data'!$A:$BD,MATCH(S$1,'QMS Data'!$1:$1,0),FALSE),"")</f>
        <v/>
      </c>
      <c r="T300" s="121" t="str">
        <f t="shared" si="20"/>
        <v/>
      </c>
      <c r="U300" s="122" t="str">
        <f t="shared" si="21"/>
        <v/>
      </c>
      <c r="V300" s="121" t="str">
        <f>IFERROR(VLOOKUP('Required Data'!$H300,Evaluators!A:B,2,FALSE),"")</f>
        <v/>
      </c>
      <c r="W300" s="123" t="str">
        <f t="shared" si="22"/>
        <v/>
      </c>
      <c r="X300" s="124" t="str">
        <f>IFERROR(VLOOKUP(G300,'Active List'!B:D,2,FALSE),"")</f>
        <v/>
      </c>
      <c r="Y300" s="124" t="str">
        <f>IFERROR(SUM('Required Data'!$L300+'Required Data'!$N300+'Required Data'!$P300),"")</f>
        <v/>
      </c>
      <c r="Z300" s="123" t="str">
        <f t="shared" si="23"/>
        <v/>
      </c>
      <c r="AA300" s="125" t="str">
        <f>IFERROR(DATE(Table1[[#This Row],[Call Year]],Table1[[#This Row],[Call Month]],Table1[[#This Row],[Call day]]),"")</f>
        <v/>
      </c>
      <c r="AB300" s="123" t="str">
        <f>TEXT(Table1[[#This Row],[Call date]],"DDDD")</f>
        <v/>
      </c>
      <c r="AC30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0" s="126" t="str">
        <f>IFERROR(HOUR(Table1[[#This Row],[Time]]),"")</f>
        <v/>
      </c>
      <c r="AE300" s="126" t="str">
        <f>IFERROR(VLOOKUP(J300,DV!A:B,2,FALSE),J300)</f>
        <v/>
      </c>
    </row>
    <row r="301" spans="1:31" s="137" customFormat="1">
      <c r="A301" s="90" t="str">
        <f>IF('QMS Data'!A301&lt;&gt;"",'QMS Data'!A301,"")</f>
        <v/>
      </c>
      <c r="B301" s="117" t="str">
        <f>IFERROR(VLOOKUP($A301,'QMS Data'!$A:$BD,MATCH(B$1,'QMS Data'!$1:$1,0),FALSE),"")</f>
        <v/>
      </c>
      <c r="C301" s="117" t="str">
        <f>IFERROR(VLOOKUP($A301,'QMS Data'!$A:$BD,MATCH(C$1,'QMS Data'!$1:$1,0),FALSE),"")</f>
        <v/>
      </c>
      <c r="D301" s="117" t="str">
        <f>IFERROR(VLOOKUP($A301,'QMS Data'!$A:$BD,MATCH(D$1,'QMS Data'!$1:$1,0),FALSE),"")</f>
        <v/>
      </c>
      <c r="E301" s="118" t="str">
        <f>IFERROR(VLOOKUP($A301,'QMS Data'!$A:$BD,MATCH(E$1,'QMS Data'!$1:$1,0),FALSE),"")</f>
        <v/>
      </c>
      <c r="F301" s="117" t="str">
        <f>IFERROR(VLOOKUP($A301,'QMS Data'!$A:$BD,MATCH(F$1,'QMS Data'!$1:$1,0),FALSE),"")</f>
        <v/>
      </c>
      <c r="G301" s="117" t="str">
        <f>IFERROR(VLOOKUP($A301,'QMS Data'!$A:$BD,MATCH(G$1,'QMS Data'!$1:$1,0),FALSE),"")</f>
        <v/>
      </c>
      <c r="H301" s="117" t="str">
        <f>IFERROR(VLOOKUP($A301,'QMS Data'!$A:$BD,MATCH(H$1,'QMS Data'!$1:$1,0),FALSE),"")</f>
        <v/>
      </c>
      <c r="I301" s="117" t="str">
        <f>IFERROR(VLOOKUP($A301,'QMS Data'!$A:$BD,MATCH(I$1,'QMS Data'!$1:$1,0),FALSE),"")</f>
        <v/>
      </c>
      <c r="J301" s="117" t="str">
        <f>IFERROR(VLOOKUP($A301,'QMS Data'!$A:$BD,MATCH(J$1,'QMS Data'!$1:$1,0),FALSE),"")</f>
        <v/>
      </c>
      <c r="K301" s="117" t="str">
        <f>IFERROR(VLOOKUP($A301,'QMS Data'!$A:$BD,MATCH(K$1,'QMS Data'!$1:$1,0),FALSE),"")</f>
        <v/>
      </c>
      <c r="L301" s="119" t="str">
        <f>IFERROR(VLOOKUP($A301,'QMS Data'!$A:$BD,MATCH(L$1,'QMS Data'!$1:$1,0),FALSE),"")</f>
        <v/>
      </c>
      <c r="M301" s="120" t="str">
        <f>IFERROR(VLOOKUP($A301,'QMS Data'!$A:$BD,MATCH(M$1,'QMS Data'!$1:$1,0),FALSE),"")</f>
        <v/>
      </c>
      <c r="N301" s="119" t="str">
        <f>IFERROR(VLOOKUP($A301,'QMS Data'!$A:$BD,MATCH(N$1,'QMS Data'!$1:$1,0),FALSE),"")</f>
        <v/>
      </c>
      <c r="O301" s="120" t="str">
        <f>IFERROR(VLOOKUP($A301,'QMS Data'!$A:$BD,MATCH(O$1,'QMS Data'!$1:$1,0),FALSE),"")</f>
        <v/>
      </c>
      <c r="P301" s="119" t="str">
        <f>IFERROR(VLOOKUP($A301,'QMS Data'!$A:$BD,MATCH(P$1,'QMS Data'!$1:$1,0),FALSE),"")</f>
        <v/>
      </c>
      <c r="Q301" s="120" t="str">
        <f>IFERROR(VLOOKUP($A301,'QMS Data'!$A:$BD,MATCH(Q$1,'QMS Data'!$1:$1,0),FALSE),"")</f>
        <v/>
      </c>
      <c r="R301" s="119" t="str">
        <f>IFERROR(VLOOKUP($A301,'QMS Data'!$A:$BD,MATCH(R$1,'QMS Data'!$1:$1,0),FALSE),"")</f>
        <v/>
      </c>
      <c r="S301" s="120" t="str">
        <f>IFERROR(VLOOKUP($A301,'QMS Data'!$A:$BD,MATCH(S$1,'QMS Data'!$1:$1,0),FALSE),"")</f>
        <v/>
      </c>
      <c r="T301" s="121" t="str">
        <f t="shared" si="20"/>
        <v/>
      </c>
      <c r="U301" s="122" t="str">
        <f t="shared" si="21"/>
        <v/>
      </c>
      <c r="V301" s="121" t="str">
        <f>IFERROR(VLOOKUP('Required Data'!$H301,Evaluators!A:B,2,FALSE),"")</f>
        <v/>
      </c>
      <c r="W301" s="123" t="str">
        <f t="shared" si="22"/>
        <v/>
      </c>
      <c r="X301" s="124" t="str">
        <f>IFERROR(VLOOKUP(G301,'Active List'!B:D,2,FALSE),"")</f>
        <v/>
      </c>
      <c r="Y301" s="124" t="str">
        <f>IFERROR(SUM('Required Data'!$L301+'Required Data'!$N301+'Required Data'!$P301),"")</f>
        <v/>
      </c>
      <c r="Z301" s="123" t="str">
        <f t="shared" si="23"/>
        <v/>
      </c>
      <c r="AA301" s="125" t="str">
        <f>IFERROR(DATE(Table1[[#This Row],[Call Year]],Table1[[#This Row],[Call Month]],Table1[[#This Row],[Call day]]),"")</f>
        <v/>
      </c>
      <c r="AB301" s="123" t="str">
        <f>TEXT(Table1[[#This Row],[Call date]],"DDDD")</f>
        <v/>
      </c>
      <c r="AC30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1" s="126" t="str">
        <f>IFERROR(HOUR(Table1[[#This Row],[Time]]),"")</f>
        <v/>
      </c>
      <c r="AE301" s="126" t="str">
        <f>IFERROR(VLOOKUP(J301,DV!A:B,2,FALSE),J301)</f>
        <v/>
      </c>
    </row>
    <row r="302" spans="1:31" s="137" customFormat="1">
      <c r="A302" s="90" t="str">
        <f>IF('QMS Data'!A302&lt;&gt;"",'QMS Data'!A302,"")</f>
        <v/>
      </c>
      <c r="B302" s="117" t="str">
        <f>IFERROR(VLOOKUP($A302,'QMS Data'!$A:$BD,MATCH(B$1,'QMS Data'!$1:$1,0),FALSE),"")</f>
        <v/>
      </c>
      <c r="C302" s="117" t="str">
        <f>IFERROR(VLOOKUP($A302,'QMS Data'!$A:$BD,MATCH(C$1,'QMS Data'!$1:$1,0),FALSE),"")</f>
        <v/>
      </c>
      <c r="D302" s="117" t="str">
        <f>IFERROR(VLOOKUP($A302,'QMS Data'!$A:$BD,MATCH(D$1,'QMS Data'!$1:$1,0),FALSE),"")</f>
        <v/>
      </c>
      <c r="E302" s="118" t="str">
        <f>IFERROR(VLOOKUP($A302,'QMS Data'!$A:$BD,MATCH(E$1,'QMS Data'!$1:$1,0),FALSE),"")</f>
        <v/>
      </c>
      <c r="F302" s="117" t="str">
        <f>IFERROR(VLOOKUP($A302,'QMS Data'!$A:$BD,MATCH(F$1,'QMS Data'!$1:$1,0),FALSE),"")</f>
        <v/>
      </c>
      <c r="G302" s="117" t="str">
        <f>IFERROR(VLOOKUP($A302,'QMS Data'!$A:$BD,MATCH(G$1,'QMS Data'!$1:$1,0),FALSE),"")</f>
        <v/>
      </c>
      <c r="H302" s="117" t="str">
        <f>IFERROR(VLOOKUP($A302,'QMS Data'!$A:$BD,MATCH(H$1,'QMS Data'!$1:$1,0),FALSE),"")</f>
        <v/>
      </c>
      <c r="I302" s="117" t="str">
        <f>IFERROR(VLOOKUP($A302,'QMS Data'!$A:$BD,MATCH(I$1,'QMS Data'!$1:$1,0),FALSE),"")</f>
        <v/>
      </c>
      <c r="J302" s="117" t="str">
        <f>IFERROR(VLOOKUP($A302,'QMS Data'!$A:$BD,MATCH(J$1,'QMS Data'!$1:$1,0),FALSE),"")</f>
        <v/>
      </c>
      <c r="K302" s="117" t="str">
        <f>IFERROR(VLOOKUP($A302,'QMS Data'!$A:$BD,MATCH(K$1,'QMS Data'!$1:$1,0),FALSE),"")</f>
        <v/>
      </c>
      <c r="L302" s="119" t="str">
        <f>IFERROR(VLOOKUP($A302,'QMS Data'!$A:$BD,MATCH(L$1,'QMS Data'!$1:$1,0),FALSE),"")</f>
        <v/>
      </c>
      <c r="M302" s="120" t="str">
        <f>IFERROR(VLOOKUP($A302,'QMS Data'!$A:$BD,MATCH(M$1,'QMS Data'!$1:$1,0),FALSE),"")</f>
        <v/>
      </c>
      <c r="N302" s="119" t="str">
        <f>IFERROR(VLOOKUP($A302,'QMS Data'!$A:$BD,MATCH(N$1,'QMS Data'!$1:$1,0),FALSE),"")</f>
        <v/>
      </c>
      <c r="O302" s="120" t="str">
        <f>IFERROR(VLOOKUP($A302,'QMS Data'!$A:$BD,MATCH(O$1,'QMS Data'!$1:$1,0),FALSE),"")</f>
        <v/>
      </c>
      <c r="P302" s="119" t="str">
        <f>IFERROR(VLOOKUP($A302,'QMS Data'!$A:$BD,MATCH(P$1,'QMS Data'!$1:$1,0),FALSE),"")</f>
        <v/>
      </c>
      <c r="Q302" s="120" t="str">
        <f>IFERROR(VLOOKUP($A302,'QMS Data'!$A:$BD,MATCH(Q$1,'QMS Data'!$1:$1,0),FALSE),"")</f>
        <v/>
      </c>
      <c r="R302" s="119" t="str">
        <f>IFERROR(VLOOKUP($A302,'QMS Data'!$A:$BD,MATCH(R$1,'QMS Data'!$1:$1,0),FALSE),"")</f>
        <v/>
      </c>
      <c r="S302" s="120" t="str">
        <f>IFERROR(VLOOKUP($A302,'QMS Data'!$A:$BD,MATCH(S$1,'QMS Data'!$1:$1,0),FALSE),"")</f>
        <v/>
      </c>
      <c r="T302" s="121" t="str">
        <f t="shared" si="20"/>
        <v/>
      </c>
      <c r="U302" s="122" t="str">
        <f t="shared" si="21"/>
        <v/>
      </c>
      <c r="V302" s="121" t="str">
        <f>IFERROR(VLOOKUP('Required Data'!$H302,Evaluators!A:B,2,FALSE),"")</f>
        <v/>
      </c>
      <c r="W302" s="123" t="str">
        <f t="shared" si="22"/>
        <v/>
      </c>
      <c r="X302" s="124" t="str">
        <f>IFERROR(VLOOKUP(G302,'Active List'!B:D,2,FALSE),"")</f>
        <v/>
      </c>
      <c r="Y302" s="124" t="str">
        <f>IFERROR(SUM('Required Data'!$L302+'Required Data'!$N302+'Required Data'!$P302),"")</f>
        <v/>
      </c>
      <c r="Z302" s="123" t="str">
        <f t="shared" si="23"/>
        <v/>
      </c>
      <c r="AA302" s="125" t="str">
        <f>IFERROR(DATE(Table1[[#This Row],[Call Year]],Table1[[#This Row],[Call Month]],Table1[[#This Row],[Call day]]),"")</f>
        <v/>
      </c>
      <c r="AB302" s="123" t="str">
        <f>TEXT(Table1[[#This Row],[Call date]],"DDDD")</f>
        <v/>
      </c>
      <c r="AC30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2" s="126" t="str">
        <f>IFERROR(HOUR(Table1[[#This Row],[Time]]),"")</f>
        <v/>
      </c>
      <c r="AE302" s="126" t="str">
        <f>IFERROR(VLOOKUP(J302,DV!A:B,2,FALSE),J302)</f>
        <v/>
      </c>
    </row>
    <row r="303" spans="1:31" s="137" customFormat="1">
      <c r="A303" s="90" t="str">
        <f>IF('QMS Data'!A303&lt;&gt;"",'QMS Data'!A303,"")</f>
        <v/>
      </c>
      <c r="B303" s="117" t="str">
        <f>IFERROR(VLOOKUP($A303,'QMS Data'!$A:$BD,MATCH(B$1,'QMS Data'!$1:$1,0),FALSE),"")</f>
        <v/>
      </c>
      <c r="C303" s="117" t="str">
        <f>IFERROR(VLOOKUP($A303,'QMS Data'!$A:$BD,MATCH(C$1,'QMS Data'!$1:$1,0),FALSE),"")</f>
        <v/>
      </c>
      <c r="D303" s="117" t="str">
        <f>IFERROR(VLOOKUP($A303,'QMS Data'!$A:$BD,MATCH(D$1,'QMS Data'!$1:$1,0),FALSE),"")</f>
        <v/>
      </c>
      <c r="E303" s="118" t="str">
        <f>IFERROR(VLOOKUP($A303,'QMS Data'!$A:$BD,MATCH(E$1,'QMS Data'!$1:$1,0),FALSE),"")</f>
        <v/>
      </c>
      <c r="F303" s="117" t="str">
        <f>IFERROR(VLOOKUP($A303,'QMS Data'!$A:$BD,MATCH(F$1,'QMS Data'!$1:$1,0),FALSE),"")</f>
        <v/>
      </c>
      <c r="G303" s="117" t="str">
        <f>IFERROR(VLOOKUP($A303,'QMS Data'!$A:$BD,MATCH(G$1,'QMS Data'!$1:$1,0),FALSE),"")</f>
        <v/>
      </c>
      <c r="H303" s="117" t="str">
        <f>IFERROR(VLOOKUP($A303,'QMS Data'!$A:$BD,MATCH(H$1,'QMS Data'!$1:$1,0),FALSE),"")</f>
        <v/>
      </c>
      <c r="I303" s="117" t="str">
        <f>IFERROR(VLOOKUP($A303,'QMS Data'!$A:$BD,MATCH(I$1,'QMS Data'!$1:$1,0),FALSE),"")</f>
        <v/>
      </c>
      <c r="J303" s="117" t="str">
        <f>IFERROR(VLOOKUP($A303,'QMS Data'!$A:$BD,MATCH(J$1,'QMS Data'!$1:$1,0),FALSE),"")</f>
        <v/>
      </c>
      <c r="K303" s="117" t="str">
        <f>IFERROR(VLOOKUP($A303,'QMS Data'!$A:$BD,MATCH(K$1,'QMS Data'!$1:$1,0),FALSE),"")</f>
        <v/>
      </c>
      <c r="L303" s="119" t="str">
        <f>IFERROR(VLOOKUP($A303,'QMS Data'!$A:$BD,MATCH(L$1,'QMS Data'!$1:$1,0),FALSE),"")</f>
        <v/>
      </c>
      <c r="M303" s="120" t="str">
        <f>IFERROR(VLOOKUP($A303,'QMS Data'!$A:$BD,MATCH(M$1,'QMS Data'!$1:$1,0),FALSE),"")</f>
        <v/>
      </c>
      <c r="N303" s="119" t="str">
        <f>IFERROR(VLOOKUP($A303,'QMS Data'!$A:$BD,MATCH(N$1,'QMS Data'!$1:$1,0),FALSE),"")</f>
        <v/>
      </c>
      <c r="O303" s="120" t="str">
        <f>IFERROR(VLOOKUP($A303,'QMS Data'!$A:$BD,MATCH(O$1,'QMS Data'!$1:$1,0),FALSE),"")</f>
        <v/>
      </c>
      <c r="P303" s="119" t="str">
        <f>IFERROR(VLOOKUP($A303,'QMS Data'!$A:$BD,MATCH(P$1,'QMS Data'!$1:$1,0),FALSE),"")</f>
        <v/>
      </c>
      <c r="Q303" s="120" t="str">
        <f>IFERROR(VLOOKUP($A303,'QMS Data'!$A:$BD,MATCH(Q$1,'QMS Data'!$1:$1,0),FALSE),"")</f>
        <v/>
      </c>
      <c r="R303" s="119" t="str">
        <f>IFERROR(VLOOKUP($A303,'QMS Data'!$A:$BD,MATCH(R$1,'QMS Data'!$1:$1,0),FALSE),"")</f>
        <v/>
      </c>
      <c r="S303" s="120" t="str">
        <f>IFERROR(VLOOKUP($A303,'QMS Data'!$A:$BD,MATCH(S$1,'QMS Data'!$1:$1,0),FALSE),"")</f>
        <v/>
      </c>
      <c r="T303" s="121" t="str">
        <f t="shared" si="20"/>
        <v/>
      </c>
      <c r="U303" s="122" t="str">
        <f t="shared" si="21"/>
        <v/>
      </c>
      <c r="V303" s="121" t="str">
        <f>IFERROR(VLOOKUP('Required Data'!$H303,Evaluators!A:B,2,FALSE),"")</f>
        <v/>
      </c>
      <c r="W303" s="123" t="str">
        <f t="shared" si="22"/>
        <v/>
      </c>
      <c r="X303" s="124" t="str">
        <f>IFERROR(VLOOKUP(G303,'Active List'!B:D,2,FALSE),"")</f>
        <v/>
      </c>
      <c r="Y303" s="124" t="str">
        <f>IFERROR(SUM('Required Data'!$L303+'Required Data'!$N303+'Required Data'!$P303),"")</f>
        <v/>
      </c>
      <c r="Z303" s="123" t="str">
        <f t="shared" si="23"/>
        <v/>
      </c>
      <c r="AA303" s="125" t="str">
        <f>IFERROR(DATE(Table1[[#This Row],[Call Year]],Table1[[#This Row],[Call Month]],Table1[[#This Row],[Call day]]),"")</f>
        <v/>
      </c>
      <c r="AB303" s="123" t="str">
        <f>TEXT(Table1[[#This Row],[Call date]],"DDDD")</f>
        <v/>
      </c>
      <c r="AC30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3" s="126" t="str">
        <f>IFERROR(HOUR(Table1[[#This Row],[Time]]),"")</f>
        <v/>
      </c>
      <c r="AE303" s="126" t="str">
        <f>IFERROR(VLOOKUP(J303,DV!A:B,2,FALSE),J303)</f>
        <v/>
      </c>
    </row>
    <row r="304" spans="1:31" s="137" customFormat="1">
      <c r="A304" s="90" t="str">
        <f>IF('QMS Data'!A304&lt;&gt;"",'QMS Data'!A304,"")</f>
        <v/>
      </c>
      <c r="B304" s="117" t="str">
        <f>IFERROR(VLOOKUP($A304,'QMS Data'!$A:$BD,MATCH(B$1,'QMS Data'!$1:$1,0),FALSE),"")</f>
        <v/>
      </c>
      <c r="C304" s="117" t="str">
        <f>IFERROR(VLOOKUP($A304,'QMS Data'!$A:$BD,MATCH(C$1,'QMS Data'!$1:$1,0),FALSE),"")</f>
        <v/>
      </c>
      <c r="D304" s="117" t="str">
        <f>IFERROR(VLOOKUP($A304,'QMS Data'!$A:$BD,MATCH(D$1,'QMS Data'!$1:$1,0),FALSE),"")</f>
        <v/>
      </c>
      <c r="E304" s="118" t="str">
        <f>IFERROR(VLOOKUP($A304,'QMS Data'!$A:$BD,MATCH(E$1,'QMS Data'!$1:$1,0),FALSE),"")</f>
        <v/>
      </c>
      <c r="F304" s="117" t="str">
        <f>IFERROR(VLOOKUP($A304,'QMS Data'!$A:$BD,MATCH(F$1,'QMS Data'!$1:$1,0),FALSE),"")</f>
        <v/>
      </c>
      <c r="G304" s="117" t="str">
        <f>IFERROR(VLOOKUP($A304,'QMS Data'!$A:$BD,MATCH(G$1,'QMS Data'!$1:$1,0),FALSE),"")</f>
        <v/>
      </c>
      <c r="H304" s="117" t="str">
        <f>IFERROR(VLOOKUP($A304,'QMS Data'!$A:$BD,MATCH(H$1,'QMS Data'!$1:$1,0),FALSE),"")</f>
        <v/>
      </c>
      <c r="I304" s="117" t="str">
        <f>IFERROR(VLOOKUP($A304,'QMS Data'!$A:$BD,MATCH(I$1,'QMS Data'!$1:$1,0),FALSE),"")</f>
        <v/>
      </c>
      <c r="J304" s="117" t="str">
        <f>IFERROR(VLOOKUP($A304,'QMS Data'!$A:$BD,MATCH(J$1,'QMS Data'!$1:$1,0),FALSE),"")</f>
        <v/>
      </c>
      <c r="K304" s="117" t="str">
        <f>IFERROR(VLOOKUP($A304,'QMS Data'!$A:$BD,MATCH(K$1,'QMS Data'!$1:$1,0),FALSE),"")</f>
        <v/>
      </c>
      <c r="L304" s="119" t="str">
        <f>IFERROR(VLOOKUP($A304,'QMS Data'!$A:$BD,MATCH(L$1,'QMS Data'!$1:$1,0),FALSE),"")</f>
        <v/>
      </c>
      <c r="M304" s="120" t="str">
        <f>IFERROR(VLOOKUP($A304,'QMS Data'!$A:$BD,MATCH(M$1,'QMS Data'!$1:$1,0),FALSE),"")</f>
        <v/>
      </c>
      <c r="N304" s="119" t="str">
        <f>IFERROR(VLOOKUP($A304,'QMS Data'!$A:$BD,MATCH(N$1,'QMS Data'!$1:$1,0),FALSE),"")</f>
        <v/>
      </c>
      <c r="O304" s="120" t="str">
        <f>IFERROR(VLOOKUP($A304,'QMS Data'!$A:$BD,MATCH(O$1,'QMS Data'!$1:$1,0),FALSE),"")</f>
        <v/>
      </c>
      <c r="P304" s="119" t="str">
        <f>IFERROR(VLOOKUP($A304,'QMS Data'!$A:$BD,MATCH(P$1,'QMS Data'!$1:$1,0),FALSE),"")</f>
        <v/>
      </c>
      <c r="Q304" s="120" t="str">
        <f>IFERROR(VLOOKUP($A304,'QMS Data'!$A:$BD,MATCH(Q$1,'QMS Data'!$1:$1,0),FALSE),"")</f>
        <v/>
      </c>
      <c r="R304" s="119" t="str">
        <f>IFERROR(VLOOKUP($A304,'QMS Data'!$A:$BD,MATCH(R$1,'QMS Data'!$1:$1,0),FALSE),"")</f>
        <v/>
      </c>
      <c r="S304" s="120" t="str">
        <f>IFERROR(VLOOKUP($A304,'QMS Data'!$A:$BD,MATCH(S$1,'QMS Data'!$1:$1,0),FALSE),"")</f>
        <v/>
      </c>
      <c r="T304" s="121" t="str">
        <f t="shared" si="20"/>
        <v/>
      </c>
      <c r="U304" s="122" t="str">
        <f t="shared" si="21"/>
        <v/>
      </c>
      <c r="V304" s="121" t="str">
        <f>IFERROR(VLOOKUP('Required Data'!$H304,Evaluators!A:B,2,FALSE),"")</f>
        <v/>
      </c>
      <c r="W304" s="123" t="str">
        <f t="shared" si="22"/>
        <v/>
      </c>
      <c r="X304" s="124" t="str">
        <f>IFERROR(VLOOKUP(G304,'Active List'!B:D,2,FALSE),"")</f>
        <v/>
      </c>
      <c r="Y304" s="124" t="str">
        <f>IFERROR(SUM('Required Data'!$L304+'Required Data'!$N304+'Required Data'!$P304),"")</f>
        <v/>
      </c>
      <c r="Z304" s="123" t="str">
        <f t="shared" si="23"/>
        <v/>
      </c>
      <c r="AA304" s="125" t="str">
        <f>IFERROR(DATE(Table1[[#This Row],[Call Year]],Table1[[#This Row],[Call Month]],Table1[[#This Row],[Call day]]),"")</f>
        <v/>
      </c>
      <c r="AB304" s="123" t="str">
        <f>TEXT(Table1[[#This Row],[Call date]],"DDDD")</f>
        <v/>
      </c>
      <c r="AC30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4" s="126" t="str">
        <f>IFERROR(HOUR(Table1[[#This Row],[Time]]),"")</f>
        <v/>
      </c>
      <c r="AE304" s="126" t="str">
        <f>IFERROR(VLOOKUP(J304,DV!A:B,2,FALSE),J304)</f>
        <v/>
      </c>
    </row>
    <row r="305" spans="1:31" s="137" customFormat="1">
      <c r="A305" s="90" t="str">
        <f>IF('QMS Data'!A305&lt;&gt;"",'QMS Data'!A305,"")</f>
        <v/>
      </c>
      <c r="B305" s="117" t="str">
        <f>IFERROR(VLOOKUP($A305,'QMS Data'!$A:$BD,MATCH(B$1,'QMS Data'!$1:$1,0),FALSE),"")</f>
        <v/>
      </c>
      <c r="C305" s="117" t="str">
        <f>IFERROR(VLOOKUP($A305,'QMS Data'!$A:$BD,MATCH(C$1,'QMS Data'!$1:$1,0),FALSE),"")</f>
        <v/>
      </c>
      <c r="D305" s="117" t="str">
        <f>IFERROR(VLOOKUP($A305,'QMS Data'!$A:$BD,MATCH(D$1,'QMS Data'!$1:$1,0),FALSE),"")</f>
        <v/>
      </c>
      <c r="E305" s="118" t="str">
        <f>IFERROR(VLOOKUP($A305,'QMS Data'!$A:$BD,MATCH(E$1,'QMS Data'!$1:$1,0),FALSE),"")</f>
        <v/>
      </c>
      <c r="F305" s="117" t="str">
        <f>IFERROR(VLOOKUP($A305,'QMS Data'!$A:$BD,MATCH(F$1,'QMS Data'!$1:$1,0),FALSE),"")</f>
        <v/>
      </c>
      <c r="G305" s="117" t="str">
        <f>IFERROR(VLOOKUP($A305,'QMS Data'!$A:$BD,MATCH(G$1,'QMS Data'!$1:$1,0),FALSE),"")</f>
        <v/>
      </c>
      <c r="H305" s="117" t="str">
        <f>IFERROR(VLOOKUP($A305,'QMS Data'!$A:$BD,MATCH(H$1,'QMS Data'!$1:$1,0),FALSE),"")</f>
        <v/>
      </c>
      <c r="I305" s="117" t="str">
        <f>IFERROR(VLOOKUP($A305,'QMS Data'!$A:$BD,MATCH(I$1,'QMS Data'!$1:$1,0),FALSE),"")</f>
        <v/>
      </c>
      <c r="J305" s="117" t="str">
        <f>IFERROR(VLOOKUP($A305,'QMS Data'!$A:$BD,MATCH(J$1,'QMS Data'!$1:$1,0),FALSE),"")</f>
        <v/>
      </c>
      <c r="K305" s="117" t="str">
        <f>IFERROR(VLOOKUP($A305,'QMS Data'!$A:$BD,MATCH(K$1,'QMS Data'!$1:$1,0),FALSE),"")</f>
        <v/>
      </c>
      <c r="L305" s="119" t="str">
        <f>IFERROR(VLOOKUP($A305,'QMS Data'!$A:$BD,MATCH(L$1,'QMS Data'!$1:$1,0),FALSE),"")</f>
        <v/>
      </c>
      <c r="M305" s="120" t="str">
        <f>IFERROR(VLOOKUP($A305,'QMS Data'!$A:$BD,MATCH(M$1,'QMS Data'!$1:$1,0),FALSE),"")</f>
        <v/>
      </c>
      <c r="N305" s="119" t="str">
        <f>IFERROR(VLOOKUP($A305,'QMS Data'!$A:$BD,MATCH(N$1,'QMS Data'!$1:$1,0),FALSE),"")</f>
        <v/>
      </c>
      <c r="O305" s="120" t="str">
        <f>IFERROR(VLOOKUP($A305,'QMS Data'!$A:$BD,MATCH(O$1,'QMS Data'!$1:$1,0),FALSE),"")</f>
        <v/>
      </c>
      <c r="P305" s="119" t="str">
        <f>IFERROR(VLOOKUP($A305,'QMS Data'!$A:$BD,MATCH(P$1,'QMS Data'!$1:$1,0),FALSE),"")</f>
        <v/>
      </c>
      <c r="Q305" s="120" t="str">
        <f>IFERROR(VLOOKUP($A305,'QMS Data'!$A:$BD,MATCH(Q$1,'QMS Data'!$1:$1,0),FALSE),"")</f>
        <v/>
      </c>
      <c r="R305" s="119" t="str">
        <f>IFERROR(VLOOKUP($A305,'QMS Data'!$A:$BD,MATCH(R$1,'QMS Data'!$1:$1,0),FALSE),"")</f>
        <v/>
      </c>
      <c r="S305" s="120" t="str">
        <f>IFERROR(VLOOKUP($A305,'QMS Data'!$A:$BD,MATCH(S$1,'QMS Data'!$1:$1,0),FALSE),"")</f>
        <v/>
      </c>
      <c r="T305" s="121" t="str">
        <f t="shared" si="20"/>
        <v/>
      </c>
      <c r="U305" s="122" t="str">
        <f t="shared" si="21"/>
        <v/>
      </c>
      <c r="V305" s="121" t="str">
        <f>IFERROR(VLOOKUP('Required Data'!$H305,Evaluators!A:B,2,FALSE),"")</f>
        <v/>
      </c>
      <c r="W305" s="123" t="str">
        <f t="shared" si="22"/>
        <v/>
      </c>
      <c r="X305" s="124" t="str">
        <f>IFERROR(VLOOKUP(G305,'Active List'!B:D,2,FALSE),"")</f>
        <v/>
      </c>
      <c r="Y305" s="124" t="str">
        <f>IFERROR(SUM('Required Data'!$L305+'Required Data'!$N305+'Required Data'!$P305),"")</f>
        <v/>
      </c>
      <c r="Z305" s="123" t="str">
        <f t="shared" si="23"/>
        <v/>
      </c>
      <c r="AA305" s="125" t="str">
        <f>IFERROR(DATE(Table1[[#This Row],[Call Year]],Table1[[#This Row],[Call Month]],Table1[[#This Row],[Call day]]),"")</f>
        <v/>
      </c>
      <c r="AB305" s="123" t="str">
        <f>TEXT(Table1[[#This Row],[Call date]],"DDDD")</f>
        <v/>
      </c>
      <c r="AC30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5" s="126" t="str">
        <f>IFERROR(HOUR(Table1[[#This Row],[Time]]),"")</f>
        <v/>
      </c>
      <c r="AE305" s="126" t="str">
        <f>IFERROR(VLOOKUP(J305,DV!A:B,2,FALSE),J305)</f>
        <v/>
      </c>
    </row>
    <row r="306" spans="1:31" s="137" customFormat="1">
      <c r="A306" s="90" t="str">
        <f>IF('QMS Data'!A306&lt;&gt;"",'QMS Data'!A306,"")</f>
        <v/>
      </c>
      <c r="B306" s="117" t="str">
        <f>IFERROR(VLOOKUP($A306,'QMS Data'!$A:$BD,MATCH(B$1,'QMS Data'!$1:$1,0),FALSE),"")</f>
        <v/>
      </c>
      <c r="C306" s="117" t="str">
        <f>IFERROR(VLOOKUP($A306,'QMS Data'!$A:$BD,MATCH(C$1,'QMS Data'!$1:$1,0),FALSE),"")</f>
        <v/>
      </c>
      <c r="D306" s="117" t="str">
        <f>IFERROR(VLOOKUP($A306,'QMS Data'!$A:$BD,MATCH(D$1,'QMS Data'!$1:$1,0),FALSE),"")</f>
        <v/>
      </c>
      <c r="E306" s="118" t="str">
        <f>IFERROR(VLOOKUP($A306,'QMS Data'!$A:$BD,MATCH(E$1,'QMS Data'!$1:$1,0),FALSE),"")</f>
        <v/>
      </c>
      <c r="F306" s="117" t="str">
        <f>IFERROR(VLOOKUP($A306,'QMS Data'!$A:$BD,MATCH(F$1,'QMS Data'!$1:$1,0),FALSE),"")</f>
        <v/>
      </c>
      <c r="G306" s="117" t="str">
        <f>IFERROR(VLOOKUP($A306,'QMS Data'!$A:$BD,MATCH(G$1,'QMS Data'!$1:$1,0),FALSE),"")</f>
        <v/>
      </c>
      <c r="H306" s="117" t="str">
        <f>IFERROR(VLOOKUP($A306,'QMS Data'!$A:$BD,MATCH(H$1,'QMS Data'!$1:$1,0),FALSE),"")</f>
        <v/>
      </c>
      <c r="I306" s="117" t="str">
        <f>IFERROR(VLOOKUP($A306,'QMS Data'!$A:$BD,MATCH(I$1,'QMS Data'!$1:$1,0),FALSE),"")</f>
        <v/>
      </c>
      <c r="J306" s="117" t="str">
        <f>IFERROR(VLOOKUP($A306,'QMS Data'!$A:$BD,MATCH(J$1,'QMS Data'!$1:$1,0),FALSE),"")</f>
        <v/>
      </c>
      <c r="K306" s="117" t="str">
        <f>IFERROR(VLOOKUP($A306,'QMS Data'!$A:$BD,MATCH(K$1,'QMS Data'!$1:$1,0),FALSE),"")</f>
        <v/>
      </c>
      <c r="L306" s="119" t="str">
        <f>IFERROR(VLOOKUP($A306,'QMS Data'!$A:$BD,MATCH(L$1,'QMS Data'!$1:$1,0),FALSE),"")</f>
        <v/>
      </c>
      <c r="M306" s="120" t="str">
        <f>IFERROR(VLOOKUP($A306,'QMS Data'!$A:$BD,MATCH(M$1,'QMS Data'!$1:$1,0),FALSE),"")</f>
        <v/>
      </c>
      <c r="N306" s="119" t="str">
        <f>IFERROR(VLOOKUP($A306,'QMS Data'!$A:$BD,MATCH(N$1,'QMS Data'!$1:$1,0),FALSE),"")</f>
        <v/>
      </c>
      <c r="O306" s="120" t="str">
        <f>IFERROR(VLOOKUP($A306,'QMS Data'!$A:$BD,MATCH(O$1,'QMS Data'!$1:$1,0),FALSE),"")</f>
        <v/>
      </c>
      <c r="P306" s="119" t="str">
        <f>IFERROR(VLOOKUP($A306,'QMS Data'!$A:$BD,MATCH(P$1,'QMS Data'!$1:$1,0),FALSE),"")</f>
        <v/>
      </c>
      <c r="Q306" s="120" t="str">
        <f>IFERROR(VLOOKUP($A306,'QMS Data'!$A:$BD,MATCH(Q$1,'QMS Data'!$1:$1,0),FALSE),"")</f>
        <v/>
      </c>
      <c r="R306" s="119" t="str">
        <f>IFERROR(VLOOKUP($A306,'QMS Data'!$A:$BD,MATCH(R$1,'QMS Data'!$1:$1,0),FALSE),"")</f>
        <v/>
      </c>
      <c r="S306" s="120" t="str">
        <f>IFERROR(VLOOKUP($A306,'QMS Data'!$A:$BD,MATCH(S$1,'QMS Data'!$1:$1,0),FALSE),"")</f>
        <v/>
      </c>
      <c r="T306" s="121" t="str">
        <f t="shared" si="20"/>
        <v/>
      </c>
      <c r="U306" s="122" t="str">
        <f t="shared" si="21"/>
        <v/>
      </c>
      <c r="V306" s="121" t="str">
        <f>IFERROR(VLOOKUP('Required Data'!$H306,Evaluators!A:B,2,FALSE),"")</f>
        <v/>
      </c>
      <c r="W306" s="123" t="str">
        <f t="shared" si="22"/>
        <v/>
      </c>
      <c r="X306" s="124" t="str">
        <f>IFERROR(VLOOKUP(G306,'Active List'!B:D,2,FALSE),"")</f>
        <v/>
      </c>
      <c r="Y306" s="124" t="str">
        <f>IFERROR(SUM('Required Data'!$L306+'Required Data'!$N306+'Required Data'!$P306),"")</f>
        <v/>
      </c>
      <c r="Z306" s="123" t="str">
        <f t="shared" si="23"/>
        <v/>
      </c>
      <c r="AA306" s="125" t="str">
        <f>IFERROR(DATE(Table1[[#This Row],[Call Year]],Table1[[#This Row],[Call Month]],Table1[[#This Row],[Call day]]),"")</f>
        <v/>
      </c>
      <c r="AB306" s="123" t="str">
        <f>TEXT(Table1[[#This Row],[Call date]],"DDDD")</f>
        <v/>
      </c>
      <c r="AC30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6" s="126" t="str">
        <f>IFERROR(HOUR(Table1[[#This Row],[Time]]),"")</f>
        <v/>
      </c>
      <c r="AE306" s="126" t="str">
        <f>IFERROR(VLOOKUP(J306,DV!A:B,2,FALSE),J306)</f>
        <v/>
      </c>
    </row>
    <row r="307" spans="1:31" s="137" customFormat="1">
      <c r="A307" s="90" t="str">
        <f>IF('QMS Data'!A307&lt;&gt;"",'QMS Data'!A307,"")</f>
        <v/>
      </c>
      <c r="B307" s="117" t="str">
        <f>IFERROR(VLOOKUP($A307,'QMS Data'!$A:$BD,MATCH(B$1,'QMS Data'!$1:$1,0),FALSE),"")</f>
        <v/>
      </c>
      <c r="C307" s="117" t="str">
        <f>IFERROR(VLOOKUP($A307,'QMS Data'!$A:$BD,MATCH(C$1,'QMS Data'!$1:$1,0),FALSE),"")</f>
        <v/>
      </c>
      <c r="D307" s="117" t="str">
        <f>IFERROR(VLOOKUP($A307,'QMS Data'!$A:$BD,MATCH(D$1,'QMS Data'!$1:$1,0),FALSE),"")</f>
        <v/>
      </c>
      <c r="E307" s="118" t="str">
        <f>IFERROR(VLOOKUP($A307,'QMS Data'!$A:$BD,MATCH(E$1,'QMS Data'!$1:$1,0),FALSE),"")</f>
        <v/>
      </c>
      <c r="F307" s="117" t="str">
        <f>IFERROR(VLOOKUP($A307,'QMS Data'!$A:$BD,MATCH(F$1,'QMS Data'!$1:$1,0),FALSE),"")</f>
        <v/>
      </c>
      <c r="G307" s="117" t="str">
        <f>IFERROR(VLOOKUP($A307,'QMS Data'!$A:$BD,MATCH(G$1,'QMS Data'!$1:$1,0),FALSE),"")</f>
        <v/>
      </c>
      <c r="H307" s="117" t="str">
        <f>IFERROR(VLOOKUP($A307,'QMS Data'!$A:$BD,MATCH(H$1,'QMS Data'!$1:$1,0),FALSE),"")</f>
        <v/>
      </c>
      <c r="I307" s="117" t="str">
        <f>IFERROR(VLOOKUP($A307,'QMS Data'!$A:$BD,MATCH(I$1,'QMS Data'!$1:$1,0),FALSE),"")</f>
        <v/>
      </c>
      <c r="J307" s="117" t="str">
        <f>IFERROR(VLOOKUP($A307,'QMS Data'!$A:$BD,MATCH(J$1,'QMS Data'!$1:$1,0),FALSE),"")</f>
        <v/>
      </c>
      <c r="K307" s="117" t="str">
        <f>IFERROR(VLOOKUP($A307,'QMS Data'!$A:$BD,MATCH(K$1,'QMS Data'!$1:$1,0),FALSE),"")</f>
        <v/>
      </c>
      <c r="L307" s="119" t="str">
        <f>IFERROR(VLOOKUP($A307,'QMS Data'!$A:$BD,MATCH(L$1,'QMS Data'!$1:$1,0),FALSE),"")</f>
        <v/>
      </c>
      <c r="M307" s="120" t="str">
        <f>IFERROR(VLOOKUP($A307,'QMS Data'!$A:$BD,MATCH(M$1,'QMS Data'!$1:$1,0),FALSE),"")</f>
        <v/>
      </c>
      <c r="N307" s="119" t="str">
        <f>IFERROR(VLOOKUP($A307,'QMS Data'!$A:$BD,MATCH(N$1,'QMS Data'!$1:$1,0),FALSE),"")</f>
        <v/>
      </c>
      <c r="O307" s="120" t="str">
        <f>IFERROR(VLOOKUP($A307,'QMS Data'!$A:$BD,MATCH(O$1,'QMS Data'!$1:$1,0),FALSE),"")</f>
        <v/>
      </c>
      <c r="P307" s="119" t="str">
        <f>IFERROR(VLOOKUP($A307,'QMS Data'!$A:$BD,MATCH(P$1,'QMS Data'!$1:$1,0),FALSE),"")</f>
        <v/>
      </c>
      <c r="Q307" s="120" t="str">
        <f>IFERROR(VLOOKUP($A307,'QMS Data'!$A:$BD,MATCH(Q$1,'QMS Data'!$1:$1,0),FALSE),"")</f>
        <v/>
      </c>
      <c r="R307" s="119" t="str">
        <f>IFERROR(VLOOKUP($A307,'QMS Data'!$A:$BD,MATCH(R$1,'QMS Data'!$1:$1,0),FALSE),"")</f>
        <v/>
      </c>
      <c r="S307" s="120" t="str">
        <f>IFERROR(VLOOKUP($A307,'QMS Data'!$A:$BD,MATCH(S$1,'QMS Data'!$1:$1,0),FALSE),"")</f>
        <v/>
      </c>
      <c r="T307" s="121" t="str">
        <f t="shared" si="20"/>
        <v/>
      </c>
      <c r="U307" s="122" t="str">
        <f t="shared" si="21"/>
        <v/>
      </c>
      <c r="V307" s="121" t="str">
        <f>IFERROR(VLOOKUP('Required Data'!$H307,Evaluators!A:B,2,FALSE),"")</f>
        <v/>
      </c>
      <c r="W307" s="123" t="str">
        <f t="shared" si="22"/>
        <v/>
      </c>
      <c r="X307" s="124" t="str">
        <f>IFERROR(VLOOKUP(G307,'Active List'!B:D,2,FALSE),"")</f>
        <v/>
      </c>
      <c r="Y307" s="124" t="str">
        <f>IFERROR(SUM('Required Data'!$L307+'Required Data'!$N307+'Required Data'!$P307),"")</f>
        <v/>
      </c>
      <c r="Z307" s="123" t="str">
        <f t="shared" si="23"/>
        <v/>
      </c>
      <c r="AA307" s="125" t="str">
        <f>IFERROR(DATE(Table1[[#This Row],[Call Year]],Table1[[#This Row],[Call Month]],Table1[[#This Row],[Call day]]),"")</f>
        <v/>
      </c>
      <c r="AB307" s="123" t="str">
        <f>TEXT(Table1[[#This Row],[Call date]],"DDDD")</f>
        <v/>
      </c>
      <c r="AC30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7" s="126" t="str">
        <f>IFERROR(HOUR(Table1[[#This Row],[Time]]),"")</f>
        <v/>
      </c>
      <c r="AE307" s="126" t="str">
        <f>IFERROR(VLOOKUP(J307,DV!A:B,2,FALSE),J307)</f>
        <v/>
      </c>
    </row>
    <row r="308" spans="1:31" s="137" customFormat="1">
      <c r="A308" s="90" t="str">
        <f>IF('QMS Data'!A308&lt;&gt;"",'QMS Data'!A308,"")</f>
        <v/>
      </c>
      <c r="B308" s="117" t="str">
        <f>IFERROR(VLOOKUP($A308,'QMS Data'!$A:$BD,MATCH(B$1,'QMS Data'!$1:$1,0),FALSE),"")</f>
        <v/>
      </c>
      <c r="C308" s="117" t="str">
        <f>IFERROR(VLOOKUP($A308,'QMS Data'!$A:$BD,MATCH(C$1,'QMS Data'!$1:$1,0),FALSE),"")</f>
        <v/>
      </c>
      <c r="D308" s="117" t="str">
        <f>IFERROR(VLOOKUP($A308,'QMS Data'!$A:$BD,MATCH(D$1,'QMS Data'!$1:$1,0),FALSE),"")</f>
        <v/>
      </c>
      <c r="E308" s="118" t="str">
        <f>IFERROR(VLOOKUP($A308,'QMS Data'!$A:$BD,MATCH(E$1,'QMS Data'!$1:$1,0),FALSE),"")</f>
        <v/>
      </c>
      <c r="F308" s="117" t="str">
        <f>IFERROR(VLOOKUP($A308,'QMS Data'!$A:$BD,MATCH(F$1,'QMS Data'!$1:$1,0),FALSE),"")</f>
        <v/>
      </c>
      <c r="G308" s="117" t="str">
        <f>IFERROR(VLOOKUP($A308,'QMS Data'!$A:$BD,MATCH(G$1,'QMS Data'!$1:$1,0),FALSE),"")</f>
        <v/>
      </c>
      <c r="H308" s="117" t="str">
        <f>IFERROR(VLOOKUP($A308,'QMS Data'!$A:$BD,MATCH(H$1,'QMS Data'!$1:$1,0),FALSE),"")</f>
        <v/>
      </c>
      <c r="I308" s="117" t="str">
        <f>IFERROR(VLOOKUP($A308,'QMS Data'!$A:$BD,MATCH(I$1,'QMS Data'!$1:$1,0),FALSE),"")</f>
        <v/>
      </c>
      <c r="J308" s="117" t="str">
        <f>IFERROR(VLOOKUP($A308,'QMS Data'!$A:$BD,MATCH(J$1,'QMS Data'!$1:$1,0),FALSE),"")</f>
        <v/>
      </c>
      <c r="K308" s="117" t="str">
        <f>IFERROR(VLOOKUP($A308,'QMS Data'!$A:$BD,MATCH(K$1,'QMS Data'!$1:$1,0),FALSE),"")</f>
        <v/>
      </c>
      <c r="L308" s="119" t="str">
        <f>IFERROR(VLOOKUP($A308,'QMS Data'!$A:$BD,MATCH(L$1,'QMS Data'!$1:$1,0),FALSE),"")</f>
        <v/>
      </c>
      <c r="M308" s="120" t="str">
        <f>IFERROR(VLOOKUP($A308,'QMS Data'!$A:$BD,MATCH(M$1,'QMS Data'!$1:$1,0),FALSE),"")</f>
        <v/>
      </c>
      <c r="N308" s="119" t="str">
        <f>IFERROR(VLOOKUP($A308,'QMS Data'!$A:$BD,MATCH(N$1,'QMS Data'!$1:$1,0),FALSE),"")</f>
        <v/>
      </c>
      <c r="O308" s="120" t="str">
        <f>IFERROR(VLOOKUP($A308,'QMS Data'!$A:$BD,MATCH(O$1,'QMS Data'!$1:$1,0),FALSE),"")</f>
        <v/>
      </c>
      <c r="P308" s="119" t="str">
        <f>IFERROR(VLOOKUP($A308,'QMS Data'!$A:$BD,MATCH(P$1,'QMS Data'!$1:$1,0),FALSE),"")</f>
        <v/>
      </c>
      <c r="Q308" s="120" t="str">
        <f>IFERROR(VLOOKUP($A308,'QMS Data'!$A:$BD,MATCH(Q$1,'QMS Data'!$1:$1,0),FALSE),"")</f>
        <v/>
      </c>
      <c r="R308" s="119" t="str">
        <f>IFERROR(VLOOKUP($A308,'QMS Data'!$A:$BD,MATCH(R$1,'QMS Data'!$1:$1,0),FALSE),"")</f>
        <v/>
      </c>
      <c r="S308" s="120" t="str">
        <f>IFERROR(VLOOKUP($A308,'QMS Data'!$A:$BD,MATCH(S$1,'QMS Data'!$1:$1,0),FALSE),"")</f>
        <v/>
      </c>
      <c r="T308" s="121" t="str">
        <f t="shared" si="20"/>
        <v/>
      </c>
      <c r="U308" s="122" t="str">
        <f t="shared" si="21"/>
        <v/>
      </c>
      <c r="V308" s="121" t="str">
        <f>IFERROR(VLOOKUP('Required Data'!$H308,Evaluators!A:B,2,FALSE),"")</f>
        <v/>
      </c>
      <c r="W308" s="123" t="str">
        <f t="shared" si="22"/>
        <v/>
      </c>
      <c r="X308" s="124" t="str">
        <f>IFERROR(VLOOKUP(G308,'Active List'!B:D,2,FALSE),"")</f>
        <v/>
      </c>
      <c r="Y308" s="124" t="str">
        <f>IFERROR(SUM('Required Data'!$L308+'Required Data'!$N308+'Required Data'!$P308),"")</f>
        <v/>
      </c>
      <c r="Z308" s="123" t="str">
        <f t="shared" si="23"/>
        <v/>
      </c>
      <c r="AA308" s="125" t="str">
        <f>IFERROR(DATE(Table1[[#This Row],[Call Year]],Table1[[#This Row],[Call Month]],Table1[[#This Row],[Call day]]),"")</f>
        <v/>
      </c>
      <c r="AB308" s="123" t="str">
        <f>TEXT(Table1[[#This Row],[Call date]],"DDDD")</f>
        <v/>
      </c>
      <c r="AC30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8" s="126" t="str">
        <f>IFERROR(HOUR(Table1[[#This Row],[Time]]),"")</f>
        <v/>
      </c>
      <c r="AE308" s="126" t="str">
        <f>IFERROR(VLOOKUP(J308,DV!A:B,2,FALSE),J308)</f>
        <v/>
      </c>
    </row>
    <row r="309" spans="1:31" s="137" customFormat="1">
      <c r="A309" s="90" t="str">
        <f>IF('QMS Data'!A309&lt;&gt;"",'QMS Data'!A309,"")</f>
        <v/>
      </c>
      <c r="B309" s="117" t="str">
        <f>IFERROR(VLOOKUP($A309,'QMS Data'!$A:$BD,MATCH(B$1,'QMS Data'!$1:$1,0),FALSE),"")</f>
        <v/>
      </c>
      <c r="C309" s="117" t="str">
        <f>IFERROR(VLOOKUP($A309,'QMS Data'!$A:$BD,MATCH(C$1,'QMS Data'!$1:$1,0),FALSE),"")</f>
        <v/>
      </c>
      <c r="D309" s="117" t="str">
        <f>IFERROR(VLOOKUP($A309,'QMS Data'!$A:$BD,MATCH(D$1,'QMS Data'!$1:$1,0),FALSE),"")</f>
        <v/>
      </c>
      <c r="E309" s="118" t="str">
        <f>IFERROR(VLOOKUP($A309,'QMS Data'!$A:$BD,MATCH(E$1,'QMS Data'!$1:$1,0),FALSE),"")</f>
        <v/>
      </c>
      <c r="F309" s="117" t="str">
        <f>IFERROR(VLOOKUP($A309,'QMS Data'!$A:$BD,MATCH(F$1,'QMS Data'!$1:$1,0),FALSE),"")</f>
        <v/>
      </c>
      <c r="G309" s="117" t="str">
        <f>IFERROR(VLOOKUP($A309,'QMS Data'!$A:$BD,MATCH(G$1,'QMS Data'!$1:$1,0),FALSE),"")</f>
        <v/>
      </c>
      <c r="H309" s="117" t="str">
        <f>IFERROR(VLOOKUP($A309,'QMS Data'!$A:$BD,MATCH(H$1,'QMS Data'!$1:$1,0),FALSE),"")</f>
        <v/>
      </c>
      <c r="I309" s="117" t="str">
        <f>IFERROR(VLOOKUP($A309,'QMS Data'!$A:$BD,MATCH(I$1,'QMS Data'!$1:$1,0),FALSE),"")</f>
        <v/>
      </c>
      <c r="J309" s="117" t="str">
        <f>IFERROR(VLOOKUP($A309,'QMS Data'!$A:$BD,MATCH(J$1,'QMS Data'!$1:$1,0),FALSE),"")</f>
        <v/>
      </c>
      <c r="K309" s="117" t="str">
        <f>IFERROR(VLOOKUP($A309,'QMS Data'!$A:$BD,MATCH(K$1,'QMS Data'!$1:$1,0),FALSE),"")</f>
        <v/>
      </c>
      <c r="L309" s="119" t="str">
        <f>IFERROR(VLOOKUP($A309,'QMS Data'!$A:$BD,MATCH(L$1,'QMS Data'!$1:$1,0),FALSE),"")</f>
        <v/>
      </c>
      <c r="M309" s="120" t="str">
        <f>IFERROR(VLOOKUP($A309,'QMS Data'!$A:$BD,MATCH(M$1,'QMS Data'!$1:$1,0),FALSE),"")</f>
        <v/>
      </c>
      <c r="N309" s="119" t="str">
        <f>IFERROR(VLOOKUP($A309,'QMS Data'!$A:$BD,MATCH(N$1,'QMS Data'!$1:$1,0),FALSE),"")</f>
        <v/>
      </c>
      <c r="O309" s="120" t="str">
        <f>IFERROR(VLOOKUP($A309,'QMS Data'!$A:$BD,MATCH(O$1,'QMS Data'!$1:$1,0),FALSE),"")</f>
        <v/>
      </c>
      <c r="P309" s="119" t="str">
        <f>IFERROR(VLOOKUP($A309,'QMS Data'!$A:$BD,MATCH(P$1,'QMS Data'!$1:$1,0),FALSE),"")</f>
        <v/>
      </c>
      <c r="Q309" s="120" t="str">
        <f>IFERROR(VLOOKUP($A309,'QMS Data'!$A:$BD,MATCH(Q$1,'QMS Data'!$1:$1,0),FALSE),"")</f>
        <v/>
      </c>
      <c r="R309" s="119" t="str">
        <f>IFERROR(VLOOKUP($A309,'QMS Data'!$A:$BD,MATCH(R$1,'QMS Data'!$1:$1,0),FALSE),"")</f>
        <v/>
      </c>
      <c r="S309" s="120" t="str">
        <f>IFERROR(VLOOKUP($A309,'QMS Data'!$A:$BD,MATCH(S$1,'QMS Data'!$1:$1,0),FALSE),"")</f>
        <v/>
      </c>
      <c r="T309" s="121" t="str">
        <f t="shared" si="20"/>
        <v/>
      </c>
      <c r="U309" s="122" t="str">
        <f t="shared" si="21"/>
        <v/>
      </c>
      <c r="V309" s="121" t="str">
        <f>IFERROR(VLOOKUP('Required Data'!$H309,Evaluators!A:B,2,FALSE),"")</f>
        <v/>
      </c>
      <c r="W309" s="123" t="str">
        <f t="shared" si="22"/>
        <v/>
      </c>
      <c r="X309" s="124" t="str">
        <f>IFERROR(VLOOKUP(G309,'Active List'!B:D,2,FALSE),"")</f>
        <v/>
      </c>
      <c r="Y309" s="124" t="str">
        <f>IFERROR(SUM('Required Data'!$L309+'Required Data'!$N309+'Required Data'!$P309),"")</f>
        <v/>
      </c>
      <c r="Z309" s="123" t="str">
        <f t="shared" si="23"/>
        <v/>
      </c>
      <c r="AA309" s="125" t="str">
        <f>IFERROR(DATE(Table1[[#This Row],[Call Year]],Table1[[#This Row],[Call Month]],Table1[[#This Row],[Call day]]),"")</f>
        <v/>
      </c>
      <c r="AB309" s="123" t="str">
        <f>TEXT(Table1[[#This Row],[Call date]],"DDDD")</f>
        <v/>
      </c>
      <c r="AC30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09" s="126" t="str">
        <f>IFERROR(HOUR(Table1[[#This Row],[Time]]),"")</f>
        <v/>
      </c>
      <c r="AE309" s="126" t="str">
        <f>IFERROR(VLOOKUP(J309,DV!A:B,2,FALSE),J309)</f>
        <v/>
      </c>
    </row>
    <row r="310" spans="1:31" s="137" customFormat="1">
      <c r="A310" s="90" t="str">
        <f>IF('QMS Data'!A310&lt;&gt;"",'QMS Data'!A310,"")</f>
        <v/>
      </c>
      <c r="B310" s="117" t="str">
        <f>IFERROR(VLOOKUP($A310,'QMS Data'!$A:$BD,MATCH(B$1,'QMS Data'!$1:$1,0),FALSE),"")</f>
        <v/>
      </c>
      <c r="C310" s="117" t="str">
        <f>IFERROR(VLOOKUP($A310,'QMS Data'!$A:$BD,MATCH(C$1,'QMS Data'!$1:$1,0),FALSE),"")</f>
        <v/>
      </c>
      <c r="D310" s="117" t="str">
        <f>IFERROR(VLOOKUP($A310,'QMS Data'!$A:$BD,MATCH(D$1,'QMS Data'!$1:$1,0),FALSE),"")</f>
        <v/>
      </c>
      <c r="E310" s="118" t="str">
        <f>IFERROR(VLOOKUP($A310,'QMS Data'!$A:$BD,MATCH(E$1,'QMS Data'!$1:$1,0),FALSE),"")</f>
        <v/>
      </c>
      <c r="F310" s="117" t="str">
        <f>IFERROR(VLOOKUP($A310,'QMS Data'!$A:$BD,MATCH(F$1,'QMS Data'!$1:$1,0),FALSE),"")</f>
        <v/>
      </c>
      <c r="G310" s="117" t="str">
        <f>IFERROR(VLOOKUP($A310,'QMS Data'!$A:$BD,MATCH(G$1,'QMS Data'!$1:$1,0),FALSE),"")</f>
        <v/>
      </c>
      <c r="H310" s="117" t="str">
        <f>IFERROR(VLOOKUP($A310,'QMS Data'!$A:$BD,MATCH(H$1,'QMS Data'!$1:$1,0),FALSE),"")</f>
        <v/>
      </c>
      <c r="I310" s="117" t="str">
        <f>IFERROR(VLOOKUP($A310,'QMS Data'!$A:$BD,MATCH(I$1,'QMS Data'!$1:$1,0),FALSE),"")</f>
        <v/>
      </c>
      <c r="J310" s="117" t="str">
        <f>IFERROR(VLOOKUP($A310,'QMS Data'!$A:$BD,MATCH(J$1,'QMS Data'!$1:$1,0),FALSE),"")</f>
        <v/>
      </c>
      <c r="K310" s="117" t="str">
        <f>IFERROR(VLOOKUP($A310,'QMS Data'!$A:$BD,MATCH(K$1,'QMS Data'!$1:$1,0),FALSE),"")</f>
        <v/>
      </c>
      <c r="L310" s="119" t="str">
        <f>IFERROR(VLOOKUP($A310,'QMS Data'!$A:$BD,MATCH(L$1,'QMS Data'!$1:$1,0),FALSE),"")</f>
        <v/>
      </c>
      <c r="M310" s="120" t="str">
        <f>IFERROR(VLOOKUP($A310,'QMS Data'!$A:$BD,MATCH(M$1,'QMS Data'!$1:$1,0),FALSE),"")</f>
        <v/>
      </c>
      <c r="N310" s="119" t="str">
        <f>IFERROR(VLOOKUP($A310,'QMS Data'!$A:$BD,MATCH(N$1,'QMS Data'!$1:$1,0),FALSE),"")</f>
        <v/>
      </c>
      <c r="O310" s="120" t="str">
        <f>IFERROR(VLOOKUP($A310,'QMS Data'!$A:$BD,MATCH(O$1,'QMS Data'!$1:$1,0),FALSE),"")</f>
        <v/>
      </c>
      <c r="P310" s="119" t="str">
        <f>IFERROR(VLOOKUP($A310,'QMS Data'!$A:$BD,MATCH(P$1,'QMS Data'!$1:$1,0),FALSE),"")</f>
        <v/>
      </c>
      <c r="Q310" s="120" t="str">
        <f>IFERROR(VLOOKUP($A310,'QMS Data'!$A:$BD,MATCH(Q$1,'QMS Data'!$1:$1,0),FALSE),"")</f>
        <v/>
      </c>
      <c r="R310" s="119" t="str">
        <f>IFERROR(VLOOKUP($A310,'QMS Data'!$A:$BD,MATCH(R$1,'QMS Data'!$1:$1,0),FALSE),"")</f>
        <v/>
      </c>
      <c r="S310" s="120" t="str">
        <f>IFERROR(VLOOKUP($A310,'QMS Data'!$A:$BD,MATCH(S$1,'QMS Data'!$1:$1,0),FALSE),"")</f>
        <v/>
      </c>
      <c r="T310" s="121" t="str">
        <f t="shared" si="20"/>
        <v/>
      </c>
      <c r="U310" s="122" t="str">
        <f t="shared" si="21"/>
        <v/>
      </c>
      <c r="V310" s="121" t="str">
        <f>IFERROR(VLOOKUP('Required Data'!$H310,Evaluators!A:B,2,FALSE),"")</f>
        <v/>
      </c>
      <c r="W310" s="123" t="str">
        <f t="shared" si="22"/>
        <v/>
      </c>
      <c r="X310" s="124" t="str">
        <f>IFERROR(VLOOKUP(G310,'Active List'!B:D,2,FALSE),"")</f>
        <v/>
      </c>
      <c r="Y310" s="124" t="str">
        <f>IFERROR(SUM('Required Data'!$L310+'Required Data'!$N310+'Required Data'!$P310),"")</f>
        <v/>
      </c>
      <c r="Z310" s="123" t="str">
        <f t="shared" si="23"/>
        <v/>
      </c>
      <c r="AA310" s="125" t="str">
        <f>IFERROR(DATE(Table1[[#This Row],[Call Year]],Table1[[#This Row],[Call Month]],Table1[[#This Row],[Call day]]),"")</f>
        <v/>
      </c>
      <c r="AB310" s="123" t="str">
        <f>TEXT(Table1[[#This Row],[Call date]],"DDDD")</f>
        <v/>
      </c>
      <c r="AC31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0" s="126" t="str">
        <f>IFERROR(HOUR(Table1[[#This Row],[Time]]),"")</f>
        <v/>
      </c>
      <c r="AE310" s="126" t="str">
        <f>IFERROR(VLOOKUP(J310,DV!A:B,2,FALSE),J310)</f>
        <v/>
      </c>
    </row>
    <row r="311" spans="1:31" s="137" customFormat="1">
      <c r="A311" s="90" t="str">
        <f>IF('QMS Data'!A311&lt;&gt;"",'QMS Data'!A311,"")</f>
        <v/>
      </c>
      <c r="B311" s="117" t="str">
        <f>IFERROR(VLOOKUP($A311,'QMS Data'!$A:$BD,MATCH(B$1,'QMS Data'!$1:$1,0),FALSE),"")</f>
        <v/>
      </c>
      <c r="C311" s="117" t="str">
        <f>IFERROR(VLOOKUP($A311,'QMS Data'!$A:$BD,MATCH(C$1,'QMS Data'!$1:$1,0),FALSE),"")</f>
        <v/>
      </c>
      <c r="D311" s="117" t="str">
        <f>IFERROR(VLOOKUP($A311,'QMS Data'!$A:$BD,MATCH(D$1,'QMS Data'!$1:$1,0),FALSE),"")</f>
        <v/>
      </c>
      <c r="E311" s="118" t="str">
        <f>IFERROR(VLOOKUP($A311,'QMS Data'!$A:$BD,MATCH(E$1,'QMS Data'!$1:$1,0),FALSE),"")</f>
        <v/>
      </c>
      <c r="F311" s="117" t="str">
        <f>IFERROR(VLOOKUP($A311,'QMS Data'!$A:$BD,MATCH(F$1,'QMS Data'!$1:$1,0),FALSE),"")</f>
        <v/>
      </c>
      <c r="G311" s="117" t="str">
        <f>IFERROR(VLOOKUP($A311,'QMS Data'!$A:$BD,MATCH(G$1,'QMS Data'!$1:$1,0),FALSE),"")</f>
        <v/>
      </c>
      <c r="H311" s="117" t="str">
        <f>IFERROR(VLOOKUP($A311,'QMS Data'!$A:$BD,MATCH(H$1,'QMS Data'!$1:$1,0),FALSE),"")</f>
        <v/>
      </c>
      <c r="I311" s="117" t="str">
        <f>IFERROR(VLOOKUP($A311,'QMS Data'!$A:$BD,MATCH(I$1,'QMS Data'!$1:$1,0),FALSE),"")</f>
        <v/>
      </c>
      <c r="J311" s="117" t="str">
        <f>IFERROR(VLOOKUP($A311,'QMS Data'!$A:$BD,MATCH(J$1,'QMS Data'!$1:$1,0),FALSE),"")</f>
        <v/>
      </c>
      <c r="K311" s="117" t="str">
        <f>IFERROR(VLOOKUP($A311,'QMS Data'!$A:$BD,MATCH(K$1,'QMS Data'!$1:$1,0),FALSE),"")</f>
        <v/>
      </c>
      <c r="L311" s="119" t="str">
        <f>IFERROR(VLOOKUP($A311,'QMS Data'!$A:$BD,MATCH(L$1,'QMS Data'!$1:$1,0),FALSE),"")</f>
        <v/>
      </c>
      <c r="M311" s="120" t="str">
        <f>IFERROR(VLOOKUP($A311,'QMS Data'!$A:$BD,MATCH(M$1,'QMS Data'!$1:$1,0),FALSE),"")</f>
        <v/>
      </c>
      <c r="N311" s="119" t="str">
        <f>IFERROR(VLOOKUP($A311,'QMS Data'!$A:$BD,MATCH(N$1,'QMS Data'!$1:$1,0),FALSE),"")</f>
        <v/>
      </c>
      <c r="O311" s="120" t="str">
        <f>IFERROR(VLOOKUP($A311,'QMS Data'!$A:$BD,MATCH(O$1,'QMS Data'!$1:$1,0),FALSE),"")</f>
        <v/>
      </c>
      <c r="P311" s="119" t="str">
        <f>IFERROR(VLOOKUP($A311,'QMS Data'!$A:$BD,MATCH(P$1,'QMS Data'!$1:$1,0),FALSE),"")</f>
        <v/>
      </c>
      <c r="Q311" s="120" t="str">
        <f>IFERROR(VLOOKUP($A311,'QMS Data'!$A:$BD,MATCH(Q$1,'QMS Data'!$1:$1,0),FALSE),"")</f>
        <v/>
      </c>
      <c r="R311" s="119" t="str">
        <f>IFERROR(VLOOKUP($A311,'QMS Data'!$A:$BD,MATCH(R$1,'QMS Data'!$1:$1,0),FALSE),"")</f>
        <v/>
      </c>
      <c r="S311" s="120" t="str">
        <f>IFERROR(VLOOKUP($A311,'QMS Data'!$A:$BD,MATCH(S$1,'QMS Data'!$1:$1,0),FALSE),"")</f>
        <v/>
      </c>
      <c r="T311" s="121" t="str">
        <f t="shared" si="20"/>
        <v/>
      </c>
      <c r="U311" s="122" t="str">
        <f t="shared" si="21"/>
        <v/>
      </c>
      <c r="V311" s="121" t="str">
        <f>IFERROR(VLOOKUP('Required Data'!$H311,Evaluators!A:B,2,FALSE),"")</f>
        <v/>
      </c>
      <c r="W311" s="123" t="str">
        <f t="shared" si="22"/>
        <v/>
      </c>
      <c r="X311" s="124" t="str">
        <f>IFERROR(VLOOKUP(G311,'Active List'!B:D,2,FALSE),"")</f>
        <v/>
      </c>
      <c r="Y311" s="124" t="str">
        <f>IFERROR(SUM('Required Data'!$L311+'Required Data'!$N311+'Required Data'!$P311),"")</f>
        <v/>
      </c>
      <c r="Z311" s="123" t="str">
        <f t="shared" si="23"/>
        <v/>
      </c>
      <c r="AA311" s="125" t="str">
        <f>IFERROR(DATE(Table1[[#This Row],[Call Year]],Table1[[#This Row],[Call Month]],Table1[[#This Row],[Call day]]),"")</f>
        <v/>
      </c>
      <c r="AB311" s="123" t="str">
        <f>TEXT(Table1[[#This Row],[Call date]],"DDDD")</f>
        <v/>
      </c>
      <c r="AC31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1" s="126" t="str">
        <f>IFERROR(HOUR(Table1[[#This Row],[Time]]),"")</f>
        <v/>
      </c>
      <c r="AE311" s="126" t="str">
        <f>IFERROR(VLOOKUP(J311,DV!A:B,2,FALSE),J311)</f>
        <v/>
      </c>
    </row>
    <row r="312" spans="1:31" s="137" customFormat="1">
      <c r="A312" s="90" t="str">
        <f>IF('QMS Data'!A312&lt;&gt;"",'QMS Data'!A312,"")</f>
        <v/>
      </c>
      <c r="B312" s="117" t="str">
        <f>IFERROR(VLOOKUP($A312,'QMS Data'!$A:$BD,MATCH(B$1,'QMS Data'!$1:$1,0),FALSE),"")</f>
        <v/>
      </c>
      <c r="C312" s="117" t="str">
        <f>IFERROR(VLOOKUP($A312,'QMS Data'!$A:$BD,MATCH(C$1,'QMS Data'!$1:$1,0),FALSE),"")</f>
        <v/>
      </c>
      <c r="D312" s="117" t="str">
        <f>IFERROR(VLOOKUP($A312,'QMS Data'!$A:$BD,MATCH(D$1,'QMS Data'!$1:$1,0),FALSE),"")</f>
        <v/>
      </c>
      <c r="E312" s="118" t="str">
        <f>IFERROR(VLOOKUP($A312,'QMS Data'!$A:$BD,MATCH(E$1,'QMS Data'!$1:$1,0),FALSE),"")</f>
        <v/>
      </c>
      <c r="F312" s="117" t="str">
        <f>IFERROR(VLOOKUP($A312,'QMS Data'!$A:$BD,MATCH(F$1,'QMS Data'!$1:$1,0),FALSE),"")</f>
        <v/>
      </c>
      <c r="G312" s="117" t="str">
        <f>IFERROR(VLOOKUP($A312,'QMS Data'!$A:$BD,MATCH(G$1,'QMS Data'!$1:$1,0),FALSE),"")</f>
        <v/>
      </c>
      <c r="H312" s="117" t="str">
        <f>IFERROR(VLOOKUP($A312,'QMS Data'!$A:$BD,MATCH(H$1,'QMS Data'!$1:$1,0),FALSE),"")</f>
        <v/>
      </c>
      <c r="I312" s="117" t="str">
        <f>IFERROR(VLOOKUP($A312,'QMS Data'!$A:$BD,MATCH(I$1,'QMS Data'!$1:$1,0),FALSE),"")</f>
        <v/>
      </c>
      <c r="J312" s="117" t="str">
        <f>IFERROR(VLOOKUP($A312,'QMS Data'!$A:$BD,MATCH(J$1,'QMS Data'!$1:$1,0),FALSE),"")</f>
        <v/>
      </c>
      <c r="K312" s="117" t="str">
        <f>IFERROR(VLOOKUP($A312,'QMS Data'!$A:$BD,MATCH(K$1,'QMS Data'!$1:$1,0),FALSE),"")</f>
        <v/>
      </c>
      <c r="L312" s="119" t="str">
        <f>IFERROR(VLOOKUP($A312,'QMS Data'!$A:$BD,MATCH(L$1,'QMS Data'!$1:$1,0),FALSE),"")</f>
        <v/>
      </c>
      <c r="M312" s="120" t="str">
        <f>IFERROR(VLOOKUP($A312,'QMS Data'!$A:$BD,MATCH(M$1,'QMS Data'!$1:$1,0),FALSE),"")</f>
        <v/>
      </c>
      <c r="N312" s="119" t="str">
        <f>IFERROR(VLOOKUP($A312,'QMS Data'!$A:$BD,MATCH(N$1,'QMS Data'!$1:$1,0),FALSE),"")</f>
        <v/>
      </c>
      <c r="O312" s="120" t="str">
        <f>IFERROR(VLOOKUP($A312,'QMS Data'!$A:$BD,MATCH(O$1,'QMS Data'!$1:$1,0),FALSE),"")</f>
        <v/>
      </c>
      <c r="P312" s="119" t="str">
        <f>IFERROR(VLOOKUP($A312,'QMS Data'!$A:$BD,MATCH(P$1,'QMS Data'!$1:$1,0),FALSE),"")</f>
        <v/>
      </c>
      <c r="Q312" s="120" t="str">
        <f>IFERROR(VLOOKUP($A312,'QMS Data'!$A:$BD,MATCH(Q$1,'QMS Data'!$1:$1,0),FALSE),"")</f>
        <v/>
      </c>
      <c r="R312" s="119" t="str">
        <f>IFERROR(VLOOKUP($A312,'QMS Data'!$A:$BD,MATCH(R$1,'QMS Data'!$1:$1,0),FALSE),"")</f>
        <v/>
      </c>
      <c r="S312" s="120" t="str">
        <f>IFERROR(VLOOKUP($A312,'QMS Data'!$A:$BD,MATCH(S$1,'QMS Data'!$1:$1,0),FALSE),"")</f>
        <v/>
      </c>
      <c r="T312" s="121" t="str">
        <f t="shared" si="20"/>
        <v/>
      </c>
      <c r="U312" s="122" t="str">
        <f t="shared" si="21"/>
        <v/>
      </c>
      <c r="V312" s="121" t="str">
        <f>IFERROR(VLOOKUP('Required Data'!$H312,Evaluators!A:B,2,FALSE),"")</f>
        <v/>
      </c>
      <c r="W312" s="123" t="str">
        <f t="shared" si="22"/>
        <v/>
      </c>
      <c r="X312" s="124" t="str">
        <f>IFERROR(VLOOKUP(G312,'Active List'!B:D,2,FALSE),"")</f>
        <v/>
      </c>
      <c r="Y312" s="124" t="str">
        <f>IFERROR(SUM('Required Data'!$L312+'Required Data'!$N312+'Required Data'!$P312),"")</f>
        <v/>
      </c>
      <c r="Z312" s="123" t="str">
        <f t="shared" si="23"/>
        <v/>
      </c>
      <c r="AA312" s="125" t="str">
        <f>IFERROR(DATE(Table1[[#This Row],[Call Year]],Table1[[#This Row],[Call Month]],Table1[[#This Row],[Call day]]),"")</f>
        <v/>
      </c>
      <c r="AB312" s="123" t="str">
        <f>TEXT(Table1[[#This Row],[Call date]],"DDDD")</f>
        <v/>
      </c>
      <c r="AC31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2" s="126" t="str">
        <f>IFERROR(HOUR(Table1[[#This Row],[Time]]),"")</f>
        <v/>
      </c>
      <c r="AE312" s="126" t="str">
        <f>IFERROR(VLOOKUP(J312,DV!A:B,2,FALSE),J312)</f>
        <v/>
      </c>
    </row>
    <row r="313" spans="1:31" s="137" customFormat="1">
      <c r="A313" s="90" t="str">
        <f>IF('QMS Data'!A313&lt;&gt;"",'QMS Data'!A313,"")</f>
        <v/>
      </c>
      <c r="B313" s="117" t="str">
        <f>IFERROR(VLOOKUP($A313,'QMS Data'!$A:$BD,MATCH(B$1,'QMS Data'!$1:$1,0),FALSE),"")</f>
        <v/>
      </c>
      <c r="C313" s="117" t="str">
        <f>IFERROR(VLOOKUP($A313,'QMS Data'!$A:$BD,MATCH(C$1,'QMS Data'!$1:$1,0),FALSE),"")</f>
        <v/>
      </c>
      <c r="D313" s="117" t="str">
        <f>IFERROR(VLOOKUP($A313,'QMS Data'!$A:$BD,MATCH(D$1,'QMS Data'!$1:$1,0),FALSE),"")</f>
        <v/>
      </c>
      <c r="E313" s="118" t="str">
        <f>IFERROR(VLOOKUP($A313,'QMS Data'!$A:$BD,MATCH(E$1,'QMS Data'!$1:$1,0),FALSE),"")</f>
        <v/>
      </c>
      <c r="F313" s="117" t="str">
        <f>IFERROR(VLOOKUP($A313,'QMS Data'!$A:$BD,MATCH(F$1,'QMS Data'!$1:$1,0),FALSE),"")</f>
        <v/>
      </c>
      <c r="G313" s="117" t="str">
        <f>IFERROR(VLOOKUP($A313,'QMS Data'!$A:$BD,MATCH(G$1,'QMS Data'!$1:$1,0),FALSE),"")</f>
        <v/>
      </c>
      <c r="H313" s="117" t="str">
        <f>IFERROR(VLOOKUP($A313,'QMS Data'!$A:$BD,MATCH(H$1,'QMS Data'!$1:$1,0),FALSE),"")</f>
        <v/>
      </c>
      <c r="I313" s="117" t="str">
        <f>IFERROR(VLOOKUP($A313,'QMS Data'!$A:$BD,MATCH(I$1,'QMS Data'!$1:$1,0),FALSE),"")</f>
        <v/>
      </c>
      <c r="J313" s="117" t="str">
        <f>IFERROR(VLOOKUP($A313,'QMS Data'!$A:$BD,MATCH(J$1,'QMS Data'!$1:$1,0),FALSE),"")</f>
        <v/>
      </c>
      <c r="K313" s="117" t="str">
        <f>IFERROR(VLOOKUP($A313,'QMS Data'!$A:$BD,MATCH(K$1,'QMS Data'!$1:$1,0),FALSE),"")</f>
        <v/>
      </c>
      <c r="L313" s="119" t="str">
        <f>IFERROR(VLOOKUP($A313,'QMS Data'!$A:$BD,MATCH(L$1,'QMS Data'!$1:$1,0),FALSE),"")</f>
        <v/>
      </c>
      <c r="M313" s="120" t="str">
        <f>IFERROR(VLOOKUP($A313,'QMS Data'!$A:$BD,MATCH(M$1,'QMS Data'!$1:$1,0),FALSE),"")</f>
        <v/>
      </c>
      <c r="N313" s="119" t="str">
        <f>IFERROR(VLOOKUP($A313,'QMS Data'!$A:$BD,MATCH(N$1,'QMS Data'!$1:$1,0),FALSE),"")</f>
        <v/>
      </c>
      <c r="O313" s="120" t="str">
        <f>IFERROR(VLOOKUP($A313,'QMS Data'!$A:$BD,MATCH(O$1,'QMS Data'!$1:$1,0),FALSE),"")</f>
        <v/>
      </c>
      <c r="P313" s="119" t="str">
        <f>IFERROR(VLOOKUP($A313,'QMS Data'!$A:$BD,MATCH(P$1,'QMS Data'!$1:$1,0),FALSE),"")</f>
        <v/>
      </c>
      <c r="Q313" s="120" t="str">
        <f>IFERROR(VLOOKUP($A313,'QMS Data'!$A:$BD,MATCH(Q$1,'QMS Data'!$1:$1,0),FALSE),"")</f>
        <v/>
      </c>
      <c r="R313" s="119" t="str">
        <f>IFERROR(VLOOKUP($A313,'QMS Data'!$A:$BD,MATCH(R$1,'QMS Data'!$1:$1,0),FALSE),"")</f>
        <v/>
      </c>
      <c r="S313" s="120" t="str">
        <f>IFERROR(VLOOKUP($A313,'QMS Data'!$A:$BD,MATCH(S$1,'QMS Data'!$1:$1,0),FALSE),"")</f>
        <v/>
      </c>
      <c r="T313" s="121" t="str">
        <f t="shared" si="20"/>
        <v/>
      </c>
      <c r="U313" s="122" t="str">
        <f t="shared" si="21"/>
        <v/>
      </c>
      <c r="V313" s="121" t="str">
        <f>IFERROR(VLOOKUP('Required Data'!$H313,Evaluators!A:B,2,FALSE),"")</f>
        <v/>
      </c>
      <c r="W313" s="123" t="str">
        <f t="shared" si="22"/>
        <v/>
      </c>
      <c r="X313" s="124" t="str">
        <f>IFERROR(VLOOKUP(G313,'Active List'!B:D,2,FALSE),"")</f>
        <v/>
      </c>
      <c r="Y313" s="124" t="str">
        <f>IFERROR(SUM('Required Data'!$L313+'Required Data'!$N313+'Required Data'!$P313),"")</f>
        <v/>
      </c>
      <c r="Z313" s="123" t="str">
        <f t="shared" si="23"/>
        <v/>
      </c>
      <c r="AA313" s="125" t="str">
        <f>IFERROR(DATE(Table1[[#This Row],[Call Year]],Table1[[#This Row],[Call Month]],Table1[[#This Row],[Call day]]),"")</f>
        <v/>
      </c>
      <c r="AB313" s="123" t="str">
        <f>TEXT(Table1[[#This Row],[Call date]],"DDDD")</f>
        <v/>
      </c>
      <c r="AC31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3" s="126" t="str">
        <f>IFERROR(HOUR(Table1[[#This Row],[Time]]),"")</f>
        <v/>
      </c>
      <c r="AE313" s="126" t="str">
        <f>IFERROR(VLOOKUP(J313,DV!A:B,2,FALSE),J313)</f>
        <v/>
      </c>
    </row>
    <row r="314" spans="1:31" s="137" customFormat="1">
      <c r="A314" s="90" t="str">
        <f>IF('QMS Data'!A314&lt;&gt;"",'QMS Data'!A314,"")</f>
        <v/>
      </c>
      <c r="B314" s="117" t="str">
        <f>IFERROR(VLOOKUP($A314,'QMS Data'!$A:$BD,MATCH(B$1,'QMS Data'!$1:$1,0),FALSE),"")</f>
        <v/>
      </c>
      <c r="C314" s="117" t="str">
        <f>IFERROR(VLOOKUP($A314,'QMS Data'!$A:$BD,MATCH(C$1,'QMS Data'!$1:$1,0),FALSE),"")</f>
        <v/>
      </c>
      <c r="D314" s="117" t="str">
        <f>IFERROR(VLOOKUP($A314,'QMS Data'!$A:$BD,MATCH(D$1,'QMS Data'!$1:$1,0),FALSE),"")</f>
        <v/>
      </c>
      <c r="E314" s="118" t="str">
        <f>IFERROR(VLOOKUP($A314,'QMS Data'!$A:$BD,MATCH(E$1,'QMS Data'!$1:$1,0),FALSE),"")</f>
        <v/>
      </c>
      <c r="F314" s="117" t="str">
        <f>IFERROR(VLOOKUP($A314,'QMS Data'!$A:$BD,MATCH(F$1,'QMS Data'!$1:$1,0),FALSE),"")</f>
        <v/>
      </c>
      <c r="G314" s="117" t="str">
        <f>IFERROR(VLOOKUP($A314,'QMS Data'!$A:$BD,MATCH(G$1,'QMS Data'!$1:$1,0),FALSE),"")</f>
        <v/>
      </c>
      <c r="H314" s="117" t="str">
        <f>IFERROR(VLOOKUP($A314,'QMS Data'!$A:$BD,MATCH(H$1,'QMS Data'!$1:$1,0),FALSE),"")</f>
        <v/>
      </c>
      <c r="I314" s="117" t="str">
        <f>IFERROR(VLOOKUP($A314,'QMS Data'!$A:$BD,MATCH(I$1,'QMS Data'!$1:$1,0),FALSE),"")</f>
        <v/>
      </c>
      <c r="J314" s="117" t="str">
        <f>IFERROR(VLOOKUP($A314,'QMS Data'!$A:$BD,MATCH(J$1,'QMS Data'!$1:$1,0),FALSE),"")</f>
        <v/>
      </c>
      <c r="K314" s="117" t="str">
        <f>IFERROR(VLOOKUP($A314,'QMS Data'!$A:$BD,MATCH(K$1,'QMS Data'!$1:$1,0),FALSE),"")</f>
        <v/>
      </c>
      <c r="L314" s="119" t="str">
        <f>IFERROR(VLOOKUP($A314,'QMS Data'!$A:$BD,MATCH(L$1,'QMS Data'!$1:$1,0),FALSE),"")</f>
        <v/>
      </c>
      <c r="M314" s="120" t="str">
        <f>IFERROR(VLOOKUP($A314,'QMS Data'!$A:$BD,MATCH(M$1,'QMS Data'!$1:$1,0),FALSE),"")</f>
        <v/>
      </c>
      <c r="N314" s="119" t="str">
        <f>IFERROR(VLOOKUP($A314,'QMS Data'!$A:$BD,MATCH(N$1,'QMS Data'!$1:$1,0),FALSE),"")</f>
        <v/>
      </c>
      <c r="O314" s="120" t="str">
        <f>IFERROR(VLOOKUP($A314,'QMS Data'!$A:$BD,MATCH(O$1,'QMS Data'!$1:$1,0),FALSE),"")</f>
        <v/>
      </c>
      <c r="P314" s="119" t="str">
        <f>IFERROR(VLOOKUP($A314,'QMS Data'!$A:$BD,MATCH(P$1,'QMS Data'!$1:$1,0),FALSE),"")</f>
        <v/>
      </c>
      <c r="Q314" s="120" t="str">
        <f>IFERROR(VLOOKUP($A314,'QMS Data'!$A:$BD,MATCH(Q$1,'QMS Data'!$1:$1,0),FALSE),"")</f>
        <v/>
      </c>
      <c r="R314" s="119" t="str">
        <f>IFERROR(VLOOKUP($A314,'QMS Data'!$A:$BD,MATCH(R$1,'QMS Data'!$1:$1,0),FALSE),"")</f>
        <v/>
      </c>
      <c r="S314" s="120" t="str">
        <f>IFERROR(VLOOKUP($A314,'QMS Data'!$A:$BD,MATCH(S$1,'QMS Data'!$1:$1,0),FALSE),"")</f>
        <v/>
      </c>
      <c r="T314" s="121" t="str">
        <f t="shared" si="20"/>
        <v/>
      </c>
      <c r="U314" s="122" t="str">
        <f t="shared" si="21"/>
        <v/>
      </c>
      <c r="V314" s="121" t="str">
        <f>IFERROR(VLOOKUP('Required Data'!$H314,Evaluators!A:B,2,FALSE),"")</f>
        <v/>
      </c>
      <c r="W314" s="123" t="str">
        <f t="shared" si="22"/>
        <v/>
      </c>
      <c r="X314" s="124" t="str">
        <f>IFERROR(VLOOKUP(G314,'Active List'!B:D,2,FALSE),"")</f>
        <v/>
      </c>
      <c r="Y314" s="124" t="str">
        <f>IFERROR(SUM('Required Data'!$L314+'Required Data'!$N314+'Required Data'!$P314),"")</f>
        <v/>
      </c>
      <c r="Z314" s="123" t="str">
        <f t="shared" si="23"/>
        <v/>
      </c>
      <c r="AA314" s="125" t="str">
        <f>IFERROR(DATE(Table1[[#This Row],[Call Year]],Table1[[#This Row],[Call Month]],Table1[[#This Row],[Call day]]),"")</f>
        <v/>
      </c>
      <c r="AB314" s="123" t="str">
        <f>TEXT(Table1[[#This Row],[Call date]],"DDDD")</f>
        <v/>
      </c>
      <c r="AC31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4" s="126" t="str">
        <f>IFERROR(HOUR(Table1[[#This Row],[Time]]),"")</f>
        <v/>
      </c>
      <c r="AE314" s="126" t="str">
        <f>IFERROR(VLOOKUP(J314,DV!A:B,2,FALSE),J314)</f>
        <v/>
      </c>
    </row>
    <row r="315" spans="1:31" s="137" customFormat="1">
      <c r="A315" s="90" t="str">
        <f>IF('QMS Data'!A315&lt;&gt;"",'QMS Data'!A315,"")</f>
        <v/>
      </c>
      <c r="B315" s="117" t="str">
        <f>IFERROR(VLOOKUP($A315,'QMS Data'!$A:$BD,MATCH(B$1,'QMS Data'!$1:$1,0),FALSE),"")</f>
        <v/>
      </c>
      <c r="C315" s="117" t="str">
        <f>IFERROR(VLOOKUP($A315,'QMS Data'!$A:$BD,MATCH(C$1,'QMS Data'!$1:$1,0),FALSE),"")</f>
        <v/>
      </c>
      <c r="D315" s="117" t="str">
        <f>IFERROR(VLOOKUP($A315,'QMS Data'!$A:$BD,MATCH(D$1,'QMS Data'!$1:$1,0),FALSE),"")</f>
        <v/>
      </c>
      <c r="E315" s="118" t="str">
        <f>IFERROR(VLOOKUP($A315,'QMS Data'!$A:$BD,MATCH(E$1,'QMS Data'!$1:$1,0),FALSE),"")</f>
        <v/>
      </c>
      <c r="F315" s="117" t="str">
        <f>IFERROR(VLOOKUP($A315,'QMS Data'!$A:$BD,MATCH(F$1,'QMS Data'!$1:$1,0),FALSE),"")</f>
        <v/>
      </c>
      <c r="G315" s="117" t="str">
        <f>IFERROR(VLOOKUP($A315,'QMS Data'!$A:$BD,MATCH(G$1,'QMS Data'!$1:$1,0),FALSE),"")</f>
        <v/>
      </c>
      <c r="H315" s="117" t="str">
        <f>IFERROR(VLOOKUP($A315,'QMS Data'!$A:$BD,MATCH(H$1,'QMS Data'!$1:$1,0),FALSE),"")</f>
        <v/>
      </c>
      <c r="I315" s="117" t="str">
        <f>IFERROR(VLOOKUP($A315,'QMS Data'!$A:$BD,MATCH(I$1,'QMS Data'!$1:$1,0),FALSE),"")</f>
        <v/>
      </c>
      <c r="J315" s="117" t="str">
        <f>IFERROR(VLOOKUP($A315,'QMS Data'!$A:$BD,MATCH(J$1,'QMS Data'!$1:$1,0),FALSE),"")</f>
        <v/>
      </c>
      <c r="K315" s="117" t="str">
        <f>IFERROR(VLOOKUP($A315,'QMS Data'!$A:$BD,MATCH(K$1,'QMS Data'!$1:$1,0),FALSE),"")</f>
        <v/>
      </c>
      <c r="L315" s="119" t="str">
        <f>IFERROR(VLOOKUP($A315,'QMS Data'!$A:$BD,MATCH(L$1,'QMS Data'!$1:$1,0),FALSE),"")</f>
        <v/>
      </c>
      <c r="M315" s="120" t="str">
        <f>IFERROR(VLOOKUP($A315,'QMS Data'!$A:$BD,MATCH(M$1,'QMS Data'!$1:$1,0),FALSE),"")</f>
        <v/>
      </c>
      <c r="N315" s="119" t="str">
        <f>IFERROR(VLOOKUP($A315,'QMS Data'!$A:$BD,MATCH(N$1,'QMS Data'!$1:$1,0),FALSE),"")</f>
        <v/>
      </c>
      <c r="O315" s="120" t="str">
        <f>IFERROR(VLOOKUP($A315,'QMS Data'!$A:$BD,MATCH(O$1,'QMS Data'!$1:$1,0),FALSE),"")</f>
        <v/>
      </c>
      <c r="P315" s="119" t="str">
        <f>IFERROR(VLOOKUP($A315,'QMS Data'!$A:$BD,MATCH(P$1,'QMS Data'!$1:$1,0),FALSE),"")</f>
        <v/>
      </c>
      <c r="Q315" s="120" t="str">
        <f>IFERROR(VLOOKUP($A315,'QMS Data'!$A:$BD,MATCH(Q$1,'QMS Data'!$1:$1,0),FALSE),"")</f>
        <v/>
      </c>
      <c r="R315" s="119" t="str">
        <f>IFERROR(VLOOKUP($A315,'QMS Data'!$A:$BD,MATCH(R$1,'QMS Data'!$1:$1,0),FALSE),"")</f>
        <v/>
      </c>
      <c r="S315" s="120" t="str">
        <f>IFERROR(VLOOKUP($A315,'QMS Data'!$A:$BD,MATCH(S$1,'QMS Data'!$1:$1,0),FALSE),"")</f>
        <v/>
      </c>
      <c r="T315" s="121" t="str">
        <f t="shared" si="20"/>
        <v/>
      </c>
      <c r="U315" s="122" t="str">
        <f t="shared" si="21"/>
        <v/>
      </c>
      <c r="V315" s="121" t="str">
        <f>IFERROR(VLOOKUP('Required Data'!$H315,Evaluators!A:B,2,FALSE),"")</f>
        <v/>
      </c>
      <c r="W315" s="123" t="str">
        <f t="shared" si="22"/>
        <v/>
      </c>
      <c r="X315" s="124" t="str">
        <f>IFERROR(VLOOKUP(G315,'Active List'!B:D,2,FALSE),"")</f>
        <v/>
      </c>
      <c r="Y315" s="124" t="str">
        <f>IFERROR(SUM('Required Data'!$L315+'Required Data'!$N315+'Required Data'!$P315),"")</f>
        <v/>
      </c>
      <c r="Z315" s="123" t="str">
        <f t="shared" si="23"/>
        <v/>
      </c>
      <c r="AA315" s="125" t="str">
        <f>IFERROR(DATE(Table1[[#This Row],[Call Year]],Table1[[#This Row],[Call Month]],Table1[[#This Row],[Call day]]),"")</f>
        <v/>
      </c>
      <c r="AB315" s="123" t="str">
        <f>TEXT(Table1[[#This Row],[Call date]],"DDDD")</f>
        <v/>
      </c>
      <c r="AC31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5" s="126" t="str">
        <f>IFERROR(HOUR(Table1[[#This Row],[Time]]),"")</f>
        <v/>
      </c>
      <c r="AE315" s="126" t="str">
        <f>IFERROR(VLOOKUP(J315,DV!A:B,2,FALSE),J315)</f>
        <v/>
      </c>
    </row>
    <row r="316" spans="1:31" s="137" customFormat="1">
      <c r="A316" s="90" t="str">
        <f>IF('QMS Data'!A316&lt;&gt;"",'QMS Data'!A316,"")</f>
        <v/>
      </c>
      <c r="B316" s="117" t="str">
        <f>IFERROR(VLOOKUP($A316,'QMS Data'!$A:$BD,MATCH(B$1,'QMS Data'!$1:$1,0),FALSE),"")</f>
        <v/>
      </c>
      <c r="C316" s="117" t="str">
        <f>IFERROR(VLOOKUP($A316,'QMS Data'!$A:$BD,MATCH(C$1,'QMS Data'!$1:$1,0),FALSE),"")</f>
        <v/>
      </c>
      <c r="D316" s="117" t="str">
        <f>IFERROR(VLOOKUP($A316,'QMS Data'!$A:$BD,MATCH(D$1,'QMS Data'!$1:$1,0),FALSE),"")</f>
        <v/>
      </c>
      <c r="E316" s="118" t="str">
        <f>IFERROR(VLOOKUP($A316,'QMS Data'!$A:$BD,MATCH(E$1,'QMS Data'!$1:$1,0),FALSE),"")</f>
        <v/>
      </c>
      <c r="F316" s="117" t="str">
        <f>IFERROR(VLOOKUP($A316,'QMS Data'!$A:$BD,MATCH(F$1,'QMS Data'!$1:$1,0),FALSE),"")</f>
        <v/>
      </c>
      <c r="G316" s="117" t="str">
        <f>IFERROR(VLOOKUP($A316,'QMS Data'!$A:$BD,MATCH(G$1,'QMS Data'!$1:$1,0),FALSE),"")</f>
        <v/>
      </c>
      <c r="H316" s="117" t="str">
        <f>IFERROR(VLOOKUP($A316,'QMS Data'!$A:$BD,MATCH(H$1,'QMS Data'!$1:$1,0),FALSE),"")</f>
        <v/>
      </c>
      <c r="I316" s="117" t="str">
        <f>IFERROR(VLOOKUP($A316,'QMS Data'!$A:$BD,MATCH(I$1,'QMS Data'!$1:$1,0),FALSE),"")</f>
        <v/>
      </c>
      <c r="J316" s="117" t="str">
        <f>IFERROR(VLOOKUP($A316,'QMS Data'!$A:$BD,MATCH(J$1,'QMS Data'!$1:$1,0),FALSE),"")</f>
        <v/>
      </c>
      <c r="K316" s="117" t="str">
        <f>IFERROR(VLOOKUP($A316,'QMS Data'!$A:$BD,MATCH(K$1,'QMS Data'!$1:$1,0),FALSE),"")</f>
        <v/>
      </c>
      <c r="L316" s="119" t="str">
        <f>IFERROR(VLOOKUP($A316,'QMS Data'!$A:$BD,MATCH(L$1,'QMS Data'!$1:$1,0),FALSE),"")</f>
        <v/>
      </c>
      <c r="M316" s="120" t="str">
        <f>IFERROR(VLOOKUP($A316,'QMS Data'!$A:$BD,MATCH(M$1,'QMS Data'!$1:$1,0),FALSE),"")</f>
        <v/>
      </c>
      <c r="N316" s="119" t="str">
        <f>IFERROR(VLOOKUP($A316,'QMS Data'!$A:$BD,MATCH(N$1,'QMS Data'!$1:$1,0),FALSE),"")</f>
        <v/>
      </c>
      <c r="O316" s="120" t="str">
        <f>IFERROR(VLOOKUP($A316,'QMS Data'!$A:$BD,MATCH(O$1,'QMS Data'!$1:$1,0),FALSE),"")</f>
        <v/>
      </c>
      <c r="P316" s="119" t="str">
        <f>IFERROR(VLOOKUP($A316,'QMS Data'!$A:$BD,MATCH(P$1,'QMS Data'!$1:$1,0),FALSE),"")</f>
        <v/>
      </c>
      <c r="Q316" s="120" t="str">
        <f>IFERROR(VLOOKUP($A316,'QMS Data'!$A:$BD,MATCH(Q$1,'QMS Data'!$1:$1,0),FALSE),"")</f>
        <v/>
      </c>
      <c r="R316" s="119" t="str">
        <f>IFERROR(VLOOKUP($A316,'QMS Data'!$A:$BD,MATCH(R$1,'QMS Data'!$1:$1,0),FALSE),"")</f>
        <v/>
      </c>
      <c r="S316" s="120" t="str">
        <f>IFERROR(VLOOKUP($A316,'QMS Data'!$A:$BD,MATCH(S$1,'QMS Data'!$1:$1,0),FALSE),"")</f>
        <v/>
      </c>
      <c r="T316" s="121" t="str">
        <f t="shared" si="20"/>
        <v/>
      </c>
      <c r="U316" s="122" t="str">
        <f t="shared" si="21"/>
        <v/>
      </c>
      <c r="V316" s="121" t="str">
        <f>IFERROR(VLOOKUP('Required Data'!$H316,Evaluators!A:B,2,FALSE),"")</f>
        <v/>
      </c>
      <c r="W316" s="123" t="str">
        <f t="shared" si="22"/>
        <v/>
      </c>
      <c r="X316" s="124" t="str">
        <f>IFERROR(VLOOKUP(G316,'Active List'!B:D,2,FALSE),"")</f>
        <v/>
      </c>
      <c r="Y316" s="124" t="str">
        <f>IFERROR(SUM('Required Data'!$L316+'Required Data'!$N316+'Required Data'!$P316),"")</f>
        <v/>
      </c>
      <c r="Z316" s="123" t="str">
        <f t="shared" si="23"/>
        <v/>
      </c>
      <c r="AA316" s="125" t="str">
        <f>IFERROR(DATE(Table1[[#This Row],[Call Year]],Table1[[#This Row],[Call Month]],Table1[[#This Row],[Call day]]),"")</f>
        <v/>
      </c>
      <c r="AB316" s="123" t="str">
        <f>TEXT(Table1[[#This Row],[Call date]],"DDDD")</f>
        <v/>
      </c>
      <c r="AC31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6" s="126" t="str">
        <f>IFERROR(HOUR(Table1[[#This Row],[Time]]),"")</f>
        <v/>
      </c>
      <c r="AE316" s="126" t="str">
        <f>IFERROR(VLOOKUP(J316,DV!A:B,2,FALSE),J316)</f>
        <v/>
      </c>
    </row>
    <row r="317" spans="1:31">
      <c r="A317" s="90" t="str">
        <f>IF('QMS Data'!A317&lt;&gt;"",'QMS Data'!A317,"")</f>
        <v/>
      </c>
      <c r="B317" s="117" t="str">
        <f>IFERROR(VLOOKUP($A317,'QMS Data'!$A:$BD,MATCH(B$1,'QMS Data'!$1:$1,0),FALSE),"")</f>
        <v/>
      </c>
      <c r="C317" s="117" t="str">
        <f>IFERROR(VLOOKUP($A317,'QMS Data'!$A:$BD,MATCH(C$1,'QMS Data'!$1:$1,0),FALSE),"")</f>
        <v/>
      </c>
      <c r="D317" s="117" t="str">
        <f>IFERROR(VLOOKUP($A317,'QMS Data'!$A:$BD,MATCH(D$1,'QMS Data'!$1:$1,0),FALSE),"")</f>
        <v/>
      </c>
      <c r="E317" s="118" t="str">
        <f>IFERROR(VLOOKUP($A317,'QMS Data'!$A:$BD,MATCH(E$1,'QMS Data'!$1:$1,0),FALSE),"")</f>
        <v/>
      </c>
      <c r="F317" s="117" t="str">
        <f>IFERROR(VLOOKUP($A317,'QMS Data'!$A:$BD,MATCH(F$1,'QMS Data'!$1:$1,0),FALSE),"")</f>
        <v/>
      </c>
      <c r="G317" s="117" t="str">
        <f>IFERROR(VLOOKUP($A317,'QMS Data'!$A:$BD,MATCH(G$1,'QMS Data'!$1:$1,0),FALSE),"")</f>
        <v/>
      </c>
      <c r="H317" s="117" t="str">
        <f>IFERROR(VLOOKUP($A317,'QMS Data'!$A:$BD,MATCH(H$1,'QMS Data'!$1:$1,0),FALSE),"")</f>
        <v/>
      </c>
      <c r="I317" s="117" t="str">
        <f>IFERROR(VLOOKUP($A317,'QMS Data'!$A:$BD,MATCH(I$1,'QMS Data'!$1:$1,0),FALSE),"")</f>
        <v/>
      </c>
      <c r="J317" s="117" t="str">
        <f>IFERROR(VLOOKUP($A317,'QMS Data'!$A:$BD,MATCH(J$1,'QMS Data'!$1:$1,0),FALSE),"")</f>
        <v/>
      </c>
      <c r="K317" s="117" t="str">
        <f>IFERROR(VLOOKUP($A317,'QMS Data'!$A:$BD,MATCH(K$1,'QMS Data'!$1:$1,0),FALSE),"")</f>
        <v/>
      </c>
      <c r="L317" s="119" t="str">
        <f>IFERROR(VLOOKUP($A317,'QMS Data'!$A:$BD,MATCH(L$1,'QMS Data'!$1:$1,0),FALSE),"")</f>
        <v/>
      </c>
      <c r="M317" s="120" t="str">
        <f>IFERROR(VLOOKUP($A317,'QMS Data'!$A:$BD,MATCH(M$1,'QMS Data'!$1:$1,0),FALSE),"")</f>
        <v/>
      </c>
      <c r="N317" s="119" t="str">
        <f>IFERROR(VLOOKUP($A317,'QMS Data'!$A:$BD,MATCH(N$1,'QMS Data'!$1:$1,0),FALSE),"")</f>
        <v/>
      </c>
      <c r="O317" s="120" t="str">
        <f>IFERROR(VLOOKUP($A317,'QMS Data'!$A:$BD,MATCH(O$1,'QMS Data'!$1:$1,0),FALSE),"")</f>
        <v/>
      </c>
      <c r="P317" s="119" t="str">
        <f>IFERROR(VLOOKUP($A317,'QMS Data'!$A:$BD,MATCH(P$1,'QMS Data'!$1:$1,0),FALSE),"")</f>
        <v/>
      </c>
      <c r="Q317" s="120" t="str">
        <f>IFERROR(VLOOKUP($A317,'QMS Data'!$A:$BD,MATCH(Q$1,'QMS Data'!$1:$1,0),FALSE),"")</f>
        <v/>
      </c>
      <c r="R317" s="119" t="str">
        <f>IFERROR(VLOOKUP($A317,'QMS Data'!$A:$BD,MATCH(R$1,'QMS Data'!$1:$1,0),FALSE),"")</f>
        <v/>
      </c>
      <c r="S317" s="120" t="str">
        <f>IFERROR(VLOOKUP($A317,'QMS Data'!$A:$BD,MATCH(S$1,'QMS Data'!$1:$1,0),FALSE),"")</f>
        <v/>
      </c>
      <c r="T317" s="121" t="str">
        <f t="shared" si="20"/>
        <v/>
      </c>
      <c r="U317" s="122" t="str">
        <f t="shared" si="21"/>
        <v/>
      </c>
      <c r="V317" s="121" t="str">
        <f>IFERROR(VLOOKUP('Required Data'!$H317,Evaluators!A:B,2,FALSE),"")</f>
        <v/>
      </c>
      <c r="W317" s="123" t="str">
        <f t="shared" si="22"/>
        <v/>
      </c>
      <c r="X317" s="124" t="str">
        <f>IFERROR(VLOOKUP(G317,'Active List'!B:D,2,FALSE),"")</f>
        <v/>
      </c>
      <c r="Y317" s="124" t="str">
        <f>IFERROR(SUM('Required Data'!$L317+'Required Data'!$N317+'Required Data'!$P317),"")</f>
        <v/>
      </c>
      <c r="Z317" s="123" t="str">
        <f t="shared" si="23"/>
        <v/>
      </c>
      <c r="AA317" s="125" t="str">
        <f>IFERROR(DATE(Table1[[#This Row],[Call Year]],Table1[[#This Row],[Call Month]],Table1[[#This Row],[Call day]]),"")</f>
        <v/>
      </c>
      <c r="AB317" s="123" t="str">
        <f>TEXT(Table1[[#This Row],[Call date]],"DDDD")</f>
        <v/>
      </c>
      <c r="AC31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7" s="126" t="str">
        <f>IFERROR(HOUR(Table1[[#This Row],[Time]]),"")</f>
        <v/>
      </c>
      <c r="AE317" s="126" t="str">
        <f>IFERROR(VLOOKUP(J317,DV!A:B,2,FALSE),J317)</f>
        <v/>
      </c>
    </row>
    <row r="318" spans="1:31">
      <c r="A318" s="90" t="str">
        <f>IF('QMS Data'!A318&lt;&gt;"",'QMS Data'!A318,"")</f>
        <v/>
      </c>
      <c r="B318" s="117" t="str">
        <f>IFERROR(VLOOKUP($A318,'QMS Data'!$A:$BD,MATCH(B$1,'QMS Data'!$1:$1,0),FALSE),"")</f>
        <v/>
      </c>
      <c r="C318" s="117" t="str">
        <f>IFERROR(VLOOKUP($A318,'QMS Data'!$A:$BD,MATCH(C$1,'QMS Data'!$1:$1,0),FALSE),"")</f>
        <v/>
      </c>
      <c r="D318" s="117" t="str">
        <f>IFERROR(VLOOKUP($A318,'QMS Data'!$A:$BD,MATCH(D$1,'QMS Data'!$1:$1,0),FALSE),"")</f>
        <v/>
      </c>
      <c r="E318" s="118" t="str">
        <f>IFERROR(VLOOKUP($A318,'QMS Data'!$A:$BD,MATCH(E$1,'QMS Data'!$1:$1,0),FALSE),"")</f>
        <v/>
      </c>
      <c r="F318" s="117" t="str">
        <f>IFERROR(VLOOKUP($A318,'QMS Data'!$A:$BD,MATCH(F$1,'QMS Data'!$1:$1,0),FALSE),"")</f>
        <v/>
      </c>
      <c r="G318" s="117" t="str">
        <f>IFERROR(VLOOKUP($A318,'QMS Data'!$A:$BD,MATCH(G$1,'QMS Data'!$1:$1,0),FALSE),"")</f>
        <v/>
      </c>
      <c r="H318" s="117" t="str">
        <f>IFERROR(VLOOKUP($A318,'QMS Data'!$A:$BD,MATCH(H$1,'QMS Data'!$1:$1,0),FALSE),"")</f>
        <v/>
      </c>
      <c r="I318" s="117" t="str">
        <f>IFERROR(VLOOKUP($A318,'QMS Data'!$A:$BD,MATCH(I$1,'QMS Data'!$1:$1,0),FALSE),"")</f>
        <v/>
      </c>
      <c r="J318" s="117" t="str">
        <f>IFERROR(VLOOKUP($A318,'QMS Data'!$A:$BD,MATCH(J$1,'QMS Data'!$1:$1,0),FALSE),"")</f>
        <v/>
      </c>
      <c r="K318" s="117" t="str">
        <f>IFERROR(VLOOKUP($A318,'QMS Data'!$A:$BD,MATCH(K$1,'QMS Data'!$1:$1,0),FALSE),"")</f>
        <v/>
      </c>
      <c r="L318" s="119" t="str">
        <f>IFERROR(VLOOKUP($A318,'QMS Data'!$A:$BD,MATCH(L$1,'QMS Data'!$1:$1,0),FALSE),"")</f>
        <v/>
      </c>
      <c r="M318" s="120" t="str">
        <f>IFERROR(VLOOKUP($A318,'QMS Data'!$A:$BD,MATCH(M$1,'QMS Data'!$1:$1,0),FALSE),"")</f>
        <v/>
      </c>
      <c r="N318" s="119" t="str">
        <f>IFERROR(VLOOKUP($A318,'QMS Data'!$A:$BD,MATCH(N$1,'QMS Data'!$1:$1,0),FALSE),"")</f>
        <v/>
      </c>
      <c r="O318" s="120" t="str">
        <f>IFERROR(VLOOKUP($A318,'QMS Data'!$A:$BD,MATCH(O$1,'QMS Data'!$1:$1,0),FALSE),"")</f>
        <v/>
      </c>
      <c r="P318" s="119" t="str">
        <f>IFERROR(VLOOKUP($A318,'QMS Data'!$A:$BD,MATCH(P$1,'QMS Data'!$1:$1,0),FALSE),"")</f>
        <v/>
      </c>
      <c r="Q318" s="120" t="str">
        <f>IFERROR(VLOOKUP($A318,'QMS Data'!$A:$BD,MATCH(Q$1,'QMS Data'!$1:$1,0),FALSE),"")</f>
        <v/>
      </c>
      <c r="R318" s="119" t="str">
        <f>IFERROR(VLOOKUP($A318,'QMS Data'!$A:$BD,MATCH(R$1,'QMS Data'!$1:$1,0),FALSE),"")</f>
        <v/>
      </c>
      <c r="S318" s="120" t="str">
        <f>IFERROR(VLOOKUP($A318,'QMS Data'!$A:$BD,MATCH(S$1,'QMS Data'!$1:$1,0),FALSE),"")</f>
        <v/>
      </c>
      <c r="T318" s="121" t="str">
        <f t="shared" si="20"/>
        <v/>
      </c>
      <c r="U318" s="122" t="str">
        <f t="shared" si="21"/>
        <v/>
      </c>
      <c r="V318" s="121" t="str">
        <f>IFERROR(VLOOKUP('Required Data'!$H318,Evaluators!A:B,2,FALSE),"")</f>
        <v/>
      </c>
      <c r="W318" s="123" t="str">
        <f t="shared" si="22"/>
        <v/>
      </c>
      <c r="X318" s="124" t="str">
        <f>IFERROR(VLOOKUP(G318,'Active List'!B:D,2,FALSE),"")</f>
        <v/>
      </c>
      <c r="Y318" s="124" t="str">
        <f>IFERROR(SUM('Required Data'!$L318+'Required Data'!$N318+'Required Data'!$P318),"")</f>
        <v/>
      </c>
      <c r="Z318" s="123" t="str">
        <f t="shared" si="23"/>
        <v/>
      </c>
      <c r="AA318" s="125" t="str">
        <f>IFERROR(DATE(Table1[[#This Row],[Call Year]],Table1[[#This Row],[Call Month]],Table1[[#This Row],[Call day]]),"")</f>
        <v/>
      </c>
      <c r="AB318" s="123" t="str">
        <f>TEXT(Table1[[#This Row],[Call date]],"DDDD")</f>
        <v/>
      </c>
      <c r="AC31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8" s="126" t="str">
        <f>IFERROR(HOUR(Table1[[#This Row],[Time]]),"")</f>
        <v/>
      </c>
      <c r="AE318" s="126" t="str">
        <f>IFERROR(VLOOKUP(J318,DV!A:B,2,FALSE),J318)</f>
        <v/>
      </c>
    </row>
    <row r="319" spans="1:31">
      <c r="A319" s="90" t="str">
        <f>IF('QMS Data'!A319&lt;&gt;"",'QMS Data'!A319,"")</f>
        <v/>
      </c>
      <c r="B319" s="117" t="str">
        <f>IFERROR(VLOOKUP($A319,'QMS Data'!$A:$BD,MATCH(B$1,'QMS Data'!$1:$1,0),FALSE),"")</f>
        <v/>
      </c>
      <c r="C319" s="117" t="str">
        <f>IFERROR(VLOOKUP($A319,'QMS Data'!$A:$BD,MATCH(C$1,'QMS Data'!$1:$1,0),FALSE),"")</f>
        <v/>
      </c>
      <c r="D319" s="117" t="str">
        <f>IFERROR(VLOOKUP($A319,'QMS Data'!$A:$BD,MATCH(D$1,'QMS Data'!$1:$1,0),FALSE),"")</f>
        <v/>
      </c>
      <c r="E319" s="118" t="str">
        <f>IFERROR(VLOOKUP($A319,'QMS Data'!$A:$BD,MATCH(E$1,'QMS Data'!$1:$1,0),FALSE),"")</f>
        <v/>
      </c>
      <c r="F319" s="117" t="str">
        <f>IFERROR(VLOOKUP($A319,'QMS Data'!$A:$BD,MATCH(F$1,'QMS Data'!$1:$1,0),FALSE),"")</f>
        <v/>
      </c>
      <c r="G319" s="117" t="str">
        <f>IFERROR(VLOOKUP($A319,'QMS Data'!$A:$BD,MATCH(G$1,'QMS Data'!$1:$1,0),FALSE),"")</f>
        <v/>
      </c>
      <c r="H319" s="117" t="str">
        <f>IFERROR(VLOOKUP($A319,'QMS Data'!$A:$BD,MATCH(H$1,'QMS Data'!$1:$1,0),FALSE),"")</f>
        <v/>
      </c>
      <c r="I319" s="117" t="str">
        <f>IFERROR(VLOOKUP($A319,'QMS Data'!$A:$BD,MATCH(I$1,'QMS Data'!$1:$1,0),FALSE),"")</f>
        <v/>
      </c>
      <c r="J319" s="117" t="str">
        <f>IFERROR(VLOOKUP($A319,'QMS Data'!$A:$BD,MATCH(J$1,'QMS Data'!$1:$1,0),FALSE),"")</f>
        <v/>
      </c>
      <c r="K319" s="117" t="str">
        <f>IFERROR(VLOOKUP($A319,'QMS Data'!$A:$BD,MATCH(K$1,'QMS Data'!$1:$1,0),FALSE),"")</f>
        <v/>
      </c>
      <c r="L319" s="119" t="str">
        <f>IFERROR(VLOOKUP($A319,'QMS Data'!$A:$BD,MATCH(L$1,'QMS Data'!$1:$1,0),FALSE),"")</f>
        <v/>
      </c>
      <c r="M319" s="120" t="str">
        <f>IFERROR(VLOOKUP($A319,'QMS Data'!$A:$BD,MATCH(M$1,'QMS Data'!$1:$1,0),FALSE),"")</f>
        <v/>
      </c>
      <c r="N319" s="119" t="str">
        <f>IFERROR(VLOOKUP($A319,'QMS Data'!$A:$BD,MATCH(N$1,'QMS Data'!$1:$1,0),FALSE),"")</f>
        <v/>
      </c>
      <c r="O319" s="120" t="str">
        <f>IFERROR(VLOOKUP($A319,'QMS Data'!$A:$BD,MATCH(O$1,'QMS Data'!$1:$1,0),FALSE),"")</f>
        <v/>
      </c>
      <c r="P319" s="119" t="str">
        <f>IFERROR(VLOOKUP($A319,'QMS Data'!$A:$BD,MATCH(P$1,'QMS Data'!$1:$1,0),FALSE),"")</f>
        <v/>
      </c>
      <c r="Q319" s="120" t="str">
        <f>IFERROR(VLOOKUP($A319,'QMS Data'!$A:$BD,MATCH(Q$1,'QMS Data'!$1:$1,0),FALSE),"")</f>
        <v/>
      </c>
      <c r="R319" s="119" t="str">
        <f>IFERROR(VLOOKUP($A319,'QMS Data'!$A:$BD,MATCH(R$1,'QMS Data'!$1:$1,0),FALSE),"")</f>
        <v/>
      </c>
      <c r="S319" s="120" t="str">
        <f>IFERROR(VLOOKUP($A319,'QMS Data'!$A:$BD,MATCH(S$1,'QMS Data'!$1:$1,0),FALSE),"")</f>
        <v/>
      </c>
      <c r="T319" s="121" t="str">
        <f t="shared" si="20"/>
        <v/>
      </c>
      <c r="U319" s="122" t="str">
        <f t="shared" si="21"/>
        <v/>
      </c>
      <c r="V319" s="121" t="str">
        <f>IFERROR(VLOOKUP('Required Data'!$H319,Evaluators!A:B,2,FALSE),"")</f>
        <v/>
      </c>
      <c r="W319" s="123" t="str">
        <f t="shared" si="22"/>
        <v/>
      </c>
      <c r="X319" s="124" t="str">
        <f>IFERROR(VLOOKUP(G319,'Active List'!B:D,2,FALSE),"")</f>
        <v/>
      </c>
      <c r="Y319" s="124" t="str">
        <f>IFERROR(SUM('Required Data'!$L319+'Required Data'!$N319+'Required Data'!$P319),"")</f>
        <v/>
      </c>
      <c r="Z319" s="123" t="str">
        <f t="shared" si="23"/>
        <v/>
      </c>
      <c r="AA319" s="125" t="str">
        <f>IFERROR(DATE(Table1[[#This Row],[Call Year]],Table1[[#This Row],[Call Month]],Table1[[#This Row],[Call day]]),"")</f>
        <v/>
      </c>
      <c r="AB319" s="123" t="str">
        <f>TEXT(Table1[[#This Row],[Call date]],"DDDD")</f>
        <v/>
      </c>
      <c r="AC31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19" s="126" t="str">
        <f>IFERROR(HOUR(Table1[[#This Row],[Time]]),"")</f>
        <v/>
      </c>
      <c r="AE319" s="126" t="str">
        <f>IFERROR(VLOOKUP(J319,DV!A:B,2,FALSE),J319)</f>
        <v/>
      </c>
    </row>
    <row r="320" spans="1:31">
      <c r="A320" s="90" t="str">
        <f>IF('QMS Data'!A320&lt;&gt;"",'QMS Data'!A320,"")</f>
        <v/>
      </c>
      <c r="B320" s="117" t="str">
        <f>IFERROR(VLOOKUP($A320,'QMS Data'!$A:$BD,MATCH(B$1,'QMS Data'!$1:$1,0),FALSE),"")</f>
        <v/>
      </c>
      <c r="C320" s="117" t="str">
        <f>IFERROR(VLOOKUP($A320,'QMS Data'!$A:$BD,MATCH(C$1,'QMS Data'!$1:$1,0),FALSE),"")</f>
        <v/>
      </c>
      <c r="D320" s="117" t="str">
        <f>IFERROR(VLOOKUP($A320,'QMS Data'!$A:$BD,MATCH(D$1,'QMS Data'!$1:$1,0),FALSE),"")</f>
        <v/>
      </c>
      <c r="E320" s="118" t="str">
        <f>IFERROR(VLOOKUP($A320,'QMS Data'!$A:$BD,MATCH(E$1,'QMS Data'!$1:$1,0),FALSE),"")</f>
        <v/>
      </c>
      <c r="F320" s="117" t="str">
        <f>IFERROR(VLOOKUP($A320,'QMS Data'!$A:$BD,MATCH(F$1,'QMS Data'!$1:$1,0),FALSE),"")</f>
        <v/>
      </c>
      <c r="G320" s="117" t="str">
        <f>IFERROR(VLOOKUP($A320,'QMS Data'!$A:$BD,MATCH(G$1,'QMS Data'!$1:$1,0),FALSE),"")</f>
        <v/>
      </c>
      <c r="H320" s="117" t="str">
        <f>IFERROR(VLOOKUP($A320,'QMS Data'!$A:$BD,MATCH(H$1,'QMS Data'!$1:$1,0),FALSE),"")</f>
        <v/>
      </c>
      <c r="I320" s="117" t="str">
        <f>IFERROR(VLOOKUP($A320,'QMS Data'!$A:$BD,MATCH(I$1,'QMS Data'!$1:$1,0),FALSE),"")</f>
        <v/>
      </c>
      <c r="J320" s="117" t="str">
        <f>IFERROR(VLOOKUP($A320,'QMS Data'!$A:$BD,MATCH(J$1,'QMS Data'!$1:$1,0),FALSE),"")</f>
        <v/>
      </c>
      <c r="K320" s="117" t="str">
        <f>IFERROR(VLOOKUP($A320,'QMS Data'!$A:$BD,MATCH(K$1,'QMS Data'!$1:$1,0),FALSE),"")</f>
        <v/>
      </c>
      <c r="L320" s="119" t="str">
        <f>IFERROR(VLOOKUP($A320,'QMS Data'!$A:$BD,MATCH(L$1,'QMS Data'!$1:$1,0),FALSE),"")</f>
        <v/>
      </c>
      <c r="M320" s="120" t="str">
        <f>IFERROR(VLOOKUP($A320,'QMS Data'!$A:$BD,MATCH(M$1,'QMS Data'!$1:$1,0),FALSE),"")</f>
        <v/>
      </c>
      <c r="N320" s="119" t="str">
        <f>IFERROR(VLOOKUP($A320,'QMS Data'!$A:$BD,MATCH(N$1,'QMS Data'!$1:$1,0),FALSE),"")</f>
        <v/>
      </c>
      <c r="O320" s="120" t="str">
        <f>IFERROR(VLOOKUP($A320,'QMS Data'!$A:$BD,MATCH(O$1,'QMS Data'!$1:$1,0),FALSE),"")</f>
        <v/>
      </c>
      <c r="P320" s="119" t="str">
        <f>IFERROR(VLOOKUP($A320,'QMS Data'!$A:$BD,MATCH(P$1,'QMS Data'!$1:$1,0),FALSE),"")</f>
        <v/>
      </c>
      <c r="Q320" s="120" t="str">
        <f>IFERROR(VLOOKUP($A320,'QMS Data'!$A:$BD,MATCH(Q$1,'QMS Data'!$1:$1,0),FALSE),"")</f>
        <v/>
      </c>
      <c r="R320" s="119" t="str">
        <f>IFERROR(VLOOKUP($A320,'QMS Data'!$A:$BD,MATCH(R$1,'QMS Data'!$1:$1,0),FALSE),"")</f>
        <v/>
      </c>
      <c r="S320" s="120" t="str">
        <f>IFERROR(VLOOKUP($A320,'QMS Data'!$A:$BD,MATCH(S$1,'QMS Data'!$1:$1,0),FALSE),"")</f>
        <v/>
      </c>
      <c r="T320" s="121" t="str">
        <f t="shared" si="20"/>
        <v/>
      </c>
      <c r="U320" s="122" t="str">
        <f t="shared" si="21"/>
        <v/>
      </c>
      <c r="V320" s="121" t="str">
        <f>IFERROR(VLOOKUP('Required Data'!$H320,Evaluators!A:B,2,FALSE),"")</f>
        <v/>
      </c>
      <c r="W320" s="123" t="str">
        <f t="shared" si="22"/>
        <v/>
      </c>
      <c r="X320" s="124" t="str">
        <f>IFERROR(VLOOKUP(G320,'Active List'!B:D,2,FALSE),"")</f>
        <v/>
      </c>
      <c r="Y320" s="124" t="str">
        <f>IFERROR(SUM('Required Data'!$L320+'Required Data'!$N320+'Required Data'!$P320),"")</f>
        <v/>
      </c>
      <c r="Z320" s="123" t="str">
        <f t="shared" si="23"/>
        <v/>
      </c>
      <c r="AA320" s="125" t="str">
        <f>IFERROR(DATE(Table1[[#This Row],[Call Year]],Table1[[#This Row],[Call Month]],Table1[[#This Row],[Call day]]),"")</f>
        <v/>
      </c>
      <c r="AB320" s="123" t="str">
        <f>TEXT(Table1[[#This Row],[Call date]],"DDDD")</f>
        <v/>
      </c>
      <c r="AC32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0" s="126" t="str">
        <f>IFERROR(HOUR(Table1[[#This Row],[Time]]),"")</f>
        <v/>
      </c>
      <c r="AE320" s="126" t="str">
        <f>IFERROR(VLOOKUP(J320,DV!A:B,2,FALSE),J320)</f>
        <v/>
      </c>
    </row>
    <row r="321" spans="1:31">
      <c r="A321" s="90" t="str">
        <f>IF('QMS Data'!A321&lt;&gt;"",'QMS Data'!A321,"")</f>
        <v/>
      </c>
      <c r="B321" s="117" t="str">
        <f>IFERROR(VLOOKUP($A321,'QMS Data'!$A:$BD,MATCH(B$1,'QMS Data'!$1:$1,0),FALSE),"")</f>
        <v/>
      </c>
      <c r="C321" s="117" t="str">
        <f>IFERROR(VLOOKUP($A321,'QMS Data'!$A:$BD,MATCH(C$1,'QMS Data'!$1:$1,0),FALSE),"")</f>
        <v/>
      </c>
      <c r="D321" s="117" t="str">
        <f>IFERROR(VLOOKUP($A321,'QMS Data'!$A:$BD,MATCH(D$1,'QMS Data'!$1:$1,0),FALSE),"")</f>
        <v/>
      </c>
      <c r="E321" s="118" t="str">
        <f>IFERROR(VLOOKUP($A321,'QMS Data'!$A:$BD,MATCH(E$1,'QMS Data'!$1:$1,0),FALSE),"")</f>
        <v/>
      </c>
      <c r="F321" s="117" t="str">
        <f>IFERROR(VLOOKUP($A321,'QMS Data'!$A:$BD,MATCH(F$1,'QMS Data'!$1:$1,0),FALSE),"")</f>
        <v/>
      </c>
      <c r="G321" s="117" t="str">
        <f>IFERROR(VLOOKUP($A321,'QMS Data'!$A:$BD,MATCH(G$1,'QMS Data'!$1:$1,0),FALSE),"")</f>
        <v/>
      </c>
      <c r="H321" s="117" t="str">
        <f>IFERROR(VLOOKUP($A321,'QMS Data'!$A:$BD,MATCH(H$1,'QMS Data'!$1:$1,0),FALSE),"")</f>
        <v/>
      </c>
      <c r="I321" s="117" t="str">
        <f>IFERROR(VLOOKUP($A321,'QMS Data'!$A:$BD,MATCH(I$1,'QMS Data'!$1:$1,0),FALSE),"")</f>
        <v/>
      </c>
      <c r="J321" s="117" t="str">
        <f>IFERROR(VLOOKUP($A321,'QMS Data'!$A:$BD,MATCH(J$1,'QMS Data'!$1:$1,0),FALSE),"")</f>
        <v/>
      </c>
      <c r="K321" s="117" t="str">
        <f>IFERROR(VLOOKUP($A321,'QMS Data'!$A:$BD,MATCH(K$1,'QMS Data'!$1:$1,0),FALSE),"")</f>
        <v/>
      </c>
      <c r="L321" s="119" t="str">
        <f>IFERROR(VLOOKUP($A321,'QMS Data'!$A:$BD,MATCH(L$1,'QMS Data'!$1:$1,0),FALSE),"")</f>
        <v/>
      </c>
      <c r="M321" s="120" t="str">
        <f>IFERROR(VLOOKUP($A321,'QMS Data'!$A:$BD,MATCH(M$1,'QMS Data'!$1:$1,0),FALSE),"")</f>
        <v/>
      </c>
      <c r="N321" s="119" t="str">
        <f>IFERROR(VLOOKUP($A321,'QMS Data'!$A:$BD,MATCH(N$1,'QMS Data'!$1:$1,0),FALSE),"")</f>
        <v/>
      </c>
      <c r="O321" s="120" t="str">
        <f>IFERROR(VLOOKUP($A321,'QMS Data'!$A:$BD,MATCH(O$1,'QMS Data'!$1:$1,0),FALSE),"")</f>
        <v/>
      </c>
      <c r="P321" s="119" t="str">
        <f>IFERROR(VLOOKUP($A321,'QMS Data'!$A:$BD,MATCH(P$1,'QMS Data'!$1:$1,0),FALSE),"")</f>
        <v/>
      </c>
      <c r="Q321" s="120" t="str">
        <f>IFERROR(VLOOKUP($A321,'QMS Data'!$A:$BD,MATCH(Q$1,'QMS Data'!$1:$1,0),FALSE),"")</f>
        <v/>
      </c>
      <c r="R321" s="119" t="str">
        <f>IFERROR(VLOOKUP($A321,'QMS Data'!$A:$BD,MATCH(R$1,'QMS Data'!$1:$1,0),FALSE),"")</f>
        <v/>
      </c>
      <c r="S321" s="120" t="str">
        <f>IFERROR(VLOOKUP($A321,'QMS Data'!$A:$BD,MATCH(S$1,'QMS Data'!$1:$1,0),FALSE),"")</f>
        <v/>
      </c>
      <c r="T321" s="121" t="str">
        <f t="shared" si="20"/>
        <v/>
      </c>
      <c r="U321" s="122" t="str">
        <f t="shared" si="21"/>
        <v/>
      </c>
      <c r="V321" s="121" t="str">
        <f>IFERROR(VLOOKUP('Required Data'!$H321,Evaluators!A:B,2,FALSE),"")</f>
        <v/>
      </c>
      <c r="W321" s="123" t="str">
        <f t="shared" si="22"/>
        <v/>
      </c>
      <c r="X321" s="124" t="str">
        <f>IFERROR(VLOOKUP(G321,'Active List'!B:D,2,FALSE),"")</f>
        <v/>
      </c>
      <c r="Y321" s="124" t="str">
        <f>IFERROR(SUM('Required Data'!$L321+'Required Data'!$N321+'Required Data'!$P321),"")</f>
        <v/>
      </c>
      <c r="Z321" s="123" t="str">
        <f t="shared" si="23"/>
        <v/>
      </c>
      <c r="AA321" s="125" t="str">
        <f>IFERROR(DATE(Table1[[#This Row],[Call Year]],Table1[[#This Row],[Call Month]],Table1[[#This Row],[Call day]]),"")</f>
        <v/>
      </c>
      <c r="AB321" s="123" t="str">
        <f>TEXT(Table1[[#This Row],[Call date]],"DDDD")</f>
        <v/>
      </c>
      <c r="AC32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1" s="126" t="str">
        <f>IFERROR(HOUR(Table1[[#This Row],[Time]]),"")</f>
        <v/>
      </c>
      <c r="AE321" s="126" t="str">
        <f>IFERROR(VLOOKUP(J321,DV!A:B,2,FALSE),J321)</f>
        <v/>
      </c>
    </row>
    <row r="322" spans="1:31">
      <c r="A322" s="90" t="str">
        <f>IF('QMS Data'!A322&lt;&gt;"",'QMS Data'!A322,"")</f>
        <v/>
      </c>
      <c r="B322" s="117" t="str">
        <f>IFERROR(VLOOKUP($A322,'QMS Data'!$A:$BD,MATCH(B$1,'QMS Data'!$1:$1,0),FALSE),"")</f>
        <v/>
      </c>
      <c r="C322" s="117" t="str">
        <f>IFERROR(VLOOKUP($A322,'QMS Data'!$A:$BD,MATCH(C$1,'QMS Data'!$1:$1,0),FALSE),"")</f>
        <v/>
      </c>
      <c r="D322" s="117" t="str">
        <f>IFERROR(VLOOKUP($A322,'QMS Data'!$A:$BD,MATCH(D$1,'QMS Data'!$1:$1,0),FALSE),"")</f>
        <v/>
      </c>
      <c r="E322" s="118" t="str">
        <f>IFERROR(VLOOKUP($A322,'QMS Data'!$A:$BD,MATCH(E$1,'QMS Data'!$1:$1,0),FALSE),"")</f>
        <v/>
      </c>
      <c r="F322" s="117" t="str">
        <f>IFERROR(VLOOKUP($A322,'QMS Data'!$A:$BD,MATCH(F$1,'QMS Data'!$1:$1,0),FALSE),"")</f>
        <v/>
      </c>
      <c r="G322" s="117" t="str">
        <f>IFERROR(VLOOKUP($A322,'QMS Data'!$A:$BD,MATCH(G$1,'QMS Data'!$1:$1,0),FALSE),"")</f>
        <v/>
      </c>
      <c r="H322" s="117" t="str">
        <f>IFERROR(VLOOKUP($A322,'QMS Data'!$A:$BD,MATCH(H$1,'QMS Data'!$1:$1,0),FALSE),"")</f>
        <v/>
      </c>
      <c r="I322" s="117" t="str">
        <f>IFERROR(VLOOKUP($A322,'QMS Data'!$A:$BD,MATCH(I$1,'QMS Data'!$1:$1,0),FALSE),"")</f>
        <v/>
      </c>
      <c r="J322" s="117" t="str">
        <f>IFERROR(VLOOKUP($A322,'QMS Data'!$A:$BD,MATCH(J$1,'QMS Data'!$1:$1,0),FALSE),"")</f>
        <v/>
      </c>
      <c r="K322" s="117" t="str">
        <f>IFERROR(VLOOKUP($A322,'QMS Data'!$A:$BD,MATCH(K$1,'QMS Data'!$1:$1,0),FALSE),"")</f>
        <v/>
      </c>
      <c r="L322" s="119" t="str">
        <f>IFERROR(VLOOKUP($A322,'QMS Data'!$A:$BD,MATCH(L$1,'QMS Data'!$1:$1,0),FALSE),"")</f>
        <v/>
      </c>
      <c r="M322" s="120" t="str">
        <f>IFERROR(VLOOKUP($A322,'QMS Data'!$A:$BD,MATCH(M$1,'QMS Data'!$1:$1,0),FALSE),"")</f>
        <v/>
      </c>
      <c r="N322" s="119" t="str">
        <f>IFERROR(VLOOKUP($A322,'QMS Data'!$A:$BD,MATCH(N$1,'QMS Data'!$1:$1,0),FALSE),"")</f>
        <v/>
      </c>
      <c r="O322" s="120" t="str">
        <f>IFERROR(VLOOKUP($A322,'QMS Data'!$A:$BD,MATCH(O$1,'QMS Data'!$1:$1,0),FALSE),"")</f>
        <v/>
      </c>
      <c r="P322" s="119" t="str">
        <f>IFERROR(VLOOKUP($A322,'QMS Data'!$A:$BD,MATCH(P$1,'QMS Data'!$1:$1,0),FALSE),"")</f>
        <v/>
      </c>
      <c r="Q322" s="120" t="str">
        <f>IFERROR(VLOOKUP($A322,'QMS Data'!$A:$BD,MATCH(Q$1,'QMS Data'!$1:$1,0),FALSE),"")</f>
        <v/>
      </c>
      <c r="R322" s="119" t="str">
        <f>IFERROR(VLOOKUP($A322,'QMS Data'!$A:$BD,MATCH(R$1,'QMS Data'!$1:$1,0),FALSE),"")</f>
        <v/>
      </c>
      <c r="S322" s="120" t="str">
        <f>IFERROR(VLOOKUP($A322,'QMS Data'!$A:$BD,MATCH(S$1,'QMS Data'!$1:$1,0),FALSE),"")</f>
        <v/>
      </c>
      <c r="T322" s="121" t="str">
        <f t="shared" si="20"/>
        <v/>
      </c>
      <c r="U322" s="122" t="str">
        <f t="shared" si="21"/>
        <v/>
      </c>
      <c r="V322" s="121" t="str">
        <f>IFERROR(VLOOKUP('Required Data'!$H322,Evaluators!A:B,2,FALSE),"")</f>
        <v/>
      </c>
      <c r="W322" s="123" t="str">
        <f t="shared" si="22"/>
        <v/>
      </c>
      <c r="X322" s="124" t="str">
        <f>IFERROR(VLOOKUP(G322,'Active List'!B:D,2,FALSE),"")</f>
        <v/>
      </c>
      <c r="Y322" s="124" t="str">
        <f>IFERROR(SUM('Required Data'!$L322+'Required Data'!$N322+'Required Data'!$P322),"")</f>
        <v/>
      </c>
      <c r="Z322" s="123" t="str">
        <f t="shared" si="23"/>
        <v/>
      </c>
      <c r="AA322" s="125" t="str">
        <f>IFERROR(DATE(Table1[[#This Row],[Call Year]],Table1[[#This Row],[Call Month]],Table1[[#This Row],[Call day]]),"")</f>
        <v/>
      </c>
      <c r="AB322" s="123" t="str">
        <f>TEXT(Table1[[#This Row],[Call date]],"DDDD")</f>
        <v/>
      </c>
      <c r="AC32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2" s="126" t="str">
        <f>IFERROR(HOUR(Table1[[#This Row],[Time]]),"")</f>
        <v/>
      </c>
      <c r="AE322" s="126" t="str">
        <f>IFERROR(VLOOKUP(J322,DV!A:B,2,FALSE),J322)</f>
        <v/>
      </c>
    </row>
    <row r="323" spans="1:31">
      <c r="A323" s="90" t="str">
        <f>IF('QMS Data'!A323&lt;&gt;"",'QMS Data'!A323,"")</f>
        <v/>
      </c>
      <c r="B323" s="117" t="str">
        <f>IFERROR(VLOOKUP($A323,'QMS Data'!$A:$BD,MATCH(B$1,'QMS Data'!$1:$1,0),FALSE),"")</f>
        <v/>
      </c>
      <c r="C323" s="117" t="str">
        <f>IFERROR(VLOOKUP($A323,'QMS Data'!$A:$BD,MATCH(C$1,'QMS Data'!$1:$1,0),FALSE),"")</f>
        <v/>
      </c>
      <c r="D323" s="117" t="str">
        <f>IFERROR(VLOOKUP($A323,'QMS Data'!$A:$BD,MATCH(D$1,'QMS Data'!$1:$1,0),FALSE),"")</f>
        <v/>
      </c>
      <c r="E323" s="118" t="str">
        <f>IFERROR(VLOOKUP($A323,'QMS Data'!$A:$BD,MATCH(E$1,'QMS Data'!$1:$1,0),FALSE),"")</f>
        <v/>
      </c>
      <c r="F323" s="117" t="str">
        <f>IFERROR(VLOOKUP($A323,'QMS Data'!$A:$BD,MATCH(F$1,'QMS Data'!$1:$1,0),FALSE),"")</f>
        <v/>
      </c>
      <c r="G323" s="117" t="str">
        <f>IFERROR(VLOOKUP($A323,'QMS Data'!$A:$BD,MATCH(G$1,'QMS Data'!$1:$1,0),FALSE),"")</f>
        <v/>
      </c>
      <c r="H323" s="117" t="str">
        <f>IFERROR(VLOOKUP($A323,'QMS Data'!$A:$BD,MATCH(H$1,'QMS Data'!$1:$1,0),FALSE),"")</f>
        <v/>
      </c>
      <c r="I323" s="117" t="str">
        <f>IFERROR(VLOOKUP($A323,'QMS Data'!$A:$BD,MATCH(I$1,'QMS Data'!$1:$1,0),FALSE),"")</f>
        <v/>
      </c>
      <c r="J323" s="117" t="str">
        <f>IFERROR(VLOOKUP($A323,'QMS Data'!$A:$BD,MATCH(J$1,'QMS Data'!$1:$1,0),FALSE),"")</f>
        <v/>
      </c>
      <c r="K323" s="117" t="str">
        <f>IFERROR(VLOOKUP($A323,'QMS Data'!$A:$BD,MATCH(K$1,'QMS Data'!$1:$1,0),FALSE),"")</f>
        <v/>
      </c>
      <c r="L323" s="119" t="str">
        <f>IFERROR(VLOOKUP($A323,'QMS Data'!$A:$BD,MATCH(L$1,'QMS Data'!$1:$1,0),FALSE),"")</f>
        <v/>
      </c>
      <c r="M323" s="120" t="str">
        <f>IFERROR(VLOOKUP($A323,'QMS Data'!$A:$BD,MATCH(M$1,'QMS Data'!$1:$1,0),FALSE),"")</f>
        <v/>
      </c>
      <c r="N323" s="119" t="str">
        <f>IFERROR(VLOOKUP($A323,'QMS Data'!$A:$BD,MATCH(N$1,'QMS Data'!$1:$1,0),FALSE),"")</f>
        <v/>
      </c>
      <c r="O323" s="120" t="str">
        <f>IFERROR(VLOOKUP($A323,'QMS Data'!$A:$BD,MATCH(O$1,'QMS Data'!$1:$1,0),FALSE),"")</f>
        <v/>
      </c>
      <c r="P323" s="119" t="str">
        <f>IFERROR(VLOOKUP($A323,'QMS Data'!$A:$BD,MATCH(P$1,'QMS Data'!$1:$1,0),FALSE),"")</f>
        <v/>
      </c>
      <c r="Q323" s="120" t="str">
        <f>IFERROR(VLOOKUP($A323,'QMS Data'!$A:$BD,MATCH(Q$1,'QMS Data'!$1:$1,0),FALSE),"")</f>
        <v/>
      </c>
      <c r="R323" s="119" t="str">
        <f>IFERROR(VLOOKUP($A323,'QMS Data'!$A:$BD,MATCH(R$1,'QMS Data'!$1:$1,0),FALSE),"")</f>
        <v/>
      </c>
      <c r="S323" s="120" t="str">
        <f>IFERROR(VLOOKUP($A323,'QMS Data'!$A:$BD,MATCH(S$1,'QMS Data'!$1:$1,0),FALSE),"")</f>
        <v/>
      </c>
      <c r="T323" s="121" t="str">
        <f t="shared" ref="T323:T341" si="24">IFERROR(I323-B323,"")</f>
        <v/>
      </c>
      <c r="U323" s="122" t="str">
        <f t="shared" ref="U323:U341" si="25">IF(B323&lt;&gt;"",IF(B323&gt;22,"W4",IF(B323&gt;16,"W3",IF(B323&gt;9,"W2",IF(B323&gt;0,"W1",0)))),"")</f>
        <v/>
      </c>
      <c r="V323" s="121" t="str">
        <f>IFERROR(VLOOKUP('Required Data'!$H323,Evaluators!A:B,2,FALSE),"")</f>
        <v/>
      </c>
      <c r="W323" s="123" t="str">
        <f t="shared" ref="W323:W341" si="26">IF(I323&lt;&gt;"",IF(I323&gt;22,"W4",IF(I323&gt;15,"W3",IF(I323&gt;8,"W2",IF(I323&gt;1,"W1",IF(I323=1,"W4",""))))),"")</f>
        <v/>
      </c>
      <c r="X323" s="124" t="str">
        <f>IFERROR(VLOOKUP(G323,'Active List'!B:D,2,FALSE),"")</f>
        <v/>
      </c>
      <c r="Y323" s="124" t="str">
        <f>IFERROR(SUM('Required Data'!$L323+'Required Data'!$N323+'Required Data'!$P323),"")</f>
        <v/>
      </c>
      <c r="Z323" s="123" t="str">
        <f t="shared" ref="Z323:Z341" si="27">IFERROR(IF(HOUR(E323)&lt;8,"Overnight",IF(HOUR(E323)&lt;12,"Mornning",IF(HOUR(E323)&lt;16,"Between",IF(HOUR(E323)&lt;20,"Half Night","Night")))),"")</f>
        <v/>
      </c>
      <c r="AA323" s="125" t="str">
        <f>IFERROR(DATE(Table1[[#This Row],[Call Year]],Table1[[#This Row],[Call Month]],Table1[[#This Row],[Call day]]),"")</f>
        <v/>
      </c>
      <c r="AB323" s="123" t="str">
        <f>TEXT(Table1[[#This Row],[Call date]],"DDDD")</f>
        <v/>
      </c>
      <c r="AC32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3" s="126" t="str">
        <f>IFERROR(HOUR(Table1[[#This Row],[Time]]),"")</f>
        <v/>
      </c>
      <c r="AE323" s="126" t="str">
        <f>IFERROR(VLOOKUP(J323,DV!A:B,2,FALSE),J323)</f>
        <v/>
      </c>
    </row>
    <row r="324" spans="1:31">
      <c r="A324" s="90" t="str">
        <f>IF('QMS Data'!A324&lt;&gt;"",'QMS Data'!A324,"")</f>
        <v/>
      </c>
      <c r="B324" s="117" t="str">
        <f>IFERROR(VLOOKUP($A324,'QMS Data'!$A:$BD,MATCH(B$1,'QMS Data'!$1:$1,0),FALSE),"")</f>
        <v/>
      </c>
      <c r="C324" s="117" t="str">
        <f>IFERROR(VLOOKUP($A324,'QMS Data'!$A:$BD,MATCH(C$1,'QMS Data'!$1:$1,0),FALSE),"")</f>
        <v/>
      </c>
      <c r="D324" s="117" t="str">
        <f>IFERROR(VLOOKUP($A324,'QMS Data'!$A:$BD,MATCH(D$1,'QMS Data'!$1:$1,0),FALSE),"")</f>
        <v/>
      </c>
      <c r="E324" s="118" t="str">
        <f>IFERROR(VLOOKUP($A324,'QMS Data'!$A:$BD,MATCH(E$1,'QMS Data'!$1:$1,0),FALSE),"")</f>
        <v/>
      </c>
      <c r="F324" s="117" t="str">
        <f>IFERROR(VLOOKUP($A324,'QMS Data'!$A:$BD,MATCH(F$1,'QMS Data'!$1:$1,0),FALSE),"")</f>
        <v/>
      </c>
      <c r="G324" s="117" t="str">
        <f>IFERROR(VLOOKUP($A324,'QMS Data'!$A:$BD,MATCH(G$1,'QMS Data'!$1:$1,0),FALSE),"")</f>
        <v/>
      </c>
      <c r="H324" s="117" t="str">
        <f>IFERROR(VLOOKUP($A324,'QMS Data'!$A:$BD,MATCH(H$1,'QMS Data'!$1:$1,0),FALSE),"")</f>
        <v/>
      </c>
      <c r="I324" s="117" t="str">
        <f>IFERROR(VLOOKUP($A324,'QMS Data'!$A:$BD,MATCH(I$1,'QMS Data'!$1:$1,0),FALSE),"")</f>
        <v/>
      </c>
      <c r="J324" s="117" t="str">
        <f>IFERROR(VLOOKUP($A324,'QMS Data'!$A:$BD,MATCH(J$1,'QMS Data'!$1:$1,0),FALSE),"")</f>
        <v/>
      </c>
      <c r="K324" s="117" t="str">
        <f>IFERROR(VLOOKUP($A324,'QMS Data'!$A:$BD,MATCH(K$1,'QMS Data'!$1:$1,0),FALSE),"")</f>
        <v/>
      </c>
      <c r="L324" s="119" t="str">
        <f>IFERROR(VLOOKUP($A324,'QMS Data'!$A:$BD,MATCH(L$1,'QMS Data'!$1:$1,0),FALSE),"")</f>
        <v/>
      </c>
      <c r="M324" s="120" t="str">
        <f>IFERROR(VLOOKUP($A324,'QMS Data'!$A:$BD,MATCH(M$1,'QMS Data'!$1:$1,0),FALSE),"")</f>
        <v/>
      </c>
      <c r="N324" s="119" t="str">
        <f>IFERROR(VLOOKUP($A324,'QMS Data'!$A:$BD,MATCH(N$1,'QMS Data'!$1:$1,0),FALSE),"")</f>
        <v/>
      </c>
      <c r="O324" s="120" t="str">
        <f>IFERROR(VLOOKUP($A324,'QMS Data'!$A:$BD,MATCH(O$1,'QMS Data'!$1:$1,0),FALSE),"")</f>
        <v/>
      </c>
      <c r="P324" s="119" t="str">
        <f>IFERROR(VLOOKUP($A324,'QMS Data'!$A:$BD,MATCH(P$1,'QMS Data'!$1:$1,0),FALSE),"")</f>
        <v/>
      </c>
      <c r="Q324" s="120" t="str">
        <f>IFERROR(VLOOKUP($A324,'QMS Data'!$A:$BD,MATCH(Q$1,'QMS Data'!$1:$1,0),FALSE),"")</f>
        <v/>
      </c>
      <c r="R324" s="119" t="str">
        <f>IFERROR(VLOOKUP($A324,'QMS Data'!$A:$BD,MATCH(R$1,'QMS Data'!$1:$1,0),FALSE),"")</f>
        <v/>
      </c>
      <c r="S324" s="120" t="str">
        <f>IFERROR(VLOOKUP($A324,'QMS Data'!$A:$BD,MATCH(S$1,'QMS Data'!$1:$1,0),FALSE),"")</f>
        <v/>
      </c>
      <c r="T324" s="121" t="str">
        <f t="shared" si="24"/>
        <v/>
      </c>
      <c r="U324" s="122" t="str">
        <f t="shared" si="25"/>
        <v/>
      </c>
      <c r="V324" s="121" t="str">
        <f>IFERROR(VLOOKUP('Required Data'!$H324,Evaluators!A:B,2,FALSE),"")</f>
        <v/>
      </c>
      <c r="W324" s="123" t="str">
        <f t="shared" si="26"/>
        <v/>
      </c>
      <c r="X324" s="124" t="str">
        <f>IFERROR(VLOOKUP(G324,'Active List'!B:D,2,FALSE),"")</f>
        <v/>
      </c>
      <c r="Y324" s="124" t="str">
        <f>IFERROR(SUM('Required Data'!$L324+'Required Data'!$N324+'Required Data'!$P324),"")</f>
        <v/>
      </c>
      <c r="Z324" s="123" t="str">
        <f t="shared" si="27"/>
        <v/>
      </c>
      <c r="AA324" s="125" t="str">
        <f>IFERROR(DATE(Table1[[#This Row],[Call Year]],Table1[[#This Row],[Call Month]],Table1[[#This Row],[Call day]]),"")</f>
        <v/>
      </c>
      <c r="AB324" s="123" t="str">
        <f>TEXT(Table1[[#This Row],[Call date]],"DDDD")</f>
        <v/>
      </c>
      <c r="AC32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4" s="126" t="str">
        <f>IFERROR(HOUR(Table1[[#This Row],[Time]]),"")</f>
        <v/>
      </c>
      <c r="AE324" s="126" t="str">
        <f>IFERROR(VLOOKUP(J324,DV!A:B,2,FALSE),J324)</f>
        <v/>
      </c>
    </row>
    <row r="325" spans="1:31">
      <c r="A325" s="90" t="str">
        <f>IF('QMS Data'!A325&lt;&gt;"",'QMS Data'!A325,"")</f>
        <v/>
      </c>
      <c r="B325" s="117" t="str">
        <f>IFERROR(VLOOKUP($A325,'QMS Data'!$A:$BD,MATCH(B$1,'QMS Data'!$1:$1,0),FALSE),"")</f>
        <v/>
      </c>
      <c r="C325" s="117" t="str">
        <f>IFERROR(VLOOKUP($A325,'QMS Data'!$A:$BD,MATCH(C$1,'QMS Data'!$1:$1,0),FALSE),"")</f>
        <v/>
      </c>
      <c r="D325" s="117" t="str">
        <f>IFERROR(VLOOKUP($A325,'QMS Data'!$A:$BD,MATCH(D$1,'QMS Data'!$1:$1,0),FALSE),"")</f>
        <v/>
      </c>
      <c r="E325" s="118" t="str">
        <f>IFERROR(VLOOKUP($A325,'QMS Data'!$A:$BD,MATCH(E$1,'QMS Data'!$1:$1,0),FALSE),"")</f>
        <v/>
      </c>
      <c r="F325" s="117" t="str">
        <f>IFERROR(VLOOKUP($A325,'QMS Data'!$A:$BD,MATCH(F$1,'QMS Data'!$1:$1,0),FALSE),"")</f>
        <v/>
      </c>
      <c r="G325" s="117" t="str">
        <f>IFERROR(VLOOKUP($A325,'QMS Data'!$A:$BD,MATCH(G$1,'QMS Data'!$1:$1,0),FALSE),"")</f>
        <v/>
      </c>
      <c r="H325" s="117" t="str">
        <f>IFERROR(VLOOKUP($A325,'QMS Data'!$A:$BD,MATCH(H$1,'QMS Data'!$1:$1,0),FALSE),"")</f>
        <v/>
      </c>
      <c r="I325" s="117" t="str">
        <f>IFERROR(VLOOKUP($A325,'QMS Data'!$A:$BD,MATCH(I$1,'QMS Data'!$1:$1,0),FALSE),"")</f>
        <v/>
      </c>
      <c r="J325" s="117" t="str">
        <f>IFERROR(VLOOKUP($A325,'QMS Data'!$A:$BD,MATCH(J$1,'QMS Data'!$1:$1,0),FALSE),"")</f>
        <v/>
      </c>
      <c r="K325" s="117" t="str">
        <f>IFERROR(VLOOKUP($A325,'QMS Data'!$A:$BD,MATCH(K$1,'QMS Data'!$1:$1,0),FALSE),"")</f>
        <v/>
      </c>
      <c r="L325" s="119" t="str">
        <f>IFERROR(VLOOKUP($A325,'QMS Data'!$A:$BD,MATCH(L$1,'QMS Data'!$1:$1,0),FALSE),"")</f>
        <v/>
      </c>
      <c r="M325" s="120" t="str">
        <f>IFERROR(VLOOKUP($A325,'QMS Data'!$A:$BD,MATCH(M$1,'QMS Data'!$1:$1,0),FALSE),"")</f>
        <v/>
      </c>
      <c r="N325" s="119" t="str">
        <f>IFERROR(VLOOKUP($A325,'QMS Data'!$A:$BD,MATCH(N$1,'QMS Data'!$1:$1,0),FALSE),"")</f>
        <v/>
      </c>
      <c r="O325" s="120" t="str">
        <f>IFERROR(VLOOKUP($A325,'QMS Data'!$A:$BD,MATCH(O$1,'QMS Data'!$1:$1,0),FALSE),"")</f>
        <v/>
      </c>
      <c r="P325" s="119" t="str">
        <f>IFERROR(VLOOKUP($A325,'QMS Data'!$A:$BD,MATCH(P$1,'QMS Data'!$1:$1,0),FALSE),"")</f>
        <v/>
      </c>
      <c r="Q325" s="120" t="str">
        <f>IFERROR(VLOOKUP($A325,'QMS Data'!$A:$BD,MATCH(Q$1,'QMS Data'!$1:$1,0),FALSE),"")</f>
        <v/>
      </c>
      <c r="R325" s="119" t="str">
        <f>IFERROR(VLOOKUP($A325,'QMS Data'!$A:$BD,MATCH(R$1,'QMS Data'!$1:$1,0),FALSE),"")</f>
        <v/>
      </c>
      <c r="S325" s="120" t="str">
        <f>IFERROR(VLOOKUP($A325,'QMS Data'!$A:$BD,MATCH(S$1,'QMS Data'!$1:$1,0),FALSE),"")</f>
        <v/>
      </c>
      <c r="T325" s="121" t="str">
        <f t="shared" si="24"/>
        <v/>
      </c>
      <c r="U325" s="122" t="str">
        <f t="shared" si="25"/>
        <v/>
      </c>
      <c r="V325" s="121" t="str">
        <f>IFERROR(VLOOKUP('Required Data'!$H325,Evaluators!A:B,2,FALSE),"")</f>
        <v/>
      </c>
      <c r="W325" s="123" t="str">
        <f t="shared" si="26"/>
        <v/>
      </c>
      <c r="X325" s="124" t="str">
        <f>IFERROR(VLOOKUP(G325,'Active List'!B:D,2,FALSE),"")</f>
        <v/>
      </c>
      <c r="Y325" s="124" t="str">
        <f>IFERROR(SUM('Required Data'!$L325+'Required Data'!$N325+'Required Data'!$P325),"")</f>
        <v/>
      </c>
      <c r="Z325" s="123" t="str">
        <f t="shared" si="27"/>
        <v/>
      </c>
      <c r="AA325" s="125" t="str">
        <f>IFERROR(DATE(Table1[[#This Row],[Call Year]],Table1[[#This Row],[Call Month]],Table1[[#This Row],[Call day]]),"")</f>
        <v/>
      </c>
      <c r="AB325" s="123" t="str">
        <f>TEXT(Table1[[#This Row],[Call date]],"DDDD")</f>
        <v/>
      </c>
      <c r="AC32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5" s="126" t="str">
        <f>IFERROR(HOUR(Table1[[#This Row],[Time]]),"")</f>
        <v/>
      </c>
      <c r="AE325" s="126" t="str">
        <f>IFERROR(VLOOKUP(J325,DV!A:B,2,FALSE),J325)</f>
        <v/>
      </c>
    </row>
    <row r="326" spans="1:31">
      <c r="A326" s="90" t="str">
        <f>IF('QMS Data'!A326&lt;&gt;"",'QMS Data'!A326,"")</f>
        <v/>
      </c>
      <c r="B326" s="117" t="str">
        <f>IFERROR(VLOOKUP($A326,'QMS Data'!$A:$BD,MATCH(B$1,'QMS Data'!$1:$1,0),FALSE),"")</f>
        <v/>
      </c>
      <c r="C326" s="117" t="str">
        <f>IFERROR(VLOOKUP($A326,'QMS Data'!$A:$BD,MATCH(C$1,'QMS Data'!$1:$1,0),FALSE),"")</f>
        <v/>
      </c>
      <c r="D326" s="117" t="str">
        <f>IFERROR(VLOOKUP($A326,'QMS Data'!$A:$BD,MATCH(D$1,'QMS Data'!$1:$1,0),FALSE),"")</f>
        <v/>
      </c>
      <c r="E326" s="118" t="str">
        <f>IFERROR(VLOOKUP($A326,'QMS Data'!$A:$BD,MATCH(E$1,'QMS Data'!$1:$1,0),FALSE),"")</f>
        <v/>
      </c>
      <c r="F326" s="117" t="str">
        <f>IFERROR(VLOOKUP($A326,'QMS Data'!$A:$BD,MATCH(F$1,'QMS Data'!$1:$1,0),FALSE),"")</f>
        <v/>
      </c>
      <c r="G326" s="117" t="str">
        <f>IFERROR(VLOOKUP($A326,'QMS Data'!$A:$BD,MATCH(G$1,'QMS Data'!$1:$1,0),FALSE),"")</f>
        <v/>
      </c>
      <c r="H326" s="117" t="str">
        <f>IFERROR(VLOOKUP($A326,'QMS Data'!$A:$BD,MATCH(H$1,'QMS Data'!$1:$1,0),FALSE),"")</f>
        <v/>
      </c>
      <c r="I326" s="117" t="str">
        <f>IFERROR(VLOOKUP($A326,'QMS Data'!$A:$BD,MATCH(I$1,'QMS Data'!$1:$1,0),FALSE),"")</f>
        <v/>
      </c>
      <c r="J326" s="117" t="str">
        <f>IFERROR(VLOOKUP($A326,'QMS Data'!$A:$BD,MATCH(J$1,'QMS Data'!$1:$1,0),FALSE),"")</f>
        <v/>
      </c>
      <c r="K326" s="117" t="str">
        <f>IFERROR(VLOOKUP($A326,'QMS Data'!$A:$BD,MATCH(K$1,'QMS Data'!$1:$1,0),FALSE),"")</f>
        <v/>
      </c>
      <c r="L326" s="119" t="str">
        <f>IFERROR(VLOOKUP($A326,'QMS Data'!$A:$BD,MATCH(L$1,'QMS Data'!$1:$1,0),FALSE),"")</f>
        <v/>
      </c>
      <c r="M326" s="120" t="str">
        <f>IFERROR(VLOOKUP($A326,'QMS Data'!$A:$BD,MATCH(M$1,'QMS Data'!$1:$1,0),FALSE),"")</f>
        <v/>
      </c>
      <c r="N326" s="119" t="str">
        <f>IFERROR(VLOOKUP($A326,'QMS Data'!$A:$BD,MATCH(N$1,'QMS Data'!$1:$1,0),FALSE),"")</f>
        <v/>
      </c>
      <c r="O326" s="120" t="str">
        <f>IFERROR(VLOOKUP($A326,'QMS Data'!$A:$BD,MATCH(O$1,'QMS Data'!$1:$1,0),FALSE),"")</f>
        <v/>
      </c>
      <c r="P326" s="119" t="str">
        <f>IFERROR(VLOOKUP($A326,'QMS Data'!$A:$BD,MATCH(P$1,'QMS Data'!$1:$1,0),FALSE),"")</f>
        <v/>
      </c>
      <c r="Q326" s="120" t="str">
        <f>IFERROR(VLOOKUP($A326,'QMS Data'!$A:$BD,MATCH(Q$1,'QMS Data'!$1:$1,0),FALSE),"")</f>
        <v/>
      </c>
      <c r="R326" s="119" t="str">
        <f>IFERROR(VLOOKUP($A326,'QMS Data'!$A:$BD,MATCH(R$1,'QMS Data'!$1:$1,0),FALSE),"")</f>
        <v/>
      </c>
      <c r="S326" s="120" t="str">
        <f>IFERROR(VLOOKUP($A326,'QMS Data'!$A:$BD,MATCH(S$1,'QMS Data'!$1:$1,0),FALSE),"")</f>
        <v/>
      </c>
      <c r="T326" s="121" t="str">
        <f t="shared" si="24"/>
        <v/>
      </c>
      <c r="U326" s="122" t="str">
        <f t="shared" si="25"/>
        <v/>
      </c>
      <c r="V326" s="121" t="str">
        <f>IFERROR(VLOOKUP('Required Data'!$H326,Evaluators!A:B,2,FALSE),"")</f>
        <v/>
      </c>
      <c r="W326" s="123" t="str">
        <f t="shared" si="26"/>
        <v/>
      </c>
      <c r="X326" s="124" t="str">
        <f>IFERROR(VLOOKUP(G326,'Active List'!B:D,2,FALSE),"")</f>
        <v/>
      </c>
      <c r="Y326" s="124" t="str">
        <f>IFERROR(SUM('Required Data'!$L326+'Required Data'!$N326+'Required Data'!$P326),"")</f>
        <v/>
      </c>
      <c r="Z326" s="123" t="str">
        <f t="shared" si="27"/>
        <v/>
      </c>
      <c r="AA326" s="125" t="str">
        <f>IFERROR(DATE(Table1[[#This Row],[Call Year]],Table1[[#This Row],[Call Month]],Table1[[#This Row],[Call day]]),"")</f>
        <v/>
      </c>
      <c r="AB326" s="123" t="str">
        <f>TEXT(Table1[[#This Row],[Call date]],"DDDD")</f>
        <v/>
      </c>
      <c r="AC32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6" s="126" t="str">
        <f>IFERROR(HOUR(Table1[[#This Row],[Time]]),"")</f>
        <v/>
      </c>
      <c r="AE326" s="126" t="str">
        <f>IFERROR(VLOOKUP(J326,DV!A:B,2,FALSE),J326)</f>
        <v/>
      </c>
    </row>
    <row r="327" spans="1:31">
      <c r="A327" s="90" t="str">
        <f>IF('QMS Data'!A327&lt;&gt;"",'QMS Data'!A327,"")</f>
        <v/>
      </c>
      <c r="B327" s="117" t="str">
        <f>IFERROR(VLOOKUP($A327,'QMS Data'!$A:$BD,MATCH(B$1,'QMS Data'!$1:$1,0),FALSE),"")</f>
        <v/>
      </c>
      <c r="C327" s="117" t="str">
        <f>IFERROR(VLOOKUP($A327,'QMS Data'!$A:$BD,MATCH(C$1,'QMS Data'!$1:$1,0),FALSE),"")</f>
        <v/>
      </c>
      <c r="D327" s="117" t="str">
        <f>IFERROR(VLOOKUP($A327,'QMS Data'!$A:$BD,MATCH(D$1,'QMS Data'!$1:$1,0),FALSE),"")</f>
        <v/>
      </c>
      <c r="E327" s="118" t="str">
        <f>IFERROR(VLOOKUP($A327,'QMS Data'!$A:$BD,MATCH(E$1,'QMS Data'!$1:$1,0),FALSE),"")</f>
        <v/>
      </c>
      <c r="F327" s="117" t="str">
        <f>IFERROR(VLOOKUP($A327,'QMS Data'!$A:$BD,MATCH(F$1,'QMS Data'!$1:$1,0),FALSE),"")</f>
        <v/>
      </c>
      <c r="G327" s="117" t="str">
        <f>IFERROR(VLOOKUP($A327,'QMS Data'!$A:$BD,MATCH(G$1,'QMS Data'!$1:$1,0),FALSE),"")</f>
        <v/>
      </c>
      <c r="H327" s="117" t="str">
        <f>IFERROR(VLOOKUP($A327,'QMS Data'!$A:$BD,MATCH(H$1,'QMS Data'!$1:$1,0),FALSE),"")</f>
        <v/>
      </c>
      <c r="I327" s="117" t="str">
        <f>IFERROR(VLOOKUP($A327,'QMS Data'!$A:$BD,MATCH(I$1,'QMS Data'!$1:$1,0),FALSE),"")</f>
        <v/>
      </c>
      <c r="J327" s="117" t="str">
        <f>IFERROR(VLOOKUP($A327,'QMS Data'!$A:$BD,MATCH(J$1,'QMS Data'!$1:$1,0),FALSE),"")</f>
        <v/>
      </c>
      <c r="K327" s="117" t="str">
        <f>IFERROR(VLOOKUP($A327,'QMS Data'!$A:$BD,MATCH(K$1,'QMS Data'!$1:$1,0),FALSE),"")</f>
        <v/>
      </c>
      <c r="L327" s="119" t="str">
        <f>IFERROR(VLOOKUP($A327,'QMS Data'!$A:$BD,MATCH(L$1,'QMS Data'!$1:$1,0),FALSE),"")</f>
        <v/>
      </c>
      <c r="M327" s="120" t="str">
        <f>IFERROR(VLOOKUP($A327,'QMS Data'!$A:$BD,MATCH(M$1,'QMS Data'!$1:$1,0),FALSE),"")</f>
        <v/>
      </c>
      <c r="N327" s="119" t="str">
        <f>IFERROR(VLOOKUP($A327,'QMS Data'!$A:$BD,MATCH(N$1,'QMS Data'!$1:$1,0),FALSE),"")</f>
        <v/>
      </c>
      <c r="O327" s="120" t="str">
        <f>IFERROR(VLOOKUP($A327,'QMS Data'!$A:$BD,MATCH(O$1,'QMS Data'!$1:$1,0),FALSE),"")</f>
        <v/>
      </c>
      <c r="P327" s="119" t="str">
        <f>IFERROR(VLOOKUP($A327,'QMS Data'!$A:$BD,MATCH(P$1,'QMS Data'!$1:$1,0),FALSE),"")</f>
        <v/>
      </c>
      <c r="Q327" s="120" t="str">
        <f>IFERROR(VLOOKUP($A327,'QMS Data'!$A:$BD,MATCH(Q$1,'QMS Data'!$1:$1,0),FALSE),"")</f>
        <v/>
      </c>
      <c r="R327" s="119" t="str">
        <f>IFERROR(VLOOKUP($A327,'QMS Data'!$A:$BD,MATCH(R$1,'QMS Data'!$1:$1,0),FALSE),"")</f>
        <v/>
      </c>
      <c r="S327" s="120" t="str">
        <f>IFERROR(VLOOKUP($A327,'QMS Data'!$A:$BD,MATCH(S$1,'QMS Data'!$1:$1,0),FALSE),"")</f>
        <v/>
      </c>
      <c r="T327" s="121" t="str">
        <f t="shared" si="24"/>
        <v/>
      </c>
      <c r="U327" s="122" t="str">
        <f t="shared" si="25"/>
        <v/>
      </c>
      <c r="V327" s="121" t="str">
        <f>IFERROR(VLOOKUP('Required Data'!$H327,Evaluators!A:B,2,FALSE),"")</f>
        <v/>
      </c>
      <c r="W327" s="123" t="str">
        <f t="shared" si="26"/>
        <v/>
      </c>
      <c r="X327" s="124" t="str">
        <f>IFERROR(VLOOKUP(G327,'Active List'!B:D,2,FALSE),"")</f>
        <v/>
      </c>
      <c r="Y327" s="124" t="str">
        <f>IFERROR(SUM('Required Data'!$L327+'Required Data'!$N327+'Required Data'!$P327),"")</f>
        <v/>
      </c>
      <c r="Z327" s="123" t="str">
        <f t="shared" si="27"/>
        <v/>
      </c>
      <c r="AA327" s="125" t="str">
        <f>IFERROR(DATE(Table1[[#This Row],[Call Year]],Table1[[#This Row],[Call Month]],Table1[[#This Row],[Call day]]),"")</f>
        <v/>
      </c>
      <c r="AB327" s="123" t="str">
        <f>TEXT(Table1[[#This Row],[Call date]],"DDDD")</f>
        <v/>
      </c>
      <c r="AC32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7" s="126" t="str">
        <f>IFERROR(HOUR(Table1[[#This Row],[Time]]),"")</f>
        <v/>
      </c>
      <c r="AE327" s="126" t="str">
        <f>IFERROR(VLOOKUP(J327,DV!A:B,2,FALSE),J327)</f>
        <v/>
      </c>
    </row>
    <row r="328" spans="1:31">
      <c r="A328" s="90" t="str">
        <f>IF('QMS Data'!A328&lt;&gt;"",'QMS Data'!A328,"")</f>
        <v/>
      </c>
      <c r="B328" s="117" t="str">
        <f>IFERROR(VLOOKUP($A328,'QMS Data'!$A:$BD,MATCH(B$1,'QMS Data'!$1:$1,0),FALSE),"")</f>
        <v/>
      </c>
      <c r="C328" s="117" t="str">
        <f>IFERROR(VLOOKUP($A328,'QMS Data'!$A:$BD,MATCH(C$1,'QMS Data'!$1:$1,0),FALSE),"")</f>
        <v/>
      </c>
      <c r="D328" s="117" t="str">
        <f>IFERROR(VLOOKUP($A328,'QMS Data'!$A:$BD,MATCH(D$1,'QMS Data'!$1:$1,0),FALSE),"")</f>
        <v/>
      </c>
      <c r="E328" s="118" t="str">
        <f>IFERROR(VLOOKUP($A328,'QMS Data'!$A:$BD,MATCH(E$1,'QMS Data'!$1:$1,0),FALSE),"")</f>
        <v/>
      </c>
      <c r="F328" s="117" t="str">
        <f>IFERROR(VLOOKUP($A328,'QMS Data'!$A:$BD,MATCH(F$1,'QMS Data'!$1:$1,0),FALSE),"")</f>
        <v/>
      </c>
      <c r="G328" s="117" t="str">
        <f>IFERROR(VLOOKUP($A328,'QMS Data'!$A:$BD,MATCH(G$1,'QMS Data'!$1:$1,0),FALSE),"")</f>
        <v/>
      </c>
      <c r="H328" s="117" t="str">
        <f>IFERROR(VLOOKUP($A328,'QMS Data'!$A:$BD,MATCH(H$1,'QMS Data'!$1:$1,0),FALSE),"")</f>
        <v/>
      </c>
      <c r="I328" s="117" t="str">
        <f>IFERROR(VLOOKUP($A328,'QMS Data'!$A:$BD,MATCH(I$1,'QMS Data'!$1:$1,0),FALSE),"")</f>
        <v/>
      </c>
      <c r="J328" s="117" t="str">
        <f>IFERROR(VLOOKUP($A328,'QMS Data'!$A:$BD,MATCH(J$1,'QMS Data'!$1:$1,0),FALSE),"")</f>
        <v/>
      </c>
      <c r="K328" s="117" t="str">
        <f>IFERROR(VLOOKUP($A328,'QMS Data'!$A:$BD,MATCH(K$1,'QMS Data'!$1:$1,0),FALSE),"")</f>
        <v/>
      </c>
      <c r="L328" s="119" t="str">
        <f>IFERROR(VLOOKUP($A328,'QMS Data'!$A:$BD,MATCH(L$1,'QMS Data'!$1:$1,0),FALSE),"")</f>
        <v/>
      </c>
      <c r="M328" s="120" t="str">
        <f>IFERROR(VLOOKUP($A328,'QMS Data'!$A:$BD,MATCH(M$1,'QMS Data'!$1:$1,0),FALSE),"")</f>
        <v/>
      </c>
      <c r="N328" s="119" t="str">
        <f>IFERROR(VLOOKUP($A328,'QMS Data'!$A:$BD,MATCH(N$1,'QMS Data'!$1:$1,0),FALSE),"")</f>
        <v/>
      </c>
      <c r="O328" s="120" t="str">
        <f>IFERROR(VLOOKUP($A328,'QMS Data'!$A:$BD,MATCH(O$1,'QMS Data'!$1:$1,0),FALSE),"")</f>
        <v/>
      </c>
      <c r="P328" s="119" t="str">
        <f>IFERROR(VLOOKUP($A328,'QMS Data'!$A:$BD,MATCH(P$1,'QMS Data'!$1:$1,0),FALSE),"")</f>
        <v/>
      </c>
      <c r="Q328" s="120" t="str">
        <f>IFERROR(VLOOKUP($A328,'QMS Data'!$A:$BD,MATCH(Q$1,'QMS Data'!$1:$1,0),FALSE),"")</f>
        <v/>
      </c>
      <c r="R328" s="119" t="str">
        <f>IFERROR(VLOOKUP($A328,'QMS Data'!$A:$BD,MATCH(R$1,'QMS Data'!$1:$1,0),FALSE),"")</f>
        <v/>
      </c>
      <c r="S328" s="120" t="str">
        <f>IFERROR(VLOOKUP($A328,'QMS Data'!$A:$BD,MATCH(S$1,'QMS Data'!$1:$1,0),FALSE),"")</f>
        <v/>
      </c>
      <c r="T328" s="121" t="str">
        <f t="shared" si="24"/>
        <v/>
      </c>
      <c r="U328" s="122" t="str">
        <f t="shared" si="25"/>
        <v/>
      </c>
      <c r="V328" s="121" t="str">
        <f>IFERROR(VLOOKUP('Required Data'!$H328,Evaluators!A:B,2,FALSE),"")</f>
        <v/>
      </c>
      <c r="W328" s="123" t="str">
        <f t="shared" si="26"/>
        <v/>
      </c>
      <c r="X328" s="124" t="str">
        <f>IFERROR(VLOOKUP(G328,'Active List'!B:D,2,FALSE),"")</f>
        <v/>
      </c>
      <c r="Y328" s="124" t="str">
        <f>IFERROR(SUM('Required Data'!$L328+'Required Data'!$N328+'Required Data'!$P328),"")</f>
        <v/>
      </c>
      <c r="Z328" s="123" t="str">
        <f t="shared" si="27"/>
        <v/>
      </c>
      <c r="AA328" s="125" t="str">
        <f>IFERROR(DATE(Table1[[#This Row],[Call Year]],Table1[[#This Row],[Call Month]],Table1[[#This Row],[Call day]]),"")</f>
        <v/>
      </c>
      <c r="AB328" s="123" t="str">
        <f>TEXT(Table1[[#This Row],[Call date]],"DDDD")</f>
        <v/>
      </c>
      <c r="AC32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8" s="126" t="str">
        <f>IFERROR(HOUR(Table1[[#This Row],[Time]]),"")</f>
        <v/>
      </c>
      <c r="AE328" s="126" t="str">
        <f>IFERROR(VLOOKUP(J328,DV!A:B,2,FALSE),J328)</f>
        <v/>
      </c>
    </row>
    <row r="329" spans="1:31">
      <c r="A329" s="90" t="str">
        <f>IF('QMS Data'!A329&lt;&gt;"",'QMS Data'!A329,"")</f>
        <v/>
      </c>
      <c r="B329" s="117" t="str">
        <f>IFERROR(VLOOKUP($A329,'QMS Data'!$A:$BD,MATCH(B$1,'QMS Data'!$1:$1,0),FALSE),"")</f>
        <v/>
      </c>
      <c r="C329" s="117" t="str">
        <f>IFERROR(VLOOKUP($A329,'QMS Data'!$A:$BD,MATCH(C$1,'QMS Data'!$1:$1,0),FALSE),"")</f>
        <v/>
      </c>
      <c r="D329" s="117" t="str">
        <f>IFERROR(VLOOKUP($A329,'QMS Data'!$A:$BD,MATCH(D$1,'QMS Data'!$1:$1,0),FALSE),"")</f>
        <v/>
      </c>
      <c r="E329" s="118" t="str">
        <f>IFERROR(VLOOKUP($A329,'QMS Data'!$A:$BD,MATCH(E$1,'QMS Data'!$1:$1,0),FALSE),"")</f>
        <v/>
      </c>
      <c r="F329" s="117" t="str">
        <f>IFERROR(VLOOKUP($A329,'QMS Data'!$A:$BD,MATCH(F$1,'QMS Data'!$1:$1,0),FALSE),"")</f>
        <v/>
      </c>
      <c r="G329" s="117" t="str">
        <f>IFERROR(VLOOKUP($A329,'QMS Data'!$A:$BD,MATCH(G$1,'QMS Data'!$1:$1,0),FALSE),"")</f>
        <v/>
      </c>
      <c r="H329" s="117" t="str">
        <f>IFERROR(VLOOKUP($A329,'QMS Data'!$A:$BD,MATCH(H$1,'QMS Data'!$1:$1,0),FALSE),"")</f>
        <v/>
      </c>
      <c r="I329" s="117" t="str">
        <f>IFERROR(VLOOKUP($A329,'QMS Data'!$A:$BD,MATCH(I$1,'QMS Data'!$1:$1,0),FALSE),"")</f>
        <v/>
      </c>
      <c r="J329" s="117" t="str">
        <f>IFERROR(VLOOKUP($A329,'QMS Data'!$A:$BD,MATCH(J$1,'QMS Data'!$1:$1,0),FALSE),"")</f>
        <v/>
      </c>
      <c r="K329" s="117" t="str">
        <f>IFERROR(VLOOKUP($A329,'QMS Data'!$A:$BD,MATCH(K$1,'QMS Data'!$1:$1,0),FALSE),"")</f>
        <v/>
      </c>
      <c r="L329" s="119" t="str">
        <f>IFERROR(VLOOKUP($A329,'QMS Data'!$A:$BD,MATCH(L$1,'QMS Data'!$1:$1,0),FALSE),"")</f>
        <v/>
      </c>
      <c r="M329" s="120" t="str">
        <f>IFERROR(VLOOKUP($A329,'QMS Data'!$A:$BD,MATCH(M$1,'QMS Data'!$1:$1,0),FALSE),"")</f>
        <v/>
      </c>
      <c r="N329" s="119" t="str">
        <f>IFERROR(VLOOKUP($A329,'QMS Data'!$A:$BD,MATCH(N$1,'QMS Data'!$1:$1,0),FALSE),"")</f>
        <v/>
      </c>
      <c r="O329" s="120" t="str">
        <f>IFERROR(VLOOKUP($A329,'QMS Data'!$A:$BD,MATCH(O$1,'QMS Data'!$1:$1,0),FALSE),"")</f>
        <v/>
      </c>
      <c r="P329" s="119" t="str">
        <f>IFERROR(VLOOKUP($A329,'QMS Data'!$A:$BD,MATCH(P$1,'QMS Data'!$1:$1,0),FALSE),"")</f>
        <v/>
      </c>
      <c r="Q329" s="120" t="str">
        <f>IFERROR(VLOOKUP($A329,'QMS Data'!$A:$BD,MATCH(Q$1,'QMS Data'!$1:$1,0),FALSE),"")</f>
        <v/>
      </c>
      <c r="R329" s="119" t="str">
        <f>IFERROR(VLOOKUP($A329,'QMS Data'!$A:$BD,MATCH(R$1,'QMS Data'!$1:$1,0),FALSE),"")</f>
        <v/>
      </c>
      <c r="S329" s="120" t="str">
        <f>IFERROR(VLOOKUP($A329,'QMS Data'!$A:$BD,MATCH(S$1,'QMS Data'!$1:$1,0),FALSE),"")</f>
        <v/>
      </c>
      <c r="T329" s="121" t="str">
        <f t="shared" si="24"/>
        <v/>
      </c>
      <c r="U329" s="122" t="str">
        <f t="shared" si="25"/>
        <v/>
      </c>
      <c r="V329" s="121" t="str">
        <f>IFERROR(VLOOKUP('Required Data'!$H329,Evaluators!A:B,2,FALSE),"")</f>
        <v/>
      </c>
      <c r="W329" s="123" t="str">
        <f t="shared" si="26"/>
        <v/>
      </c>
      <c r="X329" s="124" t="str">
        <f>IFERROR(VLOOKUP(G329,'Active List'!B:D,2,FALSE),"")</f>
        <v/>
      </c>
      <c r="Y329" s="124" t="str">
        <f>IFERROR(SUM('Required Data'!$L329+'Required Data'!$N329+'Required Data'!$P329),"")</f>
        <v/>
      </c>
      <c r="Z329" s="123" t="str">
        <f t="shared" si="27"/>
        <v/>
      </c>
      <c r="AA329" s="125" t="str">
        <f>IFERROR(DATE(Table1[[#This Row],[Call Year]],Table1[[#This Row],[Call Month]],Table1[[#This Row],[Call day]]),"")</f>
        <v/>
      </c>
      <c r="AB329" s="123" t="str">
        <f>TEXT(Table1[[#This Row],[Call date]],"DDDD")</f>
        <v/>
      </c>
      <c r="AC32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29" s="126" t="str">
        <f>IFERROR(HOUR(Table1[[#This Row],[Time]]),"")</f>
        <v/>
      </c>
      <c r="AE329" s="126" t="str">
        <f>IFERROR(VLOOKUP(J329,DV!A:B,2,FALSE),J329)</f>
        <v/>
      </c>
    </row>
    <row r="330" spans="1:31">
      <c r="A330" s="90" t="str">
        <f>IF('QMS Data'!A330&lt;&gt;"",'QMS Data'!A330,"")</f>
        <v/>
      </c>
      <c r="B330" s="117" t="str">
        <f>IFERROR(VLOOKUP($A330,'QMS Data'!$A:$BD,MATCH(B$1,'QMS Data'!$1:$1,0),FALSE),"")</f>
        <v/>
      </c>
      <c r="C330" s="117" t="str">
        <f>IFERROR(VLOOKUP($A330,'QMS Data'!$A:$BD,MATCH(C$1,'QMS Data'!$1:$1,0),FALSE),"")</f>
        <v/>
      </c>
      <c r="D330" s="117" t="str">
        <f>IFERROR(VLOOKUP($A330,'QMS Data'!$A:$BD,MATCH(D$1,'QMS Data'!$1:$1,0),FALSE),"")</f>
        <v/>
      </c>
      <c r="E330" s="118" t="str">
        <f>IFERROR(VLOOKUP($A330,'QMS Data'!$A:$BD,MATCH(E$1,'QMS Data'!$1:$1,0),FALSE),"")</f>
        <v/>
      </c>
      <c r="F330" s="117" t="str">
        <f>IFERROR(VLOOKUP($A330,'QMS Data'!$A:$BD,MATCH(F$1,'QMS Data'!$1:$1,0),FALSE),"")</f>
        <v/>
      </c>
      <c r="G330" s="117" t="str">
        <f>IFERROR(VLOOKUP($A330,'QMS Data'!$A:$BD,MATCH(G$1,'QMS Data'!$1:$1,0),FALSE),"")</f>
        <v/>
      </c>
      <c r="H330" s="117" t="str">
        <f>IFERROR(VLOOKUP($A330,'QMS Data'!$A:$BD,MATCH(H$1,'QMS Data'!$1:$1,0),FALSE),"")</f>
        <v/>
      </c>
      <c r="I330" s="117" t="str">
        <f>IFERROR(VLOOKUP($A330,'QMS Data'!$A:$BD,MATCH(I$1,'QMS Data'!$1:$1,0),FALSE),"")</f>
        <v/>
      </c>
      <c r="J330" s="117" t="str">
        <f>IFERROR(VLOOKUP($A330,'QMS Data'!$A:$BD,MATCH(J$1,'QMS Data'!$1:$1,0),FALSE),"")</f>
        <v/>
      </c>
      <c r="K330" s="117" t="str">
        <f>IFERROR(VLOOKUP($A330,'QMS Data'!$A:$BD,MATCH(K$1,'QMS Data'!$1:$1,0),FALSE),"")</f>
        <v/>
      </c>
      <c r="L330" s="119" t="str">
        <f>IFERROR(VLOOKUP($A330,'QMS Data'!$A:$BD,MATCH(L$1,'QMS Data'!$1:$1,0),FALSE),"")</f>
        <v/>
      </c>
      <c r="M330" s="120" t="str">
        <f>IFERROR(VLOOKUP($A330,'QMS Data'!$A:$BD,MATCH(M$1,'QMS Data'!$1:$1,0),FALSE),"")</f>
        <v/>
      </c>
      <c r="N330" s="119" t="str">
        <f>IFERROR(VLOOKUP($A330,'QMS Data'!$A:$BD,MATCH(N$1,'QMS Data'!$1:$1,0),FALSE),"")</f>
        <v/>
      </c>
      <c r="O330" s="120" t="str">
        <f>IFERROR(VLOOKUP($A330,'QMS Data'!$A:$BD,MATCH(O$1,'QMS Data'!$1:$1,0),FALSE),"")</f>
        <v/>
      </c>
      <c r="P330" s="119" t="str">
        <f>IFERROR(VLOOKUP($A330,'QMS Data'!$A:$BD,MATCH(P$1,'QMS Data'!$1:$1,0),FALSE),"")</f>
        <v/>
      </c>
      <c r="Q330" s="120" t="str">
        <f>IFERROR(VLOOKUP($A330,'QMS Data'!$A:$BD,MATCH(Q$1,'QMS Data'!$1:$1,0),FALSE),"")</f>
        <v/>
      </c>
      <c r="R330" s="119" t="str">
        <f>IFERROR(VLOOKUP($A330,'QMS Data'!$A:$BD,MATCH(R$1,'QMS Data'!$1:$1,0),FALSE),"")</f>
        <v/>
      </c>
      <c r="S330" s="120" t="str">
        <f>IFERROR(VLOOKUP($A330,'QMS Data'!$A:$BD,MATCH(S$1,'QMS Data'!$1:$1,0),FALSE),"")</f>
        <v/>
      </c>
      <c r="T330" s="121" t="str">
        <f t="shared" si="24"/>
        <v/>
      </c>
      <c r="U330" s="122" t="str">
        <f t="shared" si="25"/>
        <v/>
      </c>
      <c r="V330" s="121" t="str">
        <f>IFERROR(VLOOKUP('Required Data'!$H330,Evaluators!A:B,2,FALSE),"")</f>
        <v/>
      </c>
      <c r="W330" s="123" t="str">
        <f t="shared" si="26"/>
        <v/>
      </c>
      <c r="X330" s="124" t="str">
        <f>IFERROR(VLOOKUP(G330,'Active List'!B:D,2,FALSE),"")</f>
        <v/>
      </c>
      <c r="Y330" s="124" t="str">
        <f>IFERROR(SUM('Required Data'!$L330+'Required Data'!$N330+'Required Data'!$P330),"")</f>
        <v/>
      </c>
      <c r="Z330" s="123" t="str">
        <f t="shared" si="27"/>
        <v/>
      </c>
      <c r="AA330" s="125" t="str">
        <f>IFERROR(DATE(Table1[[#This Row],[Call Year]],Table1[[#This Row],[Call Month]],Table1[[#This Row],[Call day]]),"")</f>
        <v/>
      </c>
      <c r="AB330" s="123" t="str">
        <f>TEXT(Table1[[#This Row],[Call date]],"DDDD")</f>
        <v/>
      </c>
      <c r="AC33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0" s="126" t="str">
        <f>IFERROR(HOUR(Table1[[#This Row],[Time]]),"")</f>
        <v/>
      </c>
      <c r="AE330" s="126" t="str">
        <f>IFERROR(VLOOKUP(J330,DV!A:B,2,FALSE),J330)</f>
        <v/>
      </c>
    </row>
    <row r="331" spans="1:31">
      <c r="A331" s="90" t="str">
        <f>IF('QMS Data'!A331&lt;&gt;"",'QMS Data'!A331,"")</f>
        <v/>
      </c>
      <c r="B331" s="117" t="str">
        <f>IFERROR(VLOOKUP($A331,'QMS Data'!$A:$BD,MATCH(B$1,'QMS Data'!$1:$1,0),FALSE),"")</f>
        <v/>
      </c>
      <c r="C331" s="117" t="str">
        <f>IFERROR(VLOOKUP($A331,'QMS Data'!$A:$BD,MATCH(C$1,'QMS Data'!$1:$1,0),FALSE),"")</f>
        <v/>
      </c>
      <c r="D331" s="117" t="str">
        <f>IFERROR(VLOOKUP($A331,'QMS Data'!$A:$BD,MATCH(D$1,'QMS Data'!$1:$1,0),FALSE),"")</f>
        <v/>
      </c>
      <c r="E331" s="118" t="str">
        <f>IFERROR(VLOOKUP($A331,'QMS Data'!$A:$BD,MATCH(E$1,'QMS Data'!$1:$1,0),FALSE),"")</f>
        <v/>
      </c>
      <c r="F331" s="117" t="str">
        <f>IFERROR(VLOOKUP($A331,'QMS Data'!$A:$BD,MATCH(F$1,'QMS Data'!$1:$1,0),FALSE),"")</f>
        <v/>
      </c>
      <c r="G331" s="117" t="str">
        <f>IFERROR(VLOOKUP($A331,'QMS Data'!$A:$BD,MATCH(G$1,'QMS Data'!$1:$1,0),FALSE),"")</f>
        <v/>
      </c>
      <c r="H331" s="117" t="str">
        <f>IFERROR(VLOOKUP($A331,'QMS Data'!$A:$BD,MATCH(H$1,'QMS Data'!$1:$1,0),FALSE),"")</f>
        <v/>
      </c>
      <c r="I331" s="117" t="str">
        <f>IFERROR(VLOOKUP($A331,'QMS Data'!$A:$BD,MATCH(I$1,'QMS Data'!$1:$1,0),FALSE),"")</f>
        <v/>
      </c>
      <c r="J331" s="117" t="str">
        <f>IFERROR(VLOOKUP($A331,'QMS Data'!$A:$BD,MATCH(J$1,'QMS Data'!$1:$1,0),FALSE),"")</f>
        <v/>
      </c>
      <c r="K331" s="117" t="str">
        <f>IFERROR(VLOOKUP($A331,'QMS Data'!$A:$BD,MATCH(K$1,'QMS Data'!$1:$1,0),FALSE),"")</f>
        <v/>
      </c>
      <c r="L331" s="119" t="str">
        <f>IFERROR(VLOOKUP($A331,'QMS Data'!$A:$BD,MATCH(L$1,'QMS Data'!$1:$1,0),FALSE),"")</f>
        <v/>
      </c>
      <c r="M331" s="120" t="str">
        <f>IFERROR(VLOOKUP($A331,'QMS Data'!$A:$BD,MATCH(M$1,'QMS Data'!$1:$1,0),FALSE),"")</f>
        <v/>
      </c>
      <c r="N331" s="119" t="str">
        <f>IFERROR(VLOOKUP($A331,'QMS Data'!$A:$BD,MATCH(N$1,'QMS Data'!$1:$1,0),FALSE),"")</f>
        <v/>
      </c>
      <c r="O331" s="120" t="str">
        <f>IFERROR(VLOOKUP($A331,'QMS Data'!$A:$BD,MATCH(O$1,'QMS Data'!$1:$1,0),FALSE),"")</f>
        <v/>
      </c>
      <c r="P331" s="119" t="str">
        <f>IFERROR(VLOOKUP($A331,'QMS Data'!$A:$BD,MATCH(P$1,'QMS Data'!$1:$1,0),FALSE),"")</f>
        <v/>
      </c>
      <c r="Q331" s="120" t="str">
        <f>IFERROR(VLOOKUP($A331,'QMS Data'!$A:$BD,MATCH(Q$1,'QMS Data'!$1:$1,0),FALSE),"")</f>
        <v/>
      </c>
      <c r="R331" s="119" t="str">
        <f>IFERROR(VLOOKUP($A331,'QMS Data'!$A:$BD,MATCH(R$1,'QMS Data'!$1:$1,0),FALSE),"")</f>
        <v/>
      </c>
      <c r="S331" s="120" t="str">
        <f>IFERROR(VLOOKUP($A331,'QMS Data'!$A:$BD,MATCH(S$1,'QMS Data'!$1:$1,0),FALSE),"")</f>
        <v/>
      </c>
      <c r="T331" s="121" t="str">
        <f t="shared" si="24"/>
        <v/>
      </c>
      <c r="U331" s="122" t="str">
        <f t="shared" si="25"/>
        <v/>
      </c>
      <c r="V331" s="121" t="str">
        <f>IFERROR(VLOOKUP('Required Data'!$H331,Evaluators!A:B,2,FALSE),"")</f>
        <v/>
      </c>
      <c r="W331" s="123" t="str">
        <f t="shared" si="26"/>
        <v/>
      </c>
      <c r="X331" s="124" t="str">
        <f>IFERROR(VLOOKUP(G331,'Active List'!B:D,2,FALSE),"")</f>
        <v/>
      </c>
      <c r="Y331" s="124" t="str">
        <f>IFERROR(SUM('Required Data'!$L331+'Required Data'!$N331+'Required Data'!$P331),"")</f>
        <v/>
      </c>
      <c r="Z331" s="123" t="str">
        <f t="shared" si="27"/>
        <v/>
      </c>
      <c r="AA331" s="125" t="str">
        <f>IFERROR(DATE(Table1[[#This Row],[Call Year]],Table1[[#This Row],[Call Month]],Table1[[#This Row],[Call day]]),"")</f>
        <v/>
      </c>
      <c r="AB331" s="123" t="str">
        <f>TEXT(Table1[[#This Row],[Call date]],"DDDD")</f>
        <v/>
      </c>
      <c r="AC33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1" s="126" t="str">
        <f>IFERROR(HOUR(Table1[[#This Row],[Time]]),"")</f>
        <v/>
      </c>
      <c r="AE331" s="126" t="str">
        <f>IFERROR(VLOOKUP(J331,DV!A:B,2,FALSE),J331)</f>
        <v/>
      </c>
    </row>
    <row r="332" spans="1:31">
      <c r="A332" s="90" t="str">
        <f>IF('QMS Data'!A332&lt;&gt;"",'QMS Data'!A332,"")</f>
        <v/>
      </c>
      <c r="B332" s="117" t="str">
        <f>IFERROR(VLOOKUP($A332,'QMS Data'!$A:$BD,MATCH(B$1,'QMS Data'!$1:$1,0),FALSE),"")</f>
        <v/>
      </c>
      <c r="C332" s="117" t="str">
        <f>IFERROR(VLOOKUP($A332,'QMS Data'!$A:$BD,MATCH(C$1,'QMS Data'!$1:$1,0),FALSE),"")</f>
        <v/>
      </c>
      <c r="D332" s="117" t="str">
        <f>IFERROR(VLOOKUP($A332,'QMS Data'!$A:$BD,MATCH(D$1,'QMS Data'!$1:$1,0),FALSE),"")</f>
        <v/>
      </c>
      <c r="E332" s="118" t="str">
        <f>IFERROR(VLOOKUP($A332,'QMS Data'!$A:$BD,MATCH(E$1,'QMS Data'!$1:$1,0),FALSE),"")</f>
        <v/>
      </c>
      <c r="F332" s="117" t="str">
        <f>IFERROR(VLOOKUP($A332,'QMS Data'!$A:$BD,MATCH(F$1,'QMS Data'!$1:$1,0),FALSE),"")</f>
        <v/>
      </c>
      <c r="G332" s="117" t="str">
        <f>IFERROR(VLOOKUP($A332,'QMS Data'!$A:$BD,MATCH(G$1,'QMS Data'!$1:$1,0),FALSE),"")</f>
        <v/>
      </c>
      <c r="H332" s="117" t="str">
        <f>IFERROR(VLOOKUP($A332,'QMS Data'!$A:$BD,MATCH(H$1,'QMS Data'!$1:$1,0),FALSE),"")</f>
        <v/>
      </c>
      <c r="I332" s="117" t="str">
        <f>IFERROR(VLOOKUP($A332,'QMS Data'!$A:$BD,MATCH(I$1,'QMS Data'!$1:$1,0),FALSE),"")</f>
        <v/>
      </c>
      <c r="J332" s="117" t="str">
        <f>IFERROR(VLOOKUP($A332,'QMS Data'!$A:$BD,MATCH(J$1,'QMS Data'!$1:$1,0),FALSE),"")</f>
        <v/>
      </c>
      <c r="K332" s="117" t="str">
        <f>IFERROR(VLOOKUP($A332,'QMS Data'!$A:$BD,MATCH(K$1,'QMS Data'!$1:$1,0),FALSE),"")</f>
        <v/>
      </c>
      <c r="L332" s="119" t="str">
        <f>IFERROR(VLOOKUP($A332,'QMS Data'!$A:$BD,MATCH(L$1,'QMS Data'!$1:$1,0),FALSE),"")</f>
        <v/>
      </c>
      <c r="M332" s="120" t="str">
        <f>IFERROR(VLOOKUP($A332,'QMS Data'!$A:$BD,MATCH(M$1,'QMS Data'!$1:$1,0),FALSE),"")</f>
        <v/>
      </c>
      <c r="N332" s="119" t="str">
        <f>IFERROR(VLOOKUP($A332,'QMS Data'!$A:$BD,MATCH(N$1,'QMS Data'!$1:$1,0),FALSE),"")</f>
        <v/>
      </c>
      <c r="O332" s="120" t="str">
        <f>IFERROR(VLOOKUP($A332,'QMS Data'!$A:$BD,MATCH(O$1,'QMS Data'!$1:$1,0),FALSE),"")</f>
        <v/>
      </c>
      <c r="P332" s="119" t="str">
        <f>IFERROR(VLOOKUP($A332,'QMS Data'!$A:$BD,MATCH(P$1,'QMS Data'!$1:$1,0),FALSE),"")</f>
        <v/>
      </c>
      <c r="Q332" s="120" t="str">
        <f>IFERROR(VLOOKUP($A332,'QMS Data'!$A:$BD,MATCH(Q$1,'QMS Data'!$1:$1,0),FALSE),"")</f>
        <v/>
      </c>
      <c r="R332" s="119" t="str">
        <f>IFERROR(VLOOKUP($A332,'QMS Data'!$A:$BD,MATCH(R$1,'QMS Data'!$1:$1,0),FALSE),"")</f>
        <v/>
      </c>
      <c r="S332" s="120" t="str">
        <f>IFERROR(VLOOKUP($A332,'QMS Data'!$A:$BD,MATCH(S$1,'QMS Data'!$1:$1,0),FALSE),"")</f>
        <v/>
      </c>
      <c r="T332" s="121" t="str">
        <f t="shared" si="24"/>
        <v/>
      </c>
      <c r="U332" s="122" t="str">
        <f t="shared" si="25"/>
        <v/>
      </c>
      <c r="V332" s="121" t="str">
        <f>IFERROR(VLOOKUP('Required Data'!$H332,Evaluators!A:B,2,FALSE),"")</f>
        <v/>
      </c>
      <c r="W332" s="123" t="str">
        <f t="shared" si="26"/>
        <v/>
      </c>
      <c r="X332" s="124" t="str">
        <f>IFERROR(VLOOKUP(G332,'Active List'!B:D,2,FALSE),"")</f>
        <v/>
      </c>
      <c r="Y332" s="124" t="str">
        <f>IFERROR(SUM('Required Data'!$L332+'Required Data'!$N332+'Required Data'!$P332),"")</f>
        <v/>
      </c>
      <c r="Z332" s="123" t="str">
        <f t="shared" si="27"/>
        <v/>
      </c>
      <c r="AA332" s="125" t="str">
        <f>IFERROR(DATE(Table1[[#This Row],[Call Year]],Table1[[#This Row],[Call Month]],Table1[[#This Row],[Call day]]),"")</f>
        <v/>
      </c>
      <c r="AB332" s="123" t="str">
        <f>TEXT(Table1[[#This Row],[Call date]],"DDDD")</f>
        <v/>
      </c>
      <c r="AC332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2" s="126" t="str">
        <f>IFERROR(HOUR(Table1[[#This Row],[Time]]),"")</f>
        <v/>
      </c>
      <c r="AE332" s="126" t="str">
        <f>IFERROR(VLOOKUP(J332,DV!A:B,2,FALSE),J332)</f>
        <v/>
      </c>
    </row>
    <row r="333" spans="1:31">
      <c r="A333" s="90" t="str">
        <f>IF('QMS Data'!A333&lt;&gt;"",'QMS Data'!A333,"")</f>
        <v/>
      </c>
      <c r="B333" s="117" t="str">
        <f>IFERROR(VLOOKUP($A333,'QMS Data'!$A:$BD,MATCH(B$1,'QMS Data'!$1:$1,0),FALSE),"")</f>
        <v/>
      </c>
      <c r="C333" s="117" t="str">
        <f>IFERROR(VLOOKUP($A333,'QMS Data'!$A:$BD,MATCH(C$1,'QMS Data'!$1:$1,0),FALSE),"")</f>
        <v/>
      </c>
      <c r="D333" s="117" t="str">
        <f>IFERROR(VLOOKUP($A333,'QMS Data'!$A:$BD,MATCH(D$1,'QMS Data'!$1:$1,0),FALSE),"")</f>
        <v/>
      </c>
      <c r="E333" s="118" t="str">
        <f>IFERROR(VLOOKUP($A333,'QMS Data'!$A:$BD,MATCH(E$1,'QMS Data'!$1:$1,0),FALSE),"")</f>
        <v/>
      </c>
      <c r="F333" s="117" t="str">
        <f>IFERROR(VLOOKUP($A333,'QMS Data'!$A:$BD,MATCH(F$1,'QMS Data'!$1:$1,0),FALSE),"")</f>
        <v/>
      </c>
      <c r="G333" s="117" t="str">
        <f>IFERROR(VLOOKUP($A333,'QMS Data'!$A:$BD,MATCH(G$1,'QMS Data'!$1:$1,0),FALSE),"")</f>
        <v/>
      </c>
      <c r="H333" s="117" t="str">
        <f>IFERROR(VLOOKUP($A333,'QMS Data'!$A:$BD,MATCH(H$1,'QMS Data'!$1:$1,0),FALSE),"")</f>
        <v/>
      </c>
      <c r="I333" s="117" t="str">
        <f>IFERROR(VLOOKUP($A333,'QMS Data'!$A:$BD,MATCH(I$1,'QMS Data'!$1:$1,0),FALSE),"")</f>
        <v/>
      </c>
      <c r="J333" s="117" t="str">
        <f>IFERROR(VLOOKUP($A333,'QMS Data'!$A:$BD,MATCH(J$1,'QMS Data'!$1:$1,0),FALSE),"")</f>
        <v/>
      </c>
      <c r="K333" s="117" t="str">
        <f>IFERROR(VLOOKUP($A333,'QMS Data'!$A:$BD,MATCH(K$1,'QMS Data'!$1:$1,0),FALSE),"")</f>
        <v/>
      </c>
      <c r="L333" s="119" t="str">
        <f>IFERROR(VLOOKUP($A333,'QMS Data'!$A:$BD,MATCH(L$1,'QMS Data'!$1:$1,0),FALSE),"")</f>
        <v/>
      </c>
      <c r="M333" s="120" t="str">
        <f>IFERROR(VLOOKUP($A333,'QMS Data'!$A:$BD,MATCH(M$1,'QMS Data'!$1:$1,0),FALSE),"")</f>
        <v/>
      </c>
      <c r="N333" s="119" t="str">
        <f>IFERROR(VLOOKUP($A333,'QMS Data'!$A:$BD,MATCH(N$1,'QMS Data'!$1:$1,0),FALSE),"")</f>
        <v/>
      </c>
      <c r="O333" s="120" t="str">
        <f>IFERROR(VLOOKUP($A333,'QMS Data'!$A:$BD,MATCH(O$1,'QMS Data'!$1:$1,0),FALSE),"")</f>
        <v/>
      </c>
      <c r="P333" s="119" t="str">
        <f>IFERROR(VLOOKUP($A333,'QMS Data'!$A:$BD,MATCH(P$1,'QMS Data'!$1:$1,0),FALSE),"")</f>
        <v/>
      </c>
      <c r="Q333" s="120" t="str">
        <f>IFERROR(VLOOKUP($A333,'QMS Data'!$A:$BD,MATCH(Q$1,'QMS Data'!$1:$1,0),FALSE),"")</f>
        <v/>
      </c>
      <c r="R333" s="119" t="str">
        <f>IFERROR(VLOOKUP($A333,'QMS Data'!$A:$BD,MATCH(R$1,'QMS Data'!$1:$1,0),FALSE),"")</f>
        <v/>
      </c>
      <c r="S333" s="120" t="str">
        <f>IFERROR(VLOOKUP($A333,'QMS Data'!$A:$BD,MATCH(S$1,'QMS Data'!$1:$1,0),FALSE),"")</f>
        <v/>
      </c>
      <c r="T333" s="121" t="str">
        <f t="shared" si="24"/>
        <v/>
      </c>
      <c r="U333" s="122" t="str">
        <f t="shared" si="25"/>
        <v/>
      </c>
      <c r="V333" s="121" t="str">
        <f>IFERROR(VLOOKUP('Required Data'!$H333,Evaluators!A:B,2,FALSE),"")</f>
        <v/>
      </c>
      <c r="W333" s="123" t="str">
        <f t="shared" si="26"/>
        <v/>
      </c>
      <c r="X333" s="124" t="str">
        <f>IFERROR(VLOOKUP(G333,'Active List'!B:D,2,FALSE),"")</f>
        <v/>
      </c>
      <c r="Y333" s="124" t="str">
        <f>IFERROR(SUM('Required Data'!$L333+'Required Data'!$N333+'Required Data'!$P333),"")</f>
        <v/>
      </c>
      <c r="Z333" s="123" t="str">
        <f t="shared" si="27"/>
        <v/>
      </c>
      <c r="AA333" s="125" t="str">
        <f>IFERROR(DATE(Table1[[#This Row],[Call Year]],Table1[[#This Row],[Call Month]],Table1[[#This Row],[Call day]]),"")</f>
        <v/>
      </c>
      <c r="AB333" s="123" t="str">
        <f>TEXT(Table1[[#This Row],[Call date]],"DDDD")</f>
        <v/>
      </c>
      <c r="AC333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3" s="126" t="str">
        <f>IFERROR(HOUR(Table1[[#This Row],[Time]]),"")</f>
        <v/>
      </c>
      <c r="AE333" s="126" t="str">
        <f>IFERROR(VLOOKUP(J333,DV!A:B,2,FALSE),J333)</f>
        <v/>
      </c>
    </row>
    <row r="334" spans="1:31">
      <c r="A334" s="90" t="str">
        <f>IF('QMS Data'!A334&lt;&gt;"",'QMS Data'!A334,"")</f>
        <v/>
      </c>
      <c r="B334" s="117" t="str">
        <f>IFERROR(VLOOKUP($A334,'QMS Data'!$A:$BD,MATCH(B$1,'QMS Data'!$1:$1,0),FALSE),"")</f>
        <v/>
      </c>
      <c r="C334" s="117" t="str">
        <f>IFERROR(VLOOKUP($A334,'QMS Data'!$A:$BD,MATCH(C$1,'QMS Data'!$1:$1,0),FALSE),"")</f>
        <v/>
      </c>
      <c r="D334" s="117" t="str">
        <f>IFERROR(VLOOKUP($A334,'QMS Data'!$A:$BD,MATCH(D$1,'QMS Data'!$1:$1,0),FALSE),"")</f>
        <v/>
      </c>
      <c r="E334" s="118" t="str">
        <f>IFERROR(VLOOKUP($A334,'QMS Data'!$A:$BD,MATCH(E$1,'QMS Data'!$1:$1,0),FALSE),"")</f>
        <v/>
      </c>
      <c r="F334" s="117" t="str">
        <f>IFERROR(VLOOKUP($A334,'QMS Data'!$A:$BD,MATCH(F$1,'QMS Data'!$1:$1,0),FALSE),"")</f>
        <v/>
      </c>
      <c r="G334" s="117" t="str">
        <f>IFERROR(VLOOKUP($A334,'QMS Data'!$A:$BD,MATCH(G$1,'QMS Data'!$1:$1,0),FALSE),"")</f>
        <v/>
      </c>
      <c r="H334" s="117" t="str">
        <f>IFERROR(VLOOKUP($A334,'QMS Data'!$A:$BD,MATCH(H$1,'QMS Data'!$1:$1,0),FALSE),"")</f>
        <v/>
      </c>
      <c r="I334" s="117" t="str">
        <f>IFERROR(VLOOKUP($A334,'QMS Data'!$A:$BD,MATCH(I$1,'QMS Data'!$1:$1,0),FALSE),"")</f>
        <v/>
      </c>
      <c r="J334" s="117" t="str">
        <f>IFERROR(VLOOKUP($A334,'QMS Data'!$A:$BD,MATCH(J$1,'QMS Data'!$1:$1,0),FALSE),"")</f>
        <v/>
      </c>
      <c r="K334" s="117" t="str">
        <f>IFERROR(VLOOKUP($A334,'QMS Data'!$A:$BD,MATCH(K$1,'QMS Data'!$1:$1,0),FALSE),"")</f>
        <v/>
      </c>
      <c r="L334" s="119" t="str">
        <f>IFERROR(VLOOKUP($A334,'QMS Data'!$A:$BD,MATCH(L$1,'QMS Data'!$1:$1,0),FALSE),"")</f>
        <v/>
      </c>
      <c r="M334" s="120" t="str">
        <f>IFERROR(VLOOKUP($A334,'QMS Data'!$A:$BD,MATCH(M$1,'QMS Data'!$1:$1,0),FALSE),"")</f>
        <v/>
      </c>
      <c r="N334" s="119" t="str">
        <f>IFERROR(VLOOKUP($A334,'QMS Data'!$A:$BD,MATCH(N$1,'QMS Data'!$1:$1,0),FALSE),"")</f>
        <v/>
      </c>
      <c r="O334" s="120" t="str">
        <f>IFERROR(VLOOKUP($A334,'QMS Data'!$A:$BD,MATCH(O$1,'QMS Data'!$1:$1,0),FALSE),"")</f>
        <v/>
      </c>
      <c r="P334" s="119" t="str">
        <f>IFERROR(VLOOKUP($A334,'QMS Data'!$A:$BD,MATCH(P$1,'QMS Data'!$1:$1,0),FALSE),"")</f>
        <v/>
      </c>
      <c r="Q334" s="120" t="str">
        <f>IFERROR(VLOOKUP($A334,'QMS Data'!$A:$BD,MATCH(Q$1,'QMS Data'!$1:$1,0),FALSE),"")</f>
        <v/>
      </c>
      <c r="R334" s="119" t="str">
        <f>IFERROR(VLOOKUP($A334,'QMS Data'!$A:$BD,MATCH(R$1,'QMS Data'!$1:$1,0),FALSE),"")</f>
        <v/>
      </c>
      <c r="S334" s="120" t="str">
        <f>IFERROR(VLOOKUP($A334,'QMS Data'!$A:$BD,MATCH(S$1,'QMS Data'!$1:$1,0),FALSE),"")</f>
        <v/>
      </c>
      <c r="T334" s="121" t="str">
        <f t="shared" si="24"/>
        <v/>
      </c>
      <c r="U334" s="122" t="str">
        <f t="shared" si="25"/>
        <v/>
      </c>
      <c r="V334" s="121" t="str">
        <f>IFERROR(VLOOKUP('Required Data'!$H334,Evaluators!A:B,2,FALSE),"")</f>
        <v/>
      </c>
      <c r="W334" s="123" t="str">
        <f t="shared" si="26"/>
        <v/>
      </c>
      <c r="X334" s="124" t="str">
        <f>IFERROR(VLOOKUP(G334,'Active List'!B:D,2,FALSE),"")</f>
        <v/>
      </c>
      <c r="Y334" s="124" t="str">
        <f>IFERROR(SUM('Required Data'!$L334+'Required Data'!$N334+'Required Data'!$P334),"")</f>
        <v/>
      </c>
      <c r="Z334" s="123" t="str">
        <f t="shared" si="27"/>
        <v/>
      </c>
      <c r="AA334" s="125" t="str">
        <f>IFERROR(DATE(Table1[[#This Row],[Call Year]],Table1[[#This Row],[Call Month]],Table1[[#This Row],[Call day]]),"")</f>
        <v/>
      </c>
      <c r="AB334" s="123" t="str">
        <f>TEXT(Table1[[#This Row],[Call date]],"DDDD")</f>
        <v/>
      </c>
      <c r="AC334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4" s="126" t="str">
        <f>IFERROR(HOUR(Table1[[#This Row],[Time]]),"")</f>
        <v/>
      </c>
      <c r="AE334" s="126" t="str">
        <f>IFERROR(VLOOKUP(J334,DV!A:B,2,FALSE),J334)</f>
        <v/>
      </c>
    </row>
    <row r="335" spans="1:31">
      <c r="A335" s="90" t="str">
        <f>IF('QMS Data'!A335&lt;&gt;"",'QMS Data'!A335,"")</f>
        <v/>
      </c>
      <c r="B335" s="117" t="str">
        <f>IFERROR(VLOOKUP($A335,'QMS Data'!$A:$BD,MATCH(B$1,'QMS Data'!$1:$1,0),FALSE),"")</f>
        <v/>
      </c>
      <c r="C335" s="117" t="str">
        <f>IFERROR(VLOOKUP($A335,'QMS Data'!$A:$BD,MATCH(C$1,'QMS Data'!$1:$1,0),FALSE),"")</f>
        <v/>
      </c>
      <c r="D335" s="117" t="str">
        <f>IFERROR(VLOOKUP($A335,'QMS Data'!$A:$BD,MATCH(D$1,'QMS Data'!$1:$1,0),FALSE),"")</f>
        <v/>
      </c>
      <c r="E335" s="118" t="str">
        <f>IFERROR(VLOOKUP($A335,'QMS Data'!$A:$BD,MATCH(E$1,'QMS Data'!$1:$1,0),FALSE),"")</f>
        <v/>
      </c>
      <c r="F335" s="117" t="str">
        <f>IFERROR(VLOOKUP($A335,'QMS Data'!$A:$BD,MATCH(F$1,'QMS Data'!$1:$1,0),FALSE),"")</f>
        <v/>
      </c>
      <c r="G335" s="117" t="str">
        <f>IFERROR(VLOOKUP($A335,'QMS Data'!$A:$BD,MATCH(G$1,'QMS Data'!$1:$1,0),FALSE),"")</f>
        <v/>
      </c>
      <c r="H335" s="117" t="str">
        <f>IFERROR(VLOOKUP($A335,'QMS Data'!$A:$BD,MATCH(H$1,'QMS Data'!$1:$1,0),FALSE),"")</f>
        <v/>
      </c>
      <c r="I335" s="117" t="str">
        <f>IFERROR(VLOOKUP($A335,'QMS Data'!$A:$BD,MATCH(I$1,'QMS Data'!$1:$1,0),FALSE),"")</f>
        <v/>
      </c>
      <c r="J335" s="117" t="str">
        <f>IFERROR(VLOOKUP($A335,'QMS Data'!$A:$BD,MATCH(J$1,'QMS Data'!$1:$1,0),FALSE),"")</f>
        <v/>
      </c>
      <c r="K335" s="117" t="str">
        <f>IFERROR(VLOOKUP($A335,'QMS Data'!$A:$BD,MATCH(K$1,'QMS Data'!$1:$1,0),FALSE),"")</f>
        <v/>
      </c>
      <c r="L335" s="119" t="str">
        <f>IFERROR(VLOOKUP($A335,'QMS Data'!$A:$BD,MATCH(L$1,'QMS Data'!$1:$1,0),FALSE),"")</f>
        <v/>
      </c>
      <c r="M335" s="120" t="str">
        <f>IFERROR(VLOOKUP($A335,'QMS Data'!$A:$BD,MATCH(M$1,'QMS Data'!$1:$1,0),FALSE),"")</f>
        <v/>
      </c>
      <c r="N335" s="119" t="str">
        <f>IFERROR(VLOOKUP($A335,'QMS Data'!$A:$BD,MATCH(N$1,'QMS Data'!$1:$1,0),FALSE),"")</f>
        <v/>
      </c>
      <c r="O335" s="120" t="str">
        <f>IFERROR(VLOOKUP($A335,'QMS Data'!$A:$BD,MATCH(O$1,'QMS Data'!$1:$1,0),FALSE),"")</f>
        <v/>
      </c>
      <c r="P335" s="119" t="str">
        <f>IFERROR(VLOOKUP($A335,'QMS Data'!$A:$BD,MATCH(P$1,'QMS Data'!$1:$1,0),FALSE),"")</f>
        <v/>
      </c>
      <c r="Q335" s="120" t="str">
        <f>IFERROR(VLOOKUP($A335,'QMS Data'!$A:$BD,MATCH(Q$1,'QMS Data'!$1:$1,0),FALSE),"")</f>
        <v/>
      </c>
      <c r="R335" s="119" t="str">
        <f>IFERROR(VLOOKUP($A335,'QMS Data'!$A:$BD,MATCH(R$1,'QMS Data'!$1:$1,0),FALSE),"")</f>
        <v/>
      </c>
      <c r="S335" s="120" t="str">
        <f>IFERROR(VLOOKUP($A335,'QMS Data'!$A:$BD,MATCH(S$1,'QMS Data'!$1:$1,0),FALSE),"")</f>
        <v/>
      </c>
      <c r="T335" s="121" t="str">
        <f t="shared" si="24"/>
        <v/>
      </c>
      <c r="U335" s="122" t="str">
        <f t="shared" si="25"/>
        <v/>
      </c>
      <c r="V335" s="121" t="str">
        <f>IFERROR(VLOOKUP('Required Data'!$H335,Evaluators!A:B,2,FALSE),"")</f>
        <v/>
      </c>
      <c r="W335" s="123" t="str">
        <f t="shared" si="26"/>
        <v/>
      </c>
      <c r="X335" s="124" t="str">
        <f>IFERROR(VLOOKUP(G335,'Active List'!B:D,2,FALSE),"")</f>
        <v/>
      </c>
      <c r="Y335" s="124" t="str">
        <f>IFERROR(SUM('Required Data'!$L335+'Required Data'!$N335+'Required Data'!$P335),"")</f>
        <v/>
      </c>
      <c r="Z335" s="123" t="str">
        <f t="shared" si="27"/>
        <v/>
      </c>
      <c r="AA335" s="125" t="str">
        <f>IFERROR(DATE(Table1[[#This Row],[Call Year]],Table1[[#This Row],[Call Month]],Table1[[#This Row],[Call day]]),"")</f>
        <v/>
      </c>
      <c r="AB335" s="123" t="str">
        <f>TEXT(Table1[[#This Row],[Call date]],"DDDD")</f>
        <v/>
      </c>
      <c r="AC335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5" s="126" t="str">
        <f>IFERROR(HOUR(Table1[[#This Row],[Time]]),"")</f>
        <v/>
      </c>
      <c r="AE335" s="126" t="str">
        <f>IFERROR(VLOOKUP(J335,DV!A:B,2,FALSE),J335)</f>
        <v/>
      </c>
    </row>
    <row r="336" spans="1:31">
      <c r="A336" s="90" t="str">
        <f>IF('QMS Data'!A336&lt;&gt;"",'QMS Data'!A336,"")</f>
        <v/>
      </c>
      <c r="B336" s="117" t="str">
        <f>IFERROR(VLOOKUP($A336,'QMS Data'!$A:$BD,MATCH(B$1,'QMS Data'!$1:$1,0),FALSE),"")</f>
        <v/>
      </c>
      <c r="C336" s="117" t="str">
        <f>IFERROR(VLOOKUP($A336,'QMS Data'!$A:$BD,MATCH(C$1,'QMS Data'!$1:$1,0),FALSE),"")</f>
        <v/>
      </c>
      <c r="D336" s="117" t="str">
        <f>IFERROR(VLOOKUP($A336,'QMS Data'!$A:$BD,MATCH(D$1,'QMS Data'!$1:$1,0),FALSE),"")</f>
        <v/>
      </c>
      <c r="E336" s="118" t="str">
        <f>IFERROR(VLOOKUP($A336,'QMS Data'!$A:$BD,MATCH(E$1,'QMS Data'!$1:$1,0),FALSE),"")</f>
        <v/>
      </c>
      <c r="F336" s="117" t="str">
        <f>IFERROR(VLOOKUP($A336,'QMS Data'!$A:$BD,MATCH(F$1,'QMS Data'!$1:$1,0),FALSE),"")</f>
        <v/>
      </c>
      <c r="G336" s="117" t="str">
        <f>IFERROR(VLOOKUP($A336,'QMS Data'!$A:$BD,MATCH(G$1,'QMS Data'!$1:$1,0),FALSE),"")</f>
        <v/>
      </c>
      <c r="H336" s="117" t="str">
        <f>IFERROR(VLOOKUP($A336,'QMS Data'!$A:$BD,MATCH(H$1,'QMS Data'!$1:$1,0),FALSE),"")</f>
        <v/>
      </c>
      <c r="I336" s="117" t="str">
        <f>IFERROR(VLOOKUP($A336,'QMS Data'!$A:$BD,MATCH(I$1,'QMS Data'!$1:$1,0),FALSE),"")</f>
        <v/>
      </c>
      <c r="J336" s="117" t="str">
        <f>IFERROR(VLOOKUP($A336,'QMS Data'!$A:$BD,MATCH(J$1,'QMS Data'!$1:$1,0),FALSE),"")</f>
        <v/>
      </c>
      <c r="K336" s="117" t="str">
        <f>IFERROR(VLOOKUP($A336,'QMS Data'!$A:$BD,MATCH(K$1,'QMS Data'!$1:$1,0),FALSE),"")</f>
        <v/>
      </c>
      <c r="L336" s="119" t="str">
        <f>IFERROR(VLOOKUP($A336,'QMS Data'!$A:$BD,MATCH(L$1,'QMS Data'!$1:$1,0),FALSE),"")</f>
        <v/>
      </c>
      <c r="M336" s="120" t="str">
        <f>IFERROR(VLOOKUP($A336,'QMS Data'!$A:$BD,MATCH(M$1,'QMS Data'!$1:$1,0),FALSE),"")</f>
        <v/>
      </c>
      <c r="N336" s="119" t="str">
        <f>IFERROR(VLOOKUP($A336,'QMS Data'!$A:$BD,MATCH(N$1,'QMS Data'!$1:$1,0),FALSE),"")</f>
        <v/>
      </c>
      <c r="O336" s="120" t="str">
        <f>IFERROR(VLOOKUP($A336,'QMS Data'!$A:$BD,MATCH(O$1,'QMS Data'!$1:$1,0),FALSE),"")</f>
        <v/>
      </c>
      <c r="P336" s="119" t="str">
        <f>IFERROR(VLOOKUP($A336,'QMS Data'!$A:$BD,MATCH(P$1,'QMS Data'!$1:$1,0),FALSE),"")</f>
        <v/>
      </c>
      <c r="Q336" s="120" t="str">
        <f>IFERROR(VLOOKUP($A336,'QMS Data'!$A:$BD,MATCH(Q$1,'QMS Data'!$1:$1,0),FALSE),"")</f>
        <v/>
      </c>
      <c r="R336" s="119" t="str">
        <f>IFERROR(VLOOKUP($A336,'QMS Data'!$A:$BD,MATCH(R$1,'QMS Data'!$1:$1,0),FALSE),"")</f>
        <v/>
      </c>
      <c r="S336" s="120" t="str">
        <f>IFERROR(VLOOKUP($A336,'QMS Data'!$A:$BD,MATCH(S$1,'QMS Data'!$1:$1,0),FALSE),"")</f>
        <v/>
      </c>
      <c r="T336" s="121" t="str">
        <f t="shared" si="24"/>
        <v/>
      </c>
      <c r="U336" s="122" t="str">
        <f t="shared" si="25"/>
        <v/>
      </c>
      <c r="V336" s="121" t="str">
        <f>IFERROR(VLOOKUP('Required Data'!$H336,Evaluators!A:B,2,FALSE),"")</f>
        <v/>
      </c>
      <c r="W336" s="123" t="str">
        <f t="shared" si="26"/>
        <v/>
      </c>
      <c r="X336" s="124" t="str">
        <f>IFERROR(VLOOKUP(G336,'Active List'!B:D,2,FALSE),"")</f>
        <v/>
      </c>
      <c r="Y336" s="124" t="str">
        <f>IFERROR(SUM('Required Data'!$L336+'Required Data'!$N336+'Required Data'!$P336),"")</f>
        <v/>
      </c>
      <c r="Z336" s="123" t="str">
        <f t="shared" si="27"/>
        <v/>
      </c>
      <c r="AA336" s="125" t="str">
        <f>IFERROR(DATE(Table1[[#This Row],[Call Year]],Table1[[#This Row],[Call Month]],Table1[[#This Row],[Call day]]),"")</f>
        <v/>
      </c>
      <c r="AB336" s="123" t="str">
        <f>TEXT(Table1[[#This Row],[Call date]],"DDDD")</f>
        <v/>
      </c>
      <c r="AC336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6" s="126" t="str">
        <f>IFERROR(HOUR(Table1[[#This Row],[Time]]),"")</f>
        <v/>
      </c>
      <c r="AE336" s="126" t="str">
        <f>IFERROR(VLOOKUP(J336,DV!A:B,2,FALSE),J336)</f>
        <v/>
      </c>
    </row>
    <row r="337" spans="1:31">
      <c r="A337" s="90" t="str">
        <f>IF('QMS Data'!A337&lt;&gt;"",'QMS Data'!A337,"")</f>
        <v/>
      </c>
      <c r="B337" s="117" t="str">
        <f>IFERROR(VLOOKUP($A337,'QMS Data'!$A:$BD,MATCH(B$1,'QMS Data'!$1:$1,0),FALSE),"")</f>
        <v/>
      </c>
      <c r="C337" s="117" t="str">
        <f>IFERROR(VLOOKUP($A337,'QMS Data'!$A:$BD,MATCH(C$1,'QMS Data'!$1:$1,0),FALSE),"")</f>
        <v/>
      </c>
      <c r="D337" s="117" t="str">
        <f>IFERROR(VLOOKUP($A337,'QMS Data'!$A:$BD,MATCH(D$1,'QMS Data'!$1:$1,0),FALSE),"")</f>
        <v/>
      </c>
      <c r="E337" s="118" t="str">
        <f>IFERROR(VLOOKUP($A337,'QMS Data'!$A:$BD,MATCH(E$1,'QMS Data'!$1:$1,0),FALSE),"")</f>
        <v/>
      </c>
      <c r="F337" s="117" t="str">
        <f>IFERROR(VLOOKUP($A337,'QMS Data'!$A:$BD,MATCH(F$1,'QMS Data'!$1:$1,0),FALSE),"")</f>
        <v/>
      </c>
      <c r="G337" s="117" t="str">
        <f>IFERROR(VLOOKUP($A337,'QMS Data'!$A:$BD,MATCH(G$1,'QMS Data'!$1:$1,0),FALSE),"")</f>
        <v/>
      </c>
      <c r="H337" s="117" t="str">
        <f>IFERROR(VLOOKUP($A337,'QMS Data'!$A:$BD,MATCH(H$1,'QMS Data'!$1:$1,0),FALSE),"")</f>
        <v/>
      </c>
      <c r="I337" s="117" t="str">
        <f>IFERROR(VLOOKUP($A337,'QMS Data'!$A:$BD,MATCH(I$1,'QMS Data'!$1:$1,0),FALSE),"")</f>
        <v/>
      </c>
      <c r="J337" s="117" t="str">
        <f>IFERROR(VLOOKUP($A337,'QMS Data'!$A:$BD,MATCH(J$1,'QMS Data'!$1:$1,0),FALSE),"")</f>
        <v/>
      </c>
      <c r="K337" s="117" t="str">
        <f>IFERROR(VLOOKUP($A337,'QMS Data'!$A:$BD,MATCH(K$1,'QMS Data'!$1:$1,0),FALSE),"")</f>
        <v/>
      </c>
      <c r="L337" s="119" t="str">
        <f>IFERROR(VLOOKUP($A337,'QMS Data'!$A:$BD,MATCH(L$1,'QMS Data'!$1:$1,0),FALSE),"")</f>
        <v/>
      </c>
      <c r="M337" s="120" t="str">
        <f>IFERROR(VLOOKUP($A337,'QMS Data'!$A:$BD,MATCH(M$1,'QMS Data'!$1:$1,0),FALSE),"")</f>
        <v/>
      </c>
      <c r="N337" s="119" t="str">
        <f>IFERROR(VLOOKUP($A337,'QMS Data'!$A:$BD,MATCH(N$1,'QMS Data'!$1:$1,0),FALSE),"")</f>
        <v/>
      </c>
      <c r="O337" s="120" t="str">
        <f>IFERROR(VLOOKUP($A337,'QMS Data'!$A:$BD,MATCH(O$1,'QMS Data'!$1:$1,0),FALSE),"")</f>
        <v/>
      </c>
      <c r="P337" s="119" t="str">
        <f>IFERROR(VLOOKUP($A337,'QMS Data'!$A:$BD,MATCH(P$1,'QMS Data'!$1:$1,0),FALSE),"")</f>
        <v/>
      </c>
      <c r="Q337" s="120" t="str">
        <f>IFERROR(VLOOKUP($A337,'QMS Data'!$A:$BD,MATCH(Q$1,'QMS Data'!$1:$1,0),FALSE),"")</f>
        <v/>
      </c>
      <c r="R337" s="119" t="str">
        <f>IFERROR(VLOOKUP($A337,'QMS Data'!$A:$BD,MATCH(R$1,'QMS Data'!$1:$1,0),FALSE),"")</f>
        <v/>
      </c>
      <c r="S337" s="120" t="str">
        <f>IFERROR(VLOOKUP($A337,'QMS Data'!$A:$BD,MATCH(S$1,'QMS Data'!$1:$1,0),FALSE),"")</f>
        <v/>
      </c>
      <c r="T337" s="121" t="str">
        <f t="shared" si="24"/>
        <v/>
      </c>
      <c r="U337" s="122" t="str">
        <f t="shared" si="25"/>
        <v/>
      </c>
      <c r="V337" s="121" t="str">
        <f>IFERROR(VLOOKUP('Required Data'!$H337,Evaluators!A:B,2,FALSE),"")</f>
        <v/>
      </c>
      <c r="W337" s="123" t="str">
        <f t="shared" si="26"/>
        <v/>
      </c>
      <c r="X337" s="124" t="str">
        <f>IFERROR(VLOOKUP(G337,'Active List'!B:D,2,FALSE),"")</f>
        <v/>
      </c>
      <c r="Y337" s="124" t="str">
        <f>IFERROR(SUM('Required Data'!$L337+'Required Data'!$N337+'Required Data'!$P337),"")</f>
        <v/>
      </c>
      <c r="Z337" s="123" t="str">
        <f t="shared" si="27"/>
        <v/>
      </c>
      <c r="AA337" s="125" t="str">
        <f>IFERROR(DATE(Table1[[#This Row],[Call Year]],Table1[[#This Row],[Call Month]],Table1[[#This Row],[Call day]]),"")</f>
        <v/>
      </c>
      <c r="AB337" s="123" t="str">
        <f>TEXT(Table1[[#This Row],[Call date]],"DDDD")</f>
        <v/>
      </c>
      <c r="AC337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7" s="126" t="str">
        <f>IFERROR(HOUR(Table1[[#This Row],[Time]]),"")</f>
        <v/>
      </c>
      <c r="AE337" s="126" t="str">
        <f>IFERROR(VLOOKUP(J337,DV!A:B,2,FALSE),J337)</f>
        <v/>
      </c>
    </row>
    <row r="338" spans="1:31">
      <c r="A338" s="90" t="str">
        <f>IF('QMS Data'!A338&lt;&gt;"",'QMS Data'!A338,"")</f>
        <v/>
      </c>
      <c r="B338" s="117" t="str">
        <f>IFERROR(VLOOKUP($A338,'QMS Data'!$A:$BD,MATCH(B$1,'QMS Data'!$1:$1,0),FALSE),"")</f>
        <v/>
      </c>
      <c r="C338" s="117" t="str">
        <f>IFERROR(VLOOKUP($A338,'QMS Data'!$A:$BD,MATCH(C$1,'QMS Data'!$1:$1,0),FALSE),"")</f>
        <v/>
      </c>
      <c r="D338" s="117" t="str">
        <f>IFERROR(VLOOKUP($A338,'QMS Data'!$A:$BD,MATCH(D$1,'QMS Data'!$1:$1,0),FALSE),"")</f>
        <v/>
      </c>
      <c r="E338" s="118" t="str">
        <f>IFERROR(VLOOKUP($A338,'QMS Data'!$A:$BD,MATCH(E$1,'QMS Data'!$1:$1,0),FALSE),"")</f>
        <v/>
      </c>
      <c r="F338" s="117" t="str">
        <f>IFERROR(VLOOKUP($A338,'QMS Data'!$A:$BD,MATCH(F$1,'QMS Data'!$1:$1,0),FALSE),"")</f>
        <v/>
      </c>
      <c r="G338" s="117" t="str">
        <f>IFERROR(VLOOKUP($A338,'QMS Data'!$A:$BD,MATCH(G$1,'QMS Data'!$1:$1,0),FALSE),"")</f>
        <v/>
      </c>
      <c r="H338" s="117" t="str">
        <f>IFERROR(VLOOKUP($A338,'QMS Data'!$A:$BD,MATCH(H$1,'QMS Data'!$1:$1,0),FALSE),"")</f>
        <v/>
      </c>
      <c r="I338" s="117" t="str">
        <f>IFERROR(VLOOKUP($A338,'QMS Data'!$A:$BD,MATCH(I$1,'QMS Data'!$1:$1,0),FALSE),"")</f>
        <v/>
      </c>
      <c r="J338" s="117" t="str">
        <f>IFERROR(VLOOKUP($A338,'QMS Data'!$A:$BD,MATCH(J$1,'QMS Data'!$1:$1,0),FALSE),"")</f>
        <v/>
      </c>
      <c r="K338" s="117" t="str">
        <f>IFERROR(VLOOKUP($A338,'QMS Data'!$A:$BD,MATCH(K$1,'QMS Data'!$1:$1,0),FALSE),"")</f>
        <v/>
      </c>
      <c r="L338" s="119" t="str">
        <f>IFERROR(VLOOKUP($A338,'QMS Data'!$A:$BD,MATCH(L$1,'QMS Data'!$1:$1,0),FALSE),"")</f>
        <v/>
      </c>
      <c r="M338" s="120" t="str">
        <f>IFERROR(VLOOKUP($A338,'QMS Data'!$A:$BD,MATCH(M$1,'QMS Data'!$1:$1,0),FALSE),"")</f>
        <v/>
      </c>
      <c r="N338" s="119" t="str">
        <f>IFERROR(VLOOKUP($A338,'QMS Data'!$A:$BD,MATCH(N$1,'QMS Data'!$1:$1,0),FALSE),"")</f>
        <v/>
      </c>
      <c r="O338" s="120" t="str">
        <f>IFERROR(VLOOKUP($A338,'QMS Data'!$A:$BD,MATCH(O$1,'QMS Data'!$1:$1,0),FALSE),"")</f>
        <v/>
      </c>
      <c r="P338" s="119" t="str">
        <f>IFERROR(VLOOKUP($A338,'QMS Data'!$A:$BD,MATCH(P$1,'QMS Data'!$1:$1,0),FALSE),"")</f>
        <v/>
      </c>
      <c r="Q338" s="120" t="str">
        <f>IFERROR(VLOOKUP($A338,'QMS Data'!$A:$BD,MATCH(Q$1,'QMS Data'!$1:$1,0),FALSE),"")</f>
        <v/>
      </c>
      <c r="R338" s="119" t="str">
        <f>IFERROR(VLOOKUP($A338,'QMS Data'!$A:$BD,MATCH(R$1,'QMS Data'!$1:$1,0),FALSE),"")</f>
        <v/>
      </c>
      <c r="S338" s="120" t="str">
        <f>IFERROR(VLOOKUP($A338,'QMS Data'!$A:$BD,MATCH(S$1,'QMS Data'!$1:$1,0),FALSE),"")</f>
        <v/>
      </c>
      <c r="T338" s="121" t="str">
        <f t="shared" si="24"/>
        <v/>
      </c>
      <c r="U338" s="122" t="str">
        <f t="shared" si="25"/>
        <v/>
      </c>
      <c r="V338" s="121" t="str">
        <f>IFERROR(VLOOKUP('Required Data'!$H338,Evaluators!A:B,2,FALSE),"")</f>
        <v/>
      </c>
      <c r="W338" s="123" t="str">
        <f t="shared" si="26"/>
        <v/>
      </c>
      <c r="X338" s="124" t="str">
        <f>IFERROR(VLOOKUP(G338,'Active List'!B:D,2,FALSE),"")</f>
        <v/>
      </c>
      <c r="Y338" s="124" t="str">
        <f>IFERROR(SUM('Required Data'!$L338+'Required Data'!$N338+'Required Data'!$P338),"")</f>
        <v/>
      </c>
      <c r="Z338" s="123" t="str">
        <f t="shared" si="27"/>
        <v/>
      </c>
      <c r="AA338" s="125" t="str">
        <f>IFERROR(DATE(Table1[[#This Row],[Call Year]],Table1[[#This Row],[Call Month]],Table1[[#This Row],[Call day]]),"")</f>
        <v/>
      </c>
      <c r="AB338" s="123" t="str">
        <f>TEXT(Table1[[#This Row],[Call date]],"DDDD")</f>
        <v/>
      </c>
      <c r="AC338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8" s="126" t="str">
        <f>IFERROR(HOUR(Table1[[#This Row],[Time]]),"")</f>
        <v/>
      </c>
      <c r="AE338" s="126" t="str">
        <f>IFERROR(VLOOKUP(J338,DV!A:B,2,FALSE),J338)</f>
        <v/>
      </c>
    </row>
    <row r="339" spans="1:31">
      <c r="A339" s="90" t="str">
        <f>IF('QMS Data'!A339&lt;&gt;"",'QMS Data'!A339,"")</f>
        <v/>
      </c>
      <c r="B339" s="117" t="str">
        <f>IFERROR(VLOOKUP($A339,'QMS Data'!$A:$BD,MATCH(B$1,'QMS Data'!$1:$1,0),FALSE),"")</f>
        <v/>
      </c>
      <c r="C339" s="117" t="str">
        <f>IFERROR(VLOOKUP($A339,'QMS Data'!$A:$BD,MATCH(C$1,'QMS Data'!$1:$1,0),FALSE),"")</f>
        <v/>
      </c>
      <c r="D339" s="117" t="str">
        <f>IFERROR(VLOOKUP($A339,'QMS Data'!$A:$BD,MATCH(D$1,'QMS Data'!$1:$1,0),FALSE),"")</f>
        <v/>
      </c>
      <c r="E339" s="118" t="str">
        <f>IFERROR(VLOOKUP($A339,'QMS Data'!$A:$BD,MATCH(E$1,'QMS Data'!$1:$1,0),FALSE),"")</f>
        <v/>
      </c>
      <c r="F339" s="117" t="str">
        <f>IFERROR(VLOOKUP($A339,'QMS Data'!$A:$BD,MATCH(F$1,'QMS Data'!$1:$1,0),FALSE),"")</f>
        <v/>
      </c>
      <c r="G339" s="117" t="str">
        <f>IFERROR(VLOOKUP($A339,'QMS Data'!$A:$BD,MATCH(G$1,'QMS Data'!$1:$1,0),FALSE),"")</f>
        <v/>
      </c>
      <c r="H339" s="117" t="str">
        <f>IFERROR(VLOOKUP($A339,'QMS Data'!$A:$BD,MATCH(H$1,'QMS Data'!$1:$1,0),FALSE),"")</f>
        <v/>
      </c>
      <c r="I339" s="117" t="str">
        <f>IFERROR(VLOOKUP($A339,'QMS Data'!$A:$BD,MATCH(I$1,'QMS Data'!$1:$1,0),FALSE),"")</f>
        <v/>
      </c>
      <c r="J339" s="117" t="str">
        <f>IFERROR(VLOOKUP($A339,'QMS Data'!$A:$BD,MATCH(J$1,'QMS Data'!$1:$1,0),FALSE),"")</f>
        <v/>
      </c>
      <c r="K339" s="117" t="str">
        <f>IFERROR(VLOOKUP($A339,'QMS Data'!$A:$BD,MATCH(K$1,'QMS Data'!$1:$1,0),FALSE),"")</f>
        <v/>
      </c>
      <c r="L339" s="119" t="str">
        <f>IFERROR(VLOOKUP($A339,'QMS Data'!$A:$BD,MATCH(L$1,'QMS Data'!$1:$1,0),FALSE),"")</f>
        <v/>
      </c>
      <c r="M339" s="120" t="str">
        <f>IFERROR(VLOOKUP($A339,'QMS Data'!$A:$BD,MATCH(M$1,'QMS Data'!$1:$1,0),FALSE),"")</f>
        <v/>
      </c>
      <c r="N339" s="119" t="str">
        <f>IFERROR(VLOOKUP($A339,'QMS Data'!$A:$BD,MATCH(N$1,'QMS Data'!$1:$1,0),FALSE),"")</f>
        <v/>
      </c>
      <c r="O339" s="120" t="str">
        <f>IFERROR(VLOOKUP($A339,'QMS Data'!$A:$BD,MATCH(O$1,'QMS Data'!$1:$1,0),FALSE),"")</f>
        <v/>
      </c>
      <c r="P339" s="119" t="str">
        <f>IFERROR(VLOOKUP($A339,'QMS Data'!$A:$BD,MATCH(P$1,'QMS Data'!$1:$1,0),FALSE),"")</f>
        <v/>
      </c>
      <c r="Q339" s="120" t="str">
        <f>IFERROR(VLOOKUP($A339,'QMS Data'!$A:$BD,MATCH(Q$1,'QMS Data'!$1:$1,0),FALSE),"")</f>
        <v/>
      </c>
      <c r="R339" s="119" t="str">
        <f>IFERROR(VLOOKUP($A339,'QMS Data'!$A:$BD,MATCH(R$1,'QMS Data'!$1:$1,0),FALSE),"")</f>
        <v/>
      </c>
      <c r="S339" s="120" t="str">
        <f>IFERROR(VLOOKUP($A339,'QMS Data'!$A:$BD,MATCH(S$1,'QMS Data'!$1:$1,0),FALSE),"")</f>
        <v/>
      </c>
      <c r="T339" s="121" t="str">
        <f t="shared" si="24"/>
        <v/>
      </c>
      <c r="U339" s="122" t="str">
        <f t="shared" si="25"/>
        <v/>
      </c>
      <c r="V339" s="121" t="str">
        <f>IFERROR(VLOOKUP('Required Data'!$H339,Evaluators!A:B,2,FALSE),"")</f>
        <v/>
      </c>
      <c r="W339" s="123" t="str">
        <f t="shared" si="26"/>
        <v/>
      </c>
      <c r="X339" s="124" t="str">
        <f>IFERROR(VLOOKUP(G339,'Active List'!B:D,2,FALSE),"")</f>
        <v/>
      </c>
      <c r="Y339" s="124" t="str">
        <f>IFERROR(SUM('Required Data'!$L339+'Required Data'!$N339+'Required Data'!$P339),"")</f>
        <v/>
      </c>
      <c r="Z339" s="123" t="str">
        <f t="shared" si="27"/>
        <v/>
      </c>
      <c r="AA339" s="125" t="str">
        <f>IFERROR(DATE(Table1[[#This Row],[Call Year]],Table1[[#This Row],[Call Month]],Table1[[#This Row],[Call day]]),"")</f>
        <v/>
      </c>
      <c r="AB339" s="123" t="str">
        <f>TEXT(Table1[[#This Row],[Call date]],"DDDD")</f>
        <v/>
      </c>
      <c r="AC339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39" s="126" t="str">
        <f>IFERROR(HOUR(Table1[[#This Row],[Time]]),"")</f>
        <v/>
      </c>
      <c r="AE339" s="126" t="str">
        <f>IFERROR(VLOOKUP(J339,DV!A:B,2,FALSE),J339)</f>
        <v/>
      </c>
    </row>
    <row r="340" spans="1:31">
      <c r="A340" s="90" t="str">
        <f>IF('QMS Data'!A340&lt;&gt;"",'QMS Data'!A340,"")</f>
        <v/>
      </c>
      <c r="B340" s="117" t="str">
        <f>IFERROR(VLOOKUP($A340,'QMS Data'!$A:$BD,MATCH(B$1,'QMS Data'!$1:$1,0),FALSE),"")</f>
        <v/>
      </c>
      <c r="C340" s="117" t="str">
        <f>IFERROR(VLOOKUP($A340,'QMS Data'!$A:$BD,MATCH(C$1,'QMS Data'!$1:$1,0),FALSE),"")</f>
        <v/>
      </c>
      <c r="D340" s="117" t="str">
        <f>IFERROR(VLOOKUP($A340,'QMS Data'!$A:$BD,MATCH(D$1,'QMS Data'!$1:$1,0),FALSE),"")</f>
        <v/>
      </c>
      <c r="E340" s="118" t="str">
        <f>IFERROR(VLOOKUP($A340,'QMS Data'!$A:$BD,MATCH(E$1,'QMS Data'!$1:$1,0),FALSE),"")</f>
        <v/>
      </c>
      <c r="F340" s="117" t="str">
        <f>IFERROR(VLOOKUP($A340,'QMS Data'!$A:$BD,MATCH(F$1,'QMS Data'!$1:$1,0),FALSE),"")</f>
        <v/>
      </c>
      <c r="G340" s="117" t="str">
        <f>IFERROR(VLOOKUP($A340,'QMS Data'!$A:$BD,MATCH(G$1,'QMS Data'!$1:$1,0),FALSE),"")</f>
        <v/>
      </c>
      <c r="H340" s="117" t="str">
        <f>IFERROR(VLOOKUP($A340,'QMS Data'!$A:$BD,MATCH(H$1,'QMS Data'!$1:$1,0),FALSE),"")</f>
        <v/>
      </c>
      <c r="I340" s="117" t="str">
        <f>IFERROR(VLOOKUP($A340,'QMS Data'!$A:$BD,MATCH(I$1,'QMS Data'!$1:$1,0),FALSE),"")</f>
        <v/>
      </c>
      <c r="J340" s="117" t="str">
        <f>IFERROR(VLOOKUP($A340,'QMS Data'!$A:$BD,MATCH(J$1,'QMS Data'!$1:$1,0),FALSE),"")</f>
        <v/>
      </c>
      <c r="K340" s="117" t="str">
        <f>IFERROR(VLOOKUP($A340,'QMS Data'!$A:$BD,MATCH(K$1,'QMS Data'!$1:$1,0),FALSE),"")</f>
        <v/>
      </c>
      <c r="L340" s="119" t="str">
        <f>IFERROR(VLOOKUP($A340,'QMS Data'!$A:$BD,MATCH(L$1,'QMS Data'!$1:$1,0),FALSE),"")</f>
        <v/>
      </c>
      <c r="M340" s="120" t="str">
        <f>IFERROR(VLOOKUP($A340,'QMS Data'!$A:$BD,MATCH(M$1,'QMS Data'!$1:$1,0),FALSE),"")</f>
        <v/>
      </c>
      <c r="N340" s="119" t="str">
        <f>IFERROR(VLOOKUP($A340,'QMS Data'!$A:$BD,MATCH(N$1,'QMS Data'!$1:$1,0),FALSE),"")</f>
        <v/>
      </c>
      <c r="O340" s="120" t="str">
        <f>IFERROR(VLOOKUP($A340,'QMS Data'!$A:$BD,MATCH(O$1,'QMS Data'!$1:$1,0),FALSE),"")</f>
        <v/>
      </c>
      <c r="P340" s="119" t="str">
        <f>IFERROR(VLOOKUP($A340,'QMS Data'!$A:$BD,MATCH(P$1,'QMS Data'!$1:$1,0),FALSE),"")</f>
        <v/>
      </c>
      <c r="Q340" s="120" t="str">
        <f>IFERROR(VLOOKUP($A340,'QMS Data'!$A:$BD,MATCH(Q$1,'QMS Data'!$1:$1,0),FALSE),"")</f>
        <v/>
      </c>
      <c r="R340" s="119" t="str">
        <f>IFERROR(VLOOKUP($A340,'QMS Data'!$A:$BD,MATCH(R$1,'QMS Data'!$1:$1,0),FALSE),"")</f>
        <v/>
      </c>
      <c r="S340" s="120" t="str">
        <f>IFERROR(VLOOKUP($A340,'QMS Data'!$A:$BD,MATCH(S$1,'QMS Data'!$1:$1,0),FALSE),"")</f>
        <v/>
      </c>
      <c r="T340" s="121" t="str">
        <f t="shared" si="24"/>
        <v/>
      </c>
      <c r="U340" s="122" t="str">
        <f t="shared" si="25"/>
        <v/>
      </c>
      <c r="V340" s="121" t="str">
        <f>IFERROR(VLOOKUP('Required Data'!$H340,Evaluators!A:B,2,FALSE),"")</f>
        <v/>
      </c>
      <c r="W340" s="123" t="str">
        <f t="shared" si="26"/>
        <v/>
      </c>
      <c r="X340" s="124" t="str">
        <f>IFERROR(VLOOKUP(G340,'Active List'!B:D,2,FALSE),"")</f>
        <v/>
      </c>
      <c r="Y340" s="124" t="str">
        <f>IFERROR(SUM('Required Data'!$L340+'Required Data'!$N340+'Required Data'!$P340),"")</f>
        <v/>
      </c>
      <c r="Z340" s="123" t="str">
        <f t="shared" si="27"/>
        <v/>
      </c>
      <c r="AA340" s="125" t="str">
        <f>IFERROR(DATE(Table1[[#This Row],[Call Year]],Table1[[#This Row],[Call Month]],Table1[[#This Row],[Call day]]),"")</f>
        <v/>
      </c>
      <c r="AB340" s="123" t="str">
        <f>TEXT(Table1[[#This Row],[Call date]],"DDDD")</f>
        <v/>
      </c>
      <c r="AC340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40" s="126" t="str">
        <f>IFERROR(HOUR(Table1[[#This Row],[Time]]),"")</f>
        <v/>
      </c>
      <c r="AE340" s="126" t="str">
        <f>IFERROR(VLOOKUP(J340,DV!A:B,2,FALSE),J340)</f>
        <v/>
      </c>
    </row>
    <row r="341" spans="1:31">
      <c r="A341" s="90" t="str">
        <f>IF('QMS Data'!A341&lt;&gt;"",'QMS Data'!A341,"")</f>
        <v/>
      </c>
      <c r="B341" s="117" t="str">
        <f>IFERROR(VLOOKUP($A341,'QMS Data'!$A:$BD,MATCH(B$1,'QMS Data'!$1:$1,0),FALSE),"")</f>
        <v/>
      </c>
      <c r="C341" s="117" t="str">
        <f>IFERROR(VLOOKUP($A341,'QMS Data'!$A:$BD,MATCH(C$1,'QMS Data'!$1:$1,0),FALSE),"")</f>
        <v/>
      </c>
      <c r="D341" s="117" t="str">
        <f>IFERROR(VLOOKUP($A341,'QMS Data'!$A:$BD,MATCH(D$1,'QMS Data'!$1:$1,0),FALSE),"")</f>
        <v/>
      </c>
      <c r="E341" s="118" t="str">
        <f>IFERROR(VLOOKUP($A341,'QMS Data'!$A:$BD,MATCH(E$1,'QMS Data'!$1:$1,0),FALSE),"")</f>
        <v/>
      </c>
      <c r="F341" s="117" t="str">
        <f>IFERROR(VLOOKUP($A341,'QMS Data'!$A:$BD,MATCH(F$1,'QMS Data'!$1:$1,0),FALSE),"")</f>
        <v/>
      </c>
      <c r="G341" s="117" t="str">
        <f>IFERROR(VLOOKUP($A341,'QMS Data'!$A:$BD,MATCH(G$1,'QMS Data'!$1:$1,0),FALSE),"")</f>
        <v/>
      </c>
      <c r="H341" s="117" t="str">
        <f>IFERROR(VLOOKUP($A341,'QMS Data'!$A:$BD,MATCH(H$1,'QMS Data'!$1:$1,0),FALSE),"")</f>
        <v/>
      </c>
      <c r="I341" s="117" t="str">
        <f>IFERROR(VLOOKUP($A341,'QMS Data'!$A:$BD,MATCH(I$1,'QMS Data'!$1:$1,0),FALSE),"")</f>
        <v/>
      </c>
      <c r="J341" s="117" t="str">
        <f>IFERROR(VLOOKUP($A341,'QMS Data'!$A:$BD,MATCH(J$1,'QMS Data'!$1:$1,0),FALSE),"")</f>
        <v/>
      </c>
      <c r="K341" s="117" t="str">
        <f>IFERROR(VLOOKUP($A341,'QMS Data'!$A:$BD,MATCH(K$1,'QMS Data'!$1:$1,0),FALSE),"")</f>
        <v/>
      </c>
      <c r="L341" s="119" t="str">
        <f>IFERROR(VLOOKUP($A341,'QMS Data'!$A:$BD,MATCH(L$1,'QMS Data'!$1:$1,0),FALSE),"")</f>
        <v/>
      </c>
      <c r="M341" s="120" t="str">
        <f>IFERROR(VLOOKUP($A341,'QMS Data'!$A:$BD,MATCH(M$1,'QMS Data'!$1:$1,0),FALSE),"")</f>
        <v/>
      </c>
      <c r="N341" s="119" t="str">
        <f>IFERROR(VLOOKUP($A341,'QMS Data'!$A:$BD,MATCH(N$1,'QMS Data'!$1:$1,0),FALSE),"")</f>
        <v/>
      </c>
      <c r="O341" s="120" t="str">
        <f>IFERROR(VLOOKUP($A341,'QMS Data'!$A:$BD,MATCH(O$1,'QMS Data'!$1:$1,0),FALSE),"")</f>
        <v/>
      </c>
      <c r="P341" s="119" t="str">
        <f>IFERROR(VLOOKUP($A341,'QMS Data'!$A:$BD,MATCH(P$1,'QMS Data'!$1:$1,0),FALSE),"")</f>
        <v/>
      </c>
      <c r="Q341" s="120" t="str">
        <f>IFERROR(VLOOKUP($A341,'QMS Data'!$A:$BD,MATCH(Q$1,'QMS Data'!$1:$1,0),FALSE),"")</f>
        <v/>
      </c>
      <c r="R341" s="119" t="str">
        <f>IFERROR(VLOOKUP($A341,'QMS Data'!$A:$BD,MATCH(R$1,'QMS Data'!$1:$1,0),FALSE),"")</f>
        <v/>
      </c>
      <c r="S341" s="120" t="str">
        <f>IFERROR(VLOOKUP($A341,'QMS Data'!$A:$BD,MATCH(S$1,'QMS Data'!$1:$1,0),FALSE),"")</f>
        <v/>
      </c>
      <c r="T341" s="121" t="str">
        <f t="shared" si="24"/>
        <v/>
      </c>
      <c r="U341" s="122" t="str">
        <f t="shared" si="25"/>
        <v/>
      </c>
      <c r="V341" s="121" t="str">
        <f>IFERROR(VLOOKUP('Required Data'!$H341,Evaluators!A:B,2,FALSE),"")</f>
        <v/>
      </c>
      <c r="W341" s="123" t="str">
        <f t="shared" si="26"/>
        <v/>
      </c>
      <c r="X341" s="124" t="str">
        <f>IFERROR(VLOOKUP(G341,'Active List'!B:D,2,FALSE),"")</f>
        <v/>
      </c>
      <c r="Y341" s="124" t="str">
        <f>IFERROR(SUM('Required Data'!$L341+'Required Data'!$N341+'Required Data'!$P341),"")</f>
        <v/>
      </c>
      <c r="Z341" s="123" t="str">
        <f t="shared" si="27"/>
        <v/>
      </c>
      <c r="AA341" s="125" t="str">
        <f>IFERROR(DATE(Table1[[#This Row],[Call Year]],Table1[[#This Row],[Call Month]],Table1[[#This Row],[Call day]]),"")</f>
        <v/>
      </c>
      <c r="AB341" s="123" t="str">
        <f>TEXT(Table1[[#This Row],[Call date]],"DDDD")</f>
        <v/>
      </c>
      <c r="AC341" s="126" t="str">
        <f>IFERROR(IF(Table1[[#This Row],[Call date]]-VLOOKUP(Table1[[#This Row],[Agent ID]],'Active List'!B:E,4,FALSE)&gt;60,"old",IF(Table1[[#This Row],[Call date]]-VLOOKUP(Table1[[#This Row],[Agent ID]],'Active List'!B:E,4,FALSE)&gt;30,"Bucket 2",IF(Table1[[#This Row],[Call date]]-VLOOKUP(Table1[[#This Row],[Agent ID]],'Active List'!B:E,4,FALSE)&gt;0,"Bucket 1",""))),"")</f>
        <v/>
      </c>
      <c r="AD341" s="126" t="str">
        <f>IFERROR(HOUR(Table1[[#This Row],[Time]]),"")</f>
        <v/>
      </c>
      <c r="AE341" s="126" t="str">
        <f>IFERROR(VLOOKUP(J341,DV!A:B,2,FALSE),J341)</f>
        <v/>
      </c>
    </row>
  </sheetData>
  <conditionalFormatting sqref="A2:A341">
    <cfRule type="duplicateValues" dxfId="7048" priority="123635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A2:M78"/>
  <sheetViews>
    <sheetView showGridLines="0" zoomScale="78" zoomScaleNormal="78" workbookViewId="0">
      <selection activeCell="C15" sqref="C15"/>
    </sheetView>
  </sheetViews>
  <sheetFormatPr defaultRowHeight="15"/>
  <cols>
    <col min="1" max="2" width="22.85546875" bestFit="1" customWidth="1"/>
    <col min="3" max="8" width="10.5703125" customWidth="1"/>
    <col min="9" max="9" width="13.28515625" customWidth="1"/>
    <col min="10" max="10" width="14.140625" customWidth="1"/>
    <col min="11" max="11" width="16.28515625" bestFit="1" customWidth="1"/>
    <col min="13" max="13" width="19.7109375" customWidth="1"/>
  </cols>
  <sheetData>
    <row r="2" spans="2:8" ht="15" customHeight="1"/>
    <row r="3" spans="2:8" ht="15" customHeight="1"/>
    <row r="5" spans="2:8">
      <c r="B5" s="91"/>
    </row>
    <row r="8" spans="2:8">
      <c r="B8" s="49"/>
      <c r="C8" s="49"/>
    </row>
    <row r="10" spans="2:8" ht="15" customHeight="1">
      <c r="B10" s="202" t="s">
        <v>14</v>
      </c>
      <c r="C10" s="199" t="s">
        <v>120</v>
      </c>
      <c r="D10" s="200"/>
      <c r="E10" s="200"/>
      <c r="F10" s="200"/>
      <c r="G10" s="200"/>
      <c r="H10" s="201"/>
    </row>
    <row r="11" spans="2:8" ht="15" customHeight="1">
      <c r="B11" s="203"/>
      <c r="C11" s="39" t="s">
        <v>107</v>
      </c>
      <c r="D11" s="39" t="s">
        <v>108</v>
      </c>
      <c r="E11" s="35" t="s">
        <v>54</v>
      </c>
      <c r="F11" s="35" t="s">
        <v>55</v>
      </c>
      <c r="G11" s="17" t="s">
        <v>56</v>
      </c>
      <c r="H11" s="17" t="s">
        <v>57</v>
      </c>
    </row>
    <row r="12" spans="2:8">
      <c r="B12" s="138" t="s">
        <v>186</v>
      </c>
      <c r="C12" s="110">
        <v>100</v>
      </c>
      <c r="D12" s="138">
        <f>COUNTIFS(Queue,B12,TargeType,$C$10)</f>
        <v>11</v>
      </c>
      <c r="E12" s="14">
        <f>AVERAGEIFS(Compliance_Critical_Percentage,Queue,B12,TargeType,$C$10)</f>
        <v>1</v>
      </c>
      <c r="F12" s="14">
        <f>AVERAGEIFS(End_User_Crirical_Percentage,Queue,B12,TargeType,$C$10)</f>
        <v>1</v>
      </c>
      <c r="G12" s="14">
        <f>AVERAGEIFS(Busniss_Critical_Percentage,Queue,B12,TargeType,$C$10)</f>
        <v>1</v>
      </c>
      <c r="H12" s="14">
        <f>AVERAGEIFS(Non_Critical_Percentage,Queue,B12,TargeType,$C$10)</f>
        <v>0.97727272727272729</v>
      </c>
    </row>
    <row r="13" spans="2:8">
      <c r="B13" s="138" t="s">
        <v>185</v>
      </c>
      <c r="C13" s="110">
        <v>100</v>
      </c>
      <c r="D13" s="138">
        <f>COUNTIFS(Queue,B13,TargeType,$C$10)</f>
        <v>14</v>
      </c>
      <c r="E13" s="14">
        <f>AVERAGEIFS(Compliance_Critical_Percentage,Queue,B13,TargeType,$C$10)</f>
        <v>1</v>
      </c>
      <c r="F13" s="14">
        <f>AVERAGEIFS(End_User_Crirical_Percentage,Queue,B13,TargeType,$C$10)</f>
        <v>1</v>
      </c>
      <c r="G13" s="14">
        <f>AVERAGEIFS(Busniss_Critical_Percentage,Queue,B13,TargeType,$C$10)</f>
        <v>0.9285714285714286</v>
      </c>
      <c r="H13" s="14">
        <f>AVERAGEIFS(Non_Critical_Percentage,Queue,B13,TargeType,$C$10)</f>
        <v>0.9821428571428571</v>
      </c>
    </row>
    <row r="14" spans="2:8" hidden="1">
      <c r="B14" s="138" t="s">
        <v>313</v>
      </c>
      <c r="C14" s="138">
        <v>0</v>
      </c>
      <c r="D14" s="138">
        <f>COUNTIFS(Queue,B14,TargeType,$C$10)</f>
        <v>0</v>
      </c>
      <c r="E14" s="14" t="e">
        <f>AVERAGEIFS(Compliance_Critical_Percentage,Queue,B14,TargeType,$C$10)</f>
        <v>#DIV/0!</v>
      </c>
      <c r="F14" s="14" t="e">
        <f>AVERAGEIFS(End_User_Crirical_Percentage,Queue,B14,TargeType,$C$10)</f>
        <v>#DIV/0!</v>
      </c>
      <c r="G14" s="14" t="e">
        <f>AVERAGEIFS(Busniss_Critical_Percentage,Queue,B14,TargeType,$C$10)</f>
        <v>#DIV/0!</v>
      </c>
      <c r="H14" s="14" t="e">
        <f>AVERAGEIFS(Non_Critical_Percentage,Queue,B14,TargeType,$C$10)</f>
        <v>#DIV/0!</v>
      </c>
    </row>
    <row r="16" spans="2:8">
      <c r="B16" s="17" t="s">
        <v>186</v>
      </c>
      <c r="C16" s="199" t="s">
        <v>120</v>
      </c>
      <c r="D16" s="200"/>
      <c r="E16" s="200"/>
      <c r="F16" s="201"/>
    </row>
    <row r="17" spans="2:8" ht="15.75">
      <c r="B17" s="18" t="s">
        <v>58</v>
      </c>
      <c r="C17" s="17" t="s">
        <v>54</v>
      </c>
      <c r="D17" s="17" t="s">
        <v>55</v>
      </c>
      <c r="E17" s="17" t="s">
        <v>56</v>
      </c>
      <c r="F17" s="17" t="s">
        <v>57</v>
      </c>
    </row>
    <row r="18" spans="2:8">
      <c r="B18" s="11" t="s">
        <v>208</v>
      </c>
      <c r="C18" s="14">
        <f t="shared" ref="C18:C19" si="0">AVERAGEIFS(Compliance_Critical_Percentage,Queue,$B$16,TL,$B18,TargeType,C$16)</f>
        <v>1</v>
      </c>
      <c r="D18" s="14">
        <f t="shared" ref="D18:D19" si="1">AVERAGEIFS(End_User_Crirical_Percentage,Queue,$B$16,TL,$B18,TargeType,C$16)</f>
        <v>1</v>
      </c>
      <c r="E18" s="14">
        <f t="shared" ref="E18:E19" si="2">AVERAGEIFS(Busniss_Critical_Percentage,Queue,$B$16,TL,$B18,TargeType,C$16)</f>
        <v>1</v>
      </c>
      <c r="F18" s="14">
        <f t="shared" ref="F18:F19" si="3">AVERAGEIFS(Non_Critical_Percentage,Queue,$B$16,TL,$B18,TargeType,C$16)</f>
        <v>0.95833333333333337</v>
      </c>
    </row>
    <row r="19" spans="2:8">
      <c r="B19" s="11" t="s">
        <v>207</v>
      </c>
      <c r="C19" s="14">
        <f t="shared" si="0"/>
        <v>1</v>
      </c>
      <c r="D19" s="14">
        <f t="shared" si="1"/>
        <v>1</v>
      </c>
      <c r="E19" s="14">
        <f t="shared" si="2"/>
        <v>1</v>
      </c>
      <c r="F19" s="14">
        <f t="shared" si="3"/>
        <v>0.97499999999999998</v>
      </c>
    </row>
    <row r="23" spans="2:8">
      <c r="B23" s="59" t="s">
        <v>185</v>
      </c>
      <c r="C23" s="199" t="s">
        <v>120</v>
      </c>
      <c r="D23" s="200" t="s">
        <v>10</v>
      </c>
      <c r="E23" s="200" t="s">
        <v>10</v>
      </c>
      <c r="F23" s="201" t="s">
        <v>10</v>
      </c>
    </row>
    <row r="24" spans="2:8" ht="15.75">
      <c r="B24" s="60" t="s">
        <v>58</v>
      </c>
      <c r="C24" s="59" t="s">
        <v>54</v>
      </c>
      <c r="D24" s="59" t="s">
        <v>55</v>
      </c>
      <c r="E24" s="59" t="s">
        <v>56</v>
      </c>
      <c r="F24" s="59" t="s">
        <v>57</v>
      </c>
    </row>
    <row r="25" spans="2:8">
      <c r="B25" s="11" t="s">
        <v>208</v>
      </c>
      <c r="C25" s="14">
        <f>AVERAGEIFS(Compliance_Critical_Percentage,Queue,$B$23,TL,$B25,TargeType,C$23)</f>
        <v>1</v>
      </c>
      <c r="D25" s="14">
        <f>AVERAGEIFS(End_User_Crirical_Percentage,Queue,$B$23,TL,$B25,TargeType,C$23)</f>
        <v>1</v>
      </c>
      <c r="E25" s="14">
        <f>AVERAGEIFS(Busniss_Critical_Percentage,Queue,$B$23,TL,$B25,TargeType,C$23)</f>
        <v>0.75</v>
      </c>
      <c r="F25" s="14">
        <f>AVERAGEIFS(Non_Critical_Percentage,Queue,$B$23,TL,$B25,TargeType,C$23)</f>
        <v>1</v>
      </c>
    </row>
    <row r="26" spans="2:8">
      <c r="B26" s="11" t="s">
        <v>207</v>
      </c>
      <c r="C26" s="14">
        <f>AVERAGEIFS(Compliance_Critical_Percentage,Queue,$B$23,TL,$B26,TargeType,C$23)</f>
        <v>1</v>
      </c>
      <c r="D26" s="14">
        <f>AVERAGEIFS(End_User_Crirical_Percentage,Queue,$B$23,TL,$B26,TargeType,C$23)</f>
        <v>1</v>
      </c>
      <c r="E26" s="14">
        <f>AVERAGEIFS(Busniss_Critical_Percentage,Queue,$B$23,TL,$B26,TargeType,C$23)</f>
        <v>1</v>
      </c>
      <c r="F26" s="14">
        <f>AVERAGEIFS(Non_Critical_Percentage,Queue,$B$23,TL,$B26,TargeType,C$23)</f>
        <v>0.9821428571428571</v>
      </c>
    </row>
    <row r="27" spans="2:8">
      <c r="H27" s="137"/>
    </row>
    <row r="28" spans="2:8" s="137" customFormat="1"/>
    <row r="29" spans="2:8" s="137" customFormat="1"/>
    <row r="30" spans="2:8" s="137" customFormat="1" hidden="1">
      <c r="B30" s="142" t="s">
        <v>313</v>
      </c>
      <c r="C30" s="199" t="s">
        <v>120</v>
      </c>
      <c r="D30" s="200"/>
      <c r="E30" s="200"/>
      <c r="F30" s="201"/>
    </row>
    <row r="31" spans="2:8" s="137" customFormat="1" ht="15.75" hidden="1">
      <c r="B31" s="60" t="s">
        <v>58</v>
      </c>
      <c r="C31" s="141" t="s">
        <v>54</v>
      </c>
      <c r="D31" s="141" t="s">
        <v>55</v>
      </c>
      <c r="E31" s="141" t="s">
        <v>56</v>
      </c>
      <c r="F31" s="141" t="s">
        <v>57</v>
      </c>
    </row>
    <row r="32" spans="2:8" s="137" customFormat="1" hidden="1">
      <c r="B32" s="11" t="s">
        <v>208</v>
      </c>
      <c r="C32" s="14" t="e">
        <f>AVERAGEIFS(Compliance_Critical_Percentage,Queue,$B$30,TL,$B32,TargeType,C$30)</f>
        <v>#DIV/0!</v>
      </c>
      <c r="D32" s="14" t="e">
        <f>AVERAGEIFS(End_User_Crirical_Percentage,Queue,$B$30,TL,$B32,TargeType,C$30)</f>
        <v>#DIV/0!</v>
      </c>
      <c r="E32" s="14" t="e">
        <f>AVERAGEIFS(Busniss_Critical_Percentage,Queue,$B$30,TL,$B32,TargeType,C$30)</f>
        <v>#DIV/0!</v>
      </c>
      <c r="F32" s="14" t="e">
        <f>AVERAGEIFS(Non_Critical_Percentage,Queue,$B$30,TL,$B32,TargeType,C$30)</f>
        <v>#DIV/0!</v>
      </c>
    </row>
    <row r="33" spans="2:8" s="137" customFormat="1" hidden="1">
      <c r="B33" s="11" t="s">
        <v>207</v>
      </c>
      <c r="C33" s="14" t="e">
        <f>AVERAGEIFS(Compliance_Critical_Percentage,Queue,$B$30,TL,$B33,TargeType,C$30)</f>
        <v>#DIV/0!</v>
      </c>
      <c r="D33" s="14" t="e">
        <f>AVERAGEIFS(End_User_Crirical_Percentage,Queue,$B$30,TL,$B33,TargeType,C$30)</f>
        <v>#DIV/0!</v>
      </c>
      <c r="E33" s="14" t="e">
        <f>AVERAGEIFS(Busniss_Critical_Percentage,Queue,$B$30,TL,$B33,TargeType,C$30)</f>
        <v>#DIV/0!</v>
      </c>
      <c r="F33" s="14" t="e">
        <f>AVERAGEIFS(Non_Critical_Percentage,Queue,$B$30,TL,$B33,TargeType,C$30)</f>
        <v>#DIV/0!</v>
      </c>
    </row>
    <row r="34" spans="2:8" s="137" customFormat="1" hidden="1"/>
    <row r="35" spans="2:8" s="137" customFormat="1" hidden="1"/>
    <row r="36" spans="2:8" hidden="1"/>
    <row r="37" spans="2:8">
      <c r="B37" s="49"/>
    </row>
    <row r="38" spans="2:8">
      <c r="B38" s="19" t="s">
        <v>59</v>
      </c>
      <c r="C38" s="199" t="s">
        <v>120</v>
      </c>
      <c r="D38" s="200" t="s">
        <v>52</v>
      </c>
      <c r="E38" s="200" t="s">
        <v>52</v>
      </c>
      <c r="F38" s="201" t="s">
        <v>52</v>
      </c>
    </row>
    <row r="39" spans="2:8">
      <c r="B39" s="65" t="s">
        <v>186</v>
      </c>
      <c r="C39" s="65" t="s">
        <v>54</v>
      </c>
      <c r="D39" s="65" t="s">
        <v>55</v>
      </c>
      <c r="E39" s="65" t="s">
        <v>56</v>
      </c>
      <c r="F39" s="65" t="s">
        <v>57</v>
      </c>
    </row>
    <row r="40" spans="2:8">
      <c r="B40" s="4" t="s">
        <v>113</v>
      </c>
      <c r="C40" s="14">
        <f>IFERROR(AVERAGEIFS(Compliance_Critical_Percentage,Queue,$B$39,TargeType,$C$46,CallWeek,B40),"")</f>
        <v>1</v>
      </c>
      <c r="D40" s="14">
        <f>IFERROR(AVERAGEIFS(End_User_Crirical_Percentage,Queue,$B$39,TargeType,$C$46,CallWeek,B40),"")</f>
        <v>1</v>
      </c>
      <c r="E40" s="14">
        <f>IFERROR(AVERAGEIFS(Busniss_Critical_Percentage,Queue,$B$39,TargeType,$C$46,CallWeek,B40),"")</f>
        <v>1</v>
      </c>
      <c r="F40" s="14">
        <f>IFERROR(AVERAGEIFS(Non_Critical_Percentage,Queue,$B$39,TargeType,$C$46,CallWeek,B40),"")</f>
        <v>1</v>
      </c>
    </row>
    <row r="41" spans="2:8" ht="17.25" customHeight="1">
      <c r="B41" s="4" t="s">
        <v>114</v>
      </c>
      <c r="C41" s="14">
        <f>IFERROR(AVERAGEIFS(Compliance_Critical_Percentage,Queue,$B$39,TargeType,$C$46,CallWeek,B41),"")</f>
        <v>1</v>
      </c>
      <c r="D41" s="14">
        <f>IFERROR(AVERAGEIFS(End_User_Crirical_Percentage,Queue,$B$39,TargeType,$C$46,CallWeek,B41),"")</f>
        <v>1</v>
      </c>
      <c r="E41" s="14">
        <f>IFERROR(AVERAGEIFS(Busniss_Critical_Percentage,Queue,$B$39,TargeType,$C$46,CallWeek,B41),"")</f>
        <v>1</v>
      </c>
      <c r="F41" s="14">
        <f>IFERROR(AVERAGEIFS(Non_Critical_Percentage,Queue,$B$39,TargeType,$C$46,CallWeek,B41),"")</f>
        <v>0.97222222222222221</v>
      </c>
      <c r="H41" s="22"/>
    </row>
    <row r="42" spans="2:8">
      <c r="B42" s="4" t="s">
        <v>115</v>
      </c>
      <c r="C42" s="14">
        <f>IFERROR(AVERAGEIFS(Compliance_Critical_Percentage,Queue,$B$39,TargeType,$C$46,CallWeek,B42),"")</f>
        <v>1</v>
      </c>
      <c r="D42" s="14">
        <f>IFERROR(AVERAGEIFS(End_User_Crirical_Percentage,Queue,$B$39,TargeType,$C$46,CallWeek,B42),"")</f>
        <v>1</v>
      </c>
      <c r="E42" s="14">
        <f>IFERROR(AVERAGEIFS(Busniss_Critical_Percentage,Queue,$B$39,TargeType,$C$46,CallWeek,B42),"")</f>
        <v>1</v>
      </c>
      <c r="F42" s="14">
        <f>IFERROR(AVERAGEIFS(Non_Critical_Percentage,Queue,$B$39,TargeType,$C$46,CallWeek,B42),"")</f>
        <v>1</v>
      </c>
      <c r="H42" s="22"/>
    </row>
    <row r="43" spans="2:8">
      <c r="B43" s="4" t="s">
        <v>116</v>
      </c>
      <c r="C43" s="14" t="str">
        <f>IFERROR(AVERAGEIFS(Compliance_Critical_Percentage,Queue,$B$39,TargeType,$C$46,CallWeek,B43),"")</f>
        <v/>
      </c>
      <c r="D43" s="14" t="str">
        <f>IFERROR(AVERAGEIFS(End_User_Crirical_Percentage,Queue,$B$39,TargeType,$C$46,CallWeek,B43),"")</f>
        <v/>
      </c>
      <c r="E43" s="14" t="str">
        <f>IFERROR(AVERAGEIFS(Busniss_Critical_Percentage,Queue,$B$39,TargeType,$C$46,CallWeek,B43),"")</f>
        <v/>
      </c>
      <c r="F43" s="14" t="str">
        <f>IFERROR(AVERAGEIFS(Non_Critical_Percentage,Queue,$B$39,TargeType,$C$46,CallWeek,B43),"")</f>
        <v/>
      </c>
    </row>
    <row r="44" spans="2:8" ht="17.25" customHeight="1"/>
    <row r="45" spans="2:8">
      <c r="B45" s="49"/>
    </row>
    <row r="46" spans="2:8">
      <c r="B46" s="19" t="s">
        <v>59</v>
      </c>
      <c r="C46" s="199" t="s">
        <v>120</v>
      </c>
      <c r="D46" s="200" t="s">
        <v>52</v>
      </c>
      <c r="E46" s="200" t="s">
        <v>52</v>
      </c>
      <c r="F46" s="201" t="s">
        <v>52</v>
      </c>
    </row>
    <row r="47" spans="2:8">
      <c r="B47" s="71" t="s">
        <v>185</v>
      </c>
      <c r="C47" s="55" t="s">
        <v>54</v>
      </c>
      <c r="D47" s="55" t="s">
        <v>55</v>
      </c>
      <c r="E47" s="55" t="s">
        <v>56</v>
      </c>
      <c r="F47" s="55" t="s">
        <v>57</v>
      </c>
    </row>
    <row r="48" spans="2:8">
      <c r="B48" s="4" t="s">
        <v>113</v>
      </c>
      <c r="C48" s="14">
        <f>IFERROR(AVERAGEIFS(Compliance_Critical_Percentage,Queue,$B$47,TargeType,$C$46,CallWeek,B48),"")</f>
        <v>1</v>
      </c>
      <c r="D48" s="14">
        <f>IFERROR(AVERAGEIFS(End_User_Crirical_Percentage,Queue,$B$47,TargeType,$C$46,CallWeek,B48),"")</f>
        <v>1</v>
      </c>
      <c r="E48" s="14">
        <f>IFERROR(AVERAGEIFS(Busniss_Critical_Percentage,Queue,$B$47,TargeType,$C$46,CallWeek,B48),"")</f>
        <v>0.5</v>
      </c>
      <c r="F48" s="14">
        <f>IFERROR(AVERAGEIFS(Non_Critical_Percentage,Queue,$B$47,TargeType,$C$46,CallWeek,B48),"")</f>
        <v>1</v>
      </c>
    </row>
    <row r="49" spans="2:6" ht="17.25" customHeight="1">
      <c r="B49" s="4" t="s">
        <v>114</v>
      </c>
      <c r="C49" s="14">
        <f>IFERROR(AVERAGEIFS(Compliance_Critical_Percentage,Queue,$B$47,TargeType,$C$46,CallWeek,B49),"")</f>
        <v>1</v>
      </c>
      <c r="D49" s="14">
        <f>IFERROR(AVERAGEIFS(End_User_Crirical_Percentage,Queue,$B$47,TargeType,$C$46,CallWeek,B49),"")</f>
        <v>1</v>
      </c>
      <c r="E49" s="14">
        <f>IFERROR(AVERAGEIFS(Busniss_Critical_Percentage,Queue,$B$47,TargeType,$C$46,CallWeek,B49),"")</f>
        <v>1</v>
      </c>
      <c r="F49" s="14">
        <f>IFERROR(AVERAGEIFS(Non_Critical_Percentage,Queue,$B$47,TargeType,$C$46,CallWeek,B49),"")</f>
        <v>1</v>
      </c>
    </row>
    <row r="50" spans="2:6" ht="17.25" customHeight="1">
      <c r="B50" s="4" t="s">
        <v>115</v>
      </c>
      <c r="C50" s="14">
        <f>IFERROR(AVERAGEIFS(Compliance_Critical_Percentage,Queue,$B$47,TargeType,$C$46,CallWeek,B50),"")</f>
        <v>1</v>
      </c>
      <c r="D50" s="14">
        <f>IFERROR(AVERAGEIFS(End_User_Crirical_Percentage,Queue,$B$47,TargeType,$C$46,CallWeek,B50),"")</f>
        <v>1</v>
      </c>
      <c r="E50" s="14">
        <f>IFERROR(AVERAGEIFS(Busniss_Critical_Percentage,Queue,$B$47,TargeType,$C$46,CallWeek,B50),"")</f>
        <v>1</v>
      </c>
      <c r="F50" s="14">
        <f>IFERROR(AVERAGEIFS(Non_Critical_Percentage,Queue,$B$47,TargeType,$C$46,CallWeek,B50),"")</f>
        <v>0.9375</v>
      </c>
    </row>
    <row r="51" spans="2:6">
      <c r="B51" s="4" t="s">
        <v>116</v>
      </c>
      <c r="C51" s="14" t="str">
        <f>IFERROR(AVERAGEIFS(Compliance_Critical_Percentage,Queue,$B$47,TargeType,$C$46,CallWeek,B51),"")</f>
        <v/>
      </c>
      <c r="D51" s="14" t="str">
        <f>IFERROR(AVERAGEIFS(End_User_Crirical_Percentage,Queue,$B$47,TargeType,$C$46,CallWeek,B51),"")</f>
        <v/>
      </c>
      <c r="E51" s="14" t="str">
        <f>IFERROR(AVERAGEIFS(Busniss_Critical_Percentage,Queue,$B$47,TargeType,$C$46,CallWeek,B51),"")</f>
        <v/>
      </c>
      <c r="F51" s="14" t="str">
        <f>IFERROR(AVERAGEIFS(Non_Critical_Percentage,Queue,$B$47,TargeType,$C$46,CallWeek,B51),"")</f>
        <v/>
      </c>
    </row>
    <row r="52" spans="2:6" ht="17.25" customHeight="1"/>
    <row r="53" spans="2:6" s="137" customFormat="1" ht="17.25" customHeight="1"/>
    <row r="54" spans="2:6" s="137" customFormat="1" ht="17.25" customHeight="1"/>
    <row r="55" spans="2:6" s="137" customFormat="1" ht="17.25" hidden="1" customHeight="1"/>
    <row r="56" spans="2:6" s="137" customFormat="1" ht="17.25" hidden="1" customHeight="1">
      <c r="B56" s="19" t="s">
        <v>313</v>
      </c>
      <c r="C56" s="199" t="s">
        <v>120</v>
      </c>
      <c r="D56" s="200" t="s">
        <v>52</v>
      </c>
      <c r="E56" s="200" t="s">
        <v>52</v>
      </c>
      <c r="F56" s="201" t="s">
        <v>52</v>
      </c>
    </row>
    <row r="57" spans="2:6" s="137" customFormat="1" ht="17.25" hidden="1" customHeight="1">
      <c r="B57" s="141" t="s">
        <v>186</v>
      </c>
      <c r="C57" s="141" t="s">
        <v>54</v>
      </c>
      <c r="D57" s="141" t="s">
        <v>55</v>
      </c>
      <c r="E57" s="141" t="s">
        <v>56</v>
      </c>
      <c r="F57" s="141" t="s">
        <v>57</v>
      </c>
    </row>
    <row r="58" spans="2:6" s="137" customFormat="1" ht="17.25" hidden="1" customHeight="1">
      <c r="B58" s="138" t="s">
        <v>113</v>
      </c>
      <c r="C58" s="14" t="str">
        <f t="shared" ref="C58:D61" si="4">IFERROR(AVERAGEIFS(End_User_Crirical_Percentage,Queue,$B$56,TargeType,$C$56,CallWeek,A58),"")</f>
        <v/>
      </c>
      <c r="D58" s="14" t="str">
        <f t="shared" si="4"/>
        <v/>
      </c>
      <c r="E58" s="14" t="str">
        <f>IFERROR(AVERAGEIFS(Busniss_Critical_Percentage,Queue,$B$56,TargeType,$C$56,CallWeek,B58),"")</f>
        <v/>
      </c>
      <c r="F58" s="14" t="str">
        <f>IFERROR(AVERAGEIFS(Non_Critical_Percentage,Queue,$B$56,TargeType,$C$56,CallWeek,B58),"")</f>
        <v/>
      </c>
    </row>
    <row r="59" spans="2:6" s="137" customFormat="1" ht="17.25" hidden="1" customHeight="1">
      <c r="B59" s="138" t="s">
        <v>114</v>
      </c>
      <c r="C59" s="14" t="str">
        <f t="shared" si="4"/>
        <v/>
      </c>
      <c r="D59" s="14" t="str">
        <f t="shared" si="4"/>
        <v/>
      </c>
      <c r="E59" s="14" t="str">
        <f>IFERROR(AVERAGEIFS(Busniss_Critical_Percentage,Queue,$B$56,TargeType,$C$56,CallWeek,B59),"")</f>
        <v/>
      </c>
      <c r="F59" s="14" t="str">
        <f>IFERROR(AVERAGEIFS(Non_Critical_Percentage,Queue,$B$56,TargeType,$C$56,CallWeek,B59),"")</f>
        <v/>
      </c>
    </row>
    <row r="60" spans="2:6" s="137" customFormat="1" ht="17.25" hidden="1" customHeight="1">
      <c r="B60" s="138" t="s">
        <v>115</v>
      </c>
      <c r="C60" s="14" t="str">
        <f t="shared" si="4"/>
        <v/>
      </c>
      <c r="D60" s="14" t="str">
        <f t="shared" si="4"/>
        <v/>
      </c>
      <c r="E60" s="14" t="str">
        <f>IFERROR(AVERAGEIFS(Busniss_Critical_Percentage,Queue,$B$56,TargeType,$C$56,CallWeek,B60),"")</f>
        <v/>
      </c>
      <c r="F60" s="14" t="str">
        <f>IFERROR(AVERAGEIFS(Non_Critical_Percentage,Queue,$B$56,TargeType,$C$56,CallWeek,B60),"")</f>
        <v/>
      </c>
    </row>
    <row r="61" spans="2:6" s="137" customFormat="1" ht="17.25" hidden="1" customHeight="1">
      <c r="B61" s="138" t="s">
        <v>116</v>
      </c>
      <c r="C61" s="14" t="str">
        <f t="shared" si="4"/>
        <v/>
      </c>
      <c r="D61" s="14" t="str">
        <f t="shared" si="4"/>
        <v/>
      </c>
      <c r="E61" s="14" t="str">
        <f>IFERROR(AVERAGEIFS(Busniss_Critical_Percentage,Queue,$B$56,TargeType,$C$56,CallWeek,B61),"")</f>
        <v/>
      </c>
      <c r="F61" s="14" t="str">
        <f>IFERROR(AVERAGEIFS(Non_Critical_Percentage,Queue,$B$56,TargeType,$C$56,CallWeek,B61),"")</f>
        <v/>
      </c>
    </row>
    <row r="62" spans="2:6" s="137" customFormat="1" ht="17.25" hidden="1" customHeight="1"/>
    <row r="63" spans="2:6" s="137" customFormat="1" ht="17.25" hidden="1" customHeight="1"/>
    <row r="64" spans="2:6" s="137" customFormat="1" ht="17.25" hidden="1" customHeight="1"/>
    <row r="65" spans="1:13" s="137" customFormat="1" ht="17.25" hidden="1" customHeight="1"/>
    <row r="66" spans="1:13" s="137" customFormat="1" ht="17.25" hidden="1" customHeight="1"/>
    <row r="67" spans="1:13" s="137" customFormat="1" ht="17.25" hidden="1" customHeight="1"/>
    <row r="68" spans="1:13" s="137" customFormat="1" ht="17.25" hidden="1" customHeight="1"/>
    <row r="69" spans="1:13" s="137" customFormat="1" ht="17.25" hidden="1" customHeight="1"/>
    <row r="70" spans="1:13" s="137" customFormat="1" ht="17.25" hidden="1" customHeight="1"/>
    <row r="71" spans="1:13" ht="17.25" hidden="1" customHeight="1"/>
    <row r="72" spans="1:13" ht="17.25" hidden="1" customHeight="1"/>
    <row r="75" spans="1:13" s="56" customFormat="1" ht="66.75" customHeight="1">
      <c r="B75" s="57" t="s">
        <v>132</v>
      </c>
      <c r="C75" s="57" t="s">
        <v>133</v>
      </c>
      <c r="D75" s="57" t="s">
        <v>134</v>
      </c>
      <c r="E75" s="57" t="s">
        <v>135</v>
      </c>
      <c r="F75" s="57" t="s">
        <v>136</v>
      </c>
      <c r="G75" s="57" t="s">
        <v>137</v>
      </c>
      <c r="H75" s="57" t="s">
        <v>138</v>
      </c>
      <c r="I75" s="57" t="s">
        <v>139</v>
      </c>
      <c r="J75" s="57" t="s">
        <v>140</v>
      </c>
      <c r="K75" s="57" t="s">
        <v>141</v>
      </c>
      <c r="L75" s="57" t="s">
        <v>142</v>
      </c>
      <c r="M75" s="57" t="s">
        <v>143</v>
      </c>
    </row>
    <row r="76" spans="1:13" s="1" customFormat="1">
      <c r="A76" s="64" t="s">
        <v>186</v>
      </c>
      <c r="B76" s="3">
        <f>COUNTIFS(DEP,"Quality",Queue,A76)</f>
        <v>10</v>
      </c>
      <c r="C76" s="3">
        <f>SUMIFS(Compliance_Critical,DEP,"Quality",Queue,A76)+SUMIFS(End_User_Crirical,DEP,"Quality",Queue,A76)+SUMIFS(Busniss_Critical,DEP,"Quality",Queue,A76)</f>
        <v>0</v>
      </c>
      <c r="D76" s="50">
        <f t="shared" ref="D76" si="5">C76/B76</f>
        <v>0</v>
      </c>
      <c r="E76" s="3">
        <f>SUMIFS(Non_Critical,DEP,"Quality",Queue,A76)</f>
        <v>2</v>
      </c>
      <c r="F76" s="50">
        <f t="shared" ref="F76" si="6">E76/(B76*8)</f>
        <v>2.5000000000000001E-2</v>
      </c>
      <c r="G76" s="3">
        <f>COUNTIFS(DEP,"Operation",Queue,A76)</f>
        <v>1</v>
      </c>
      <c r="H76" s="3">
        <f>SUMIFS(Compliance_Critical,DEP,"Operation",Queue,A76)+SUMIFS(End_User_Crirical,DEP,"Operation",Queue,A76)+SUMIFS(Busniss_Critical,DEP,"Operation",Queue,A76)</f>
        <v>0</v>
      </c>
      <c r="I76" s="50">
        <f t="shared" ref="I76" si="7">H76/G76</f>
        <v>0</v>
      </c>
      <c r="J76" s="3">
        <f>SUMIFS(Non_Critical,DEP,"Operation",Queue,A76)</f>
        <v>0</v>
      </c>
      <c r="K76" s="50">
        <f t="shared" ref="K76" si="8">J76/(G76*8)</f>
        <v>0</v>
      </c>
      <c r="L76" s="50">
        <f>D76-I76</f>
        <v>0</v>
      </c>
      <c r="M76" s="50">
        <f>F76-K76</f>
        <v>2.5000000000000001E-2</v>
      </c>
    </row>
    <row r="77" spans="1:13">
      <c r="A77" s="64" t="s">
        <v>185</v>
      </c>
      <c r="B77" s="3">
        <f>COUNTIFS(DEP,"Quality",Queue,A77)</f>
        <v>14</v>
      </c>
      <c r="C77" s="3">
        <f>SUMIFS(Compliance_Critical,DEP,"Quality",Queue,A77)+SUMIFS(End_User_Crirical,DEP,"Quality",Queue,A77)+SUMIFS(Busniss_Critical,DEP,"Quality",Queue,A77)</f>
        <v>1</v>
      </c>
      <c r="D77" s="50">
        <f t="shared" ref="D77" si="9">C77/B77</f>
        <v>7.1428571428571425E-2</v>
      </c>
      <c r="E77" s="3">
        <f>SUMIFS(Non_Critical,DEP,"Quality",Queue,A77)</f>
        <v>2</v>
      </c>
      <c r="F77" s="50">
        <f t="shared" ref="F77" si="10">E77/(B77*8)</f>
        <v>1.7857142857142856E-2</v>
      </c>
      <c r="G77" s="3">
        <f>COUNTIFS(DEP,"Operation",Queue,A77)</f>
        <v>0</v>
      </c>
      <c r="H77" s="3">
        <f>SUMIFS(Compliance_Critical,DEP,"Operation",Queue,A77)+SUMIFS(End_User_Crirical,DEP,"Operation",Queue,A77)+SUMIFS(Busniss_Critical,DEP,"Operation",Queue,A77)</f>
        <v>0</v>
      </c>
      <c r="I77" s="50" t="e">
        <f t="shared" ref="I77" si="11">H77/G77</f>
        <v>#DIV/0!</v>
      </c>
      <c r="J77" s="3">
        <f>SUMIFS(Non_Critical,DEP,"Operation",Queue,A77)</f>
        <v>0</v>
      </c>
      <c r="K77" s="50" t="e">
        <f t="shared" ref="K77" si="12">J77/(G77*8)</f>
        <v>#DIV/0!</v>
      </c>
      <c r="L77" s="50" t="e">
        <f>D77-I77</f>
        <v>#DIV/0!</v>
      </c>
      <c r="M77" s="50" t="e">
        <f>F77-K77</f>
        <v>#DIV/0!</v>
      </c>
    </row>
    <row r="78" spans="1:13" hidden="1">
      <c r="A78" s="19" t="s">
        <v>313</v>
      </c>
      <c r="B78" s="110">
        <f>COUNTIFS(DEP,"Quality",Queue,A78)</f>
        <v>0</v>
      </c>
      <c r="C78" s="110">
        <f>SUMIFS(Compliance_Critical,DEP,"Quality",Queue,A78)+SUMIFS(End_User_Crirical,DEP,"Quality",Queue,A78)+SUMIFS(Busniss_Critical,DEP,"Quality",Queue,A78)</f>
        <v>0</v>
      </c>
      <c r="D78" s="50" t="e">
        <f t="shared" ref="D78" si="13">C78/B78</f>
        <v>#DIV/0!</v>
      </c>
      <c r="E78" s="110">
        <f>SUMIFS(Non_Critical,DEP,"Quality",Queue,A78)</f>
        <v>0</v>
      </c>
      <c r="F78" s="50" t="e">
        <f t="shared" ref="F78" si="14">E78/(B78*8)</f>
        <v>#DIV/0!</v>
      </c>
      <c r="G78" s="110">
        <f>COUNTIFS(DEP,"Operation",Queue,A78)</f>
        <v>0</v>
      </c>
      <c r="H78" s="110">
        <f>SUMIFS(Compliance_Critical,DEP,"Operation",Queue,A78)+SUMIFS(End_User_Crirical,DEP,"Operation",Queue,A78)+SUMIFS(Busniss_Critical,DEP,"Operation",Queue,A78)</f>
        <v>0</v>
      </c>
      <c r="I78" s="50" t="e">
        <f t="shared" ref="I78" si="15">H78/G78</f>
        <v>#DIV/0!</v>
      </c>
      <c r="J78" s="110">
        <f>SUMIFS(Non_Critical,DEP,"Operation",Queue,A78)</f>
        <v>0</v>
      </c>
      <c r="K78" s="50" t="e">
        <f t="shared" ref="K78" si="16">J78/(G78*8)</f>
        <v>#DIV/0!</v>
      </c>
      <c r="L78" s="50" t="e">
        <f>D78-I78</f>
        <v>#DIV/0!</v>
      </c>
      <c r="M78" s="50" t="e">
        <f>F78-K78</f>
        <v>#DIV/0!</v>
      </c>
    </row>
  </sheetData>
  <mergeCells count="8">
    <mergeCell ref="C56:F56"/>
    <mergeCell ref="C46:F46"/>
    <mergeCell ref="B10:B11"/>
    <mergeCell ref="C10:H10"/>
    <mergeCell ref="C23:F23"/>
    <mergeCell ref="C38:F38"/>
    <mergeCell ref="C16:F16"/>
    <mergeCell ref="C30:F30"/>
  </mergeCells>
  <conditionalFormatting sqref="B2">
    <cfRule type="duplicateValues" dxfId="7047" priority="118"/>
  </conditionalFormatting>
  <conditionalFormatting sqref="B10">
    <cfRule type="duplicateValues" dxfId="7046" priority="101"/>
  </conditionalFormatting>
  <conditionalFormatting sqref="E12:H13">
    <cfRule type="cellIs" dxfId="7045" priority="97" operator="lessThan">
      <formula>0.95</formula>
    </cfRule>
  </conditionalFormatting>
  <conditionalFormatting sqref="E12:E13">
    <cfRule type="cellIs" dxfId="7044" priority="68" operator="lessThan">
      <formula>0.995</formula>
    </cfRule>
  </conditionalFormatting>
  <conditionalFormatting sqref="B17">
    <cfRule type="duplicateValues" dxfId="7043" priority="67"/>
  </conditionalFormatting>
  <conditionalFormatting sqref="C18:F19">
    <cfRule type="cellIs" dxfId="7042" priority="66" operator="lessThan">
      <formula>0.95</formula>
    </cfRule>
  </conditionalFormatting>
  <conditionalFormatting sqref="G12:G13">
    <cfRule type="cellIs" dxfId="7041" priority="39" operator="lessThan">
      <formula>0.97</formula>
    </cfRule>
  </conditionalFormatting>
  <conditionalFormatting sqref="C48:F51">
    <cfRule type="cellIs" dxfId="7040" priority="28" operator="lessThan">
      <formula>0.95</formula>
    </cfRule>
  </conditionalFormatting>
  <conditionalFormatting sqref="C48:C51">
    <cfRule type="cellIs" dxfId="7039" priority="27" operator="lessThan">
      <formula>0.995</formula>
    </cfRule>
  </conditionalFormatting>
  <conditionalFormatting sqref="B24">
    <cfRule type="duplicateValues" dxfId="7038" priority="26"/>
  </conditionalFormatting>
  <conditionalFormatting sqref="C25:C26">
    <cfRule type="cellIs" dxfId="7037" priority="25" operator="lessThan">
      <formula>0.95</formula>
    </cfRule>
  </conditionalFormatting>
  <conditionalFormatting sqref="C40:F43">
    <cfRule type="cellIs" dxfId="7036" priority="21" operator="lessThan">
      <formula>0.95</formula>
    </cfRule>
  </conditionalFormatting>
  <conditionalFormatting sqref="C40:C43">
    <cfRule type="cellIs" dxfId="7035" priority="20" operator="lessThan">
      <formula>0.995</formula>
    </cfRule>
  </conditionalFormatting>
  <conditionalFormatting sqref="E14">
    <cfRule type="cellIs" dxfId="7034" priority="19" operator="lessThan">
      <formula>0.95</formula>
    </cfRule>
  </conditionalFormatting>
  <conditionalFormatting sqref="E14">
    <cfRule type="cellIs" dxfId="7033" priority="18" operator="lessThan">
      <formula>0.995</formula>
    </cfRule>
  </conditionalFormatting>
  <conditionalFormatting sqref="F14">
    <cfRule type="cellIs" dxfId="7032" priority="17" operator="lessThan">
      <formula>0.95</formula>
    </cfRule>
  </conditionalFormatting>
  <conditionalFormatting sqref="G14">
    <cfRule type="cellIs" dxfId="7031" priority="16" operator="lessThan">
      <formula>0.95</formula>
    </cfRule>
  </conditionalFormatting>
  <conditionalFormatting sqref="G14">
    <cfRule type="cellIs" dxfId="7030" priority="15" operator="lessThan">
      <formula>0.97</formula>
    </cfRule>
  </conditionalFormatting>
  <conditionalFormatting sqref="H14">
    <cfRule type="cellIs" dxfId="7029" priority="14" operator="lessThan">
      <formula>0.95</formula>
    </cfRule>
  </conditionalFormatting>
  <conditionalFormatting sqref="B31">
    <cfRule type="duplicateValues" dxfId="7028" priority="13"/>
  </conditionalFormatting>
  <conditionalFormatting sqref="C32:F33">
    <cfRule type="cellIs" dxfId="7027" priority="12" operator="lessThan">
      <formula>0.95</formula>
    </cfRule>
  </conditionalFormatting>
  <conditionalFormatting sqref="C58:F61">
    <cfRule type="cellIs" dxfId="7026" priority="11" operator="lessThan">
      <formula>0.95</formula>
    </cfRule>
  </conditionalFormatting>
  <conditionalFormatting sqref="C58:C61">
    <cfRule type="cellIs" dxfId="7025" priority="10" operator="lessThan">
      <formula>0.995</formula>
    </cfRule>
  </conditionalFormatting>
  <conditionalFormatting sqref="D25">
    <cfRule type="cellIs" dxfId="7024" priority="9" operator="lessThan">
      <formula>0.95</formula>
    </cfRule>
  </conditionalFormatting>
  <conditionalFormatting sqref="D26">
    <cfRule type="cellIs" dxfId="7023" priority="8" operator="lessThan">
      <formula>0.95</formula>
    </cfRule>
  </conditionalFormatting>
  <conditionalFormatting sqref="E25">
    <cfRule type="cellIs" dxfId="7022" priority="6" operator="lessThan">
      <formula>0.95</formula>
    </cfRule>
  </conditionalFormatting>
  <conditionalFormatting sqref="E26">
    <cfRule type="cellIs" dxfId="7021" priority="5" operator="lessThan">
      <formula>0.95</formula>
    </cfRule>
  </conditionalFormatting>
  <conditionalFormatting sqref="F25">
    <cfRule type="cellIs" dxfId="7020" priority="3" operator="lessThan">
      <formula>0.95</formula>
    </cfRule>
  </conditionalFormatting>
  <conditionalFormatting sqref="F26">
    <cfRule type="cellIs" dxfId="7019" priority="2" operator="lessThan">
      <formula>0.95</formula>
    </cfRule>
  </conditionalFormatting>
  <dataValidations count="1">
    <dataValidation type="list" allowBlank="1" showInputMessage="1" showErrorMessage="1" sqref="C46:F46 C2:F2 C10:H10 C56:F56 C23:F23 C38:F38 C16 C30" xr:uid="{00000000-0002-0000-0500-000000000000}">
      <formula1>AP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BC196"/>
  <sheetViews>
    <sheetView zoomScale="82" zoomScaleNormal="82" workbookViewId="0">
      <selection activeCell="A5" sqref="A5"/>
    </sheetView>
  </sheetViews>
  <sheetFormatPr defaultColWidth="15.42578125" defaultRowHeight="15"/>
  <cols>
    <col min="1" max="1" width="10.5703125" style="91" bestFit="1" customWidth="1"/>
    <col min="2" max="2" width="11.28515625" style="91" bestFit="1" customWidth="1"/>
    <col min="3" max="3" width="8.7109375" style="91" bestFit="1" customWidth="1"/>
    <col min="4" max="4" width="11.42578125" style="91" bestFit="1" customWidth="1"/>
    <col min="5" max="5" width="9.5703125" style="91" bestFit="1" customWidth="1"/>
    <col min="6" max="6" width="8.5703125" style="91" bestFit="1" customWidth="1"/>
    <col min="7" max="7" width="9.5703125" style="91" bestFit="1" customWidth="1"/>
    <col min="8" max="8" width="12.7109375" style="91" bestFit="1" customWidth="1"/>
    <col min="9" max="9" width="9.85546875" style="91" bestFit="1" customWidth="1"/>
    <col min="10" max="10" width="13.5703125" style="91" bestFit="1" customWidth="1"/>
    <col min="11" max="11" width="9.140625" style="91" bestFit="1" customWidth="1"/>
    <col min="12" max="12" width="41.28515625" style="91" bestFit="1" customWidth="1"/>
    <col min="13" max="13" width="13.140625" style="91" hidden="1" customWidth="1"/>
    <col min="14" max="14" width="20.28515625" style="91" hidden="1" customWidth="1"/>
    <col min="15" max="15" width="17" style="91" hidden="1" customWidth="1"/>
    <col min="16" max="16" width="20.85546875" style="91" bestFit="1" customWidth="1"/>
    <col min="17" max="17" width="16.5703125" style="91" bestFit="1" customWidth="1"/>
    <col min="18" max="18" width="15.28515625" style="91" bestFit="1" customWidth="1"/>
    <col min="19" max="19" width="18.28515625" style="91" bestFit="1" customWidth="1"/>
    <col min="20" max="20" width="16.140625" style="91" bestFit="1" customWidth="1"/>
    <col min="21" max="21" width="7.28515625" style="91" bestFit="1" customWidth="1"/>
    <col min="22" max="22" width="20.5703125" style="91" bestFit="1" customWidth="1"/>
    <col min="23" max="23" width="13.140625" style="91" bestFit="1" customWidth="1"/>
    <col min="24" max="24" width="20.28515625" style="91" bestFit="1" customWidth="1"/>
    <col min="25" max="25" width="16" style="91" bestFit="1" customWidth="1"/>
    <col min="26" max="26" width="28" style="91" bestFit="1" customWidth="1"/>
    <col min="27" max="27" width="19.85546875" style="91" bestFit="1" customWidth="1"/>
    <col min="28" max="28" width="31.85546875" style="91" bestFit="1" customWidth="1"/>
    <col min="29" max="29" width="17" style="91" bestFit="1" customWidth="1"/>
    <col min="30" max="30" width="29" style="91" bestFit="1" customWidth="1"/>
    <col min="31" max="31" width="12.140625" style="91" bestFit="1" customWidth="1"/>
    <col min="32" max="32" width="24.140625" style="91" bestFit="1" customWidth="1"/>
    <col min="33" max="33" width="22.5703125" style="91" bestFit="1" customWidth="1"/>
    <col min="34" max="34" width="24.85546875" style="91" bestFit="1" customWidth="1"/>
    <col min="35" max="35" width="4.42578125" style="91" bestFit="1" customWidth="1"/>
    <col min="36" max="36" width="18.5703125" style="91" bestFit="1" customWidth="1"/>
    <col min="37" max="37" width="13.140625" style="91" bestFit="1" customWidth="1"/>
    <col min="38" max="38" width="14.140625" style="91" bestFit="1" customWidth="1"/>
    <col min="39" max="39" width="12.140625" style="91" bestFit="1" customWidth="1"/>
    <col min="40" max="40" width="19.42578125" style="91" bestFit="1" customWidth="1"/>
    <col min="41" max="41" width="26.42578125" style="91" bestFit="1" customWidth="1"/>
    <col min="42" max="42" width="17" style="91" bestFit="1" customWidth="1"/>
    <col min="43" max="43" width="34.5703125" style="91" bestFit="1" customWidth="1"/>
    <col min="44" max="44" width="42.7109375" style="91" bestFit="1" customWidth="1"/>
    <col min="45" max="45" width="8.85546875" style="91" bestFit="1" customWidth="1"/>
    <col min="46" max="46" width="11.140625" style="91" bestFit="1" customWidth="1"/>
    <col min="47" max="47" width="20.140625" style="91" bestFit="1" customWidth="1"/>
    <col min="48" max="48" width="30" style="91" bestFit="1" customWidth="1"/>
    <col min="49" max="49" width="69.7109375" style="91" bestFit="1" customWidth="1"/>
    <col min="50" max="50" width="9.7109375" style="91" bestFit="1" customWidth="1"/>
    <col min="51" max="51" width="4.85546875" style="91" bestFit="1" customWidth="1"/>
    <col min="52" max="52" width="3.85546875" style="91" bestFit="1" customWidth="1"/>
    <col min="53" max="53" width="3" style="91" bestFit="1" customWidth="1"/>
    <col min="54" max="54" width="4.140625" style="91" bestFit="1" customWidth="1"/>
    <col min="55" max="55" width="9" style="91" bestFit="1" customWidth="1"/>
    <col min="56" max="16384" width="15.42578125" style="91"/>
  </cols>
  <sheetData>
    <row r="1" spans="1:55" s="30" customFormat="1">
      <c r="A1" s="197" t="s">
        <v>12</v>
      </c>
      <c r="B1" s="197" t="s">
        <v>19</v>
      </c>
      <c r="C1" s="197" t="s">
        <v>13</v>
      </c>
      <c r="D1" s="197" t="s">
        <v>20</v>
      </c>
      <c r="E1" s="197" t="s">
        <v>21</v>
      </c>
      <c r="F1" s="197" t="s">
        <v>22</v>
      </c>
      <c r="G1" s="197" t="s">
        <v>23</v>
      </c>
      <c r="H1" s="197" t="s">
        <v>24</v>
      </c>
      <c r="I1" s="197" t="s">
        <v>25</v>
      </c>
      <c r="J1" s="197" t="s">
        <v>14</v>
      </c>
      <c r="K1" s="197" t="s">
        <v>15</v>
      </c>
      <c r="L1" s="197" t="s">
        <v>26</v>
      </c>
      <c r="M1" s="197" t="s">
        <v>27</v>
      </c>
      <c r="N1" s="197" t="s">
        <v>28</v>
      </c>
      <c r="O1" s="197" t="s">
        <v>29</v>
      </c>
      <c r="P1" s="197" t="s">
        <v>16</v>
      </c>
      <c r="Q1" s="197" t="s">
        <v>30</v>
      </c>
      <c r="R1" s="197" t="s">
        <v>17</v>
      </c>
      <c r="S1" s="197" t="s">
        <v>31</v>
      </c>
      <c r="T1" s="197" t="s">
        <v>32</v>
      </c>
      <c r="U1" s="91" t="s">
        <v>33</v>
      </c>
      <c r="V1" s="197" t="s">
        <v>8</v>
      </c>
      <c r="W1" s="197" t="s">
        <v>34</v>
      </c>
      <c r="X1" s="197" t="s">
        <v>28</v>
      </c>
      <c r="Y1" s="197" t="s">
        <v>35</v>
      </c>
      <c r="Z1" s="197" t="s">
        <v>36</v>
      </c>
      <c r="AA1" s="197" t="s">
        <v>37</v>
      </c>
      <c r="AB1" s="197" t="s">
        <v>38</v>
      </c>
      <c r="AC1" s="197" t="s">
        <v>39</v>
      </c>
      <c r="AD1" s="197" t="s">
        <v>40</v>
      </c>
      <c r="AE1" s="197" t="s">
        <v>41</v>
      </c>
      <c r="AF1" s="197" t="s">
        <v>42</v>
      </c>
      <c r="AG1" s="197" t="s">
        <v>157</v>
      </c>
      <c r="AH1" s="197" t="s">
        <v>158</v>
      </c>
      <c r="AI1" s="197" t="s">
        <v>159</v>
      </c>
      <c r="AJ1" s="197" t="s">
        <v>160</v>
      </c>
      <c r="AK1" s="197" t="s">
        <v>161</v>
      </c>
      <c r="AL1" s="197" t="s">
        <v>162</v>
      </c>
      <c r="AM1" s="197" t="s">
        <v>163</v>
      </c>
      <c r="AN1" s="197" t="s">
        <v>164</v>
      </c>
      <c r="AO1" s="197" t="s">
        <v>165</v>
      </c>
      <c r="AP1" s="197" t="s">
        <v>166</v>
      </c>
      <c r="AQ1" s="197" t="s">
        <v>167</v>
      </c>
      <c r="AR1" s="197" t="s">
        <v>168</v>
      </c>
      <c r="AS1" s="197" t="s">
        <v>169</v>
      </c>
      <c r="AT1" s="197" t="s">
        <v>170</v>
      </c>
      <c r="AU1" s="197" t="s">
        <v>171</v>
      </c>
      <c r="AV1" s="197" t="s">
        <v>172</v>
      </c>
      <c r="AW1" s="197" t="s">
        <v>173</v>
      </c>
      <c r="AX1" s="197" t="s">
        <v>174</v>
      </c>
      <c r="AY1" s="197" t="s">
        <v>175</v>
      </c>
      <c r="AZ1" s="197" t="s">
        <v>176</v>
      </c>
      <c r="BA1" s="197" t="s">
        <v>177</v>
      </c>
      <c r="BB1" s="197" t="s">
        <v>178</v>
      </c>
      <c r="BC1" s="197" t="s">
        <v>179</v>
      </c>
    </row>
    <row r="2" spans="1:55">
      <c r="A2" s="137">
        <v>514010093</v>
      </c>
      <c r="B2" s="198">
        <v>46028</v>
      </c>
      <c r="C2" s="137">
        <v>1</v>
      </c>
      <c r="D2" s="137">
        <v>6</v>
      </c>
      <c r="E2" s="137">
        <v>2026</v>
      </c>
      <c r="F2" s="67">
        <v>0.53327546296296291</v>
      </c>
      <c r="G2" s="67">
        <v>0</v>
      </c>
      <c r="H2" s="137"/>
      <c r="I2" s="137"/>
      <c r="J2" s="137" t="s">
        <v>186</v>
      </c>
      <c r="K2" s="137">
        <v>32462</v>
      </c>
      <c r="L2" s="137" t="s">
        <v>388</v>
      </c>
      <c r="M2" s="137" t="s">
        <v>5</v>
      </c>
      <c r="N2" s="137"/>
      <c r="O2" s="137"/>
      <c r="P2" s="137" t="s">
        <v>224</v>
      </c>
      <c r="Q2" s="21">
        <v>46174.788576388892</v>
      </c>
      <c r="R2" s="137">
        <v>1</v>
      </c>
      <c r="S2" s="137">
        <v>6</v>
      </c>
      <c r="T2" s="137">
        <v>2026</v>
      </c>
      <c r="U2" s="137" t="s">
        <v>191</v>
      </c>
      <c r="V2" s="137" t="s">
        <v>10</v>
      </c>
      <c r="W2" s="137" t="s">
        <v>5</v>
      </c>
      <c r="X2" s="137"/>
      <c r="Y2" s="137">
        <v>0</v>
      </c>
      <c r="Z2" s="68">
        <v>1</v>
      </c>
      <c r="AA2" s="137">
        <v>0</v>
      </c>
      <c r="AB2" s="68">
        <v>1</v>
      </c>
      <c r="AC2" s="137">
        <v>0</v>
      </c>
      <c r="AD2" s="68">
        <v>1</v>
      </c>
      <c r="AE2" s="137">
        <v>0</v>
      </c>
      <c r="AF2" s="22">
        <v>1</v>
      </c>
      <c r="AG2" s="137"/>
      <c r="AH2" s="137"/>
      <c r="AI2" s="137" t="s">
        <v>324</v>
      </c>
      <c r="AJ2" s="137" t="s">
        <v>324</v>
      </c>
      <c r="AK2" s="137"/>
      <c r="AL2" s="137"/>
      <c r="AM2" s="137" t="s">
        <v>333</v>
      </c>
      <c r="AN2" s="137"/>
      <c r="AO2" s="137"/>
      <c r="AP2" s="137" t="s">
        <v>325</v>
      </c>
      <c r="AQ2" s="137"/>
      <c r="AR2" s="137"/>
      <c r="AS2" s="137"/>
      <c r="AT2" s="137" t="s">
        <v>306</v>
      </c>
      <c r="AU2" s="137"/>
      <c r="AW2" s="137"/>
      <c r="AX2" s="137" t="s">
        <v>201</v>
      </c>
      <c r="AY2" s="137"/>
      <c r="AZ2" s="137"/>
      <c r="BA2" s="137"/>
      <c r="BB2" s="137"/>
      <c r="BC2" s="137"/>
    </row>
    <row r="3" spans="1:55">
      <c r="A3" s="137">
        <v>515267273</v>
      </c>
      <c r="B3" s="137" t="s">
        <v>461</v>
      </c>
      <c r="C3" s="137">
        <v>14</v>
      </c>
      <c r="D3" s="137">
        <v>6</v>
      </c>
      <c r="E3" s="137">
        <v>2026</v>
      </c>
      <c r="F3" s="67">
        <v>0.593287037037037</v>
      </c>
      <c r="G3" s="67">
        <v>1.5393518518518519E-3</v>
      </c>
      <c r="H3" s="137"/>
      <c r="I3" s="137">
        <v>61134</v>
      </c>
      <c r="J3" s="137" t="s">
        <v>186</v>
      </c>
      <c r="K3" s="137">
        <v>32755</v>
      </c>
      <c r="L3" s="137" t="s">
        <v>466</v>
      </c>
      <c r="M3" s="137" t="s">
        <v>5</v>
      </c>
      <c r="N3" s="137"/>
      <c r="O3" s="137"/>
      <c r="P3" s="137" t="s">
        <v>180</v>
      </c>
      <c r="Q3" s="21">
        <v>46188.615810185183</v>
      </c>
      <c r="R3" s="137">
        <v>15</v>
      </c>
      <c r="S3" s="137">
        <v>6</v>
      </c>
      <c r="T3" s="137">
        <v>2026</v>
      </c>
      <c r="U3" s="137" t="s">
        <v>191</v>
      </c>
      <c r="V3" s="137" t="s">
        <v>120</v>
      </c>
      <c r="W3" s="137" t="s">
        <v>5</v>
      </c>
      <c r="X3" s="137"/>
      <c r="Y3" s="137">
        <v>0</v>
      </c>
      <c r="Z3" s="68">
        <v>1</v>
      </c>
      <c r="AA3" s="137">
        <v>0</v>
      </c>
      <c r="AB3" s="68">
        <v>1</v>
      </c>
      <c r="AC3" s="137">
        <v>0</v>
      </c>
      <c r="AD3" s="68">
        <v>1</v>
      </c>
      <c r="AE3" s="137">
        <v>0</v>
      </c>
      <c r="AF3" s="22">
        <v>1</v>
      </c>
      <c r="AG3" s="137"/>
      <c r="AH3" s="137"/>
      <c r="AI3" s="137" t="s">
        <v>324</v>
      </c>
      <c r="AJ3" s="137" t="s">
        <v>324</v>
      </c>
      <c r="AK3" s="137"/>
      <c r="AL3" s="137"/>
      <c r="AM3" s="137"/>
      <c r="AN3" s="137"/>
      <c r="AO3" s="137"/>
      <c r="AP3" s="137"/>
      <c r="AQ3" s="137"/>
      <c r="AR3" s="137"/>
      <c r="AS3" s="137"/>
      <c r="AT3" s="137" t="s">
        <v>306</v>
      </c>
      <c r="AU3" s="137"/>
      <c r="AW3" s="137"/>
      <c r="AX3" s="137" t="s">
        <v>201</v>
      </c>
      <c r="AY3" s="137"/>
      <c r="AZ3" s="137"/>
      <c r="BA3" s="137"/>
      <c r="BB3" s="137"/>
      <c r="BC3" s="137" t="s">
        <v>324</v>
      </c>
    </row>
    <row r="4" spans="1:55">
      <c r="A4" s="137">
        <v>515278813</v>
      </c>
      <c r="B4" s="137" t="s">
        <v>461</v>
      </c>
      <c r="C4" s="137">
        <v>14</v>
      </c>
      <c r="D4" s="137">
        <v>6</v>
      </c>
      <c r="E4" s="137">
        <v>2026</v>
      </c>
      <c r="F4" s="67">
        <v>0.63731481481481478</v>
      </c>
      <c r="G4" s="67">
        <v>2.9861111111111113E-3</v>
      </c>
      <c r="H4" s="137"/>
      <c r="I4" s="137">
        <v>61134</v>
      </c>
      <c r="J4" s="137" t="s">
        <v>186</v>
      </c>
      <c r="K4" s="137">
        <v>32755</v>
      </c>
      <c r="L4" s="137" t="s">
        <v>466</v>
      </c>
      <c r="M4" s="137" t="s">
        <v>5</v>
      </c>
      <c r="N4" s="137"/>
      <c r="O4" s="137"/>
      <c r="P4" s="137" t="s">
        <v>180</v>
      </c>
      <c r="Q4" s="21">
        <v>46188.711238425924</v>
      </c>
      <c r="R4" s="137">
        <v>15</v>
      </c>
      <c r="S4" s="137">
        <v>6</v>
      </c>
      <c r="T4" s="137">
        <v>2026</v>
      </c>
      <c r="U4" s="137" t="s">
        <v>191</v>
      </c>
      <c r="V4" s="137" t="s">
        <v>120</v>
      </c>
      <c r="W4" s="137" t="s">
        <v>5</v>
      </c>
      <c r="X4" s="137"/>
      <c r="Y4" s="137">
        <v>0</v>
      </c>
      <c r="Z4" s="68">
        <v>1</v>
      </c>
      <c r="AA4" s="137">
        <v>0</v>
      </c>
      <c r="AB4" s="68">
        <v>1</v>
      </c>
      <c r="AC4" s="137">
        <v>0</v>
      </c>
      <c r="AD4" s="68">
        <v>1</v>
      </c>
      <c r="AE4" s="137">
        <v>0</v>
      </c>
      <c r="AF4" s="22">
        <v>1</v>
      </c>
      <c r="AG4" s="137"/>
      <c r="AH4" s="137"/>
      <c r="AI4" s="137" t="s">
        <v>324</v>
      </c>
      <c r="AJ4" s="137" t="s">
        <v>324</v>
      </c>
      <c r="AK4" s="137"/>
      <c r="AL4" s="137"/>
      <c r="AM4" s="137"/>
      <c r="AN4" s="137"/>
      <c r="AO4" s="137"/>
      <c r="AP4" s="137"/>
      <c r="AQ4" s="137"/>
      <c r="AR4" s="137"/>
      <c r="AS4" s="137"/>
      <c r="AT4" s="137" t="s">
        <v>306</v>
      </c>
      <c r="AU4" s="137"/>
      <c r="AW4" s="137"/>
      <c r="AX4" s="137" t="s">
        <v>201</v>
      </c>
      <c r="AY4" s="137"/>
      <c r="AZ4" s="137"/>
      <c r="BA4" s="137"/>
      <c r="BB4" s="137"/>
      <c r="BC4" s="137" t="s">
        <v>324</v>
      </c>
    </row>
    <row r="5" spans="1:55">
      <c r="A5" s="137">
        <v>515580495</v>
      </c>
      <c r="B5" s="137" t="s">
        <v>462</v>
      </c>
      <c r="C5" s="137">
        <v>17</v>
      </c>
      <c r="D5" s="137">
        <v>6</v>
      </c>
      <c r="E5" s="137">
        <v>2026</v>
      </c>
      <c r="F5" s="67">
        <v>0.43489583333333331</v>
      </c>
      <c r="G5" s="67">
        <v>3.0439814814814821E-3</v>
      </c>
      <c r="H5" s="137"/>
      <c r="I5" s="137">
        <v>61142</v>
      </c>
      <c r="J5" s="137" t="s">
        <v>186</v>
      </c>
      <c r="K5" s="137">
        <v>32767</v>
      </c>
      <c r="L5" s="137" t="s">
        <v>467</v>
      </c>
      <c r="M5" s="137"/>
      <c r="N5" s="137"/>
      <c r="O5" s="137"/>
      <c r="P5" s="137" t="s">
        <v>180</v>
      </c>
      <c r="Q5" s="21">
        <v>46191.626377314817</v>
      </c>
      <c r="R5" s="137">
        <v>18</v>
      </c>
      <c r="S5" s="137">
        <v>6</v>
      </c>
      <c r="T5" s="137">
        <v>2026</v>
      </c>
      <c r="U5" s="137" t="s">
        <v>191</v>
      </c>
      <c r="V5" s="137" t="s">
        <v>120</v>
      </c>
      <c r="W5" s="137"/>
      <c r="X5" s="137"/>
      <c r="Y5" s="137">
        <v>0</v>
      </c>
      <c r="Z5" s="68">
        <v>1</v>
      </c>
      <c r="AA5" s="137">
        <v>0</v>
      </c>
      <c r="AB5" s="68">
        <v>1</v>
      </c>
      <c r="AC5" s="137">
        <v>0</v>
      </c>
      <c r="AD5" s="68">
        <v>1</v>
      </c>
      <c r="AE5" s="137">
        <v>0</v>
      </c>
      <c r="AF5" s="22">
        <v>1</v>
      </c>
      <c r="AG5" s="137"/>
      <c r="AH5" s="137"/>
      <c r="AI5" s="137" t="s">
        <v>324</v>
      </c>
      <c r="AJ5" s="137" t="s">
        <v>324</v>
      </c>
      <c r="AK5" s="137"/>
      <c r="AL5" s="137"/>
      <c r="AM5" s="137"/>
      <c r="AN5" s="137"/>
      <c r="AO5" s="137"/>
      <c r="AP5" s="137"/>
      <c r="AQ5" s="137"/>
      <c r="AR5" s="137"/>
      <c r="AS5" s="137"/>
      <c r="AT5" s="137" t="s">
        <v>306</v>
      </c>
      <c r="AU5" s="137"/>
      <c r="AW5" s="137"/>
      <c r="AX5" s="137" t="s">
        <v>199</v>
      </c>
      <c r="AY5" s="137"/>
      <c r="AZ5" s="137"/>
      <c r="BA5" s="137"/>
      <c r="BB5" s="137"/>
      <c r="BC5" s="137" t="s">
        <v>326</v>
      </c>
    </row>
    <row r="6" spans="1:55">
      <c r="A6" s="137">
        <v>515013664</v>
      </c>
      <c r="B6" s="198">
        <v>46332</v>
      </c>
      <c r="C6" s="137">
        <v>11</v>
      </c>
      <c r="D6" s="137">
        <v>6</v>
      </c>
      <c r="E6" s="137">
        <v>2026</v>
      </c>
      <c r="F6" s="67">
        <v>0.62005787037037041</v>
      </c>
      <c r="G6" s="67">
        <v>4.8842592592592592E-3</v>
      </c>
      <c r="H6" s="137"/>
      <c r="I6" s="137">
        <v>61132</v>
      </c>
      <c r="J6" s="137" t="s">
        <v>186</v>
      </c>
      <c r="K6" s="137">
        <v>33277</v>
      </c>
      <c r="L6" s="137" t="s">
        <v>400</v>
      </c>
      <c r="M6" s="137" t="s">
        <v>5</v>
      </c>
      <c r="N6" s="137"/>
      <c r="O6" s="137"/>
      <c r="P6" s="137" t="s">
        <v>180</v>
      </c>
      <c r="Q6" s="21">
        <v>46185.765856481485</v>
      </c>
      <c r="R6" s="137">
        <v>12</v>
      </c>
      <c r="S6" s="137">
        <v>6</v>
      </c>
      <c r="T6" s="137">
        <v>2026</v>
      </c>
      <c r="U6" s="137" t="s">
        <v>191</v>
      </c>
      <c r="V6" s="137" t="s">
        <v>120</v>
      </c>
      <c r="W6" s="137" t="s">
        <v>5</v>
      </c>
      <c r="X6" s="137"/>
      <c r="Y6" s="137">
        <v>0</v>
      </c>
      <c r="Z6" s="68">
        <v>1</v>
      </c>
      <c r="AA6" s="137">
        <v>0</v>
      </c>
      <c r="AB6" s="68">
        <v>1</v>
      </c>
      <c r="AC6" s="137">
        <v>0</v>
      </c>
      <c r="AD6" s="68">
        <v>1</v>
      </c>
      <c r="AE6" s="137">
        <v>1</v>
      </c>
      <c r="AF6" s="22">
        <v>0.875</v>
      </c>
      <c r="AG6" s="137"/>
      <c r="AH6" s="137"/>
      <c r="AI6" s="137" t="s">
        <v>324</v>
      </c>
      <c r="AJ6" s="137" t="s">
        <v>326</v>
      </c>
      <c r="AK6" s="137"/>
      <c r="AL6" s="137"/>
      <c r="AM6" s="137"/>
      <c r="AN6" s="137"/>
      <c r="AO6" s="137"/>
      <c r="AP6" s="137"/>
      <c r="AQ6" s="137"/>
      <c r="AR6" s="137"/>
      <c r="AS6" s="137"/>
      <c r="AT6" s="137" t="s">
        <v>306</v>
      </c>
      <c r="AU6" s="137"/>
      <c r="AW6" s="137"/>
      <c r="AX6" s="137" t="s">
        <v>199</v>
      </c>
      <c r="AY6" s="137"/>
      <c r="AZ6" s="137"/>
      <c r="BA6" s="137"/>
      <c r="BB6" s="137"/>
      <c r="BC6" s="137" t="s">
        <v>324</v>
      </c>
    </row>
    <row r="7" spans="1:55">
      <c r="A7" s="137">
        <v>515288065</v>
      </c>
      <c r="B7" s="137" t="s">
        <v>461</v>
      </c>
      <c r="C7" s="137">
        <v>14</v>
      </c>
      <c r="D7" s="137">
        <v>6</v>
      </c>
      <c r="E7" s="137">
        <v>2026</v>
      </c>
      <c r="F7" s="67">
        <v>0.67179398148148151</v>
      </c>
      <c r="G7" s="67">
        <v>1.8750000000000001E-3</v>
      </c>
      <c r="H7" s="137"/>
      <c r="I7" s="137">
        <v>61136</v>
      </c>
      <c r="J7" s="137" t="s">
        <v>186</v>
      </c>
      <c r="K7" s="137">
        <v>33271</v>
      </c>
      <c r="L7" s="137" t="s">
        <v>371</v>
      </c>
      <c r="M7" s="137" t="s">
        <v>5</v>
      </c>
      <c r="N7" s="137"/>
      <c r="O7" s="137"/>
      <c r="P7" s="137" t="s">
        <v>180</v>
      </c>
      <c r="Q7" s="21">
        <v>46188.741180555553</v>
      </c>
      <c r="R7" s="137">
        <v>15</v>
      </c>
      <c r="S7" s="137">
        <v>6</v>
      </c>
      <c r="T7" s="137">
        <v>2026</v>
      </c>
      <c r="U7" s="137" t="s">
        <v>191</v>
      </c>
      <c r="V7" s="137" t="s">
        <v>120</v>
      </c>
      <c r="W7" s="137" t="s">
        <v>5</v>
      </c>
      <c r="X7" s="137"/>
      <c r="Y7" s="137">
        <v>0</v>
      </c>
      <c r="Z7" s="68">
        <v>1</v>
      </c>
      <c r="AA7" s="137">
        <v>0</v>
      </c>
      <c r="AB7" s="68">
        <v>1</v>
      </c>
      <c r="AC7" s="137">
        <v>0</v>
      </c>
      <c r="AD7" s="68">
        <v>1</v>
      </c>
      <c r="AE7" s="137">
        <v>0</v>
      </c>
      <c r="AF7" s="22">
        <v>1</v>
      </c>
      <c r="AG7" s="137"/>
      <c r="AH7" s="137"/>
      <c r="AI7" s="137" t="s">
        <v>324</v>
      </c>
      <c r="AJ7" s="137" t="s">
        <v>324</v>
      </c>
      <c r="AK7" s="137"/>
      <c r="AL7" s="137"/>
      <c r="AM7" s="137"/>
      <c r="AN7" s="137"/>
      <c r="AO7" s="137"/>
      <c r="AP7" s="137"/>
      <c r="AQ7" s="137"/>
      <c r="AR7" s="137"/>
      <c r="AS7" s="137"/>
      <c r="AT7" s="137" t="s">
        <v>306</v>
      </c>
      <c r="AU7" s="137"/>
      <c r="AW7" s="137"/>
      <c r="AX7" s="137" t="s">
        <v>199</v>
      </c>
      <c r="AY7" s="137"/>
      <c r="AZ7" s="137"/>
      <c r="BA7" s="137"/>
      <c r="BB7" s="137"/>
      <c r="BC7" s="137" t="s">
        <v>324</v>
      </c>
    </row>
    <row r="8" spans="1:55">
      <c r="A8" s="137">
        <v>515308820</v>
      </c>
      <c r="B8" s="137" t="s">
        <v>461</v>
      </c>
      <c r="C8" s="137">
        <v>14</v>
      </c>
      <c r="D8" s="137">
        <v>6</v>
      </c>
      <c r="E8" s="137">
        <v>2026</v>
      </c>
      <c r="F8" s="67">
        <v>0.78024305555555562</v>
      </c>
      <c r="G8" s="67">
        <v>1.1805555555555556E-3</v>
      </c>
      <c r="H8" s="137"/>
      <c r="I8" s="137">
        <v>61136</v>
      </c>
      <c r="J8" s="137" t="s">
        <v>186</v>
      </c>
      <c r="K8" s="137">
        <v>33271</v>
      </c>
      <c r="L8" s="137" t="s">
        <v>371</v>
      </c>
      <c r="M8" s="137" t="s">
        <v>5</v>
      </c>
      <c r="N8" s="137"/>
      <c r="O8" s="137"/>
      <c r="P8" s="137" t="s">
        <v>180</v>
      </c>
      <c r="Q8" s="21">
        <v>46188.618090277778</v>
      </c>
      <c r="R8" s="137">
        <v>15</v>
      </c>
      <c r="S8" s="137">
        <v>6</v>
      </c>
      <c r="T8" s="137">
        <v>2026</v>
      </c>
      <c r="U8" s="137" t="s">
        <v>191</v>
      </c>
      <c r="V8" s="137" t="s">
        <v>120</v>
      </c>
      <c r="W8" s="137" t="s">
        <v>5</v>
      </c>
      <c r="X8" s="137"/>
      <c r="Y8" s="137">
        <v>0</v>
      </c>
      <c r="Z8" s="68">
        <v>1</v>
      </c>
      <c r="AA8" s="137">
        <v>0</v>
      </c>
      <c r="AB8" s="68">
        <v>1</v>
      </c>
      <c r="AC8" s="137">
        <v>0</v>
      </c>
      <c r="AD8" s="68">
        <v>1</v>
      </c>
      <c r="AE8" s="137">
        <v>0</v>
      </c>
      <c r="AF8" s="22">
        <v>1</v>
      </c>
      <c r="AG8" s="137"/>
      <c r="AH8" s="137"/>
      <c r="AI8" s="137" t="s">
        <v>326</v>
      </c>
      <c r="AJ8" s="137" t="s">
        <v>324</v>
      </c>
      <c r="AK8" s="137"/>
      <c r="AL8" s="137"/>
      <c r="AM8" s="137"/>
      <c r="AN8" s="137"/>
      <c r="AO8" s="137"/>
      <c r="AP8" s="137"/>
      <c r="AQ8" s="137"/>
      <c r="AR8" s="137"/>
      <c r="AS8" s="137"/>
      <c r="AT8" s="137" t="s">
        <v>307</v>
      </c>
      <c r="AU8" s="137"/>
      <c r="AW8" s="137"/>
      <c r="AX8" s="137" t="s">
        <v>206</v>
      </c>
      <c r="AY8" s="137"/>
      <c r="AZ8" s="137"/>
      <c r="BA8" s="137"/>
      <c r="BB8" s="137"/>
      <c r="BC8" s="137" t="s">
        <v>324</v>
      </c>
    </row>
    <row r="9" spans="1:55">
      <c r="A9" s="137">
        <v>514867960</v>
      </c>
      <c r="B9" s="198">
        <v>46301</v>
      </c>
      <c r="C9" s="137">
        <v>10</v>
      </c>
      <c r="D9" s="137">
        <v>6</v>
      </c>
      <c r="E9" s="137">
        <v>2026</v>
      </c>
      <c r="F9" s="67">
        <v>0.45792824074074073</v>
      </c>
      <c r="G9" s="67">
        <v>1.4583333333333334E-3</v>
      </c>
      <c r="H9" s="137"/>
      <c r="I9" s="137">
        <v>61140</v>
      </c>
      <c r="J9" s="137" t="s">
        <v>186</v>
      </c>
      <c r="K9" s="137">
        <v>31924</v>
      </c>
      <c r="L9" s="137" t="s">
        <v>396</v>
      </c>
      <c r="M9" s="137" t="s">
        <v>5</v>
      </c>
      <c r="N9" s="137"/>
      <c r="O9" s="137"/>
      <c r="P9" s="137" t="s">
        <v>180</v>
      </c>
      <c r="Q9" s="21">
        <v>46185.706458333334</v>
      </c>
      <c r="R9" s="137">
        <v>12</v>
      </c>
      <c r="S9" s="137">
        <v>6</v>
      </c>
      <c r="T9" s="137">
        <v>2026</v>
      </c>
      <c r="U9" s="137" t="s">
        <v>191</v>
      </c>
      <c r="V9" s="137" t="s">
        <v>120</v>
      </c>
      <c r="W9" s="137" t="s">
        <v>5</v>
      </c>
      <c r="X9" s="137"/>
      <c r="Y9" s="137">
        <v>0</v>
      </c>
      <c r="Z9" s="68">
        <v>1</v>
      </c>
      <c r="AA9" s="137">
        <v>0</v>
      </c>
      <c r="AB9" s="68">
        <v>1</v>
      </c>
      <c r="AC9" s="137">
        <v>0</v>
      </c>
      <c r="AD9" s="68">
        <v>1</v>
      </c>
      <c r="AE9" s="137">
        <v>1</v>
      </c>
      <c r="AF9" s="22">
        <v>0.875</v>
      </c>
      <c r="AG9" s="137"/>
      <c r="AH9" s="137"/>
      <c r="AI9" s="137" t="s">
        <v>324</v>
      </c>
      <c r="AJ9" s="137" t="s">
        <v>324</v>
      </c>
      <c r="AK9" s="137"/>
      <c r="AL9" s="137"/>
      <c r="AM9" s="137"/>
      <c r="AN9" s="137"/>
      <c r="AO9" s="137"/>
      <c r="AP9" s="137"/>
      <c r="AQ9" s="137"/>
      <c r="AR9" s="137"/>
      <c r="AS9" s="137"/>
      <c r="AT9" s="137" t="s">
        <v>306</v>
      </c>
      <c r="AU9" s="137"/>
      <c r="AW9" s="137"/>
      <c r="AX9" s="137" t="s">
        <v>199</v>
      </c>
      <c r="AY9" s="137"/>
      <c r="AZ9" s="137"/>
      <c r="BA9" s="137"/>
      <c r="BB9" s="137"/>
      <c r="BC9" s="137" t="s">
        <v>324</v>
      </c>
    </row>
    <row r="10" spans="1:55">
      <c r="A10" s="137">
        <v>514861967</v>
      </c>
      <c r="B10" s="198">
        <v>46301</v>
      </c>
      <c r="C10" s="137">
        <v>10</v>
      </c>
      <c r="D10" s="137">
        <v>6</v>
      </c>
      <c r="E10" s="137">
        <v>2026</v>
      </c>
      <c r="F10" s="67">
        <v>0.42003472222222221</v>
      </c>
      <c r="G10" s="67">
        <v>3.1481481481481482E-3</v>
      </c>
      <c r="H10" s="137"/>
      <c r="I10" s="137">
        <v>61124</v>
      </c>
      <c r="J10" s="137" t="s">
        <v>186</v>
      </c>
      <c r="K10" s="137">
        <v>32962</v>
      </c>
      <c r="L10" s="137" t="s">
        <v>398</v>
      </c>
      <c r="M10" s="137" t="s">
        <v>5</v>
      </c>
      <c r="N10" s="137"/>
      <c r="O10" s="137"/>
      <c r="P10" s="137" t="s">
        <v>180</v>
      </c>
      <c r="Q10" s="21">
        <v>46185.675937499997</v>
      </c>
      <c r="R10" s="137">
        <v>12</v>
      </c>
      <c r="S10" s="137">
        <v>6</v>
      </c>
      <c r="T10" s="137">
        <v>2026</v>
      </c>
      <c r="U10" s="137" t="s">
        <v>191</v>
      </c>
      <c r="V10" s="137" t="s">
        <v>120</v>
      </c>
      <c r="W10" s="137" t="s">
        <v>5</v>
      </c>
      <c r="X10" s="137"/>
      <c r="Y10" s="137">
        <v>0</v>
      </c>
      <c r="Z10" s="68">
        <v>1</v>
      </c>
      <c r="AA10" s="137">
        <v>0</v>
      </c>
      <c r="AB10" s="68">
        <v>1</v>
      </c>
      <c r="AC10" s="137">
        <v>0</v>
      </c>
      <c r="AD10" s="68">
        <v>1</v>
      </c>
      <c r="AE10" s="137">
        <v>0</v>
      </c>
      <c r="AF10" s="22">
        <v>1</v>
      </c>
      <c r="AG10" s="137"/>
      <c r="AH10" s="137"/>
      <c r="AI10" s="137" t="s">
        <v>324</v>
      </c>
      <c r="AJ10" s="137" t="s">
        <v>324</v>
      </c>
      <c r="AK10" s="137"/>
      <c r="AL10" s="137"/>
      <c r="AM10" s="137"/>
      <c r="AN10" s="137"/>
      <c r="AO10" s="137"/>
      <c r="AP10" s="137"/>
      <c r="AQ10" s="137"/>
      <c r="AR10" s="137"/>
      <c r="AS10" s="137"/>
      <c r="AT10" s="137" t="s">
        <v>306</v>
      </c>
      <c r="AU10" s="137"/>
      <c r="AW10" s="137"/>
      <c r="AX10" s="137" t="s">
        <v>201</v>
      </c>
      <c r="AY10" s="137"/>
      <c r="AZ10" s="137"/>
      <c r="BA10" s="137"/>
      <c r="BB10" s="137"/>
      <c r="BC10" s="137" t="s">
        <v>324</v>
      </c>
    </row>
    <row r="11" spans="1:55">
      <c r="A11" s="137">
        <v>514871947</v>
      </c>
      <c r="B11" s="198">
        <v>46301</v>
      </c>
      <c r="C11" s="137">
        <v>10</v>
      </c>
      <c r="D11" s="137">
        <v>6</v>
      </c>
      <c r="E11" s="137">
        <v>2026</v>
      </c>
      <c r="F11" s="67">
        <v>0.4780787037037037</v>
      </c>
      <c r="G11" s="67">
        <v>2.1643518518518518E-3</v>
      </c>
      <c r="H11" s="137"/>
      <c r="I11" s="137">
        <v>60510</v>
      </c>
      <c r="J11" s="137" t="s">
        <v>186</v>
      </c>
      <c r="K11" s="137">
        <v>32462</v>
      </c>
      <c r="L11" s="137" t="s">
        <v>464</v>
      </c>
      <c r="M11" s="137" t="s">
        <v>5</v>
      </c>
      <c r="N11" s="137"/>
      <c r="O11" s="137"/>
      <c r="P11" s="137" t="s">
        <v>180</v>
      </c>
      <c r="Q11" s="21">
        <v>46185.701874999999</v>
      </c>
      <c r="R11" s="137">
        <v>12</v>
      </c>
      <c r="S11" s="137">
        <v>6</v>
      </c>
      <c r="T11" s="137">
        <v>2026</v>
      </c>
      <c r="U11" s="137" t="s">
        <v>191</v>
      </c>
      <c r="V11" s="137" t="s">
        <v>120</v>
      </c>
      <c r="W11" s="137" t="s">
        <v>5</v>
      </c>
      <c r="X11" s="137"/>
      <c r="Y11" s="137">
        <v>0</v>
      </c>
      <c r="Z11" s="68">
        <v>1</v>
      </c>
      <c r="AA11" s="137">
        <v>0</v>
      </c>
      <c r="AB11" s="68">
        <v>1</v>
      </c>
      <c r="AC11" s="137">
        <v>0</v>
      </c>
      <c r="AD11" s="68">
        <v>1</v>
      </c>
      <c r="AE11" s="137">
        <v>0</v>
      </c>
      <c r="AF11" s="22">
        <v>1</v>
      </c>
      <c r="AG11" s="137"/>
      <c r="AH11" s="137"/>
      <c r="AI11" s="137" t="s">
        <v>324</v>
      </c>
      <c r="AJ11" s="137" t="s">
        <v>324</v>
      </c>
      <c r="AK11" s="137"/>
      <c r="AL11" s="137"/>
      <c r="AM11" s="137"/>
      <c r="AN11" s="137"/>
      <c r="AO11" s="137"/>
      <c r="AP11" s="137"/>
      <c r="AQ11" s="137"/>
      <c r="AR11" s="137"/>
      <c r="AS11" s="137"/>
      <c r="AT11" s="137" t="s">
        <v>306</v>
      </c>
      <c r="AU11" s="137"/>
      <c r="AW11" s="137"/>
      <c r="AX11" s="137" t="s">
        <v>431</v>
      </c>
      <c r="AY11" s="137"/>
      <c r="AZ11" s="137"/>
      <c r="BA11" s="137"/>
      <c r="BB11" s="137"/>
      <c r="BC11" s="137" t="s">
        <v>324</v>
      </c>
    </row>
    <row r="12" spans="1:55">
      <c r="A12" s="137">
        <v>514904778</v>
      </c>
      <c r="B12" s="198">
        <v>46301</v>
      </c>
      <c r="C12" s="137">
        <v>10</v>
      </c>
      <c r="D12" s="137">
        <v>6</v>
      </c>
      <c r="E12" s="137">
        <v>2026</v>
      </c>
      <c r="F12" s="67">
        <v>0.63818287037037036</v>
      </c>
      <c r="G12" s="67">
        <v>1.5624999999999999E-3</v>
      </c>
      <c r="H12" s="137"/>
      <c r="I12" s="137">
        <v>61141</v>
      </c>
      <c r="J12" s="137" t="s">
        <v>186</v>
      </c>
      <c r="K12" s="137">
        <v>33270</v>
      </c>
      <c r="L12" s="137" t="s">
        <v>372</v>
      </c>
      <c r="M12" s="137" t="s">
        <v>5</v>
      </c>
      <c r="N12" s="137"/>
      <c r="O12" s="137"/>
      <c r="P12" s="137" t="s">
        <v>180</v>
      </c>
      <c r="Q12" s="21">
        <v>46185.673981481479</v>
      </c>
      <c r="R12" s="137">
        <v>12</v>
      </c>
      <c r="S12" s="137">
        <v>6</v>
      </c>
      <c r="T12" s="137">
        <v>2026</v>
      </c>
      <c r="U12" s="137" t="s">
        <v>191</v>
      </c>
      <c r="V12" s="137" t="s">
        <v>120</v>
      </c>
      <c r="W12" s="137" t="s">
        <v>5</v>
      </c>
      <c r="X12" s="137"/>
      <c r="Y12" s="137">
        <v>0</v>
      </c>
      <c r="Z12" s="68">
        <v>1</v>
      </c>
      <c r="AA12" s="137">
        <v>0</v>
      </c>
      <c r="AB12" s="68">
        <v>1</v>
      </c>
      <c r="AC12" s="137">
        <v>0</v>
      </c>
      <c r="AD12" s="68">
        <v>1</v>
      </c>
      <c r="AE12" s="137">
        <v>0</v>
      </c>
      <c r="AF12" s="22">
        <v>1</v>
      </c>
      <c r="AG12" s="137"/>
      <c r="AH12" s="137"/>
      <c r="AI12" s="137" t="s">
        <v>324</v>
      </c>
      <c r="AJ12" s="137" t="s">
        <v>324</v>
      </c>
      <c r="AK12" s="137"/>
      <c r="AL12" s="137"/>
      <c r="AM12" s="137"/>
      <c r="AN12" s="137"/>
      <c r="AO12" s="137"/>
      <c r="AP12" s="137"/>
      <c r="AQ12" s="137"/>
      <c r="AR12" s="137"/>
      <c r="AS12" s="137"/>
      <c r="AT12" s="137" t="s">
        <v>306</v>
      </c>
      <c r="AU12" s="137"/>
      <c r="AW12" s="137"/>
      <c r="AX12" s="137" t="s">
        <v>426</v>
      </c>
      <c r="AY12" s="137"/>
      <c r="AZ12" s="137"/>
      <c r="BA12" s="137"/>
      <c r="BB12" s="137"/>
      <c r="BC12" s="137" t="s">
        <v>324</v>
      </c>
    </row>
    <row r="13" spans="1:55">
      <c r="A13" s="137">
        <v>514741104</v>
      </c>
      <c r="B13" s="198">
        <v>46271</v>
      </c>
      <c r="C13" s="137">
        <v>9</v>
      </c>
      <c r="D13" s="137">
        <v>6</v>
      </c>
      <c r="E13" s="137">
        <v>2026</v>
      </c>
      <c r="F13" s="67">
        <v>0.13244212962962962</v>
      </c>
      <c r="G13" s="67">
        <v>1.5740740740740741E-3</v>
      </c>
      <c r="H13" s="137"/>
      <c r="I13" s="137">
        <v>60505</v>
      </c>
      <c r="J13" s="137" t="s">
        <v>185</v>
      </c>
      <c r="K13" s="137">
        <v>39025</v>
      </c>
      <c r="L13" s="137" t="s">
        <v>317</v>
      </c>
      <c r="M13" s="137" t="s">
        <v>5</v>
      </c>
      <c r="N13" s="137"/>
      <c r="O13" s="137"/>
      <c r="P13" s="137" t="s">
        <v>180</v>
      </c>
      <c r="Q13" s="21">
        <v>46185.744004629632</v>
      </c>
      <c r="R13" s="137">
        <v>12</v>
      </c>
      <c r="S13" s="137">
        <v>6</v>
      </c>
      <c r="T13" s="137">
        <v>2026</v>
      </c>
      <c r="U13" s="137" t="s">
        <v>191</v>
      </c>
      <c r="V13" s="137" t="s">
        <v>120</v>
      </c>
      <c r="W13" s="137" t="s">
        <v>5</v>
      </c>
      <c r="X13" s="137"/>
      <c r="Y13" s="137">
        <v>0</v>
      </c>
      <c r="Z13" s="68">
        <v>1</v>
      </c>
      <c r="AA13" s="137">
        <v>0</v>
      </c>
      <c r="AB13" s="68">
        <v>1</v>
      </c>
      <c r="AC13" s="137">
        <v>0</v>
      </c>
      <c r="AD13" s="68">
        <v>1</v>
      </c>
      <c r="AE13" s="137">
        <v>0</v>
      </c>
      <c r="AF13" s="22">
        <v>1</v>
      </c>
      <c r="AG13" s="137"/>
      <c r="AH13" s="137"/>
      <c r="AI13" s="137" t="s">
        <v>324</v>
      </c>
      <c r="AJ13" s="137" t="s">
        <v>324</v>
      </c>
      <c r="AK13" s="137"/>
      <c r="AL13" s="137"/>
      <c r="AM13" s="137"/>
      <c r="AN13" s="137"/>
      <c r="AO13" s="137"/>
      <c r="AP13" s="137"/>
      <c r="AQ13" s="137"/>
      <c r="AR13" s="137"/>
      <c r="AS13" s="137"/>
      <c r="AT13" s="137" t="s">
        <v>306</v>
      </c>
      <c r="AU13" s="137"/>
      <c r="AW13" s="137"/>
      <c r="AX13" s="137"/>
      <c r="AY13" s="137"/>
      <c r="AZ13" s="137"/>
      <c r="BA13" s="137"/>
      <c r="BB13" s="137"/>
      <c r="BC13" s="137" t="s">
        <v>324</v>
      </c>
    </row>
    <row r="14" spans="1:55">
      <c r="A14" s="137">
        <v>514842138</v>
      </c>
      <c r="B14" s="198">
        <v>46271</v>
      </c>
      <c r="C14" s="137">
        <v>9</v>
      </c>
      <c r="D14" s="137">
        <v>6</v>
      </c>
      <c r="E14" s="137">
        <v>2026</v>
      </c>
      <c r="F14" s="67">
        <v>0.94068287037037035</v>
      </c>
      <c r="G14" s="67">
        <v>4.5601851851851853E-3</v>
      </c>
      <c r="H14" s="137"/>
      <c r="I14" s="137">
        <v>61133</v>
      </c>
      <c r="J14" s="137" t="s">
        <v>185</v>
      </c>
      <c r="K14" s="137">
        <v>32760</v>
      </c>
      <c r="L14" s="137" t="s">
        <v>397</v>
      </c>
      <c r="M14" s="137" t="s">
        <v>5</v>
      </c>
      <c r="N14" s="137"/>
      <c r="O14" s="137"/>
      <c r="P14" s="137" t="s">
        <v>180</v>
      </c>
      <c r="Q14" s="21">
        <v>46185.750486111108</v>
      </c>
      <c r="R14" s="137">
        <v>12</v>
      </c>
      <c r="S14" s="137">
        <v>6</v>
      </c>
      <c r="T14" s="137">
        <v>2026</v>
      </c>
      <c r="U14" s="137" t="s">
        <v>67</v>
      </c>
      <c r="V14" s="137" t="s">
        <v>120</v>
      </c>
      <c r="W14" s="137" t="s">
        <v>5</v>
      </c>
      <c r="X14" s="137"/>
      <c r="Y14" s="137">
        <v>1</v>
      </c>
      <c r="Z14" s="68">
        <v>0</v>
      </c>
      <c r="AA14" s="137">
        <v>0</v>
      </c>
      <c r="AB14" s="68">
        <v>1</v>
      </c>
      <c r="AC14" s="137">
        <v>0</v>
      </c>
      <c r="AD14" s="68">
        <v>1</v>
      </c>
      <c r="AE14" s="137">
        <v>0</v>
      </c>
      <c r="AF14" s="22">
        <v>1</v>
      </c>
      <c r="AG14" s="137"/>
      <c r="AH14" s="137"/>
      <c r="AI14" s="137" t="s">
        <v>324</v>
      </c>
      <c r="AJ14" s="137" t="s">
        <v>324</v>
      </c>
      <c r="AK14" s="137"/>
      <c r="AL14" s="137"/>
      <c r="AM14" s="137"/>
      <c r="AN14" s="137"/>
      <c r="AO14" s="137"/>
      <c r="AP14" s="137"/>
      <c r="AQ14" s="137"/>
      <c r="AR14" s="137"/>
      <c r="AS14" s="137"/>
      <c r="AT14" s="137" t="s">
        <v>307</v>
      </c>
      <c r="AU14" s="137"/>
      <c r="AW14" s="137"/>
      <c r="AX14" s="137"/>
      <c r="AY14" s="137"/>
      <c r="AZ14" s="137"/>
      <c r="BA14" s="137"/>
      <c r="BB14" s="137"/>
      <c r="BC14" s="137" t="s">
        <v>324</v>
      </c>
    </row>
    <row r="15" spans="1:55">
      <c r="A15" s="137">
        <v>514881390</v>
      </c>
      <c r="B15" s="198">
        <v>46301</v>
      </c>
      <c r="C15" s="137">
        <v>10</v>
      </c>
      <c r="D15" s="137">
        <v>6</v>
      </c>
      <c r="E15" s="137">
        <v>2026</v>
      </c>
      <c r="F15" s="67">
        <v>0.52431712962962962</v>
      </c>
      <c r="G15" s="67">
        <v>4.2824074074074075E-3</v>
      </c>
      <c r="H15" s="137"/>
      <c r="I15" s="137">
        <v>61125</v>
      </c>
      <c r="J15" s="137" t="s">
        <v>185</v>
      </c>
      <c r="K15" s="137">
        <v>32764</v>
      </c>
      <c r="L15" s="137" t="s">
        <v>266</v>
      </c>
      <c r="M15" s="137" t="s">
        <v>5</v>
      </c>
      <c r="N15" s="137"/>
      <c r="O15" s="137"/>
      <c r="P15" s="137" t="s">
        <v>180</v>
      </c>
      <c r="Q15" s="21">
        <v>46185.672037037039</v>
      </c>
      <c r="R15" s="137">
        <v>12</v>
      </c>
      <c r="S15" s="137">
        <v>6</v>
      </c>
      <c r="T15" s="137">
        <v>2026</v>
      </c>
      <c r="U15" s="137" t="s">
        <v>191</v>
      </c>
      <c r="V15" s="137" t="s">
        <v>120</v>
      </c>
      <c r="W15" s="137" t="s">
        <v>5</v>
      </c>
      <c r="X15" s="137"/>
      <c r="Y15" s="137">
        <v>0</v>
      </c>
      <c r="Z15" s="68">
        <v>1</v>
      </c>
      <c r="AA15" s="137">
        <v>0</v>
      </c>
      <c r="AB15" s="68">
        <v>1</v>
      </c>
      <c r="AC15" s="137">
        <v>0</v>
      </c>
      <c r="AD15" s="68">
        <v>1</v>
      </c>
      <c r="AE15" s="137">
        <v>0</v>
      </c>
      <c r="AF15" s="22">
        <v>1</v>
      </c>
      <c r="AG15" s="137"/>
      <c r="AH15" s="137"/>
      <c r="AI15" s="137" t="s">
        <v>324</v>
      </c>
      <c r="AJ15" s="137" t="s">
        <v>326</v>
      </c>
      <c r="AK15" s="137"/>
      <c r="AL15" s="137"/>
      <c r="AM15" s="137"/>
      <c r="AN15" s="137"/>
      <c r="AO15" s="137"/>
      <c r="AP15" s="137"/>
      <c r="AQ15" s="137"/>
      <c r="AR15" s="137"/>
      <c r="AS15" s="137"/>
      <c r="AT15" s="137" t="s">
        <v>306</v>
      </c>
      <c r="AU15" s="137"/>
      <c r="AW15" s="137"/>
      <c r="AX15" s="137"/>
      <c r="AY15" s="137"/>
      <c r="AZ15" s="137"/>
      <c r="BA15" s="137"/>
      <c r="BB15" s="137"/>
      <c r="BC15" s="137" t="s">
        <v>324</v>
      </c>
    </row>
    <row r="16" spans="1:55">
      <c r="A16" s="137">
        <v>514888084</v>
      </c>
      <c r="B16" s="198">
        <v>46301</v>
      </c>
      <c r="C16" s="137">
        <v>10</v>
      </c>
      <c r="D16" s="137">
        <v>6</v>
      </c>
      <c r="E16" s="137">
        <v>2026</v>
      </c>
      <c r="F16" s="67">
        <v>0.5596875</v>
      </c>
      <c r="G16" s="67">
        <v>1.3425925925925925E-3</v>
      </c>
      <c r="H16" s="137"/>
      <c r="I16" s="137">
        <v>61137</v>
      </c>
      <c r="J16" s="137" t="s">
        <v>185</v>
      </c>
      <c r="K16" s="137">
        <v>33279</v>
      </c>
      <c r="L16" s="137" t="s">
        <v>311</v>
      </c>
      <c r="M16" s="137" t="s">
        <v>5</v>
      </c>
      <c r="N16" s="137"/>
      <c r="O16" s="137"/>
      <c r="P16" s="137" t="s">
        <v>180</v>
      </c>
      <c r="Q16" s="21">
        <v>46185.636770833335</v>
      </c>
      <c r="R16" s="137">
        <v>12</v>
      </c>
      <c r="S16" s="137">
        <v>6</v>
      </c>
      <c r="T16" s="137">
        <v>2026</v>
      </c>
      <c r="U16" s="137" t="s">
        <v>191</v>
      </c>
      <c r="V16" s="137" t="s">
        <v>120</v>
      </c>
      <c r="W16" s="137" t="s">
        <v>5</v>
      </c>
      <c r="X16" s="137"/>
      <c r="Y16" s="137">
        <v>0</v>
      </c>
      <c r="Z16" s="68">
        <v>1</v>
      </c>
      <c r="AA16" s="137">
        <v>0</v>
      </c>
      <c r="AB16" s="68">
        <v>1</v>
      </c>
      <c r="AC16" s="137">
        <v>0</v>
      </c>
      <c r="AD16" s="68">
        <v>1</v>
      </c>
      <c r="AE16" s="137">
        <v>0</v>
      </c>
      <c r="AF16" s="22">
        <v>1</v>
      </c>
      <c r="AG16" s="137"/>
      <c r="AH16" s="137"/>
      <c r="AI16" s="137" t="s">
        <v>324</v>
      </c>
      <c r="AJ16" s="137" t="s">
        <v>324</v>
      </c>
      <c r="AK16" s="137"/>
      <c r="AL16" s="137"/>
      <c r="AM16" s="137"/>
      <c r="AN16" s="137"/>
      <c r="AO16" s="137"/>
      <c r="AP16" s="137"/>
      <c r="AQ16" s="137"/>
      <c r="AR16" s="137"/>
      <c r="AS16" s="137"/>
      <c r="AT16" s="137" t="s">
        <v>306</v>
      </c>
      <c r="AU16" s="137"/>
      <c r="AW16" s="137"/>
      <c r="AX16" s="137" t="s">
        <v>369</v>
      </c>
      <c r="AY16" s="137"/>
      <c r="AZ16" s="137"/>
      <c r="BA16" s="137"/>
      <c r="BB16" s="137"/>
      <c r="BC16" s="137" t="s">
        <v>324</v>
      </c>
    </row>
    <row r="17" spans="1:55">
      <c r="A17" s="137">
        <v>514970434</v>
      </c>
      <c r="B17" s="198">
        <v>46332</v>
      </c>
      <c r="C17" s="137">
        <v>11</v>
      </c>
      <c r="D17" s="137">
        <v>6</v>
      </c>
      <c r="E17" s="137">
        <v>2026</v>
      </c>
      <c r="F17" s="67">
        <v>0.40281250000000002</v>
      </c>
      <c r="G17" s="67">
        <v>2.0370370370370373E-3</v>
      </c>
      <c r="H17" s="137"/>
      <c r="I17" s="137">
        <v>61140</v>
      </c>
      <c r="J17" s="137" t="s">
        <v>185</v>
      </c>
      <c r="K17" s="137">
        <v>31924</v>
      </c>
      <c r="L17" s="137" t="s">
        <v>396</v>
      </c>
      <c r="M17" s="137" t="s">
        <v>5</v>
      </c>
      <c r="N17" s="137"/>
      <c r="O17" s="137"/>
      <c r="P17" s="137" t="s">
        <v>180</v>
      </c>
      <c r="Q17" s="21">
        <v>46185.567141203705</v>
      </c>
      <c r="R17" s="137">
        <v>12</v>
      </c>
      <c r="S17" s="137">
        <v>6</v>
      </c>
      <c r="T17" s="137">
        <v>2026</v>
      </c>
      <c r="U17" s="137" t="s">
        <v>191</v>
      </c>
      <c r="V17" s="137" t="s">
        <v>120</v>
      </c>
      <c r="W17" s="137" t="s">
        <v>5</v>
      </c>
      <c r="X17" s="137"/>
      <c r="Y17" s="137">
        <v>0</v>
      </c>
      <c r="Z17" s="68">
        <v>1</v>
      </c>
      <c r="AA17" s="137">
        <v>0</v>
      </c>
      <c r="AB17" s="68">
        <v>1</v>
      </c>
      <c r="AC17" s="137">
        <v>0</v>
      </c>
      <c r="AD17" s="68">
        <v>1</v>
      </c>
      <c r="AE17" s="137">
        <v>0</v>
      </c>
      <c r="AF17" s="22">
        <v>1</v>
      </c>
      <c r="AG17" s="137"/>
      <c r="AH17" s="137"/>
      <c r="AI17" s="137" t="s">
        <v>324</v>
      </c>
      <c r="AJ17" s="137" t="s">
        <v>324</v>
      </c>
      <c r="AK17" s="137"/>
      <c r="AL17" s="137"/>
      <c r="AM17" s="137"/>
      <c r="AN17" s="137"/>
      <c r="AO17" s="137"/>
      <c r="AP17" s="137"/>
      <c r="AQ17" s="137"/>
      <c r="AR17" s="137"/>
      <c r="AS17" s="137"/>
      <c r="AT17" s="137" t="s">
        <v>306</v>
      </c>
      <c r="AU17" s="137"/>
      <c r="AW17" s="137"/>
      <c r="AX17" s="137"/>
      <c r="AY17" s="137"/>
      <c r="AZ17" s="137"/>
      <c r="BA17" s="137"/>
      <c r="BB17" s="137"/>
      <c r="BC17" s="137" t="s">
        <v>324</v>
      </c>
    </row>
    <row r="18" spans="1:55">
      <c r="A18" s="137">
        <v>515017500</v>
      </c>
      <c r="B18" s="198">
        <v>46332</v>
      </c>
      <c r="C18" s="137">
        <v>11</v>
      </c>
      <c r="D18" s="137">
        <v>6</v>
      </c>
      <c r="E18" s="137">
        <v>2026</v>
      </c>
      <c r="F18" s="67">
        <v>0.64017361111111104</v>
      </c>
      <c r="G18" s="67">
        <v>1.1226851851851851E-3</v>
      </c>
      <c r="H18" s="137"/>
      <c r="I18" s="137">
        <v>61132</v>
      </c>
      <c r="J18" s="137" t="s">
        <v>185</v>
      </c>
      <c r="K18" s="137">
        <v>33277</v>
      </c>
      <c r="L18" s="137" t="s">
        <v>400</v>
      </c>
      <c r="M18" s="137" t="s">
        <v>5</v>
      </c>
      <c r="N18" s="137"/>
      <c r="O18" s="137"/>
      <c r="P18" s="137" t="s">
        <v>180</v>
      </c>
      <c r="Q18" s="21">
        <v>46185.565150462964</v>
      </c>
      <c r="R18" s="137">
        <v>12</v>
      </c>
      <c r="S18" s="137">
        <v>6</v>
      </c>
      <c r="T18" s="137">
        <v>2026</v>
      </c>
      <c r="U18" s="137" t="s">
        <v>191</v>
      </c>
      <c r="V18" s="137" t="s">
        <v>120</v>
      </c>
      <c r="W18" s="137" t="s">
        <v>5</v>
      </c>
      <c r="X18" s="137"/>
      <c r="Y18" s="137">
        <v>0</v>
      </c>
      <c r="Z18" s="68">
        <v>1</v>
      </c>
      <c r="AA18" s="137">
        <v>0</v>
      </c>
      <c r="AB18" s="68">
        <v>1</v>
      </c>
      <c r="AC18" s="137">
        <v>0</v>
      </c>
      <c r="AD18" s="68">
        <v>1</v>
      </c>
      <c r="AE18" s="137">
        <v>0</v>
      </c>
      <c r="AF18" s="22">
        <v>1</v>
      </c>
      <c r="AG18" s="137"/>
      <c r="AH18" s="137"/>
      <c r="AI18" s="137" t="s">
        <v>326</v>
      </c>
      <c r="AJ18" s="137" t="s">
        <v>324</v>
      </c>
      <c r="AK18" s="137"/>
      <c r="AL18" s="137"/>
      <c r="AM18" s="137"/>
      <c r="AN18" s="137"/>
      <c r="AO18" s="137"/>
      <c r="AP18" s="137"/>
      <c r="AQ18" s="137" t="s">
        <v>463</v>
      </c>
      <c r="AR18" s="137"/>
      <c r="AS18" s="137"/>
      <c r="AT18" s="137" t="s">
        <v>307</v>
      </c>
      <c r="AU18" s="137"/>
      <c r="AW18" s="137"/>
      <c r="AX18" s="137" t="s">
        <v>241</v>
      </c>
      <c r="AY18" s="137"/>
      <c r="AZ18" s="137"/>
      <c r="BA18" s="137"/>
      <c r="BB18" s="137"/>
      <c r="BC18" s="137" t="s">
        <v>324</v>
      </c>
    </row>
    <row r="19" spans="1:55">
      <c r="A19" s="137">
        <v>515094054</v>
      </c>
      <c r="B19" s="198">
        <v>46362</v>
      </c>
      <c r="C19" s="137">
        <v>12</v>
      </c>
      <c r="D19" s="137">
        <v>6</v>
      </c>
      <c r="E19" s="137">
        <v>2026</v>
      </c>
      <c r="F19" s="67">
        <v>0.60979166666666662</v>
      </c>
      <c r="G19" s="67">
        <v>1.6203703703703703E-3</v>
      </c>
      <c r="H19" s="137"/>
      <c r="I19" s="137">
        <v>60504</v>
      </c>
      <c r="J19" s="137" t="s">
        <v>185</v>
      </c>
      <c r="K19" s="137">
        <v>39024</v>
      </c>
      <c r="L19" s="137" t="s">
        <v>465</v>
      </c>
      <c r="M19" s="137" t="s">
        <v>198</v>
      </c>
      <c r="N19" s="137"/>
      <c r="O19" s="137"/>
      <c r="P19" s="137" t="s">
        <v>180</v>
      </c>
      <c r="Q19" s="21">
        <v>46188.629814814813</v>
      </c>
      <c r="R19" s="137">
        <v>15</v>
      </c>
      <c r="S19" s="137">
        <v>6</v>
      </c>
      <c r="T19" s="137">
        <v>2026</v>
      </c>
      <c r="U19" s="137" t="s">
        <v>191</v>
      </c>
      <c r="V19" s="137" t="s">
        <v>120</v>
      </c>
      <c r="W19" s="137" t="s">
        <v>198</v>
      </c>
      <c r="X19" s="137"/>
      <c r="Y19" s="137">
        <v>0</v>
      </c>
      <c r="Z19" s="68">
        <v>1</v>
      </c>
      <c r="AA19" s="137">
        <v>0</v>
      </c>
      <c r="AB19" s="68">
        <v>1</v>
      </c>
      <c r="AC19" s="137">
        <v>0</v>
      </c>
      <c r="AD19" s="68">
        <v>1</v>
      </c>
      <c r="AE19" s="137">
        <v>0</v>
      </c>
      <c r="AF19" s="22">
        <v>1</v>
      </c>
      <c r="AG19" s="137"/>
      <c r="AH19" s="137"/>
      <c r="AI19" s="137" t="s">
        <v>324</v>
      </c>
      <c r="AJ19" s="137" t="s">
        <v>326</v>
      </c>
      <c r="AK19" s="137"/>
      <c r="AL19" s="137"/>
      <c r="AM19" s="137"/>
      <c r="AN19" s="137"/>
      <c r="AO19" s="137"/>
      <c r="AP19" s="137"/>
      <c r="AQ19" s="137"/>
      <c r="AR19" s="137"/>
      <c r="AS19" s="137"/>
      <c r="AT19" s="137" t="s">
        <v>307</v>
      </c>
      <c r="AU19" s="137"/>
      <c r="AW19" s="137"/>
      <c r="AX19" s="137" t="s">
        <v>241</v>
      </c>
      <c r="AY19" s="137"/>
      <c r="AZ19" s="137"/>
      <c r="BA19" s="137"/>
      <c r="BB19" s="137"/>
      <c r="BC19" s="137" t="s">
        <v>324</v>
      </c>
    </row>
    <row r="20" spans="1:55">
      <c r="A20" s="137">
        <v>515306969</v>
      </c>
      <c r="B20" s="137" t="s">
        <v>461</v>
      </c>
      <c r="C20" s="137">
        <v>14</v>
      </c>
      <c r="D20" s="137">
        <v>6</v>
      </c>
      <c r="E20" s="137">
        <v>2026</v>
      </c>
      <c r="F20" s="67">
        <v>0.76796296296296296</v>
      </c>
      <c r="G20" s="67">
        <v>1.1574074074074073E-3</v>
      </c>
      <c r="H20" s="137"/>
      <c r="I20" s="137">
        <v>61136</v>
      </c>
      <c r="J20" s="137" t="s">
        <v>185</v>
      </c>
      <c r="K20" s="137">
        <v>33271</v>
      </c>
      <c r="L20" s="137" t="s">
        <v>371</v>
      </c>
      <c r="M20" s="137" t="s">
        <v>5</v>
      </c>
      <c r="N20" s="137"/>
      <c r="O20" s="137"/>
      <c r="P20" s="137" t="s">
        <v>180</v>
      </c>
      <c r="Q20" s="21">
        <v>46188.747685185182</v>
      </c>
      <c r="R20" s="137">
        <v>15</v>
      </c>
      <c r="S20" s="137">
        <v>6</v>
      </c>
      <c r="T20" s="137">
        <v>2026</v>
      </c>
      <c r="U20" s="137" t="s">
        <v>191</v>
      </c>
      <c r="V20" s="137" t="s">
        <v>120</v>
      </c>
      <c r="W20" s="137" t="s">
        <v>5</v>
      </c>
      <c r="X20" s="137"/>
      <c r="Y20" s="137">
        <v>0</v>
      </c>
      <c r="Z20" s="68">
        <v>1</v>
      </c>
      <c r="AA20" s="137">
        <v>0</v>
      </c>
      <c r="AB20" s="68">
        <v>1</v>
      </c>
      <c r="AC20" s="137">
        <v>0</v>
      </c>
      <c r="AD20" s="68">
        <v>1</v>
      </c>
      <c r="AE20" s="137">
        <v>0</v>
      </c>
      <c r="AF20" s="22">
        <v>1</v>
      </c>
      <c r="AG20" s="137"/>
      <c r="AH20" s="137"/>
      <c r="AI20" s="137" t="s">
        <v>326</v>
      </c>
      <c r="AJ20" s="137" t="s">
        <v>324</v>
      </c>
      <c r="AK20" s="137"/>
      <c r="AL20" s="137"/>
      <c r="AM20" s="137"/>
      <c r="AN20" s="137"/>
      <c r="AO20" s="137"/>
      <c r="AP20" s="137"/>
      <c r="AQ20" s="137"/>
      <c r="AR20" s="137"/>
      <c r="AS20" s="137"/>
      <c r="AT20" s="137" t="s">
        <v>307</v>
      </c>
      <c r="AU20" s="137"/>
      <c r="AW20" s="137"/>
      <c r="AX20" s="137" t="s">
        <v>241</v>
      </c>
      <c r="AY20" s="137"/>
      <c r="AZ20" s="137"/>
      <c r="BA20" s="137"/>
      <c r="BB20" s="137"/>
      <c r="BC20" s="137" t="s">
        <v>324</v>
      </c>
    </row>
    <row r="21" spans="1:55">
      <c r="A21" s="137">
        <v>515310714</v>
      </c>
      <c r="B21" s="137" t="s">
        <v>461</v>
      </c>
      <c r="C21" s="137">
        <v>14</v>
      </c>
      <c r="D21" s="137">
        <v>6</v>
      </c>
      <c r="E21" s="137">
        <v>2026</v>
      </c>
      <c r="F21" s="67">
        <v>0.79226851851851843</v>
      </c>
      <c r="G21" s="67">
        <v>1.3194444444444443E-3</v>
      </c>
      <c r="H21" s="137"/>
      <c r="I21" s="137">
        <v>61136</v>
      </c>
      <c r="J21" s="137" t="s">
        <v>185</v>
      </c>
      <c r="K21" s="137">
        <v>33271</v>
      </c>
      <c r="L21" s="137" t="s">
        <v>371</v>
      </c>
      <c r="M21" s="137" t="s">
        <v>5</v>
      </c>
      <c r="N21" s="137"/>
      <c r="O21" s="137"/>
      <c r="P21" s="137" t="s">
        <v>180</v>
      </c>
      <c r="Q21" s="21">
        <v>46188.612905092596</v>
      </c>
      <c r="R21" s="137">
        <v>15</v>
      </c>
      <c r="S21" s="137">
        <v>6</v>
      </c>
      <c r="T21" s="137">
        <v>2026</v>
      </c>
      <c r="U21" s="137" t="s">
        <v>191</v>
      </c>
      <c r="V21" s="137" t="s">
        <v>120</v>
      </c>
      <c r="W21" s="137" t="s">
        <v>5</v>
      </c>
      <c r="X21" s="137"/>
      <c r="Y21" s="137">
        <v>0</v>
      </c>
      <c r="Z21" s="68">
        <v>1</v>
      </c>
      <c r="AA21" s="137">
        <v>0</v>
      </c>
      <c r="AB21" s="68">
        <v>1</v>
      </c>
      <c r="AC21" s="137">
        <v>0</v>
      </c>
      <c r="AD21" s="68">
        <v>1</v>
      </c>
      <c r="AE21" s="137">
        <v>0</v>
      </c>
      <c r="AF21" s="22">
        <v>1</v>
      </c>
      <c r="AG21" s="137"/>
      <c r="AH21" s="137"/>
      <c r="AI21" s="137" t="s">
        <v>326</v>
      </c>
      <c r="AJ21" s="137" t="s">
        <v>324</v>
      </c>
      <c r="AK21" s="137"/>
      <c r="AL21" s="137"/>
      <c r="AM21" s="137"/>
      <c r="AN21" s="137"/>
      <c r="AO21" s="137"/>
      <c r="AP21" s="137"/>
      <c r="AQ21" s="137"/>
      <c r="AR21" s="137"/>
      <c r="AS21" s="137"/>
      <c r="AT21" s="137" t="s">
        <v>307</v>
      </c>
      <c r="AU21" s="137"/>
      <c r="AW21" s="137"/>
      <c r="AX21" s="137" t="s">
        <v>241</v>
      </c>
      <c r="AY21" s="137"/>
      <c r="AZ21" s="137"/>
      <c r="BA21" s="137"/>
      <c r="BB21" s="137"/>
      <c r="BC21" s="137" t="s">
        <v>324</v>
      </c>
    </row>
    <row r="22" spans="1:55">
      <c r="A22" s="137">
        <v>515321269</v>
      </c>
      <c r="B22" s="137" t="s">
        <v>461</v>
      </c>
      <c r="C22" s="137">
        <v>14</v>
      </c>
      <c r="D22" s="137">
        <v>6</v>
      </c>
      <c r="E22" s="137">
        <v>2026</v>
      </c>
      <c r="F22" s="67">
        <v>0.89298611111111104</v>
      </c>
      <c r="G22" s="67">
        <v>9.1435185185185185E-4</v>
      </c>
      <c r="H22" s="137"/>
      <c r="I22" s="137">
        <v>61141</v>
      </c>
      <c r="J22" s="137" t="s">
        <v>185</v>
      </c>
      <c r="K22" s="137">
        <v>33270</v>
      </c>
      <c r="L22" s="137" t="s">
        <v>372</v>
      </c>
      <c r="M22" s="137" t="s">
        <v>5</v>
      </c>
      <c r="N22" s="137"/>
      <c r="O22" s="137"/>
      <c r="P22" s="137" t="s">
        <v>180</v>
      </c>
      <c r="Q22" s="21">
        <v>46188.746863425928</v>
      </c>
      <c r="R22" s="137">
        <v>15</v>
      </c>
      <c r="S22" s="137">
        <v>6</v>
      </c>
      <c r="T22" s="137">
        <v>2026</v>
      </c>
      <c r="U22" s="137" t="s">
        <v>191</v>
      </c>
      <c r="V22" s="137" t="s">
        <v>124</v>
      </c>
      <c r="W22" s="137" t="s">
        <v>5</v>
      </c>
      <c r="X22" s="137"/>
      <c r="Y22" s="137">
        <v>0</v>
      </c>
      <c r="Z22" s="68">
        <v>1</v>
      </c>
      <c r="AA22" s="137">
        <v>0</v>
      </c>
      <c r="AB22" s="68">
        <v>1</v>
      </c>
      <c r="AC22" s="137">
        <v>0</v>
      </c>
      <c r="AD22" s="68">
        <v>1</v>
      </c>
      <c r="AE22" s="137">
        <v>0</v>
      </c>
      <c r="AF22" s="22">
        <v>1</v>
      </c>
      <c r="AG22" s="137"/>
      <c r="AH22" s="137"/>
      <c r="AI22" s="137" t="s">
        <v>326</v>
      </c>
      <c r="AJ22" s="137" t="s">
        <v>324</v>
      </c>
      <c r="AK22" s="137"/>
      <c r="AL22" s="137"/>
      <c r="AM22" s="137"/>
      <c r="AN22" s="137"/>
      <c r="AO22" s="137"/>
      <c r="AP22" s="137"/>
      <c r="AQ22" s="137"/>
      <c r="AR22" s="137"/>
      <c r="AS22" s="137"/>
      <c r="AT22" s="137" t="s">
        <v>307</v>
      </c>
      <c r="AU22" s="137"/>
      <c r="AW22" s="137"/>
      <c r="AX22" s="137" t="s">
        <v>241</v>
      </c>
      <c r="AY22" s="137"/>
      <c r="AZ22" s="137"/>
      <c r="BA22" s="137"/>
      <c r="BB22" s="137"/>
      <c r="BC22" s="137" t="s">
        <v>324</v>
      </c>
    </row>
    <row r="23" spans="1:55">
      <c r="A23" s="137">
        <v>515577668</v>
      </c>
      <c r="B23" s="137" t="s">
        <v>462</v>
      </c>
      <c r="C23" s="137">
        <v>17</v>
      </c>
      <c r="D23" s="137">
        <v>6</v>
      </c>
      <c r="E23" s="137">
        <v>2026</v>
      </c>
      <c r="F23" s="67">
        <v>0.41644675925925928</v>
      </c>
      <c r="G23" s="67">
        <v>1.712962962962963E-3</v>
      </c>
      <c r="H23" s="137"/>
      <c r="I23" s="137">
        <v>61141</v>
      </c>
      <c r="J23" s="137" t="s">
        <v>185</v>
      </c>
      <c r="K23" s="137">
        <v>33270</v>
      </c>
      <c r="L23" s="137" t="s">
        <v>372</v>
      </c>
      <c r="M23" s="137" t="s">
        <v>5</v>
      </c>
      <c r="N23" s="137"/>
      <c r="O23" s="137"/>
      <c r="P23" s="137" t="s">
        <v>180</v>
      </c>
      <c r="Q23" s="21">
        <v>46191.536435185182</v>
      </c>
      <c r="R23" s="137">
        <v>18</v>
      </c>
      <c r="S23" s="137">
        <v>6</v>
      </c>
      <c r="T23" s="137">
        <v>2026</v>
      </c>
      <c r="U23" s="137" t="s">
        <v>191</v>
      </c>
      <c r="V23" s="137" t="s">
        <v>120</v>
      </c>
      <c r="W23" s="137" t="s">
        <v>5</v>
      </c>
      <c r="X23" s="137"/>
      <c r="Y23" s="137">
        <v>0</v>
      </c>
      <c r="Z23" s="68">
        <v>1</v>
      </c>
      <c r="AA23" s="137">
        <v>0</v>
      </c>
      <c r="AB23" s="68">
        <v>1</v>
      </c>
      <c r="AC23" s="137">
        <v>0</v>
      </c>
      <c r="AD23" s="68">
        <v>1</v>
      </c>
      <c r="AE23" s="137">
        <v>1</v>
      </c>
      <c r="AF23" s="22">
        <v>0.875</v>
      </c>
      <c r="AG23" s="137"/>
      <c r="AH23" s="137"/>
      <c r="AI23" s="137" t="s">
        <v>324</v>
      </c>
      <c r="AJ23" s="137" t="s">
        <v>324</v>
      </c>
      <c r="AK23" s="137"/>
      <c r="AL23" s="137"/>
      <c r="AM23" s="137"/>
      <c r="AN23" s="137"/>
      <c r="AO23" s="137"/>
      <c r="AP23" s="137"/>
      <c r="AQ23" s="137"/>
      <c r="AR23" s="137"/>
      <c r="AS23" s="137"/>
      <c r="AT23" s="137" t="s">
        <v>306</v>
      </c>
      <c r="AU23" s="137"/>
      <c r="AW23" s="137"/>
      <c r="AX23" s="137" t="s">
        <v>327</v>
      </c>
      <c r="AY23" s="137"/>
      <c r="AZ23" s="137"/>
      <c r="BA23" s="137"/>
      <c r="BB23" s="137"/>
      <c r="BC23" s="137" t="s">
        <v>324</v>
      </c>
    </row>
    <row r="24" spans="1:55">
      <c r="A24" s="137">
        <v>515598361</v>
      </c>
      <c r="B24" s="137" t="s">
        <v>462</v>
      </c>
      <c r="C24" s="137">
        <v>17</v>
      </c>
      <c r="D24" s="137">
        <v>6</v>
      </c>
      <c r="E24" s="137">
        <v>2026</v>
      </c>
      <c r="F24" s="67">
        <v>0.52797453703703701</v>
      </c>
      <c r="G24" s="67">
        <v>1.2962962962962963E-3</v>
      </c>
      <c r="H24" s="137"/>
      <c r="I24" s="137">
        <v>61122</v>
      </c>
      <c r="J24" s="137" t="s">
        <v>185</v>
      </c>
      <c r="K24" s="137">
        <v>32747</v>
      </c>
      <c r="L24" s="137" t="s">
        <v>468</v>
      </c>
      <c r="M24" s="137" t="s">
        <v>5</v>
      </c>
      <c r="N24" s="137"/>
      <c r="O24" s="137"/>
      <c r="P24" s="137" t="s">
        <v>180</v>
      </c>
      <c r="Q24" s="21">
        <v>46191.534641203703</v>
      </c>
      <c r="R24" s="137">
        <v>18</v>
      </c>
      <c r="S24" s="137">
        <v>6</v>
      </c>
      <c r="T24" s="137">
        <v>2026</v>
      </c>
      <c r="U24" s="137" t="s">
        <v>191</v>
      </c>
      <c r="V24" s="137" t="s">
        <v>120</v>
      </c>
      <c r="W24" s="137" t="s">
        <v>5</v>
      </c>
      <c r="X24" s="137"/>
      <c r="Y24" s="137">
        <v>0</v>
      </c>
      <c r="Z24" s="68">
        <v>1</v>
      </c>
      <c r="AA24" s="137">
        <v>0</v>
      </c>
      <c r="AB24" s="68">
        <v>1</v>
      </c>
      <c r="AC24" s="137">
        <v>0</v>
      </c>
      <c r="AD24" s="68">
        <v>1</v>
      </c>
      <c r="AE24" s="137">
        <v>1</v>
      </c>
      <c r="AF24" s="22">
        <v>0.875</v>
      </c>
      <c r="AG24" s="137"/>
      <c r="AH24" s="137"/>
      <c r="AI24" s="137" t="s">
        <v>324</v>
      </c>
      <c r="AJ24" s="137" t="s">
        <v>324</v>
      </c>
      <c r="AK24" s="137"/>
      <c r="AL24" s="137"/>
      <c r="AM24" s="137"/>
      <c r="AN24" s="137"/>
      <c r="AO24" s="137"/>
      <c r="AP24" s="137"/>
      <c r="AQ24" s="137"/>
      <c r="AR24" s="137"/>
      <c r="AS24" s="137"/>
      <c r="AT24" s="137" t="s">
        <v>306</v>
      </c>
      <c r="AU24" s="137"/>
      <c r="AW24" s="137"/>
      <c r="AX24" s="137" t="s">
        <v>327</v>
      </c>
      <c r="AY24" s="137"/>
      <c r="AZ24" s="137"/>
      <c r="BA24" s="137"/>
      <c r="BB24" s="137"/>
      <c r="BC24" s="137" t="s">
        <v>324</v>
      </c>
    </row>
    <row r="25" spans="1:55">
      <c r="A25" s="137">
        <v>515622525</v>
      </c>
      <c r="B25" s="137" t="s">
        <v>462</v>
      </c>
      <c r="C25" s="137">
        <v>17</v>
      </c>
      <c r="D25" s="137">
        <v>6</v>
      </c>
      <c r="E25" s="137">
        <v>2026</v>
      </c>
      <c r="F25" s="67">
        <v>0.6375925925925926</v>
      </c>
      <c r="G25" s="67">
        <v>3.9814814814814817E-3</v>
      </c>
      <c r="H25" s="137"/>
      <c r="I25" s="137">
        <v>61139</v>
      </c>
      <c r="J25" s="137" t="s">
        <v>185</v>
      </c>
      <c r="K25" s="137">
        <v>32754</v>
      </c>
      <c r="L25" s="137" t="s">
        <v>469</v>
      </c>
      <c r="M25" s="137" t="s">
        <v>5</v>
      </c>
      <c r="N25" s="137"/>
      <c r="O25" s="137"/>
      <c r="P25" s="137" t="s">
        <v>180</v>
      </c>
      <c r="Q25" s="21">
        <v>46191.613240740742</v>
      </c>
      <c r="R25" s="137">
        <v>18</v>
      </c>
      <c r="S25" s="137">
        <v>6</v>
      </c>
      <c r="T25" s="137">
        <v>2026</v>
      </c>
      <c r="U25" s="137" t="s">
        <v>191</v>
      </c>
      <c r="V25" s="137" t="s">
        <v>120</v>
      </c>
      <c r="W25" s="137" t="s">
        <v>5</v>
      </c>
      <c r="X25" s="137"/>
      <c r="Y25" s="137">
        <v>0</v>
      </c>
      <c r="Z25" s="68">
        <v>1</v>
      </c>
      <c r="AA25" s="137">
        <v>0</v>
      </c>
      <c r="AB25" s="68">
        <v>1</v>
      </c>
      <c r="AC25" s="137">
        <v>0</v>
      </c>
      <c r="AD25" s="68">
        <v>1</v>
      </c>
      <c r="AE25" s="137">
        <v>0</v>
      </c>
      <c r="AF25" s="22">
        <v>1</v>
      </c>
      <c r="AG25" s="137"/>
      <c r="AH25" s="137"/>
      <c r="AI25" s="137" t="s">
        <v>324</v>
      </c>
      <c r="AJ25" s="137" t="s">
        <v>326</v>
      </c>
      <c r="AK25" s="137"/>
      <c r="AL25" s="137"/>
      <c r="AM25" s="137"/>
      <c r="AN25" s="137"/>
      <c r="AO25" s="137"/>
      <c r="AP25" s="137"/>
      <c r="AQ25" s="137"/>
      <c r="AR25" s="137"/>
      <c r="AS25" s="137"/>
      <c r="AT25" s="137" t="s">
        <v>306</v>
      </c>
      <c r="AU25" s="137"/>
      <c r="AW25" s="137"/>
      <c r="AX25" s="137" t="s">
        <v>241</v>
      </c>
      <c r="AY25" s="137"/>
      <c r="AZ25" s="137"/>
      <c r="BA25" s="137"/>
      <c r="BB25" s="137"/>
      <c r="BC25" s="137" t="s">
        <v>324</v>
      </c>
    </row>
    <row r="26" spans="1:55">
      <c r="A26" s="137">
        <v>515648478</v>
      </c>
      <c r="B26" s="137" t="s">
        <v>462</v>
      </c>
      <c r="C26" s="137">
        <v>17</v>
      </c>
      <c r="D26" s="137">
        <v>6</v>
      </c>
      <c r="E26" s="137">
        <v>2026</v>
      </c>
      <c r="F26" s="67">
        <v>0.76298611111111114</v>
      </c>
      <c r="G26" s="67">
        <v>2.2453703703703702E-3</v>
      </c>
      <c r="H26" s="137"/>
      <c r="I26" s="137">
        <v>61122</v>
      </c>
      <c r="J26" s="137" t="s">
        <v>185</v>
      </c>
      <c r="K26" s="137">
        <v>32747</v>
      </c>
      <c r="L26" s="137" t="s">
        <v>468</v>
      </c>
      <c r="M26" s="137" t="s">
        <v>5</v>
      </c>
      <c r="N26" s="137"/>
      <c r="O26" s="137"/>
      <c r="P26" s="137" t="s">
        <v>180</v>
      </c>
      <c r="Q26" s="21">
        <v>46191.616388888891</v>
      </c>
      <c r="R26" s="137">
        <v>18</v>
      </c>
      <c r="S26" s="137">
        <v>6</v>
      </c>
      <c r="T26" s="137">
        <v>2026</v>
      </c>
      <c r="U26" s="137" t="s">
        <v>191</v>
      </c>
      <c r="V26" s="137" t="s">
        <v>120</v>
      </c>
      <c r="W26" s="137" t="s">
        <v>5</v>
      </c>
      <c r="X26" s="137"/>
      <c r="Y26" s="137">
        <v>0</v>
      </c>
      <c r="Z26" s="68">
        <v>1</v>
      </c>
      <c r="AA26" s="137">
        <v>0</v>
      </c>
      <c r="AB26" s="68">
        <v>1</v>
      </c>
      <c r="AC26" s="137">
        <v>0</v>
      </c>
      <c r="AD26" s="68">
        <v>1</v>
      </c>
      <c r="AE26" s="137">
        <v>0</v>
      </c>
      <c r="AF26" s="22">
        <v>1</v>
      </c>
      <c r="AG26" s="137"/>
      <c r="AH26" s="137"/>
      <c r="AI26" s="137" t="s">
        <v>324</v>
      </c>
      <c r="AJ26" s="137" t="s">
        <v>324</v>
      </c>
      <c r="AK26" s="137"/>
      <c r="AL26" s="137"/>
      <c r="AM26" s="137"/>
      <c r="AN26" s="137"/>
      <c r="AO26" s="137"/>
      <c r="AP26" s="137"/>
      <c r="AQ26" s="137"/>
      <c r="AR26" s="137"/>
      <c r="AS26" s="137"/>
      <c r="AT26" s="137" t="s">
        <v>306</v>
      </c>
      <c r="AU26" s="137"/>
      <c r="AW26" s="137"/>
      <c r="AX26" s="137" t="s">
        <v>327</v>
      </c>
      <c r="AY26" s="137"/>
      <c r="AZ26" s="137"/>
      <c r="BA26" s="137"/>
      <c r="BB26" s="137"/>
      <c r="BC26" s="137" t="s">
        <v>324</v>
      </c>
    </row>
    <row r="27" spans="1:55">
      <c r="B27" s="116"/>
      <c r="F27" s="102"/>
      <c r="G27" s="102"/>
      <c r="Q27" s="103"/>
      <c r="Z27" s="104"/>
      <c r="AB27" s="104"/>
      <c r="AD27" s="104"/>
      <c r="AF27" s="105"/>
    </row>
    <row r="28" spans="1:55">
      <c r="B28" s="116"/>
      <c r="F28" s="102"/>
      <c r="G28" s="102"/>
      <c r="Q28" s="103"/>
      <c r="Z28" s="104"/>
      <c r="AB28" s="104"/>
      <c r="AD28" s="104"/>
      <c r="AF28" s="105"/>
    </row>
    <row r="29" spans="1:55">
      <c r="B29" s="116"/>
      <c r="F29" s="102"/>
      <c r="G29" s="102"/>
      <c r="Q29" s="103"/>
      <c r="Z29" s="104"/>
      <c r="AB29" s="104"/>
      <c r="AD29" s="104"/>
      <c r="AF29" s="105"/>
    </row>
    <row r="30" spans="1:55">
      <c r="B30" s="116"/>
      <c r="F30" s="102"/>
      <c r="G30" s="102"/>
      <c r="Q30" s="103"/>
      <c r="Z30" s="104"/>
      <c r="AB30" s="104"/>
      <c r="AD30" s="104"/>
      <c r="AF30" s="105"/>
    </row>
    <row r="31" spans="1:55">
      <c r="B31" s="116"/>
      <c r="F31" s="102"/>
      <c r="G31" s="102"/>
      <c r="Q31" s="103"/>
      <c r="Z31" s="104"/>
      <c r="AB31" s="104"/>
      <c r="AD31" s="104"/>
      <c r="AF31" s="105"/>
    </row>
    <row r="32" spans="1:55">
      <c r="B32" s="116"/>
      <c r="F32" s="102"/>
      <c r="G32" s="102"/>
      <c r="Q32" s="103"/>
      <c r="Z32" s="104"/>
      <c r="AB32" s="104"/>
      <c r="AD32" s="104"/>
      <c r="AF32" s="105"/>
    </row>
    <row r="33" spans="2:32">
      <c r="B33" s="116"/>
      <c r="F33" s="102"/>
      <c r="G33" s="102"/>
      <c r="Q33" s="103"/>
      <c r="Z33" s="104"/>
      <c r="AB33" s="104"/>
      <c r="AD33" s="104"/>
      <c r="AF33" s="105"/>
    </row>
    <row r="34" spans="2:32">
      <c r="B34" s="116"/>
      <c r="F34" s="102"/>
      <c r="G34" s="102"/>
      <c r="Q34" s="103"/>
      <c r="Z34" s="104"/>
      <c r="AB34" s="104"/>
      <c r="AD34" s="104"/>
      <c r="AF34" s="105"/>
    </row>
    <row r="35" spans="2:32">
      <c r="B35" s="116"/>
      <c r="F35" s="102"/>
      <c r="G35" s="102"/>
      <c r="Q35" s="103"/>
      <c r="Z35" s="104"/>
      <c r="AB35" s="104"/>
      <c r="AD35" s="104"/>
      <c r="AF35" s="105"/>
    </row>
    <row r="36" spans="2:32">
      <c r="B36" s="116"/>
      <c r="F36" s="102"/>
      <c r="G36" s="102"/>
      <c r="Q36" s="103"/>
      <c r="Z36" s="104"/>
      <c r="AB36" s="104"/>
      <c r="AD36" s="104"/>
      <c r="AF36" s="105"/>
    </row>
    <row r="37" spans="2:32">
      <c r="B37" s="116"/>
      <c r="F37" s="102"/>
      <c r="G37" s="102"/>
      <c r="Q37" s="103"/>
      <c r="Z37" s="104"/>
      <c r="AB37" s="104"/>
      <c r="AD37" s="104"/>
      <c r="AF37" s="105"/>
    </row>
    <row r="38" spans="2:32">
      <c r="B38" s="116"/>
      <c r="F38" s="102"/>
      <c r="G38" s="102"/>
      <c r="Q38" s="103"/>
      <c r="Z38" s="104"/>
      <c r="AB38" s="104"/>
      <c r="AD38" s="104"/>
      <c r="AF38" s="105"/>
    </row>
    <row r="39" spans="2:32">
      <c r="B39" s="116"/>
      <c r="F39" s="102"/>
      <c r="G39" s="102"/>
      <c r="Q39" s="103"/>
      <c r="Z39" s="104"/>
      <c r="AB39" s="104"/>
      <c r="AD39" s="104"/>
      <c r="AF39" s="105"/>
    </row>
    <row r="40" spans="2:32">
      <c r="B40" s="116"/>
      <c r="F40" s="102"/>
      <c r="G40" s="102"/>
      <c r="Q40" s="103"/>
      <c r="Z40" s="104"/>
      <c r="AB40" s="104"/>
      <c r="AD40" s="104"/>
      <c r="AF40" s="105"/>
    </row>
    <row r="41" spans="2:32">
      <c r="B41" s="116"/>
      <c r="F41" s="102"/>
      <c r="G41" s="102"/>
      <c r="Q41" s="103"/>
      <c r="Z41" s="104"/>
      <c r="AB41" s="104"/>
      <c r="AD41" s="104"/>
      <c r="AF41" s="105"/>
    </row>
    <row r="42" spans="2:32">
      <c r="B42" s="116"/>
      <c r="F42" s="102"/>
      <c r="G42" s="102"/>
      <c r="Q42" s="103"/>
      <c r="Z42" s="104"/>
      <c r="AB42" s="104"/>
      <c r="AD42" s="104"/>
      <c r="AF42" s="105"/>
    </row>
    <row r="43" spans="2:32">
      <c r="B43" s="116"/>
      <c r="F43" s="102"/>
      <c r="G43" s="102"/>
      <c r="Q43" s="103"/>
      <c r="Z43" s="104"/>
      <c r="AB43" s="104"/>
      <c r="AD43" s="104"/>
      <c r="AF43" s="105"/>
    </row>
    <row r="44" spans="2:32">
      <c r="B44" s="116"/>
      <c r="F44" s="102"/>
      <c r="G44" s="102"/>
      <c r="Q44" s="103"/>
      <c r="Z44" s="104"/>
      <c r="AB44" s="104"/>
      <c r="AD44" s="104"/>
      <c r="AF44" s="105"/>
    </row>
    <row r="45" spans="2:32">
      <c r="B45" s="116"/>
      <c r="F45" s="102"/>
      <c r="G45" s="102"/>
      <c r="Q45" s="103"/>
      <c r="Z45" s="104"/>
      <c r="AB45" s="104"/>
      <c r="AD45" s="104"/>
      <c r="AF45" s="105"/>
    </row>
    <row r="46" spans="2:32">
      <c r="B46" s="116"/>
      <c r="F46" s="102"/>
      <c r="G46" s="102"/>
      <c r="Q46" s="103"/>
      <c r="Z46" s="104"/>
      <c r="AB46" s="104"/>
      <c r="AD46" s="104"/>
      <c r="AF46" s="105"/>
    </row>
    <row r="47" spans="2:32">
      <c r="B47" s="116"/>
      <c r="F47" s="102"/>
      <c r="G47" s="102"/>
      <c r="Q47" s="103"/>
      <c r="Z47" s="104"/>
      <c r="AB47" s="104"/>
      <c r="AD47" s="104"/>
      <c r="AF47" s="105"/>
    </row>
    <row r="48" spans="2:32">
      <c r="B48" s="116"/>
      <c r="F48" s="102"/>
      <c r="G48" s="102"/>
      <c r="Q48" s="103"/>
      <c r="Z48" s="104"/>
      <c r="AB48" s="104"/>
      <c r="AD48" s="104"/>
      <c r="AF48" s="105"/>
    </row>
    <row r="49" spans="2:32">
      <c r="B49" s="116"/>
      <c r="F49" s="102"/>
      <c r="G49" s="102"/>
      <c r="Q49" s="103"/>
      <c r="Z49" s="104"/>
      <c r="AB49" s="104"/>
      <c r="AD49" s="104"/>
      <c r="AF49" s="105"/>
    </row>
    <row r="50" spans="2:32">
      <c r="B50" s="116"/>
      <c r="F50" s="102"/>
      <c r="G50" s="102"/>
      <c r="Q50" s="103"/>
      <c r="Z50" s="104"/>
      <c r="AB50" s="104"/>
      <c r="AD50" s="104"/>
      <c r="AF50" s="105"/>
    </row>
    <row r="51" spans="2:32">
      <c r="B51" s="116"/>
      <c r="F51" s="102"/>
      <c r="G51" s="102"/>
      <c r="Q51" s="103"/>
      <c r="Z51" s="104"/>
      <c r="AB51" s="104"/>
      <c r="AD51" s="104"/>
      <c r="AF51" s="105"/>
    </row>
    <row r="52" spans="2:32">
      <c r="B52" s="116"/>
      <c r="F52" s="102"/>
      <c r="G52" s="102"/>
      <c r="Q52" s="103"/>
      <c r="Z52" s="104"/>
      <c r="AB52" s="104"/>
      <c r="AD52" s="104"/>
      <c r="AF52" s="105"/>
    </row>
    <row r="53" spans="2:32">
      <c r="B53" s="116"/>
      <c r="F53" s="102"/>
      <c r="G53" s="102"/>
      <c r="Q53" s="103"/>
      <c r="Z53" s="104"/>
      <c r="AB53" s="104"/>
      <c r="AD53" s="104"/>
      <c r="AF53" s="105"/>
    </row>
    <row r="54" spans="2:32" ht="14.25" customHeight="1">
      <c r="B54" s="116"/>
      <c r="F54" s="102"/>
      <c r="G54" s="102"/>
      <c r="Q54" s="103"/>
      <c r="Z54" s="104"/>
      <c r="AB54" s="104"/>
      <c r="AD54" s="104"/>
      <c r="AF54" s="105"/>
    </row>
    <row r="55" spans="2:32">
      <c r="B55" s="116"/>
      <c r="F55" s="102"/>
      <c r="G55" s="102"/>
      <c r="Q55" s="103"/>
      <c r="Z55" s="104"/>
      <c r="AB55" s="104"/>
      <c r="AD55" s="104"/>
      <c r="AF55" s="105"/>
    </row>
    <row r="56" spans="2:32">
      <c r="B56" s="116"/>
      <c r="F56" s="102"/>
      <c r="G56" s="102"/>
      <c r="Q56" s="103"/>
      <c r="Z56" s="104"/>
      <c r="AB56" s="104"/>
      <c r="AD56" s="104"/>
      <c r="AF56" s="105"/>
    </row>
    <row r="57" spans="2:32">
      <c r="B57" s="116"/>
      <c r="F57" s="102"/>
      <c r="G57" s="102"/>
      <c r="Q57" s="103"/>
      <c r="Z57" s="104"/>
      <c r="AB57" s="104"/>
      <c r="AD57" s="104"/>
      <c r="AF57" s="105"/>
    </row>
    <row r="58" spans="2:32">
      <c r="B58" s="116"/>
      <c r="F58" s="102"/>
      <c r="G58" s="102"/>
      <c r="Q58" s="103"/>
      <c r="Z58" s="104"/>
      <c r="AB58" s="104"/>
      <c r="AD58" s="104"/>
      <c r="AF58" s="105"/>
    </row>
    <row r="59" spans="2:32">
      <c r="B59" s="116"/>
      <c r="F59" s="102"/>
      <c r="G59" s="102"/>
      <c r="Q59" s="103"/>
      <c r="Z59" s="104"/>
      <c r="AB59" s="104"/>
      <c r="AD59" s="104"/>
      <c r="AF59" s="105"/>
    </row>
    <row r="60" spans="2:32">
      <c r="B60" s="116"/>
      <c r="F60" s="102"/>
      <c r="G60" s="102"/>
      <c r="Q60" s="103"/>
      <c r="Z60" s="104"/>
      <c r="AB60" s="104"/>
      <c r="AD60" s="104"/>
      <c r="AF60" s="105"/>
    </row>
    <row r="61" spans="2:32">
      <c r="B61" s="116"/>
      <c r="F61" s="102"/>
      <c r="G61" s="102"/>
      <c r="Q61" s="103"/>
      <c r="Z61" s="104"/>
      <c r="AB61" s="104"/>
      <c r="AD61" s="104"/>
      <c r="AF61" s="105"/>
    </row>
    <row r="62" spans="2:32">
      <c r="B62" s="116"/>
      <c r="F62" s="102"/>
      <c r="G62" s="102"/>
      <c r="Q62" s="103"/>
      <c r="Z62" s="104"/>
      <c r="AB62" s="104"/>
      <c r="AD62" s="104"/>
      <c r="AF62" s="105"/>
    </row>
    <row r="63" spans="2:32">
      <c r="B63" s="116"/>
      <c r="F63" s="102"/>
      <c r="G63" s="102"/>
      <c r="Q63" s="103"/>
      <c r="Z63" s="104"/>
      <c r="AB63" s="104"/>
      <c r="AD63" s="104"/>
      <c r="AF63" s="105"/>
    </row>
    <row r="64" spans="2:32">
      <c r="B64" s="116"/>
      <c r="F64" s="102"/>
      <c r="G64" s="102"/>
      <c r="Q64" s="103"/>
      <c r="Z64" s="104"/>
      <c r="AB64" s="104"/>
      <c r="AD64" s="104"/>
      <c r="AF64" s="105"/>
    </row>
    <row r="65" spans="2:32">
      <c r="B65" s="116"/>
      <c r="F65" s="102"/>
      <c r="G65" s="102"/>
      <c r="Q65" s="103"/>
      <c r="Z65" s="104"/>
      <c r="AB65" s="104"/>
      <c r="AD65" s="104"/>
      <c r="AF65" s="105"/>
    </row>
    <row r="66" spans="2:32">
      <c r="B66" s="116"/>
      <c r="F66" s="102"/>
      <c r="G66" s="102"/>
      <c r="Q66" s="103"/>
      <c r="Z66" s="104"/>
      <c r="AB66" s="104"/>
      <c r="AD66" s="104"/>
      <c r="AF66" s="105"/>
    </row>
    <row r="67" spans="2:32">
      <c r="F67" s="102"/>
      <c r="G67" s="102"/>
      <c r="Q67" s="103"/>
      <c r="Z67" s="104"/>
      <c r="AB67" s="104"/>
      <c r="AD67" s="104"/>
      <c r="AF67" s="105"/>
    </row>
    <row r="68" spans="2:32">
      <c r="F68" s="102"/>
      <c r="G68" s="102"/>
      <c r="Q68" s="103"/>
      <c r="Z68" s="104"/>
      <c r="AB68" s="104"/>
      <c r="AD68" s="104"/>
      <c r="AF68" s="105"/>
    </row>
    <row r="69" spans="2:32">
      <c r="F69" s="102"/>
      <c r="G69" s="102"/>
      <c r="Q69" s="103"/>
      <c r="Z69" s="104"/>
      <c r="AB69" s="104"/>
      <c r="AD69" s="104"/>
      <c r="AF69" s="105"/>
    </row>
    <row r="70" spans="2:32">
      <c r="B70" s="116"/>
      <c r="F70" s="102"/>
      <c r="G70" s="102"/>
      <c r="Q70" s="103"/>
      <c r="Z70" s="104"/>
      <c r="AB70" s="104"/>
      <c r="AD70" s="104"/>
      <c r="AF70" s="105"/>
    </row>
    <row r="71" spans="2:32">
      <c r="F71" s="102"/>
      <c r="G71" s="102"/>
      <c r="Q71" s="103"/>
      <c r="Z71" s="104"/>
      <c r="AB71" s="104"/>
      <c r="AD71" s="104"/>
      <c r="AF71" s="105"/>
    </row>
    <row r="72" spans="2:32">
      <c r="F72" s="102"/>
      <c r="G72" s="102"/>
      <c r="Q72" s="103"/>
      <c r="Z72" s="104"/>
      <c r="AB72" s="104"/>
      <c r="AD72" s="104"/>
      <c r="AF72" s="105"/>
    </row>
    <row r="73" spans="2:32">
      <c r="B73" s="116"/>
      <c r="F73" s="102"/>
      <c r="G73" s="102"/>
      <c r="Q73" s="103"/>
      <c r="Z73" s="104"/>
      <c r="AB73" s="104"/>
      <c r="AD73" s="104"/>
      <c r="AF73" s="105"/>
    </row>
    <row r="74" spans="2:32">
      <c r="F74" s="102"/>
      <c r="G74" s="102"/>
      <c r="Q74" s="103"/>
      <c r="Z74" s="104"/>
      <c r="AB74" s="104"/>
      <c r="AD74" s="104"/>
      <c r="AF74" s="105"/>
    </row>
    <row r="75" spans="2:32">
      <c r="F75" s="102"/>
      <c r="G75" s="102"/>
      <c r="Q75" s="103"/>
      <c r="Z75" s="104"/>
      <c r="AB75" s="104"/>
      <c r="AD75" s="104"/>
      <c r="AF75" s="105"/>
    </row>
    <row r="76" spans="2:32">
      <c r="F76" s="102"/>
      <c r="G76" s="102"/>
      <c r="Q76" s="103"/>
      <c r="Z76" s="104"/>
      <c r="AB76" s="104"/>
      <c r="AD76" s="104"/>
      <c r="AF76" s="105"/>
    </row>
    <row r="77" spans="2:32">
      <c r="F77" s="102"/>
      <c r="G77" s="102"/>
      <c r="Q77" s="103"/>
      <c r="Z77" s="104"/>
      <c r="AB77" s="104"/>
      <c r="AD77" s="104"/>
      <c r="AF77" s="105"/>
    </row>
    <row r="78" spans="2:32">
      <c r="B78" s="116"/>
      <c r="F78" s="102"/>
      <c r="G78" s="102"/>
      <c r="Q78" s="103"/>
      <c r="Z78" s="104"/>
      <c r="AB78" s="104"/>
      <c r="AD78" s="104"/>
      <c r="AF78" s="105"/>
    </row>
    <row r="79" spans="2:32">
      <c r="F79" s="102"/>
      <c r="G79" s="102"/>
      <c r="Q79" s="103"/>
      <c r="Z79" s="104"/>
      <c r="AB79" s="104"/>
      <c r="AD79" s="104"/>
      <c r="AF79" s="105"/>
    </row>
    <row r="80" spans="2:32">
      <c r="F80" s="102"/>
      <c r="G80" s="102"/>
      <c r="Q80" s="103"/>
      <c r="Z80" s="104"/>
      <c r="AB80" s="104"/>
      <c r="AD80" s="104"/>
      <c r="AF80" s="105"/>
    </row>
    <row r="81" spans="2:32">
      <c r="F81" s="102"/>
      <c r="G81" s="102"/>
      <c r="Q81" s="103"/>
      <c r="Z81" s="104"/>
      <c r="AB81" s="104"/>
      <c r="AD81" s="104"/>
      <c r="AF81" s="105"/>
    </row>
    <row r="82" spans="2:32">
      <c r="F82" s="102"/>
      <c r="G82" s="102"/>
      <c r="Q82" s="103"/>
      <c r="Z82" s="104"/>
      <c r="AB82" s="104"/>
      <c r="AD82" s="104"/>
      <c r="AF82" s="105"/>
    </row>
    <row r="83" spans="2:32">
      <c r="B83" s="116"/>
      <c r="F83" s="102"/>
      <c r="G83" s="102"/>
      <c r="Q83" s="103"/>
      <c r="Z83" s="104"/>
      <c r="AB83" s="104"/>
      <c r="AD83" s="104"/>
      <c r="AF83" s="105"/>
    </row>
    <row r="84" spans="2:32">
      <c r="B84" s="116"/>
      <c r="F84" s="102"/>
      <c r="G84" s="102"/>
      <c r="Q84" s="103"/>
      <c r="Z84" s="104"/>
      <c r="AB84" s="104"/>
      <c r="AD84" s="104"/>
      <c r="AF84" s="105"/>
    </row>
    <row r="85" spans="2:32">
      <c r="F85" s="102"/>
      <c r="G85" s="102"/>
      <c r="Q85" s="103"/>
      <c r="Z85" s="104"/>
      <c r="AB85" s="104"/>
      <c r="AD85" s="104"/>
      <c r="AF85" s="105"/>
    </row>
    <row r="86" spans="2:32">
      <c r="F86" s="102"/>
      <c r="G86" s="102"/>
      <c r="Q86" s="103"/>
      <c r="Z86" s="104"/>
      <c r="AB86" s="104"/>
      <c r="AD86" s="104"/>
      <c r="AF86" s="105"/>
    </row>
    <row r="87" spans="2:32">
      <c r="F87" s="102"/>
      <c r="G87" s="102"/>
      <c r="Q87" s="103"/>
      <c r="Z87" s="104"/>
      <c r="AB87" s="104"/>
      <c r="AD87" s="104"/>
      <c r="AF87" s="105"/>
    </row>
    <row r="88" spans="2:32">
      <c r="F88" s="102"/>
      <c r="G88" s="102"/>
      <c r="Q88" s="103"/>
      <c r="Z88" s="104"/>
      <c r="AB88" s="104"/>
      <c r="AD88" s="104"/>
      <c r="AF88" s="105"/>
    </row>
    <row r="89" spans="2:32">
      <c r="F89" s="102"/>
      <c r="G89" s="102"/>
      <c r="Q89" s="103"/>
      <c r="Z89" s="104"/>
      <c r="AB89" s="104"/>
      <c r="AD89" s="104"/>
      <c r="AF89" s="105"/>
    </row>
    <row r="90" spans="2:32">
      <c r="F90" s="102"/>
      <c r="G90" s="102"/>
      <c r="Q90" s="103"/>
      <c r="Z90" s="104"/>
      <c r="AB90" s="104"/>
      <c r="AD90" s="104"/>
      <c r="AF90" s="105"/>
    </row>
    <row r="91" spans="2:32">
      <c r="F91" s="102"/>
      <c r="G91" s="102"/>
      <c r="Q91" s="103"/>
      <c r="Z91" s="104"/>
      <c r="AB91" s="104"/>
      <c r="AD91" s="104"/>
      <c r="AF91" s="105"/>
    </row>
    <row r="92" spans="2:32">
      <c r="F92" s="102"/>
      <c r="G92" s="102"/>
      <c r="Q92" s="103"/>
      <c r="Z92" s="104"/>
      <c r="AB92" s="104"/>
      <c r="AD92" s="104"/>
      <c r="AF92" s="105"/>
    </row>
    <row r="93" spans="2:32">
      <c r="F93" s="102"/>
      <c r="G93" s="102"/>
      <c r="Q93" s="103"/>
      <c r="Z93" s="104"/>
      <c r="AB93" s="104"/>
      <c r="AD93" s="104"/>
      <c r="AF93" s="105"/>
    </row>
    <row r="94" spans="2:32">
      <c r="F94" s="102"/>
      <c r="G94" s="102"/>
      <c r="Q94" s="103"/>
      <c r="Z94" s="104"/>
      <c r="AB94" s="104"/>
      <c r="AD94" s="104"/>
      <c r="AF94" s="105"/>
    </row>
    <row r="95" spans="2:32">
      <c r="F95" s="102"/>
      <c r="G95" s="102"/>
      <c r="Q95" s="103"/>
      <c r="Z95" s="104"/>
      <c r="AB95" s="104"/>
      <c r="AD95" s="104"/>
      <c r="AF95" s="105"/>
    </row>
    <row r="96" spans="2:32">
      <c r="F96" s="102"/>
      <c r="G96" s="102"/>
      <c r="Q96" s="103"/>
      <c r="Z96" s="104"/>
      <c r="AB96" s="104"/>
      <c r="AD96" s="104"/>
      <c r="AF96" s="105"/>
    </row>
    <row r="97" spans="6:32">
      <c r="F97" s="102"/>
      <c r="G97" s="102"/>
      <c r="Q97" s="103"/>
      <c r="Z97" s="104"/>
      <c r="AB97" s="104"/>
      <c r="AD97" s="104"/>
      <c r="AF97" s="105"/>
    </row>
    <row r="98" spans="6:32">
      <c r="F98" s="102"/>
      <c r="G98" s="102"/>
      <c r="Q98" s="103"/>
      <c r="Z98" s="104"/>
      <c r="AB98" s="104"/>
      <c r="AD98" s="104"/>
      <c r="AF98" s="105"/>
    </row>
    <row r="99" spans="6:32">
      <c r="F99" s="102"/>
      <c r="G99" s="102"/>
      <c r="Q99" s="103"/>
      <c r="Z99" s="104"/>
      <c r="AB99" s="104"/>
      <c r="AD99" s="104"/>
      <c r="AF99" s="105"/>
    </row>
    <row r="100" spans="6:32">
      <c r="F100" s="102"/>
      <c r="G100" s="102"/>
      <c r="Q100" s="103"/>
      <c r="Z100" s="104"/>
      <c r="AB100" s="104"/>
      <c r="AD100" s="104"/>
      <c r="AF100" s="105"/>
    </row>
    <row r="101" spans="6:32">
      <c r="F101" s="102"/>
      <c r="G101" s="102"/>
      <c r="Q101" s="103"/>
      <c r="Z101" s="104"/>
      <c r="AB101" s="104"/>
      <c r="AD101" s="104"/>
      <c r="AF101" s="105"/>
    </row>
    <row r="102" spans="6:32">
      <c r="F102" s="102"/>
      <c r="G102" s="102"/>
      <c r="Q102" s="103"/>
      <c r="Z102" s="104"/>
      <c r="AB102" s="104"/>
      <c r="AD102" s="104"/>
      <c r="AF102" s="105"/>
    </row>
    <row r="103" spans="6:32">
      <c r="F103" s="102"/>
      <c r="G103" s="102"/>
      <c r="Q103" s="103"/>
      <c r="Z103" s="104"/>
      <c r="AB103" s="104"/>
      <c r="AD103" s="104"/>
      <c r="AF103" s="105"/>
    </row>
    <row r="104" spans="6:32">
      <c r="F104" s="102"/>
      <c r="G104" s="102"/>
      <c r="Q104" s="103"/>
      <c r="Z104" s="104"/>
      <c r="AB104" s="104"/>
      <c r="AD104" s="104"/>
      <c r="AF104" s="105"/>
    </row>
    <row r="105" spans="6:32">
      <c r="F105" s="102"/>
      <c r="G105" s="102"/>
      <c r="Q105" s="103"/>
      <c r="Z105" s="104"/>
      <c r="AB105" s="104"/>
      <c r="AD105" s="104"/>
      <c r="AF105" s="105"/>
    </row>
    <row r="106" spans="6:32">
      <c r="F106" s="102"/>
      <c r="G106" s="102"/>
      <c r="Q106" s="103"/>
      <c r="Z106" s="104"/>
      <c r="AB106" s="104"/>
      <c r="AD106" s="104"/>
      <c r="AF106" s="105"/>
    </row>
    <row r="107" spans="6:32">
      <c r="F107" s="102"/>
      <c r="G107" s="102"/>
      <c r="Q107" s="103"/>
      <c r="Z107" s="104"/>
      <c r="AB107" s="104"/>
      <c r="AD107" s="104"/>
      <c r="AF107" s="105"/>
    </row>
    <row r="108" spans="6:32">
      <c r="F108" s="102"/>
      <c r="G108" s="102"/>
      <c r="Q108" s="103"/>
      <c r="Z108" s="104"/>
      <c r="AB108" s="104"/>
      <c r="AD108" s="104"/>
      <c r="AF108" s="105"/>
    </row>
    <row r="109" spans="6:32">
      <c r="F109" s="102"/>
      <c r="G109" s="102"/>
      <c r="Q109" s="103"/>
      <c r="Z109" s="104"/>
      <c r="AB109" s="104"/>
      <c r="AD109" s="104"/>
      <c r="AF109" s="105"/>
    </row>
    <row r="110" spans="6:32">
      <c r="F110" s="102"/>
      <c r="G110" s="102"/>
      <c r="Q110" s="103"/>
      <c r="Z110" s="104"/>
      <c r="AB110" s="104"/>
      <c r="AD110" s="104"/>
      <c r="AF110" s="105"/>
    </row>
    <row r="111" spans="6:32">
      <c r="F111" s="102"/>
      <c r="G111" s="102"/>
      <c r="Q111" s="103"/>
      <c r="Z111" s="104"/>
      <c r="AB111" s="104"/>
      <c r="AD111" s="104"/>
      <c r="AF111" s="105"/>
    </row>
    <row r="112" spans="6:32">
      <c r="F112" s="102"/>
      <c r="G112" s="102"/>
      <c r="Q112" s="103"/>
      <c r="Z112" s="104"/>
      <c r="AB112" s="104"/>
      <c r="AD112" s="104"/>
      <c r="AF112" s="105"/>
    </row>
    <row r="113" spans="6:32">
      <c r="F113" s="102"/>
      <c r="G113" s="102"/>
      <c r="Q113" s="103"/>
      <c r="Z113" s="104"/>
      <c r="AB113" s="104"/>
      <c r="AD113" s="104"/>
      <c r="AF113" s="105"/>
    </row>
    <row r="114" spans="6:32">
      <c r="F114" s="102"/>
      <c r="G114" s="102"/>
      <c r="Q114" s="103"/>
      <c r="Z114" s="104"/>
      <c r="AB114" s="104"/>
      <c r="AD114" s="104"/>
      <c r="AF114" s="105"/>
    </row>
    <row r="115" spans="6:32">
      <c r="F115" s="102"/>
      <c r="G115" s="102"/>
      <c r="Q115" s="103"/>
      <c r="Z115" s="104"/>
      <c r="AB115" s="104"/>
      <c r="AD115" s="104"/>
      <c r="AF115" s="105"/>
    </row>
    <row r="116" spans="6:32">
      <c r="F116" s="102"/>
      <c r="G116" s="102"/>
      <c r="Q116" s="103"/>
      <c r="Z116" s="104"/>
      <c r="AB116" s="104"/>
      <c r="AD116" s="104"/>
      <c r="AF116" s="105"/>
    </row>
    <row r="117" spans="6:32">
      <c r="F117" s="102"/>
      <c r="G117" s="102"/>
      <c r="Q117" s="103"/>
      <c r="Z117" s="104"/>
      <c r="AB117" s="104"/>
      <c r="AD117" s="104"/>
      <c r="AF117" s="105"/>
    </row>
    <row r="118" spans="6:32">
      <c r="F118" s="102"/>
      <c r="G118" s="102"/>
      <c r="Q118" s="103"/>
      <c r="Z118" s="104"/>
      <c r="AB118" s="104"/>
      <c r="AD118" s="104"/>
      <c r="AF118" s="105"/>
    </row>
    <row r="119" spans="6:32">
      <c r="F119" s="102"/>
      <c r="G119" s="102"/>
      <c r="Q119" s="103"/>
      <c r="Z119" s="104"/>
      <c r="AB119" s="104"/>
      <c r="AD119" s="104"/>
      <c r="AF119" s="105"/>
    </row>
    <row r="120" spans="6:32">
      <c r="F120" s="102"/>
      <c r="G120" s="102"/>
      <c r="Q120" s="103"/>
      <c r="Z120" s="104"/>
      <c r="AB120" s="104"/>
      <c r="AD120" s="104"/>
      <c r="AF120" s="105"/>
    </row>
    <row r="121" spans="6:32">
      <c r="F121" s="102"/>
      <c r="G121" s="102"/>
      <c r="Q121" s="103"/>
      <c r="Z121" s="104"/>
      <c r="AB121" s="104"/>
      <c r="AD121" s="104"/>
      <c r="AF121" s="105"/>
    </row>
    <row r="122" spans="6:32">
      <c r="F122" s="102"/>
      <c r="G122" s="102"/>
      <c r="Q122" s="103"/>
      <c r="Z122" s="104"/>
      <c r="AB122" s="104"/>
      <c r="AD122" s="104"/>
      <c r="AF122" s="105"/>
    </row>
    <row r="123" spans="6:32">
      <c r="F123" s="102"/>
      <c r="G123" s="102"/>
      <c r="Q123" s="103"/>
      <c r="Z123" s="104"/>
      <c r="AB123" s="104"/>
      <c r="AD123" s="104"/>
      <c r="AF123" s="105"/>
    </row>
    <row r="124" spans="6:32">
      <c r="F124" s="102"/>
      <c r="G124" s="102"/>
      <c r="Q124" s="103"/>
      <c r="Z124" s="104"/>
      <c r="AB124" s="104"/>
      <c r="AD124" s="104"/>
      <c r="AF124" s="105"/>
    </row>
    <row r="125" spans="6:32">
      <c r="F125" s="102"/>
      <c r="G125" s="102"/>
      <c r="Q125" s="103"/>
      <c r="Z125" s="104"/>
      <c r="AB125" s="104"/>
      <c r="AD125" s="104"/>
      <c r="AF125" s="105"/>
    </row>
    <row r="126" spans="6:32">
      <c r="F126" s="102"/>
      <c r="G126" s="102"/>
      <c r="Q126" s="103"/>
      <c r="Z126" s="104"/>
      <c r="AB126" s="104"/>
      <c r="AD126" s="104"/>
      <c r="AF126" s="105"/>
    </row>
    <row r="127" spans="6:32">
      <c r="F127" s="102"/>
      <c r="G127" s="102"/>
      <c r="Q127" s="103"/>
      <c r="Z127" s="104"/>
      <c r="AB127" s="104"/>
      <c r="AD127" s="104"/>
      <c r="AF127" s="105"/>
    </row>
    <row r="128" spans="6:32">
      <c r="F128" s="102"/>
      <c r="G128" s="102"/>
      <c r="Q128" s="103"/>
      <c r="Z128" s="104"/>
      <c r="AB128" s="104"/>
      <c r="AD128" s="104"/>
      <c r="AF128" s="105"/>
    </row>
    <row r="129" spans="6:32">
      <c r="F129" s="102"/>
      <c r="G129" s="102"/>
      <c r="Q129" s="103"/>
      <c r="Z129" s="104"/>
      <c r="AB129" s="104"/>
      <c r="AD129" s="104"/>
      <c r="AF129" s="105"/>
    </row>
    <row r="130" spans="6:32">
      <c r="F130" s="102"/>
      <c r="G130" s="102"/>
      <c r="Q130" s="103"/>
      <c r="Z130" s="104"/>
      <c r="AB130" s="104"/>
      <c r="AD130" s="104"/>
      <c r="AF130" s="105"/>
    </row>
    <row r="131" spans="6:32">
      <c r="F131" s="102"/>
      <c r="G131" s="102"/>
      <c r="Q131" s="103"/>
      <c r="Z131" s="104"/>
      <c r="AB131" s="104"/>
      <c r="AD131" s="104"/>
      <c r="AF131" s="105"/>
    </row>
    <row r="132" spans="6:32">
      <c r="F132" s="102"/>
      <c r="G132" s="102"/>
      <c r="Q132" s="103"/>
      <c r="Z132" s="104"/>
      <c r="AB132" s="104"/>
      <c r="AD132" s="104"/>
      <c r="AF132" s="105"/>
    </row>
    <row r="133" spans="6:32">
      <c r="F133" s="102"/>
      <c r="G133" s="102"/>
      <c r="Q133" s="103"/>
      <c r="Z133" s="104"/>
      <c r="AB133" s="104"/>
      <c r="AD133" s="104"/>
      <c r="AF133" s="105"/>
    </row>
    <row r="134" spans="6:32">
      <c r="F134" s="102"/>
      <c r="G134" s="102"/>
      <c r="Q134" s="103"/>
      <c r="Z134" s="104"/>
      <c r="AB134" s="104"/>
      <c r="AD134" s="104"/>
      <c r="AF134" s="105"/>
    </row>
    <row r="135" spans="6:32">
      <c r="F135" s="102"/>
      <c r="G135" s="102"/>
      <c r="Q135" s="103"/>
      <c r="Z135" s="104"/>
      <c r="AB135" s="104"/>
      <c r="AD135" s="104"/>
      <c r="AF135" s="105"/>
    </row>
    <row r="136" spans="6:32">
      <c r="F136" s="102"/>
      <c r="G136" s="102"/>
      <c r="Q136" s="103"/>
      <c r="Z136" s="104"/>
      <c r="AB136" s="104"/>
      <c r="AD136" s="104"/>
      <c r="AF136" s="105"/>
    </row>
    <row r="137" spans="6:32">
      <c r="F137" s="102"/>
      <c r="G137" s="102"/>
      <c r="Q137" s="103"/>
      <c r="Z137" s="104"/>
      <c r="AB137" s="104"/>
      <c r="AD137" s="104"/>
      <c r="AF137" s="105"/>
    </row>
    <row r="138" spans="6:32">
      <c r="F138" s="102"/>
      <c r="G138" s="102"/>
      <c r="Q138" s="103"/>
      <c r="Z138" s="104"/>
      <c r="AB138" s="104"/>
      <c r="AD138" s="104"/>
      <c r="AF138" s="105"/>
    </row>
    <row r="139" spans="6:32">
      <c r="F139" s="102"/>
      <c r="G139" s="102"/>
      <c r="Q139" s="103"/>
      <c r="Z139" s="104"/>
      <c r="AB139" s="104"/>
      <c r="AD139" s="104"/>
      <c r="AF139" s="105"/>
    </row>
    <row r="140" spans="6:32">
      <c r="F140" s="102"/>
      <c r="G140" s="102"/>
      <c r="Q140" s="103"/>
      <c r="Z140" s="104"/>
      <c r="AB140" s="104"/>
      <c r="AD140" s="104"/>
      <c r="AF140" s="105"/>
    </row>
    <row r="141" spans="6:32">
      <c r="F141" s="102"/>
      <c r="G141" s="102"/>
      <c r="Q141" s="103"/>
      <c r="Z141" s="104"/>
      <c r="AB141" s="104"/>
      <c r="AD141" s="104"/>
      <c r="AF141" s="105"/>
    </row>
    <row r="142" spans="6:32">
      <c r="F142" s="102"/>
      <c r="G142" s="102"/>
      <c r="Q142" s="103"/>
      <c r="Z142" s="104"/>
      <c r="AB142" s="104"/>
      <c r="AD142" s="104"/>
      <c r="AF142" s="105"/>
    </row>
    <row r="143" spans="6:32">
      <c r="F143" s="102"/>
      <c r="G143" s="102"/>
      <c r="Q143" s="103"/>
      <c r="Z143" s="104"/>
      <c r="AB143" s="104"/>
      <c r="AD143" s="104"/>
      <c r="AF143" s="105"/>
    </row>
    <row r="144" spans="6:32">
      <c r="F144" s="102"/>
      <c r="G144" s="102"/>
      <c r="Q144" s="103"/>
      <c r="Z144" s="104"/>
      <c r="AB144" s="104"/>
      <c r="AD144" s="104"/>
      <c r="AF144" s="105"/>
    </row>
    <row r="145" spans="6:32">
      <c r="F145" s="102"/>
      <c r="G145" s="102"/>
      <c r="Q145" s="103"/>
      <c r="Z145" s="104"/>
      <c r="AB145" s="104"/>
      <c r="AD145" s="104"/>
      <c r="AF145" s="105"/>
    </row>
    <row r="146" spans="6:32">
      <c r="F146" s="102"/>
      <c r="G146" s="102"/>
      <c r="Q146" s="103"/>
      <c r="Z146" s="104"/>
      <c r="AB146" s="104"/>
      <c r="AD146" s="104"/>
      <c r="AF146" s="105"/>
    </row>
    <row r="147" spans="6:32">
      <c r="F147" s="102"/>
      <c r="G147" s="102"/>
      <c r="Q147" s="103"/>
      <c r="Z147" s="104"/>
      <c r="AB147" s="104"/>
      <c r="AD147" s="104"/>
      <c r="AF147" s="105"/>
    </row>
    <row r="148" spans="6:32">
      <c r="F148" s="102"/>
      <c r="G148" s="102"/>
      <c r="Q148" s="103"/>
      <c r="Z148" s="104"/>
      <c r="AB148" s="104"/>
      <c r="AD148" s="104"/>
      <c r="AF148" s="105"/>
    </row>
    <row r="149" spans="6:32">
      <c r="F149" s="102"/>
      <c r="G149" s="102"/>
      <c r="Q149" s="103"/>
      <c r="Z149" s="104"/>
      <c r="AB149" s="104"/>
      <c r="AD149" s="104"/>
      <c r="AF149" s="105"/>
    </row>
    <row r="150" spans="6:32">
      <c r="F150" s="102"/>
      <c r="G150" s="102"/>
      <c r="Q150" s="103"/>
      <c r="Z150" s="104"/>
      <c r="AB150" s="104"/>
      <c r="AD150" s="104"/>
      <c r="AF150" s="105"/>
    </row>
    <row r="151" spans="6:32">
      <c r="F151" s="102"/>
      <c r="G151" s="102"/>
      <c r="Q151" s="103"/>
      <c r="Z151" s="104"/>
      <c r="AB151" s="104"/>
      <c r="AD151" s="104"/>
      <c r="AF151" s="105"/>
    </row>
    <row r="152" spans="6:32">
      <c r="F152" s="102"/>
      <c r="G152" s="102"/>
      <c r="Q152" s="103"/>
      <c r="Z152" s="104"/>
      <c r="AB152" s="104"/>
      <c r="AD152" s="104"/>
      <c r="AF152" s="105"/>
    </row>
    <row r="153" spans="6:32">
      <c r="F153" s="102"/>
      <c r="G153" s="102"/>
      <c r="Q153" s="103"/>
      <c r="Z153" s="104"/>
      <c r="AB153" s="104"/>
      <c r="AD153" s="104"/>
      <c r="AF153" s="105"/>
    </row>
    <row r="154" spans="6:32">
      <c r="F154" s="102"/>
      <c r="G154" s="102"/>
      <c r="Q154" s="103"/>
      <c r="Z154" s="104"/>
      <c r="AB154" s="104"/>
      <c r="AD154" s="104"/>
      <c r="AF154" s="105"/>
    </row>
    <row r="155" spans="6:32">
      <c r="F155" s="102"/>
      <c r="G155" s="102"/>
      <c r="Q155" s="103"/>
      <c r="Z155" s="104"/>
      <c r="AB155" s="104"/>
      <c r="AD155" s="104"/>
      <c r="AF155" s="105"/>
    </row>
    <row r="156" spans="6:32">
      <c r="F156" s="102"/>
      <c r="G156" s="102"/>
      <c r="Q156" s="103"/>
      <c r="Z156" s="104"/>
      <c r="AB156" s="104"/>
      <c r="AD156" s="104"/>
      <c r="AF156" s="105"/>
    </row>
    <row r="157" spans="6:32">
      <c r="F157" s="102"/>
      <c r="G157" s="102"/>
      <c r="Q157" s="103"/>
      <c r="Z157" s="104"/>
      <c r="AB157" s="104"/>
      <c r="AD157" s="104"/>
      <c r="AF157" s="105"/>
    </row>
    <row r="158" spans="6:32">
      <c r="F158" s="102"/>
      <c r="G158" s="102"/>
      <c r="Q158" s="103"/>
      <c r="Z158" s="104"/>
      <c r="AB158" s="104"/>
      <c r="AD158" s="104"/>
      <c r="AF158" s="105"/>
    </row>
    <row r="159" spans="6:32">
      <c r="F159" s="102"/>
      <c r="G159" s="102"/>
      <c r="Q159" s="103"/>
      <c r="Z159" s="104"/>
      <c r="AB159" s="104"/>
      <c r="AD159" s="104"/>
      <c r="AF159" s="105"/>
    </row>
    <row r="160" spans="6:32">
      <c r="F160" s="102"/>
      <c r="G160" s="102"/>
      <c r="Q160" s="103"/>
      <c r="Z160" s="104"/>
      <c r="AB160" s="104"/>
      <c r="AD160" s="104"/>
      <c r="AF160" s="105"/>
    </row>
    <row r="161" spans="6:32">
      <c r="F161" s="102"/>
      <c r="G161" s="102"/>
      <c r="Q161" s="103"/>
      <c r="Z161" s="104"/>
      <c r="AB161" s="104"/>
      <c r="AD161" s="104"/>
      <c r="AF161" s="105"/>
    </row>
    <row r="162" spans="6:32">
      <c r="F162" s="102"/>
      <c r="G162" s="102"/>
      <c r="Q162" s="103"/>
      <c r="Z162" s="104"/>
      <c r="AB162" s="104"/>
      <c r="AD162" s="104"/>
      <c r="AF162" s="105"/>
    </row>
    <row r="163" spans="6:32">
      <c r="F163" s="102"/>
      <c r="G163" s="102"/>
      <c r="Q163" s="103"/>
      <c r="Z163" s="104"/>
      <c r="AB163" s="104"/>
      <c r="AD163" s="104"/>
      <c r="AF163" s="105"/>
    </row>
    <row r="164" spans="6:32">
      <c r="F164" s="102"/>
      <c r="G164" s="102"/>
      <c r="Q164" s="103"/>
      <c r="Z164" s="104"/>
      <c r="AB164" s="104"/>
      <c r="AD164" s="104"/>
      <c r="AF164" s="105"/>
    </row>
    <row r="165" spans="6:32">
      <c r="F165" s="102"/>
      <c r="G165" s="102"/>
      <c r="Q165" s="103"/>
      <c r="Z165" s="104"/>
      <c r="AB165" s="104"/>
      <c r="AD165" s="104"/>
      <c r="AF165" s="105"/>
    </row>
    <row r="166" spans="6:32">
      <c r="F166" s="102"/>
      <c r="G166" s="102"/>
      <c r="Q166" s="103"/>
      <c r="Z166" s="104"/>
      <c r="AB166" s="104"/>
      <c r="AD166" s="104"/>
      <c r="AF166" s="105"/>
    </row>
    <row r="167" spans="6:32">
      <c r="F167" s="102"/>
      <c r="G167" s="102"/>
      <c r="Q167" s="103"/>
      <c r="Z167" s="104"/>
      <c r="AB167" s="104"/>
      <c r="AD167" s="104"/>
      <c r="AF167" s="105"/>
    </row>
    <row r="168" spans="6:32">
      <c r="F168" s="102"/>
      <c r="G168" s="102"/>
      <c r="Q168" s="103"/>
      <c r="Z168" s="104"/>
      <c r="AB168" s="104"/>
      <c r="AD168" s="104"/>
      <c r="AF168" s="105"/>
    </row>
    <row r="169" spans="6:32">
      <c r="F169" s="102"/>
      <c r="G169" s="102"/>
      <c r="Q169" s="103"/>
      <c r="Z169" s="104"/>
      <c r="AB169" s="104"/>
      <c r="AD169" s="104"/>
      <c r="AF169" s="105"/>
    </row>
    <row r="170" spans="6:32">
      <c r="F170" s="102"/>
      <c r="G170" s="102"/>
      <c r="Q170" s="103"/>
      <c r="Z170" s="104"/>
      <c r="AB170" s="104"/>
      <c r="AD170" s="104"/>
      <c r="AF170" s="105"/>
    </row>
    <row r="171" spans="6:32">
      <c r="F171" s="102"/>
      <c r="G171" s="102"/>
      <c r="Q171" s="103"/>
      <c r="Z171" s="104"/>
      <c r="AB171" s="104"/>
      <c r="AD171" s="104"/>
      <c r="AF171" s="105"/>
    </row>
    <row r="172" spans="6:32">
      <c r="F172" s="102"/>
      <c r="G172" s="102"/>
      <c r="Q172" s="103"/>
      <c r="Z172" s="104"/>
      <c r="AB172" s="104"/>
      <c r="AD172" s="104"/>
      <c r="AF172" s="105"/>
    </row>
    <row r="173" spans="6:32">
      <c r="F173" s="102"/>
      <c r="G173" s="102"/>
      <c r="Q173" s="103"/>
      <c r="Z173" s="104"/>
      <c r="AB173" s="104"/>
      <c r="AD173" s="104"/>
      <c r="AF173" s="105"/>
    </row>
    <row r="174" spans="6:32">
      <c r="F174" s="102"/>
      <c r="G174" s="102"/>
      <c r="Q174" s="103"/>
      <c r="Z174" s="104"/>
      <c r="AB174" s="104"/>
      <c r="AD174" s="104"/>
      <c r="AF174" s="105"/>
    </row>
    <row r="175" spans="6:32">
      <c r="F175" s="102"/>
      <c r="G175" s="102"/>
      <c r="Q175" s="103"/>
      <c r="Z175" s="104"/>
      <c r="AB175" s="104"/>
      <c r="AD175" s="104"/>
      <c r="AF175" s="105"/>
    </row>
    <row r="176" spans="6:32">
      <c r="F176" s="102"/>
      <c r="G176" s="102"/>
      <c r="Q176" s="103"/>
      <c r="Z176" s="104"/>
      <c r="AB176" s="104"/>
      <c r="AD176" s="104"/>
      <c r="AF176" s="105"/>
    </row>
    <row r="177" spans="6:32">
      <c r="F177" s="102"/>
      <c r="G177" s="102"/>
      <c r="Q177" s="103"/>
      <c r="Z177" s="104"/>
      <c r="AB177" s="104"/>
      <c r="AD177" s="104"/>
      <c r="AF177" s="105"/>
    </row>
    <row r="178" spans="6:32">
      <c r="F178" s="102"/>
      <c r="G178" s="102"/>
      <c r="Q178" s="103"/>
      <c r="Z178" s="104"/>
      <c r="AB178" s="104"/>
      <c r="AD178" s="104"/>
      <c r="AF178" s="105"/>
    </row>
    <row r="179" spans="6:32">
      <c r="F179" s="102"/>
      <c r="G179" s="102"/>
      <c r="Q179" s="103"/>
      <c r="Z179" s="104"/>
      <c r="AB179" s="104"/>
      <c r="AD179" s="104"/>
      <c r="AF179" s="105"/>
    </row>
    <row r="180" spans="6:32">
      <c r="F180" s="102"/>
      <c r="G180" s="102"/>
      <c r="Q180" s="103"/>
      <c r="Z180" s="104"/>
      <c r="AB180" s="104"/>
      <c r="AD180" s="104"/>
      <c r="AF180" s="105"/>
    </row>
    <row r="181" spans="6:32">
      <c r="F181" s="102"/>
      <c r="G181" s="102"/>
      <c r="Q181" s="103"/>
      <c r="Z181" s="104"/>
      <c r="AB181" s="104"/>
      <c r="AD181" s="104"/>
      <c r="AF181" s="105"/>
    </row>
    <row r="182" spans="6:32">
      <c r="F182" s="102"/>
      <c r="G182" s="102"/>
      <c r="Q182" s="103"/>
      <c r="Z182" s="104"/>
      <c r="AB182" s="104"/>
      <c r="AD182" s="104"/>
      <c r="AF182" s="105"/>
    </row>
    <row r="183" spans="6:32">
      <c r="F183" s="102"/>
      <c r="G183" s="102"/>
      <c r="Q183" s="103"/>
      <c r="Z183" s="104"/>
      <c r="AB183" s="104"/>
      <c r="AD183" s="104"/>
      <c r="AF183" s="105"/>
    </row>
    <row r="184" spans="6:32">
      <c r="F184" s="102"/>
      <c r="G184" s="102"/>
      <c r="Q184" s="103"/>
      <c r="Z184" s="104"/>
      <c r="AB184" s="104"/>
      <c r="AD184" s="104"/>
      <c r="AF184" s="105"/>
    </row>
    <row r="185" spans="6:32">
      <c r="F185" s="102"/>
      <c r="G185" s="102"/>
      <c r="Q185" s="103"/>
      <c r="Z185" s="104"/>
      <c r="AB185" s="104"/>
      <c r="AD185" s="104"/>
      <c r="AF185" s="105"/>
    </row>
    <row r="186" spans="6:32">
      <c r="F186" s="102"/>
      <c r="G186" s="102"/>
      <c r="Q186" s="103"/>
      <c r="Z186" s="104"/>
      <c r="AB186" s="104"/>
      <c r="AD186" s="104"/>
      <c r="AF186" s="105"/>
    </row>
    <row r="187" spans="6:32">
      <c r="F187" s="102"/>
      <c r="G187" s="102"/>
      <c r="Q187" s="103"/>
      <c r="Z187" s="104"/>
      <c r="AB187" s="104"/>
      <c r="AD187" s="104"/>
      <c r="AF187" s="105"/>
    </row>
    <row r="188" spans="6:32">
      <c r="F188" s="102"/>
      <c r="G188" s="102"/>
      <c r="Q188" s="103"/>
      <c r="Z188" s="104"/>
      <c r="AB188" s="104"/>
      <c r="AD188" s="104"/>
      <c r="AF188" s="105"/>
    </row>
    <row r="189" spans="6:32">
      <c r="F189" s="102"/>
      <c r="G189" s="102"/>
      <c r="Q189" s="103"/>
      <c r="Z189" s="104"/>
      <c r="AB189" s="104"/>
      <c r="AD189" s="104"/>
      <c r="AF189" s="105"/>
    </row>
    <row r="190" spans="6:32">
      <c r="F190" s="102"/>
      <c r="G190" s="102"/>
      <c r="Q190" s="103"/>
      <c r="Z190" s="104"/>
      <c r="AB190" s="104"/>
      <c r="AD190" s="104"/>
      <c r="AF190" s="105"/>
    </row>
    <row r="191" spans="6:32">
      <c r="F191" s="102"/>
      <c r="G191" s="102"/>
      <c r="Q191" s="103"/>
      <c r="Z191" s="104"/>
      <c r="AB191" s="104"/>
      <c r="AD191" s="104"/>
      <c r="AF191" s="105"/>
    </row>
    <row r="192" spans="6:32">
      <c r="F192" s="102"/>
      <c r="G192" s="102"/>
      <c r="Q192" s="103"/>
      <c r="Z192" s="104"/>
      <c r="AB192" s="104"/>
      <c r="AD192" s="104"/>
      <c r="AF192" s="105"/>
    </row>
    <row r="193" spans="6:32">
      <c r="F193" s="102"/>
      <c r="G193" s="102"/>
      <c r="Q193" s="103"/>
      <c r="Z193" s="104"/>
      <c r="AB193" s="104"/>
      <c r="AD193" s="104"/>
      <c r="AF193" s="105"/>
    </row>
    <row r="194" spans="6:32">
      <c r="F194" s="102"/>
      <c r="G194" s="102"/>
      <c r="Q194" s="103"/>
      <c r="Z194" s="104"/>
      <c r="AB194" s="104"/>
      <c r="AD194" s="104"/>
      <c r="AF194" s="105"/>
    </row>
    <row r="195" spans="6:32">
      <c r="F195" s="102"/>
      <c r="G195" s="102"/>
      <c r="Q195" s="103"/>
      <c r="Z195" s="104"/>
      <c r="AB195" s="104"/>
      <c r="AD195" s="104"/>
      <c r="AF195" s="105"/>
    </row>
    <row r="196" spans="6:32">
      <c r="F196" s="102"/>
      <c r="G196" s="102"/>
      <c r="Q196" s="103"/>
      <c r="Z196" s="104"/>
      <c r="AB196" s="104"/>
      <c r="AD196" s="104"/>
      <c r="AF196" s="105"/>
    </row>
  </sheetData>
  <conditionalFormatting sqref="A12:A1048576 A1">
    <cfRule type="duplicateValues" dxfId="7018" priority="1307"/>
    <cfRule type="duplicateValues" dxfId="7017" priority="1308"/>
    <cfRule type="duplicateValues" dxfId="7016" priority="1309"/>
    <cfRule type="duplicateValues" dxfId="7015" priority="1310"/>
    <cfRule type="duplicateValues" dxfId="7014" priority="1311"/>
    <cfRule type="duplicateValues" dxfId="7013" priority="1312"/>
    <cfRule type="duplicateValues" dxfId="7012" priority="1313"/>
    <cfRule type="duplicateValues" dxfId="7011" priority="1314"/>
    <cfRule type="duplicateValues" dxfId="7010" priority="1316"/>
    <cfRule type="duplicateValues" dxfId="7009" priority="17363"/>
  </conditionalFormatting>
  <conditionalFormatting sqref="A12:A1048576 A1">
    <cfRule type="duplicateValues" dxfId="7008" priority="17372"/>
    <cfRule type="duplicateValues" dxfId="7007" priority="17373"/>
    <cfRule type="duplicateValues" dxfId="7006" priority="17374"/>
    <cfRule type="duplicateValues" dxfId="7005" priority="17375"/>
  </conditionalFormatting>
  <conditionalFormatting sqref="A1">
    <cfRule type="duplicateValues" dxfId="7004" priority="19077"/>
    <cfRule type="duplicateValues" dxfId="7003" priority="19078"/>
    <cfRule type="duplicateValues" dxfId="7002" priority="19079"/>
    <cfRule type="duplicateValues" dxfId="7001" priority="19080"/>
    <cfRule type="duplicateValues" dxfId="7000" priority="19081"/>
    <cfRule type="duplicateValues" dxfId="6999" priority="19082"/>
    <cfRule type="duplicateValues" dxfId="6998" priority="19083"/>
    <cfRule type="duplicateValues" dxfId="6997" priority="19084"/>
    <cfRule type="duplicateValues" dxfId="6996" priority="19085"/>
    <cfRule type="duplicateValues" dxfId="6995" priority="19086"/>
    <cfRule type="duplicateValues" dxfId="6994" priority="19087"/>
    <cfRule type="duplicateValues" dxfId="6993" priority="19088"/>
    <cfRule type="duplicateValues" dxfId="6992" priority="19089"/>
    <cfRule type="duplicateValues" dxfId="6991" priority="19090"/>
    <cfRule type="duplicateValues" dxfId="6990" priority="19091"/>
    <cfRule type="duplicateValues" dxfId="6989" priority="19092"/>
    <cfRule type="duplicateValues" dxfId="6988" priority="19093"/>
    <cfRule type="duplicateValues" dxfId="6987" priority="19094"/>
    <cfRule type="duplicateValues" dxfId="6986" priority="19095"/>
    <cfRule type="duplicateValues" dxfId="6985" priority="19096"/>
    <cfRule type="duplicateValues" dxfId="6984" priority="19097"/>
    <cfRule type="duplicateValues" dxfId="6983" priority="19098"/>
    <cfRule type="duplicateValues" dxfId="6982" priority="19099"/>
    <cfRule type="duplicateValues" dxfId="6981" priority="19100"/>
    <cfRule type="duplicateValues" dxfId="6980" priority="19101"/>
    <cfRule type="duplicateValues" dxfId="6979" priority="19102"/>
    <cfRule type="duplicateValues" dxfId="6978" priority="19103"/>
    <cfRule type="duplicateValues" dxfId="6977" priority="19104"/>
    <cfRule type="duplicateValues" dxfId="6976" priority="19105"/>
    <cfRule type="duplicateValues" dxfId="6975" priority="19106"/>
    <cfRule type="duplicateValues" dxfId="6974" priority="19107"/>
    <cfRule type="duplicateValues" dxfId="6973" priority="19108"/>
    <cfRule type="duplicateValues" dxfId="6972" priority="19109"/>
    <cfRule type="duplicateValues" dxfId="6971" priority="19110"/>
    <cfRule type="duplicateValues" dxfId="6970" priority="19111"/>
    <cfRule type="duplicateValues" dxfId="6969" priority="19112"/>
    <cfRule type="duplicateValues" dxfId="6968" priority="19113"/>
    <cfRule type="duplicateValues" dxfId="6967" priority="19114"/>
    <cfRule type="duplicateValues" dxfId="6966" priority="19115"/>
    <cfRule type="duplicateValues" dxfId="6965" priority="19116"/>
    <cfRule type="duplicateValues" dxfId="6964" priority="19117"/>
    <cfRule type="duplicateValues" dxfId="6963" priority="19118"/>
    <cfRule type="duplicateValues" dxfId="6962" priority="19119"/>
    <cfRule type="duplicateValues" dxfId="6961" priority="19120"/>
    <cfRule type="duplicateValues" dxfId="6960" priority="19121"/>
    <cfRule type="duplicateValues" dxfId="6959" priority="19122"/>
    <cfRule type="duplicateValues" dxfId="6958" priority="19123"/>
    <cfRule type="duplicateValues" dxfId="6957" priority="19124"/>
    <cfRule type="duplicateValues" dxfId="6956" priority="19125"/>
    <cfRule type="duplicateValues" dxfId="6955" priority="19126"/>
    <cfRule type="duplicateValues" dxfId="6954" priority="19127"/>
    <cfRule type="duplicateValues" dxfId="6953" priority="19128"/>
    <cfRule type="duplicateValues" dxfId="6952" priority="19129"/>
    <cfRule type="duplicateValues" dxfId="6951" priority="19130"/>
    <cfRule type="duplicateValues" dxfId="6950" priority="19131"/>
  </conditionalFormatting>
  <conditionalFormatting sqref="A1040164:A1048576">
    <cfRule type="duplicateValues" dxfId="6949" priority="21041"/>
    <cfRule type="duplicateValues" dxfId="6948" priority="21042"/>
    <cfRule type="duplicateValues" dxfId="6947" priority="21043"/>
    <cfRule type="duplicateValues" dxfId="6946" priority="21044"/>
    <cfRule type="duplicateValues" dxfId="6945" priority="21045"/>
    <cfRule type="duplicateValues" dxfId="6944" priority="21046"/>
    <cfRule type="duplicateValues" dxfId="6943" priority="21047"/>
    <cfRule type="duplicateValues" dxfId="6942" priority="21048"/>
    <cfRule type="duplicateValues" dxfId="6941" priority="21049"/>
    <cfRule type="duplicateValues" dxfId="6940" priority="21050"/>
    <cfRule type="duplicateValues" dxfId="6939" priority="21051"/>
    <cfRule type="duplicateValues" dxfId="6938" priority="21052"/>
    <cfRule type="duplicateValues" dxfId="6937" priority="21053"/>
    <cfRule type="duplicateValues" dxfId="6936" priority="21592"/>
    <cfRule type="duplicateValues" dxfId="6935" priority="21593"/>
    <cfRule type="duplicateValues" dxfId="6934" priority="21594"/>
    <cfRule type="duplicateValues" dxfId="6933" priority="21595"/>
    <cfRule type="duplicateValues" dxfId="6932" priority="21596"/>
    <cfRule type="duplicateValues" dxfId="6931" priority="21597"/>
    <cfRule type="duplicateValues" dxfId="6930" priority="21598"/>
    <cfRule type="duplicateValues" dxfId="6929" priority="21599"/>
    <cfRule type="duplicateValues" dxfId="6928" priority="21600"/>
    <cfRule type="duplicateValues" dxfId="6927" priority="21601"/>
    <cfRule type="duplicateValues" dxfId="6926" priority="21602"/>
    <cfRule type="duplicateValues" dxfId="6925" priority="21603"/>
    <cfRule type="duplicateValues" dxfId="6924" priority="21604"/>
    <cfRule type="duplicateValues" dxfId="6923" priority="21605"/>
    <cfRule type="duplicateValues" dxfId="6922" priority="21606"/>
    <cfRule type="duplicateValues" dxfId="6921" priority="21607"/>
    <cfRule type="duplicateValues" dxfId="6920" priority="21608"/>
    <cfRule type="duplicateValues" dxfId="6919" priority="21609"/>
    <cfRule type="duplicateValues" dxfId="6918" priority="21610"/>
    <cfRule type="duplicateValues" dxfId="6917" priority="21611"/>
    <cfRule type="duplicateValues" dxfId="6916" priority="21612"/>
    <cfRule type="duplicateValues" dxfId="6915" priority="21613"/>
    <cfRule type="duplicateValues" dxfId="6914" priority="21614"/>
    <cfRule type="duplicateValues" dxfId="6913" priority="21615"/>
    <cfRule type="duplicateValues" dxfId="6912" priority="21616"/>
    <cfRule type="duplicateValues" dxfId="6911" priority="21617"/>
    <cfRule type="duplicateValues" dxfId="6910" priority="21618"/>
    <cfRule type="duplicateValues" dxfId="6909" priority="21619"/>
    <cfRule type="duplicateValues" dxfId="6908" priority="21620"/>
    <cfRule type="duplicateValues" dxfId="6907" priority="21621"/>
    <cfRule type="duplicateValues" dxfId="6906" priority="21622"/>
    <cfRule type="duplicateValues" dxfId="6905" priority="21623"/>
    <cfRule type="duplicateValues" dxfId="6904" priority="21624"/>
    <cfRule type="duplicateValues" dxfId="6903" priority="21625"/>
    <cfRule type="duplicateValues" dxfId="6902" priority="21626"/>
    <cfRule type="duplicateValues" dxfId="6901" priority="21627"/>
    <cfRule type="duplicateValues" dxfId="6900" priority="21628"/>
    <cfRule type="duplicateValues" dxfId="6899" priority="21629"/>
    <cfRule type="duplicateValues" dxfId="6898" priority="21630"/>
    <cfRule type="duplicateValues" dxfId="6897" priority="21631"/>
    <cfRule type="duplicateValues" dxfId="6896" priority="21632"/>
    <cfRule type="duplicateValues" dxfId="6895" priority="21633"/>
  </conditionalFormatting>
  <conditionalFormatting sqref="A12:A1048576 A1">
    <cfRule type="duplicateValues" dxfId="6894" priority="1315"/>
  </conditionalFormatting>
  <conditionalFormatting sqref="A12:A1048576 A1">
    <cfRule type="duplicateValues" dxfId="6893" priority="1151"/>
    <cfRule type="duplicateValues" dxfId="6892" priority="1152"/>
    <cfRule type="duplicateValues" dxfId="6891" priority="1153"/>
    <cfRule type="duplicateValues" dxfId="6890" priority="1154"/>
    <cfRule type="duplicateValues" dxfId="6889" priority="1155"/>
    <cfRule type="duplicateValues" dxfId="6888" priority="1156"/>
    <cfRule type="duplicateValues" dxfId="6887" priority="1157"/>
    <cfRule type="duplicateValues" dxfId="6886" priority="1158"/>
    <cfRule type="duplicateValues" dxfId="6885" priority="1159"/>
    <cfRule type="duplicateValues" dxfId="6884" priority="1160"/>
    <cfRule type="duplicateValues" dxfId="6883" priority="1234"/>
    <cfRule type="duplicateValues" dxfId="6882" priority="1235"/>
    <cfRule type="duplicateValues" dxfId="6881" priority="1236"/>
  </conditionalFormatting>
  <conditionalFormatting sqref="A14">
    <cfRule type="duplicateValues" dxfId="6880" priority="86892"/>
    <cfRule type="duplicateValues" dxfId="6879" priority="86893"/>
    <cfRule type="duplicateValues" dxfId="6878" priority="86894"/>
    <cfRule type="duplicateValues" dxfId="6877" priority="86895"/>
    <cfRule type="duplicateValues" dxfId="6876" priority="86896"/>
    <cfRule type="duplicateValues" dxfId="6875" priority="86897"/>
    <cfRule type="duplicateValues" dxfId="6874" priority="86898"/>
    <cfRule type="duplicateValues" dxfId="6873" priority="86899"/>
    <cfRule type="duplicateValues" dxfId="6872" priority="86900"/>
    <cfRule type="duplicateValues" dxfId="6871" priority="86901"/>
    <cfRule type="duplicateValues" dxfId="6870" priority="86902"/>
    <cfRule type="duplicateValues" dxfId="6869" priority="86903"/>
    <cfRule type="duplicateValues" dxfId="6868" priority="86904"/>
    <cfRule type="duplicateValues" dxfId="6867" priority="86905"/>
    <cfRule type="duplicateValues" dxfId="6866" priority="86906"/>
    <cfRule type="duplicateValues" dxfId="6865" priority="86907"/>
    <cfRule type="duplicateValues" dxfId="6864" priority="86908"/>
    <cfRule type="duplicateValues" dxfId="6863" priority="86909"/>
    <cfRule type="duplicateValues" dxfId="6862" priority="86910"/>
    <cfRule type="duplicateValues" dxfId="6861" priority="86911"/>
    <cfRule type="duplicateValues" dxfId="6860" priority="86912"/>
    <cfRule type="duplicateValues" dxfId="6859" priority="86913"/>
    <cfRule type="duplicateValues" dxfId="6858" priority="86914"/>
    <cfRule type="duplicateValues" dxfId="6857" priority="86915"/>
    <cfRule type="duplicateValues" dxfId="6856" priority="86916"/>
    <cfRule type="duplicateValues" dxfId="6855" priority="86917"/>
    <cfRule type="duplicateValues" dxfId="6854" priority="86918"/>
    <cfRule type="duplicateValues" dxfId="6853" priority="86919"/>
    <cfRule type="duplicateValues" dxfId="6852" priority="86920"/>
    <cfRule type="duplicateValues" dxfId="6851" priority="86921"/>
    <cfRule type="duplicateValues" dxfId="6850" priority="86922"/>
    <cfRule type="duplicateValues" dxfId="6849" priority="86923"/>
    <cfRule type="duplicateValues" dxfId="6848" priority="86924"/>
    <cfRule type="duplicateValues" dxfId="6847" priority="86925"/>
    <cfRule type="duplicateValues" dxfId="6846" priority="86926"/>
    <cfRule type="duplicateValues" dxfId="6845" priority="86927"/>
    <cfRule type="duplicateValues" dxfId="6844" priority="86928"/>
    <cfRule type="duplicateValues" dxfId="6843" priority="86929"/>
    <cfRule type="duplicateValues" dxfId="6842" priority="86930"/>
    <cfRule type="duplicateValues" dxfId="6841" priority="86931"/>
    <cfRule type="duplicateValues" dxfId="6840" priority="86932"/>
    <cfRule type="duplicateValues" dxfId="6839" priority="86933"/>
    <cfRule type="duplicateValues" dxfId="6838" priority="86934"/>
    <cfRule type="duplicateValues" dxfId="6837" priority="86935"/>
    <cfRule type="duplicateValues" dxfId="6836" priority="86936"/>
    <cfRule type="duplicateValues" dxfId="6835" priority="86937"/>
    <cfRule type="duplicateValues" dxfId="6834" priority="86938"/>
    <cfRule type="duplicateValues" dxfId="6833" priority="86939"/>
    <cfRule type="duplicateValues" dxfId="6832" priority="86940"/>
    <cfRule type="duplicateValues" dxfId="6831" priority="86941"/>
    <cfRule type="duplicateValues" dxfId="6830" priority="86942"/>
    <cfRule type="duplicateValues" dxfId="6829" priority="86943"/>
    <cfRule type="duplicateValues" dxfId="6828" priority="86944"/>
    <cfRule type="duplicateValues" dxfId="6827" priority="86945"/>
    <cfRule type="duplicateValues" dxfId="6826" priority="86946"/>
  </conditionalFormatting>
  <conditionalFormatting sqref="A17">
    <cfRule type="duplicateValues" dxfId="6825" priority="88216"/>
    <cfRule type="duplicateValues" dxfId="6824" priority="88217"/>
    <cfRule type="duplicateValues" dxfId="6823" priority="88218"/>
    <cfRule type="duplicateValues" dxfId="6822" priority="88219"/>
    <cfRule type="duplicateValues" dxfId="6821" priority="88220"/>
    <cfRule type="duplicateValues" dxfId="6820" priority="88221"/>
    <cfRule type="duplicateValues" dxfId="6819" priority="88222"/>
    <cfRule type="duplicateValues" dxfId="6818" priority="88223"/>
    <cfRule type="duplicateValues" dxfId="6817" priority="88224"/>
    <cfRule type="duplicateValues" dxfId="6816" priority="88225"/>
    <cfRule type="duplicateValues" dxfId="6815" priority="88226"/>
    <cfRule type="duplicateValues" dxfId="6814" priority="88227"/>
    <cfRule type="duplicateValues" dxfId="6813" priority="88228"/>
    <cfRule type="duplicateValues" dxfId="6812" priority="88310"/>
    <cfRule type="duplicateValues" dxfId="6811" priority="88311"/>
    <cfRule type="duplicateValues" dxfId="6810" priority="88312"/>
    <cfRule type="duplicateValues" dxfId="6809" priority="88313"/>
    <cfRule type="duplicateValues" dxfId="6808" priority="88314"/>
    <cfRule type="duplicateValues" dxfId="6807" priority="88315"/>
    <cfRule type="duplicateValues" dxfId="6806" priority="88316"/>
    <cfRule type="duplicateValues" dxfId="6805" priority="88317"/>
    <cfRule type="duplicateValues" dxfId="6804" priority="88318"/>
    <cfRule type="duplicateValues" dxfId="6803" priority="88319"/>
    <cfRule type="duplicateValues" dxfId="6802" priority="88320"/>
    <cfRule type="duplicateValues" dxfId="6801" priority="88321"/>
    <cfRule type="duplicateValues" dxfId="6800" priority="88322"/>
    <cfRule type="duplicateValues" dxfId="6799" priority="88323"/>
    <cfRule type="duplicateValues" dxfId="6798" priority="88324"/>
    <cfRule type="duplicateValues" dxfId="6797" priority="88325"/>
    <cfRule type="duplicateValues" dxfId="6796" priority="88326"/>
    <cfRule type="duplicateValues" dxfId="6795" priority="88327"/>
    <cfRule type="duplicateValues" dxfId="6794" priority="88328"/>
    <cfRule type="duplicateValues" dxfId="6793" priority="88329"/>
    <cfRule type="duplicateValues" dxfId="6792" priority="88330"/>
    <cfRule type="duplicateValues" dxfId="6791" priority="88331"/>
    <cfRule type="duplicateValues" dxfId="6790" priority="88332"/>
    <cfRule type="duplicateValues" dxfId="6789" priority="88333"/>
    <cfRule type="duplicateValues" dxfId="6788" priority="88334"/>
    <cfRule type="duplicateValues" dxfId="6787" priority="88335"/>
    <cfRule type="duplicateValues" dxfId="6786" priority="88336"/>
    <cfRule type="duplicateValues" dxfId="6785" priority="88337"/>
    <cfRule type="duplicateValues" dxfId="6784" priority="88338"/>
    <cfRule type="duplicateValues" dxfId="6783" priority="88339"/>
    <cfRule type="duplicateValues" dxfId="6782" priority="88340"/>
    <cfRule type="duplicateValues" dxfId="6781" priority="88341"/>
    <cfRule type="duplicateValues" dxfId="6780" priority="88342"/>
    <cfRule type="duplicateValues" dxfId="6779" priority="88343"/>
    <cfRule type="duplicateValues" dxfId="6778" priority="88344"/>
    <cfRule type="duplicateValues" dxfId="6777" priority="88345"/>
    <cfRule type="duplicateValues" dxfId="6776" priority="88346"/>
    <cfRule type="duplicateValues" dxfId="6775" priority="88347"/>
    <cfRule type="duplicateValues" dxfId="6774" priority="88348"/>
    <cfRule type="duplicateValues" dxfId="6773" priority="88349"/>
    <cfRule type="duplicateValues" dxfId="6772" priority="88350"/>
    <cfRule type="duplicateValues" dxfId="6771" priority="88351"/>
  </conditionalFormatting>
  <conditionalFormatting sqref="A18">
    <cfRule type="duplicateValues" dxfId="6770" priority="90262"/>
    <cfRule type="duplicateValues" dxfId="6769" priority="90263"/>
    <cfRule type="duplicateValues" dxfId="6768" priority="90264"/>
    <cfRule type="duplicateValues" dxfId="6767" priority="90265"/>
    <cfRule type="duplicateValues" dxfId="6766" priority="90266"/>
    <cfRule type="duplicateValues" dxfId="6765" priority="90267"/>
    <cfRule type="duplicateValues" dxfId="6764" priority="90268"/>
    <cfRule type="duplicateValues" dxfId="6763" priority="90269"/>
    <cfRule type="duplicateValues" dxfId="6762" priority="90270"/>
    <cfRule type="duplicateValues" dxfId="6761" priority="90271"/>
    <cfRule type="duplicateValues" dxfId="6760" priority="90272"/>
    <cfRule type="duplicateValues" dxfId="6759" priority="90273"/>
    <cfRule type="duplicateValues" dxfId="6758" priority="90274"/>
    <cfRule type="duplicateValues" dxfId="6757" priority="90356"/>
    <cfRule type="duplicateValues" dxfId="6756" priority="90357"/>
    <cfRule type="duplicateValues" dxfId="6755" priority="90358"/>
    <cfRule type="duplicateValues" dxfId="6754" priority="90359"/>
    <cfRule type="duplicateValues" dxfId="6753" priority="90360"/>
    <cfRule type="duplicateValues" dxfId="6752" priority="90361"/>
    <cfRule type="duplicateValues" dxfId="6751" priority="90362"/>
    <cfRule type="duplicateValues" dxfId="6750" priority="90363"/>
    <cfRule type="duplicateValues" dxfId="6749" priority="90364"/>
    <cfRule type="duplicateValues" dxfId="6748" priority="90365"/>
    <cfRule type="duplicateValues" dxfId="6747" priority="90366"/>
    <cfRule type="duplicateValues" dxfId="6746" priority="90367"/>
    <cfRule type="duplicateValues" dxfId="6745" priority="90368"/>
    <cfRule type="duplicateValues" dxfId="6744" priority="90369"/>
    <cfRule type="duplicateValues" dxfId="6743" priority="90370"/>
    <cfRule type="duplicateValues" dxfId="6742" priority="90371"/>
    <cfRule type="duplicateValues" dxfId="6741" priority="90372"/>
    <cfRule type="duplicateValues" dxfId="6740" priority="90373"/>
    <cfRule type="duplicateValues" dxfId="6739" priority="90374"/>
    <cfRule type="duplicateValues" dxfId="6738" priority="90375"/>
    <cfRule type="duplicateValues" dxfId="6737" priority="90376"/>
    <cfRule type="duplicateValues" dxfId="6736" priority="90377"/>
    <cfRule type="duplicateValues" dxfId="6735" priority="90378"/>
    <cfRule type="duplicateValues" dxfId="6734" priority="90379"/>
    <cfRule type="duplicateValues" dxfId="6733" priority="90380"/>
    <cfRule type="duplicateValues" dxfId="6732" priority="90381"/>
    <cfRule type="duplicateValues" dxfId="6731" priority="90382"/>
    <cfRule type="duplicateValues" dxfId="6730" priority="90383"/>
    <cfRule type="duplicateValues" dxfId="6729" priority="90384"/>
    <cfRule type="duplicateValues" dxfId="6728" priority="90385"/>
    <cfRule type="duplicateValues" dxfId="6727" priority="90386"/>
    <cfRule type="duplicateValues" dxfId="6726" priority="90387"/>
    <cfRule type="duplicateValues" dxfId="6725" priority="90388"/>
    <cfRule type="duplicateValues" dxfId="6724" priority="90389"/>
    <cfRule type="duplicateValues" dxfId="6723" priority="90390"/>
    <cfRule type="duplicateValues" dxfId="6722" priority="90391"/>
    <cfRule type="duplicateValues" dxfId="6721" priority="90392"/>
    <cfRule type="duplicateValues" dxfId="6720" priority="90393"/>
    <cfRule type="duplicateValues" dxfId="6719" priority="90394"/>
    <cfRule type="duplicateValues" dxfId="6718" priority="90395"/>
    <cfRule type="duplicateValues" dxfId="6717" priority="90396"/>
    <cfRule type="duplicateValues" dxfId="6716" priority="90397"/>
  </conditionalFormatting>
  <conditionalFormatting sqref="A12">
    <cfRule type="duplicateValues" dxfId="6715" priority="95301"/>
    <cfRule type="duplicateValues" dxfId="6714" priority="95302"/>
    <cfRule type="duplicateValues" dxfId="6713" priority="95303"/>
    <cfRule type="duplicateValues" dxfId="6712" priority="95304"/>
    <cfRule type="duplicateValues" dxfId="6711" priority="95305"/>
    <cfRule type="duplicateValues" dxfId="6710" priority="95306"/>
    <cfRule type="duplicateValues" dxfId="6709" priority="95307"/>
    <cfRule type="duplicateValues" dxfId="6708" priority="95308"/>
    <cfRule type="duplicateValues" dxfId="6707" priority="95309"/>
    <cfRule type="duplicateValues" dxfId="6706" priority="95310"/>
    <cfRule type="duplicateValues" dxfId="6705" priority="95311"/>
    <cfRule type="duplicateValues" dxfId="6704" priority="95312"/>
    <cfRule type="duplicateValues" dxfId="6703" priority="95313"/>
    <cfRule type="duplicateValues" dxfId="6702" priority="95314"/>
    <cfRule type="duplicateValues" dxfId="6701" priority="95315"/>
    <cfRule type="duplicateValues" dxfId="6700" priority="95316"/>
    <cfRule type="duplicateValues" dxfId="6699" priority="95317"/>
    <cfRule type="duplicateValues" dxfId="6698" priority="95318"/>
    <cfRule type="duplicateValues" dxfId="6697" priority="95319"/>
    <cfRule type="duplicateValues" dxfId="6696" priority="95320"/>
    <cfRule type="duplicateValues" dxfId="6695" priority="95321"/>
    <cfRule type="duplicateValues" dxfId="6694" priority="95322"/>
    <cfRule type="duplicateValues" dxfId="6693" priority="95323"/>
    <cfRule type="duplicateValues" dxfId="6692" priority="95324"/>
    <cfRule type="duplicateValues" dxfId="6691" priority="95325"/>
    <cfRule type="duplicateValues" dxfId="6690" priority="95326"/>
    <cfRule type="duplicateValues" dxfId="6689" priority="95327"/>
    <cfRule type="duplicateValues" dxfId="6688" priority="95328"/>
    <cfRule type="duplicateValues" dxfId="6687" priority="95329"/>
    <cfRule type="duplicateValues" dxfId="6686" priority="95330"/>
    <cfRule type="duplicateValues" dxfId="6685" priority="95331"/>
    <cfRule type="duplicateValues" dxfId="6684" priority="95332"/>
    <cfRule type="duplicateValues" dxfId="6683" priority="95333"/>
    <cfRule type="duplicateValues" dxfId="6682" priority="95334"/>
    <cfRule type="duplicateValues" dxfId="6681" priority="95335"/>
    <cfRule type="duplicateValues" dxfId="6680" priority="95336"/>
    <cfRule type="duplicateValues" dxfId="6679" priority="95337"/>
    <cfRule type="duplicateValues" dxfId="6678" priority="95338"/>
    <cfRule type="duplicateValues" dxfId="6677" priority="95339"/>
    <cfRule type="duplicateValues" dxfId="6676" priority="95340"/>
    <cfRule type="duplicateValues" dxfId="6675" priority="95341"/>
    <cfRule type="duplicateValues" dxfId="6674" priority="95342"/>
    <cfRule type="duplicateValues" dxfId="6673" priority="95343"/>
    <cfRule type="duplicateValues" dxfId="6672" priority="95344"/>
    <cfRule type="duplicateValues" dxfId="6671" priority="95345"/>
    <cfRule type="duplicateValues" dxfId="6670" priority="95346"/>
    <cfRule type="duplicateValues" dxfId="6669" priority="95347"/>
    <cfRule type="duplicateValues" dxfId="6668" priority="95348"/>
    <cfRule type="duplicateValues" dxfId="6667" priority="95349"/>
    <cfRule type="duplicateValues" dxfId="6666" priority="95350"/>
    <cfRule type="duplicateValues" dxfId="6665" priority="95351"/>
    <cfRule type="duplicateValues" dxfId="6664" priority="95352"/>
    <cfRule type="duplicateValues" dxfId="6663" priority="95353"/>
    <cfRule type="duplicateValues" dxfId="6662" priority="95354"/>
    <cfRule type="duplicateValues" dxfId="6661" priority="95355"/>
  </conditionalFormatting>
  <conditionalFormatting sqref="A13">
    <cfRule type="duplicateValues" dxfId="6660" priority="95764"/>
    <cfRule type="duplicateValues" dxfId="6659" priority="95765"/>
    <cfRule type="duplicateValues" dxfId="6658" priority="95766"/>
    <cfRule type="duplicateValues" dxfId="6657" priority="95767"/>
    <cfRule type="duplicateValues" dxfId="6656" priority="95768"/>
    <cfRule type="duplicateValues" dxfId="6655" priority="95769"/>
    <cfRule type="duplicateValues" dxfId="6654" priority="95770"/>
    <cfRule type="duplicateValues" dxfId="6653" priority="95771"/>
    <cfRule type="duplicateValues" dxfId="6652" priority="95772"/>
    <cfRule type="duplicateValues" dxfId="6651" priority="95773"/>
    <cfRule type="duplicateValues" dxfId="6650" priority="95774"/>
    <cfRule type="duplicateValues" dxfId="6649" priority="95775"/>
    <cfRule type="duplicateValues" dxfId="6648" priority="95776"/>
    <cfRule type="duplicateValues" dxfId="6647" priority="95777"/>
    <cfRule type="duplicateValues" dxfId="6646" priority="95778"/>
    <cfRule type="duplicateValues" dxfId="6645" priority="95779"/>
    <cfRule type="duplicateValues" dxfId="6644" priority="95780"/>
    <cfRule type="duplicateValues" dxfId="6643" priority="95781"/>
    <cfRule type="duplicateValues" dxfId="6642" priority="95782"/>
    <cfRule type="duplicateValues" dxfId="6641" priority="95783"/>
    <cfRule type="duplicateValues" dxfId="6640" priority="95784"/>
    <cfRule type="duplicateValues" dxfId="6639" priority="95785"/>
    <cfRule type="duplicateValues" dxfId="6638" priority="95786"/>
    <cfRule type="duplicateValues" dxfId="6637" priority="95787"/>
    <cfRule type="duplicateValues" dxfId="6636" priority="95788"/>
    <cfRule type="duplicateValues" dxfId="6635" priority="95789"/>
    <cfRule type="duplicateValues" dxfId="6634" priority="95790"/>
    <cfRule type="duplicateValues" dxfId="6633" priority="95791"/>
    <cfRule type="duplicateValues" dxfId="6632" priority="95792"/>
    <cfRule type="duplicateValues" dxfId="6631" priority="95793"/>
    <cfRule type="duplicateValues" dxfId="6630" priority="95794"/>
    <cfRule type="duplicateValues" dxfId="6629" priority="95795"/>
    <cfRule type="duplicateValues" dxfId="6628" priority="95796"/>
    <cfRule type="duplicateValues" dxfId="6627" priority="95797"/>
    <cfRule type="duplicateValues" dxfId="6626" priority="95798"/>
    <cfRule type="duplicateValues" dxfId="6625" priority="95799"/>
    <cfRule type="duplicateValues" dxfId="6624" priority="95800"/>
    <cfRule type="duplicateValues" dxfId="6623" priority="95801"/>
    <cfRule type="duplicateValues" dxfId="6622" priority="95802"/>
    <cfRule type="duplicateValues" dxfId="6621" priority="95803"/>
    <cfRule type="duplicateValues" dxfId="6620" priority="95804"/>
    <cfRule type="duplicateValues" dxfId="6619" priority="95805"/>
    <cfRule type="duplicateValues" dxfId="6618" priority="95806"/>
    <cfRule type="duplicateValues" dxfId="6617" priority="95807"/>
    <cfRule type="duplicateValues" dxfId="6616" priority="95808"/>
    <cfRule type="duplicateValues" dxfId="6615" priority="95809"/>
    <cfRule type="duplicateValues" dxfId="6614" priority="95810"/>
    <cfRule type="duplicateValues" dxfId="6613" priority="95811"/>
    <cfRule type="duplicateValues" dxfId="6612" priority="95812"/>
    <cfRule type="duplicateValues" dxfId="6611" priority="95813"/>
    <cfRule type="duplicateValues" dxfId="6610" priority="95814"/>
    <cfRule type="duplicateValues" dxfId="6609" priority="95815"/>
    <cfRule type="duplicateValues" dxfId="6608" priority="95816"/>
    <cfRule type="duplicateValues" dxfId="6607" priority="95817"/>
    <cfRule type="duplicateValues" dxfId="6606" priority="95818"/>
  </conditionalFormatting>
  <conditionalFormatting sqref="A26">
    <cfRule type="duplicateValues" dxfId="6605" priority="102500"/>
    <cfRule type="duplicateValues" dxfId="6604" priority="102501"/>
    <cfRule type="duplicateValues" dxfId="6603" priority="102502"/>
    <cfRule type="duplicateValues" dxfId="6602" priority="102503"/>
    <cfRule type="duplicateValues" dxfId="6601" priority="102504"/>
    <cfRule type="duplicateValues" dxfId="6600" priority="102505"/>
    <cfRule type="duplicateValues" dxfId="6599" priority="102506"/>
    <cfRule type="duplicateValues" dxfId="6598" priority="102507"/>
    <cfRule type="duplicateValues" dxfId="6597" priority="102508"/>
    <cfRule type="duplicateValues" dxfId="6596" priority="102509"/>
    <cfRule type="duplicateValues" dxfId="6595" priority="102510"/>
    <cfRule type="duplicateValues" dxfId="6594" priority="102511"/>
    <cfRule type="duplicateValues" dxfId="6593" priority="102512"/>
    <cfRule type="duplicateValues" dxfId="6592" priority="102606"/>
    <cfRule type="duplicateValues" dxfId="6591" priority="102607"/>
    <cfRule type="duplicateValues" dxfId="6590" priority="102608"/>
    <cfRule type="duplicateValues" dxfId="6589" priority="102609"/>
    <cfRule type="duplicateValues" dxfId="6588" priority="102610"/>
    <cfRule type="duplicateValues" dxfId="6587" priority="102611"/>
    <cfRule type="duplicateValues" dxfId="6586" priority="102612"/>
    <cfRule type="duplicateValues" dxfId="6585" priority="102613"/>
    <cfRule type="duplicateValues" dxfId="6584" priority="102614"/>
    <cfRule type="duplicateValues" dxfId="6583" priority="102615"/>
    <cfRule type="duplicateValues" dxfId="6582" priority="102616"/>
    <cfRule type="duplicateValues" dxfId="6581" priority="102617"/>
    <cfRule type="duplicateValues" dxfId="6580" priority="102618"/>
    <cfRule type="duplicateValues" dxfId="6579" priority="102619"/>
    <cfRule type="duplicateValues" dxfId="6578" priority="102620"/>
    <cfRule type="duplicateValues" dxfId="6577" priority="102621"/>
    <cfRule type="duplicateValues" dxfId="6576" priority="102622"/>
    <cfRule type="duplicateValues" dxfId="6575" priority="102623"/>
    <cfRule type="duplicateValues" dxfId="6574" priority="102624"/>
    <cfRule type="duplicateValues" dxfId="6573" priority="102625"/>
    <cfRule type="duplicateValues" dxfId="6572" priority="102626"/>
    <cfRule type="duplicateValues" dxfId="6571" priority="102627"/>
    <cfRule type="duplicateValues" dxfId="6570" priority="102628"/>
    <cfRule type="duplicateValues" dxfId="6569" priority="102629"/>
    <cfRule type="duplicateValues" dxfId="6568" priority="102630"/>
    <cfRule type="duplicateValues" dxfId="6567" priority="102631"/>
    <cfRule type="duplicateValues" dxfId="6566" priority="102632"/>
    <cfRule type="duplicateValues" dxfId="6565" priority="102633"/>
    <cfRule type="duplicateValues" dxfId="6564" priority="102634"/>
    <cfRule type="duplicateValues" dxfId="6563" priority="102635"/>
    <cfRule type="duplicateValues" dxfId="6562" priority="102636"/>
    <cfRule type="duplicateValues" dxfId="6561" priority="102637"/>
    <cfRule type="duplicateValues" dxfId="6560" priority="102638"/>
    <cfRule type="duplicateValues" dxfId="6559" priority="102639"/>
    <cfRule type="duplicateValues" dxfId="6558" priority="102640"/>
    <cfRule type="duplicateValues" dxfId="6557" priority="102641"/>
    <cfRule type="duplicateValues" dxfId="6556" priority="102642"/>
    <cfRule type="duplicateValues" dxfId="6555" priority="102643"/>
    <cfRule type="duplicateValues" dxfId="6554" priority="102644"/>
    <cfRule type="duplicateValues" dxfId="6553" priority="102645"/>
    <cfRule type="duplicateValues" dxfId="6552" priority="102646"/>
    <cfRule type="duplicateValues" dxfId="6551" priority="102647"/>
  </conditionalFormatting>
  <conditionalFormatting sqref="A27">
    <cfRule type="duplicateValues" dxfId="6550" priority="102906"/>
    <cfRule type="duplicateValues" dxfId="6549" priority="102907"/>
    <cfRule type="duplicateValues" dxfId="6548" priority="102908"/>
    <cfRule type="duplicateValues" dxfId="6547" priority="102909"/>
    <cfRule type="duplicateValues" dxfId="6546" priority="102910"/>
    <cfRule type="duplicateValues" dxfId="6545" priority="102911"/>
    <cfRule type="duplicateValues" dxfId="6544" priority="102912"/>
    <cfRule type="duplicateValues" dxfId="6543" priority="102913"/>
    <cfRule type="duplicateValues" dxfId="6542" priority="102914"/>
    <cfRule type="duplicateValues" dxfId="6541" priority="102915"/>
    <cfRule type="duplicateValues" dxfId="6540" priority="102916"/>
    <cfRule type="duplicateValues" dxfId="6539" priority="102917"/>
    <cfRule type="duplicateValues" dxfId="6538" priority="102918"/>
    <cfRule type="duplicateValues" dxfId="6537" priority="103130"/>
    <cfRule type="duplicateValues" dxfId="6536" priority="103131"/>
    <cfRule type="duplicateValues" dxfId="6535" priority="103132"/>
    <cfRule type="duplicateValues" dxfId="6534" priority="103133"/>
    <cfRule type="duplicateValues" dxfId="6533" priority="103134"/>
    <cfRule type="duplicateValues" dxfId="6532" priority="103135"/>
    <cfRule type="duplicateValues" dxfId="6531" priority="103136"/>
    <cfRule type="duplicateValues" dxfId="6530" priority="103137"/>
    <cfRule type="duplicateValues" dxfId="6529" priority="103138"/>
    <cfRule type="duplicateValues" dxfId="6528" priority="103139"/>
    <cfRule type="duplicateValues" dxfId="6527" priority="103140"/>
    <cfRule type="duplicateValues" dxfId="6526" priority="103141"/>
    <cfRule type="duplicateValues" dxfId="6525" priority="103142"/>
    <cfRule type="duplicateValues" dxfId="6524" priority="103143"/>
    <cfRule type="duplicateValues" dxfId="6523" priority="103144"/>
    <cfRule type="duplicateValues" dxfId="6522" priority="103145"/>
    <cfRule type="duplicateValues" dxfId="6521" priority="103146"/>
    <cfRule type="duplicateValues" dxfId="6520" priority="103147"/>
    <cfRule type="duplicateValues" dxfId="6519" priority="103148"/>
    <cfRule type="duplicateValues" dxfId="6518" priority="103149"/>
    <cfRule type="duplicateValues" dxfId="6517" priority="103150"/>
    <cfRule type="duplicateValues" dxfId="6516" priority="103151"/>
    <cfRule type="duplicateValues" dxfId="6515" priority="103152"/>
    <cfRule type="duplicateValues" dxfId="6514" priority="103153"/>
    <cfRule type="duplicateValues" dxfId="6513" priority="103154"/>
    <cfRule type="duplicateValues" dxfId="6512" priority="103155"/>
    <cfRule type="duplicateValues" dxfId="6511" priority="103156"/>
    <cfRule type="duplicateValues" dxfId="6510" priority="103157"/>
    <cfRule type="duplicateValues" dxfId="6509" priority="103158"/>
    <cfRule type="duplicateValues" dxfId="6508" priority="103159"/>
    <cfRule type="duplicateValues" dxfId="6507" priority="103160"/>
    <cfRule type="duplicateValues" dxfId="6506" priority="103161"/>
    <cfRule type="duplicateValues" dxfId="6505" priority="103162"/>
    <cfRule type="duplicateValues" dxfId="6504" priority="103163"/>
    <cfRule type="duplicateValues" dxfId="6503" priority="103164"/>
    <cfRule type="duplicateValues" dxfId="6502" priority="103165"/>
    <cfRule type="duplicateValues" dxfId="6501" priority="103166"/>
    <cfRule type="duplicateValues" dxfId="6500" priority="103167"/>
    <cfRule type="duplicateValues" dxfId="6499" priority="103168"/>
    <cfRule type="duplicateValues" dxfId="6498" priority="103169"/>
    <cfRule type="duplicateValues" dxfId="6497" priority="103170"/>
    <cfRule type="duplicateValues" dxfId="6496" priority="103171"/>
  </conditionalFormatting>
  <conditionalFormatting sqref="A28">
    <cfRule type="duplicateValues" dxfId="6495" priority="103227"/>
    <cfRule type="duplicateValues" dxfId="6494" priority="103228"/>
    <cfRule type="duplicateValues" dxfId="6493" priority="103229"/>
    <cfRule type="duplicateValues" dxfId="6492" priority="103230"/>
    <cfRule type="duplicateValues" dxfId="6491" priority="103231"/>
    <cfRule type="duplicateValues" dxfId="6490" priority="103232"/>
    <cfRule type="duplicateValues" dxfId="6489" priority="103233"/>
    <cfRule type="duplicateValues" dxfId="6488" priority="103234"/>
    <cfRule type="duplicateValues" dxfId="6487" priority="103235"/>
    <cfRule type="duplicateValues" dxfId="6486" priority="103236"/>
    <cfRule type="duplicateValues" dxfId="6485" priority="103237"/>
    <cfRule type="duplicateValues" dxfId="6484" priority="103238"/>
    <cfRule type="duplicateValues" dxfId="6483" priority="103239"/>
    <cfRule type="duplicateValues" dxfId="6482" priority="103333"/>
    <cfRule type="duplicateValues" dxfId="6481" priority="103334"/>
    <cfRule type="duplicateValues" dxfId="6480" priority="103335"/>
    <cfRule type="duplicateValues" dxfId="6479" priority="103336"/>
    <cfRule type="duplicateValues" dxfId="6478" priority="103337"/>
    <cfRule type="duplicateValues" dxfId="6477" priority="103338"/>
    <cfRule type="duplicateValues" dxfId="6476" priority="103339"/>
    <cfRule type="duplicateValues" dxfId="6475" priority="103340"/>
    <cfRule type="duplicateValues" dxfId="6474" priority="103341"/>
    <cfRule type="duplicateValues" dxfId="6473" priority="103342"/>
    <cfRule type="duplicateValues" dxfId="6472" priority="103343"/>
    <cfRule type="duplicateValues" dxfId="6471" priority="103344"/>
    <cfRule type="duplicateValues" dxfId="6470" priority="103345"/>
    <cfRule type="duplicateValues" dxfId="6469" priority="103346"/>
    <cfRule type="duplicateValues" dxfId="6468" priority="103347"/>
    <cfRule type="duplicateValues" dxfId="6467" priority="103348"/>
    <cfRule type="duplicateValues" dxfId="6466" priority="103349"/>
    <cfRule type="duplicateValues" dxfId="6465" priority="103350"/>
    <cfRule type="duplicateValues" dxfId="6464" priority="103351"/>
    <cfRule type="duplicateValues" dxfId="6463" priority="103352"/>
    <cfRule type="duplicateValues" dxfId="6462" priority="103353"/>
    <cfRule type="duplicateValues" dxfId="6461" priority="103354"/>
    <cfRule type="duplicateValues" dxfId="6460" priority="103355"/>
    <cfRule type="duplicateValues" dxfId="6459" priority="103356"/>
    <cfRule type="duplicateValues" dxfId="6458" priority="103357"/>
    <cfRule type="duplicateValues" dxfId="6457" priority="103358"/>
    <cfRule type="duplicateValues" dxfId="6456" priority="103359"/>
    <cfRule type="duplicateValues" dxfId="6455" priority="103360"/>
    <cfRule type="duplicateValues" dxfId="6454" priority="103361"/>
    <cfRule type="duplicateValues" dxfId="6453" priority="103362"/>
    <cfRule type="duplicateValues" dxfId="6452" priority="103363"/>
    <cfRule type="duplicateValues" dxfId="6451" priority="103364"/>
    <cfRule type="duplicateValues" dxfId="6450" priority="103365"/>
    <cfRule type="duplicateValues" dxfId="6449" priority="103366"/>
    <cfRule type="duplicateValues" dxfId="6448" priority="103367"/>
    <cfRule type="duplicateValues" dxfId="6447" priority="103368"/>
    <cfRule type="duplicateValues" dxfId="6446" priority="103369"/>
    <cfRule type="duplicateValues" dxfId="6445" priority="103370"/>
    <cfRule type="duplicateValues" dxfId="6444" priority="103371"/>
    <cfRule type="duplicateValues" dxfId="6443" priority="103372"/>
    <cfRule type="duplicateValues" dxfId="6442" priority="103373"/>
    <cfRule type="duplicateValues" dxfId="6441" priority="103374"/>
  </conditionalFormatting>
  <conditionalFormatting sqref="A35:A38">
    <cfRule type="duplicateValues" dxfId="6440" priority="104920"/>
    <cfRule type="duplicateValues" dxfId="6439" priority="104921"/>
    <cfRule type="duplicateValues" dxfId="6438" priority="104922"/>
    <cfRule type="duplicateValues" dxfId="6437" priority="104923"/>
    <cfRule type="duplicateValues" dxfId="6436" priority="104924"/>
    <cfRule type="duplicateValues" dxfId="6435" priority="104925"/>
    <cfRule type="duplicateValues" dxfId="6434" priority="104926"/>
    <cfRule type="duplicateValues" dxfId="6433" priority="104927"/>
    <cfRule type="duplicateValues" dxfId="6432" priority="104928"/>
    <cfRule type="duplicateValues" dxfId="6431" priority="104929"/>
    <cfRule type="duplicateValues" dxfId="6430" priority="104930"/>
    <cfRule type="duplicateValues" dxfId="6429" priority="104931"/>
    <cfRule type="duplicateValues" dxfId="6428" priority="104932"/>
    <cfRule type="duplicateValues" dxfId="6427" priority="105026"/>
    <cfRule type="duplicateValues" dxfId="6426" priority="105027"/>
    <cfRule type="duplicateValues" dxfId="6425" priority="105028"/>
    <cfRule type="duplicateValues" dxfId="6424" priority="105029"/>
    <cfRule type="duplicateValues" dxfId="6423" priority="105030"/>
    <cfRule type="duplicateValues" dxfId="6422" priority="105031"/>
    <cfRule type="duplicateValues" dxfId="6421" priority="105032"/>
    <cfRule type="duplicateValues" dxfId="6420" priority="105033"/>
    <cfRule type="duplicateValues" dxfId="6419" priority="105034"/>
    <cfRule type="duplicateValues" dxfId="6418" priority="105035"/>
    <cfRule type="duplicateValues" dxfId="6417" priority="105036"/>
    <cfRule type="duplicateValues" dxfId="6416" priority="105037"/>
    <cfRule type="duplicateValues" dxfId="6415" priority="105038"/>
    <cfRule type="duplicateValues" dxfId="6414" priority="105039"/>
    <cfRule type="duplicateValues" dxfId="6413" priority="105040"/>
    <cfRule type="duplicateValues" dxfId="6412" priority="105041"/>
    <cfRule type="duplicateValues" dxfId="6411" priority="105042"/>
    <cfRule type="duplicateValues" dxfId="6410" priority="105043"/>
    <cfRule type="duplicateValues" dxfId="6409" priority="105044"/>
    <cfRule type="duplicateValues" dxfId="6408" priority="105045"/>
    <cfRule type="duplicateValues" dxfId="6407" priority="105046"/>
    <cfRule type="duplicateValues" dxfId="6406" priority="105047"/>
    <cfRule type="duplicateValues" dxfId="6405" priority="105048"/>
    <cfRule type="duplicateValues" dxfId="6404" priority="105049"/>
    <cfRule type="duplicateValues" dxfId="6403" priority="105050"/>
    <cfRule type="duplicateValues" dxfId="6402" priority="105051"/>
    <cfRule type="duplicateValues" dxfId="6401" priority="105052"/>
    <cfRule type="duplicateValues" dxfId="6400" priority="105053"/>
    <cfRule type="duplicateValues" dxfId="6399" priority="105054"/>
    <cfRule type="duplicateValues" dxfId="6398" priority="105055"/>
    <cfRule type="duplicateValues" dxfId="6397" priority="105056"/>
    <cfRule type="duplicateValues" dxfId="6396" priority="105057"/>
    <cfRule type="duplicateValues" dxfId="6395" priority="105058"/>
    <cfRule type="duplicateValues" dxfId="6394" priority="105059"/>
    <cfRule type="duplicateValues" dxfId="6393" priority="105060"/>
    <cfRule type="duplicateValues" dxfId="6392" priority="105061"/>
    <cfRule type="duplicateValues" dxfId="6391" priority="105062"/>
    <cfRule type="duplicateValues" dxfId="6390" priority="105063"/>
    <cfRule type="duplicateValues" dxfId="6389" priority="105064"/>
    <cfRule type="duplicateValues" dxfId="6388" priority="105065"/>
    <cfRule type="duplicateValues" dxfId="6387" priority="105066"/>
    <cfRule type="duplicateValues" dxfId="6386" priority="105067"/>
  </conditionalFormatting>
  <conditionalFormatting sqref="A39">
    <cfRule type="duplicateValues" dxfId="6385" priority="105123"/>
    <cfRule type="duplicateValues" dxfId="6384" priority="105124"/>
    <cfRule type="duplicateValues" dxfId="6383" priority="105125"/>
    <cfRule type="duplicateValues" dxfId="6382" priority="105126"/>
    <cfRule type="duplicateValues" dxfId="6381" priority="105127"/>
    <cfRule type="duplicateValues" dxfId="6380" priority="105128"/>
    <cfRule type="duplicateValues" dxfId="6379" priority="105129"/>
    <cfRule type="duplicateValues" dxfId="6378" priority="105130"/>
    <cfRule type="duplicateValues" dxfId="6377" priority="105131"/>
    <cfRule type="duplicateValues" dxfId="6376" priority="105132"/>
    <cfRule type="duplicateValues" dxfId="6375" priority="105133"/>
    <cfRule type="duplicateValues" dxfId="6374" priority="105134"/>
    <cfRule type="duplicateValues" dxfId="6373" priority="105135"/>
    <cfRule type="duplicateValues" dxfId="6372" priority="105229"/>
    <cfRule type="duplicateValues" dxfId="6371" priority="105230"/>
    <cfRule type="duplicateValues" dxfId="6370" priority="105231"/>
    <cfRule type="duplicateValues" dxfId="6369" priority="105232"/>
    <cfRule type="duplicateValues" dxfId="6368" priority="105233"/>
    <cfRule type="duplicateValues" dxfId="6367" priority="105234"/>
    <cfRule type="duplicateValues" dxfId="6366" priority="105235"/>
    <cfRule type="duplicateValues" dxfId="6365" priority="105236"/>
    <cfRule type="duplicateValues" dxfId="6364" priority="105237"/>
    <cfRule type="duplicateValues" dxfId="6363" priority="105238"/>
    <cfRule type="duplicateValues" dxfId="6362" priority="105239"/>
    <cfRule type="duplicateValues" dxfId="6361" priority="105240"/>
    <cfRule type="duplicateValues" dxfId="6360" priority="105241"/>
    <cfRule type="duplicateValues" dxfId="6359" priority="105242"/>
    <cfRule type="duplicateValues" dxfId="6358" priority="105243"/>
    <cfRule type="duplicateValues" dxfId="6357" priority="105244"/>
    <cfRule type="duplicateValues" dxfId="6356" priority="105245"/>
    <cfRule type="duplicateValues" dxfId="6355" priority="105246"/>
    <cfRule type="duplicateValues" dxfId="6354" priority="105247"/>
    <cfRule type="duplicateValues" dxfId="6353" priority="105248"/>
    <cfRule type="duplicateValues" dxfId="6352" priority="105249"/>
    <cfRule type="duplicateValues" dxfId="6351" priority="105250"/>
    <cfRule type="duplicateValues" dxfId="6350" priority="105251"/>
    <cfRule type="duplicateValues" dxfId="6349" priority="105252"/>
    <cfRule type="duplicateValues" dxfId="6348" priority="105253"/>
    <cfRule type="duplicateValues" dxfId="6347" priority="105254"/>
    <cfRule type="duplicateValues" dxfId="6346" priority="105255"/>
    <cfRule type="duplicateValues" dxfId="6345" priority="105256"/>
    <cfRule type="duplicateValues" dxfId="6344" priority="105257"/>
    <cfRule type="duplicateValues" dxfId="6343" priority="105258"/>
    <cfRule type="duplicateValues" dxfId="6342" priority="105259"/>
    <cfRule type="duplicateValues" dxfId="6341" priority="105260"/>
    <cfRule type="duplicateValues" dxfId="6340" priority="105261"/>
    <cfRule type="duplicateValues" dxfId="6339" priority="105262"/>
    <cfRule type="duplicateValues" dxfId="6338" priority="105263"/>
    <cfRule type="duplicateValues" dxfId="6337" priority="105264"/>
    <cfRule type="duplicateValues" dxfId="6336" priority="105265"/>
    <cfRule type="duplicateValues" dxfId="6335" priority="105266"/>
    <cfRule type="duplicateValues" dxfId="6334" priority="105267"/>
    <cfRule type="duplicateValues" dxfId="6333" priority="105268"/>
    <cfRule type="duplicateValues" dxfId="6332" priority="105269"/>
    <cfRule type="duplicateValues" dxfId="6331" priority="105270"/>
  </conditionalFormatting>
  <conditionalFormatting sqref="A40:A41">
    <cfRule type="duplicateValues" dxfId="6330" priority="105326"/>
    <cfRule type="duplicateValues" dxfId="6329" priority="105327"/>
    <cfRule type="duplicateValues" dxfId="6328" priority="105328"/>
    <cfRule type="duplicateValues" dxfId="6327" priority="105329"/>
    <cfRule type="duplicateValues" dxfId="6326" priority="105330"/>
    <cfRule type="duplicateValues" dxfId="6325" priority="105331"/>
    <cfRule type="duplicateValues" dxfId="6324" priority="105332"/>
    <cfRule type="duplicateValues" dxfId="6323" priority="105333"/>
    <cfRule type="duplicateValues" dxfId="6322" priority="105334"/>
    <cfRule type="duplicateValues" dxfId="6321" priority="105335"/>
    <cfRule type="duplicateValues" dxfId="6320" priority="105336"/>
    <cfRule type="duplicateValues" dxfId="6319" priority="105337"/>
    <cfRule type="duplicateValues" dxfId="6318" priority="105338"/>
    <cfRule type="duplicateValues" dxfId="6317" priority="105432"/>
    <cfRule type="duplicateValues" dxfId="6316" priority="105433"/>
    <cfRule type="duplicateValues" dxfId="6315" priority="105434"/>
    <cfRule type="duplicateValues" dxfId="6314" priority="105435"/>
    <cfRule type="duplicateValues" dxfId="6313" priority="105436"/>
    <cfRule type="duplicateValues" dxfId="6312" priority="105437"/>
    <cfRule type="duplicateValues" dxfId="6311" priority="105438"/>
    <cfRule type="duplicateValues" dxfId="6310" priority="105439"/>
    <cfRule type="duplicateValues" dxfId="6309" priority="105440"/>
    <cfRule type="duplicateValues" dxfId="6308" priority="105441"/>
    <cfRule type="duplicateValues" dxfId="6307" priority="105442"/>
    <cfRule type="duplicateValues" dxfId="6306" priority="105443"/>
    <cfRule type="duplicateValues" dxfId="6305" priority="105444"/>
    <cfRule type="duplicateValues" dxfId="6304" priority="105445"/>
    <cfRule type="duplicateValues" dxfId="6303" priority="105446"/>
    <cfRule type="duplicateValues" dxfId="6302" priority="105447"/>
    <cfRule type="duplicateValues" dxfId="6301" priority="105448"/>
    <cfRule type="duplicateValues" dxfId="6300" priority="105449"/>
    <cfRule type="duplicateValues" dxfId="6299" priority="105450"/>
    <cfRule type="duplicateValues" dxfId="6298" priority="105451"/>
    <cfRule type="duplicateValues" dxfId="6297" priority="105452"/>
    <cfRule type="duplicateValues" dxfId="6296" priority="105453"/>
    <cfRule type="duplicateValues" dxfId="6295" priority="105454"/>
    <cfRule type="duplicateValues" dxfId="6294" priority="105455"/>
    <cfRule type="duplicateValues" dxfId="6293" priority="105456"/>
    <cfRule type="duplicateValues" dxfId="6292" priority="105457"/>
    <cfRule type="duplicateValues" dxfId="6291" priority="105458"/>
    <cfRule type="duplicateValues" dxfId="6290" priority="105459"/>
    <cfRule type="duplicateValues" dxfId="6289" priority="105460"/>
    <cfRule type="duplicateValues" dxfId="6288" priority="105461"/>
    <cfRule type="duplicateValues" dxfId="6287" priority="105462"/>
    <cfRule type="duplicateValues" dxfId="6286" priority="105463"/>
    <cfRule type="duplicateValues" dxfId="6285" priority="105464"/>
    <cfRule type="duplicateValues" dxfId="6284" priority="105465"/>
    <cfRule type="duplicateValues" dxfId="6283" priority="105466"/>
    <cfRule type="duplicateValues" dxfId="6282" priority="105467"/>
    <cfRule type="duplicateValues" dxfId="6281" priority="105468"/>
    <cfRule type="duplicateValues" dxfId="6280" priority="105469"/>
    <cfRule type="duplicateValues" dxfId="6279" priority="105470"/>
    <cfRule type="duplicateValues" dxfId="6278" priority="105471"/>
    <cfRule type="duplicateValues" dxfId="6277" priority="105472"/>
    <cfRule type="duplicateValues" dxfId="6276" priority="105473"/>
  </conditionalFormatting>
  <conditionalFormatting sqref="A42">
    <cfRule type="duplicateValues" dxfId="6275" priority="105973"/>
    <cfRule type="duplicateValues" dxfId="6274" priority="105974"/>
    <cfRule type="duplicateValues" dxfId="6273" priority="105975"/>
    <cfRule type="duplicateValues" dxfId="6272" priority="105976"/>
    <cfRule type="duplicateValues" dxfId="6271" priority="105977"/>
    <cfRule type="duplicateValues" dxfId="6270" priority="105978"/>
    <cfRule type="duplicateValues" dxfId="6269" priority="105979"/>
    <cfRule type="duplicateValues" dxfId="6268" priority="105980"/>
    <cfRule type="duplicateValues" dxfId="6267" priority="105981"/>
    <cfRule type="duplicateValues" dxfId="6266" priority="105982"/>
    <cfRule type="duplicateValues" dxfId="6265" priority="105983"/>
    <cfRule type="duplicateValues" dxfId="6264" priority="105984"/>
    <cfRule type="duplicateValues" dxfId="6263" priority="105985"/>
    <cfRule type="duplicateValues" dxfId="6262" priority="106079"/>
    <cfRule type="duplicateValues" dxfId="6261" priority="106080"/>
    <cfRule type="duplicateValues" dxfId="6260" priority="106081"/>
    <cfRule type="duplicateValues" dxfId="6259" priority="106082"/>
    <cfRule type="duplicateValues" dxfId="6258" priority="106083"/>
    <cfRule type="duplicateValues" dxfId="6257" priority="106084"/>
    <cfRule type="duplicateValues" dxfId="6256" priority="106085"/>
    <cfRule type="duplicateValues" dxfId="6255" priority="106086"/>
    <cfRule type="duplicateValues" dxfId="6254" priority="106087"/>
    <cfRule type="duplicateValues" dxfId="6253" priority="106088"/>
    <cfRule type="duplicateValues" dxfId="6252" priority="106089"/>
    <cfRule type="duplicateValues" dxfId="6251" priority="106090"/>
    <cfRule type="duplicateValues" dxfId="6250" priority="106091"/>
    <cfRule type="duplicateValues" dxfId="6249" priority="106092"/>
    <cfRule type="duplicateValues" dxfId="6248" priority="106093"/>
    <cfRule type="duplicateValues" dxfId="6247" priority="106094"/>
    <cfRule type="duplicateValues" dxfId="6246" priority="106095"/>
    <cfRule type="duplicateValues" dxfId="6245" priority="106096"/>
    <cfRule type="duplicateValues" dxfId="6244" priority="106097"/>
    <cfRule type="duplicateValues" dxfId="6243" priority="106098"/>
    <cfRule type="duplicateValues" dxfId="6242" priority="106099"/>
    <cfRule type="duplicateValues" dxfId="6241" priority="106100"/>
    <cfRule type="duplicateValues" dxfId="6240" priority="106101"/>
    <cfRule type="duplicateValues" dxfId="6239" priority="106102"/>
    <cfRule type="duplicateValues" dxfId="6238" priority="106103"/>
    <cfRule type="duplicateValues" dxfId="6237" priority="106104"/>
    <cfRule type="duplicateValues" dxfId="6236" priority="106105"/>
    <cfRule type="duplicateValues" dxfId="6235" priority="106106"/>
    <cfRule type="duplicateValues" dxfId="6234" priority="106107"/>
    <cfRule type="duplicateValues" dxfId="6233" priority="106108"/>
    <cfRule type="duplicateValues" dxfId="6232" priority="106109"/>
    <cfRule type="duplicateValues" dxfId="6231" priority="106110"/>
    <cfRule type="duplicateValues" dxfId="6230" priority="106111"/>
    <cfRule type="duplicateValues" dxfId="6229" priority="106112"/>
    <cfRule type="duplicateValues" dxfId="6228" priority="106113"/>
    <cfRule type="duplicateValues" dxfId="6227" priority="106114"/>
    <cfRule type="duplicateValues" dxfId="6226" priority="106115"/>
    <cfRule type="duplicateValues" dxfId="6225" priority="106116"/>
    <cfRule type="duplicateValues" dxfId="6224" priority="106117"/>
    <cfRule type="duplicateValues" dxfId="6223" priority="106118"/>
    <cfRule type="duplicateValues" dxfId="6222" priority="106119"/>
    <cfRule type="duplicateValues" dxfId="6221" priority="106120"/>
  </conditionalFormatting>
  <conditionalFormatting sqref="A19">
    <cfRule type="duplicateValues" dxfId="6220" priority="110208"/>
    <cfRule type="duplicateValues" dxfId="6219" priority="110209"/>
    <cfRule type="duplicateValues" dxfId="6218" priority="110210"/>
    <cfRule type="duplicateValues" dxfId="6217" priority="110211"/>
    <cfRule type="duplicateValues" dxfId="6216" priority="110212"/>
    <cfRule type="duplicateValues" dxfId="6215" priority="110213"/>
    <cfRule type="duplicateValues" dxfId="6214" priority="110214"/>
    <cfRule type="duplicateValues" dxfId="6213" priority="110215"/>
    <cfRule type="duplicateValues" dxfId="6212" priority="110216"/>
    <cfRule type="duplicateValues" dxfId="6211" priority="110217"/>
    <cfRule type="duplicateValues" dxfId="6210" priority="110218"/>
    <cfRule type="duplicateValues" dxfId="6209" priority="110219"/>
    <cfRule type="duplicateValues" dxfId="6208" priority="110220"/>
    <cfRule type="duplicateValues" dxfId="6207" priority="110221"/>
    <cfRule type="duplicateValues" dxfId="6206" priority="110222"/>
    <cfRule type="duplicateValues" dxfId="6205" priority="110223"/>
    <cfRule type="duplicateValues" dxfId="6204" priority="110224"/>
    <cfRule type="duplicateValues" dxfId="6203" priority="110225"/>
    <cfRule type="duplicateValues" dxfId="6202" priority="110226"/>
    <cfRule type="duplicateValues" dxfId="6201" priority="110227"/>
    <cfRule type="duplicateValues" dxfId="6200" priority="110228"/>
    <cfRule type="duplicateValues" dxfId="6199" priority="110229"/>
    <cfRule type="duplicateValues" dxfId="6198" priority="110230"/>
    <cfRule type="duplicateValues" dxfId="6197" priority="110231"/>
    <cfRule type="duplicateValues" dxfId="6196" priority="110232"/>
    <cfRule type="duplicateValues" dxfId="6195" priority="110233"/>
    <cfRule type="duplicateValues" dxfId="6194" priority="110234"/>
    <cfRule type="duplicateValues" dxfId="6193" priority="110235"/>
    <cfRule type="duplicateValues" dxfId="6192" priority="110236"/>
    <cfRule type="duplicateValues" dxfId="6191" priority="110237"/>
    <cfRule type="duplicateValues" dxfId="6190" priority="110238"/>
    <cfRule type="duplicateValues" dxfId="6189" priority="110239"/>
    <cfRule type="duplicateValues" dxfId="6188" priority="110240"/>
    <cfRule type="duplicateValues" dxfId="6187" priority="110241"/>
    <cfRule type="duplicateValues" dxfId="6186" priority="110242"/>
    <cfRule type="duplicateValues" dxfId="6185" priority="110243"/>
    <cfRule type="duplicateValues" dxfId="6184" priority="110244"/>
    <cfRule type="duplicateValues" dxfId="6183" priority="110245"/>
    <cfRule type="duplicateValues" dxfId="6182" priority="110246"/>
    <cfRule type="duplicateValues" dxfId="6181" priority="110247"/>
    <cfRule type="duplicateValues" dxfId="6180" priority="110248"/>
    <cfRule type="duplicateValues" dxfId="6179" priority="110249"/>
    <cfRule type="duplicateValues" dxfId="6178" priority="110250"/>
    <cfRule type="duplicateValues" dxfId="6177" priority="110251"/>
    <cfRule type="duplicateValues" dxfId="6176" priority="110252"/>
    <cfRule type="duplicateValues" dxfId="6175" priority="110253"/>
    <cfRule type="duplicateValues" dxfId="6174" priority="110254"/>
    <cfRule type="duplicateValues" dxfId="6173" priority="110255"/>
    <cfRule type="duplicateValues" dxfId="6172" priority="110256"/>
    <cfRule type="duplicateValues" dxfId="6171" priority="110257"/>
    <cfRule type="duplicateValues" dxfId="6170" priority="110258"/>
    <cfRule type="duplicateValues" dxfId="6169" priority="110259"/>
    <cfRule type="duplicateValues" dxfId="6168" priority="110260"/>
    <cfRule type="duplicateValues" dxfId="6167" priority="110261"/>
    <cfRule type="duplicateValues" dxfId="6166" priority="110262"/>
  </conditionalFormatting>
  <conditionalFormatting sqref="A20">
    <cfRule type="duplicateValues" dxfId="6165" priority="110263"/>
    <cfRule type="duplicateValues" dxfId="6164" priority="110264"/>
    <cfRule type="duplicateValues" dxfId="6163" priority="110265"/>
    <cfRule type="duplicateValues" dxfId="6162" priority="110266"/>
    <cfRule type="duplicateValues" dxfId="6161" priority="110267"/>
    <cfRule type="duplicateValues" dxfId="6160" priority="110268"/>
    <cfRule type="duplicateValues" dxfId="6159" priority="110269"/>
    <cfRule type="duplicateValues" dxfId="6158" priority="110270"/>
    <cfRule type="duplicateValues" dxfId="6157" priority="110271"/>
    <cfRule type="duplicateValues" dxfId="6156" priority="110272"/>
    <cfRule type="duplicateValues" dxfId="6155" priority="110273"/>
    <cfRule type="duplicateValues" dxfId="6154" priority="110274"/>
    <cfRule type="duplicateValues" dxfId="6153" priority="110275"/>
    <cfRule type="duplicateValues" dxfId="6152" priority="110276"/>
    <cfRule type="duplicateValues" dxfId="6151" priority="110277"/>
    <cfRule type="duplicateValues" dxfId="6150" priority="110278"/>
    <cfRule type="duplicateValues" dxfId="6149" priority="110279"/>
    <cfRule type="duplicateValues" dxfId="6148" priority="110280"/>
    <cfRule type="duplicateValues" dxfId="6147" priority="110281"/>
    <cfRule type="duplicateValues" dxfId="6146" priority="110282"/>
    <cfRule type="duplicateValues" dxfId="6145" priority="110283"/>
    <cfRule type="duplicateValues" dxfId="6144" priority="110284"/>
    <cfRule type="duplicateValues" dxfId="6143" priority="110285"/>
    <cfRule type="duplicateValues" dxfId="6142" priority="110286"/>
    <cfRule type="duplicateValues" dxfId="6141" priority="110287"/>
    <cfRule type="duplicateValues" dxfId="6140" priority="110288"/>
    <cfRule type="duplicateValues" dxfId="6139" priority="110289"/>
    <cfRule type="duplicateValues" dxfId="6138" priority="110290"/>
    <cfRule type="duplicateValues" dxfId="6137" priority="110291"/>
    <cfRule type="duplicateValues" dxfId="6136" priority="110292"/>
    <cfRule type="duplicateValues" dxfId="6135" priority="110293"/>
    <cfRule type="duplicateValues" dxfId="6134" priority="110294"/>
    <cfRule type="duplicateValues" dxfId="6133" priority="110295"/>
    <cfRule type="duplicateValues" dxfId="6132" priority="110296"/>
    <cfRule type="duplicateValues" dxfId="6131" priority="110297"/>
    <cfRule type="duplicateValues" dxfId="6130" priority="110298"/>
    <cfRule type="duplicateValues" dxfId="6129" priority="110299"/>
    <cfRule type="duplicateValues" dxfId="6128" priority="110300"/>
    <cfRule type="duplicateValues" dxfId="6127" priority="110301"/>
    <cfRule type="duplicateValues" dxfId="6126" priority="110302"/>
    <cfRule type="duplicateValues" dxfId="6125" priority="110303"/>
    <cfRule type="duplicateValues" dxfId="6124" priority="110304"/>
    <cfRule type="duplicateValues" dxfId="6123" priority="110305"/>
    <cfRule type="duplicateValues" dxfId="6122" priority="110306"/>
    <cfRule type="duplicateValues" dxfId="6121" priority="110307"/>
    <cfRule type="duplicateValues" dxfId="6120" priority="110308"/>
    <cfRule type="duplicateValues" dxfId="6119" priority="110309"/>
    <cfRule type="duplicateValues" dxfId="6118" priority="110310"/>
    <cfRule type="duplicateValues" dxfId="6117" priority="110311"/>
    <cfRule type="duplicateValues" dxfId="6116" priority="110312"/>
    <cfRule type="duplicateValues" dxfId="6115" priority="110313"/>
    <cfRule type="duplicateValues" dxfId="6114" priority="110314"/>
    <cfRule type="duplicateValues" dxfId="6113" priority="110315"/>
    <cfRule type="duplicateValues" dxfId="6112" priority="110316"/>
    <cfRule type="duplicateValues" dxfId="6111" priority="110317"/>
  </conditionalFormatting>
  <conditionalFormatting sqref="A21">
    <cfRule type="duplicateValues" dxfId="6110" priority="100219"/>
    <cfRule type="duplicateValues" dxfId="6109" priority="100220"/>
    <cfRule type="duplicateValues" dxfId="6108" priority="100221"/>
    <cfRule type="duplicateValues" dxfId="6107" priority="100222"/>
    <cfRule type="duplicateValues" dxfId="6106" priority="100223"/>
    <cfRule type="duplicateValues" dxfId="6105" priority="100224"/>
    <cfRule type="duplicateValues" dxfId="6104" priority="100225"/>
    <cfRule type="duplicateValues" dxfId="6103" priority="100226"/>
    <cfRule type="duplicateValues" dxfId="6102" priority="100227"/>
    <cfRule type="duplicateValues" dxfId="6101" priority="100228"/>
    <cfRule type="duplicateValues" dxfId="6100" priority="100229"/>
    <cfRule type="duplicateValues" dxfId="6099" priority="100230"/>
    <cfRule type="duplicateValues" dxfId="6098" priority="100231"/>
    <cfRule type="duplicateValues" dxfId="6097" priority="110414"/>
    <cfRule type="duplicateValues" dxfId="6096" priority="110415"/>
    <cfRule type="duplicateValues" dxfId="6095" priority="110416"/>
    <cfRule type="duplicateValues" dxfId="6094" priority="110417"/>
    <cfRule type="duplicateValues" dxfId="6093" priority="110418"/>
    <cfRule type="duplicateValues" dxfId="6092" priority="110419"/>
    <cfRule type="duplicateValues" dxfId="6091" priority="110420"/>
    <cfRule type="duplicateValues" dxfId="6090" priority="110421"/>
    <cfRule type="duplicateValues" dxfId="6089" priority="110422"/>
    <cfRule type="duplicateValues" dxfId="6088" priority="110423"/>
    <cfRule type="duplicateValues" dxfId="6087" priority="110424"/>
    <cfRule type="duplicateValues" dxfId="6086" priority="110425"/>
    <cfRule type="duplicateValues" dxfId="6085" priority="110426"/>
    <cfRule type="duplicateValues" dxfId="6084" priority="110427"/>
    <cfRule type="duplicateValues" dxfId="6083" priority="110428"/>
    <cfRule type="duplicateValues" dxfId="6082" priority="110429"/>
    <cfRule type="duplicateValues" dxfId="6081" priority="110430"/>
    <cfRule type="duplicateValues" dxfId="6080" priority="110431"/>
    <cfRule type="duplicateValues" dxfId="6079" priority="110432"/>
    <cfRule type="duplicateValues" dxfId="6078" priority="110433"/>
    <cfRule type="duplicateValues" dxfId="6077" priority="110434"/>
    <cfRule type="duplicateValues" dxfId="6076" priority="110435"/>
    <cfRule type="duplicateValues" dxfId="6075" priority="110436"/>
    <cfRule type="duplicateValues" dxfId="6074" priority="110437"/>
    <cfRule type="duplicateValues" dxfId="6073" priority="110438"/>
    <cfRule type="duplicateValues" dxfId="6072" priority="110439"/>
    <cfRule type="duplicateValues" dxfId="6071" priority="110440"/>
    <cfRule type="duplicateValues" dxfId="6070" priority="110441"/>
    <cfRule type="duplicateValues" dxfId="6069" priority="110442"/>
    <cfRule type="duplicateValues" dxfId="6068" priority="110443"/>
    <cfRule type="duplicateValues" dxfId="6067" priority="110444"/>
    <cfRule type="duplicateValues" dxfId="6066" priority="110445"/>
    <cfRule type="duplicateValues" dxfId="6065" priority="110446"/>
    <cfRule type="duplicateValues" dxfId="6064" priority="110447"/>
    <cfRule type="duplicateValues" dxfId="6063" priority="110448"/>
    <cfRule type="duplicateValues" dxfId="6062" priority="110449"/>
    <cfRule type="duplicateValues" dxfId="6061" priority="110450"/>
    <cfRule type="duplicateValues" dxfId="6060" priority="110451"/>
    <cfRule type="duplicateValues" dxfId="6059" priority="110452"/>
    <cfRule type="duplicateValues" dxfId="6058" priority="110453"/>
    <cfRule type="duplicateValues" dxfId="6057" priority="110454"/>
    <cfRule type="duplicateValues" dxfId="6056" priority="110455"/>
  </conditionalFormatting>
  <conditionalFormatting sqref="A22">
    <cfRule type="duplicateValues" dxfId="6055" priority="110511"/>
    <cfRule type="duplicateValues" dxfId="6054" priority="110512"/>
    <cfRule type="duplicateValues" dxfId="6053" priority="110513"/>
    <cfRule type="duplicateValues" dxfId="6052" priority="110514"/>
    <cfRule type="duplicateValues" dxfId="6051" priority="110515"/>
    <cfRule type="duplicateValues" dxfId="6050" priority="110516"/>
    <cfRule type="duplicateValues" dxfId="6049" priority="110517"/>
    <cfRule type="duplicateValues" dxfId="6048" priority="110518"/>
    <cfRule type="duplicateValues" dxfId="6047" priority="110519"/>
    <cfRule type="duplicateValues" dxfId="6046" priority="110520"/>
    <cfRule type="duplicateValues" dxfId="6045" priority="110521"/>
    <cfRule type="duplicateValues" dxfId="6044" priority="110522"/>
    <cfRule type="duplicateValues" dxfId="6043" priority="110523"/>
    <cfRule type="duplicateValues" dxfId="6042" priority="110620"/>
    <cfRule type="duplicateValues" dxfId="6041" priority="110621"/>
    <cfRule type="duplicateValues" dxfId="6040" priority="110622"/>
    <cfRule type="duplicateValues" dxfId="6039" priority="110623"/>
    <cfRule type="duplicateValues" dxfId="6038" priority="110624"/>
    <cfRule type="duplicateValues" dxfId="6037" priority="110625"/>
    <cfRule type="duplicateValues" dxfId="6036" priority="110626"/>
    <cfRule type="duplicateValues" dxfId="6035" priority="110627"/>
    <cfRule type="duplicateValues" dxfId="6034" priority="110628"/>
    <cfRule type="duplicateValues" dxfId="6033" priority="110629"/>
    <cfRule type="duplicateValues" dxfId="6032" priority="110630"/>
    <cfRule type="duplicateValues" dxfId="6031" priority="110631"/>
    <cfRule type="duplicateValues" dxfId="6030" priority="110632"/>
    <cfRule type="duplicateValues" dxfId="6029" priority="110633"/>
    <cfRule type="duplicateValues" dxfId="6028" priority="110634"/>
    <cfRule type="duplicateValues" dxfId="6027" priority="110635"/>
    <cfRule type="duplicateValues" dxfId="6026" priority="110636"/>
    <cfRule type="duplicateValues" dxfId="6025" priority="110637"/>
    <cfRule type="duplicateValues" dxfId="6024" priority="110638"/>
    <cfRule type="duplicateValues" dxfId="6023" priority="110639"/>
    <cfRule type="duplicateValues" dxfId="6022" priority="110640"/>
    <cfRule type="duplicateValues" dxfId="6021" priority="110641"/>
    <cfRule type="duplicateValues" dxfId="6020" priority="110642"/>
    <cfRule type="duplicateValues" dxfId="6019" priority="110643"/>
    <cfRule type="duplicateValues" dxfId="6018" priority="110644"/>
    <cfRule type="duplicateValues" dxfId="6017" priority="110645"/>
    <cfRule type="duplicateValues" dxfId="6016" priority="110646"/>
    <cfRule type="duplicateValues" dxfId="6015" priority="110647"/>
    <cfRule type="duplicateValues" dxfId="6014" priority="110648"/>
    <cfRule type="duplicateValues" dxfId="6013" priority="110649"/>
    <cfRule type="duplicateValues" dxfId="6012" priority="110650"/>
    <cfRule type="duplicateValues" dxfId="6011" priority="110651"/>
    <cfRule type="duplicateValues" dxfId="6010" priority="110652"/>
    <cfRule type="duplicateValues" dxfId="6009" priority="110653"/>
    <cfRule type="duplicateValues" dxfId="6008" priority="110654"/>
    <cfRule type="duplicateValues" dxfId="6007" priority="110655"/>
    <cfRule type="duplicateValues" dxfId="6006" priority="110656"/>
    <cfRule type="duplicateValues" dxfId="6005" priority="110657"/>
    <cfRule type="duplicateValues" dxfId="6004" priority="110658"/>
    <cfRule type="duplicateValues" dxfId="6003" priority="110659"/>
    <cfRule type="duplicateValues" dxfId="6002" priority="110660"/>
    <cfRule type="duplicateValues" dxfId="6001" priority="110661"/>
  </conditionalFormatting>
  <conditionalFormatting sqref="A23:A24">
    <cfRule type="duplicateValues" dxfId="6000" priority="110717"/>
    <cfRule type="duplicateValues" dxfId="5999" priority="110718"/>
    <cfRule type="duplicateValues" dxfId="5998" priority="110719"/>
    <cfRule type="duplicateValues" dxfId="5997" priority="110720"/>
    <cfRule type="duplicateValues" dxfId="5996" priority="110721"/>
    <cfRule type="duplicateValues" dxfId="5995" priority="110722"/>
    <cfRule type="duplicateValues" dxfId="5994" priority="110723"/>
    <cfRule type="duplicateValues" dxfId="5993" priority="110724"/>
    <cfRule type="duplicateValues" dxfId="5992" priority="110725"/>
    <cfRule type="duplicateValues" dxfId="5991" priority="110726"/>
    <cfRule type="duplicateValues" dxfId="5990" priority="110727"/>
    <cfRule type="duplicateValues" dxfId="5989" priority="110728"/>
    <cfRule type="duplicateValues" dxfId="5988" priority="110729"/>
    <cfRule type="duplicateValues" dxfId="5987" priority="110826"/>
    <cfRule type="duplicateValues" dxfId="5986" priority="110827"/>
    <cfRule type="duplicateValues" dxfId="5985" priority="110828"/>
    <cfRule type="duplicateValues" dxfId="5984" priority="110829"/>
    <cfRule type="duplicateValues" dxfId="5983" priority="110830"/>
    <cfRule type="duplicateValues" dxfId="5982" priority="110831"/>
    <cfRule type="duplicateValues" dxfId="5981" priority="110832"/>
    <cfRule type="duplicateValues" dxfId="5980" priority="110833"/>
    <cfRule type="duplicateValues" dxfId="5979" priority="110834"/>
    <cfRule type="duplicateValues" dxfId="5978" priority="110835"/>
    <cfRule type="duplicateValues" dxfId="5977" priority="110836"/>
    <cfRule type="duplicateValues" dxfId="5976" priority="110837"/>
    <cfRule type="duplicateValues" dxfId="5975" priority="110838"/>
    <cfRule type="duplicateValues" dxfId="5974" priority="110839"/>
    <cfRule type="duplicateValues" dxfId="5973" priority="110840"/>
    <cfRule type="duplicateValues" dxfId="5972" priority="110841"/>
    <cfRule type="duplicateValues" dxfId="5971" priority="110842"/>
    <cfRule type="duplicateValues" dxfId="5970" priority="110843"/>
    <cfRule type="duplicateValues" dxfId="5969" priority="110844"/>
    <cfRule type="duplicateValues" dxfId="5968" priority="110845"/>
    <cfRule type="duplicateValues" dxfId="5967" priority="110846"/>
    <cfRule type="duplicateValues" dxfId="5966" priority="110847"/>
    <cfRule type="duplicateValues" dxfId="5965" priority="110848"/>
    <cfRule type="duplicateValues" dxfId="5964" priority="110849"/>
    <cfRule type="duplicateValues" dxfId="5963" priority="110850"/>
    <cfRule type="duplicateValues" dxfId="5962" priority="110851"/>
    <cfRule type="duplicateValues" dxfId="5961" priority="110852"/>
    <cfRule type="duplicateValues" dxfId="5960" priority="110853"/>
    <cfRule type="duplicateValues" dxfId="5959" priority="110854"/>
    <cfRule type="duplicateValues" dxfId="5958" priority="110855"/>
    <cfRule type="duplicateValues" dxfId="5957" priority="110856"/>
    <cfRule type="duplicateValues" dxfId="5956" priority="110857"/>
    <cfRule type="duplicateValues" dxfId="5955" priority="110858"/>
    <cfRule type="duplicateValues" dxfId="5954" priority="110859"/>
    <cfRule type="duplicateValues" dxfId="5953" priority="110860"/>
    <cfRule type="duplicateValues" dxfId="5952" priority="110861"/>
    <cfRule type="duplicateValues" dxfId="5951" priority="110862"/>
    <cfRule type="duplicateValues" dxfId="5950" priority="110863"/>
    <cfRule type="duplicateValues" dxfId="5949" priority="110864"/>
    <cfRule type="duplicateValues" dxfId="5948" priority="110865"/>
    <cfRule type="duplicateValues" dxfId="5947" priority="110866"/>
    <cfRule type="duplicateValues" dxfId="5946" priority="110867"/>
  </conditionalFormatting>
  <conditionalFormatting sqref="A25">
    <cfRule type="duplicateValues" dxfId="5945" priority="110923"/>
    <cfRule type="duplicateValues" dxfId="5944" priority="110924"/>
    <cfRule type="duplicateValues" dxfId="5943" priority="110925"/>
    <cfRule type="duplicateValues" dxfId="5942" priority="110926"/>
    <cfRule type="duplicateValues" dxfId="5941" priority="110927"/>
    <cfRule type="duplicateValues" dxfId="5940" priority="110928"/>
    <cfRule type="duplicateValues" dxfId="5939" priority="110929"/>
    <cfRule type="duplicateValues" dxfId="5938" priority="110930"/>
    <cfRule type="duplicateValues" dxfId="5937" priority="110931"/>
    <cfRule type="duplicateValues" dxfId="5936" priority="110932"/>
    <cfRule type="duplicateValues" dxfId="5935" priority="110933"/>
    <cfRule type="duplicateValues" dxfId="5934" priority="110934"/>
    <cfRule type="duplicateValues" dxfId="5933" priority="110935"/>
    <cfRule type="duplicateValues" dxfId="5932" priority="111032"/>
    <cfRule type="duplicateValues" dxfId="5931" priority="111033"/>
    <cfRule type="duplicateValues" dxfId="5930" priority="111034"/>
    <cfRule type="duplicateValues" dxfId="5929" priority="111035"/>
    <cfRule type="duplicateValues" dxfId="5928" priority="111036"/>
    <cfRule type="duplicateValues" dxfId="5927" priority="111037"/>
    <cfRule type="duplicateValues" dxfId="5926" priority="111038"/>
    <cfRule type="duplicateValues" dxfId="5925" priority="111039"/>
    <cfRule type="duplicateValues" dxfId="5924" priority="111040"/>
    <cfRule type="duplicateValues" dxfId="5923" priority="111041"/>
    <cfRule type="duplicateValues" dxfId="5922" priority="111042"/>
    <cfRule type="duplicateValues" dxfId="5921" priority="111043"/>
    <cfRule type="duplicateValues" dxfId="5920" priority="111044"/>
    <cfRule type="duplicateValues" dxfId="5919" priority="111045"/>
    <cfRule type="duplicateValues" dxfId="5918" priority="111046"/>
    <cfRule type="duplicateValues" dxfId="5917" priority="111047"/>
    <cfRule type="duplicateValues" dxfId="5916" priority="111048"/>
    <cfRule type="duplicateValues" dxfId="5915" priority="111049"/>
    <cfRule type="duplicateValues" dxfId="5914" priority="111050"/>
    <cfRule type="duplicateValues" dxfId="5913" priority="111051"/>
    <cfRule type="duplicateValues" dxfId="5912" priority="111052"/>
    <cfRule type="duplicateValues" dxfId="5911" priority="111053"/>
    <cfRule type="duplicateValues" dxfId="5910" priority="111054"/>
    <cfRule type="duplicateValues" dxfId="5909" priority="111055"/>
    <cfRule type="duplicateValues" dxfId="5908" priority="111056"/>
    <cfRule type="duplicateValues" dxfId="5907" priority="111057"/>
    <cfRule type="duplicateValues" dxfId="5906" priority="111058"/>
    <cfRule type="duplicateValues" dxfId="5905" priority="111059"/>
    <cfRule type="duplicateValues" dxfId="5904" priority="111060"/>
    <cfRule type="duplicateValues" dxfId="5903" priority="111061"/>
    <cfRule type="duplicateValues" dxfId="5902" priority="111062"/>
    <cfRule type="duplicateValues" dxfId="5901" priority="111063"/>
    <cfRule type="duplicateValues" dxfId="5900" priority="111064"/>
    <cfRule type="duplicateValues" dxfId="5899" priority="111065"/>
    <cfRule type="duplicateValues" dxfId="5898" priority="111066"/>
    <cfRule type="duplicateValues" dxfId="5897" priority="111067"/>
    <cfRule type="duplicateValues" dxfId="5896" priority="111068"/>
    <cfRule type="duplicateValues" dxfId="5895" priority="111069"/>
    <cfRule type="duplicateValues" dxfId="5894" priority="111070"/>
    <cfRule type="duplicateValues" dxfId="5893" priority="111071"/>
    <cfRule type="duplicateValues" dxfId="5892" priority="111072"/>
    <cfRule type="duplicateValues" dxfId="5891" priority="111073"/>
  </conditionalFormatting>
  <conditionalFormatting sqref="A4">
    <cfRule type="duplicateValues" dxfId="5890" priority="1081"/>
    <cfRule type="duplicateValues" dxfId="5889" priority="1082"/>
    <cfRule type="duplicateValues" dxfId="5888" priority="1083"/>
    <cfRule type="duplicateValues" dxfId="5887" priority="1084"/>
    <cfRule type="duplicateValues" dxfId="5886" priority="1085"/>
    <cfRule type="duplicateValues" dxfId="5885" priority="1086"/>
    <cfRule type="duplicateValues" dxfId="5884" priority="1087"/>
    <cfRule type="duplicateValues" dxfId="5883" priority="1088"/>
    <cfRule type="duplicateValues" dxfId="5882" priority="1089"/>
    <cfRule type="duplicateValues" dxfId="5881" priority="1090"/>
    <cfRule type="duplicateValues" dxfId="5880" priority="1091"/>
    <cfRule type="duplicateValues" dxfId="5879" priority="1092"/>
    <cfRule type="duplicateValues" dxfId="5878" priority="1093"/>
    <cfRule type="duplicateValues" dxfId="5877" priority="1094"/>
    <cfRule type="duplicateValues" dxfId="5876" priority="1095"/>
    <cfRule type="duplicateValues" dxfId="5875" priority="1096"/>
    <cfRule type="duplicateValues" dxfId="5874" priority="1097"/>
    <cfRule type="duplicateValues" dxfId="5873" priority="1098"/>
    <cfRule type="duplicateValues" dxfId="5872" priority="1099"/>
    <cfRule type="duplicateValues" dxfId="5871" priority="1100"/>
    <cfRule type="duplicateValues" dxfId="5870" priority="1101"/>
    <cfRule type="duplicateValues" dxfId="5869" priority="1102"/>
    <cfRule type="duplicateValues" dxfId="5868" priority="1103"/>
    <cfRule type="duplicateValues" dxfId="5867" priority="1104"/>
    <cfRule type="duplicateValues" dxfId="5866" priority="1105"/>
    <cfRule type="duplicateValues" dxfId="5865" priority="1106"/>
    <cfRule type="duplicateValues" dxfId="5864" priority="1107"/>
    <cfRule type="duplicateValues" dxfId="5863" priority="1108"/>
    <cfRule type="duplicateValues" dxfId="5862" priority="1109"/>
    <cfRule type="duplicateValues" dxfId="5861" priority="1110"/>
    <cfRule type="duplicateValues" dxfId="5860" priority="1111"/>
    <cfRule type="duplicateValues" dxfId="5859" priority="1112"/>
    <cfRule type="duplicateValues" dxfId="5858" priority="1113"/>
    <cfRule type="duplicateValues" dxfId="5857" priority="1114"/>
    <cfRule type="duplicateValues" dxfId="5856" priority="1115"/>
    <cfRule type="duplicateValues" dxfId="5855" priority="1116"/>
    <cfRule type="duplicateValues" dxfId="5854" priority="1117"/>
    <cfRule type="duplicateValues" dxfId="5853" priority="1118"/>
    <cfRule type="duplicateValues" dxfId="5852" priority="1119"/>
    <cfRule type="duplicateValues" dxfId="5851" priority="1120"/>
    <cfRule type="duplicateValues" dxfId="5850" priority="1121"/>
    <cfRule type="duplicateValues" dxfId="5849" priority="1122"/>
    <cfRule type="duplicateValues" dxfId="5848" priority="1123"/>
    <cfRule type="duplicateValues" dxfId="5847" priority="1124"/>
    <cfRule type="duplicateValues" dxfId="5846" priority="1125"/>
    <cfRule type="duplicateValues" dxfId="5845" priority="1126"/>
    <cfRule type="duplicateValues" dxfId="5844" priority="1127"/>
    <cfRule type="duplicateValues" dxfId="5843" priority="1128"/>
    <cfRule type="duplicateValues" dxfId="5842" priority="1129"/>
    <cfRule type="duplicateValues" dxfId="5841" priority="1130"/>
    <cfRule type="duplicateValues" dxfId="5840" priority="1131"/>
    <cfRule type="duplicateValues" dxfId="5839" priority="1132"/>
    <cfRule type="duplicateValues" dxfId="5838" priority="1133"/>
    <cfRule type="duplicateValues" dxfId="5837" priority="1134"/>
    <cfRule type="duplicateValues" dxfId="5836" priority="1135"/>
  </conditionalFormatting>
  <conditionalFormatting sqref="A6">
    <cfRule type="duplicateValues" dxfId="5835" priority="1026"/>
    <cfRule type="duplicateValues" dxfId="5834" priority="1027"/>
    <cfRule type="duplicateValues" dxfId="5833" priority="1028"/>
    <cfRule type="duplicateValues" dxfId="5832" priority="1029"/>
    <cfRule type="duplicateValues" dxfId="5831" priority="1030"/>
    <cfRule type="duplicateValues" dxfId="5830" priority="1031"/>
    <cfRule type="duplicateValues" dxfId="5829" priority="1032"/>
    <cfRule type="duplicateValues" dxfId="5828" priority="1033"/>
    <cfRule type="duplicateValues" dxfId="5827" priority="1034"/>
    <cfRule type="duplicateValues" dxfId="5826" priority="1035"/>
    <cfRule type="duplicateValues" dxfId="5825" priority="1036"/>
    <cfRule type="duplicateValues" dxfId="5824" priority="1037"/>
    <cfRule type="duplicateValues" dxfId="5823" priority="1038"/>
    <cfRule type="duplicateValues" dxfId="5822" priority="1039"/>
    <cfRule type="duplicateValues" dxfId="5821" priority="1040"/>
    <cfRule type="duplicateValues" dxfId="5820" priority="1041"/>
    <cfRule type="duplicateValues" dxfId="5819" priority="1042"/>
    <cfRule type="duplicateValues" dxfId="5818" priority="1043"/>
    <cfRule type="duplicateValues" dxfId="5817" priority="1044"/>
    <cfRule type="duplicateValues" dxfId="5816" priority="1045"/>
    <cfRule type="duplicateValues" dxfId="5815" priority="1046"/>
    <cfRule type="duplicateValues" dxfId="5814" priority="1047"/>
    <cfRule type="duplicateValues" dxfId="5813" priority="1048"/>
    <cfRule type="duplicateValues" dxfId="5812" priority="1049"/>
    <cfRule type="duplicateValues" dxfId="5811" priority="1050"/>
    <cfRule type="duplicateValues" dxfId="5810" priority="1051"/>
    <cfRule type="duplicateValues" dxfId="5809" priority="1052"/>
    <cfRule type="duplicateValues" dxfId="5808" priority="1053"/>
    <cfRule type="duplicateValues" dxfId="5807" priority="1054"/>
    <cfRule type="duplicateValues" dxfId="5806" priority="1055"/>
    <cfRule type="duplicateValues" dxfId="5805" priority="1056"/>
    <cfRule type="duplicateValues" dxfId="5804" priority="1057"/>
    <cfRule type="duplicateValues" dxfId="5803" priority="1058"/>
    <cfRule type="duplicateValues" dxfId="5802" priority="1059"/>
    <cfRule type="duplicateValues" dxfId="5801" priority="1060"/>
    <cfRule type="duplicateValues" dxfId="5800" priority="1061"/>
    <cfRule type="duplicateValues" dxfId="5799" priority="1062"/>
    <cfRule type="duplicateValues" dxfId="5798" priority="1063"/>
    <cfRule type="duplicateValues" dxfId="5797" priority="1064"/>
    <cfRule type="duplicateValues" dxfId="5796" priority="1065"/>
    <cfRule type="duplicateValues" dxfId="5795" priority="1066"/>
    <cfRule type="duplicateValues" dxfId="5794" priority="1067"/>
    <cfRule type="duplicateValues" dxfId="5793" priority="1068"/>
    <cfRule type="duplicateValues" dxfId="5792" priority="1069"/>
    <cfRule type="duplicateValues" dxfId="5791" priority="1070"/>
    <cfRule type="duplicateValues" dxfId="5790" priority="1071"/>
    <cfRule type="duplicateValues" dxfId="5789" priority="1072"/>
    <cfRule type="duplicateValues" dxfId="5788" priority="1073"/>
    <cfRule type="duplicateValues" dxfId="5787" priority="1074"/>
    <cfRule type="duplicateValues" dxfId="5786" priority="1075"/>
    <cfRule type="duplicateValues" dxfId="5785" priority="1076"/>
    <cfRule type="duplicateValues" dxfId="5784" priority="1077"/>
    <cfRule type="duplicateValues" dxfId="5783" priority="1078"/>
    <cfRule type="duplicateValues" dxfId="5782" priority="1079"/>
    <cfRule type="duplicateValues" dxfId="5781" priority="1080"/>
  </conditionalFormatting>
  <conditionalFormatting sqref="A7">
    <cfRule type="duplicateValues" dxfId="5780" priority="971"/>
    <cfRule type="duplicateValues" dxfId="5779" priority="972"/>
    <cfRule type="duplicateValues" dxfId="5778" priority="973"/>
    <cfRule type="duplicateValues" dxfId="5777" priority="974"/>
    <cfRule type="duplicateValues" dxfId="5776" priority="975"/>
    <cfRule type="duplicateValues" dxfId="5775" priority="976"/>
    <cfRule type="duplicateValues" dxfId="5774" priority="977"/>
    <cfRule type="duplicateValues" dxfId="5773" priority="978"/>
    <cfRule type="duplicateValues" dxfId="5772" priority="979"/>
    <cfRule type="duplicateValues" dxfId="5771" priority="980"/>
    <cfRule type="duplicateValues" dxfId="5770" priority="981"/>
    <cfRule type="duplicateValues" dxfId="5769" priority="982"/>
    <cfRule type="duplicateValues" dxfId="5768" priority="983"/>
    <cfRule type="duplicateValues" dxfId="5767" priority="984"/>
    <cfRule type="duplicateValues" dxfId="5766" priority="985"/>
    <cfRule type="duplicateValues" dxfId="5765" priority="986"/>
    <cfRule type="duplicateValues" dxfId="5764" priority="987"/>
    <cfRule type="duplicateValues" dxfId="5763" priority="988"/>
    <cfRule type="duplicateValues" dxfId="5762" priority="989"/>
    <cfRule type="duplicateValues" dxfId="5761" priority="990"/>
    <cfRule type="duplicateValues" dxfId="5760" priority="991"/>
    <cfRule type="duplicateValues" dxfId="5759" priority="992"/>
    <cfRule type="duplicateValues" dxfId="5758" priority="993"/>
    <cfRule type="duplicateValues" dxfId="5757" priority="994"/>
    <cfRule type="duplicateValues" dxfId="5756" priority="995"/>
    <cfRule type="duplicateValues" dxfId="5755" priority="996"/>
    <cfRule type="duplicateValues" dxfId="5754" priority="997"/>
    <cfRule type="duplicateValues" dxfId="5753" priority="998"/>
    <cfRule type="duplicateValues" dxfId="5752" priority="999"/>
    <cfRule type="duplicateValues" dxfId="5751" priority="1000"/>
    <cfRule type="duplicateValues" dxfId="5750" priority="1001"/>
    <cfRule type="duplicateValues" dxfId="5749" priority="1002"/>
    <cfRule type="duplicateValues" dxfId="5748" priority="1003"/>
    <cfRule type="duplicateValues" dxfId="5747" priority="1004"/>
    <cfRule type="duplicateValues" dxfId="5746" priority="1005"/>
    <cfRule type="duplicateValues" dxfId="5745" priority="1006"/>
    <cfRule type="duplicateValues" dxfId="5744" priority="1007"/>
    <cfRule type="duplicateValues" dxfId="5743" priority="1008"/>
    <cfRule type="duplicateValues" dxfId="5742" priority="1009"/>
    <cfRule type="duplicateValues" dxfId="5741" priority="1010"/>
    <cfRule type="duplicateValues" dxfId="5740" priority="1011"/>
    <cfRule type="duplicateValues" dxfId="5739" priority="1012"/>
    <cfRule type="duplicateValues" dxfId="5738" priority="1013"/>
    <cfRule type="duplicateValues" dxfId="5737" priority="1014"/>
    <cfRule type="duplicateValues" dxfId="5736" priority="1015"/>
    <cfRule type="duplicateValues" dxfId="5735" priority="1016"/>
    <cfRule type="duplicateValues" dxfId="5734" priority="1017"/>
    <cfRule type="duplicateValues" dxfId="5733" priority="1018"/>
    <cfRule type="duplicateValues" dxfId="5732" priority="1019"/>
    <cfRule type="duplicateValues" dxfId="5731" priority="1020"/>
    <cfRule type="duplicateValues" dxfId="5730" priority="1021"/>
    <cfRule type="duplicateValues" dxfId="5729" priority="1022"/>
    <cfRule type="duplicateValues" dxfId="5728" priority="1023"/>
    <cfRule type="duplicateValues" dxfId="5727" priority="1024"/>
    <cfRule type="duplicateValues" dxfId="5726" priority="1025"/>
  </conditionalFormatting>
  <conditionalFormatting sqref="A5">
    <cfRule type="duplicateValues" dxfId="5725" priority="916"/>
    <cfRule type="duplicateValues" dxfId="5724" priority="917"/>
    <cfRule type="duplicateValues" dxfId="5723" priority="918"/>
    <cfRule type="duplicateValues" dxfId="5722" priority="919"/>
    <cfRule type="duplicateValues" dxfId="5721" priority="920"/>
    <cfRule type="duplicateValues" dxfId="5720" priority="921"/>
    <cfRule type="duplicateValues" dxfId="5719" priority="922"/>
    <cfRule type="duplicateValues" dxfId="5718" priority="923"/>
    <cfRule type="duplicateValues" dxfId="5717" priority="924"/>
    <cfRule type="duplicateValues" dxfId="5716" priority="925"/>
    <cfRule type="duplicateValues" dxfId="5715" priority="926"/>
    <cfRule type="duplicateValues" dxfId="5714" priority="927"/>
    <cfRule type="duplicateValues" dxfId="5713" priority="928"/>
    <cfRule type="duplicateValues" dxfId="5712" priority="929"/>
    <cfRule type="duplicateValues" dxfId="5711" priority="930"/>
    <cfRule type="duplicateValues" dxfId="5710" priority="931"/>
    <cfRule type="duplicateValues" dxfId="5709" priority="932"/>
    <cfRule type="duplicateValues" dxfId="5708" priority="933"/>
    <cfRule type="duplicateValues" dxfId="5707" priority="934"/>
    <cfRule type="duplicateValues" dxfId="5706" priority="935"/>
    <cfRule type="duplicateValues" dxfId="5705" priority="936"/>
    <cfRule type="duplicateValues" dxfId="5704" priority="937"/>
    <cfRule type="duplicateValues" dxfId="5703" priority="938"/>
    <cfRule type="duplicateValues" dxfId="5702" priority="939"/>
    <cfRule type="duplicateValues" dxfId="5701" priority="940"/>
    <cfRule type="duplicateValues" dxfId="5700" priority="941"/>
    <cfRule type="duplicateValues" dxfId="5699" priority="942"/>
    <cfRule type="duplicateValues" dxfId="5698" priority="943"/>
    <cfRule type="duplicateValues" dxfId="5697" priority="944"/>
    <cfRule type="duplicateValues" dxfId="5696" priority="945"/>
    <cfRule type="duplicateValues" dxfId="5695" priority="946"/>
    <cfRule type="duplicateValues" dxfId="5694" priority="947"/>
    <cfRule type="duplicateValues" dxfId="5693" priority="948"/>
    <cfRule type="duplicateValues" dxfId="5692" priority="949"/>
    <cfRule type="duplicateValues" dxfId="5691" priority="950"/>
    <cfRule type="duplicateValues" dxfId="5690" priority="951"/>
    <cfRule type="duplicateValues" dxfId="5689" priority="952"/>
    <cfRule type="duplicateValues" dxfId="5688" priority="953"/>
    <cfRule type="duplicateValues" dxfId="5687" priority="954"/>
    <cfRule type="duplicateValues" dxfId="5686" priority="955"/>
    <cfRule type="duplicateValues" dxfId="5685" priority="956"/>
    <cfRule type="duplicateValues" dxfId="5684" priority="957"/>
    <cfRule type="duplicateValues" dxfId="5683" priority="958"/>
    <cfRule type="duplicateValues" dxfId="5682" priority="959"/>
    <cfRule type="duplicateValues" dxfId="5681" priority="960"/>
    <cfRule type="duplicateValues" dxfId="5680" priority="961"/>
    <cfRule type="duplicateValues" dxfId="5679" priority="962"/>
    <cfRule type="duplicateValues" dxfId="5678" priority="963"/>
    <cfRule type="duplicateValues" dxfId="5677" priority="964"/>
    <cfRule type="duplicateValues" dxfId="5676" priority="965"/>
    <cfRule type="duplicateValues" dxfId="5675" priority="966"/>
    <cfRule type="duplicateValues" dxfId="5674" priority="967"/>
    <cfRule type="duplicateValues" dxfId="5673" priority="968"/>
    <cfRule type="duplicateValues" dxfId="5672" priority="969"/>
    <cfRule type="duplicateValues" dxfId="5671" priority="970"/>
  </conditionalFormatting>
  <conditionalFormatting sqref="A9">
    <cfRule type="duplicateValues" dxfId="5670" priority="861"/>
    <cfRule type="duplicateValues" dxfId="5669" priority="862"/>
    <cfRule type="duplicateValues" dxfId="5668" priority="863"/>
    <cfRule type="duplicateValues" dxfId="5667" priority="864"/>
    <cfRule type="duplicateValues" dxfId="5666" priority="865"/>
    <cfRule type="duplicateValues" dxfId="5665" priority="866"/>
    <cfRule type="duplicateValues" dxfId="5664" priority="867"/>
    <cfRule type="duplicateValues" dxfId="5663" priority="868"/>
    <cfRule type="duplicateValues" dxfId="5662" priority="869"/>
    <cfRule type="duplicateValues" dxfId="5661" priority="870"/>
    <cfRule type="duplicateValues" dxfId="5660" priority="871"/>
    <cfRule type="duplicateValues" dxfId="5659" priority="872"/>
    <cfRule type="duplicateValues" dxfId="5658" priority="873"/>
    <cfRule type="duplicateValues" dxfId="5657" priority="874"/>
    <cfRule type="duplicateValues" dxfId="5656" priority="875"/>
    <cfRule type="duplicateValues" dxfId="5655" priority="876"/>
    <cfRule type="duplicateValues" dxfId="5654" priority="877"/>
    <cfRule type="duplicateValues" dxfId="5653" priority="878"/>
    <cfRule type="duplicateValues" dxfId="5652" priority="879"/>
    <cfRule type="duplicateValues" dxfId="5651" priority="880"/>
    <cfRule type="duplicateValues" dxfId="5650" priority="881"/>
    <cfRule type="duplicateValues" dxfId="5649" priority="882"/>
    <cfRule type="duplicateValues" dxfId="5648" priority="883"/>
    <cfRule type="duplicateValues" dxfId="5647" priority="884"/>
    <cfRule type="duplicateValues" dxfId="5646" priority="885"/>
    <cfRule type="duplicateValues" dxfId="5645" priority="886"/>
    <cfRule type="duplicateValues" dxfId="5644" priority="887"/>
    <cfRule type="duplicateValues" dxfId="5643" priority="888"/>
    <cfRule type="duplicateValues" dxfId="5642" priority="889"/>
    <cfRule type="duplicateValues" dxfId="5641" priority="890"/>
    <cfRule type="duplicateValues" dxfId="5640" priority="891"/>
    <cfRule type="duplicateValues" dxfId="5639" priority="892"/>
    <cfRule type="duplicateValues" dxfId="5638" priority="893"/>
    <cfRule type="duplicateValues" dxfId="5637" priority="894"/>
    <cfRule type="duplicateValues" dxfId="5636" priority="895"/>
    <cfRule type="duplicateValues" dxfId="5635" priority="896"/>
    <cfRule type="duplicateValues" dxfId="5634" priority="897"/>
    <cfRule type="duplicateValues" dxfId="5633" priority="898"/>
    <cfRule type="duplicateValues" dxfId="5632" priority="899"/>
    <cfRule type="duplicateValues" dxfId="5631" priority="900"/>
    <cfRule type="duplicateValues" dxfId="5630" priority="901"/>
    <cfRule type="duplicateValues" dxfId="5629" priority="902"/>
    <cfRule type="duplicateValues" dxfId="5628" priority="903"/>
    <cfRule type="duplicateValues" dxfId="5627" priority="904"/>
    <cfRule type="duplicateValues" dxfId="5626" priority="905"/>
    <cfRule type="duplicateValues" dxfId="5625" priority="906"/>
    <cfRule type="duplicateValues" dxfId="5624" priority="907"/>
    <cfRule type="duplicateValues" dxfId="5623" priority="908"/>
    <cfRule type="duplicateValues" dxfId="5622" priority="909"/>
    <cfRule type="duplicateValues" dxfId="5621" priority="910"/>
    <cfRule type="duplicateValues" dxfId="5620" priority="911"/>
    <cfRule type="duplicateValues" dxfId="5619" priority="912"/>
    <cfRule type="duplicateValues" dxfId="5618" priority="913"/>
    <cfRule type="duplicateValues" dxfId="5617" priority="914"/>
    <cfRule type="duplicateValues" dxfId="5616" priority="915"/>
  </conditionalFormatting>
  <conditionalFormatting sqref="A10">
    <cfRule type="duplicateValues" dxfId="5615" priority="790"/>
    <cfRule type="duplicateValues" dxfId="5614" priority="791"/>
    <cfRule type="duplicateValues" dxfId="5613" priority="792"/>
    <cfRule type="duplicateValues" dxfId="5612" priority="793"/>
    <cfRule type="duplicateValues" dxfId="5611" priority="794"/>
    <cfRule type="duplicateValues" dxfId="5610" priority="795"/>
    <cfRule type="duplicateValues" dxfId="5609" priority="796"/>
    <cfRule type="duplicateValues" dxfId="5608" priority="797"/>
    <cfRule type="duplicateValues" dxfId="5607" priority="798"/>
    <cfRule type="duplicateValues" dxfId="5606" priority="799"/>
    <cfRule type="duplicateValues" dxfId="5605" priority="800"/>
    <cfRule type="duplicateValues" dxfId="5604" priority="801"/>
    <cfRule type="duplicateValues" dxfId="5603" priority="802"/>
    <cfRule type="duplicateValues" dxfId="5602" priority="803"/>
    <cfRule type="duplicateValues" dxfId="5601" priority="804"/>
    <cfRule type="duplicateValues" dxfId="5600" priority="805"/>
    <cfRule type="duplicateValues" dxfId="5599" priority="806"/>
    <cfRule type="duplicateValues" dxfId="5598" priority="807"/>
    <cfRule type="duplicateValues" dxfId="5597" priority="808"/>
    <cfRule type="duplicateValues" dxfId="5596" priority="809"/>
    <cfRule type="duplicateValues" dxfId="5595" priority="810"/>
    <cfRule type="duplicateValues" dxfId="5594" priority="811"/>
    <cfRule type="duplicateValues" dxfId="5593" priority="812"/>
    <cfRule type="duplicateValues" dxfId="5592" priority="813"/>
    <cfRule type="duplicateValues" dxfId="5591" priority="814"/>
    <cfRule type="duplicateValues" dxfId="5590" priority="815"/>
    <cfRule type="duplicateValues" dxfId="5589" priority="816"/>
    <cfRule type="duplicateValues" dxfId="5588" priority="817"/>
    <cfRule type="duplicateValues" dxfId="5587" priority="818"/>
    <cfRule type="duplicateValues" dxfId="5586" priority="819"/>
    <cfRule type="duplicateValues" dxfId="5585" priority="820"/>
    <cfRule type="duplicateValues" dxfId="5584" priority="821"/>
    <cfRule type="duplicateValues" dxfId="5583" priority="822"/>
    <cfRule type="duplicateValues" dxfId="5582" priority="823"/>
    <cfRule type="duplicateValues" dxfId="5581" priority="824"/>
    <cfRule type="duplicateValues" dxfId="5580" priority="825"/>
    <cfRule type="duplicateValues" dxfId="5579" priority="826"/>
    <cfRule type="duplicateValues" dxfId="5578" priority="827"/>
    <cfRule type="duplicateValues" dxfId="5577" priority="828"/>
    <cfRule type="duplicateValues" dxfId="5576" priority="829"/>
    <cfRule type="duplicateValues" dxfId="5575" priority="830"/>
    <cfRule type="duplicateValues" dxfId="5574" priority="831"/>
    <cfRule type="duplicateValues" dxfId="5573" priority="832"/>
    <cfRule type="duplicateValues" dxfId="5572" priority="833"/>
    <cfRule type="duplicateValues" dxfId="5571" priority="834"/>
    <cfRule type="duplicateValues" dxfId="5570" priority="835"/>
    <cfRule type="duplicateValues" dxfId="5569" priority="836"/>
    <cfRule type="duplicateValues" dxfId="5568" priority="837"/>
    <cfRule type="duplicateValues" dxfId="5567" priority="838"/>
    <cfRule type="duplicateValues" dxfId="5566" priority="839"/>
    <cfRule type="duplicateValues" dxfId="5565" priority="840"/>
    <cfRule type="duplicateValues" dxfId="5564" priority="841"/>
    <cfRule type="duplicateValues" dxfId="5563" priority="842"/>
    <cfRule type="duplicateValues" dxfId="5562" priority="843"/>
    <cfRule type="duplicateValues" dxfId="5561" priority="844"/>
  </conditionalFormatting>
  <conditionalFormatting sqref="A11">
    <cfRule type="duplicateValues" dxfId="5560" priority="625"/>
    <cfRule type="duplicateValues" dxfId="5559" priority="626"/>
    <cfRule type="duplicateValues" dxfId="5558" priority="627"/>
    <cfRule type="duplicateValues" dxfId="5557" priority="628"/>
    <cfRule type="duplicateValues" dxfId="5556" priority="629"/>
    <cfRule type="duplicateValues" dxfId="5555" priority="630"/>
    <cfRule type="duplicateValues" dxfId="5554" priority="631"/>
    <cfRule type="duplicateValues" dxfId="5553" priority="632"/>
    <cfRule type="duplicateValues" dxfId="5552" priority="633"/>
    <cfRule type="duplicateValues" dxfId="5551" priority="634"/>
    <cfRule type="duplicateValues" dxfId="5550" priority="635"/>
    <cfRule type="duplicateValues" dxfId="5549" priority="636"/>
    <cfRule type="duplicateValues" dxfId="5548" priority="637"/>
    <cfRule type="duplicateValues" dxfId="5547" priority="638"/>
    <cfRule type="duplicateValues" dxfId="5546" priority="639"/>
    <cfRule type="duplicateValues" dxfId="5545" priority="640"/>
    <cfRule type="duplicateValues" dxfId="5544" priority="641"/>
    <cfRule type="duplicateValues" dxfId="5543" priority="642"/>
    <cfRule type="duplicateValues" dxfId="5542" priority="643"/>
    <cfRule type="duplicateValues" dxfId="5541" priority="644"/>
    <cfRule type="duplicateValues" dxfId="5540" priority="645"/>
    <cfRule type="duplicateValues" dxfId="5539" priority="646"/>
    <cfRule type="duplicateValues" dxfId="5538" priority="647"/>
    <cfRule type="duplicateValues" dxfId="5537" priority="648"/>
    <cfRule type="duplicateValues" dxfId="5536" priority="649"/>
    <cfRule type="duplicateValues" dxfId="5535" priority="650"/>
    <cfRule type="duplicateValues" dxfId="5534" priority="651"/>
    <cfRule type="duplicateValues" dxfId="5533" priority="652"/>
    <cfRule type="duplicateValues" dxfId="5532" priority="653"/>
    <cfRule type="duplicateValues" dxfId="5531" priority="654"/>
    <cfRule type="duplicateValues" dxfId="5530" priority="655"/>
    <cfRule type="duplicateValues" dxfId="5529" priority="656"/>
    <cfRule type="duplicateValues" dxfId="5528" priority="657"/>
    <cfRule type="duplicateValues" dxfId="5527" priority="658"/>
    <cfRule type="duplicateValues" dxfId="5526" priority="659"/>
    <cfRule type="duplicateValues" dxfId="5525" priority="660"/>
    <cfRule type="duplicateValues" dxfId="5524" priority="661"/>
    <cfRule type="duplicateValues" dxfId="5523" priority="662"/>
    <cfRule type="duplicateValues" dxfId="5522" priority="663"/>
    <cfRule type="duplicateValues" dxfId="5521" priority="664"/>
    <cfRule type="duplicateValues" dxfId="5520" priority="665"/>
    <cfRule type="duplicateValues" dxfId="5519" priority="666"/>
    <cfRule type="duplicateValues" dxfId="5518" priority="667"/>
    <cfRule type="duplicateValues" dxfId="5517" priority="668"/>
    <cfRule type="duplicateValues" dxfId="5516" priority="669"/>
    <cfRule type="duplicateValues" dxfId="5515" priority="670"/>
    <cfRule type="duplicateValues" dxfId="5514" priority="671"/>
    <cfRule type="duplicateValues" dxfId="5513" priority="672"/>
    <cfRule type="duplicateValues" dxfId="5512" priority="673"/>
    <cfRule type="duplicateValues" dxfId="5511" priority="674"/>
    <cfRule type="duplicateValues" dxfId="5510" priority="675"/>
    <cfRule type="duplicateValues" dxfId="5509" priority="676"/>
    <cfRule type="duplicateValues" dxfId="5508" priority="677"/>
    <cfRule type="duplicateValues" dxfId="5507" priority="678"/>
    <cfRule type="duplicateValues" dxfId="5506" priority="679"/>
  </conditionalFormatting>
  <conditionalFormatting sqref="A8">
    <cfRule type="duplicateValues" dxfId="5505" priority="295"/>
    <cfRule type="duplicateValues" dxfId="5504" priority="296"/>
    <cfRule type="duplicateValues" dxfId="5503" priority="297"/>
    <cfRule type="duplicateValues" dxfId="5502" priority="298"/>
    <cfRule type="duplicateValues" dxfId="5501" priority="299"/>
    <cfRule type="duplicateValues" dxfId="5500" priority="300"/>
    <cfRule type="duplicateValues" dxfId="5499" priority="301"/>
    <cfRule type="duplicateValues" dxfId="5498" priority="302"/>
    <cfRule type="duplicateValues" dxfId="5497" priority="303"/>
    <cfRule type="duplicateValues" dxfId="5496" priority="304"/>
    <cfRule type="duplicateValues" dxfId="5495" priority="305"/>
    <cfRule type="duplicateValues" dxfId="5494" priority="306"/>
    <cfRule type="duplicateValues" dxfId="5493" priority="307"/>
    <cfRule type="duplicateValues" dxfId="5492" priority="308"/>
    <cfRule type="duplicateValues" dxfId="5491" priority="309"/>
    <cfRule type="duplicateValues" dxfId="5490" priority="310"/>
    <cfRule type="duplicateValues" dxfId="5489" priority="311"/>
    <cfRule type="duplicateValues" dxfId="5488" priority="312"/>
    <cfRule type="duplicateValues" dxfId="5487" priority="313"/>
    <cfRule type="duplicateValues" dxfId="5486" priority="314"/>
    <cfRule type="duplicateValues" dxfId="5485" priority="315"/>
    <cfRule type="duplicateValues" dxfId="5484" priority="316"/>
    <cfRule type="duplicateValues" dxfId="5483" priority="317"/>
    <cfRule type="duplicateValues" dxfId="5482" priority="318"/>
    <cfRule type="duplicateValues" dxfId="5481" priority="319"/>
    <cfRule type="duplicateValues" dxfId="5480" priority="320"/>
    <cfRule type="duplicateValues" dxfId="5479" priority="321"/>
    <cfRule type="duplicateValues" dxfId="5478" priority="322"/>
    <cfRule type="duplicateValues" dxfId="5477" priority="323"/>
    <cfRule type="duplicateValues" dxfId="5476" priority="324"/>
    <cfRule type="duplicateValues" dxfId="5475" priority="325"/>
    <cfRule type="duplicateValues" dxfId="5474" priority="326"/>
    <cfRule type="duplicateValues" dxfId="5473" priority="327"/>
    <cfRule type="duplicateValues" dxfId="5472" priority="328"/>
    <cfRule type="duplicateValues" dxfId="5471" priority="329"/>
    <cfRule type="duplicateValues" dxfId="5470" priority="330"/>
    <cfRule type="duplicateValues" dxfId="5469" priority="331"/>
    <cfRule type="duplicateValues" dxfId="5468" priority="332"/>
    <cfRule type="duplicateValues" dxfId="5467" priority="333"/>
    <cfRule type="duplicateValues" dxfId="5466" priority="334"/>
    <cfRule type="duplicateValues" dxfId="5465" priority="335"/>
    <cfRule type="duplicateValues" dxfId="5464" priority="336"/>
    <cfRule type="duplicateValues" dxfId="5463" priority="337"/>
    <cfRule type="duplicateValues" dxfId="5462" priority="338"/>
    <cfRule type="duplicateValues" dxfId="5461" priority="339"/>
    <cfRule type="duplicateValues" dxfId="5460" priority="340"/>
    <cfRule type="duplicateValues" dxfId="5459" priority="341"/>
    <cfRule type="duplicateValues" dxfId="5458" priority="342"/>
    <cfRule type="duplicateValues" dxfId="5457" priority="343"/>
    <cfRule type="duplicateValues" dxfId="5456" priority="344"/>
    <cfRule type="duplicateValues" dxfId="5455" priority="345"/>
    <cfRule type="duplicateValues" dxfId="5454" priority="346"/>
    <cfRule type="duplicateValues" dxfId="5453" priority="347"/>
    <cfRule type="duplicateValues" dxfId="5452" priority="348"/>
    <cfRule type="duplicateValues" dxfId="5451" priority="349"/>
  </conditionalFormatting>
  <conditionalFormatting sqref="A2:A3">
    <cfRule type="duplicateValues" dxfId="5450" priority="5"/>
    <cfRule type="duplicateValues" dxfId="5449" priority="6"/>
    <cfRule type="duplicateValues" dxfId="5448" priority="7"/>
    <cfRule type="duplicateValues" dxfId="5447" priority="8"/>
    <cfRule type="duplicateValues" dxfId="5446" priority="9"/>
    <cfRule type="duplicateValues" dxfId="5445" priority="10"/>
    <cfRule type="duplicateValues" dxfId="5444" priority="11"/>
    <cfRule type="duplicateValues" dxfId="5443" priority="12"/>
    <cfRule type="duplicateValues" dxfId="5442" priority="13"/>
    <cfRule type="duplicateValues" dxfId="5441" priority="14"/>
    <cfRule type="duplicateValues" dxfId="5440" priority="15"/>
    <cfRule type="duplicateValues" dxfId="5439" priority="16"/>
    <cfRule type="duplicateValues" dxfId="5438" priority="17"/>
    <cfRule type="duplicateValues" dxfId="5437" priority="18"/>
    <cfRule type="duplicateValues" dxfId="5436" priority="19"/>
    <cfRule type="duplicateValues" dxfId="5435" priority="20"/>
    <cfRule type="duplicateValues" dxfId="5434" priority="21"/>
    <cfRule type="duplicateValues" dxfId="5433" priority="22"/>
    <cfRule type="duplicateValues" dxfId="5432" priority="23"/>
    <cfRule type="duplicateValues" dxfId="5431" priority="24"/>
    <cfRule type="duplicateValues" dxfId="5430" priority="25"/>
    <cfRule type="duplicateValues" dxfId="5429" priority="26"/>
    <cfRule type="duplicateValues" dxfId="5428" priority="27"/>
    <cfRule type="duplicateValues" dxfId="5427" priority="28"/>
    <cfRule type="duplicateValues" dxfId="5426" priority="29"/>
    <cfRule type="duplicateValues" dxfId="5425" priority="30"/>
    <cfRule type="duplicateValues" dxfId="5424" priority="31"/>
    <cfRule type="duplicateValues" dxfId="5423" priority="32"/>
    <cfRule type="duplicateValues" dxfId="5422" priority="33"/>
    <cfRule type="duplicateValues" dxfId="5421" priority="34"/>
    <cfRule type="duplicateValues" dxfId="5420" priority="35"/>
    <cfRule type="duplicateValues" dxfId="5419" priority="36"/>
    <cfRule type="duplicateValues" dxfId="5418" priority="37"/>
    <cfRule type="duplicateValues" dxfId="5417" priority="38"/>
    <cfRule type="duplicateValues" dxfId="5416" priority="39"/>
    <cfRule type="duplicateValues" dxfId="5415" priority="40"/>
    <cfRule type="duplicateValues" dxfId="5414" priority="41"/>
    <cfRule type="duplicateValues" dxfId="5413" priority="42"/>
    <cfRule type="duplicateValues" dxfId="5412" priority="43"/>
    <cfRule type="duplicateValues" dxfId="5411" priority="44"/>
    <cfRule type="duplicateValues" dxfId="5410" priority="45"/>
    <cfRule type="duplicateValues" dxfId="5409" priority="46"/>
    <cfRule type="duplicateValues" dxfId="5408" priority="47"/>
    <cfRule type="duplicateValues" dxfId="5407" priority="48"/>
    <cfRule type="duplicateValues" dxfId="5406" priority="49"/>
    <cfRule type="duplicateValues" dxfId="5405" priority="50"/>
    <cfRule type="duplicateValues" dxfId="5404" priority="51"/>
    <cfRule type="duplicateValues" dxfId="5403" priority="52"/>
    <cfRule type="duplicateValues" dxfId="5402" priority="53"/>
    <cfRule type="duplicateValues" dxfId="5401" priority="54"/>
    <cfRule type="duplicateValues" dxfId="5400" priority="55"/>
    <cfRule type="duplicateValues" dxfId="5399" priority="56"/>
    <cfRule type="duplicateValues" dxfId="5398" priority="57"/>
    <cfRule type="duplicateValues" dxfId="5397" priority="58"/>
    <cfRule type="duplicateValues" dxfId="5396" priority="59"/>
  </conditionalFormatting>
  <conditionalFormatting sqref="A1:A1048576">
    <cfRule type="duplicateValues" dxfId="5395" priority="1"/>
    <cfRule type="duplicateValues" dxfId="5394" priority="2"/>
    <cfRule type="duplicateValues" dxfId="5393" priority="3"/>
    <cfRule type="duplicateValues" dxfId="5392" priority="4"/>
  </conditionalFormatting>
  <conditionalFormatting sqref="A9:A11 A2:A7">
    <cfRule type="duplicateValues" dxfId="5391" priority="111126"/>
    <cfRule type="duplicateValues" dxfId="5390" priority="111127"/>
    <cfRule type="duplicateValues" dxfId="5389" priority="111128"/>
    <cfRule type="duplicateValues" dxfId="5388" priority="111129"/>
    <cfRule type="duplicateValues" dxfId="5387" priority="111130"/>
    <cfRule type="duplicateValues" dxfId="5386" priority="111131"/>
    <cfRule type="duplicateValues" dxfId="5385" priority="111132"/>
    <cfRule type="duplicateValues" dxfId="5384" priority="111133"/>
    <cfRule type="duplicateValues" dxfId="5383" priority="111134"/>
    <cfRule type="duplicateValues" dxfId="5382" priority="111135"/>
  </conditionalFormatting>
  <conditionalFormatting sqref="A9:A11 A2:A7">
    <cfRule type="duplicateValues" dxfId="5381" priority="111146"/>
    <cfRule type="duplicateValues" dxfId="5380" priority="111147"/>
    <cfRule type="duplicateValues" dxfId="5379" priority="111148"/>
    <cfRule type="duplicateValues" dxfId="5378" priority="111149"/>
  </conditionalFormatting>
  <conditionalFormatting sqref="A9:A11 A2:A7">
    <cfRule type="duplicateValues" dxfId="5377" priority="111154"/>
  </conditionalFormatting>
  <conditionalFormatting sqref="A29">
    <cfRule type="duplicateValues" dxfId="5376" priority="111326"/>
    <cfRule type="duplicateValues" dxfId="5375" priority="111327"/>
    <cfRule type="duplicateValues" dxfId="5374" priority="111328"/>
    <cfRule type="duplicateValues" dxfId="5373" priority="111329"/>
    <cfRule type="duplicateValues" dxfId="5372" priority="111330"/>
    <cfRule type="duplicateValues" dxfId="5371" priority="111331"/>
    <cfRule type="duplicateValues" dxfId="5370" priority="111332"/>
    <cfRule type="duplicateValues" dxfId="5369" priority="111333"/>
    <cfRule type="duplicateValues" dxfId="5368" priority="111334"/>
    <cfRule type="duplicateValues" dxfId="5367" priority="111335"/>
    <cfRule type="duplicateValues" dxfId="5366" priority="111336"/>
    <cfRule type="duplicateValues" dxfId="5365" priority="111337"/>
    <cfRule type="duplicateValues" dxfId="5364" priority="111338"/>
    <cfRule type="duplicateValues" dxfId="5363" priority="111457"/>
    <cfRule type="duplicateValues" dxfId="5362" priority="111458"/>
    <cfRule type="duplicateValues" dxfId="5361" priority="111459"/>
    <cfRule type="duplicateValues" dxfId="5360" priority="111460"/>
    <cfRule type="duplicateValues" dxfId="5359" priority="111461"/>
    <cfRule type="duplicateValues" dxfId="5358" priority="111462"/>
    <cfRule type="duplicateValues" dxfId="5357" priority="111463"/>
    <cfRule type="duplicateValues" dxfId="5356" priority="111464"/>
    <cfRule type="duplicateValues" dxfId="5355" priority="111465"/>
    <cfRule type="duplicateValues" dxfId="5354" priority="111466"/>
    <cfRule type="duplicateValues" dxfId="5353" priority="111467"/>
    <cfRule type="duplicateValues" dxfId="5352" priority="111468"/>
    <cfRule type="duplicateValues" dxfId="5351" priority="111469"/>
    <cfRule type="duplicateValues" dxfId="5350" priority="111470"/>
    <cfRule type="duplicateValues" dxfId="5349" priority="111471"/>
    <cfRule type="duplicateValues" dxfId="5348" priority="111472"/>
    <cfRule type="duplicateValues" dxfId="5347" priority="111473"/>
    <cfRule type="duplicateValues" dxfId="5346" priority="111474"/>
    <cfRule type="duplicateValues" dxfId="5345" priority="111475"/>
    <cfRule type="duplicateValues" dxfId="5344" priority="111476"/>
    <cfRule type="duplicateValues" dxfId="5343" priority="111477"/>
    <cfRule type="duplicateValues" dxfId="5342" priority="111478"/>
    <cfRule type="duplicateValues" dxfId="5341" priority="111479"/>
    <cfRule type="duplicateValues" dxfId="5340" priority="111480"/>
    <cfRule type="duplicateValues" dxfId="5339" priority="111481"/>
    <cfRule type="duplicateValues" dxfId="5338" priority="111482"/>
    <cfRule type="duplicateValues" dxfId="5337" priority="111483"/>
    <cfRule type="duplicateValues" dxfId="5336" priority="111484"/>
    <cfRule type="duplicateValues" dxfId="5335" priority="111485"/>
    <cfRule type="duplicateValues" dxfId="5334" priority="111486"/>
    <cfRule type="duplicateValues" dxfId="5333" priority="111487"/>
    <cfRule type="duplicateValues" dxfId="5332" priority="111488"/>
    <cfRule type="duplicateValues" dxfId="5331" priority="111489"/>
    <cfRule type="duplicateValues" dxfId="5330" priority="111490"/>
    <cfRule type="duplicateValues" dxfId="5329" priority="111491"/>
    <cfRule type="duplicateValues" dxfId="5328" priority="111492"/>
    <cfRule type="duplicateValues" dxfId="5327" priority="111493"/>
    <cfRule type="duplicateValues" dxfId="5326" priority="111494"/>
    <cfRule type="duplicateValues" dxfId="5325" priority="111495"/>
    <cfRule type="duplicateValues" dxfId="5324" priority="111496"/>
    <cfRule type="duplicateValues" dxfId="5323" priority="111497"/>
    <cfRule type="duplicateValues" dxfId="5322" priority="111498"/>
  </conditionalFormatting>
  <conditionalFormatting sqref="A30:A34">
    <cfRule type="duplicateValues" dxfId="5321" priority="111499"/>
    <cfRule type="duplicateValues" dxfId="5320" priority="111500"/>
    <cfRule type="duplicateValues" dxfId="5319" priority="111501"/>
    <cfRule type="duplicateValues" dxfId="5318" priority="111502"/>
    <cfRule type="duplicateValues" dxfId="5317" priority="111503"/>
    <cfRule type="duplicateValues" dxfId="5316" priority="111504"/>
    <cfRule type="duplicateValues" dxfId="5315" priority="111505"/>
    <cfRule type="duplicateValues" dxfId="5314" priority="111506"/>
    <cfRule type="duplicateValues" dxfId="5313" priority="111507"/>
    <cfRule type="duplicateValues" dxfId="5312" priority="111508"/>
    <cfRule type="duplicateValues" dxfId="5311" priority="111509"/>
    <cfRule type="duplicateValues" dxfId="5310" priority="111510"/>
    <cfRule type="duplicateValues" dxfId="5309" priority="111511"/>
    <cfRule type="duplicateValues" dxfId="5308" priority="111512"/>
    <cfRule type="duplicateValues" dxfId="5307" priority="111513"/>
    <cfRule type="duplicateValues" dxfId="5306" priority="111514"/>
    <cfRule type="duplicateValues" dxfId="5305" priority="111515"/>
    <cfRule type="duplicateValues" dxfId="5304" priority="111516"/>
    <cfRule type="duplicateValues" dxfId="5303" priority="111517"/>
    <cfRule type="duplicateValues" dxfId="5302" priority="111518"/>
    <cfRule type="duplicateValues" dxfId="5301" priority="111519"/>
    <cfRule type="duplicateValues" dxfId="5300" priority="111520"/>
    <cfRule type="duplicateValues" dxfId="5299" priority="111521"/>
    <cfRule type="duplicateValues" dxfId="5298" priority="111522"/>
    <cfRule type="duplicateValues" dxfId="5297" priority="111523"/>
    <cfRule type="duplicateValues" dxfId="5296" priority="111524"/>
    <cfRule type="duplicateValues" dxfId="5295" priority="111525"/>
    <cfRule type="duplicateValues" dxfId="5294" priority="111526"/>
    <cfRule type="duplicateValues" dxfId="5293" priority="111527"/>
    <cfRule type="duplicateValues" dxfId="5292" priority="111528"/>
    <cfRule type="duplicateValues" dxfId="5291" priority="111529"/>
    <cfRule type="duplicateValues" dxfId="5290" priority="111530"/>
    <cfRule type="duplicateValues" dxfId="5289" priority="111531"/>
    <cfRule type="duplicateValues" dxfId="5288" priority="111532"/>
    <cfRule type="duplicateValues" dxfId="5287" priority="111533"/>
    <cfRule type="duplicateValues" dxfId="5286" priority="111534"/>
    <cfRule type="duplicateValues" dxfId="5285" priority="111535"/>
    <cfRule type="duplicateValues" dxfId="5284" priority="111536"/>
    <cfRule type="duplicateValues" dxfId="5283" priority="111537"/>
    <cfRule type="duplicateValues" dxfId="5282" priority="111538"/>
    <cfRule type="duplicateValues" dxfId="5281" priority="111539"/>
    <cfRule type="duplicateValues" dxfId="5280" priority="111540"/>
    <cfRule type="duplicateValues" dxfId="5279" priority="111554"/>
    <cfRule type="duplicateValues" dxfId="5278" priority="111555"/>
    <cfRule type="duplicateValues" dxfId="5277" priority="111556"/>
    <cfRule type="duplicateValues" dxfId="5276" priority="111557"/>
    <cfRule type="duplicateValues" dxfId="5275" priority="111558"/>
    <cfRule type="duplicateValues" dxfId="5274" priority="111559"/>
    <cfRule type="duplicateValues" dxfId="5273" priority="111560"/>
    <cfRule type="duplicateValues" dxfId="5272" priority="111561"/>
    <cfRule type="duplicateValues" dxfId="5271" priority="111562"/>
    <cfRule type="duplicateValues" dxfId="5270" priority="111563"/>
    <cfRule type="duplicateValues" dxfId="5269" priority="111564"/>
    <cfRule type="duplicateValues" dxfId="5268" priority="111565"/>
    <cfRule type="duplicateValues" dxfId="5267" priority="111566"/>
  </conditionalFormatting>
  <conditionalFormatting sqref="A43:A44">
    <cfRule type="duplicateValues" dxfId="5266" priority="111708"/>
    <cfRule type="duplicateValues" dxfId="5265" priority="111709"/>
    <cfRule type="duplicateValues" dxfId="5264" priority="111710"/>
    <cfRule type="duplicateValues" dxfId="5263" priority="111711"/>
    <cfRule type="duplicateValues" dxfId="5262" priority="111712"/>
    <cfRule type="duplicateValues" dxfId="5261" priority="111713"/>
    <cfRule type="duplicateValues" dxfId="5260" priority="111714"/>
    <cfRule type="duplicateValues" dxfId="5259" priority="111715"/>
    <cfRule type="duplicateValues" dxfId="5258" priority="111716"/>
    <cfRule type="duplicateValues" dxfId="5257" priority="111717"/>
    <cfRule type="duplicateValues" dxfId="5256" priority="111718"/>
    <cfRule type="duplicateValues" dxfId="5255" priority="111719"/>
    <cfRule type="duplicateValues" dxfId="5254" priority="111720"/>
    <cfRule type="duplicateValues" dxfId="5253" priority="112363"/>
    <cfRule type="duplicateValues" dxfId="5252" priority="112364"/>
    <cfRule type="duplicateValues" dxfId="5251" priority="112365"/>
    <cfRule type="duplicateValues" dxfId="5250" priority="112366"/>
    <cfRule type="duplicateValues" dxfId="5249" priority="112367"/>
    <cfRule type="duplicateValues" dxfId="5248" priority="112368"/>
    <cfRule type="duplicateValues" dxfId="5247" priority="112369"/>
    <cfRule type="duplicateValues" dxfId="5246" priority="112370"/>
    <cfRule type="duplicateValues" dxfId="5245" priority="112371"/>
    <cfRule type="duplicateValues" dxfId="5244" priority="112372"/>
    <cfRule type="duplicateValues" dxfId="5243" priority="112373"/>
    <cfRule type="duplicateValues" dxfId="5242" priority="112374"/>
    <cfRule type="duplicateValues" dxfId="5241" priority="112375"/>
    <cfRule type="duplicateValues" dxfId="5240" priority="112376"/>
    <cfRule type="duplicateValues" dxfId="5239" priority="112377"/>
    <cfRule type="duplicateValues" dxfId="5238" priority="112378"/>
    <cfRule type="duplicateValues" dxfId="5237" priority="112379"/>
    <cfRule type="duplicateValues" dxfId="5236" priority="112380"/>
    <cfRule type="duplicateValues" dxfId="5235" priority="112381"/>
    <cfRule type="duplicateValues" dxfId="5234" priority="112382"/>
    <cfRule type="duplicateValues" dxfId="5233" priority="112383"/>
    <cfRule type="duplicateValues" dxfId="5232" priority="112384"/>
    <cfRule type="duplicateValues" dxfId="5231" priority="112385"/>
    <cfRule type="duplicateValues" dxfId="5230" priority="112386"/>
    <cfRule type="duplicateValues" dxfId="5229" priority="112387"/>
    <cfRule type="duplicateValues" dxfId="5228" priority="112388"/>
    <cfRule type="duplicateValues" dxfId="5227" priority="112389"/>
    <cfRule type="duplicateValues" dxfId="5226" priority="112390"/>
    <cfRule type="duplicateValues" dxfId="5225" priority="112391"/>
    <cfRule type="duplicateValues" dxfId="5224" priority="112392"/>
    <cfRule type="duplicateValues" dxfId="5223" priority="112393"/>
    <cfRule type="duplicateValues" dxfId="5222" priority="112394"/>
    <cfRule type="duplicateValues" dxfId="5221" priority="112395"/>
    <cfRule type="duplicateValues" dxfId="5220" priority="112396"/>
    <cfRule type="duplicateValues" dxfId="5219" priority="112397"/>
    <cfRule type="duplicateValues" dxfId="5218" priority="112398"/>
    <cfRule type="duplicateValues" dxfId="5217" priority="112399"/>
    <cfRule type="duplicateValues" dxfId="5216" priority="112400"/>
    <cfRule type="duplicateValues" dxfId="5215" priority="112401"/>
    <cfRule type="duplicateValues" dxfId="5214" priority="112402"/>
    <cfRule type="duplicateValues" dxfId="5213" priority="112403"/>
    <cfRule type="duplicateValues" dxfId="5212" priority="112404"/>
  </conditionalFormatting>
  <conditionalFormatting sqref="A45">
    <cfRule type="duplicateValues" dxfId="5211" priority="112405"/>
    <cfRule type="duplicateValues" dxfId="5210" priority="112406"/>
    <cfRule type="duplicateValues" dxfId="5209" priority="112407"/>
    <cfRule type="duplicateValues" dxfId="5208" priority="112408"/>
    <cfRule type="duplicateValues" dxfId="5207" priority="112409"/>
    <cfRule type="duplicateValues" dxfId="5206" priority="112410"/>
    <cfRule type="duplicateValues" dxfId="5205" priority="112411"/>
    <cfRule type="duplicateValues" dxfId="5204" priority="112412"/>
    <cfRule type="duplicateValues" dxfId="5203" priority="112413"/>
    <cfRule type="duplicateValues" dxfId="5202" priority="112414"/>
    <cfRule type="duplicateValues" dxfId="5201" priority="112415"/>
    <cfRule type="duplicateValues" dxfId="5200" priority="112416"/>
    <cfRule type="duplicateValues" dxfId="5199" priority="112417"/>
    <cfRule type="duplicateValues" dxfId="5198" priority="112418"/>
    <cfRule type="duplicateValues" dxfId="5197" priority="112419"/>
    <cfRule type="duplicateValues" dxfId="5196" priority="112420"/>
    <cfRule type="duplicateValues" dxfId="5195" priority="112421"/>
    <cfRule type="duplicateValues" dxfId="5194" priority="112422"/>
    <cfRule type="duplicateValues" dxfId="5193" priority="112423"/>
    <cfRule type="duplicateValues" dxfId="5192" priority="112424"/>
    <cfRule type="duplicateValues" dxfId="5191" priority="112425"/>
    <cfRule type="duplicateValues" dxfId="5190" priority="112426"/>
    <cfRule type="duplicateValues" dxfId="5189" priority="112427"/>
    <cfRule type="duplicateValues" dxfId="5188" priority="112428"/>
    <cfRule type="duplicateValues" dxfId="5187" priority="112429"/>
    <cfRule type="duplicateValues" dxfId="5186" priority="112430"/>
    <cfRule type="duplicateValues" dxfId="5185" priority="112431"/>
    <cfRule type="duplicateValues" dxfId="5184" priority="112432"/>
    <cfRule type="duplicateValues" dxfId="5183" priority="112433"/>
    <cfRule type="duplicateValues" dxfId="5182" priority="112434"/>
    <cfRule type="duplicateValues" dxfId="5181" priority="112435"/>
    <cfRule type="duplicateValues" dxfId="5180" priority="112436"/>
    <cfRule type="duplicateValues" dxfId="5179" priority="112437"/>
    <cfRule type="duplicateValues" dxfId="5178" priority="112438"/>
    <cfRule type="duplicateValues" dxfId="5177" priority="112439"/>
    <cfRule type="duplicateValues" dxfId="5176" priority="112440"/>
    <cfRule type="duplicateValues" dxfId="5175" priority="112441"/>
    <cfRule type="duplicateValues" dxfId="5174" priority="112442"/>
    <cfRule type="duplicateValues" dxfId="5173" priority="112443"/>
    <cfRule type="duplicateValues" dxfId="5172" priority="112444"/>
    <cfRule type="duplicateValues" dxfId="5171" priority="112445"/>
    <cfRule type="duplicateValues" dxfId="5170" priority="112446"/>
    <cfRule type="duplicateValues" dxfId="5169" priority="112460"/>
    <cfRule type="duplicateValues" dxfId="5168" priority="112461"/>
    <cfRule type="duplicateValues" dxfId="5167" priority="112462"/>
    <cfRule type="duplicateValues" dxfId="5166" priority="112463"/>
    <cfRule type="duplicateValues" dxfId="5165" priority="112464"/>
    <cfRule type="duplicateValues" dxfId="5164" priority="112465"/>
    <cfRule type="duplicateValues" dxfId="5163" priority="112466"/>
    <cfRule type="duplicateValues" dxfId="5162" priority="112467"/>
    <cfRule type="duplicateValues" dxfId="5161" priority="112468"/>
    <cfRule type="duplicateValues" dxfId="5160" priority="112469"/>
    <cfRule type="duplicateValues" dxfId="5159" priority="112470"/>
    <cfRule type="duplicateValues" dxfId="5158" priority="112471"/>
    <cfRule type="duplicateValues" dxfId="5157" priority="112472"/>
  </conditionalFormatting>
  <conditionalFormatting sqref="A47">
    <cfRule type="duplicateValues" dxfId="5156" priority="117256"/>
    <cfRule type="duplicateValues" dxfId="5155" priority="117257"/>
    <cfRule type="duplicateValues" dxfId="5154" priority="117258"/>
    <cfRule type="duplicateValues" dxfId="5153" priority="117259"/>
    <cfRule type="duplicateValues" dxfId="5152" priority="117260"/>
    <cfRule type="duplicateValues" dxfId="5151" priority="117261"/>
    <cfRule type="duplicateValues" dxfId="5150" priority="117262"/>
    <cfRule type="duplicateValues" dxfId="5149" priority="117263"/>
    <cfRule type="duplicateValues" dxfId="5148" priority="117264"/>
    <cfRule type="duplicateValues" dxfId="5147" priority="117265"/>
    <cfRule type="duplicateValues" dxfId="5146" priority="117266"/>
    <cfRule type="duplicateValues" dxfId="5145" priority="117267"/>
    <cfRule type="duplicateValues" dxfId="5144" priority="117268"/>
    <cfRule type="duplicateValues" dxfId="5143" priority="117387"/>
    <cfRule type="duplicateValues" dxfId="5142" priority="117388"/>
    <cfRule type="duplicateValues" dxfId="5141" priority="117389"/>
    <cfRule type="duplicateValues" dxfId="5140" priority="117390"/>
    <cfRule type="duplicateValues" dxfId="5139" priority="117391"/>
    <cfRule type="duplicateValues" dxfId="5138" priority="117392"/>
    <cfRule type="duplicateValues" dxfId="5137" priority="117393"/>
    <cfRule type="duplicateValues" dxfId="5136" priority="117394"/>
    <cfRule type="duplicateValues" dxfId="5135" priority="117395"/>
    <cfRule type="duplicateValues" dxfId="5134" priority="117396"/>
    <cfRule type="duplicateValues" dxfId="5133" priority="117397"/>
    <cfRule type="duplicateValues" dxfId="5132" priority="117398"/>
    <cfRule type="duplicateValues" dxfId="5131" priority="117399"/>
    <cfRule type="duplicateValues" dxfId="5130" priority="117400"/>
    <cfRule type="duplicateValues" dxfId="5129" priority="117401"/>
    <cfRule type="duplicateValues" dxfId="5128" priority="117402"/>
    <cfRule type="duplicateValues" dxfId="5127" priority="117403"/>
    <cfRule type="duplicateValues" dxfId="5126" priority="117404"/>
    <cfRule type="duplicateValues" dxfId="5125" priority="117405"/>
    <cfRule type="duplicateValues" dxfId="5124" priority="117406"/>
    <cfRule type="duplicateValues" dxfId="5123" priority="117407"/>
    <cfRule type="duplicateValues" dxfId="5122" priority="117408"/>
    <cfRule type="duplicateValues" dxfId="5121" priority="117409"/>
    <cfRule type="duplicateValues" dxfId="5120" priority="117410"/>
    <cfRule type="duplicateValues" dxfId="5119" priority="117411"/>
    <cfRule type="duplicateValues" dxfId="5118" priority="117412"/>
    <cfRule type="duplicateValues" dxfId="5117" priority="117413"/>
    <cfRule type="duplicateValues" dxfId="5116" priority="117414"/>
    <cfRule type="duplicateValues" dxfId="5115" priority="117415"/>
    <cfRule type="duplicateValues" dxfId="5114" priority="117416"/>
    <cfRule type="duplicateValues" dxfId="5113" priority="117417"/>
    <cfRule type="duplicateValues" dxfId="5112" priority="117418"/>
    <cfRule type="duplicateValues" dxfId="5111" priority="117419"/>
    <cfRule type="duplicateValues" dxfId="5110" priority="117420"/>
    <cfRule type="duplicateValues" dxfId="5109" priority="117421"/>
    <cfRule type="duplicateValues" dxfId="5108" priority="117422"/>
    <cfRule type="duplicateValues" dxfId="5107" priority="117423"/>
    <cfRule type="duplicateValues" dxfId="5106" priority="117424"/>
    <cfRule type="duplicateValues" dxfId="5105" priority="117425"/>
    <cfRule type="duplicateValues" dxfId="5104" priority="117426"/>
    <cfRule type="duplicateValues" dxfId="5103" priority="117427"/>
    <cfRule type="duplicateValues" dxfId="5102" priority="117428"/>
  </conditionalFormatting>
  <conditionalFormatting sqref="A48">
    <cfRule type="duplicateValues" dxfId="5101" priority="117712"/>
    <cfRule type="duplicateValues" dxfId="5100" priority="117713"/>
    <cfRule type="duplicateValues" dxfId="5099" priority="117714"/>
    <cfRule type="duplicateValues" dxfId="5098" priority="117715"/>
    <cfRule type="duplicateValues" dxfId="5097" priority="117716"/>
    <cfRule type="duplicateValues" dxfId="5096" priority="117717"/>
    <cfRule type="duplicateValues" dxfId="5095" priority="117718"/>
    <cfRule type="duplicateValues" dxfId="5094" priority="117719"/>
    <cfRule type="duplicateValues" dxfId="5093" priority="117720"/>
    <cfRule type="duplicateValues" dxfId="5092" priority="117721"/>
    <cfRule type="duplicateValues" dxfId="5091" priority="117722"/>
    <cfRule type="duplicateValues" dxfId="5090" priority="117723"/>
    <cfRule type="duplicateValues" dxfId="5089" priority="117724"/>
    <cfRule type="duplicateValues" dxfId="5088" priority="117843"/>
    <cfRule type="duplicateValues" dxfId="5087" priority="117844"/>
    <cfRule type="duplicateValues" dxfId="5086" priority="117845"/>
    <cfRule type="duplicateValues" dxfId="5085" priority="117846"/>
    <cfRule type="duplicateValues" dxfId="5084" priority="117847"/>
    <cfRule type="duplicateValues" dxfId="5083" priority="117848"/>
    <cfRule type="duplicateValues" dxfId="5082" priority="117849"/>
    <cfRule type="duplicateValues" dxfId="5081" priority="117850"/>
    <cfRule type="duplicateValues" dxfId="5080" priority="117851"/>
    <cfRule type="duplicateValues" dxfId="5079" priority="117852"/>
    <cfRule type="duplicateValues" dxfId="5078" priority="117853"/>
    <cfRule type="duplicateValues" dxfId="5077" priority="117854"/>
    <cfRule type="duplicateValues" dxfId="5076" priority="117855"/>
    <cfRule type="duplicateValues" dxfId="5075" priority="117856"/>
    <cfRule type="duplicateValues" dxfId="5074" priority="117857"/>
    <cfRule type="duplicateValues" dxfId="5073" priority="117858"/>
    <cfRule type="duplicateValues" dxfId="5072" priority="117859"/>
    <cfRule type="duplicateValues" dxfId="5071" priority="117860"/>
    <cfRule type="duplicateValues" dxfId="5070" priority="117861"/>
    <cfRule type="duplicateValues" dxfId="5069" priority="117862"/>
    <cfRule type="duplicateValues" dxfId="5068" priority="117863"/>
    <cfRule type="duplicateValues" dxfId="5067" priority="117864"/>
    <cfRule type="duplicateValues" dxfId="5066" priority="117865"/>
    <cfRule type="duplicateValues" dxfId="5065" priority="117866"/>
    <cfRule type="duplicateValues" dxfId="5064" priority="117867"/>
    <cfRule type="duplicateValues" dxfId="5063" priority="117868"/>
    <cfRule type="duplicateValues" dxfId="5062" priority="117869"/>
    <cfRule type="duplicateValues" dxfId="5061" priority="117870"/>
    <cfRule type="duplicateValues" dxfId="5060" priority="117871"/>
    <cfRule type="duplicateValues" dxfId="5059" priority="117872"/>
    <cfRule type="duplicateValues" dxfId="5058" priority="117873"/>
    <cfRule type="duplicateValues" dxfId="5057" priority="117874"/>
    <cfRule type="duplicateValues" dxfId="5056" priority="117875"/>
    <cfRule type="duplicateValues" dxfId="5055" priority="117876"/>
    <cfRule type="duplicateValues" dxfId="5054" priority="117877"/>
    <cfRule type="duplicateValues" dxfId="5053" priority="117878"/>
    <cfRule type="duplicateValues" dxfId="5052" priority="117879"/>
    <cfRule type="duplicateValues" dxfId="5051" priority="117880"/>
    <cfRule type="duplicateValues" dxfId="5050" priority="117881"/>
    <cfRule type="duplicateValues" dxfId="5049" priority="117882"/>
    <cfRule type="duplicateValues" dxfId="5048" priority="117883"/>
    <cfRule type="duplicateValues" dxfId="5047" priority="117884"/>
  </conditionalFormatting>
  <conditionalFormatting sqref="A49">
    <cfRule type="duplicateValues" dxfId="5046" priority="119025"/>
    <cfRule type="duplicateValues" dxfId="5045" priority="119026"/>
    <cfRule type="duplicateValues" dxfId="5044" priority="119027"/>
    <cfRule type="duplicateValues" dxfId="5043" priority="119028"/>
    <cfRule type="duplicateValues" dxfId="5042" priority="119029"/>
    <cfRule type="duplicateValues" dxfId="5041" priority="119030"/>
    <cfRule type="duplicateValues" dxfId="5040" priority="119031"/>
    <cfRule type="duplicateValues" dxfId="5039" priority="119032"/>
    <cfRule type="duplicateValues" dxfId="5038" priority="119033"/>
    <cfRule type="duplicateValues" dxfId="5037" priority="119034"/>
    <cfRule type="duplicateValues" dxfId="5036" priority="119035"/>
    <cfRule type="duplicateValues" dxfId="5035" priority="119036"/>
    <cfRule type="duplicateValues" dxfId="5034" priority="119037"/>
    <cfRule type="duplicateValues" dxfId="5033" priority="119156"/>
    <cfRule type="duplicateValues" dxfId="5032" priority="119157"/>
    <cfRule type="duplicateValues" dxfId="5031" priority="119158"/>
    <cfRule type="duplicateValues" dxfId="5030" priority="119159"/>
    <cfRule type="duplicateValues" dxfId="5029" priority="119160"/>
    <cfRule type="duplicateValues" dxfId="5028" priority="119161"/>
    <cfRule type="duplicateValues" dxfId="5027" priority="119162"/>
    <cfRule type="duplicateValues" dxfId="5026" priority="119163"/>
    <cfRule type="duplicateValues" dxfId="5025" priority="119164"/>
    <cfRule type="duplicateValues" dxfId="5024" priority="119165"/>
    <cfRule type="duplicateValues" dxfId="5023" priority="119166"/>
    <cfRule type="duplicateValues" dxfId="5022" priority="119167"/>
    <cfRule type="duplicateValues" dxfId="5021" priority="119168"/>
    <cfRule type="duplicateValues" dxfId="5020" priority="119169"/>
    <cfRule type="duplicateValues" dxfId="5019" priority="119170"/>
    <cfRule type="duplicateValues" dxfId="5018" priority="119171"/>
    <cfRule type="duplicateValues" dxfId="5017" priority="119172"/>
    <cfRule type="duplicateValues" dxfId="5016" priority="119173"/>
    <cfRule type="duplicateValues" dxfId="5015" priority="119174"/>
    <cfRule type="duplicateValues" dxfId="5014" priority="119175"/>
    <cfRule type="duplicateValues" dxfId="5013" priority="119176"/>
    <cfRule type="duplicateValues" dxfId="5012" priority="119177"/>
    <cfRule type="duplicateValues" dxfId="5011" priority="119178"/>
    <cfRule type="duplicateValues" dxfId="5010" priority="119179"/>
    <cfRule type="duplicateValues" dxfId="5009" priority="119180"/>
    <cfRule type="duplicateValues" dxfId="5008" priority="119181"/>
    <cfRule type="duplicateValues" dxfId="5007" priority="119182"/>
    <cfRule type="duplicateValues" dxfId="5006" priority="119183"/>
    <cfRule type="duplicateValues" dxfId="5005" priority="119184"/>
    <cfRule type="duplicateValues" dxfId="5004" priority="119185"/>
    <cfRule type="duplicateValues" dxfId="5003" priority="119186"/>
    <cfRule type="duplicateValues" dxfId="5002" priority="119187"/>
    <cfRule type="duplicateValues" dxfId="5001" priority="119188"/>
    <cfRule type="duplicateValues" dxfId="5000" priority="119189"/>
    <cfRule type="duplicateValues" dxfId="4999" priority="119190"/>
    <cfRule type="duplicateValues" dxfId="4998" priority="119191"/>
    <cfRule type="duplicateValues" dxfId="4997" priority="119192"/>
    <cfRule type="duplicateValues" dxfId="4996" priority="119193"/>
    <cfRule type="duplicateValues" dxfId="4995" priority="119194"/>
    <cfRule type="duplicateValues" dxfId="4994" priority="119195"/>
    <cfRule type="duplicateValues" dxfId="4993" priority="119196"/>
    <cfRule type="duplicateValues" dxfId="4992" priority="119197"/>
  </conditionalFormatting>
  <conditionalFormatting sqref="A55">
    <cfRule type="duplicateValues" dxfId="4991" priority="119709"/>
    <cfRule type="duplicateValues" dxfId="4990" priority="119710"/>
    <cfRule type="duplicateValues" dxfId="4989" priority="119711"/>
    <cfRule type="duplicateValues" dxfId="4988" priority="119712"/>
    <cfRule type="duplicateValues" dxfId="4987" priority="119713"/>
    <cfRule type="duplicateValues" dxfId="4986" priority="119714"/>
    <cfRule type="duplicateValues" dxfId="4985" priority="119715"/>
    <cfRule type="duplicateValues" dxfId="4984" priority="119716"/>
    <cfRule type="duplicateValues" dxfId="4983" priority="119717"/>
    <cfRule type="duplicateValues" dxfId="4982" priority="119718"/>
    <cfRule type="duplicateValues" dxfId="4981" priority="119719"/>
    <cfRule type="duplicateValues" dxfId="4980" priority="119720"/>
    <cfRule type="duplicateValues" dxfId="4979" priority="119721"/>
    <cfRule type="duplicateValues" dxfId="4978" priority="119840"/>
    <cfRule type="duplicateValues" dxfId="4977" priority="119841"/>
    <cfRule type="duplicateValues" dxfId="4976" priority="119842"/>
    <cfRule type="duplicateValues" dxfId="4975" priority="119843"/>
    <cfRule type="duplicateValues" dxfId="4974" priority="119844"/>
    <cfRule type="duplicateValues" dxfId="4973" priority="119845"/>
    <cfRule type="duplicateValues" dxfId="4972" priority="119846"/>
    <cfRule type="duplicateValues" dxfId="4971" priority="119847"/>
    <cfRule type="duplicateValues" dxfId="4970" priority="119848"/>
    <cfRule type="duplicateValues" dxfId="4969" priority="119849"/>
    <cfRule type="duplicateValues" dxfId="4968" priority="119850"/>
    <cfRule type="duplicateValues" dxfId="4967" priority="119851"/>
    <cfRule type="duplicateValues" dxfId="4966" priority="119852"/>
    <cfRule type="duplicateValues" dxfId="4965" priority="119853"/>
    <cfRule type="duplicateValues" dxfId="4964" priority="119854"/>
    <cfRule type="duplicateValues" dxfId="4963" priority="119855"/>
    <cfRule type="duplicateValues" dxfId="4962" priority="119856"/>
    <cfRule type="duplicateValues" dxfId="4961" priority="119857"/>
    <cfRule type="duplicateValues" dxfId="4960" priority="119858"/>
    <cfRule type="duplicateValues" dxfId="4959" priority="119859"/>
    <cfRule type="duplicateValues" dxfId="4958" priority="119860"/>
    <cfRule type="duplicateValues" dxfId="4957" priority="119861"/>
    <cfRule type="duplicateValues" dxfId="4956" priority="119862"/>
    <cfRule type="duplicateValues" dxfId="4955" priority="119863"/>
    <cfRule type="duplicateValues" dxfId="4954" priority="119864"/>
    <cfRule type="duplicateValues" dxfId="4953" priority="119865"/>
    <cfRule type="duplicateValues" dxfId="4952" priority="119866"/>
    <cfRule type="duplicateValues" dxfId="4951" priority="119867"/>
    <cfRule type="duplicateValues" dxfId="4950" priority="119868"/>
    <cfRule type="duplicateValues" dxfId="4949" priority="119869"/>
    <cfRule type="duplicateValues" dxfId="4948" priority="119870"/>
    <cfRule type="duplicateValues" dxfId="4947" priority="119871"/>
    <cfRule type="duplicateValues" dxfId="4946" priority="119872"/>
    <cfRule type="duplicateValues" dxfId="4945" priority="119873"/>
    <cfRule type="duplicateValues" dxfId="4944" priority="119874"/>
    <cfRule type="duplicateValues" dxfId="4943" priority="119875"/>
    <cfRule type="duplicateValues" dxfId="4942" priority="119876"/>
    <cfRule type="duplicateValues" dxfId="4941" priority="119877"/>
    <cfRule type="duplicateValues" dxfId="4940" priority="119878"/>
    <cfRule type="duplicateValues" dxfId="4939" priority="119879"/>
    <cfRule type="duplicateValues" dxfId="4938" priority="119880"/>
    <cfRule type="duplicateValues" dxfId="4937" priority="119881"/>
  </conditionalFormatting>
  <conditionalFormatting sqref="A8">
    <cfRule type="duplicateValues" dxfId="4936" priority="123343"/>
    <cfRule type="duplicateValues" dxfId="4935" priority="123344"/>
    <cfRule type="duplicateValues" dxfId="4934" priority="123345"/>
    <cfRule type="duplicateValues" dxfId="4933" priority="123346"/>
    <cfRule type="duplicateValues" dxfId="4932" priority="123347"/>
    <cfRule type="duplicateValues" dxfId="4931" priority="123348"/>
    <cfRule type="duplicateValues" dxfId="4930" priority="123349"/>
    <cfRule type="duplicateValues" dxfId="4929" priority="123350"/>
    <cfRule type="duplicateValues" dxfId="4928" priority="123351"/>
    <cfRule type="duplicateValues" dxfId="4927" priority="123352"/>
  </conditionalFormatting>
  <conditionalFormatting sqref="A8">
    <cfRule type="duplicateValues" dxfId="4926" priority="123353"/>
    <cfRule type="duplicateValues" dxfId="4925" priority="123354"/>
    <cfRule type="duplicateValues" dxfId="4924" priority="123355"/>
    <cfRule type="duplicateValues" dxfId="4923" priority="123356"/>
  </conditionalFormatting>
  <conditionalFormatting sqref="A8">
    <cfRule type="duplicateValues" dxfId="4922" priority="123357"/>
  </conditionalFormatting>
  <conditionalFormatting sqref="A2:A11">
    <cfRule type="duplicateValues" dxfId="4921" priority="123385"/>
    <cfRule type="duplicateValues" dxfId="4920" priority="123386"/>
    <cfRule type="duplicateValues" dxfId="4919" priority="123387"/>
    <cfRule type="duplicateValues" dxfId="4918" priority="123388"/>
    <cfRule type="duplicateValues" dxfId="4917" priority="123389"/>
    <cfRule type="duplicateValues" dxfId="4916" priority="123390"/>
    <cfRule type="duplicateValues" dxfId="4915" priority="123391"/>
    <cfRule type="duplicateValues" dxfId="4914" priority="123392"/>
    <cfRule type="duplicateValues" dxfId="4913" priority="123393"/>
    <cfRule type="duplicateValues" dxfId="4912" priority="123394"/>
    <cfRule type="duplicateValues" dxfId="4911" priority="123395"/>
    <cfRule type="duplicateValues" dxfId="4910" priority="123396"/>
    <cfRule type="duplicateValues" dxfId="4909" priority="123397"/>
    <cfRule type="duplicateValues" dxfId="4908" priority="123398"/>
    <cfRule type="duplicateValues" dxfId="4907" priority="123399"/>
    <cfRule type="duplicateValues" dxfId="4906" priority="123400"/>
  </conditionalFormatting>
  <conditionalFormatting sqref="A46">
    <cfRule type="duplicateValues" dxfId="4905" priority="123899"/>
    <cfRule type="duplicateValues" dxfId="4904" priority="123900"/>
    <cfRule type="duplicateValues" dxfId="4903" priority="123901"/>
    <cfRule type="duplicateValues" dxfId="4902" priority="123902"/>
    <cfRule type="duplicateValues" dxfId="4901" priority="123903"/>
    <cfRule type="duplicateValues" dxfId="4900" priority="123904"/>
    <cfRule type="duplicateValues" dxfId="4899" priority="123905"/>
    <cfRule type="duplicateValues" dxfId="4898" priority="123906"/>
    <cfRule type="duplicateValues" dxfId="4897" priority="123907"/>
    <cfRule type="duplicateValues" dxfId="4896" priority="123908"/>
    <cfRule type="duplicateValues" dxfId="4895" priority="123909"/>
    <cfRule type="duplicateValues" dxfId="4894" priority="123910"/>
    <cfRule type="duplicateValues" dxfId="4893" priority="123911"/>
    <cfRule type="duplicateValues" dxfId="4892" priority="123912"/>
    <cfRule type="duplicateValues" dxfId="4891" priority="123913"/>
    <cfRule type="duplicateValues" dxfId="4890" priority="123914"/>
    <cfRule type="duplicateValues" dxfId="4889" priority="123915"/>
    <cfRule type="duplicateValues" dxfId="4888" priority="123916"/>
    <cfRule type="duplicateValues" dxfId="4887" priority="123917"/>
    <cfRule type="duplicateValues" dxfId="4886" priority="123918"/>
    <cfRule type="duplicateValues" dxfId="4885" priority="123919"/>
    <cfRule type="duplicateValues" dxfId="4884" priority="123920"/>
    <cfRule type="duplicateValues" dxfId="4883" priority="123921"/>
    <cfRule type="duplicateValues" dxfId="4882" priority="123922"/>
    <cfRule type="duplicateValues" dxfId="4881" priority="123923"/>
    <cfRule type="duplicateValues" dxfId="4880" priority="123924"/>
    <cfRule type="duplicateValues" dxfId="4879" priority="123925"/>
    <cfRule type="duplicateValues" dxfId="4878" priority="123926"/>
    <cfRule type="duplicateValues" dxfId="4877" priority="123927"/>
    <cfRule type="duplicateValues" dxfId="4876" priority="123928"/>
    <cfRule type="duplicateValues" dxfId="4875" priority="123929"/>
    <cfRule type="duplicateValues" dxfId="4874" priority="123930"/>
    <cfRule type="duplicateValues" dxfId="4873" priority="123931"/>
    <cfRule type="duplicateValues" dxfId="4872" priority="123932"/>
    <cfRule type="duplicateValues" dxfId="4871" priority="123933"/>
    <cfRule type="duplicateValues" dxfId="4870" priority="123934"/>
    <cfRule type="duplicateValues" dxfId="4869" priority="123935"/>
    <cfRule type="duplicateValues" dxfId="4868" priority="123936"/>
    <cfRule type="duplicateValues" dxfId="4867" priority="123937"/>
    <cfRule type="duplicateValues" dxfId="4866" priority="123938"/>
    <cfRule type="duplicateValues" dxfId="4865" priority="123939"/>
    <cfRule type="duplicateValues" dxfId="4864" priority="123940"/>
    <cfRule type="duplicateValues" dxfId="4863" priority="123941"/>
    <cfRule type="duplicateValues" dxfId="4862" priority="123942"/>
    <cfRule type="duplicateValues" dxfId="4861" priority="123943"/>
    <cfRule type="duplicateValues" dxfId="4860" priority="123944"/>
    <cfRule type="duplicateValues" dxfId="4859" priority="123945"/>
    <cfRule type="duplicateValues" dxfId="4858" priority="123946"/>
    <cfRule type="duplicateValues" dxfId="4857" priority="123947"/>
    <cfRule type="duplicateValues" dxfId="4856" priority="123948"/>
    <cfRule type="duplicateValues" dxfId="4855" priority="123949"/>
    <cfRule type="duplicateValues" dxfId="4854" priority="123950"/>
    <cfRule type="duplicateValues" dxfId="4853" priority="123951"/>
    <cfRule type="duplicateValues" dxfId="4852" priority="123952"/>
    <cfRule type="duplicateValues" dxfId="4851" priority="123953"/>
  </conditionalFormatting>
  <conditionalFormatting sqref="A15:A16">
    <cfRule type="duplicateValues" dxfId="4850" priority="124066"/>
    <cfRule type="duplicateValues" dxfId="4849" priority="124067"/>
    <cfRule type="duplicateValues" dxfId="4848" priority="124068"/>
    <cfRule type="duplicateValues" dxfId="4847" priority="124069"/>
    <cfRule type="duplicateValues" dxfId="4846" priority="124070"/>
    <cfRule type="duplicateValues" dxfId="4845" priority="124071"/>
    <cfRule type="duplicateValues" dxfId="4844" priority="124072"/>
    <cfRule type="duplicateValues" dxfId="4843" priority="124073"/>
    <cfRule type="duplicateValues" dxfId="4842" priority="124074"/>
    <cfRule type="duplicateValues" dxfId="4841" priority="124075"/>
    <cfRule type="duplicateValues" dxfId="4840" priority="124076"/>
    <cfRule type="duplicateValues" dxfId="4839" priority="124077"/>
    <cfRule type="duplicateValues" dxfId="4838" priority="124078"/>
    <cfRule type="duplicateValues" dxfId="4837" priority="124079"/>
    <cfRule type="duplicateValues" dxfId="4836" priority="124080"/>
    <cfRule type="duplicateValues" dxfId="4835" priority="124081"/>
    <cfRule type="duplicateValues" dxfId="4834" priority="124082"/>
    <cfRule type="duplicateValues" dxfId="4833" priority="124083"/>
    <cfRule type="duplicateValues" dxfId="4832" priority="124084"/>
    <cfRule type="duplicateValues" dxfId="4831" priority="124085"/>
    <cfRule type="duplicateValues" dxfId="4830" priority="124086"/>
    <cfRule type="duplicateValues" dxfId="4829" priority="124087"/>
    <cfRule type="duplicateValues" dxfId="4828" priority="124088"/>
    <cfRule type="duplicateValues" dxfId="4827" priority="124089"/>
    <cfRule type="duplicateValues" dxfId="4826" priority="124090"/>
    <cfRule type="duplicateValues" dxfId="4825" priority="124091"/>
    <cfRule type="duplicateValues" dxfId="4824" priority="124092"/>
    <cfRule type="duplicateValues" dxfId="4823" priority="124093"/>
    <cfRule type="duplicateValues" dxfId="4822" priority="124094"/>
    <cfRule type="duplicateValues" dxfId="4821" priority="124095"/>
    <cfRule type="duplicateValues" dxfId="4820" priority="124096"/>
    <cfRule type="duplicateValues" dxfId="4819" priority="124097"/>
    <cfRule type="duplicateValues" dxfId="4818" priority="124098"/>
    <cfRule type="duplicateValues" dxfId="4817" priority="124099"/>
    <cfRule type="duplicateValues" dxfId="4816" priority="124100"/>
    <cfRule type="duplicateValues" dxfId="4815" priority="124101"/>
    <cfRule type="duplicateValues" dxfId="4814" priority="124102"/>
    <cfRule type="duplicateValues" dxfId="4813" priority="124103"/>
    <cfRule type="duplicateValues" dxfId="4812" priority="124104"/>
    <cfRule type="duplicateValues" dxfId="4811" priority="124105"/>
    <cfRule type="duplicateValues" dxfId="4810" priority="124106"/>
    <cfRule type="duplicateValues" dxfId="4809" priority="124107"/>
    <cfRule type="duplicateValues" dxfId="4808" priority="124108"/>
    <cfRule type="duplicateValues" dxfId="4807" priority="124109"/>
    <cfRule type="duplicateValues" dxfId="4806" priority="124110"/>
    <cfRule type="duplicateValues" dxfId="4805" priority="124111"/>
    <cfRule type="duplicateValues" dxfId="4804" priority="124112"/>
    <cfRule type="duplicateValues" dxfId="4803" priority="124113"/>
    <cfRule type="duplicateValues" dxfId="4802" priority="124114"/>
    <cfRule type="duplicateValues" dxfId="4801" priority="124115"/>
    <cfRule type="duplicateValues" dxfId="4800" priority="124116"/>
    <cfRule type="duplicateValues" dxfId="4799" priority="124117"/>
    <cfRule type="duplicateValues" dxfId="4798" priority="124118"/>
    <cfRule type="duplicateValues" dxfId="4797" priority="124119"/>
    <cfRule type="duplicateValues" dxfId="4796" priority="124120"/>
  </conditionalFormatting>
  <conditionalFormatting sqref="A50:A51">
    <cfRule type="duplicateValues" dxfId="4795" priority="124300"/>
    <cfRule type="duplicateValues" dxfId="4794" priority="124301"/>
    <cfRule type="duplicateValues" dxfId="4793" priority="124302"/>
    <cfRule type="duplicateValues" dxfId="4792" priority="124303"/>
    <cfRule type="duplicateValues" dxfId="4791" priority="124304"/>
    <cfRule type="duplicateValues" dxfId="4790" priority="124305"/>
    <cfRule type="duplicateValues" dxfId="4789" priority="124306"/>
    <cfRule type="duplicateValues" dxfId="4788" priority="124307"/>
    <cfRule type="duplicateValues" dxfId="4787" priority="124308"/>
    <cfRule type="duplicateValues" dxfId="4786" priority="124309"/>
    <cfRule type="duplicateValues" dxfId="4785" priority="124310"/>
    <cfRule type="duplicateValues" dxfId="4784" priority="124311"/>
    <cfRule type="duplicateValues" dxfId="4783" priority="124312"/>
    <cfRule type="duplicateValues" dxfId="4782" priority="124313"/>
    <cfRule type="duplicateValues" dxfId="4781" priority="124314"/>
    <cfRule type="duplicateValues" dxfId="4780" priority="124315"/>
    <cfRule type="duplicateValues" dxfId="4779" priority="124316"/>
    <cfRule type="duplicateValues" dxfId="4778" priority="124317"/>
    <cfRule type="duplicateValues" dxfId="4777" priority="124318"/>
    <cfRule type="duplicateValues" dxfId="4776" priority="124319"/>
    <cfRule type="duplicateValues" dxfId="4775" priority="124320"/>
    <cfRule type="duplicateValues" dxfId="4774" priority="124321"/>
    <cfRule type="duplicateValues" dxfId="4773" priority="124322"/>
    <cfRule type="duplicateValues" dxfId="4772" priority="124323"/>
    <cfRule type="duplicateValues" dxfId="4771" priority="124324"/>
    <cfRule type="duplicateValues" dxfId="4770" priority="124325"/>
    <cfRule type="duplicateValues" dxfId="4769" priority="124326"/>
    <cfRule type="duplicateValues" dxfId="4768" priority="124327"/>
    <cfRule type="duplicateValues" dxfId="4767" priority="124328"/>
    <cfRule type="duplicateValues" dxfId="4766" priority="124329"/>
    <cfRule type="duplicateValues" dxfId="4765" priority="124330"/>
    <cfRule type="duplicateValues" dxfId="4764" priority="124331"/>
    <cfRule type="duplicateValues" dxfId="4763" priority="124332"/>
    <cfRule type="duplicateValues" dxfId="4762" priority="124333"/>
    <cfRule type="duplicateValues" dxfId="4761" priority="124334"/>
    <cfRule type="duplicateValues" dxfId="4760" priority="124335"/>
    <cfRule type="duplicateValues" dxfId="4759" priority="124336"/>
    <cfRule type="duplicateValues" dxfId="4758" priority="124337"/>
    <cfRule type="duplicateValues" dxfId="4757" priority="124338"/>
    <cfRule type="duplicateValues" dxfId="4756" priority="124339"/>
    <cfRule type="duplicateValues" dxfId="4755" priority="124340"/>
    <cfRule type="duplicateValues" dxfId="4754" priority="124341"/>
    <cfRule type="duplicateValues" dxfId="4753" priority="124342"/>
    <cfRule type="duplicateValues" dxfId="4752" priority="124343"/>
    <cfRule type="duplicateValues" dxfId="4751" priority="124344"/>
    <cfRule type="duplicateValues" dxfId="4750" priority="124345"/>
    <cfRule type="duplicateValues" dxfId="4749" priority="124346"/>
    <cfRule type="duplicateValues" dxfId="4748" priority="124347"/>
    <cfRule type="duplicateValues" dxfId="4747" priority="124348"/>
    <cfRule type="duplicateValues" dxfId="4746" priority="124349"/>
    <cfRule type="duplicateValues" dxfId="4745" priority="124350"/>
    <cfRule type="duplicateValues" dxfId="4744" priority="124351"/>
    <cfRule type="duplicateValues" dxfId="4743" priority="124352"/>
    <cfRule type="duplicateValues" dxfId="4742" priority="124353"/>
    <cfRule type="duplicateValues" dxfId="4741" priority="124354"/>
  </conditionalFormatting>
  <conditionalFormatting sqref="A52:A53">
    <cfRule type="duplicateValues" dxfId="4740" priority="124479"/>
    <cfRule type="duplicateValues" dxfId="4739" priority="124480"/>
    <cfRule type="duplicateValues" dxfId="4738" priority="124481"/>
    <cfRule type="duplicateValues" dxfId="4737" priority="124482"/>
    <cfRule type="duplicateValues" dxfId="4736" priority="124483"/>
    <cfRule type="duplicateValues" dxfId="4735" priority="124484"/>
    <cfRule type="duplicateValues" dxfId="4734" priority="124485"/>
    <cfRule type="duplicateValues" dxfId="4733" priority="124486"/>
    <cfRule type="duplicateValues" dxfId="4732" priority="124487"/>
    <cfRule type="duplicateValues" dxfId="4731" priority="124488"/>
    <cfRule type="duplicateValues" dxfId="4730" priority="124489"/>
    <cfRule type="duplicateValues" dxfId="4729" priority="124490"/>
    <cfRule type="duplicateValues" dxfId="4728" priority="124491"/>
    <cfRule type="duplicateValues" dxfId="4727" priority="124492"/>
    <cfRule type="duplicateValues" dxfId="4726" priority="124493"/>
    <cfRule type="duplicateValues" dxfId="4725" priority="124494"/>
    <cfRule type="duplicateValues" dxfId="4724" priority="124495"/>
    <cfRule type="duplicateValues" dxfId="4723" priority="124496"/>
    <cfRule type="duplicateValues" dxfId="4722" priority="124497"/>
    <cfRule type="duplicateValues" dxfId="4721" priority="124498"/>
    <cfRule type="duplicateValues" dxfId="4720" priority="124499"/>
    <cfRule type="duplicateValues" dxfId="4719" priority="124500"/>
    <cfRule type="duplicateValues" dxfId="4718" priority="124501"/>
    <cfRule type="duplicateValues" dxfId="4717" priority="124502"/>
    <cfRule type="duplicateValues" dxfId="4716" priority="124503"/>
    <cfRule type="duplicateValues" dxfId="4715" priority="124504"/>
    <cfRule type="duplicateValues" dxfId="4714" priority="124505"/>
    <cfRule type="duplicateValues" dxfId="4713" priority="124506"/>
    <cfRule type="duplicateValues" dxfId="4712" priority="124507"/>
    <cfRule type="duplicateValues" dxfId="4711" priority="124508"/>
    <cfRule type="duplicateValues" dxfId="4710" priority="124509"/>
    <cfRule type="duplicateValues" dxfId="4709" priority="124510"/>
    <cfRule type="duplicateValues" dxfId="4708" priority="124511"/>
    <cfRule type="duplicateValues" dxfId="4707" priority="124512"/>
    <cfRule type="duplicateValues" dxfId="4706" priority="124513"/>
    <cfRule type="duplicateValues" dxfId="4705" priority="124514"/>
    <cfRule type="duplicateValues" dxfId="4704" priority="124515"/>
    <cfRule type="duplicateValues" dxfId="4703" priority="124516"/>
    <cfRule type="duplicateValues" dxfId="4702" priority="124517"/>
    <cfRule type="duplicateValues" dxfId="4701" priority="124518"/>
    <cfRule type="duplicateValues" dxfId="4700" priority="124519"/>
    <cfRule type="duplicateValues" dxfId="4699" priority="124520"/>
    <cfRule type="duplicateValues" dxfId="4698" priority="124521"/>
    <cfRule type="duplicateValues" dxfId="4697" priority="124522"/>
    <cfRule type="duplicateValues" dxfId="4696" priority="124523"/>
    <cfRule type="duplicateValues" dxfId="4695" priority="124524"/>
    <cfRule type="duplicateValues" dxfId="4694" priority="124525"/>
    <cfRule type="duplicateValues" dxfId="4693" priority="124526"/>
    <cfRule type="duplicateValues" dxfId="4692" priority="124527"/>
    <cfRule type="duplicateValues" dxfId="4691" priority="124528"/>
    <cfRule type="duplicateValues" dxfId="4690" priority="124529"/>
    <cfRule type="duplicateValues" dxfId="4689" priority="124530"/>
    <cfRule type="duplicateValues" dxfId="4688" priority="124531"/>
    <cfRule type="duplicateValues" dxfId="4687" priority="124532"/>
    <cfRule type="duplicateValues" dxfId="4686" priority="124533"/>
  </conditionalFormatting>
  <conditionalFormatting sqref="A56">
    <cfRule type="duplicateValues" dxfId="4685" priority="125016"/>
    <cfRule type="duplicateValues" dxfId="4684" priority="125017"/>
    <cfRule type="duplicateValues" dxfId="4683" priority="125018"/>
    <cfRule type="duplicateValues" dxfId="4682" priority="125019"/>
    <cfRule type="duplicateValues" dxfId="4681" priority="125020"/>
    <cfRule type="duplicateValues" dxfId="4680" priority="125021"/>
    <cfRule type="duplicateValues" dxfId="4679" priority="125022"/>
    <cfRule type="duplicateValues" dxfId="4678" priority="125023"/>
    <cfRule type="duplicateValues" dxfId="4677" priority="125024"/>
    <cfRule type="duplicateValues" dxfId="4676" priority="125025"/>
    <cfRule type="duplicateValues" dxfId="4675" priority="125026"/>
    <cfRule type="duplicateValues" dxfId="4674" priority="125027"/>
    <cfRule type="duplicateValues" dxfId="4673" priority="125028"/>
    <cfRule type="duplicateValues" dxfId="4672" priority="125029"/>
    <cfRule type="duplicateValues" dxfId="4671" priority="125030"/>
    <cfRule type="duplicateValues" dxfId="4670" priority="125031"/>
    <cfRule type="duplicateValues" dxfId="4669" priority="125032"/>
    <cfRule type="duplicateValues" dxfId="4668" priority="125033"/>
    <cfRule type="duplicateValues" dxfId="4667" priority="125034"/>
    <cfRule type="duplicateValues" dxfId="4666" priority="125035"/>
    <cfRule type="duplicateValues" dxfId="4665" priority="125036"/>
    <cfRule type="duplicateValues" dxfId="4664" priority="125037"/>
    <cfRule type="duplicateValues" dxfId="4663" priority="125038"/>
    <cfRule type="duplicateValues" dxfId="4662" priority="125039"/>
    <cfRule type="duplicateValues" dxfId="4661" priority="125040"/>
    <cfRule type="duplicateValues" dxfId="4660" priority="125041"/>
    <cfRule type="duplicateValues" dxfId="4659" priority="125042"/>
    <cfRule type="duplicateValues" dxfId="4658" priority="125043"/>
    <cfRule type="duplicateValues" dxfId="4657" priority="125044"/>
    <cfRule type="duplicateValues" dxfId="4656" priority="125045"/>
    <cfRule type="duplicateValues" dxfId="4655" priority="125046"/>
    <cfRule type="duplicateValues" dxfId="4654" priority="125047"/>
    <cfRule type="duplicateValues" dxfId="4653" priority="125048"/>
    <cfRule type="duplicateValues" dxfId="4652" priority="125049"/>
    <cfRule type="duplicateValues" dxfId="4651" priority="125050"/>
    <cfRule type="duplicateValues" dxfId="4650" priority="125051"/>
    <cfRule type="duplicateValues" dxfId="4649" priority="125052"/>
    <cfRule type="duplicateValues" dxfId="4648" priority="125053"/>
    <cfRule type="duplicateValues" dxfId="4647" priority="125054"/>
    <cfRule type="duplicateValues" dxfId="4646" priority="125055"/>
    <cfRule type="duplicateValues" dxfId="4645" priority="125056"/>
    <cfRule type="duplicateValues" dxfId="4644" priority="125057"/>
    <cfRule type="duplicateValues" dxfId="4643" priority="125058"/>
    <cfRule type="duplicateValues" dxfId="4642" priority="125059"/>
    <cfRule type="duplicateValues" dxfId="4641" priority="125060"/>
    <cfRule type="duplicateValues" dxfId="4640" priority="125061"/>
    <cfRule type="duplicateValues" dxfId="4639" priority="125062"/>
    <cfRule type="duplicateValues" dxfId="4638" priority="125063"/>
    <cfRule type="duplicateValues" dxfId="4637" priority="125064"/>
    <cfRule type="duplicateValues" dxfId="4636" priority="125065"/>
    <cfRule type="duplicateValues" dxfId="4635" priority="125066"/>
    <cfRule type="duplicateValues" dxfId="4634" priority="125067"/>
    <cfRule type="duplicateValues" dxfId="4633" priority="125068"/>
    <cfRule type="duplicateValues" dxfId="4632" priority="125069"/>
    <cfRule type="duplicateValues" dxfId="4631" priority="125070"/>
  </conditionalFormatting>
  <conditionalFormatting sqref="A54">
    <cfRule type="duplicateValues" dxfId="4630" priority="125195"/>
    <cfRule type="duplicateValues" dxfId="4629" priority="125196"/>
    <cfRule type="duplicateValues" dxfId="4628" priority="125197"/>
    <cfRule type="duplicateValues" dxfId="4627" priority="125198"/>
    <cfRule type="duplicateValues" dxfId="4626" priority="125199"/>
    <cfRule type="duplicateValues" dxfId="4625" priority="125200"/>
    <cfRule type="duplicateValues" dxfId="4624" priority="125201"/>
    <cfRule type="duplicateValues" dxfId="4623" priority="125202"/>
    <cfRule type="duplicateValues" dxfId="4622" priority="125203"/>
    <cfRule type="duplicateValues" dxfId="4621" priority="125204"/>
    <cfRule type="duplicateValues" dxfId="4620" priority="125205"/>
    <cfRule type="duplicateValues" dxfId="4619" priority="125206"/>
    <cfRule type="duplicateValues" dxfId="4618" priority="125207"/>
    <cfRule type="duplicateValues" dxfId="4617" priority="125208"/>
    <cfRule type="duplicateValues" dxfId="4616" priority="125209"/>
    <cfRule type="duplicateValues" dxfId="4615" priority="125210"/>
    <cfRule type="duplicateValues" dxfId="4614" priority="125211"/>
    <cfRule type="duplicateValues" dxfId="4613" priority="125212"/>
    <cfRule type="duplicateValues" dxfId="4612" priority="125213"/>
    <cfRule type="duplicateValues" dxfId="4611" priority="125214"/>
    <cfRule type="duplicateValues" dxfId="4610" priority="125215"/>
    <cfRule type="duplicateValues" dxfId="4609" priority="125216"/>
    <cfRule type="duplicateValues" dxfId="4608" priority="125217"/>
    <cfRule type="duplicateValues" dxfId="4607" priority="125218"/>
    <cfRule type="duplicateValues" dxfId="4606" priority="125219"/>
    <cfRule type="duplicateValues" dxfId="4605" priority="125220"/>
    <cfRule type="duplicateValues" dxfId="4604" priority="125221"/>
    <cfRule type="duplicateValues" dxfId="4603" priority="125222"/>
    <cfRule type="duplicateValues" dxfId="4602" priority="125223"/>
    <cfRule type="duplicateValues" dxfId="4601" priority="125224"/>
    <cfRule type="duplicateValues" dxfId="4600" priority="125225"/>
    <cfRule type="duplicateValues" dxfId="4599" priority="125226"/>
    <cfRule type="duplicateValues" dxfId="4598" priority="125227"/>
    <cfRule type="duplicateValues" dxfId="4597" priority="125228"/>
    <cfRule type="duplicateValues" dxfId="4596" priority="125229"/>
    <cfRule type="duplicateValues" dxfId="4595" priority="125230"/>
    <cfRule type="duplicateValues" dxfId="4594" priority="125231"/>
    <cfRule type="duplicateValues" dxfId="4593" priority="125232"/>
    <cfRule type="duplicateValues" dxfId="4592" priority="125233"/>
    <cfRule type="duplicateValues" dxfId="4591" priority="125234"/>
    <cfRule type="duplicateValues" dxfId="4590" priority="125235"/>
    <cfRule type="duplicateValues" dxfId="4589" priority="125236"/>
    <cfRule type="duplicateValues" dxfId="4588" priority="125237"/>
    <cfRule type="duplicateValues" dxfId="4587" priority="125238"/>
    <cfRule type="duplicateValues" dxfId="4586" priority="125239"/>
    <cfRule type="duplicateValues" dxfId="4585" priority="125240"/>
    <cfRule type="duplicateValues" dxfId="4584" priority="125241"/>
    <cfRule type="duplicateValues" dxfId="4583" priority="125242"/>
    <cfRule type="duplicateValues" dxfId="4582" priority="125243"/>
    <cfRule type="duplicateValues" dxfId="4581" priority="125244"/>
    <cfRule type="duplicateValues" dxfId="4580" priority="125245"/>
    <cfRule type="duplicateValues" dxfId="4579" priority="125246"/>
    <cfRule type="duplicateValues" dxfId="4578" priority="125247"/>
    <cfRule type="duplicateValues" dxfId="4577" priority="125248"/>
    <cfRule type="duplicateValues" dxfId="4576" priority="125249"/>
  </conditionalFormatting>
  <conditionalFormatting sqref="A57:A60">
    <cfRule type="duplicateValues" dxfId="4575" priority="126008"/>
    <cfRule type="duplicateValues" dxfId="4574" priority="126009"/>
    <cfRule type="duplicateValues" dxfId="4573" priority="126010"/>
    <cfRule type="duplicateValues" dxfId="4572" priority="126011"/>
    <cfRule type="duplicateValues" dxfId="4571" priority="126012"/>
    <cfRule type="duplicateValues" dxfId="4570" priority="126013"/>
    <cfRule type="duplicateValues" dxfId="4569" priority="126014"/>
    <cfRule type="duplicateValues" dxfId="4568" priority="126015"/>
    <cfRule type="duplicateValues" dxfId="4567" priority="126016"/>
    <cfRule type="duplicateValues" dxfId="4566" priority="126017"/>
    <cfRule type="duplicateValues" dxfId="4565" priority="126018"/>
    <cfRule type="duplicateValues" dxfId="4564" priority="126019"/>
    <cfRule type="duplicateValues" dxfId="4563" priority="126020"/>
    <cfRule type="duplicateValues" dxfId="4562" priority="126145"/>
    <cfRule type="duplicateValues" dxfId="4561" priority="126146"/>
    <cfRule type="duplicateValues" dxfId="4560" priority="126147"/>
    <cfRule type="duplicateValues" dxfId="4559" priority="126148"/>
    <cfRule type="duplicateValues" dxfId="4558" priority="126149"/>
    <cfRule type="duplicateValues" dxfId="4557" priority="126150"/>
    <cfRule type="duplicateValues" dxfId="4556" priority="126151"/>
    <cfRule type="duplicateValues" dxfId="4555" priority="126152"/>
    <cfRule type="duplicateValues" dxfId="4554" priority="126153"/>
    <cfRule type="duplicateValues" dxfId="4553" priority="126154"/>
    <cfRule type="duplicateValues" dxfId="4552" priority="126155"/>
    <cfRule type="duplicateValues" dxfId="4551" priority="126156"/>
    <cfRule type="duplicateValues" dxfId="4550" priority="126157"/>
    <cfRule type="duplicateValues" dxfId="4549" priority="126158"/>
    <cfRule type="duplicateValues" dxfId="4548" priority="126159"/>
    <cfRule type="duplicateValues" dxfId="4547" priority="126160"/>
    <cfRule type="duplicateValues" dxfId="4546" priority="126161"/>
    <cfRule type="duplicateValues" dxfId="4545" priority="126162"/>
    <cfRule type="duplicateValues" dxfId="4544" priority="126163"/>
    <cfRule type="duplicateValues" dxfId="4543" priority="126164"/>
    <cfRule type="duplicateValues" dxfId="4542" priority="126165"/>
    <cfRule type="duplicateValues" dxfId="4541" priority="126166"/>
    <cfRule type="duplicateValues" dxfId="4540" priority="126167"/>
    <cfRule type="duplicateValues" dxfId="4539" priority="126168"/>
    <cfRule type="duplicateValues" dxfId="4538" priority="126169"/>
    <cfRule type="duplicateValues" dxfId="4537" priority="126170"/>
    <cfRule type="duplicateValues" dxfId="4536" priority="126171"/>
    <cfRule type="duplicateValues" dxfId="4535" priority="126172"/>
    <cfRule type="duplicateValues" dxfId="4534" priority="126173"/>
    <cfRule type="duplicateValues" dxfId="4533" priority="126174"/>
    <cfRule type="duplicateValues" dxfId="4532" priority="126175"/>
    <cfRule type="duplicateValues" dxfId="4531" priority="126176"/>
    <cfRule type="duplicateValues" dxfId="4530" priority="126177"/>
    <cfRule type="duplicateValues" dxfId="4529" priority="126178"/>
    <cfRule type="duplicateValues" dxfId="4528" priority="126179"/>
    <cfRule type="duplicateValues" dxfId="4527" priority="126180"/>
    <cfRule type="duplicateValues" dxfId="4526" priority="126181"/>
    <cfRule type="duplicateValues" dxfId="4525" priority="126182"/>
    <cfRule type="duplicateValues" dxfId="4524" priority="126183"/>
    <cfRule type="duplicateValues" dxfId="4523" priority="126184"/>
    <cfRule type="duplicateValues" dxfId="4522" priority="126185"/>
    <cfRule type="duplicateValues" dxfId="4521" priority="126186"/>
  </conditionalFormatting>
  <conditionalFormatting sqref="A61">
    <cfRule type="duplicateValues" dxfId="4520" priority="126476"/>
    <cfRule type="duplicateValues" dxfId="4519" priority="126477"/>
    <cfRule type="duplicateValues" dxfId="4518" priority="126478"/>
    <cfRule type="duplicateValues" dxfId="4517" priority="126479"/>
    <cfRule type="duplicateValues" dxfId="4516" priority="126480"/>
    <cfRule type="duplicateValues" dxfId="4515" priority="126481"/>
    <cfRule type="duplicateValues" dxfId="4514" priority="126482"/>
    <cfRule type="duplicateValues" dxfId="4513" priority="126483"/>
    <cfRule type="duplicateValues" dxfId="4512" priority="126484"/>
    <cfRule type="duplicateValues" dxfId="4511" priority="126485"/>
    <cfRule type="duplicateValues" dxfId="4510" priority="126486"/>
    <cfRule type="duplicateValues" dxfId="4509" priority="126487"/>
    <cfRule type="duplicateValues" dxfId="4508" priority="126488"/>
    <cfRule type="duplicateValues" dxfId="4507" priority="126613"/>
    <cfRule type="duplicateValues" dxfId="4506" priority="126614"/>
    <cfRule type="duplicateValues" dxfId="4505" priority="126615"/>
    <cfRule type="duplicateValues" dxfId="4504" priority="126616"/>
    <cfRule type="duplicateValues" dxfId="4503" priority="126617"/>
    <cfRule type="duplicateValues" dxfId="4502" priority="126618"/>
    <cfRule type="duplicateValues" dxfId="4501" priority="126619"/>
    <cfRule type="duplicateValues" dxfId="4500" priority="126620"/>
    <cfRule type="duplicateValues" dxfId="4499" priority="126621"/>
    <cfRule type="duplicateValues" dxfId="4498" priority="126622"/>
    <cfRule type="duplicateValues" dxfId="4497" priority="126623"/>
    <cfRule type="duplicateValues" dxfId="4496" priority="126624"/>
    <cfRule type="duplicateValues" dxfId="4495" priority="126625"/>
    <cfRule type="duplicateValues" dxfId="4494" priority="126626"/>
    <cfRule type="duplicateValues" dxfId="4493" priority="126627"/>
    <cfRule type="duplicateValues" dxfId="4492" priority="126628"/>
    <cfRule type="duplicateValues" dxfId="4491" priority="126629"/>
    <cfRule type="duplicateValues" dxfId="4490" priority="126630"/>
    <cfRule type="duplicateValues" dxfId="4489" priority="126631"/>
    <cfRule type="duplicateValues" dxfId="4488" priority="126632"/>
    <cfRule type="duplicateValues" dxfId="4487" priority="126633"/>
    <cfRule type="duplicateValues" dxfId="4486" priority="126634"/>
    <cfRule type="duplicateValues" dxfId="4485" priority="126635"/>
    <cfRule type="duplicateValues" dxfId="4484" priority="126636"/>
    <cfRule type="duplicateValues" dxfId="4483" priority="126637"/>
    <cfRule type="duplicateValues" dxfId="4482" priority="126638"/>
    <cfRule type="duplicateValues" dxfId="4481" priority="126639"/>
    <cfRule type="duplicateValues" dxfId="4480" priority="126640"/>
    <cfRule type="duplicateValues" dxfId="4479" priority="126641"/>
    <cfRule type="duplicateValues" dxfId="4478" priority="126642"/>
    <cfRule type="duplicateValues" dxfId="4477" priority="126643"/>
    <cfRule type="duplicateValues" dxfId="4476" priority="126644"/>
    <cfRule type="duplicateValues" dxfId="4475" priority="126645"/>
    <cfRule type="duplicateValues" dxfId="4474" priority="126646"/>
    <cfRule type="duplicateValues" dxfId="4473" priority="126647"/>
    <cfRule type="duplicateValues" dxfId="4472" priority="126648"/>
    <cfRule type="duplicateValues" dxfId="4471" priority="126649"/>
    <cfRule type="duplicateValues" dxfId="4470" priority="126650"/>
    <cfRule type="duplicateValues" dxfId="4469" priority="126651"/>
    <cfRule type="duplicateValues" dxfId="4468" priority="126652"/>
    <cfRule type="duplicateValues" dxfId="4467" priority="126653"/>
    <cfRule type="duplicateValues" dxfId="4466" priority="126654"/>
  </conditionalFormatting>
  <conditionalFormatting sqref="A62">
    <cfRule type="duplicateValues" dxfId="4465" priority="126710"/>
    <cfRule type="duplicateValues" dxfId="4464" priority="126711"/>
    <cfRule type="duplicateValues" dxfId="4463" priority="126712"/>
    <cfRule type="duplicateValues" dxfId="4462" priority="126713"/>
    <cfRule type="duplicateValues" dxfId="4461" priority="126714"/>
    <cfRule type="duplicateValues" dxfId="4460" priority="126715"/>
    <cfRule type="duplicateValues" dxfId="4459" priority="126716"/>
    <cfRule type="duplicateValues" dxfId="4458" priority="126717"/>
    <cfRule type="duplicateValues" dxfId="4457" priority="126718"/>
    <cfRule type="duplicateValues" dxfId="4456" priority="126719"/>
    <cfRule type="duplicateValues" dxfId="4455" priority="126720"/>
    <cfRule type="duplicateValues" dxfId="4454" priority="126721"/>
    <cfRule type="duplicateValues" dxfId="4453" priority="126722"/>
    <cfRule type="duplicateValues" dxfId="4452" priority="126847"/>
    <cfRule type="duplicateValues" dxfId="4451" priority="126848"/>
    <cfRule type="duplicateValues" dxfId="4450" priority="126849"/>
    <cfRule type="duplicateValues" dxfId="4449" priority="126850"/>
    <cfRule type="duplicateValues" dxfId="4448" priority="126851"/>
    <cfRule type="duplicateValues" dxfId="4447" priority="126852"/>
    <cfRule type="duplicateValues" dxfId="4446" priority="126853"/>
    <cfRule type="duplicateValues" dxfId="4445" priority="126854"/>
    <cfRule type="duplicateValues" dxfId="4444" priority="126855"/>
    <cfRule type="duplicateValues" dxfId="4443" priority="126856"/>
    <cfRule type="duplicateValues" dxfId="4442" priority="126857"/>
    <cfRule type="duplicateValues" dxfId="4441" priority="126858"/>
    <cfRule type="duplicateValues" dxfId="4440" priority="126859"/>
    <cfRule type="duplicateValues" dxfId="4439" priority="126860"/>
    <cfRule type="duplicateValues" dxfId="4438" priority="126861"/>
    <cfRule type="duplicateValues" dxfId="4437" priority="126862"/>
    <cfRule type="duplicateValues" dxfId="4436" priority="126863"/>
    <cfRule type="duplicateValues" dxfId="4435" priority="126864"/>
    <cfRule type="duplicateValues" dxfId="4434" priority="126865"/>
    <cfRule type="duplicateValues" dxfId="4433" priority="126866"/>
    <cfRule type="duplicateValues" dxfId="4432" priority="126867"/>
    <cfRule type="duplicateValues" dxfId="4431" priority="126868"/>
    <cfRule type="duplicateValues" dxfId="4430" priority="126869"/>
    <cfRule type="duplicateValues" dxfId="4429" priority="126870"/>
    <cfRule type="duplicateValues" dxfId="4428" priority="126871"/>
    <cfRule type="duplicateValues" dxfId="4427" priority="126872"/>
    <cfRule type="duplicateValues" dxfId="4426" priority="126873"/>
    <cfRule type="duplicateValues" dxfId="4425" priority="126874"/>
    <cfRule type="duplicateValues" dxfId="4424" priority="126875"/>
    <cfRule type="duplicateValues" dxfId="4423" priority="126876"/>
    <cfRule type="duplicateValues" dxfId="4422" priority="126877"/>
    <cfRule type="duplicateValues" dxfId="4421" priority="126878"/>
    <cfRule type="duplicateValues" dxfId="4420" priority="126879"/>
    <cfRule type="duplicateValues" dxfId="4419" priority="126880"/>
    <cfRule type="duplicateValues" dxfId="4418" priority="126881"/>
    <cfRule type="duplicateValues" dxfId="4417" priority="126882"/>
    <cfRule type="duplicateValues" dxfId="4416" priority="126883"/>
    <cfRule type="duplicateValues" dxfId="4415" priority="126884"/>
    <cfRule type="duplicateValues" dxfId="4414" priority="126885"/>
    <cfRule type="duplicateValues" dxfId="4413" priority="126886"/>
    <cfRule type="duplicateValues" dxfId="4412" priority="126887"/>
    <cfRule type="duplicateValues" dxfId="4411" priority="126888"/>
  </conditionalFormatting>
  <conditionalFormatting sqref="A63">
    <cfRule type="duplicateValues" dxfId="4410" priority="126944"/>
    <cfRule type="duplicateValues" dxfId="4409" priority="126945"/>
    <cfRule type="duplicateValues" dxfId="4408" priority="126946"/>
    <cfRule type="duplicateValues" dxfId="4407" priority="126947"/>
    <cfRule type="duplicateValues" dxfId="4406" priority="126948"/>
    <cfRule type="duplicateValues" dxfId="4405" priority="126949"/>
    <cfRule type="duplicateValues" dxfId="4404" priority="126950"/>
    <cfRule type="duplicateValues" dxfId="4403" priority="126951"/>
    <cfRule type="duplicateValues" dxfId="4402" priority="126952"/>
    <cfRule type="duplicateValues" dxfId="4401" priority="126953"/>
    <cfRule type="duplicateValues" dxfId="4400" priority="126954"/>
    <cfRule type="duplicateValues" dxfId="4399" priority="126955"/>
    <cfRule type="duplicateValues" dxfId="4398" priority="126956"/>
    <cfRule type="duplicateValues" dxfId="4397" priority="127081"/>
    <cfRule type="duplicateValues" dxfId="4396" priority="127082"/>
    <cfRule type="duplicateValues" dxfId="4395" priority="127083"/>
    <cfRule type="duplicateValues" dxfId="4394" priority="127084"/>
    <cfRule type="duplicateValues" dxfId="4393" priority="127085"/>
    <cfRule type="duplicateValues" dxfId="4392" priority="127086"/>
    <cfRule type="duplicateValues" dxfId="4391" priority="127087"/>
    <cfRule type="duplicateValues" dxfId="4390" priority="127088"/>
    <cfRule type="duplicateValues" dxfId="4389" priority="127089"/>
    <cfRule type="duplicateValues" dxfId="4388" priority="127090"/>
    <cfRule type="duplicateValues" dxfId="4387" priority="127091"/>
    <cfRule type="duplicateValues" dxfId="4386" priority="127092"/>
    <cfRule type="duplicateValues" dxfId="4385" priority="127093"/>
    <cfRule type="duplicateValues" dxfId="4384" priority="127094"/>
    <cfRule type="duplicateValues" dxfId="4383" priority="127095"/>
    <cfRule type="duplicateValues" dxfId="4382" priority="127096"/>
    <cfRule type="duplicateValues" dxfId="4381" priority="127097"/>
    <cfRule type="duplicateValues" dxfId="4380" priority="127098"/>
    <cfRule type="duplicateValues" dxfId="4379" priority="127099"/>
    <cfRule type="duplicateValues" dxfId="4378" priority="127100"/>
    <cfRule type="duplicateValues" dxfId="4377" priority="127101"/>
    <cfRule type="duplicateValues" dxfId="4376" priority="127102"/>
    <cfRule type="duplicateValues" dxfId="4375" priority="127103"/>
    <cfRule type="duplicateValues" dxfId="4374" priority="127104"/>
    <cfRule type="duplicateValues" dxfId="4373" priority="127105"/>
    <cfRule type="duplicateValues" dxfId="4372" priority="127106"/>
    <cfRule type="duplicateValues" dxfId="4371" priority="127107"/>
    <cfRule type="duplicateValues" dxfId="4370" priority="127108"/>
    <cfRule type="duplicateValues" dxfId="4369" priority="127109"/>
    <cfRule type="duplicateValues" dxfId="4368" priority="127110"/>
    <cfRule type="duplicateValues" dxfId="4367" priority="127111"/>
    <cfRule type="duplicateValues" dxfId="4366" priority="127112"/>
    <cfRule type="duplicateValues" dxfId="4365" priority="127113"/>
    <cfRule type="duplicateValues" dxfId="4364" priority="127114"/>
    <cfRule type="duplicateValues" dxfId="4363" priority="127115"/>
    <cfRule type="duplicateValues" dxfId="4362" priority="127116"/>
    <cfRule type="duplicateValues" dxfId="4361" priority="127117"/>
    <cfRule type="duplicateValues" dxfId="4360" priority="127118"/>
    <cfRule type="duplicateValues" dxfId="4359" priority="127119"/>
    <cfRule type="duplicateValues" dxfId="4358" priority="127120"/>
    <cfRule type="duplicateValues" dxfId="4357" priority="127121"/>
    <cfRule type="duplicateValues" dxfId="4356" priority="127122"/>
  </conditionalFormatting>
  <conditionalFormatting sqref="A64:A65">
    <cfRule type="duplicateValues" dxfId="4355" priority="127178"/>
    <cfRule type="duplicateValues" dxfId="4354" priority="127179"/>
    <cfRule type="duplicateValues" dxfId="4353" priority="127180"/>
    <cfRule type="duplicateValues" dxfId="4352" priority="127181"/>
    <cfRule type="duplicateValues" dxfId="4351" priority="127182"/>
    <cfRule type="duplicateValues" dxfId="4350" priority="127183"/>
    <cfRule type="duplicateValues" dxfId="4349" priority="127184"/>
    <cfRule type="duplicateValues" dxfId="4348" priority="127185"/>
    <cfRule type="duplicateValues" dxfId="4347" priority="127186"/>
    <cfRule type="duplicateValues" dxfId="4346" priority="127187"/>
    <cfRule type="duplicateValues" dxfId="4345" priority="127188"/>
    <cfRule type="duplicateValues" dxfId="4344" priority="127189"/>
    <cfRule type="duplicateValues" dxfId="4343" priority="127190"/>
    <cfRule type="duplicateValues" dxfId="4342" priority="127315"/>
    <cfRule type="duplicateValues" dxfId="4341" priority="127316"/>
    <cfRule type="duplicateValues" dxfId="4340" priority="127317"/>
    <cfRule type="duplicateValues" dxfId="4339" priority="127318"/>
    <cfRule type="duplicateValues" dxfId="4338" priority="127319"/>
    <cfRule type="duplicateValues" dxfId="4337" priority="127320"/>
    <cfRule type="duplicateValues" dxfId="4336" priority="127321"/>
    <cfRule type="duplicateValues" dxfId="4335" priority="127322"/>
    <cfRule type="duplicateValues" dxfId="4334" priority="127323"/>
    <cfRule type="duplicateValues" dxfId="4333" priority="127324"/>
    <cfRule type="duplicateValues" dxfId="4332" priority="127325"/>
    <cfRule type="duplicateValues" dxfId="4331" priority="127326"/>
    <cfRule type="duplicateValues" dxfId="4330" priority="127327"/>
    <cfRule type="duplicateValues" dxfId="4329" priority="127328"/>
    <cfRule type="duplicateValues" dxfId="4328" priority="127329"/>
    <cfRule type="duplicateValues" dxfId="4327" priority="127330"/>
    <cfRule type="duplicateValues" dxfId="4326" priority="127331"/>
    <cfRule type="duplicateValues" dxfId="4325" priority="127332"/>
    <cfRule type="duplicateValues" dxfId="4324" priority="127333"/>
    <cfRule type="duplicateValues" dxfId="4323" priority="127334"/>
    <cfRule type="duplicateValues" dxfId="4322" priority="127335"/>
    <cfRule type="duplicateValues" dxfId="4321" priority="127336"/>
    <cfRule type="duplicateValues" dxfId="4320" priority="127337"/>
    <cfRule type="duplicateValues" dxfId="4319" priority="127338"/>
    <cfRule type="duplicateValues" dxfId="4318" priority="127339"/>
    <cfRule type="duplicateValues" dxfId="4317" priority="127340"/>
    <cfRule type="duplicateValues" dxfId="4316" priority="127341"/>
    <cfRule type="duplicateValues" dxfId="4315" priority="127342"/>
    <cfRule type="duplicateValues" dxfId="4314" priority="127343"/>
    <cfRule type="duplicateValues" dxfId="4313" priority="127344"/>
    <cfRule type="duplicateValues" dxfId="4312" priority="127345"/>
    <cfRule type="duplicateValues" dxfId="4311" priority="127346"/>
    <cfRule type="duplicateValues" dxfId="4310" priority="127347"/>
    <cfRule type="duplicateValues" dxfId="4309" priority="127348"/>
    <cfRule type="duplicateValues" dxfId="4308" priority="127349"/>
    <cfRule type="duplicateValues" dxfId="4307" priority="127350"/>
    <cfRule type="duplicateValues" dxfId="4306" priority="127351"/>
    <cfRule type="duplicateValues" dxfId="4305" priority="127352"/>
    <cfRule type="duplicateValues" dxfId="4304" priority="127353"/>
    <cfRule type="duplicateValues" dxfId="4303" priority="127354"/>
    <cfRule type="duplicateValues" dxfId="4302" priority="127355"/>
    <cfRule type="duplicateValues" dxfId="4301" priority="127356"/>
  </conditionalFormatting>
  <conditionalFormatting sqref="A66:A73">
    <cfRule type="duplicateValues" dxfId="4300" priority="127412"/>
    <cfRule type="duplicateValues" dxfId="4299" priority="127413"/>
    <cfRule type="duplicateValues" dxfId="4298" priority="127414"/>
    <cfRule type="duplicateValues" dxfId="4297" priority="127415"/>
    <cfRule type="duplicateValues" dxfId="4296" priority="127416"/>
    <cfRule type="duplicateValues" dxfId="4295" priority="127417"/>
    <cfRule type="duplicateValues" dxfId="4294" priority="127418"/>
    <cfRule type="duplicateValues" dxfId="4293" priority="127419"/>
    <cfRule type="duplicateValues" dxfId="4292" priority="127420"/>
    <cfRule type="duplicateValues" dxfId="4291" priority="127421"/>
    <cfRule type="duplicateValues" dxfId="4290" priority="127422"/>
    <cfRule type="duplicateValues" dxfId="4289" priority="127423"/>
    <cfRule type="duplicateValues" dxfId="4288" priority="127424"/>
    <cfRule type="duplicateValues" dxfId="4287" priority="127549"/>
    <cfRule type="duplicateValues" dxfId="4286" priority="127550"/>
    <cfRule type="duplicateValues" dxfId="4285" priority="127551"/>
    <cfRule type="duplicateValues" dxfId="4284" priority="127552"/>
    <cfRule type="duplicateValues" dxfId="4283" priority="127553"/>
    <cfRule type="duplicateValues" dxfId="4282" priority="127554"/>
    <cfRule type="duplicateValues" dxfId="4281" priority="127555"/>
    <cfRule type="duplicateValues" dxfId="4280" priority="127556"/>
    <cfRule type="duplicateValues" dxfId="4279" priority="127557"/>
    <cfRule type="duplicateValues" dxfId="4278" priority="127558"/>
    <cfRule type="duplicateValues" dxfId="4277" priority="127559"/>
    <cfRule type="duplicateValues" dxfId="4276" priority="127560"/>
    <cfRule type="duplicateValues" dxfId="4275" priority="127561"/>
    <cfRule type="duplicateValues" dxfId="4274" priority="127562"/>
    <cfRule type="duplicateValues" dxfId="4273" priority="127563"/>
    <cfRule type="duplicateValues" dxfId="4272" priority="127564"/>
    <cfRule type="duplicateValues" dxfId="4271" priority="127565"/>
    <cfRule type="duplicateValues" dxfId="4270" priority="127566"/>
    <cfRule type="duplicateValues" dxfId="4269" priority="127567"/>
    <cfRule type="duplicateValues" dxfId="4268" priority="127568"/>
    <cfRule type="duplicateValues" dxfId="4267" priority="127569"/>
    <cfRule type="duplicateValues" dxfId="4266" priority="127570"/>
    <cfRule type="duplicateValues" dxfId="4265" priority="127571"/>
    <cfRule type="duplicateValues" dxfId="4264" priority="127572"/>
    <cfRule type="duplicateValues" dxfId="4263" priority="127573"/>
    <cfRule type="duplicateValues" dxfId="4262" priority="127574"/>
    <cfRule type="duplicateValues" dxfId="4261" priority="127575"/>
    <cfRule type="duplicateValues" dxfId="4260" priority="127576"/>
    <cfRule type="duplicateValues" dxfId="4259" priority="127577"/>
    <cfRule type="duplicateValues" dxfId="4258" priority="127578"/>
    <cfRule type="duplicateValues" dxfId="4257" priority="127579"/>
    <cfRule type="duplicateValues" dxfId="4256" priority="127580"/>
    <cfRule type="duplicateValues" dxfId="4255" priority="127581"/>
    <cfRule type="duplicateValues" dxfId="4254" priority="127582"/>
    <cfRule type="duplicateValues" dxfId="4253" priority="127583"/>
    <cfRule type="duplicateValues" dxfId="4252" priority="127584"/>
    <cfRule type="duplicateValues" dxfId="4251" priority="127585"/>
    <cfRule type="duplicateValues" dxfId="4250" priority="127586"/>
    <cfRule type="duplicateValues" dxfId="4249" priority="127587"/>
    <cfRule type="duplicateValues" dxfId="4248" priority="127588"/>
    <cfRule type="duplicateValues" dxfId="4247" priority="127589"/>
    <cfRule type="duplicateValues" dxfId="4246" priority="127590"/>
  </conditionalFormatting>
  <conditionalFormatting sqref="A74">
    <cfRule type="duplicateValues" dxfId="4245" priority="127646"/>
    <cfRule type="duplicateValues" dxfId="4244" priority="127647"/>
    <cfRule type="duplicateValues" dxfId="4243" priority="127648"/>
    <cfRule type="duplicateValues" dxfId="4242" priority="127649"/>
    <cfRule type="duplicateValues" dxfId="4241" priority="127650"/>
    <cfRule type="duplicateValues" dxfId="4240" priority="127651"/>
    <cfRule type="duplicateValues" dxfId="4239" priority="127652"/>
    <cfRule type="duplicateValues" dxfId="4238" priority="127653"/>
    <cfRule type="duplicateValues" dxfId="4237" priority="127654"/>
    <cfRule type="duplicateValues" dxfId="4236" priority="127655"/>
    <cfRule type="duplicateValues" dxfId="4235" priority="127656"/>
    <cfRule type="duplicateValues" dxfId="4234" priority="127657"/>
    <cfRule type="duplicateValues" dxfId="4233" priority="127658"/>
    <cfRule type="duplicateValues" dxfId="4232" priority="127783"/>
    <cfRule type="duplicateValues" dxfId="4231" priority="127784"/>
    <cfRule type="duplicateValues" dxfId="4230" priority="127785"/>
    <cfRule type="duplicateValues" dxfId="4229" priority="127786"/>
    <cfRule type="duplicateValues" dxfId="4228" priority="127787"/>
    <cfRule type="duplicateValues" dxfId="4227" priority="127788"/>
    <cfRule type="duplicateValues" dxfId="4226" priority="127789"/>
    <cfRule type="duplicateValues" dxfId="4225" priority="127790"/>
    <cfRule type="duplicateValues" dxfId="4224" priority="127791"/>
    <cfRule type="duplicateValues" dxfId="4223" priority="127792"/>
    <cfRule type="duplicateValues" dxfId="4222" priority="127793"/>
    <cfRule type="duplicateValues" dxfId="4221" priority="127794"/>
    <cfRule type="duplicateValues" dxfId="4220" priority="127795"/>
    <cfRule type="duplicateValues" dxfId="4219" priority="127796"/>
    <cfRule type="duplicateValues" dxfId="4218" priority="127797"/>
    <cfRule type="duplicateValues" dxfId="4217" priority="127798"/>
    <cfRule type="duplicateValues" dxfId="4216" priority="127799"/>
    <cfRule type="duplicateValues" dxfId="4215" priority="127800"/>
    <cfRule type="duplicateValues" dxfId="4214" priority="127801"/>
    <cfRule type="duplicateValues" dxfId="4213" priority="127802"/>
    <cfRule type="duplicateValues" dxfId="4212" priority="127803"/>
    <cfRule type="duplicateValues" dxfId="4211" priority="127804"/>
    <cfRule type="duplicateValues" dxfId="4210" priority="127805"/>
    <cfRule type="duplicateValues" dxfId="4209" priority="127806"/>
    <cfRule type="duplicateValues" dxfId="4208" priority="127807"/>
    <cfRule type="duplicateValues" dxfId="4207" priority="127808"/>
    <cfRule type="duplicateValues" dxfId="4206" priority="127809"/>
    <cfRule type="duplicateValues" dxfId="4205" priority="127810"/>
    <cfRule type="duplicateValues" dxfId="4204" priority="127811"/>
    <cfRule type="duplicateValues" dxfId="4203" priority="127812"/>
    <cfRule type="duplicateValues" dxfId="4202" priority="127813"/>
    <cfRule type="duplicateValues" dxfId="4201" priority="127814"/>
    <cfRule type="duplicateValues" dxfId="4200" priority="127815"/>
    <cfRule type="duplicateValues" dxfId="4199" priority="127816"/>
    <cfRule type="duplicateValues" dxfId="4198" priority="127817"/>
    <cfRule type="duplicateValues" dxfId="4197" priority="127818"/>
    <cfRule type="duplicateValues" dxfId="4196" priority="127819"/>
    <cfRule type="duplicateValues" dxfId="4195" priority="127820"/>
    <cfRule type="duplicateValues" dxfId="4194" priority="127821"/>
    <cfRule type="duplicateValues" dxfId="4193" priority="127822"/>
    <cfRule type="duplicateValues" dxfId="4192" priority="127823"/>
    <cfRule type="duplicateValues" dxfId="4191" priority="127824"/>
  </conditionalFormatting>
  <conditionalFormatting sqref="A75:A77">
    <cfRule type="duplicateValues" dxfId="4190" priority="127880"/>
    <cfRule type="duplicateValues" dxfId="4189" priority="127881"/>
    <cfRule type="duplicateValues" dxfId="4188" priority="127882"/>
    <cfRule type="duplicateValues" dxfId="4187" priority="127883"/>
    <cfRule type="duplicateValues" dxfId="4186" priority="127884"/>
    <cfRule type="duplicateValues" dxfId="4185" priority="127885"/>
    <cfRule type="duplicateValues" dxfId="4184" priority="127886"/>
    <cfRule type="duplicateValues" dxfId="4183" priority="127887"/>
    <cfRule type="duplicateValues" dxfId="4182" priority="127888"/>
    <cfRule type="duplicateValues" dxfId="4181" priority="127889"/>
    <cfRule type="duplicateValues" dxfId="4180" priority="127890"/>
    <cfRule type="duplicateValues" dxfId="4179" priority="127891"/>
    <cfRule type="duplicateValues" dxfId="4178" priority="127892"/>
    <cfRule type="duplicateValues" dxfId="4177" priority="128017"/>
    <cfRule type="duplicateValues" dxfId="4176" priority="128018"/>
    <cfRule type="duplicateValues" dxfId="4175" priority="128019"/>
    <cfRule type="duplicateValues" dxfId="4174" priority="128020"/>
    <cfRule type="duplicateValues" dxfId="4173" priority="128021"/>
    <cfRule type="duplicateValues" dxfId="4172" priority="128022"/>
    <cfRule type="duplicateValues" dxfId="4171" priority="128023"/>
    <cfRule type="duplicateValues" dxfId="4170" priority="128024"/>
    <cfRule type="duplicateValues" dxfId="4169" priority="128025"/>
    <cfRule type="duplicateValues" dxfId="4168" priority="128026"/>
    <cfRule type="duplicateValues" dxfId="4167" priority="128027"/>
    <cfRule type="duplicateValues" dxfId="4166" priority="128028"/>
    <cfRule type="duplicateValues" dxfId="4165" priority="128029"/>
    <cfRule type="duplicateValues" dxfId="4164" priority="128030"/>
    <cfRule type="duplicateValues" dxfId="4163" priority="128031"/>
    <cfRule type="duplicateValues" dxfId="4162" priority="128032"/>
    <cfRule type="duplicateValues" dxfId="4161" priority="128033"/>
    <cfRule type="duplicateValues" dxfId="4160" priority="128034"/>
    <cfRule type="duplicateValues" dxfId="4159" priority="128035"/>
    <cfRule type="duplicateValues" dxfId="4158" priority="128036"/>
    <cfRule type="duplicateValues" dxfId="4157" priority="128037"/>
    <cfRule type="duplicateValues" dxfId="4156" priority="128038"/>
    <cfRule type="duplicateValues" dxfId="4155" priority="128039"/>
    <cfRule type="duplicateValues" dxfId="4154" priority="128040"/>
    <cfRule type="duplicateValues" dxfId="4153" priority="128041"/>
    <cfRule type="duplicateValues" dxfId="4152" priority="128042"/>
    <cfRule type="duplicateValues" dxfId="4151" priority="128043"/>
    <cfRule type="duplicateValues" dxfId="4150" priority="128044"/>
    <cfRule type="duplicateValues" dxfId="4149" priority="128045"/>
    <cfRule type="duplicateValues" dxfId="4148" priority="128046"/>
    <cfRule type="duplicateValues" dxfId="4147" priority="128047"/>
    <cfRule type="duplicateValues" dxfId="4146" priority="128048"/>
    <cfRule type="duplicateValues" dxfId="4145" priority="128049"/>
    <cfRule type="duplicateValues" dxfId="4144" priority="128050"/>
    <cfRule type="duplicateValues" dxfId="4143" priority="128051"/>
    <cfRule type="duplicateValues" dxfId="4142" priority="128052"/>
    <cfRule type="duplicateValues" dxfId="4141" priority="128053"/>
    <cfRule type="duplicateValues" dxfId="4140" priority="128054"/>
    <cfRule type="duplicateValues" dxfId="4139" priority="128055"/>
    <cfRule type="duplicateValues" dxfId="4138" priority="128056"/>
    <cfRule type="duplicateValues" dxfId="4137" priority="128057"/>
    <cfRule type="duplicateValues" dxfId="4136" priority="128058"/>
  </conditionalFormatting>
  <conditionalFormatting sqref="A78">
    <cfRule type="duplicateValues" dxfId="4135" priority="128114"/>
    <cfRule type="duplicateValues" dxfId="4134" priority="128115"/>
    <cfRule type="duplicateValues" dxfId="4133" priority="128116"/>
    <cfRule type="duplicateValues" dxfId="4132" priority="128117"/>
    <cfRule type="duplicateValues" dxfId="4131" priority="128118"/>
    <cfRule type="duplicateValues" dxfId="4130" priority="128119"/>
    <cfRule type="duplicateValues" dxfId="4129" priority="128120"/>
    <cfRule type="duplicateValues" dxfId="4128" priority="128121"/>
    <cfRule type="duplicateValues" dxfId="4127" priority="128122"/>
    <cfRule type="duplicateValues" dxfId="4126" priority="128123"/>
    <cfRule type="duplicateValues" dxfId="4125" priority="128124"/>
    <cfRule type="duplicateValues" dxfId="4124" priority="128125"/>
    <cfRule type="duplicateValues" dxfId="4123" priority="128126"/>
    <cfRule type="duplicateValues" dxfId="4122" priority="128251"/>
    <cfRule type="duplicateValues" dxfId="4121" priority="128252"/>
    <cfRule type="duplicateValues" dxfId="4120" priority="128253"/>
    <cfRule type="duplicateValues" dxfId="4119" priority="128254"/>
    <cfRule type="duplicateValues" dxfId="4118" priority="128255"/>
    <cfRule type="duplicateValues" dxfId="4117" priority="128256"/>
    <cfRule type="duplicateValues" dxfId="4116" priority="128257"/>
    <cfRule type="duplicateValues" dxfId="4115" priority="128258"/>
    <cfRule type="duplicateValues" dxfId="4114" priority="128259"/>
    <cfRule type="duplicateValues" dxfId="4113" priority="128260"/>
    <cfRule type="duplicateValues" dxfId="4112" priority="128261"/>
    <cfRule type="duplicateValues" dxfId="4111" priority="128262"/>
    <cfRule type="duplicateValues" dxfId="4110" priority="128263"/>
    <cfRule type="duplicateValues" dxfId="4109" priority="128264"/>
    <cfRule type="duplicateValues" dxfId="4108" priority="128265"/>
    <cfRule type="duplicateValues" dxfId="4107" priority="128266"/>
    <cfRule type="duplicateValues" dxfId="4106" priority="128267"/>
    <cfRule type="duplicateValues" dxfId="4105" priority="128268"/>
    <cfRule type="duplicateValues" dxfId="4104" priority="128269"/>
    <cfRule type="duplicateValues" dxfId="4103" priority="128270"/>
    <cfRule type="duplicateValues" dxfId="4102" priority="128271"/>
    <cfRule type="duplicateValues" dxfId="4101" priority="128272"/>
    <cfRule type="duplicateValues" dxfId="4100" priority="128273"/>
    <cfRule type="duplicateValues" dxfId="4099" priority="128274"/>
    <cfRule type="duplicateValues" dxfId="4098" priority="128275"/>
    <cfRule type="duplicateValues" dxfId="4097" priority="128276"/>
    <cfRule type="duplicateValues" dxfId="4096" priority="128277"/>
    <cfRule type="duplicateValues" dxfId="4095" priority="128278"/>
    <cfRule type="duplicateValues" dxfId="4094" priority="128279"/>
    <cfRule type="duplicateValues" dxfId="4093" priority="128280"/>
    <cfRule type="duplicateValues" dxfId="4092" priority="128281"/>
    <cfRule type="duplicateValues" dxfId="4091" priority="128282"/>
    <cfRule type="duplicateValues" dxfId="4090" priority="128283"/>
    <cfRule type="duplicateValues" dxfId="4089" priority="128284"/>
    <cfRule type="duplicateValues" dxfId="4088" priority="128285"/>
    <cfRule type="duplicateValues" dxfId="4087" priority="128286"/>
    <cfRule type="duplicateValues" dxfId="4086" priority="128287"/>
    <cfRule type="duplicateValues" dxfId="4085" priority="128288"/>
    <cfRule type="duplicateValues" dxfId="4084" priority="128289"/>
    <cfRule type="duplicateValues" dxfId="4083" priority="128290"/>
    <cfRule type="duplicateValues" dxfId="4082" priority="128291"/>
    <cfRule type="duplicateValues" dxfId="4081" priority="128292"/>
  </conditionalFormatting>
  <conditionalFormatting sqref="A79">
    <cfRule type="duplicateValues" dxfId="4080" priority="128348"/>
    <cfRule type="duplicateValues" dxfId="4079" priority="128349"/>
    <cfRule type="duplicateValues" dxfId="4078" priority="128350"/>
    <cfRule type="duplicateValues" dxfId="4077" priority="128351"/>
    <cfRule type="duplicateValues" dxfId="4076" priority="128352"/>
    <cfRule type="duplicateValues" dxfId="4075" priority="128353"/>
    <cfRule type="duplicateValues" dxfId="4074" priority="128354"/>
    <cfRule type="duplicateValues" dxfId="4073" priority="128355"/>
    <cfRule type="duplicateValues" dxfId="4072" priority="128356"/>
    <cfRule type="duplicateValues" dxfId="4071" priority="128357"/>
    <cfRule type="duplicateValues" dxfId="4070" priority="128358"/>
    <cfRule type="duplicateValues" dxfId="4069" priority="128359"/>
    <cfRule type="duplicateValues" dxfId="4068" priority="128360"/>
    <cfRule type="duplicateValues" dxfId="4067" priority="128485"/>
    <cfRule type="duplicateValues" dxfId="4066" priority="128486"/>
    <cfRule type="duplicateValues" dxfId="4065" priority="128487"/>
    <cfRule type="duplicateValues" dxfId="4064" priority="128488"/>
    <cfRule type="duplicateValues" dxfId="4063" priority="128489"/>
    <cfRule type="duplicateValues" dxfId="4062" priority="128490"/>
    <cfRule type="duplicateValues" dxfId="4061" priority="128491"/>
    <cfRule type="duplicateValues" dxfId="4060" priority="128492"/>
    <cfRule type="duplicateValues" dxfId="4059" priority="128493"/>
    <cfRule type="duplicateValues" dxfId="4058" priority="128494"/>
    <cfRule type="duplicateValues" dxfId="4057" priority="128495"/>
    <cfRule type="duplicateValues" dxfId="4056" priority="128496"/>
    <cfRule type="duplicateValues" dxfId="4055" priority="128497"/>
    <cfRule type="duplicateValues" dxfId="4054" priority="128498"/>
    <cfRule type="duplicateValues" dxfId="4053" priority="128499"/>
    <cfRule type="duplicateValues" dxfId="4052" priority="128500"/>
    <cfRule type="duplicateValues" dxfId="4051" priority="128501"/>
    <cfRule type="duplicateValues" dxfId="4050" priority="128502"/>
    <cfRule type="duplicateValues" dxfId="4049" priority="128503"/>
    <cfRule type="duplicateValues" dxfId="4048" priority="128504"/>
    <cfRule type="duplicateValues" dxfId="4047" priority="128505"/>
    <cfRule type="duplicateValues" dxfId="4046" priority="128506"/>
    <cfRule type="duplicateValues" dxfId="4045" priority="128507"/>
    <cfRule type="duplicateValues" dxfId="4044" priority="128508"/>
    <cfRule type="duplicateValues" dxfId="4043" priority="128509"/>
    <cfRule type="duplicateValues" dxfId="4042" priority="128510"/>
    <cfRule type="duplicateValues" dxfId="4041" priority="128511"/>
    <cfRule type="duplicateValues" dxfId="4040" priority="128512"/>
    <cfRule type="duplicateValues" dxfId="4039" priority="128513"/>
    <cfRule type="duplicateValues" dxfId="4038" priority="128514"/>
    <cfRule type="duplicateValues" dxfId="4037" priority="128515"/>
    <cfRule type="duplicateValues" dxfId="4036" priority="128516"/>
    <cfRule type="duplicateValues" dxfId="4035" priority="128517"/>
    <cfRule type="duplicateValues" dxfId="4034" priority="128518"/>
    <cfRule type="duplicateValues" dxfId="4033" priority="128519"/>
    <cfRule type="duplicateValues" dxfId="4032" priority="128520"/>
    <cfRule type="duplicateValues" dxfId="4031" priority="128521"/>
    <cfRule type="duplicateValues" dxfId="4030" priority="128522"/>
    <cfRule type="duplicateValues" dxfId="4029" priority="128523"/>
    <cfRule type="duplicateValues" dxfId="4028" priority="128524"/>
    <cfRule type="duplicateValues" dxfId="4027" priority="128525"/>
    <cfRule type="duplicateValues" dxfId="4026" priority="128526"/>
  </conditionalFormatting>
  <conditionalFormatting sqref="A80">
    <cfRule type="duplicateValues" dxfId="4025" priority="128582"/>
    <cfRule type="duplicateValues" dxfId="4024" priority="128583"/>
    <cfRule type="duplicateValues" dxfId="4023" priority="128584"/>
    <cfRule type="duplicateValues" dxfId="4022" priority="128585"/>
    <cfRule type="duplicateValues" dxfId="4021" priority="128586"/>
    <cfRule type="duplicateValues" dxfId="4020" priority="128587"/>
    <cfRule type="duplicateValues" dxfId="4019" priority="128588"/>
    <cfRule type="duplicateValues" dxfId="4018" priority="128589"/>
    <cfRule type="duplicateValues" dxfId="4017" priority="128590"/>
    <cfRule type="duplicateValues" dxfId="4016" priority="128591"/>
    <cfRule type="duplicateValues" dxfId="4015" priority="128592"/>
    <cfRule type="duplicateValues" dxfId="4014" priority="128593"/>
    <cfRule type="duplicateValues" dxfId="4013" priority="128594"/>
    <cfRule type="duplicateValues" dxfId="4012" priority="128719"/>
    <cfRule type="duplicateValues" dxfId="4011" priority="128720"/>
    <cfRule type="duplicateValues" dxfId="4010" priority="128721"/>
    <cfRule type="duplicateValues" dxfId="4009" priority="128722"/>
    <cfRule type="duplicateValues" dxfId="4008" priority="128723"/>
    <cfRule type="duplicateValues" dxfId="4007" priority="128724"/>
    <cfRule type="duplicateValues" dxfId="4006" priority="128725"/>
    <cfRule type="duplicateValues" dxfId="4005" priority="128726"/>
    <cfRule type="duplicateValues" dxfId="4004" priority="128727"/>
    <cfRule type="duplicateValues" dxfId="4003" priority="128728"/>
    <cfRule type="duplicateValues" dxfId="4002" priority="128729"/>
    <cfRule type="duplicateValues" dxfId="4001" priority="128730"/>
    <cfRule type="duplicateValues" dxfId="4000" priority="128731"/>
    <cfRule type="duplicateValues" dxfId="3999" priority="128732"/>
    <cfRule type="duplicateValues" dxfId="3998" priority="128733"/>
    <cfRule type="duplicateValues" dxfId="3997" priority="128734"/>
    <cfRule type="duplicateValues" dxfId="3996" priority="128735"/>
    <cfRule type="duplicateValues" dxfId="3995" priority="128736"/>
    <cfRule type="duplicateValues" dxfId="3994" priority="128737"/>
    <cfRule type="duplicateValues" dxfId="3993" priority="128738"/>
    <cfRule type="duplicateValues" dxfId="3992" priority="128739"/>
    <cfRule type="duplicateValues" dxfId="3991" priority="128740"/>
    <cfRule type="duplicateValues" dxfId="3990" priority="128741"/>
    <cfRule type="duplicateValues" dxfId="3989" priority="128742"/>
    <cfRule type="duplicateValues" dxfId="3988" priority="128743"/>
    <cfRule type="duplicateValues" dxfId="3987" priority="128744"/>
    <cfRule type="duplicateValues" dxfId="3986" priority="128745"/>
    <cfRule type="duplicateValues" dxfId="3985" priority="128746"/>
    <cfRule type="duplicateValues" dxfId="3984" priority="128747"/>
    <cfRule type="duplicateValues" dxfId="3983" priority="128748"/>
    <cfRule type="duplicateValues" dxfId="3982" priority="128749"/>
    <cfRule type="duplicateValues" dxfId="3981" priority="128750"/>
    <cfRule type="duplicateValues" dxfId="3980" priority="128751"/>
    <cfRule type="duplicateValues" dxfId="3979" priority="128752"/>
    <cfRule type="duplicateValues" dxfId="3978" priority="128753"/>
    <cfRule type="duplicateValues" dxfId="3977" priority="128754"/>
    <cfRule type="duplicateValues" dxfId="3976" priority="128755"/>
    <cfRule type="duplicateValues" dxfId="3975" priority="128756"/>
    <cfRule type="duplicateValues" dxfId="3974" priority="128757"/>
    <cfRule type="duplicateValues" dxfId="3973" priority="128758"/>
    <cfRule type="duplicateValues" dxfId="3972" priority="128759"/>
    <cfRule type="duplicateValues" dxfId="3971" priority="128760"/>
  </conditionalFormatting>
  <conditionalFormatting sqref="A81">
    <cfRule type="duplicateValues" dxfId="3970" priority="128816"/>
    <cfRule type="duplicateValues" dxfId="3969" priority="128817"/>
    <cfRule type="duplicateValues" dxfId="3968" priority="128818"/>
    <cfRule type="duplicateValues" dxfId="3967" priority="128819"/>
    <cfRule type="duplicateValues" dxfId="3966" priority="128820"/>
    <cfRule type="duplicateValues" dxfId="3965" priority="128821"/>
    <cfRule type="duplicateValues" dxfId="3964" priority="128822"/>
    <cfRule type="duplicateValues" dxfId="3963" priority="128823"/>
    <cfRule type="duplicateValues" dxfId="3962" priority="128824"/>
    <cfRule type="duplicateValues" dxfId="3961" priority="128825"/>
    <cfRule type="duplicateValues" dxfId="3960" priority="128826"/>
    <cfRule type="duplicateValues" dxfId="3959" priority="128827"/>
    <cfRule type="duplicateValues" dxfId="3958" priority="128828"/>
    <cfRule type="duplicateValues" dxfId="3957" priority="128953"/>
    <cfRule type="duplicateValues" dxfId="3956" priority="128954"/>
    <cfRule type="duplicateValues" dxfId="3955" priority="128955"/>
    <cfRule type="duplicateValues" dxfId="3954" priority="128956"/>
    <cfRule type="duplicateValues" dxfId="3953" priority="128957"/>
    <cfRule type="duplicateValues" dxfId="3952" priority="128958"/>
    <cfRule type="duplicateValues" dxfId="3951" priority="128959"/>
    <cfRule type="duplicateValues" dxfId="3950" priority="128960"/>
    <cfRule type="duplicateValues" dxfId="3949" priority="128961"/>
    <cfRule type="duplicateValues" dxfId="3948" priority="128962"/>
    <cfRule type="duplicateValues" dxfId="3947" priority="128963"/>
    <cfRule type="duplicateValues" dxfId="3946" priority="128964"/>
    <cfRule type="duplicateValues" dxfId="3945" priority="128965"/>
    <cfRule type="duplicateValues" dxfId="3944" priority="128966"/>
    <cfRule type="duplicateValues" dxfId="3943" priority="128967"/>
    <cfRule type="duplicateValues" dxfId="3942" priority="128968"/>
    <cfRule type="duplicateValues" dxfId="3941" priority="128969"/>
    <cfRule type="duplicateValues" dxfId="3940" priority="128970"/>
    <cfRule type="duplicateValues" dxfId="3939" priority="128971"/>
    <cfRule type="duplicateValues" dxfId="3938" priority="128972"/>
    <cfRule type="duplicateValues" dxfId="3937" priority="128973"/>
    <cfRule type="duplicateValues" dxfId="3936" priority="128974"/>
    <cfRule type="duplicateValues" dxfId="3935" priority="128975"/>
    <cfRule type="duplicateValues" dxfId="3934" priority="128976"/>
    <cfRule type="duplicateValues" dxfId="3933" priority="128977"/>
    <cfRule type="duplicateValues" dxfId="3932" priority="128978"/>
    <cfRule type="duplicateValues" dxfId="3931" priority="128979"/>
    <cfRule type="duplicateValues" dxfId="3930" priority="128980"/>
    <cfRule type="duplicateValues" dxfId="3929" priority="128981"/>
    <cfRule type="duplicateValues" dxfId="3928" priority="128982"/>
    <cfRule type="duplicateValues" dxfId="3927" priority="128983"/>
    <cfRule type="duplicateValues" dxfId="3926" priority="128984"/>
    <cfRule type="duplicateValues" dxfId="3925" priority="128985"/>
    <cfRule type="duplicateValues" dxfId="3924" priority="128986"/>
    <cfRule type="duplicateValues" dxfId="3923" priority="128987"/>
    <cfRule type="duplicateValues" dxfId="3922" priority="128988"/>
    <cfRule type="duplicateValues" dxfId="3921" priority="128989"/>
    <cfRule type="duplicateValues" dxfId="3920" priority="128990"/>
    <cfRule type="duplicateValues" dxfId="3919" priority="128991"/>
    <cfRule type="duplicateValues" dxfId="3918" priority="128992"/>
    <cfRule type="duplicateValues" dxfId="3917" priority="128993"/>
    <cfRule type="duplicateValues" dxfId="3916" priority="128994"/>
  </conditionalFormatting>
  <conditionalFormatting sqref="A82">
    <cfRule type="duplicateValues" dxfId="3915" priority="129050"/>
    <cfRule type="duplicateValues" dxfId="3914" priority="129051"/>
    <cfRule type="duplicateValues" dxfId="3913" priority="129052"/>
    <cfRule type="duplicateValues" dxfId="3912" priority="129053"/>
    <cfRule type="duplicateValues" dxfId="3911" priority="129054"/>
    <cfRule type="duplicateValues" dxfId="3910" priority="129055"/>
    <cfRule type="duplicateValues" dxfId="3909" priority="129056"/>
    <cfRule type="duplicateValues" dxfId="3908" priority="129057"/>
    <cfRule type="duplicateValues" dxfId="3907" priority="129058"/>
    <cfRule type="duplicateValues" dxfId="3906" priority="129059"/>
    <cfRule type="duplicateValues" dxfId="3905" priority="129060"/>
    <cfRule type="duplicateValues" dxfId="3904" priority="129061"/>
    <cfRule type="duplicateValues" dxfId="3903" priority="129062"/>
    <cfRule type="duplicateValues" dxfId="3902" priority="129187"/>
    <cfRule type="duplicateValues" dxfId="3901" priority="129188"/>
    <cfRule type="duplicateValues" dxfId="3900" priority="129189"/>
    <cfRule type="duplicateValues" dxfId="3899" priority="129190"/>
    <cfRule type="duplicateValues" dxfId="3898" priority="129191"/>
    <cfRule type="duplicateValues" dxfId="3897" priority="129192"/>
    <cfRule type="duplicateValues" dxfId="3896" priority="129193"/>
    <cfRule type="duplicateValues" dxfId="3895" priority="129194"/>
    <cfRule type="duplicateValues" dxfId="3894" priority="129195"/>
    <cfRule type="duplicateValues" dxfId="3893" priority="129196"/>
    <cfRule type="duplicateValues" dxfId="3892" priority="129197"/>
    <cfRule type="duplicateValues" dxfId="3891" priority="129198"/>
    <cfRule type="duplicateValues" dxfId="3890" priority="129199"/>
    <cfRule type="duplicateValues" dxfId="3889" priority="129200"/>
    <cfRule type="duplicateValues" dxfId="3888" priority="129201"/>
    <cfRule type="duplicateValues" dxfId="3887" priority="129202"/>
    <cfRule type="duplicateValues" dxfId="3886" priority="129203"/>
    <cfRule type="duplicateValues" dxfId="3885" priority="129204"/>
    <cfRule type="duplicateValues" dxfId="3884" priority="129205"/>
    <cfRule type="duplicateValues" dxfId="3883" priority="129206"/>
    <cfRule type="duplicateValues" dxfId="3882" priority="129207"/>
    <cfRule type="duplicateValues" dxfId="3881" priority="129208"/>
    <cfRule type="duplicateValues" dxfId="3880" priority="129209"/>
    <cfRule type="duplicateValues" dxfId="3879" priority="129210"/>
    <cfRule type="duplicateValues" dxfId="3878" priority="129211"/>
    <cfRule type="duplicateValues" dxfId="3877" priority="129212"/>
    <cfRule type="duplicateValues" dxfId="3876" priority="129213"/>
    <cfRule type="duplicateValues" dxfId="3875" priority="129214"/>
    <cfRule type="duplicateValues" dxfId="3874" priority="129215"/>
    <cfRule type="duplicateValues" dxfId="3873" priority="129216"/>
    <cfRule type="duplicateValues" dxfId="3872" priority="129217"/>
    <cfRule type="duplicateValues" dxfId="3871" priority="129218"/>
    <cfRule type="duplicateValues" dxfId="3870" priority="129219"/>
    <cfRule type="duplicateValues" dxfId="3869" priority="129220"/>
    <cfRule type="duplicateValues" dxfId="3868" priority="129221"/>
    <cfRule type="duplicateValues" dxfId="3867" priority="129222"/>
    <cfRule type="duplicateValues" dxfId="3866" priority="129223"/>
    <cfRule type="duplicateValues" dxfId="3865" priority="129224"/>
    <cfRule type="duplicateValues" dxfId="3864" priority="129225"/>
    <cfRule type="duplicateValues" dxfId="3863" priority="129226"/>
    <cfRule type="duplicateValues" dxfId="3862" priority="129227"/>
    <cfRule type="duplicateValues" dxfId="3861" priority="129228"/>
  </conditionalFormatting>
  <conditionalFormatting sqref="A83:A84">
    <cfRule type="duplicateValues" dxfId="3860" priority="129284"/>
    <cfRule type="duplicateValues" dxfId="3859" priority="129285"/>
    <cfRule type="duplicateValues" dxfId="3858" priority="129286"/>
    <cfRule type="duplicateValues" dxfId="3857" priority="129287"/>
    <cfRule type="duplicateValues" dxfId="3856" priority="129288"/>
    <cfRule type="duplicateValues" dxfId="3855" priority="129289"/>
    <cfRule type="duplicateValues" dxfId="3854" priority="129290"/>
    <cfRule type="duplicateValues" dxfId="3853" priority="129291"/>
    <cfRule type="duplicateValues" dxfId="3852" priority="129292"/>
    <cfRule type="duplicateValues" dxfId="3851" priority="129293"/>
    <cfRule type="duplicateValues" dxfId="3850" priority="129294"/>
    <cfRule type="duplicateValues" dxfId="3849" priority="129295"/>
    <cfRule type="duplicateValues" dxfId="3848" priority="129296"/>
    <cfRule type="duplicateValues" dxfId="3847" priority="129421"/>
    <cfRule type="duplicateValues" dxfId="3846" priority="129422"/>
    <cfRule type="duplicateValues" dxfId="3845" priority="129423"/>
    <cfRule type="duplicateValues" dxfId="3844" priority="129424"/>
    <cfRule type="duplicateValues" dxfId="3843" priority="129425"/>
    <cfRule type="duplicateValues" dxfId="3842" priority="129426"/>
    <cfRule type="duplicateValues" dxfId="3841" priority="129427"/>
    <cfRule type="duplicateValues" dxfId="3840" priority="129428"/>
    <cfRule type="duplicateValues" dxfId="3839" priority="129429"/>
    <cfRule type="duplicateValues" dxfId="3838" priority="129430"/>
    <cfRule type="duplicateValues" dxfId="3837" priority="129431"/>
    <cfRule type="duplicateValues" dxfId="3836" priority="129432"/>
    <cfRule type="duplicateValues" dxfId="3835" priority="129433"/>
    <cfRule type="duplicateValues" dxfId="3834" priority="129434"/>
    <cfRule type="duplicateValues" dxfId="3833" priority="129435"/>
    <cfRule type="duplicateValues" dxfId="3832" priority="129436"/>
    <cfRule type="duplicateValues" dxfId="3831" priority="129437"/>
    <cfRule type="duplicateValues" dxfId="3830" priority="129438"/>
    <cfRule type="duplicateValues" dxfId="3829" priority="129439"/>
    <cfRule type="duplicateValues" dxfId="3828" priority="129440"/>
    <cfRule type="duplicateValues" dxfId="3827" priority="129441"/>
    <cfRule type="duplicateValues" dxfId="3826" priority="129442"/>
    <cfRule type="duplicateValues" dxfId="3825" priority="129443"/>
    <cfRule type="duplicateValues" dxfId="3824" priority="129444"/>
    <cfRule type="duplicateValues" dxfId="3823" priority="129445"/>
    <cfRule type="duplicateValues" dxfId="3822" priority="129446"/>
    <cfRule type="duplicateValues" dxfId="3821" priority="129447"/>
    <cfRule type="duplicateValues" dxfId="3820" priority="129448"/>
    <cfRule type="duplicateValues" dxfId="3819" priority="129449"/>
    <cfRule type="duplicateValues" dxfId="3818" priority="129450"/>
    <cfRule type="duplicateValues" dxfId="3817" priority="129451"/>
    <cfRule type="duplicateValues" dxfId="3816" priority="129452"/>
    <cfRule type="duplicateValues" dxfId="3815" priority="129453"/>
    <cfRule type="duplicateValues" dxfId="3814" priority="129454"/>
    <cfRule type="duplicateValues" dxfId="3813" priority="129455"/>
    <cfRule type="duplicateValues" dxfId="3812" priority="129456"/>
    <cfRule type="duplicateValues" dxfId="3811" priority="129457"/>
    <cfRule type="duplicateValues" dxfId="3810" priority="129458"/>
    <cfRule type="duplicateValues" dxfId="3809" priority="129459"/>
    <cfRule type="duplicateValues" dxfId="3808" priority="129460"/>
    <cfRule type="duplicateValues" dxfId="3807" priority="129461"/>
    <cfRule type="duplicateValues" dxfId="3806" priority="129462"/>
  </conditionalFormatting>
  <conditionalFormatting sqref="A85">
    <cfRule type="duplicateValues" dxfId="3805" priority="129518"/>
    <cfRule type="duplicateValues" dxfId="3804" priority="129519"/>
    <cfRule type="duplicateValues" dxfId="3803" priority="129520"/>
    <cfRule type="duplicateValues" dxfId="3802" priority="129521"/>
    <cfRule type="duplicateValues" dxfId="3801" priority="129522"/>
    <cfRule type="duplicateValues" dxfId="3800" priority="129523"/>
    <cfRule type="duplicateValues" dxfId="3799" priority="129524"/>
    <cfRule type="duplicateValues" dxfId="3798" priority="129525"/>
    <cfRule type="duplicateValues" dxfId="3797" priority="129526"/>
    <cfRule type="duplicateValues" dxfId="3796" priority="129527"/>
    <cfRule type="duplicateValues" dxfId="3795" priority="129528"/>
    <cfRule type="duplicateValues" dxfId="3794" priority="129529"/>
    <cfRule type="duplicateValues" dxfId="3793" priority="129530"/>
    <cfRule type="duplicateValues" dxfId="3792" priority="129655"/>
    <cfRule type="duplicateValues" dxfId="3791" priority="129656"/>
    <cfRule type="duplicateValues" dxfId="3790" priority="129657"/>
    <cfRule type="duplicateValues" dxfId="3789" priority="129658"/>
    <cfRule type="duplicateValues" dxfId="3788" priority="129659"/>
    <cfRule type="duplicateValues" dxfId="3787" priority="129660"/>
    <cfRule type="duplicateValues" dxfId="3786" priority="129661"/>
    <cfRule type="duplicateValues" dxfId="3785" priority="129662"/>
    <cfRule type="duplicateValues" dxfId="3784" priority="129663"/>
    <cfRule type="duplicateValues" dxfId="3783" priority="129664"/>
    <cfRule type="duplicateValues" dxfId="3782" priority="129665"/>
    <cfRule type="duplicateValues" dxfId="3781" priority="129666"/>
    <cfRule type="duplicateValues" dxfId="3780" priority="129667"/>
    <cfRule type="duplicateValues" dxfId="3779" priority="129668"/>
    <cfRule type="duplicateValues" dxfId="3778" priority="129669"/>
    <cfRule type="duplicateValues" dxfId="3777" priority="129670"/>
    <cfRule type="duplicateValues" dxfId="3776" priority="129671"/>
    <cfRule type="duplicateValues" dxfId="3775" priority="129672"/>
    <cfRule type="duplicateValues" dxfId="3774" priority="129673"/>
    <cfRule type="duplicateValues" dxfId="3773" priority="129674"/>
    <cfRule type="duplicateValues" dxfId="3772" priority="129675"/>
    <cfRule type="duplicateValues" dxfId="3771" priority="129676"/>
    <cfRule type="duplicateValues" dxfId="3770" priority="129677"/>
    <cfRule type="duplicateValues" dxfId="3769" priority="129678"/>
    <cfRule type="duplicateValues" dxfId="3768" priority="129679"/>
    <cfRule type="duplicateValues" dxfId="3767" priority="129680"/>
    <cfRule type="duplicateValues" dxfId="3766" priority="129681"/>
    <cfRule type="duplicateValues" dxfId="3765" priority="129682"/>
    <cfRule type="duplicateValues" dxfId="3764" priority="129683"/>
    <cfRule type="duplicateValues" dxfId="3763" priority="129684"/>
    <cfRule type="duplicateValues" dxfId="3762" priority="129685"/>
    <cfRule type="duplicateValues" dxfId="3761" priority="129686"/>
    <cfRule type="duplicateValues" dxfId="3760" priority="129687"/>
    <cfRule type="duplicateValues" dxfId="3759" priority="129688"/>
    <cfRule type="duplicateValues" dxfId="3758" priority="129689"/>
    <cfRule type="duplicateValues" dxfId="3757" priority="129690"/>
    <cfRule type="duplicateValues" dxfId="3756" priority="129691"/>
    <cfRule type="duplicateValues" dxfId="3755" priority="129692"/>
    <cfRule type="duplicateValues" dxfId="3754" priority="129693"/>
    <cfRule type="duplicateValues" dxfId="3753" priority="129694"/>
    <cfRule type="duplicateValues" dxfId="3752" priority="129695"/>
    <cfRule type="duplicateValues" dxfId="3751" priority="129696"/>
  </conditionalFormatting>
  <conditionalFormatting sqref="A86">
    <cfRule type="duplicateValues" dxfId="3750" priority="129752"/>
    <cfRule type="duplicateValues" dxfId="3749" priority="129753"/>
    <cfRule type="duplicateValues" dxfId="3748" priority="129754"/>
    <cfRule type="duplicateValues" dxfId="3747" priority="129755"/>
    <cfRule type="duplicateValues" dxfId="3746" priority="129756"/>
    <cfRule type="duplicateValues" dxfId="3745" priority="129757"/>
    <cfRule type="duplicateValues" dxfId="3744" priority="129758"/>
    <cfRule type="duplicateValues" dxfId="3743" priority="129759"/>
    <cfRule type="duplicateValues" dxfId="3742" priority="129760"/>
    <cfRule type="duplicateValues" dxfId="3741" priority="129761"/>
    <cfRule type="duplicateValues" dxfId="3740" priority="129762"/>
    <cfRule type="duplicateValues" dxfId="3739" priority="129763"/>
    <cfRule type="duplicateValues" dxfId="3738" priority="129764"/>
    <cfRule type="duplicateValues" dxfId="3737" priority="129889"/>
    <cfRule type="duplicateValues" dxfId="3736" priority="129890"/>
    <cfRule type="duplicateValues" dxfId="3735" priority="129891"/>
    <cfRule type="duplicateValues" dxfId="3734" priority="129892"/>
    <cfRule type="duplicateValues" dxfId="3733" priority="129893"/>
    <cfRule type="duplicateValues" dxfId="3732" priority="129894"/>
    <cfRule type="duplicateValues" dxfId="3731" priority="129895"/>
    <cfRule type="duplicateValues" dxfId="3730" priority="129896"/>
    <cfRule type="duplicateValues" dxfId="3729" priority="129897"/>
    <cfRule type="duplicateValues" dxfId="3728" priority="129898"/>
    <cfRule type="duplicateValues" dxfId="3727" priority="129899"/>
    <cfRule type="duplicateValues" dxfId="3726" priority="129900"/>
    <cfRule type="duplicateValues" dxfId="3725" priority="129901"/>
    <cfRule type="duplicateValues" dxfId="3724" priority="129902"/>
    <cfRule type="duplicateValues" dxfId="3723" priority="129903"/>
    <cfRule type="duplicateValues" dxfId="3722" priority="129904"/>
    <cfRule type="duplicateValues" dxfId="3721" priority="129905"/>
    <cfRule type="duplicateValues" dxfId="3720" priority="129906"/>
    <cfRule type="duplicateValues" dxfId="3719" priority="129907"/>
    <cfRule type="duplicateValues" dxfId="3718" priority="129908"/>
    <cfRule type="duplicateValues" dxfId="3717" priority="129909"/>
    <cfRule type="duplicateValues" dxfId="3716" priority="129910"/>
    <cfRule type="duplicateValues" dxfId="3715" priority="129911"/>
    <cfRule type="duplicateValues" dxfId="3714" priority="129912"/>
    <cfRule type="duplicateValues" dxfId="3713" priority="129913"/>
    <cfRule type="duplicateValues" dxfId="3712" priority="129914"/>
    <cfRule type="duplicateValues" dxfId="3711" priority="129915"/>
    <cfRule type="duplicateValues" dxfId="3710" priority="129916"/>
    <cfRule type="duplicateValues" dxfId="3709" priority="129917"/>
    <cfRule type="duplicateValues" dxfId="3708" priority="129918"/>
    <cfRule type="duplicateValues" dxfId="3707" priority="129919"/>
    <cfRule type="duplicateValues" dxfId="3706" priority="129920"/>
    <cfRule type="duplicateValues" dxfId="3705" priority="129921"/>
    <cfRule type="duplicateValues" dxfId="3704" priority="129922"/>
    <cfRule type="duplicateValues" dxfId="3703" priority="129923"/>
    <cfRule type="duplicateValues" dxfId="3702" priority="129924"/>
    <cfRule type="duplicateValues" dxfId="3701" priority="129925"/>
    <cfRule type="duplicateValues" dxfId="3700" priority="129926"/>
    <cfRule type="duplicateValues" dxfId="3699" priority="129927"/>
    <cfRule type="duplicateValues" dxfId="3698" priority="129928"/>
    <cfRule type="duplicateValues" dxfId="3697" priority="129929"/>
    <cfRule type="duplicateValues" dxfId="3696" priority="129930"/>
  </conditionalFormatting>
  <conditionalFormatting sqref="A87">
    <cfRule type="duplicateValues" dxfId="3695" priority="130165"/>
    <cfRule type="duplicateValues" dxfId="3694" priority="130166"/>
    <cfRule type="duplicateValues" dxfId="3693" priority="130167"/>
    <cfRule type="duplicateValues" dxfId="3692" priority="130168"/>
    <cfRule type="duplicateValues" dxfId="3691" priority="130169"/>
    <cfRule type="duplicateValues" dxfId="3690" priority="130170"/>
    <cfRule type="duplicateValues" dxfId="3689" priority="130171"/>
    <cfRule type="duplicateValues" dxfId="3688" priority="130172"/>
    <cfRule type="duplicateValues" dxfId="3687" priority="130173"/>
    <cfRule type="duplicateValues" dxfId="3686" priority="130174"/>
    <cfRule type="duplicateValues" dxfId="3685" priority="130175"/>
    <cfRule type="duplicateValues" dxfId="3684" priority="130176"/>
    <cfRule type="duplicateValues" dxfId="3683" priority="130177"/>
    <cfRule type="duplicateValues" dxfId="3682" priority="130302"/>
    <cfRule type="duplicateValues" dxfId="3681" priority="130303"/>
    <cfRule type="duplicateValues" dxfId="3680" priority="130304"/>
    <cfRule type="duplicateValues" dxfId="3679" priority="130305"/>
    <cfRule type="duplicateValues" dxfId="3678" priority="130306"/>
    <cfRule type="duplicateValues" dxfId="3677" priority="130307"/>
    <cfRule type="duplicateValues" dxfId="3676" priority="130308"/>
    <cfRule type="duplicateValues" dxfId="3675" priority="130309"/>
    <cfRule type="duplicateValues" dxfId="3674" priority="130310"/>
    <cfRule type="duplicateValues" dxfId="3673" priority="130311"/>
    <cfRule type="duplicateValues" dxfId="3672" priority="130312"/>
    <cfRule type="duplicateValues" dxfId="3671" priority="130313"/>
    <cfRule type="duplicateValues" dxfId="3670" priority="130314"/>
    <cfRule type="duplicateValues" dxfId="3669" priority="130315"/>
    <cfRule type="duplicateValues" dxfId="3668" priority="130316"/>
    <cfRule type="duplicateValues" dxfId="3667" priority="130317"/>
    <cfRule type="duplicateValues" dxfId="3666" priority="130318"/>
    <cfRule type="duplicateValues" dxfId="3665" priority="130319"/>
    <cfRule type="duplicateValues" dxfId="3664" priority="130320"/>
    <cfRule type="duplicateValues" dxfId="3663" priority="130321"/>
    <cfRule type="duplicateValues" dxfId="3662" priority="130322"/>
    <cfRule type="duplicateValues" dxfId="3661" priority="130323"/>
    <cfRule type="duplicateValues" dxfId="3660" priority="130324"/>
    <cfRule type="duplicateValues" dxfId="3659" priority="130325"/>
    <cfRule type="duplicateValues" dxfId="3658" priority="130326"/>
    <cfRule type="duplicateValues" dxfId="3657" priority="130327"/>
    <cfRule type="duplicateValues" dxfId="3656" priority="130328"/>
    <cfRule type="duplicateValues" dxfId="3655" priority="130329"/>
    <cfRule type="duplicateValues" dxfId="3654" priority="130330"/>
    <cfRule type="duplicateValues" dxfId="3653" priority="130331"/>
    <cfRule type="duplicateValues" dxfId="3652" priority="130332"/>
    <cfRule type="duplicateValues" dxfId="3651" priority="130333"/>
    <cfRule type="duplicateValues" dxfId="3650" priority="130334"/>
    <cfRule type="duplicateValues" dxfId="3649" priority="130335"/>
    <cfRule type="duplicateValues" dxfId="3648" priority="130336"/>
    <cfRule type="duplicateValues" dxfId="3647" priority="130337"/>
    <cfRule type="duplicateValues" dxfId="3646" priority="130338"/>
    <cfRule type="duplicateValues" dxfId="3645" priority="130339"/>
    <cfRule type="duplicateValues" dxfId="3644" priority="130340"/>
    <cfRule type="duplicateValues" dxfId="3643" priority="130341"/>
    <cfRule type="duplicateValues" dxfId="3642" priority="130342"/>
    <cfRule type="duplicateValues" dxfId="3641" priority="130343"/>
  </conditionalFormatting>
  <conditionalFormatting sqref="A88">
    <cfRule type="duplicateValues" dxfId="3640" priority="130399"/>
    <cfRule type="duplicateValues" dxfId="3639" priority="130400"/>
    <cfRule type="duplicateValues" dxfId="3638" priority="130401"/>
    <cfRule type="duplicateValues" dxfId="3637" priority="130402"/>
    <cfRule type="duplicateValues" dxfId="3636" priority="130403"/>
    <cfRule type="duplicateValues" dxfId="3635" priority="130404"/>
    <cfRule type="duplicateValues" dxfId="3634" priority="130405"/>
    <cfRule type="duplicateValues" dxfId="3633" priority="130406"/>
    <cfRule type="duplicateValues" dxfId="3632" priority="130407"/>
    <cfRule type="duplicateValues" dxfId="3631" priority="130408"/>
    <cfRule type="duplicateValues" dxfId="3630" priority="130409"/>
    <cfRule type="duplicateValues" dxfId="3629" priority="130410"/>
    <cfRule type="duplicateValues" dxfId="3628" priority="130411"/>
    <cfRule type="duplicateValues" dxfId="3627" priority="130536"/>
    <cfRule type="duplicateValues" dxfId="3626" priority="130537"/>
    <cfRule type="duplicateValues" dxfId="3625" priority="130538"/>
    <cfRule type="duplicateValues" dxfId="3624" priority="130539"/>
    <cfRule type="duplicateValues" dxfId="3623" priority="130540"/>
    <cfRule type="duplicateValues" dxfId="3622" priority="130541"/>
    <cfRule type="duplicateValues" dxfId="3621" priority="130542"/>
    <cfRule type="duplicateValues" dxfId="3620" priority="130543"/>
    <cfRule type="duplicateValues" dxfId="3619" priority="130544"/>
    <cfRule type="duplicateValues" dxfId="3618" priority="130545"/>
    <cfRule type="duplicateValues" dxfId="3617" priority="130546"/>
    <cfRule type="duplicateValues" dxfId="3616" priority="130547"/>
    <cfRule type="duplicateValues" dxfId="3615" priority="130548"/>
    <cfRule type="duplicateValues" dxfId="3614" priority="130549"/>
    <cfRule type="duplicateValues" dxfId="3613" priority="130550"/>
    <cfRule type="duplicateValues" dxfId="3612" priority="130551"/>
    <cfRule type="duplicateValues" dxfId="3611" priority="130552"/>
    <cfRule type="duplicateValues" dxfId="3610" priority="130553"/>
    <cfRule type="duplicateValues" dxfId="3609" priority="130554"/>
    <cfRule type="duplicateValues" dxfId="3608" priority="130555"/>
    <cfRule type="duplicateValues" dxfId="3607" priority="130556"/>
    <cfRule type="duplicateValues" dxfId="3606" priority="130557"/>
    <cfRule type="duplicateValues" dxfId="3605" priority="130558"/>
    <cfRule type="duplicateValues" dxfId="3604" priority="130559"/>
    <cfRule type="duplicateValues" dxfId="3603" priority="130560"/>
    <cfRule type="duplicateValues" dxfId="3602" priority="130561"/>
    <cfRule type="duplicateValues" dxfId="3601" priority="130562"/>
    <cfRule type="duplicateValues" dxfId="3600" priority="130563"/>
    <cfRule type="duplicateValues" dxfId="3599" priority="130564"/>
    <cfRule type="duplicateValues" dxfId="3598" priority="130565"/>
    <cfRule type="duplicateValues" dxfId="3597" priority="130566"/>
    <cfRule type="duplicateValues" dxfId="3596" priority="130567"/>
    <cfRule type="duplicateValues" dxfId="3595" priority="130568"/>
    <cfRule type="duplicateValues" dxfId="3594" priority="130569"/>
    <cfRule type="duplicateValues" dxfId="3593" priority="130570"/>
    <cfRule type="duplicateValues" dxfId="3592" priority="130571"/>
    <cfRule type="duplicateValues" dxfId="3591" priority="130572"/>
    <cfRule type="duplicateValues" dxfId="3590" priority="130573"/>
    <cfRule type="duplicateValues" dxfId="3589" priority="130574"/>
    <cfRule type="duplicateValues" dxfId="3588" priority="130575"/>
    <cfRule type="duplicateValues" dxfId="3587" priority="130576"/>
    <cfRule type="duplicateValues" dxfId="3586" priority="130577"/>
  </conditionalFormatting>
  <conditionalFormatting sqref="A89:A92">
    <cfRule type="duplicateValues" dxfId="3585" priority="130812"/>
    <cfRule type="duplicateValues" dxfId="3584" priority="130813"/>
    <cfRule type="duplicateValues" dxfId="3583" priority="130814"/>
    <cfRule type="duplicateValues" dxfId="3582" priority="130815"/>
    <cfRule type="duplicateValues" dxfId="3581" priority="130816"/>
    <cfRule type="duplicateValues" dxfId="3580" priority="130817"/>
    <cfRule type="duplicateValues" dxfId="3579" priority="130818"/>
    <cfRule type="duplicateValues" dxfId="3578" priority="130819"/>
    <cfRule type="duplicateValues" dxfId="3577" priority="130820"/>
    <cfRule type="duplicateValues" dxfId="3576" priority="130821"/>
    <cfRule type="duplicateValues" dxfId="3575" priority="130822"/>
    <cfRule type="duplicateValues" dxfId="3574" priority="130823"/>
    <cfRule type="duplicateValues" dxfId="3573" priority="130824"/>
    <cfRule type="duplicateValues" dxfId="3572" priority="130949"/>
    <cfRule type="duplicateValues" dxfId="3571" priority="130950"/>
    <cfRule type="duplicateValues" dxfId="3570" priority="130951"/>
    <cfRule type="duplicateValues" dxfId="3569" priority="130952"/>
    <cfRule type="duplicateValues" dxfId="3568" priority="130953"/>
    <cfRule type="duplicateValues" dxfId="3567" priority="130954"/>
    <cfRule type="duplicateValues" dxfId="3566" priority="130955"/>
    <cfRule type="duplicateValues" dxfId="3565" priority="130956"/>
    <cfRule type="duplicateValues" dxfId="3564" priority="130957"/>
    <cfRule type="duplicateValues" dxfId="3563" priority="130958"/>
    <cfRule type="duplicateValues" dxfId="3562" priority="130959"/>
    <cfRule type="duplicateValues" dxfId="3561" priority="130960"/>
    <cfRule type="duplicateValues" dxfId="3560" priority="130961"/>
    <cfRule type="duplicateValues" dxfId="3559" priority="130962"/>
    <cfRule type="duplicateValues" dxfId="3558" priority="130963"/>
    <cfRule type="duplicateValues" dxfId="3557" priority="130964"/>
    <cfRule type="duplicateValues" dxfId="3556" priority="130965"/>
    <cfRule type="duplicateValues" dxfId="3555" priority="130966"/>
    <cfRule type="duplicateValues" dxfId="3554" priority="130967"/>
    <cfRule type="duplicateValues" dxfId="3553" priority="130968"/>
    <cfRule type="duplicateValues" dxfId="3552" priority="130969"/>
    <cfRule type="duplicateValues" dxfId="3551" priority="130970"/>
    <cfRule type="duplicateValues" dxfId="3550" priority="130971"/>
    <cfRule type="duplicateValues" dxfId="3549" priority="130972"/>
    <cfRule type="duplicateValues" dxfId="3548" priority="130973"/>
    <cfRule type="duplicateValues" dxfId="3547" priority="130974"/>
    <cfRule type="duplicateValues" dxfId="3546" priority="130975"/>
    <cfRule type="duplicateValues" dxfId="3545" priority="130976"/>
    <cfRule type="duplicateValues" dxfId="3544" priority="130977"/>
    <cfRule type="duplicateValues" dxfId="3543" priority="130978"/>
    <cfRule type="duplicateValues" dxfId="3542" priority="130979"/>
    <cfRule type="duplicateValues" dxfId="3541" priority="130980"/>
    <cfRule type="duplicateValues" dxfId="3540" priority="130981"/>
    <cfRule type="duplicateValues" dxfId="3539" priority="130982"/>
    <cfRule type="duplicateValues" dxfId="3538" priority="130983"/>
    <cfRule type="duplicateValues" dxfId="3537" priority="130984"/>
    <cfRule type="duplicateValues" dxfId="3536" priority="130985"/>
    <cfRule type="duplicateValues" dxfId="3535" priority="130986"/>
    <cfRule type="duplicateValues" dxfId="3534" priority="130987"/>
    <cfRule type="duplicateValues" dxfId="3533" priority="130988"/>
    <cfRule type="duplicateValues" dxfId="3532" priority="130989"/>
    <cfRule type="duplicateValues" dxfId="3531" priority="130990"/>
  </conditionalFormatting>
  <conditionalFormatting sqref="A93">
    <cfRule type="duplicateValues" dxfId="3530" priority="131046"/>
    <cfRule type="duplicateValues" dxfId="3529" priority="131047"/>
    <cfRule type="duplicateValues" dxfId="3528" priority="131048"/>
    <cfRule type="duplicateValues" dxfId="3527" priority="131049"/>
    <cfRule type="duplicateValues" dxfId="3526" priority="131050"/>
    <cfRule type="duplicateValues" dxfId="3525" priority="131051"/>
    <cfRule type="duplicateValues" dxfId="3524" priority="131052"/>
    <cfRule type="duplicateValues" dxfId="3523" priority="131053"/>
    <cfRule type="duplicateValues" dxfId="3522" priority="131054"/>
    <cfRule type="duplicateValues" dxfId="3521" priority="131055"/>
    <cfRule type="duplicateValues" dxfId="3520" priority="131056"/>
    <cfRule type="duplicateValues" dxfId="3519" priority="131057"/>
    <cfRule type="duplicateValues" dxfId="3518" priority="131058"/>
    <cfRule type="duplicateValues" dxfId="3517" priority="131183"/>
    <cfRule type="duplicateValues" dxfId="3516" priority="131184"/>
    <cfRule type="duplicateValues" dxfId="3515" priority="131185"/>
    <cfRule type="duplicateValues" dxfId="3514" priority="131186"/>
    <cfRule type="duplicateValues" dxfId="3513" priority="131187"/>
    <cfRule type="duplicateValues" dxfId="3512" priority="131188"/>
    <cfRule type="duplicateValues" dxfId="3511" priority="131189"/>
    <cfRule type="duplicateValues" dxfId="3510" priority="131190"/>
    <cfRule type="duplicateValues" dxfId="3509" priority="131191"/>
    <cfRule type="duplicateValues" dxfId="3508" priority="131192"/>
    <cfRule type="duplicateValues" dxfId="3507" priority="131193"/>
    <cfRule type="duplicateValues" dxfId="3506" priority="131194"/>
    <cfRule type="duplicateValues" dxfId="3505" priority="131195"/>
    <cfRule type="duplicateValues" dxfId="3504" priority="131196"/>
    <cfRule type="duplicateValues" dxfId="3503" priority="131197"/>
    <cfRule type="duplicateValues" dxfId="3502" priority="131198"/>
    <cfRule type="duplicateValues" dxfId="3501" priority="131199"/>
    <cfRule type="duplicateValues" dxfId="3500" priority="131200"/>
    <cfRule type="duplicateValues" dxfId="3499" priority="131201"/>
    <cfRule type="duplicateValues" dxfId="3498" priority="131202"/>
    <cfRule type="duplicateValues" dxfId="3497" priority="131203"/>
    <cfRule type="duplicateValues" dxfId="3496" priority="131204"/>
    <cfRule type="duplicateValues" dxfId="3495" priority="131205"/>
    <cfRule type="duplicateValues" dxfId="3494" priority="131206"/>
    <cfRule type="duplicateValues" dxfId="3493" priority="131207"/>
    <cfRule type="duplicateValues" dxfId="3492" priority="131208"/>
    <cfRule type="duplicateValues" dxfId="3491" priority="131209"/>
    <cfRule type="duplicateValues" dxfId="3490" priority="131210"/>
    <cfRule type="duplicateValues" dxfId="3489" priority="131211"/>
    <cfRule type="duplicateValues" dxfId="3488" priority="131212"/>
    <cfRule type="duplicateValues" dxfId="3487" priority="131213"/>
    <cfRule type="duplicateValues" dxfId="3486" priority="131214"/>
    <cfRule type="duplicateValues" dxfId="3485" priority="131215"/>
    <cfRule type="duplicateValues" dxfId="3484" priority="131216"/>
    <cfRule type="duplicateValues" dxfId="3483" priority="131217"/>
    <cfRule type="duplicateValues" dxfId="3482" priority="131218"/>
    <cfRule type="duplicateValues" dxfId="3481" priority="131219"/>
    <cfRule type="duplicateValues" dxfId="3480" priority="131220"/>
    <cfRule type="duplicateValues" dxfId="3479" priority="131221"/>
    <cfRule type="duplicateValues" dxfId="3478" priority="131222"/>
    <cfRule type="duplicateValues" dxfId="3477" priority="131223"/>
    <cfRule type="duplicateValues" dxfId="3476" priority="131224"/>
  </conditionalFormatting>
  <conditionalFormatting sqref="A94">
    <cfRule type="duplicateValues" dxfId="3475" priority="131459"/>
    <cfRule type="duplicateValues" dxfId="3474" priority="131460"/>
    <cfRule type="duplicateValues" dxfId="3473" priority="131461"/>
    <cfRule type="duplicateValues" dxfId="3472" priority="131462"/>
    <cfRule type="duplicateValues" dxfId="3471" priority="131463"/>
    <cfRule type="duplicateValues" dxfId="3470" priority="131464"/>
    <cfRule type="duplicateValues" dxfId="3469" priority="131465"/>
    <cfRule type="duplicateValues" dxfId="3468" priority="131466"/>
    <cfRule type="duplicateValues" dxfId="3467" priority="131467"/>
    <cfRule type="duplicateValues" dxfId="3466" priority="131468"/>
    <cfRule type="duplicateValues" dxfId="3465" priority="131469"/>
    <cfRule type="duplicateValues" dxfId="3464" priority="131470"/>
    <cfRule type="duplicateValues" dxfId="3463" priority="131471"/>
    <cfRule type="duplicateValues" dxfId="3462" priority="131596"/>
    <cfRule type="duplicateValues" dxfId="3461" priority="131597"/>
    <cfRule type="duplicateValues" dxfId="3460" priority="131598"/>
    <cfRule type="duplicateValues" dxfId="3459" priority="131599"/>
    <cfRule type="duplicateValues" dxfId="3458" priority="131600"/>
    <cfRule type="duplicateValues" dxfId="3457" priority="131601"/>
    <cfRule type="duplicateValues" dxfId="3456" priority="131602"/>
    <cfRule type="duplicateValues" dxfId="3455" priority="131603"/>
    <cfRule type="duplicateValues" dxfId="3454" priority="131604"/>
    <cfRule type="duplicateValues" dxfId="3453" priority="131605"/>
    <cfRule type="duplicateValues" dxfId="3452" priority="131606"/>
    <cfRule type="duplicateValues" dxfId="3451" priority="131607"/>
    <cfRule type="duplicateValues" dxfId="3450" priority="131608"/>
    <cfRule type="duplicateValues" dxfId="3449" priority="131609"/>
    <cfRule type="duplicateValues" dxfId="3448" priority="131610"/>
    <cfRule type="duplicateValues" dxfId="3447" priority="131611"/>
    <cfRule type="duplicateValues" dxfId="3446" priority="131612"/>
    <cfRule type="duplicateValues" dxfId="3445" priority="131613"/>
    <cfRule type="duplicateValues" dxfId="3444" priority="131614"/>
    <cfRule type="duplicateValues" dxfId="3443" priority="131615"/>
    <cfRule type="duplicateValues" dxfId="3442" priority="131616"/>
    <cfRule type="duplicateValues" dxfId="3441" priority="131617"/>
    <cfRule type="duplicateValues" dxfId="3440" priority="131618"/>
    <cfRule type="duplicateValues" dxfId="3439" priority="131619"/>
    <cfRule type="duplicateValues" dxfId="3438" priority="131620"/>
    <cfRule type="duplicateValues" dxfId="3437" priority="131621"/>
    <cfRule type="duplicateValues" dxfId="3436" priority="131622"/>
    <cfRule type="duplicateValues" dxfId="3435" priority="131623"/>
    <cfRule type="duplicateValues" dxfId="3434" priority="131624"/>
    <cfRule type="duplicateValues" dxfId="3433" priority="131625"/>
    <cfRule type="duplicateValues" dxfId="3432" priority="131626"/>
    <cfRule type="duplicateValues" dxfId="3431" priority="131627"/>
    <cfRule type="duplicateValues" dxfId="3430" priority="131628"/>
    <cfRule type="duplicateValues" dxfId="3429" priority="131629"/>
    <cfRule type="duplicateValues" dxfId="3428" priority="131630"/>
    <cfRule type="duplicateValues" dxfId="3427" priority="131631"/>
    <cfRule type="duplicateValues" dxfId="3426" priority="131632"/>
    <cfRule type="duplicateValues" dxfId="3425" priority="131633"/>
    <cfRule type="duplicateValues" dxfId="3424" priority="131634"/>
    <cfRule type="duplicateValues" dxfId="3423" priority="131635"/>
    <cfRule type="duplicateValues" dxfId="3422" priority="131636"/>
    <cfRule type="duplicateValues" dxfId="3421" priority="131637"/>
  </conditionalFormatting>
  <conditionalFormatting sqref="A95">
    <cfRule type="duplicateValues" dxfId="3420" priority="131693"/>
    <cfRule type="duplicateValues" dxfId="3419" priority="131694"/>
    <cfRule type="duplicateValues" dxfId="3418" priority="131695"/>
    <cfRule type="duplicateValues" dxfId="3417" priority="131696"/>
    <cfRule type="duplicateValues" dxfId="3416" priority="131697"/>
    <cfRule type="duplicateValues" dxfId="3415" priority="131698"/>
    <cfRule type="duplicateValues" dxfId="3414" priority="131699"/>
    <cfRule type="duplicateValues" dxfId="3413" priority="131700"/>
    <cfRule type="duplicateValues" dxfId="3412" priority="131701"/>
    <cfRule type="duplicateValues" dxfId="3411" priority="131702"/>
    <cfRule type="duplicateValues" dxfId="3410" priority="131703"/>
    <cfRule type="duplicateValues" dxfId="3409" priority="131704"/>
    <cfRule type="duplicateValues" dxfId="3408" priority="131705"/>
    <cfRule type="duplicateValues" dxfId="3407" priority="131830"/>
    <cfRule type="duplicateValues" dxfId="3406" priority="131831"/>
    <cfRule type="duplicateValues" dxfId="3405" priority="131832"/>
    <cfRule type="duplicateValues" dxfId="3404" priority="131833"/>
    <cfRule type="duplicateValues" dxfId="3403" priority="131834"/>
    <cfRule type="duplicateValues" dxfId="3402" priority="131835"/>
    <cfRule type="duplicateValues" dxfId="3401" priority="131836"/>
    <cfRule type="duplicateValues" dxfId="3400" priority="131837"/>
    <cfRule type="duplicateValues" dxfId="3399" priority="131838"/>
    <cfRule type="duplicateValues" dxfId="3398" priority="131839"/>
    <cfRule type="duplicateValues" dxfId="3397" priority="131840"/>
    <cfRule type="duplicateValues" dxfId="3396" priority="131841"/>
    <cfRule type="duplicateValues" dxfId="3395" priority="131842"/>
    <cfRule type="duplicateValues" dxfId="3394" priority="131843"/>
    <cfRule type="duplicateValues" dxfId="3393" priority="131844"/>
    <cfRule type="duplicateValues" dxfId="3392" priority="131845"/>
    <cfRule type="duplicateValues" dxfId="3391" priority="131846"/>
    <cfRule type="duplicateValues" dxfId="3390" priority="131847"/>
    <cfRule type="duplicateValues" dxfId="3389" priority="131848"/>
    <cfRule type="duplicateValues" dxfId="3388" priority="131849"/>
    <cfRule type="duplicateValues" dxfId="3387" priority="131850"/>
    <cfRule type="duplicateValues" dxfId="3386" priority="131851"/>
    <cfRule type="duplicateValues" dxfId="3385" priority="131852"/>
    <cfRule type="duplicateValues" dxfId="3384" priority="131853"/>
    <cfRule type="duplicateValues" dxfId="3383" priority="131854"/>
    <cfRule type="duplicateValues" dxfId="3382" priority="131855"/>
    <cfRule type="duplicateValues" dxfId="3381" priority="131856"/>
    <cfRule type="duplicateValues" dxfId="3380" priority="131857"/>
    <cfRule type="duplicateValues" dxfId="3379" priority="131858"/>
    <cfRule type="duplicateValues" dxfId="3378" priority="131859"/>
    <cfRule type="duplicateValues" dxfId="3377" priority="131860"/>
    <cfRule type="duplicateValues" dxfId="3376" priority="131861"/>
    <cfRule type="duplicateValues" dxfId="3375" priority="131862"/>
    <cfRule type="duplicateValues" dxfId="3374" priority="131863"/>
    <cfRule type="duplicateValues" dxfId="3373" priority="131864"/>
    <cfRule type="duplicateValues" dxfId="3372" priority="131865"/>
    <cfRule type="duplicateValues" dxfId="3371" priority="131866"/>
    <cfRule type="duplicateValues" dxfId="3370" priority="131867"/>
    <cfRule type="duplicateValues" dxfId="3369" priority="131868"/>
    <cfRule type="duplicateValues" dxfId="3368" priority="131869"/>
    <cfRule type="duplicateValues" dxfId="3367" priority="131870"/>
    <cfRule type="duplicateValues" dxfId="3366" priority="131871"/>
  </conditionalFormatting>
  <conditionalFormatting sqref="A96">
    <cfRule type="duplicateValues" dxfId="3365" priority="131927"/>
    <cfRule type="duplicateValues" dxfId="3364" priority="131928"/>
    <cfRule type="duplicateValues" dxfId="3363" priority="131929"/>
    <cfRule type="duplicateValues" dxfId="3362" priority="131930"/>
    <cfRule type="duplicateValues" dxfId="3361" priority="131931"/>
    <cfRule type="duplicateValues" dxfId="3360" priority="131932"/>
    <cfRule type="duplicateValues" dxfId="3359" priority="131933"/>
    <cfRule type="duplicateValues" dxfId="3358" priority="131934"/>
    <cfRule type="duplicateValues" dxfId="3357" priority="131935"/>
    <cfRule type="duplicateValues" dxfId="3356" priority="131936"/>
    <cfRule type="duplicateValues" dxfId="3355" priority="131937"/>
    <cfRule type="duplicateValues" dxfId="3354" priority="131938"/>
    <cfRule type="duplicateValues" dxfId="3353" priority="131939"/>
    <cfRule type="duplicateValues" dxfId="3352" priority="132064"/>
    <cfRule type="duplicateValues" dxfId="3351" priority="132065"/>
    <cfRule type="duplicateValues" dxfId="3350" priority="132066"/>
    <cfRule type="duplicateValues" dxfId="3349" priority="132067"/>
    <cfRule type="duplicateValues" dxfId="3348" priority="132068"/>
    <cfRule type="duplicateValues" dxfId="3347" priority="132069"/>
    <cfRule type="duplicateValues" dxfId="3346" priority="132070"/>
    <cfRule type="duplicateValues" dxfId="3345" priority="132071"/>
    <cfRule type="duplicateValues" dxfId="3344" priority="132072"/>
    <cfRule type="duplicateValues" dxfId="3343" priority="132073"/>
    <cfRule type="duplicateValues" dxfId="3342" priority="132074"/>
    <cfRule type="duplicateValues" dxfId="3341" priority="132075"/>
    <cfRule type="duplicateValues" dxfId="3340" priority="132076"/>
    <cfRule type="duplicateValues" dxfId="3339" priority="132077"/>
    <cfRule type="duplicateValues" dxfId="3338" priority="132078"/>
    <cfRule type="duplicateValues" dxfId="3337" priority="132079"/>
    <cfRule type="duplicateValues" dxfId="3336" priority="132080"/>
    <cfRule type="duplicateValues" dxfId="3335" priority="132081"/>
    <cfRule type="duplicateValues" dxfId="3334" priority="132082"/>
    <cfRule type="duplicateValues" dxfId="3333" priority="132083"/>
    <cfRule type="duplicateValues" dxfId="3332" priority="132084"/>
    <cfRule type="duplicateValues" dxfId="3331" priority="132085"/>
    <cfRule type="duplicateValues" dxfId="3330" priority="132086"/>
    <cfRule type="duplicateValues" dxfId="3329" priority="132087"/>
    <cfRule type="duplicateValues" dxfId="3328" priority="132088"/>
    <cfRule type="duplicateValues" dxfId="3327" priority="132089"/>
    <cfRule type="duplicateValues" dxfId="3326" priority="132090"/>
    <cfRule type="duplicateValues" dxfId="3325" priority="132091"/>
    <cfRule type="duplicateValues" dxfId="3324" priority="132092"/>
    <cfRule type="duplicateValues" dxfId="3323" priority="132093"/>
    <cfRule type="duplicateValues" dxfId="3322" priority="132094"/>
    <cfRule type="duplicateValues" dxfId="3321" priority="132095"/>
    <cfRule type="duplicateValues" dxfId="3320" priority="132096"/>
    <cfRule type="duplicateValues" dxfId="3319" priority="132097"/>
    <cfRule type="duplicateValues" dxfId="3318" priority="132098"/>
    <cfRule type="duplicateValues" dxfId="3317" priority="132099"/>
    <cfRule type="duplicateValues" dxfId="3316" priority="132100"/>
    <cfRule type="duplicateValues" dxfId="3315" priority="132101"/>
    <cfRule type="duplicateValues" dxfId="3314" priority="132102"/>
    <cfRule type="duplicateValues" dxfId="3313" priority="132103"/>
    <cfRule type="duplicateValues" dxfId="3312" priority="132104"/>
    <cfRule type="duplicateValues" dxfId="3311" priority="132105"/>
  </conditionalFormatting>
  <conditionalFormatting sqref="A97:A98">
    <cfRule type="duplicateValues" dxfId="3310" priority="132161"/>
    <cfRule type="duplicateValues" dxfId="3309" priority="132162"/>
    <cfRule type="duplicateValues" dxfId="3308" priority="132163"/>
    <cfRule type="duplicateValues" dxfId="3307" priority="132164"/>
    <cfRule type="duplicateValues" dxfId="3306" priority="132165"/>
    <cfRule type="duplicateValues" dxfId="3305" priority="132166"/>
    <cfRule type="duplicateValues" dxfId="3304" priority="132167"/>
    <cfRule type="duplicateValues" dxfId="3303" priority="132168"/>
    <cfRule type="duplicateValues" dxfId="3302" priority="132169"/>
    <cfRule type="duplicateValues" dxfId="3301" priority="132170"/>
    <cfRule type="duplicateValues" dxfId="3300" priority="132171"/>
    <cfRule type="duplicateValues" dxfId="3299" priority="132172"/>
    <cfRule type="duplicateValues" dxfId="3298" priority="132173"/>
    <cfRule type="duplicateValues" dxfId="3297" priority="132298"/>
    <cfRule type="duplicateValues" dxfId="3296" priority="132299"/>
    <cfRule type="duplicateValues" dxfId="3295" priority="132300"/>
    <cfRule type="duplicateValues" dxfId="3294" priority="132301"/>
    <cfRule type="duplicateValues" dxfId="3293" priority="132302"/>
    <cfRule type="duplicateValues" dxfId="3292" priority="132303"/>
    <cfRule type="duplicateValues" dxfId="3291" priority="132304"/>
    <cfRule type="duplicateValues" dxfId="3290" priority="132305"/>
    <cfRule type="duplicateValues" dxfId="3289" priority="132306"/>
    <cfRule type="duplicateValues" dxfId="3288" priority="132307"/>
    <cfRule type="duplicateValues" dxfId="3287" priority="132308"/>
    <cfRule type="duplicateValues" dxfId="3286" priority="132309"/>
    <cfRule type="duplicateValues" dxfId="3285" priority="132310"/>
    <cfRule type="duplicateValues" dxfId="3284" priority="132311"/>
    <cfRule type="duplicateValues" dxfId="3283" priority="132312"/>
    <cfRule type="duplicateValues" dxfId="3282" priority="132313"/>
    <cfRule type="duplicateValues" dxfId="3281" priority="132314"/>
    <cfRule type="duplicateValues" dxfId="3280" priority="132315"/>
    <cfRule type="duplicateValues" dxfId="3279" priority="132316"/>
    <cfRule type="duplicateValues" dxfId="3278" priority="132317"/>
    <cfRule type="duplicateValues" dxfId="3277" priority="132318"/>
    <cfRule type="duplicateValues" dxfId="3276" priority="132319"/>
    <cfRule type="duplicateValues" dxfId="3275" priority="132320"/>
    <cfRule type="duplicateValues" dxfId="3274" priority="132321"/>
    <cfRule type="duplicateValues" dxfId="3273" priority="132322"/>
    <cfRule type="duplicateValues" dxfId="3272" priority="132323"/>
    <cfRule type="duplicateValues" dxfId="3271" priority="132324"/>
    <cfRule type="duplicateValues" dxfId="3270" priority="132325"/>
    <cfRule type="duplicateValues" dxfId="3269" priority="132326"/>
    <cfRule type="duplicateValues" dxfId="3268" priority="132327"/>
    <cfRule type="duplicateValues" dxfId="3267" priority="132328"/>
    <cfRule type="duplicateValues" dxfId="3266" priority="132329"/>
    <cfRule type="duplicateValues" dxfId="3265" priority="132330"/>
    <cfRule type="duplicateValues" dxfId="3264" priority="132331"/>
    <cfRule type="duplicateValues" dxfId="3263" priority="132332"/>
    <cfRule type="duplicateValues" dxfId="3262" priority="132333"/>
    <cfRule type="duplicateValues" dxfId="3261" priority="132334"/>
    <cfRule type="duplicateValues" dxfId="3260" priority="132335"/>
    <cfRule type="duplicateValues" dxfId="3259" priority="132336"/>
    <cfRule type="duplicateValues" dxfId="3258" priority="132337"/>
    <cfRule type="duplicateValues" dxfId="3257" priority="132338"/>
    <cfRule type="duplicateValues" dxfId="3256" priority="132339"/>
  </conditionalFormatting>
  <conditionalFormatting sqref="A99">
    <cfRule type="duplicateValues" dxfId="3255" priority="132395"/>
    <cfRule type="duplicateValues" dxfId="3254" priority="132396"/>
    <cfRule type="duplicateValues" dxfId="3253" priority="132397"/>
    <cfRule type="duplicateValues" dxfId="3252" priority="132398"/>
    <cfRule type="duplicateValues" dxfId="3251" priority="132399"/>
    <cfRule type="duplicateValues" dxfId="3250" priority="132400"/>
    <cfRule type="duplicateValues" dxfId="3249" priority="132401"/>
    <cfRule type="duplicateValues" dxfId="3248" priority="132402"/>
    <cfRule type="duplicateValues" dxfId="3247" priority="132403"/>
    <cfRule type="duplicateValues" dxfId="3246" priority="132404"/>
    <cfRule type="duplicateValues" dxfId="3245" priority="132405"/>
    <cfRule type="duplicateValues" dxfId="3244" priority="132406"/>
    <cfRule type="duplicateValues" dxfId="3243" priority="132407"/>
    <cfRule type="duplicateValues" dxfId="3242" priority="132532"/>
    <cfRule type="duplicateValues" dxfId="3241" priority="132533"/>
    <cfRule type="duplicateValues" dxfId="3240" priority="132534"/>
    <cfRule type="duplicateValues" dxfId="3239" priority="132535"/>
    <cfRule type="duplicateValues" dxfId="3238" priority="132536"/>
    <cfRule type="duplicateValues" dxfId="3237" priority="132537"/>
    <cfRule type="duplicateValues" dxfId="3236" priority="132538"/>
    <cfRule type="duplicateValues" dxfId="3235" priority="132539"/>
    <cfRule type="duplicateValues" dxfId="3234" priority="132540"/>
    <cfRule type="duplicateValues" dxfId="3233" priority="132541"/>
    <cfRule type="duplicateValues" dxfId="3232" priority="132542"/>
    <cfRule type="duplicateValues" dxfId="3231" priority="132543"/>
    <cfRule type="duplicateValues" dxfId="3230" priority="132544"/>
    <cfRule type="duplicateValues" dxfId="3229" priority="132545"/>
    <cfRule type="duplicateValues" dxfId="3228" priority="132546"/>
    <cfRule type="duplicateValues" dxfId="3227" priority="132547"/>
    <cfRule type="duplicateValues" dxfId="3226" priority="132548"/>
    <cfRule type="duplicateValues" dxfId="3225" priority="132549"/>
    <cfRule type="duplicateValues" dxfId="3224" priority="132550"/>
    <cfRule type="duplicateValues" dxfId="3223" priority="132551"/>
    <cfRule type="duplicateValues" dxfId="3222" priority="132552"/>
    <cfRule type="duplicateValues" dxfId="3221" priority="132553"/>
    <cfRule type="duplicateValues" dxfId="3220" priority="132554"/>
    <cfRule type="duplicateValues" dxfId="3219" priority="132555"/>
    <cfRule type="duplicateValues" dxfId="3218" priority="132556"/>
    <cfRule type="duplicateValues" dxfId="3217" priority="132557"/>
    <cfRule type="duplicateValues" dxfId="3216" priority="132558"/>
    <cfRule type="duplicateValues" dxfId="3215" priority="132559"/>
    <cfRule type="duplicateValues" dxfId="3214" priority="132560"/>
    <cfRule type="duplicateValues" dxfId="3213" priority="132561"/>
    <cfRule type="duplicateValues" dxfId="3212" priority="132562"/>
    <cfRule type="duplicateValues" dxfId="3211" priority="132563"/>
    <cfRule type="duplicateValues" dxfId="3210" priority="132564"/>
    <cfRule type="duplicateValues" dxfId="3209" priority="132565"/>
    <cfRule type="duplicateValues" dxfId="3208" priority="132566"/>
    <cfRule type="duplicateValues" dxfId="3207" priority="132567"/>
    <cfRule type="duplicateValues" dxfId="3206" priority="132568"/>
    <cfRule type="duplicateValues" dxfId="3205" priority="132569"/>
    <cfRule type="duplicateValues" dxfId="3204" priority="132570"/>
    <cfRule type="duplicateValues" dxfId="3203" priority="132571"/>
    <cfRule type="duplicateValues" dxfId="3202" priority="132572"/>
    <cfRule type="duplicateValues" dxfId="3201" priority="132573"/>
  </conditionalFormatting>
  <conditionalFormatting sqref="A100">
    <cfRule type="duplicateValues" dxfId="3200" priority="132808"/>
    <cfRule type="duplicateValues" dxfId="3199" priority="132809"/>
    <cfRule type="duplicateValues" dxfId="3198" priority="132810"/>
    <cfRule type="duplicateValues" dxfId="3197" priority="132811"/>
    <cfRule type="duplicateValues" dxfId="3196" priority="132812"/>
    <cfRule type="duplicateValues" dxfId="3195" priority="132813"/>
    <cfRule type="duplicateValues" dxfId="3194" priority="132814"/>
    <cfRule type="duplicateValues" dxfId="3193" priority="132815"/>
    <cfRule type="duplicateValues" dxfId="3192" priority="132816"/>
    <cfRule type="duplicateValues" dxfId="3191" priority="132817"/>
    <cfRule type="duplicateValues" dxfId="3190" priority="132818"/>
    <cfRule type="duplicateValues" dxfId="3189" priority="132819"/>
    <cfRule type="duplicateValues" dxfId="3188" priority="132820"/>
    <cfRule type="duplicateValues" dxfId="3187" priority="132945"/>
    <cfRule type="duplicateValues" dxfId="3186" priority="132946"/>
    <cfRule type="duplicateValues" dxfId="3185" priority="132947"/>
    <cfRule type="duplicateValues" dxfId="3184" priority="132948"/>
    <cfRule type="duplicateValues" dxfId="3183" priority="132949"/>
    <cfRule type="duplicateValues" dxfId="3182" priority="132950"/>
    <cfRule type="duplicateValues" dxfId="3181" priority="132951"/>
    <cfRule type="duplicateValues" dxfId="3180" priority="132952"/>
    <cfRule type="duplicateValues" dxfId="3179" priority="132953"/>
    <cfRule type="duplicateValues" dxfId="3178" priority="132954"/>
    <cfRule type="duplicateValues" dxfId="3177" priority="132955"/>
    <cfRule type="duplicateValues" dxfId="3176" priority="132956"/>
    <cfRule type="duplicateValues" dxfId="3175" priority="132957"/>
    <cfRule type="duplicateValues" dxfId="3174" priority="132958"/>
    <cfRule type="duplicateValues" dxfId="3173" priority="132959"/>
    <cfRule type="duplicateValues" dxfId="3172" priority="132960"/>
    <cfRule type="duplicateValues" dxfId="3171" priority="132961"/>
    <cfRule type="duplicateValues" dxfId="3170" priority="132962"/>
    <cfRule type="duplicateValues" dxfId="3169" priority="132963"/>
    <cfRule type="duplicateValues" dxfId="3168" priority="132964"/>
    <cfRule type="duplicateValues" dxfId="3167" priority="132965"/>
    <cfRule type="duplicateValues" dxfId="3166" priority="132966"/>
    <cfRule type="duplicateValues" dxfId="3165" priority="132967"/>
    <cfRule type="duplicateValues" dxfId="3164" priority="132968"/>
    <cfRule type="duplicateValues" dxfId="3163" priority="132969"/>
    <cfRule type="duplicateValues" dxfId="3162" priority="132970"/>
    <cfRule type="duplicateValues" dxfId="3161" priority="132971"/>
    <cfRule type="duplicateValues" dxfId="3160" priority="132972"/>
    <cfRule type="duplicateValues" dxfId="3159" priority="132973"/>
    <cfRule type="duplicateValues" dxfId="3158" priority="132974"/>
    <cfRule type="duplicateValues" dxfId="3157" priority="132975"/>
    <cfRule type="duplicateValues" dxfId="3156" priority="132976"/>
    <cfRule type="duplicateValues" dxfId="3155" priority="132977"/>
    <cfRule type="duplicateValues" dxfId="3154" priority="132978"/>
    <cfRule type="duplicateValues" dxfId="3153" priority="132979"/>
    <cfRule type="duplicateValues" dxfId="3152" priority="132980"/>
    <cfRule type="duplicateValues" dxfId="3151" priority="132981"/>
    <cfRule type="duplicateValues" dxfId="3150" priority="132982"/>
    <cfRule type="duplicateValues" dxfId="3149" priority="132983"/>
    <cfRule type="duplicateValues" dxfId="3148" priority="132984"/>
    <cfRule type="duplicateValues" dxfId="3147" priority="132985"/>
    <cfRule type="duplicateValues" dxfId="3146" priority="132986"/>
  </conditionalFormatting>
  <conditionalFormatting sqref="A101">
    <cfRule type="duplicateValues" dxfId="3145" priority="133042"/>
    <cfRule type="duplicateValues" dxfId="3144" priority="133043"/>
    <cfRule type="duplicateValues" dxfId="3143" priority="133044"/>
    <cfRule type="duplicateValues" dxfId="3142" priority="133045"/>
    <cfRule type="duplicateValues" dxfId="3141" priority="133046"/>
    <cfRule type="duplicateValues" dxfId="3140" priority="133047"/>
    <cfRule type="duplicateValues" dxfId="3139" priority="133048"/>
    <cfRule type="duplicateValues" dxfId="3138" priority="133049"/>
    <cfRule type="duplicateValues" dxfId="3137" priority="133050"/>
    <cfRule type="duplicateValues" dxfId="3136" priority="133051"/>
    <cfRule type="duplicateValues" dxfId="3135" priority="133052"/>
    <cfRule type="duplicateValues" dxfId="3134" priority="133053"/>
    <cfRule type="duplicateValues" dxfId="3133" priority="133054"/>
    <cfRule type="duplicateValues" dxfId="3132" priority="133179"/>
    <cfRule type="duplicateValues" dxfId="3131" priority="133180"/>
    <cfRule type="duplicateValues" dxfId="3130" priority="133181"/>
    <cfRule type="duplicateValues" dxfId="3129" priority="133182"/>
    <cfRule type="duplicateValues" dxfId="3128" priority="133183"/>
    <cfRule type="duplicateValues" dxfId="3127" priority="133184"/>
    <cfRule type="duplicateValues" dxfId="3126" priority="133185"/>
    <cfRule type="duplicateValues" dxfId="3125" priority="133186"/>
    <cfRule type="duplicateValues" dxfId="3124" priority="133187"/>
    <cfRule type="duplicateValues" dxfId="3123" priority="133188"/>
    <cfRule type="duplicateValues" dxfId="3122" priority="133189"/>
    <cfRule type="duplicateValues" dxfId="3121" priority="133190"/>
    <cfRule type="duplicateValues" dxfId="3120" priority="133191"/>
    <cfRule type="duplicateValues" dxfId="3119" priority="133192"/>
    <cfRule type="duplicateValues" dxfId="3118" priority="133193"/>
    <cfRule type="duplicateValues" dxfId="3117" priority="133194"/>
    <cfRule type="duplicateValues" dxfId="3116" priority="133195"/>
    <cfRule type="duplicateValues" dxfId="3115" priority="133196"/>
    <cfRule type="duplicateValues" dxfId="3114" priority="133197"/>
    <cfRule type="duplicateValues" dxfId="3113" priority="133198"/>
    <cfRule type="duplicateValues" dxfId="3112" priority="133199"/>
    <cfRule type="duplicateValues" dxfId="3111" priority="133200"/>
    <cfRule type="duplicateValues" dxfId="3110" priority="133201"/>
    <cfRule type="duplicateValues" dxfId="3109" priority="133202"/>
    <cfRule type="duplicateValues" dxfId="3108" priority="133203"/>
    <cfRule type="duplicateValues" dxfId="3107" priority="133204"/>
    <cfRule type="duplicateValues" dxfId="3106" priority="133205"/>
    <cfRule type="duplicateValues" dxfId="3105" priority="133206"/>
    <cfRule type="duplicateValues" dxfId="3104" priority="133207"/>
    <cfRule type="duplicateValues" dxfId="3103" priority="133208"/>
    <cfRule type="duplicateValues" dxfId="3102" priority="133209"/>
    <cfRule type="duplicateValues" dxfId="3101" priority="133210"/>
    <cfRule type="duplicateValues" dxfId="3100" priority="133211"/>
    <cfRule type="duplicateValues" dxfId="3099" priority="133212"/>
    <cfRule type="duplicateValues" dxfId="3098" priority="133213"/>
    <cfRule type="duplicateValues" dxfId="3097" priority="133214"/>
    <cfRule type="duplicateValues" dxfId="3096" priority="133215"/>
    <cfRule type="duplicateValues" dxfId="3095" priority="133216"/>
    <cfRule type="duplicateValues" dxfId="3094" priority="133217"/>
    <cfRule type="duplicateValues" dxfId="3093" priority="133218"/>
    <cfRule type="duplicateValues" dxfId="3092" priority="133219"/>
    <cfRule type="duplicateValues" dxfId="3091" priority="133220"/>
  </conditionalFormatting>
  <conditionalFormatting sqref="A102">
    <cfRule type="duplicateValues" dxfId="3090" priority="133455"/>
    <cfRule type="duplicateValues" dxfId="3089" priority="133456"/>
    <cfRule type="duplicateValues" dxfId="3088" priority="133457"/>
    <cfRule type="duplicateValues" dxfId="3087" priority="133458"/>
    <cfRule type="duplicateValues" dxfId="3086" priority="133459"/>
    <cfRule type="duplicateValues" dxfId="3085" priority="133460"/>
    <cfRule type="duplicateValues" dxfId="3084" priority="133461"/>
    <cfRule type="duplicateValues" dxfId="3083" priority="133462"/>
    <cfRule type="duplicateValues" dxfId="3082" priority="133463"/>
    <cfRule type="duplicateValues" dxfId="3081" priority="133464"/>
    <cfRule type="duplicateValues" dxfId="3080" priority="133465"/>
    <cfRule type="duplicateValues" dxfId="3079" priority="133466"/>
    <cfRule type="duplicateValues" dxfId="3078" priority="133467"/>
    <cfRule type="duplicateValues" dxfId="3077" priority="133592"/>
    <cfRule type="duplicateValues" dxfId="3076" priority="133593"/>
    <cfRule type="duplicateValues" dxfId="3075" priority="133594"/>
    <cfRule type="duplicateValues" dxfId="3074" priority="133595"/>
    <cfRule type="duplicateValues" dxfId="3073" priority="133596"/>
    <cfRule type="duplicateValues" dxfId="3072" priority="133597"/>
    <cfRule type="duplicateValues" dxfId="3071" priority="133598"/>
    <cfRule type="duplicateValues" dxfId="3070" priority="133599"/>
    <cfRule type="duplicateValues" dxfId="3069" priority="133600"/>
    <cfRule type="duplicateValues" dxfId="3068" priority="133601"/>
    <cfRule type="duplicateValues" dxfId="3067" priority="133602"/>
    <cfRule type="duplicateValues" dxfId="3066" priority="133603"/>
    <cfRule type="duplicateValues" dxfId="3065" priority="133604"/>
    <cfRule type="duplicateValues" dxfId="3064" priority="133605"/>
    <cfRule type="duplicateValues" dxfId="3063" priority="133606"/>
    <cfRule type="duplicateValues" dxfId="3062" priority="133607"/>
    <cfRule type="duplicateValues" dxfId="3061" priority="133608"/>
    <cfRule type="duplicateValues" dxfId="3060" priority="133609"/>
    <cfRule type="duplicateValues" dxfId="3059" priority="133610"/>
    <cfRule type="duplicateValues" dxfId="3058" priority="133611"/>
    <cfRule type="duplicateValues" dxfId="3057" priority="133612"/>
    <cfRule type="duplicateValues" dxfId="3056" priority="133613"/>
    <cfRule type="duplicateValues" dxfId="3055" priority="133614"/>
    <cfRule type="duplicateValues" dxfId="3054" priority="133615"/>
    <cfRule type="duplicateValues" dxfId="3053" priority="133616"/>
    <cfRule type="duplicateValues" dxfId="3052" priority="133617"/>
    <cfRule type="duplicateValues" dxfId="3051" priority="133618"/>
    <cfRule type="duplicateValues" dxfId="3050" priority="133619"/>
    <cfRule type="duplicateValues" dxfId="3049" priority="133620"/>
    <cfRule type="duplicateValues" dxfId="3048" priority="133621"/>
    <cfRule type="duplicateValues" dxfId="3047" priority="133622"/>
    <cfRule type="duplicateValues" dxfId="3046" priority="133623"/>
    <cfRule type="duplicateValues" dxfId="3045" priority="133624"/>
    <cfRule type="duplicateValues" dxfId="3044" priority="133625"/>
    <cfRule type="duplicateValues" dxfId="3043" priority="133626"/>
    <cfRule type="duplicateValues" dxfId="3042" priority="133627"/>
    <cfRule type="duplicateValues" dxfId="3041" priority="133628"/>
    <cfRule type="duplicateValues" dxfId="3040" priority="133629"/>
    <cfRule type="duplicateValues" dxfId="3039" priority="133630"/>
    <cfRule type="duplicateValues" dxfId="3038" priority="133631"/>
    <cfRule type="duplicateValues" dxfId="3037" priority="133632"/>
    <cfRule type="duplicateValues" dxfId="3036" priority="133633"/>
  </conditionalFormatting>
  <conditionalFormatting sqref="A103:A104">
    <cfRule type="duplicateValues" dxfId="3035" priority="133689"/>
    <cfRule type="duplicateValues" dxfId="3034" priority="133690"/>
    <cfRule type="duplicateValues" dxfId="3033" priority="133691"/>
    <cfRule type="duplicateValues" dxfId="3032" priority="133692"/>
    <cfRule type="duplicateValues" dxfId="3031" priority="133693"/>
    <cfRule type="duplicateValues" dxfId="3030" priority="133694"/>
    <cfRule type="duplicateValues" dxfId="3029" priority="133695"/>
    <cfRule type="duplicateValues" dxfId="3028" priority="133696"/>
    <cfRule type="duplicateValues" dxfId="3027" priority="133697"/>
    <cfRule type="duplicateValues" dxfId="3026" priority="133698"/>
    <cfRule type="duplicateValues" dxfId="3025" priority="133699"/>
    <cfRule type="duplicateValues" dxfId="3024" priority="133700"/>
    <cfRule type="duplicateValues" dxfId="3023" priority="133701"/>
    <cfRule type="duplicateValues" dxfId="3022" priority="133826"/>
    <cfRule type="duplicateValues" dxfId="3021" priority="133827"/>
    <cfRule type="duplicateValues" dxfId="3020" priority="133828"/>
    <cfRule type="duplicateValues" dxfId="3019" priority="133829"/>
    <cfRule type="duplicateValues" dxfId="3018" priority="133830"/>
    <cfRule type="duplicateValues" dxfId="3017" priority="133831"/>
    <cfRule type="duplicateValues" dxfId="3016" priority="133832"/>
    <cfRule type="duplicateValues" dxfId="3015" priority="133833"/>
    <cfRule type="duplicateValues" dxfId="3014" priority="133834"/>
    <cfRule type="duplicateValues" dxfId="3013" priority="133835"/>
    <cfRule type="duplicateValues" dxfId="3012" priority="133836"/>
    <cfRule type="duplicateValues" dxfId="3011" priority="133837"/>
    <cfRule type="duplicateValues" dxfId="3010" priority="133838"/>
    <cfRule type="duplicateValues" dxfId="3009" priority="133839"/>
    <cfRule type="duplicateValues" dxfId="3008" priority="133840"/>
    <cfRule type="duplicateValues" dxfId="3007" priority="133841"/>
    <cfRule type="duplicateValues" dxfId="3006" priority="133842"/>
    <cfRule type="duplicateValues" dxfId="3005" priority="133843"/>
    <cfRule type="duplicateValues" dxfId="3004" priority="133844"/>
    <cfRule type="duplicateValues" dxfId="3003" priority="133845"/>
    <cfRule type="duplicateValues" dxfId="3002" priority="133846"/>
    <cfRule type="duplicateValues" dxfId="3001" priority="133847"/>
    <cfRule type="duplicateValues" dxfId="3000" priority="133848"/>
    <cfRule type="duplicateValues" dxfId="2999" priority="133849"/>
    <cfRule type="duplicateValues" dxfId="2998" priority="133850"/>
    <cfRule type="duplicateValues" dxfId="2997" priority="133851"/>
    <cfRule type="duplicateValues" dxfId="2996" priority="133852"/>
    <cfRule type="duplicateValues" dxfId="2995" priority="133853"/>
    <cfRule type="duplicateValues" dxfId="2994" priority="133854"/>
    <cfRule type="duplicateValues" dxfId="2993" priority="133855"/>
    <cfRule type="duplicateValues" dxfId="2992" priority="133856"/>
    <cfRule type="duplicateValues" dxfId="2991" priority="133857"/>
    <cfRule type="duplicateValues" dxfId="2990" priority="133858"/>
    <cfRule type="duplicateValues" dxfId="2989" priority="133859"/>
    <cfRule type="duplicateValues" dxfId="2988" priority="133860"/>
    <cfRule type="duplicateValues" dxfId="2987" priority="133861"/>
    <cfRule type="duplicateValues" dxfId="2986" priority="133862"/>
    <cfRule type="duplicateValues" dxfId="2985" priority="133863"/>
    <cfRule type="duplicateValues" dxfId="2984" priority="133864"/>
    <cfRule type="duplicateValues" dxfId="2983" priority="133865"/>
    <cfRule type="duplicateValues" dxfId="2982" priority="133866"/>
    <cfRule type="duplicateValues" dxfId="2981" priority="133867"/>
  </conditionalFormatting>
  <conditionalFormatting sqref="A105">
    <cfRule type="duplicateValues" dxfId="2980" priority="133923"/>
    <cfRule type="duplicateValues" dxfId="2979" priority="133924"/>
    <cfRule type="duplicateValues" dxfId="2978" priority="133925"/>
    <cfRule type="duplicateValues" dxfId="2977" priority="133926"/>
    <cfRule type="duplicateValues" dxfId="2976" priority="133927"/>
    <cfRule type="duplicateValues" dxfId="2975" priority="133928"/>
    <cfRule type="duplicateValues" dxfId="2974" priority="133929"/>
    <cfRule type="duplicateValues" dxfId="2973" priority="133930"/>
    <cfRule type="duplicateValues" dxfId="2972" priority="133931"/>
    <cfRule type="duplicateValues" dxfId="2971" priority="133932"/>
    <cfRule type="duplicateValues" dxfId="2970" priority="133933"/>
    <cfRule type="duplicateValues" dxfId="2969" priority="133934"/>
    <cfRule type="duplicateValues" dxfId="2968" priority="133935"/>
    <cfRule type="duplicateValues" dxfId="2967" priority="134060"/>
    <cfRule type="duplicateValues" dxfId="2966" priority="134061"/>
    <cfRule type="duplicateValues" dxfId="2965" priority="134062"/>
    <cfRule type="duplicateValues" dxfId="2964" priority="134063"/>
    <cfRule type="duplicateValues" dxfId="2963" priority="134064"/>
    <cfRule type="duplicateValues" dxfId="2962" priority="134065"/>
    <cfRule type="duplicateValues" dxfId="2961" priority="134066"/>
    <cfRule type="duplicateValues" dxfId="2960" priority="134067"/>
    <cfRule type="duplicateValues" dxfId="2959" priority="134068"/>
    <cfRule type="duplicateValues" dxfId="2958" priority="134069"/>
    <cfRule type="duplicateValues" dxfId="2957" priority="134070"/>
    <cfRule type="duplicateValues" dxfId="2956" priority="134071"/>
    <cfRule type="duplicateValues" dxfId="2955" priority="134072"/>
    <cfRule type="duplicateValues" dxfId="2954" priority="134073"/>
    <cfRule type="duplicateValues" dxfId="2953" priority="134074"/>
    <cfRule type="duplicateValues" dxfId="2952" priority="134075"/>
    <cfRule type="duplicateValues" dxfId="2951" priority="134076"/>
    <cfRule type="duplicateValues" dxfId="2950" priority="134077"/>
    <cfRule type="duplicateValues" dxfId="2949" priority="134078"/>
    <cfRule type="duplicateValues" dxfId="2948" priority="134079"/>
    <cfRule type="duplicateValues" dxfId="2947" priority="134080"/>
    <cfRule type="duplicateValues" dxfId="2946" priority="134081"/>
    <cfRule type="duplicateValues" dxfId="2945" priority="134082"/>
    <cfRule type="duplicateValues" dxfId="2944" priority="134083"/>
    <cfRule type="duplicateValues" dxfId="2943" priority="134084"/>
    <cfRule type="duplicateValues" dxfId="2942" priority="134085"/>
    <cfRule type="duplicateValues" dxfId="2941" priority="134086"/>
    <cfRule type="duplicateValues" dxfId="2940" priority="134087"/>
    <cfRule type="duplicateValues" dxfId="2939" priority="134088"/>
    <cfRule type="duplicateValues" dxfId="2938" priority="134089"/>
    <cfRule type="duplicateValues" dxfId="2937" priority="134090"/>
    <cfRule type="duplicateValues" dxfId="2936" priority="134091"/>
    <cfRule type="duplicateValues" dxfId="2935" priority="134092"/>
    <cfRule type="duplicateValues" dxfId="2934" priority="134093"/>
    <cfRule type="duplicateValues" dxfId="2933" priority="134094"/>
    <cfRule type="duplicateValues" dxfId="2932" priority="134095"/>
    <cfRule type="duplicateValues" dxfId="2931" priority="134096"/>
    <cfRule type="duplicateValues" dxfId="2930" priority="134097"/>
    <cfRule type="duplicateValues" dxfId="2929" priority="134098"/>
    <cfRule type="duplicateValues" dxfId="2928" priority="134099"/>
    <cfRule type="duplicateValues" dxfId="2927" priority="134100"/>
    <cfRule type="duplicateValues" dxfId="2926" priority="134101"/>
  </conditionalFormatting>
  <conditionalFormatting sqref="A107">
    <cfRule type="duplicateValues" dxfId="2925" priority="134859"/>
    <cfRule type="duplicateValues" dxfId="2924" priority="134860"/>
    <cfRule type="duplicateValues" dxfId="2923" priority="134861"/>
    <cfRule type="duplicateValues" dxfId="2922" priority="134862"/>
    <cfRule type="duplicateValues" dxfId="2921" priority="134863"/>
    <cfRule type="duplicateValues" dxfId="2920" priority="134864"/>
    <cfRule type="duplicateValues" dxfId="2919" priority="134865"/>
    <cfRule type="duplicateValues" dxfId="2918" priority="134866"/>
    <cfRule type="duplicateValues" dxfId="2917" priority="134867"/>
    <cfRule type="duplicateValues" dxfId="2916" priority="134868"/>
    <cfRule type="duplicateValues" dxfId="2915" priority="134869"/>
    <cfRule type="duplicateValues" dxfId="2914" priority="134870"/>
    <cfRule type="duplicateValues" dxfId="2913" priority="134871"/>
    <cfRule type="duplicateValues" dxfId="2912" priority="134996"/>
    <cfRule type="duplicateValues" dxfId="2911" priority="134997"/>
    <cfRule type="duplicateValues" dxfId="2910" priority="134998"/>
    <cfRule type="duplicateValues" dxfId="2909" priority="134999"/>
    <cfRule type="duplicateValues" dxfId="2908" priority="135000"/>
    <cfRule type="duplicateValues" dxfId="2907" priority="135001"/>
    <cfRule type="duplicateValues" dxfId="2906" priority="135002"/>
    <cfRule type="duplicateValues" dxfId="2905" priority="135003"/>
    <cfRule type="duplicateValues" dxfId="2904" priority="135004"/>
    <cfRule type="duplicateValues" dxfId="2903" priority="135005"/>
    <cfRule type="duplicateValues" dxfId="2902" priority="135006"/>
    <cfRule type="duplicateValues" dxfId="2901" priority="135007"/>
    <cfRule type="duplicateValues" dxfId="2900" priority="135008"/>
    <cfRule type="duplicateValues" dxfId="2899" priority="135009"/>
    <cfRule type="duplicateValues" dxfId="2898" priority="135010"/>
    <cfRule type="duplicateValues" dxfId="2897" priority="135011"/>
    <cfRule type="duplicateValues" dxfId="2896" priority="135012"/>
    <cfRule type="duplicateValues" dxfId="2895" priority="135013"/>
    <cfRule type="duplicateValues" dxfId="2894" priority="135014"/>
    <cfRule type="duplicateValues" dxfId="2893" priority="135015"/>
    <cfRule type="duplicateValues" dxfId="2892" priority="135016"/>
    <cfRule type="duplicateValues" dxfId="2891" priority="135017"/>
    <cfRule type="duplicateValues" dxfId="2890" priority="135018"/>
    <cfRule type="duplicateValues" dxfId="2889" priority="135019"/>
    <cfRule type="duplicateValues" dxfId="2888" priority="135020"/>
    <cfRule type="duplicateValues" dxfId="2887" priority="135021"/>
    <cfRule type="duplicateValues" dxfId="2886" priority="135022"/>
    <cfRule type="duplicateValues" dxfId="2885" priority="135023"/>
    <cfRule type="duplicateValues" dxfId="2884" priority="135024"/>
    <cfRule type="duplicateValues" dxfId="2883" priority="135025"/>
    <cfRule type="duplicateValues" dxfId="2882" priority="135026"/>
    <cfRule type="duplicateValues" dxfId="2881" priority="135027"/>
    <cfRule type="duplicateValues" dxfId="2880" priority="135028"/>
    <cfRule type="duplicateValues" dxfId="2879" priority="135029"/>
    <cfRule type="duplicateValues" dxfId="2878" priority="135030"/>
    <cfRule type="duplicateValues" dxfId="2877" priority="135031"/>
    <cfRule type="duplicateValues" dxfId="2876" priority="135032"/>
    <cfRule type="duplicateValues" dxfId="2875" priority="135033"/>
    <cfRule type="duplicateValues" dxfId="2874" priority="135034"/>
    <cfRule type="duplicateValues" dxfId="2873" priority="135035"/>
    <cfRule type="duplicateValues" dxfId="2872" priority="135036"/>
    <cfRule type="duplicateValues" dxfId="2871" priority="135037"/>
  </conditionalFormatting>
  <conditionalFormatting sqref="A108:A109">
    <cfRule type="duplicateValues" dxfId="2870" priority="135093"/>
    <cfRule type="duplicateValues" dxfId="2869" priority="135094"/>
    <cfRule type="duplicateValues" dxfId="2868" priority="135095"/>
    <cfRule type="duplicateValues" dxfId="2867" priority="135096"/>
    <cfRule type="duplicateValues" dxfId="2866" priority="135097"/>
    <cfRule type="duplicateValues" dxfId="2865" priority="135098"/>
    <cfRule type="duplicateValues" dxfId="2864" priority="135099"/>
    <cfRule type="duplicateValues" dxfId="2863" priority="135100"/>
    <cfRule type="duplicateValues" dxfId="2862" priority="135101"/>
    <cfRule type="duplicateValues" dxfId="2861" priority="135102"/>
    <cfRule type="duplicateValues" dxfId="2860" priority="135103"/>
    <cfRule type="duplicateValues" dxfId="2859" priority="135104"/>
    <cfRule type="duplicateValues" dxfId="2858" priority="135105"/>
    <cfRule type="duplicateValues" dxfId="2857" priority="135230"/>
    <cfRule type="duplicateValues" dxfId="2856" priority="135231"/>
    <cfRule type="duplicateValues" dxfId="2855" priority="135232"/>
    <cfRule type="duplicateValues" dxfId="2854" priority="135233"/>
    <cfRule type="duplicateValues" dxfId="2853" priority="135234"/>
    <cfRule type="duplicateValues" dxfId="2852" priority="135235"/>
    <cfRule type="duplicateValues" dxfId="2851" priority="135236"/>
    <cfRule type="duplicateValues" dxfId="2850" priority="135237"/>
    <cfRule type="duplicateValues" dxfId="2849" priority="135238"/>
    <cfRule type="duplicateValues" dxfId="2848" priority="135239"/>
    <cfRule type="duplicateValues" dxfId="2847" priority="135240"/>
    <cfRule type="duplicateValues" dxfId="2846" priority="135241"/>
    <cfRule type="duplicateValues" dxfId="2845" priority="135242"/>
    <cfRule type="duplicateValues" dxfId="2844" priority="135243"/>
    <cfRule type="duplicateValues" dxfId="2843" priority="135244"/>
    <cfRule type="duplicateValues" dxfId="2842" priority="135245"/>
    <cfRule type="duplicateValues" dxfId="2841" priority="135246"/>
    <cfRule type="duplicateValues" dxfId="2840" priority="135247"/>
    <cfRule type="duplicateValues" dxfId="2839" priority="135248"/>
    <cfRule type="duplicateValues" dxfId="2838" priority="135249"/>
    <cfRule type="duplicateValues" dxfId="2837" priority="135250"/>
    <cfRule type="duplicateValues" dxfId="2836" priority="135251"/>
    <cfRule type="duplicateValues" dxfId="2835" priority="135252"/>
    <cfRule type="duplicateValues" dxfId="2834" priority="135253"/>
    <cfRule type="duplicateValues" dxfId="2833" priority="135254"/>
    <cfRule type="duplicateValues" dxfId="2832" priority="135255"/>
    <cfRule type="duplicateValues" dxfId="2831" priority="135256"/>
    <cfRule type="duplicateValues" dxfId="2830" priority="135257"/>
    <cfRule type="duplicateValues" dxfId="2829" priority="135258"/>
    <cfRule type="duplicateValues" dxfId="2828" priority="135259"/>
    <cfRule type="duplicateValues" dxfId="2827" priority="135260"/>
    <cfRule type="duplicateValues" dxfId="2826" priority="135261"/>
    <cfRule type="duplicateValues" dxfId="2825" priority="135262"/>
    <cfRule type="duplicateValues" dxfId="2824" priority="135263"/>
    <cfRule type="duplicateValues" dxfId="2823" priority="135264"/>
    <cfRule type="duplicateValues" dxfId="2822" priority="135265"/>
    <cfRule type="duplicateValues" dxfId="2821" priority="135266"/>
    <cfRule type="duplicateValues" dxfId="2820" priority="135267"/>
    <cfRule type="duplicateValues" dxfId="2819" priority="135268"/>
    <cfRule type="duplicateValues" dxfId="2818" priority="135269"/>
    <cfRule type="duplicateValues" dxfId="2817" priority="135270"/>
    <cfRule type="duplicateValues" dxfId="2816" priority="135271"/>
  </conditionalFormatting>
  <conditionalFormatting sqref="A110">
    <cfRule type="duplicateValues" dxfId="2815" priority="135607"/>
    <cfRule type="duplicateValues" dxfId="2814" priority="135608"/>
    <cfRule type="duplicateValues" dxfId="2813" priority="135609"/>
    <cfRule type="duplicateValues" dxfId="2812" priority="135610"/>
    <cfRule type="duplicateValues" dxfId="2811" priority="135611"/>
    <cfRule type="duplicateValues" dxfId="2810" priority="135612"/>
    <cfRule type="duplicateValues" dxfId="2809" priority="135613"/>
    <cfRule type="duplicateValues" dxfId="2808" priority="135614"/>
    <cfRule type="duplicateValues" dxfId="2807" priority="135615"/>
    <cfRule type="duplicateValues" dxfId="2806" priority="135616"/>
    <cfRule type="duplicateValues" dxfId="2805" priority="135617"/>
    <cfRule type="duplicateValues" dxfId="2804" priority="135618"/>
    <cfRule type="duplicateValues" dxfId="2803" priority="135619"/>
    <cfRule type="duplicateValues" dxfId="2802" priority="135744"/>
    <cfRule type="duplicateValues" dxfId="2801" priority="135745"/>
    <cfRule type="duplicateValues" dxfId="2800" priority="135746"/>
    <cfRule type="duplicateValues" dxfId="2799" priority="135747"/>
    <cfRule type="duplicateValues" dxfId="2798" priority="135748"/>
    <cfRule type="duplicateValues" dxfId="2797" priority="135749"/>
    <cfRule type="duplicateValues" dxfId="2796" priority="135750"/>
    <cfRule type="duplicateValues" dxfId="2795" priority="135751"/>
    <cfRule type="duplicateValues" dxfId="2794" priority="135752"/>
    <cfRule type="duplicateValues" dxfId="2793" priority="135753"/>
    <cfRule type="duplicateValues" dxfId="2792" priority="135754"/>
    <cfRule type="duplicateValues" dxfId="2791" priority="135755"/>
    <cfRule type="duplicateValues" dxfId="2790" priority="135756"/>
    <cfRule type="duplicateValues" dxfId="2789" priority="135757"/>
    <cfRule type="duplicateValues" dxfId="2788" priority="135758"/>
    <cfRule type="duplicateValues" dxfId="2787" priority="135759"/>
    <cfRule type="duplicateValues" dxfId="2786" priority="135760"/>
    <cfRule type="duplicateValues" dxfId="2785" priority="135761"/>
    <cfRule type="duplicateValues" dxfId="2784" priority="135762"/>
    <cfRule type="duplicateValues" dxfId="2783" priority="135763"/>
    <cfRule type="duplicateValues" dxfId="2782" priority="135764"/>
    <cfRule type="duplicateValues" dxfId="2781" priority="135765"/>
    <cfRule type="duplicateValues" dxfId="2780" priority="135766"/>
    <cfRule type="duplicateValues" dxfId="2779" priority="135767"/>
    <cfRule type="duplicateValues" dxfId="2778" priority="135768"/>
    <cfRule type="duplicateValues" dxfId="2777" priority="135769"/>
    <cfRule type="duplicateValues" dxfId="2776" priority="135770"/>
    <cfRule type="duplicateValues" dxfId="2775" priority="135771"/>
    <cfRule type="duplicateValues" dxfId="2774" priority="135772"/>
    <cfRule type="duplicateValues" dxfId="2773" priority="135773"/>
    <cfRule type="duplicateValues" dxfId="2772" priority="135774"/>
    <cfRule type="duplicateValues" dxfId="2771" priority="135775"/>
    <cfRule type="duplicateValues" dxfId="2770" priority="135776"/>
    <cfRule type="duplicateValues" dxfId="2769" priority="135777"/>
    <cfRule type="duplicateValues" dxfId="2768" priority="135778"/>
    <cfRule type="duplicateValues" dxfId="2767" priority="135779"/>
    <cfRule type="duplicateValues" dxfId="2766" priority="135780"/>
    <cfRule type="duplicateValues" dxfId="2765" priority="135781"/>
    <cfRule type="duplicateValues" dxfId="2764" priority="135782"/>
    <cfRule type="duplicateValues" dxfId="2763" priority="135783"/>
    <cfRule type="duplicateValues" dxfId="2762" priority="135784"/>
    <cfRule type="duplicateValues" dxfId="2761" priority="135785"/>
  </conditionalFormatting>
  <conditionalFormatting sqref="A111">
    <cfRule type="duplicateValues" dxfId="2760" priority="135841"/>
    <cfRule type="duplicateValues" dxfId="2759" priority="135842"/>
    <cfRule type="duplicateValues" dxfId="2758" priority="135843"/>
    <cfRule type="duplicateValues" dxfId="2757" priority="135844"/>
    <cfRule type="duplicateValues" dxfId="2756" priority="135845"/>
    <cfRule type="duplicateValues" dxfId="2755" priority="135846"/>
    <cfRule type="duplicateValues" dxfId="2754" priority="135847"/>
    <cfRule type="duplicateValues" dxfId="2753" priority="135848"/>
    <cfRule type="duplicateValues" dxfId="2752" priority="135849"/>
    <cfRule type="duplicateValues" dxfId="2751" priority="135850"/>
    <cfRule type="duplicateValues" dxfId="2750" priority="135851"/>
    <cfRule type="duplicateValues" dxfId="2749" priority="135852"/>
    <cfRule type="duplicateValues" dxfId="2748" priority="135853"/>
    <cfRule type="duplicateValues" dxfId="2747" priority="135978"/>
    <cfRule type="duplicateValues" dxfId="2746" priority="135979"/>
    <cfRule type="duplicateValues" dxfId="2745" priority="135980"/>
    <cfRule type="duplicateValues" dxfId="2744" priority="135981"/>
    <cfRule type="duplicateValues" dxfId="2743" priority="135982"/>
    <cfRule type="duplicateValues" dxfId="2742" priority="135983"/>
    <cfRule type="duplicateValues" dxfId="2741" priority="135984"/>
    <cfRule type="duplicateValues" dxfId="2740" priority="135985"/>
    <cfRule type="duplicateValues" dxfId="2739" priority="135986"/>
    <cfRule type="duplicateValues" dxfId="2738" priority="135987"/>
    <cfRule type="duplicateValues" dxfId="2737" priority="135988"/>
    <cfRule type="duplicateValues" dxfId="2736" priority="135989"/>
    <cfRule type="duplicateValues" dxfId="2735" priority="135990"/>
    <cfRule type="duplicateValues" dxfId="2734" priority="135991"/>
    <cfRule type="duplicateValues" dxfId="2733" priority="135992"/>
    <cfRule type="duplicateValues" dxfId="2732" priority="135993"/>
    <cfRule type="duplicateValues" dxfId="2731" priority="135994"/>
    <cfRule type="duplicateValues" dxfId="2730" priority="135995"/>
    <cfRule type="duplicateValues" dxfId="2729" priority="135996"/>
    <cfRule type="duplicateValues" dxfId="2728" priority="135997"/>
    <cfRule type="duplicateValues" dxfId="2727" priority="135998"/>
    <cfRule type="duplicateValues" dxfId="2726" priority="135999"/>
    <cfRule type="duplicateValues" dxfId="2725" priority="136000"/>
    <cfRule type="duplicateValues" dxfId="2724" priority="136001"/>
    <cfRule type="duplicateValues" dxfId="2723" priority="136002"/>
    <cfRule type="duplicateValues" dxfId="2722" priority="136003"/>
    <cfRule type="duplicateValues" dxfId="2721" priority="136004"/>
    <cfRule type="duplicateValues" dxfId="2720" priority="136005"/>
    <cfRule type="duplicateValues" dxfId="2719" priority="136006"/>
    <cfRule type="duplicateValues" dxfId="2718" priority="136007"/>
    <cfRule type="duplicateValues" dxfId="2717" priority="136008"/>
    <cfRule type="duplicateValues" dxfId="2716" priority="136009"/>
    <cfRule type="duplicateValues" dxfId="2715" priority="136010"/>
    <cfRule type="duplicateValues" dxfId="2714" priority="136011"/>
    <cfRule type="duplicateValues" dxfId="2713" priority="136012"/>
    <cfRule type="duplicateValues" dxfId="2712" priority="136013"/>
    <cfRule type="duplicateValues" dxfId="2711" priority="136014"/>
    <cfRule type="duplicateValues" dxfId="2710" priority="136015"/>
    <cfRule type="duplicateValues" dxfId="2709" priority="136016"/>
    <cfRule type="duplicateValues" dxfId="2708" priority="136017"/>
    <cfRule type="duplicateValues" dxfId="2707" priority="136018"/>
    <cfRule type="duplicateValues" dxfId="2706" priority="136019"/>
  </conditionalFormatting>
  <conditionalFormatting sqref="A112:A114">
    <cfRule type="duplicateValues" dxfId="2705" priority="136075"/>
    <cfRule type="duplicateValues" dxfId="2704" priority="136076"/>
    <cfRule type="duplicateValues" dxfId="2703" priority="136077"/>
    <cfRule type="duplicateValues" dxfId="2702" priority="136078"/>
    <cfRule type="duplicateValues" dxfId="2701" priority="136079"/>
    <cfRule type="duplicateValues" dxfId="2700" priority="136080"/>
    <cfRule type="duplicateValues" dxfId="2699" priority="136081"/>
    <cfRule type="duplicateValues" dxfId="2698" priority="136082"/>
    <cfRule type="duplicateValues" dxfId="2697" priority="136083"/>
    <cfRule type="duplicateValues" dxfId="2696" priority="136084"/>
    <cfRule type="duplicateValues" dxfId="2695" priority="136085"/>
    <cfRule type="duplicateValues" dxfId="2694" priority="136086"/>
    <cfRule type="duplicateValues" dxfId="2693" priority="136087"/>
    <cfRule type="duplicateValues" dxfId="2692" priority="136212"/>
    <cfRule type="duplicateValues" dxfId="2691" priority="136213"/>
    <cfRule type="duplicateValues" dxfId="2690" priority="136214"/>
    <cfRule type="duplicateValues" dxfId="2689" priority="136215"/>
    <cfRule type="duplicateValues" dxfId="2688" priority="136216"/>
    <cfRule type="duplicateValues" dxfId="2687" priority="136217"/>
    <cfRule type="duplicateValues" dxfId="2686" priority="136218"/>
    <cfRule type="duplicateValues" dxfId="2685" priority="136219"/>
    <cfRule type="duplicateValues" dxfId="2684" priority="136220"/>
    <cfRule type="duplicateValues" dxfId="2683" priority="136221"/>
    <cfRule type="duplicateValues" dxfId="2682" priority="136222"/>
    <cfRule type="duplicateValues" dxfId="2681" priority="136223"/>
    <cfRule type="duplicateValues" dxfId="2680" priority="136224"/>
    <cfRule type="duplicateValues" dxfId="2679" priority="136225"/>
    <cfRule type="duplicateValues" dxfId="2678" priority="136226"/>
    <cfRule type="duplicateValues" dxfId="2677" priority="136227"/>
    <cfRule type="duplicateValues" dxfId="2676" priority="136228"/>
    <cfRule type="duplicateValues" dxfId="2675" priority="136229"/>
    <cfRule type="duplicateValues" dxfId="2674" priority="136230"/>
    <cfRule type="duplicateValues" dxfId="2673" priority="136231"/>
    <cfRule type="duplicateValues" dxfId="2672" priority="136232"/>
    <cfRule type="duplicateValues" dxfId="2671" priority="136233"/>
    <cfRule type="duplicateValues" dxfId="2670" priority="136234"/>
    <cfRule type="duplicateValues" dxfId="2669" priority="136235"/>
    <cfRule type="duplicateValues" dxfId="2668" priority="136236"/>
    <cfRule type="duplicateValues" dxfId="2667" priority="136237"/>
    <cfRule type="duplicateValues" dxfId="2666" priority="136238"/>
    <cfRule type="duplicateValues" dxfId="2665" priority="136239"/>
    <cfRule type="duplicateValues" dxfId="2664" priority="136240"/>
    <cfRule type="duplicateValues" dxfId="2663" priority="136241"/>
    <cfRule type="duplicateValues" dxfId="2662" priority="136242"/>
    <cfRule type="duplicateValues" dxfId="2661" priority="136243"/>
    <cfRule type="duplicateValues" dxfId="2660" priority="136244"/>
    <cfRule type="duplicateValues" dxfId="2659" priority="136245"/>
    <cfRule type="duplicateValues" dxfId="2658" priority="136246"/>
    <cfRule type="duplicateValues" dxfId="2657" priority="136247"/>
    <cfRule type="duplicateValues" dxfId="2656" priority="136248"/>
    <cfRule type="duplicateValues" dxfId="2655" priority="136249"/>
    <cfRule type="duplicateValues" dxfId="2654" priority="136250"/>
    <cfRule type="duplicateValues" dxfId="2653" priority="136251"/>
    <cfRule type="duplicateValues" dxfId="2652" priority="136252"/>
    <cfRule type="duplicateValues" dxfId="2651" priority="136253"/>
  </conditionalFormatting>
  <conditionalFormatting sqref="A115:A117">
    <cfRule type="duplicateValues" dxfId="2650" priority="136309"/>
    <cfRule type="duplicateValues" dxfId="2649" priority="136310"/>
    <cfRule type="duplicateValues" dxfId="2648" priority="136311"/>
    <cfRule type="duplicateValues" dxfId="2647" priority="136312"/>
    <cfRule type="duplicateValues" dxfId="2646" priority="136313"/>
    <cfRule type="duplicateValues" dxfId="2645" priority="136314"/>
    <cfRule type="duplicateValues" dxfId="2644" priority="136315"/>
    <cfRule type="duplicateValues" dxfId="2643" priority="136316"/>
    <cfRule type="duplicateValues" dxfId="2642" priority="136317"/>
    <cfRule type="duplicateValues" dxfId="2641" priority="136318"/>
    <cfRule type="duplicateValues" dxfId="2640" priority="136319"/>
    <cfRule type="duplicateValues" dxfId="2639" priority="136320"/>
    <cfRule type="duplicateValues" dxfId="2638" priority="136321"/>
    <cfRule type="duplicateValues" dxfId="2637" priority="136446"/>
    <cfRule type="duplicateValues" dxfId="2636" priority="136447"/>
    <cfRule type="duplicateValues" dxfId="2635" priority="136448"/>
    <cfRule type="duplicateValues" dxfId="2634" priority="136449"/>
    <cfRule type="duplicateValues" dxfId="2633" priority="136450"/>
    <cfRule type="duplicateValues" dxfId="2632" priority="136451"/>
    <cfRule type="duplicateValues" dxfId="2631" priority="136452"/>
    <cfRule type="duplicateValues" dxfId="2630" priority="136453"/>
    <cfRule type="duplicateValues" dxfId="2629" priority="136454"/>
    <cfRule type="duplicateValues" dxfId="2628" priority="136455"/>
    <cfRule type="duplicateValues" dxfId="2627" priority="136456"/>
    <cfRule type="duplicateValues" dxfId="2626" priority="136457"/>
    <cfRule type="duplicateValues" dxfId="2625" priority="136458"/>
    <cfRule type="duplicateValues" dxfId="2624" priority="136459"/>
    <cfRule type="duplicateValues" dxfId="2623" priority="136460"/>
    <cfRule type="duplicateValues" dxfId="2622" priority="136461"/>
    <cfRule type="duplicateValues" dxfId="2621" priority="136462"/>
    <cfRule type="duplicateValues" dxfId="2620" priority="136463"/>
    <cfRule type="duplicateValues" dxfId="2619" priority="136464"/>
    <cfRule type="duplicateValues" dxfId="2618" priority="136465"/>
    <cfRule type="duplicateValues" dxfId="2617" priority="136466"/>
    <cfRule type="duplicateValues" dxfId="2616" priority="136467"/>
    <cfRule type="duplicateValues" dxfId="2615" priority="136468"/>
    <cfRule type="duplicateValues" dxfId="2614" priority="136469"/>
    <cfRule type="duplicateValues" dxfId="2613" priority="136470"/>
    <cfRule type="duplicateValues" dxfId="2612" priority="136471"/>
    <cfRule type="duplicateValues" dxfId="2611" priority="136472"/>
    <cfRule type="duplicateValues" dxfId="2610" priority="136473"/>
    <cfRule type="duplicateValues" dxfId="2609" priority="136474"/>
    <cfRule type="duplicateValues" dxfId="2608" priority="136475"/>
    <cfRule type="duplicateValues" dxfId="2607" priority="136476"/>
    <cfRule type="duplicateValues" dxfId="2606" priority="136477"/>
    <cfRule type="duplicateValues" dxfId="2605" priority="136478"/>
    <cfRule type="duplicateValues" dxfId="2604" priority="136479"/>
    <cfRule type="duplicateValues" dxfId="2603" priority="136480"/>
    <cfRule type="duplicateValues" dxfId="2602" priority="136481"/>
    <cfRule type="duplicateValues" dxfId="2601" priority="136482"/>
    <cfRule type="duplicateValues" dxfId="2600" priority="136483"/>
    <cfRule type="duplicateValues" dxfId="2599" priority="136484"/>
    <cfRule type="duplicateValues" dxfId="2598" priority="136485"/>
    <cfRule type="duplicateValues" dxfId="2597" priority="136486"/>
    <cfRule type="duplicateValues" dxfId="2596" priority="136487"/>
  </conditionalFormatting>
  <conditionalFormatting sqref="A132:A134">
    <cfRule type="duplicateValues" dxfId="2595" priority="136956"/>
    <cfRule type="duplicateValues" dxfId="2594" priority="136957"/>
    <cfRule type="duplicateValues" dxfId="2593" priority="136958"/>
    <cfRule type="duplicateValues" dxfId="2592" priority="136959"/>
    <cfRule type="duplicateValues" dxfId="2591" priority="136960"/>
    <cfRule type="duplicateValues" dxfId="2590" priority="136961"/>
    <cfRule type="duplicateValues" dxfId="2589" priority="136962"/>
    <cfRule type="duplicateValues" dxfId="2588" priority="136963"/>
    <cfRule type="duplicateValues" dxfId="2587" priority="136964"/>
    <cfRule type="duplicateValues" dxfId="2586" priority="136965"/>
    <cfRule type="duplicateValues" dxfId="2585" priority="136966"/>
    <cfRule type="duplicateValues" dxfId="2584" priority="136967"/>
    <cfRule type="duplicateValues" dxfId="2583" priority="136968"/>
    <cfRule type="duplicateValues" dxfId="2582" priority="137093"/>
    <cfRule type="duplicateValues" dxfId="2581" priority="137094"/>
    <cfRule type="duplicateValues" dxfId="2580" priority="137095"/>
    <cfRule type="duplicateValues" dxfId="2579" priority="137096"/>
    <cfRule type="duplicateValues" dxfId="2578" priority="137097"/>
    <cfRule type="duplicateValues" dxfId="2577" priority="137098"/>
    <cfRule type="duplicateValues" dxfId="2576" priority="137099"/>
    <cfRule type="duplicateValues" dxfId="2575" priority="137100"/>
    <cfRule type="duplicateValues" dxfId="2574" priority="137101"/>
    <cfRule type="duplicateValues" dxfId="2573" priority="137102"/>
    <cfRule type="duplicateValues" dxfId="2572" priority="137103"/>
    <cfRule type="duplicateValues" dxfId="2571" priority="137104"/>
    <cfRule type="duplicateValues" dxfId="2570" priority="137105"/>
    <cfRule type="duplicateValues" dxfId="2569" priority="137106"/>
    <cfRule type="duplicateValues" dxfId="2568" priority="137107"/>
    <cfRule type="duplicateValues" dxfId="2567" priority="137108"/>
    <cfRule type="duplicateValues" dxfId="2566" priority="137109"/>
    <cfRule type="duplicateValues" dxfId="2565" priority="137110"/>
    <cfRule type="duplicateValues" dxfId="2564" priority="137111"/>
    <cfRule type="duplicateValues" dxfId="2563" priority="137112"/>
    <cfRule type="duplicateValues" dxfId="2562" priority="137113"/>
    <cfRule type="duplicateValues" dxfId="2561" priority="137114"/>
    <cfRule type="duplicateValues" dxfId="2560" priority="137115"/>
    <cfRule type="duplicateValues" dxfId="2559" priority="137116"/>
    <cfRule type="duplicateValues" dxfId="2558" priority="137117"/>
    <cfRule type="duplicateValues" dxfId="2557" priority="137118"/>
    <cfRule type="duplicateValues" dxfId="2556" priority="137119"/>
    <cfRule type="duplicateValues" dxfId="2555" priority="137120"/>
    <cfRule type="duplicateValues" dxfId="2554" priority="137121"/>
    <cfRule type="duplicateValues" dxfId="2553" priority="137122"/>
    <cfRule type="duplicateValues" dxfId="2552" priority="137123"/>
    <cfRule type="duplicateValues" dxfId="2551" priority="137124"/>
    <cfRule type="duplicateValues" dxfId="2550" priority="137125"/>
    <cfRule type="duplicateValues" dxfId="2549" priority="137126"/>
    <cfRule type="duplicateValues" dxfId="2548" priority="137127"/>
    <cfRule type="duplicateValues" dxfId="2547" priority="137128"/>
    <cfRule type="duplicateValues" dxfId="2546" priority="137129"/>
    <cfRule type="duplicateValues" dxfId="2545" priority="137130"/>
    <cfRule type="duplicateValues" dxfId="2544" priority="137131"/>
    <cfRule type="duplicateValues" dxfId="2543" priority="137132"/>
    <cfRule type="duplicateValues" dxfId="2542" priority="137133"/>
    <cfRule type="duplicateValues" dxfId="2541" priority="137134"/>
  </conditionalFormatting>
  <conditionalFormatting sqref="A137:A138">
    <cfRule type="duplicateValues" dxfId="2540" priority="137424"/>
    <cfRule type="duplicateValues" dxfId="2539" priority="137425"/>
    <cfRule type="duplicateValues" dxfId="2538" priority="137426"/>
    <cfRule type="duplicateValues" dxfId="2537" priority="137427"/>
    <cfRule type="duplicateValues" dxfId="2536" priority="137428"/>
    <cfRule type="duplicateValues" dxfId="2535" priority="137429"/>
    <cfRule type="duplicateValues" dxfId="2534" priority="137430"/>
    <cfRule type="duplicateValues" dxfId="2533" priority="137431"/>
    <cfRule type="duplicateValues" dxfId="2532" priority="137432"/>
    <cfRule type="duplicateValues" dxfId="2531" priority="137433"/>
    <cfRule type="duplicateValues" dxfId="2530" priority="137434"/>
    <cfRule type="duplicateValues" dxfId="2529" priority="137435"/>
    <cfRule type="duplicateValues" dxfId="2528" priority="137436"/>
    <cfRule type="duplicateValues" dxfId="2527" priority="137561"/>
    <cfRule type="duplicateValues" dxfId="2526" priority="137562"/>
    <cfRule type="duplicateValues" dxfId="2525" priority="137563"/>
    <cfRule type="duplicateValues" dxfId="2524" priority="137564"/>
    <cfRule type="duplicateValues" dxfId="2523" priority="137565"/>
    <cfRule type="duplicateValues" dxfId="2522" priority="137566"/>
    <cfRule type="duplicateValues" dxfId="2521" priority="137567"/>
    <cfRule type="duplicateValues" dxfId="2520" priority="137568"/>
    <cfRule type="duplicateValues" dxfId="2519" priority="137569"/>
    <cfRule type="duplicateValues" dxfId="2518" priority="137570"/>
    <cfRule type="duplicateValues" dxfId="2517" priority="137571"/>
    <cfRule type="duplicateValues" dxfId="2516" priority="137572"/>
    <cfRule type="duplicateValues" dxfId="2515" priority="137573"/>
    <cfRule type="duplicateValues" dxfId="2514" priority="137574"/>
    <cfRule type="duplicateValues" dxfId="2513" priority="137575"/>
    <cfRule type="duplicateValues" dxfId="2512" priority="137576"/>
    <cfRule type="duplicateValues" dxfId="2511" priority="137577"/>
    <cfRule type="duplicateValues" dxfId="2510" priority="137578"/>
    <cfRule type="duplicateValues" dxfId="2509" priority="137579"/>
    <cfRule type="duplicateValues" dxfId="2508" priority="137580"/>
    <cfRule type="duplicateValues" dxfId="2507" priority="137581"/>
    <cfRule type="duplicateValues" dxfId="2506" priority="137582"/>
    <cfRule type="duplicateValues" dxfId="2505" priority="137583"/>
    <cfRule type="duplicateValues" dxfId="2504" priority="137584"/>
    <cfRule type="duplicateValues" dxfId="2503" priority="137585"/>
    <cfRule type="duplicateValues" dxfId="2502" priority="137586"/>
    <cfRule type="duplicateValues" dxfId="2501" priority="137587"/>
    <cfRule type="duplicateValues" dxfId="2500" priority="137588"/>
    <cfRule type="duplicateValues" dxfId="2499" priority="137589"/>
    <cfRule type="duplicateValues" dxfId="2498" priority="137590"/>
    <cfRule type="duplicateValues" dxfId="2497" priority="137591"/>
    <cfRule type="duplicateValues" dxfId="2496" priority="137592"/>
    <cfRule type="duplicateValues" dxfId="2495" priority="137593"/>
    <cfRule type="duplicateValues" dxfId="2494" priority="137594"/>
    <cfRule type="duplicateValues" dxfId="2493" priority="137595"/>
    <cfRule type="duplicateValues" dxfId="2492" priority="137596"/>
    <cfRule type="duplicateValues" dxfId="2491" priority="137597"/>
    <cfRule type="duplicateValues" dxfId="2490" priority="137598"/>
    <cfRule type="duplicateValues" dxfId="2489" priority="137599"/>
    <cfRule type="duplicateValues" dxfId="2488" priority="137600"/>
    <cfRule type="duplicateValues" dxfId="2487" priority="137601"/>
    <cfRule type="duplicateValues" dxfId="2486" priority="137602"/>
  </conditionalFormatting>
  <conditionalFormatting sqref="A139">
    <cfRule type="duplicateValues" dxfId="2485" priority="137837"/>
    <cfRule type="duplicateValues" dxfId="2484" priority="137838"/>
    <cfRule type="duplicateValues" dxfId="2483" priority="137839"/>
    <cfRule type="duplicateValues" dxfId="2482" priority="137840"/>
    <cfRule type="duplicateValues" dxfId="2481" priority="137841"/>
    <cfRule type="duplicateValues" dxfId="2480" priority="137842"/>
    <cfRule type="duplicateValues" dxfId="2479" priority="137843"/>
    <cfRule type="duplicateValues" dxfId="2478" priority="137844"/>
    <cfRule type="duplicateValues" dxfId="2477" priority="137845"/>
    <cfRule type="duplicateValues" dxfId="2476" priority="137846"/>
    <cfRule type="duplicateValues" dxfId="2475" priority="137847"/>
    <cfRule type="duplicateValues" dxfId="2474" priority="137848"/>
    <cfRule type="duplicateValues" dxfId="2473" priority="137849"/>
    <cfRule type="duplicateValues" dxfId="2472" priority="137974"/>
    <cfRule type="duplicateValues" dxfId="2471" priority="137975"/>
    <cfRule type="duplicateValues" dxfId="2470" priority="137976"/>
    <cfRule type="duplicateValues" dxfId="2469" priority="137977"/>
    <cfRule type="duplicateValues" dxfId="2468" priority="137978"/>
    <cfRule type="duplicateValues" dxfId="2467" priority="137979"/>
    <cfRule type="duplicateValues" dxfId="2466" priority="137980"/>
    <cfRule type="duplicateValues" dxfId="2465" priority="137981"/>
    <cfRule type="duplicateValues" dxfId="2464" priority="137982"/>
    <cfRule type="duplicateValues" dxfId="2463" priority="137983"/>
    <cfRule type="duplicateValues" dxfId="2462" priority="137984"/>
    <cfRule type="duplicateValues" dxfId="2461" priority="137985"/>
    <cfRule type="duplicateValues" dxfId="2460" priority="137986"/>
    <cfRule type="duplicateValues" dxfId="2459" priority="137987"/>
    <cfRule type="duplicateValues" dxfId="2458" priority="137988"/>
    <cfRule type="duplicateValues" dxfId="2457" priority="137989"/>
    <cfRule type="duplicateValues" dxfId="2456" priority="137990"/>
    <cfRule type="duplicateValues" dxfId="2455" priority="137991"/>
    <cfRule type="duplicateValues" dxfId="2454" priority="137992"/>
    <cfRule type="duplicateValues" dxfId="2453" priority="137993"/>
    <cfRule type="duplicateValues" dxfId="2452" priority="137994"/>
    <cfRule type="duplicateValues" dxfId="2451" priority="137995"/>
    <cfRule type="duplicateValues" dxfId="2450" priority="137996"/>
    <cfRule type="duplicateValues" dxfId="2449" priority="137997"/>
    <cfRule type="duplicateValues" dxfId="2448" priority="137998"/>
    <cfRule type="duplicateValues" dxfId="2447" priority="137999"/>
    <cfRule type="duplicateValues" dxfId="2446" priority="138000"/>
    <cfRule type="duplicateValues" dxfId="2445" priority="138001"/>
    <cfRule type="duplicateValues" dxfId="2444" priority="138002"/>
    <cfRule type="duplicateValues" dxfId="2443" priority="138003"/>
    <cfRule type="duplicateValues" dxfId="2442" priority="138004"/>
    <cfRule type="duplicateValues" dxfId="2441" priority="138005"/>
    <cfRule type="duplicateValues" dxfId="2440" priority="138006"/>
    <cfRule type="duplicateValues" dxfId="2439" priority="138007"/>
    <cfRule type="duplicateValues" dxfId="2438" priority="138008"/>
    <cfRule type="duplicateValues" dxfId="2437" priority="138009"/>
    <cfRule type="duplicateValues" dxfId="2436" priority="138010"/>
    <cfRule type="duplicateValues" dxfId="2435" priority="138011"/>
    <cfRule type="duplicateValues" dxfId="2434" priority="138012"/>
    <cfRule type="duplicateValues" dxfId="2433" priority="138013"/>
    <cfRule type="duplicateValues" dxfId="2432" priority="138014"/>
    <cfRule type="duplicateValues" dxfId="2431" priority="138015"/>
  </conditionalFormatting>
  <conditionalFormatting sqref="A140:A141">
    <cfRule type="duplicateValues" dxfId="2430" priority="138071"/>
    <cfRule type="duplicateValues" dxfId="2429" priority="138072"/>
    <cfRule type="duplicateValues" dxfId="2428" priority="138073"/>
    <cfRule type="duplicateValues" dxfId="2427" priority="138074"/>
    <cfRule type="duplicateValues" dxfId="2426" priority="138075"/>
    <cfRule type="duplicateValues" dxfId="2425" priority="138076"/>
    <cfRule type="duplicateValues" dxfId="2424" priority="138077"/>
    <cfRule type="duplicateValues" dxfId="2423" priority="138078"/>
    <cfRule type="duplicateValues" dxfId="2422" priority="138079"/>
    <cfRule type="duplicateValues" dxfId="2421" priority="138080"/>
    <cfRule type="duplicateValues" dxfId="2420" priority="138081"/>
    <cfRule type="duplicateValues" dxfId="2419" priority="138082"/>
    <cfRule type="duplicateValues" dxfId="2418" priority="138083"/>
    <cfRule type="duplicateValues" dxfId="2417" priority="138208"/>
    <cfRule type="duplicateValues" dxfId="2416" priority="138209"/>
    <cfRule type="duplicateValues" dxfId="2415" priority="138210"/>
    <cfRule type="duplicateValues" dxfId="2414" priority="138211"/>
    <cfRule type="duplicateValues" dxfId="2413" priority="138212"/>
    <cfRule type="duplicateValues" dxfId="2412" priority="138213"/>
    <cfRule type="duplicateValues" dxfId="2411" priority="138214"/>
    <cfRule type="duplicateValues" dxfId="2410" priority="138215"/>
    <cfRule type="duplicateValues" dxfId="2409" priority="138216"/>
    <cfRule type="duplicateValues" dxfId="2408" priority="138217"/>
    <cfRule type="duplicateValues" dxfId="2407" priority="138218"/>
    <cfRule type="duplicateValues" dxfId="2406" priority="138219"/>
    <cfRule type="duplicateValues" dxfId="2405" priority="138220"/>
    <cfRule type="duplicateValues" dxfId="2404" priority="138221"/>
    <cfRule type="duplicateValues" dxfId="2403" priority="138222"/>
    <cfRule type="duplicateValues" dxfId="2402" priority="138223"/>
    <cfRule type="duplicateValues" dxfId="2401" priority="138224"/>
    <cfRule type="duplicateValues" dxfId="2400" priority="138225"/>
    <cfRule type="duplicateValues" dxfId="2399" priority="138226"/>
    <cfRule type="duplicateValues" dxfId="2398" priority="138227"/>
    <cfRule type="duplicateValues" dxfId="2397" priority="138228"/>
    <cfRule type="duplicateValues" dxfId="2396" priority="138229"/>
    <cfRule type="duplicateValues" dxfId="2395" priority="138230"/>
    <cfRule type="duplicateValues" dxfId="2394" priority="138231"/>
    <cfRule type="duplicateValues" dxfId="2393" priority="138232"/>
    <cfRule type="duplicateValues" dxfId="2392" priority="138233"/>
    <cfRule type="duplicateValues" dxfId="2391" priority="138234"/>
    <cfRule type="duplicateValues" dxfId="2390" priority="138235"/>
    <cfRule type="duplicateValues" dxfId="2389" priority="138236"/>
    <cfRule type="duplicateValues" dxfId="2388" priority="138237"/>
    <cfRule type="duplicateValues" dxfId="2387" priority="138238"/>
    <cfRule type="duplicateValues" dxfId="2386" priority="138239"/>
    <cfRule type="duplicateValues" dxfId="2385" priority="138240"/>
    <cfRule type="duplicateValues" dxfId="2384" priority="138241"/>
    <cfRule type="duplicateValues" dxfId="2383" priority="138242"/>
    <cfRule type="duplicateValues" dxfId="2382" priority="138243"/>
    <cfRule type="duplicateValues" dxfId="2381" priority="138244"/>
    <cfRule type="duplicateValues" dxfId="2380" priority="138245"/>
    <cfRule type="duplicateValues" dxfId="2379" priority="138246"/>
    <cfRule type="duplicateValues" dxfId="2378" priority="138247"/>
    <cfRule type="duplicateValues" dxfId="2377" priority="138248"/>
    <cfRule type="duplicateValues" dxfId="2376" priority="138249"/>
  </conditionalFormatting>
  <conditionalFormatting sqref="A142">
    <cfRule type="duplicateValues" dxfId="2375" priority="138305"/>
    <cfRule type="duplicateValues" dxfId="2374" priority="138306"/>
    <cfRule type="duplicateValues" dxfId="2373" priority="138307"/>
    <cfRule type="duplicateValues" dxfId="2372" priority="138308"/>
    <cfRule type="duplicateValues" dxfId="2371" priority="138309"/>
    <cfRule type="duplicateValues" dxfId="2370" priority="138310"/>
    <cfRule type="duplicateValues" dxfId="2369" priority="138311"/>
    <cfRule type="duplicateValues" dxfId="2368" priority="138312"/>
    <cfRule type="duplicateValues" dxfId="2367" priority="138313"/>
    <cfRule type="duplicateValues" dxfId="2366" priority="138314"/>
    <cfRule type="duplicateValues" dxfId="2365" priority="138315"/>
    <cfRule type="duplicateValues" dxfId="2364" priority="138316"/>
    <cfRule type="duplicateValues" dxfId="2363" priority="138317"/>
    <cfRule type="duplicateValues" dxfId="2362" priority="138442"/>
    <cfRule type="duplicateValues" dxfId="2361" priority="138443"/>
    <cfRule type="duplicateValues" dxfId="2360" priority="138444"/>
    <cfRule type="duplicateValues" dxfId="2359" priority="138445"/>
    <cfRule type="duplicateValues" dxfId="2358" priority="138446"/>
    <cfRule type="duplicateValues" dxfId="2357" priority="138447"/>
    <cfRule type="duplicateValues" dxfId="2356" priority="138448"/>
    <cfRule type="duplicateValues" dxfId="2355" priority="138449"/>
    <cfRule type="duplicateValues" dxfId="2354" priority="138450"/>
    <cfRule type="duplicateValues" dxfId="2353" priority="138451"/>
    <cfRule type="duplicateValues" dxfId="2352" priority="138452"/>
    <cfRule type="duplicateValues" dxfId="2351" priority="138453"/>
    <cfRule type="duplicateValues" dxfId="2350" priority="138454"/>
    <cfRule type="duplicateValues" dxfId="2349" priority="138455"/>
    <cfRule type="duplicateValues" dxfId="2348" priority="138456"/>
    <cfRule type="duplicateValues" dxfId="2347" priority="138457"/>
    <cfRule type="duplicateValues" dxfId="2346" priority="138458"/>
    <cfRule type="duplicateValues" dxfId="2345" priority="138459"/>
    <cfRule type="duplicateValues" dxfId="2344" priority="138460"/>
    <cfRule type="duplicateValues" dxfId="2343" priority="138461"/>
    <cfRule type="duplicateValues" dxfId="2342" priority="138462"/>
    <cfRule type="duplicateValues" dxfId="2341" priority="138463"/>
    <cfRule type="duplicateValues" dxfId="2340" priority="138464"/>
    <cfRule type="duplicateValues" dxfId="2339" priority="138465"/>
    <cfRule type="duplicateValues" dxfId="2338" priority="138466"/>
    <cfRule type="duplicateValues" dxfId="2337" priority="138467"/>
    <cfRule type="duplicateValues" dxfId="2336" priority="138468"/>
    <cfRule type="duplicateValues" dxfId="2335" priority="138469"/>
    <cfRule type="duplicateValues" dxfId="2334" priority="138470"/>
    <cfRule type="duplicateValues" dxfId="2333" priority="138471"/>
    <cfRule type="duplicateValues" dxfId="2332" priority="138472"/>
    <cfRule type="duplicateValues" dxfId="2331" priority="138473"/>
    <cfRule type="duplicateValues" dxfId="2330" priority="138474"/>
    <cfRule type="duplicateValues" dxfId="2329" priority="138475"/>
    <cfRule type="duplicateValues" dxfId="2328" priority="138476"/>
    <cfRule type="duplicateValues" dxfId="2327" priority="138477"/>
    <cfRule type="duplicateValues" dxfId="2326" priority="138478"/>
    <cfRule type="duplicateValues" dxfId="2325" priority="138479"/>
    <cfRule type="duplicateValues" dxfId="2324" priority="138480"/>
    <cfRule type="duplicateValues" dxfId="2323" priority="138481"/>
    <cfRule type="duplicateValues" dxfId="2322" priority="138482"/>
    <cfRule type="duplicateValues" dxfId="2321" priority="138483"/>
  </conditionalFormatting>
  <conditionalFormatting sqref="A143">
    <cfRule type="duplicateValues" dxfId="2320" priority="138539"/>
    <cfRule type="duplicateValues" dxfId="2319" priority="138540"/>
    <cfRule type="duplicateValues" dxfId="2318" priority="138541"/>
    <cfRule type="duplicateValues" dxfId="2317" priority="138542"/>
    <cfRule type="duplicateValues" dxfId="2316" priority="138543"/>
    <cfRule type="duplicateValues" dxfId="2315" priority="138544"/>
    <cfRule type="duplicateValues" dxfId="2314" priority="138545"/>
    <cfRule type="duplicateValues" dxfId="2313" priority="138546"/>
    <cfRule type="duplicateValues" dxfId="2312" priority="138547"/>
    <cfRule type="duplicateValues" dxfId="2311" priority="138548"/>
    <cfRule type="duplicateValues" dxfId="2310" priority="138549"/>
    <cfRule type="duplicateValues" dxfId="2309" priority="138550"/>
    <cfRule type="duplicateValues" dxfId="2308" priority="138551"/>
    <cfRule type="duplicateValues" dxfId="2307" priority="138676"/>
    <cfRule type="duplicateValues" dxfId="2306" priority="138677"/>
    <cfRule type="duplicateValues" dxfId="2305" priority="138678"/>
    <cfRule type="duplicateValues" dxfId="2304" priority="138679"/>
    <cfRule type="duplicateValues" dxfId="2303" priority="138680"/>
    <cfRule type="duplicateValues" dxfId="2302" priority="138681"/>
    <cfRule type="duplicateValues" dxfId="2301" priority="138682"/>
    <cfRule type="duplicateValues" dxfId="2300" priority="138683"/>
    <cfRule type="duplicateValues" dxfId="2299" priority="138684"/>
    <cfRule type="duplicateValues" dxfId="2298" priority="138685"/>
    <cfRule type="duplicateValues" dxfId="2297" priority="138686"/>
    <cfRule type="duplicateValues" dxfId="2296" priority="138687"/>
    <cfRule type="duplicateValues" dxfId="2295" priority="138688"/>
    <cfRule type="duplicateValues" dxfId="2294" priority="138689"/>
    <cfRule type="duplicateValues" dxfId="2293" priority="138690"/>
    <cfRule type="duplicateValues" dxfId="2292" priority="138691"/>
    <cfRule type="duplicateValues" dxfId="2291" priority="138692"/>
    <cfRule type="duplicateValues" dxfId="2290" priority="138693"/>
    <cfRule type="duplicateValues" dxfId="2289" priority="138694"/>
    <cfRule type="duplicateValues" dxfId="2288" priority="138695"/>
    <cfRule type="duplicateValues" dxfId="2287" priority="138696"/>
    <cfRule type="duplicateValues" dxfId="2286" priority="138697"/>
    <cfRule type="duplicateValues" dxfId="2285" priority="138698"/>
    <cfRule type="duplicateValues" dxfId="2284" priority="138699"/>
    <cfRule type="duplicateValues" dxfId="2283" priority="138700"/>
    <cfRule type="duplicateValues" dxfId="2282" priority="138701"/>
    <cfRule type="duplicateValues" dxfId="2281" priority="138702"/>
    <cfRule type="duplicateValues" dxfId="2280" priority="138703"/>
    <cfRule type="duplicateValues" dxfId="2279" priority="138704"/>
    <cfRule type="duplicateValues" dxfId="2278" priority="138705"/>
    <cfRule type="duplicateValues" dxfId="2277" priority="138706"/>
    <cfRule type="duplicateValues" dxfId="2276" priority="138707"/>
    <cfRule type="duplicateValues" dxfId="2275" priority="138708"/>
    <cfRule type="duplicateValues" dxfId="2274" priority="138709"/>
    <cfRule type="duplicateValues" dxfId="2273" priority="138710"/>
    <cfRule type="duplicateValues" dxfId="2272" priority="138711"/>
    <cfRule type="duplicateValues" dxfId="2271" priority="138712"/>
    <cfRule type="duplicateValues" dxfId="2270" priority="138713"/>
    <cfRule type="duplicateValues" dxfId="2269" priority="138714"/>
    <cfRule type="duplicateValues" dxfId="2268" priority="138715"/>
    <cfRule type="duplicateValues" dxfId="2267" priority="138716"/>
    <cfRule type="duplicateValues" dxfId="2266" priority="138717"/>
  </conditionalFormatting>
  <conditionalFormatting sqref="A106">
    <cfRule type="duplicateValues" dxfId="2265" priority="139089"/>
    <cfRule type="duplicateValues" dxfId="2264" priority="139090"/>
    <cfRule type="duplicateValues" dxfId="2263" priority="139091"/>
    <cfRule type="duplicateValues" dxfId="2262" priority="139092"/>
    <cfRule type="duplicateValues" dxfId="2261" priority="139093"/>
    <cfRule type="duplicateValues" dxfId="2260" priority="139094"/>
    <cfRule type="duplicateValues" dxfId="2259" priority="139095"/>
    <cfRule type="duplicateValues" dxfId="2258" priority="139096"/>
    <cfRule type="duplicateValues" dxfId="2257" priority="139097"/>
    <cfRule type="duplicateValues" dxfId="2256" priority="139098"/>
    <cfRule type="duplicateValues" dxfId="2255" priority="139099"/>
    <cfRule type="duplicateValues" dxfId="2254" priority="139100"/>
    <cfRule type="duplicateValues" dxfId="2253" priority="139101"/>
    <cfRule type="duplicateValues" dxfId="2252" priority="139102"/>
    <cfRule type="duplicateValues" dxfId="2251" priority="139103"/>
    <cfRule type="duplicateValues" dxfId="2250" priority="139104"/>
    <cfRule type="duplicateValues" dxfId="2249" priority="139105"/>
    <cfRule type="duplicateValues" dxfId="2248" priority="139106"/>
    <cfRule type="duplicateValues" dxfId="2247" priority="139107"/>
    <cfRule type="duplicateValues" dxfId="2246" priority="139108"/>
    <cfRule type="duplicateValues" dxfId="2245" priority="139109"/>
    <cfRule type="duplicateValues" dxfId="2244" priority="139110"/>
    <cfRule type="duplicateValues" dxfId="2243" priority="139111"/>
    <cfRule type="duplicateValues" dxfId="2242" priority="139112"/>
    <cfRule type="duplicateValues" dxfId="2241" priority="139113"/>
    <cfRule type="duplicateValues" dxfId="2240" priority="139114"/>
    <cfRule type="duplicateValues" dxfId="2239" priority="139115"/>
    <cfRule type="duplicateValues" dxfId="2238" priority="139116"/>
    <cfRule type="duplicateValues" dxfId="2237" priority="139117"/>
    <cfRule type="duplicateValues" dxfId="2236" priority="139118"/>
    <cfRule type="duplicateValues" dxfId="2235" priority="139119"/>
    <cfRule type="duplicateValues" dxfId="2234" priority="139120"/>
    <cfRule type="duplicateValues" dxfId="2233" priority="139121"/>
    <cfRule type="duplicateValues" dxfId="2232" priority="139122"/>
    <cfRule type="duplicateValues" dxfId="2231" priority="139123"/>
    <cfRule type="duplicateValues" dxfId="2230" priority="139124"/>
    <cfRule type="duplicateValues" dxfId="2229" priority="139125"/>
    <cfRule type="duplicateValues" dxfId="2228" priority="139126"/>
    <cfRule type="duplicateValues" dxfId="2227" priority="139127"/>
    <cfRule type="duplicateValues" dxfId="2226" priority="139128"/>
    <cfRule type="duplicateValues" dxfId="2225" priority="139129"/>
    <cfRule type="duplicateValues" dxfId="2224" priority="139130"/>
    <cfRule type="duplicateValues" dxfId="2223" priority="139131"/>
    <cfRule type="duplicateValues" dxfId="2222" priority="139132"/>
    <cfRule type="duplicateValues" dxfId="2221" priority="139133"/>
    <cfRule type="duplicateValues" dxfId="2220" priority="139134"/>
    <cfRule type="duplicateValues" dxfId="2219" priority="139135"/>
    <cfRule type="duplicateValues" dxfId="2218" priority="139136"/>
    <cfRule type="duplicateValues" dxfId="2217" priority="139137"/>
    <cfRule type="duplicateValues" dxfId="2216" priority="139138"/>
    <cfRule type="duplicateValues" dxfId="2215" priority="139139"/>
    <cfRule type="duplicateValues" dxfId="2214" priority="139140"/>
    <cfRule type="duplicateValues" dxfId="2213" priority="139141"/>
    <cfRule type="duplicateValues" dxfId="2212" priority="139142"/>
    <cfRule type="duplicateValues" dxfId="2211" priority="139143"/>
  </conditionalFormatting>
  <conditionalFormatting sqref="A118:A128">
    <cfRule type="duplicateValues" dxfId="2210" priority="139310"/>
    <cfRule type="duplicateValues" dxfId="2209" priority="139311"/>
    <cfRule type="duplicateValues" dxfId="2208" priority="139312"/>
    <cfRule type="duplicateValues" dxfId="2207" priority="139313"/>
    <cfRule type="duplicateValues" dxfId="2206" priority="139314"/>
    <cfRule type="duplicateValues" dxfId="2205" priority="139315"/>
    <cfRule type="duplicateValues" dxfId="2204" priority="139316"/>
    <cfRule type="duplicateValues" dxfId="2203" priority="139317"/>
    <cfRule type="duplicateValues" dxfId="2202" priority="139318"/>
    <cfRule type="duplicateValues" dxfId="2201" priority="139319"/>
    <cfRule type="duplicateValues" dxfId="2200" priority="139320"/>
    <cfRule type="duplicateValues" dxfId="2199" priority="139321"/>
    <cfRule type="duplicateValues" dxfId="2198" priority="139322"/>
    <cfRule type="duplicateValues" dxfId="2197" priority="139447"/>
    <cfRule type="duplicateValues" dxfId="2196" priority="139448"/>
    <cfRule type="duplicateValues" dxfId="2195" priority="139449"/>
    <cfRule type="duplicateValues" dxfId="2194" priority="139450"/>
    <cfRule type="duplicateValues" dxfId="2193" priority="139451"/>
    <cfRule type="duplicateValues" dxfId="2192" priority="139452"/>
    <cfRule type="duplicateValues" dxfId="2191" priority="139453"/>
    <cfRule type="duplicateValues" dxfId="2190" priority="139454"/>
    <cfRule type="duplicateValues" dxfId="2189" priority="139455"/>
    <cfRule type="duplicateValues" dxfId="2188" priority="139456"/>
    <cfRule type="duplicateValues" dxfId="2187" priority="139457"/>
    <cfRule type="duplicateValues" dxfId="2186" priority="139458"/>
    <cfRule type="duplicateValues" dxfId="2185" priority="139459"/>
    <cfRule type="duplicateValues" dxfId="2184" priority="139460"/>
    <cfRule type="duplicateValues" dxfId="2183" priority="139461"/>
    <cfRule type="duplicateValues" dxfId="2182" priority="139462"/>
    <cfRule type="duplicateValues" dxfId="2181" priority="139463"/>
    <cfRule type="duplicateValues" dxfId="2180" priority="139464"/>
    <cfRule type="duplicateValues" dxfId="2179" priority="139465"/>
    <cfRule type="duplicateValues" dxfId="2178" priority="139466"/>
    <cfRule type="duplicateValues" dxfId="2177" priority="139467"/>
    <cfRule type="duplicateValues" dxfId="2176" priority="139468"/>
    <cfRule type="duplicateValues" dxfId="2175" priority="139469"/>
    <cfRule type="duplicateValues" dxfId="2174" priority="139470"/>
    <cfRule type="duplicateValues" dxfId="2173" priority="139471"/>
    <cfRule type="duplicateValues" dxfId="2172" priority="139472"/>
    <cfRule type="duplicateValues" dxfId="2171" priority="139473"/>
    <cfRule type="duplicateValues" dxfId="2170" priority="139474"/>
    <cfRule type="duplicateValues" dxfId="2169" priority="139475"/>
    <cfRule type="duplicateValues" dxfId="2168" priority="139476"/>
    <cfRule type="duplicateValues" dxfId="2167" priority="139477"/>
    <cfRule type="duplicateValues" dxfId="2166" priority="139478"/>
    <cfRule type="duplicateValues" dxfId="2165" priority="139479"/>
    <cfRule type="duplicateValues" dxfId="2164" priority="139480"/>
    <cfRule type="duplicateValues" dxfId="2163" priority="139481"/>
    <cfRule type="duplicateValues" dxfId="2162" priority="139482"/>
    <cfRule type="duplicateValues" dxfId="2161" priority="139483"/>
    <cfRule type="duplicateValues" dxfId="2160" priority="139484"/>
    <cfRule type="duplicateValues" dxfId="2159" priority="139485"/>
    <cfRule type="duplicateValues" dxfId="2158" priority="139486"/>
    <cfRule type="duplicateValues" dxfId="2157" priority="139487"/>
    <cfRule type="duplicateValues" dxfId="2156" priority="139488"/>
  </conditionalFormatting>
  <conditionalFormatting sqref="A135:A136">
    <cfRule type="duplicateValues" dxfId="2155" priority="139681"/>
    <cfRule type="duplicateValues" dxfId="2154" priority="139682"/>
    <cfRule type="duplicateValues" dxfId="2153" priority="139683"/>
    <cfRule type="duplicateValues" dxfId="2152" priority="139684"/>
    <cfRule type="duplicateValues" dxfId="2151" priority="139685"/>
    <cfRule type="duplicateValues" dxfId="2150" priority="139686"/>
    <cfRule type="duplicateValues" dxfId="2149" priority="139687"/>
    <cfRule type="duplicateValues" dxfId="2148" priority="139688"/>
    <cfRule type="duplicateValues" dxfId="2147" priority="139689"/>
    <cfRule type="duplicateValues" dxfId="2146" priority="139690"/>
    <cfRule type="duplicateValues" dxfId="2145" priority="139691"/>
    <cfRule type="duplicateValues" dxfId="2144" priority="139692"/>
    <cfRule type="duplicateValues" dxfId="2143" priority="139693"/>
    <cfRule type="duplicateValues" dxfId="2142" priority="139694"/>
    <cfRule type="duplicateValues" dxfId="2141" priority="139695"/>
    <cfRule type="duplicateValues" dxfId="2140" priority="139696"/>
    <cfRule type="duplicateValues" dxfId="2139" priority="139697"/>
    <cfRule type="duplicateValues" dxfId="2138" priority="139698"/>
    <cfRule type="duplicateValues" dxfId="2137" priority="139699"/>
    <cfRule type="duplicateValues" dxfId="2136" priority="139700"/>
    <cfRule type="duplicateValues" dxfId="2135" priority="139701"/>
    <cfRule type="duplicateValues" dxfId="2134" priority="139702"/>
    <cfRule type="duplicateValues" dxfId="2133" priority="139703"/>
    <cfRule type="duplicateValues" dxfId="2132" priority="139704"/>
    <cfRule type="duplicateValues" dxfId="2131" priority="139705"/>
    <cfRule type="duplicateValues" dxfId="2130" priority="139706"/>
    <cfRule type="duplicateValues" dxfId="2129" priority="139707"/>
    <cfRule type="duplicateValues" dxfId="2128" priority="139708"/>
    <cfRule type="duplicateValues" dxfId="2127" priority="139709"/>
    <cfRule type="duplicateValues" dxfId="2126" priority="139710"/>
    <cfRule type="duplicateValues" dxfId="2125" priority="139711"/>
    <cfRule type="duplicateValues" dxfId="2124" priority="139712"/>
    <cfRule type="duplicateValues" dxfId="2123" priority="139713"/>
    <cfRule type="duplicateValues" dxfId="2122" priority="139714"/>
    <cfRule type="duplicateValues" dxfId="2121" priority="139715"/>
    <cfRule type="duplicateValues" dxfId="2120" priority="139716"/>
    <cfRule type="duplicateValues" dxfId="2119" priority="139717"/>
    <cfRule type="duplicateValues" dxfId="2118" priority="139718"/>
    <cfRule type="duplicateValues" dxfId="2117" priority="139719"/>
    <cfRule type="duplicateValues" dxfId="2116" priority="139720"/>
    <cfRule type="duplicateValues" dxfId="2115" priority="139721"/>
    <cfRule type="duplicateValues" dxfId="2114" priority="139722"/>
    <cfRule type="duplicateValues" dxfId="2113" priority="139723"/>
    <cfRule type="duplicateValues" dxfId="2112" priority="139724"/>
    <cfRule type="duplicateValues" dxfId="2111" priority="139725"/>
    <cfRule type="duplicateValues" dxfId="2110" priority="139726"/>
    <cfRule type="duplicateValues" dxfId="2109" priority="139727"/>
    <cfRule type="duplicateValues" dxfId="2108" priority="139728"/>
    <cfRule type="duplicateValues" dxfId="2107" priority="139729"/>
    <cfRule type="duplicateValues" dxfId="2106" priority="139730"/>
    <cfRule type="duplicateValues" dxfId="2105" priority="139731"/>
    <cfRule type="duplicateValues" dxfId="2104" priority="139732"/>
    <cfRule type="duplicateValues" dxfId="2103" priority="139733"/>
    <cfRule type="duplicateValues" dxfId="2102" priority="139734"/>
    <cfRule type="duplicateValues" dxfId="2101" priority="139735"/>
  </conditionalFormatting>
  <conditionalFormatting sqref="A129:A131">
    <cfRule type="duplicateValues" dxfId="2100" priority="139860"/>
    <cfRule type="duplicateValues" dxfId="2099" priority="139861"/>
    <cfRule type="duplicateValues" dxfId="2098" priority="139862"/>
    <cfRule type="duplicateValues" dxfId="2097" priority="139863"/>
    <cfRule type="duplicateValues" dxfId="2096" priority="139864"/>
    <cfRule type="duplicateValues" dxfId="2095" priority="139865"/>
    <cfRule type="duplicateValues" dxfId="2094" priority="139866"/>
    <cfRule type="duplicateValues" dxfId="2093" priority="139867"/>
    <cfRule type="duplicateValues" dxfId="2092" priority="139868"/>
    <cfRule type="duplicateValues" dxfId="2091" priority="139869"/>
    <cfRule type="duplicateValues" dxfId="2090" priority="139870"/>
    <cfRule type="duplicateValues" dxfId="2089" priority="139871"/>
    <cfRule type="duplicateValues" dxfId="2088" priority="139872"/>
    <cfRule type="duplicateValues" dxfId="2087" priority="139873"/>
    <cfRule type="duplicateValues" dxfId="2086" priority="139874"/>
    <cfRule type="duplicateValues" dxfId="2085" priority="139875"/>
    <cfRule type="duplicateValues" dxfId="2084" priority="139876"/>
    <cfRule type="duplicateValues" dxfId="2083" priority="139877"/>
    <cfRule type="duplicateValues" dxfId="2082" priority="139878"/>
    <cfRule type="duplicateValues" dxfId="2081" priority="139879"/>
    <cfRule type="duplicateValues" dxfId="2080" priority="139880"/>
    <cfRule type="duplicateValues" dxfId="2079" priority="139881"/>
    <cfRule type="duplicateValues" dxfId="2078" priority="139882"/>
    <cfRule type="duplicateValues" dxfId="2077" priority="139883"/>
    <cfRule type="duplicateValues" dxfId="2076" priority="139884"/>
    <cfRule type="duplicateValues" dxfId="2075" priority="139885"/>
    <cfRule type="duplicateValues" dxfId="2074" priority="139886"/>
    <cfRule type="duplicateValues" dxfId="2073" priority="139887"/>
    <cfRule type="duplicateValues" dxfId="2072" priority="139888"/>
    <cfRule type="duplicateValues" dxfId="2071" priority="139889"/>
    <cfRule type="duplicateValues" dxfId="2070" priority="139890"/>
    <cfRule type="duplicateValues" dxfId="2069" priority="139891"/>
    <cfRule type="duplicateValues" dxfId="2068" priority="139892"/>
    <cfRule type="duplicateValues" dxfId="2067" priority="139893"/>
    <cfRule type="duplicateValues" dxfId="2066" priority="139894"/>
    <cfRule type="duplicateValues" dxfId="2065" priority="139895"/>
    <cfRule type="duplicateValues" dxfId="2064" priority="139896"/>
    <cfRule type="duplicateValues" dxfId="2063" priority="139897"/>
    <cfRule type="duplicateValues" dxfId="2062" priority="139898"/>
    <cfRule type="duplicateValues" dxfId="2061" priority="139899"/>
    <cfRule type="duplicateValues" dxfId="2060" priority="139900"/>
    <cfRule type="duplicateValues" dxfId="2059" priority="139901"/>
    <cfRule type="duplicateValues" dxfId="2058" priority="139902"/>
    <cfRule type="duplicateValues" dxfId="2057" priority="139903"/>
    <cfRule type="duplicateValues" dxfId="2056" priority="139904"/>
    <cfRule type="duplicateValues" dxfId="2055" priority="139905"/>
    <cfRule type="duplicateValues" dxfId="2054" priority="139906"/>
    <cfRule type="duplicateValues" dxfId="2053" priority="139907"/>
    <cfRule type="duplicateValues" dxfId="2052" priority="139908"/>
    <cfRule type="duplicateValues" dxfId="2051" priority="139909"/>
    <cfRule type="duplicateValues" dxfId="2050" priority="139910"/>
    <cfRule type="duplicateValues" dxfId="2049" priority="139911"/>
    <cfRule type="duplicateValues" dxfId="2048" priority="139912"/>
    <cfRule type="duplicateValues" dxfId="2047" priority="139913"/>
    <cfRule type="duplicateValues" dxfId="2046" priority="139914"/>
  </conditionalFormatting>
  <conditionalFormatting sqref="A144">
    <cfRule type="duplicateValues" dxfId="2045" priority="140452"/>
    <cfRule type="duplicateValues" dxfId="2044" priority="140453"/>
    <cfRule type="duplicateValues" dxfId="2043" priority="140454"/>
    <cfRule type="duplicateValues" dxfId="2042" priority="140455"/>
    <cfRule type="duplicateValues" dxfId="2041" priority="140456"/>
    <cfRule type="duplicateValues" dxfId="2040" priority="140457"/>
    <cfRule type="duplicateValues" dxfId="2039" priority="140458"/>
    <cfRule type="duplicateValues" dxfId="2038" priority="140459"/>
    <cfRule type="duplicateValues" dxfId="2037" priority="140460"/>
    <cfRule type="duplicateValues" dxfId="2036" priority="140461"/>
    <cfRule type="duplicateValues" dxfId="2035" priority="140462"/>
    <cfRule type="duplicateValues" dxfId="2034" priority="140463"/>
    <cfRule type="duplicateValues" dxfId="2033" priority="140464"/>
    <cfRule type="duplicateValues" dxfId="2032" priority="140465"/>
    <cfRule type="duplicateValues" dxfId="2031" priority="140466"/>
    <cfRule type="duplicateValues" dxfId="2030" priority="140467"/>
    <cfRule type="duplicateValues" dxfId="2029" priority="140468"/>
    <cfRule type="duplicateValues" dxfId="2028" priority="140469"/>
    <cfRule type="duplicateValues" dxfId="2027" priority="140470"/>
    <cfRule type="duplicateValues" dxfId="2026" priority="140471"/>
    <cfRule type="duplicateValues" dxfId="2025" priority="140472"/>
    <cfRule type="duplicateValues" dxfId="2024" priority="140473"/>
    <cfRule type="duplicateValues" dxfId="2023" priority="140474"/>
    <cfRule type="duplicateValues" dxfId="2022" priority="140475"/>
    <cfRule type="duplicateValues" dxfId="2021" priority="140476"/>
    <cfRule type="duplicateValues" dxfId="2020" priority="140477"/>
    <cfRule type="duplicateValues" dxfId="2019" priority="140478"/>
    <cfRule type="duplicateValues" dxfId="2018" priority="140479"/>
    <cfRule type="duplicateValues" dxfId="2017" priority="140480"/>
    <cfRule type="duplicateValues" dxfId="2016" priority="140481"/>
    <cfRule type="duplicateValues" dxfId="2015" priority="140482"/>
    <cfRule type="duplicateValues" dxfId="2014" priority="140483"/>
    <cfRule type="duplicateValues" dxfId="2013" priority="140484"/>
    <cfRule type="duplicateValues" dxfId="2012" priority="140485"/>
    <cfRule type="duplicateValues" dxfId="2011" priority="140486"/>
    <cfRule type="duplicateValues" dxfId="2010" priority="140487"/>
    <cfRule type="duplicateValues" dxfId="2009" priority="140488"/>
    <cfRule type="duplicateValues" dxfId="2008" priority="140489"/>
    <cfRule type="duplicateValues" dxfId="2007" priority="140490"/>
    <cfRule type="duplicateValues" dxfId="2006" priority="140491"/>
    <cfRule type="duplicateValues" dxfId="2005" priority="140492"/>
    <cfRule type="duplicateValues" dxfId="2004" priority="140493"/>
    <cfRule type="duplicateValues" dxfId="2003" priority="140494"/>
    <cfRule type="duplicateValues" dxfId="2002" priority="140495"/>
    <cfRule type="duplicateValues" dxfId="2001" priority="140496"/>
    <cfRule type="duplicateValues" dxfId="2000" priority="140497"/>
    <cfRule type="duplicateValues" dxfId="1999" priority="140498"/>
    <cfRule type="duplicateValues" dxfId="1998" priority="140499"/>
    <cfRule type="duplicateValues" dxfId="1997" priority="140500"/>
    <cfRule type="duplicateValues" dxfId="1996" priority="140501"/>
    <cfRule type="duplicateValues" dxfId="1995" priority="140502"/>
    <cfRule type="duplicateValues" dxfId="1994" priority="140503"/>
    <cfRule type="duplicateValues" dxfId="1993" priority="140504"/>
    <cfRule type="duplicateValues" dxfId="1992" priority="140505"/>
    <cfRule type="duplicateValues" dxfId="1991" priority="140506"/>
  </conditionalFormatting>
  <conditionalFormatting sqref="A145:A146">
    <cfRule type="duplicateValues" dxfId="1990" priority="140728"/>
    <cfRule type="duplicateValues" dxfId="1989" priority="140729"/>
    <cfRule type="duplicateValues" dxfId="1988" priority="140730"/>
    <cfRule type="duplicateValues" dxfId="1987" priority="140731"/>
    <cfRule type="duplicateValues" dxfId="1986" priority="140732"/>
    <cfRule type="duplicateValues" dxfId="1985" priority="140733"/>
    <cfRule type="duplicateValues" dxfId="1984" priority="140734"/>
    <cfRule type="duplicateValues" dxfId="1983" priority="140735"/>
    <cfRule type="duplicateValues" dxfId="1982" priority="140736"/>
    <cfRule type="duplicateValues" dxfId="1981" priority="140737"/>
    <cfRule type="duplicateValues" dxfId="1980" priority="140738"/>
    <cfRule type="duplicateValues" dxfId="1979" priority="140739"/>
    <cfRule type="duplicateValues" dxfId="1978" priority="140740"/>
    <cfRule type="duplicateValues" dxfId="1977" priority="140865"/>
    <cfRule type="duplicateValues" dxfId="1976" priority="140866"/>
    <cfRule type="duplicateValues" dxfId="1975" priority="140867"/>
    <cfRule type="duplicateValues" dxfId="1974" priority="140868"/>
    <cfRule type="duplicateValues" dxfId="1973" priority="140869"/>
    <cfRule type="duplicateValues" dxfId="1972" priority="140870"/>
    <cfRule type="duplicateValues" dxfId="1971" priority="140871"/>
    <cfRule type="duplicateValues" dxfId="1970" priority="140872"/>
    <cfRule type="duplicateValues" dxfId="1969" priority="140873"/>
    <cfRule type="duplicateValues" dxfId="1968" priority="140874"/>
    <cfRule type="duplicateValues" dxfId="1967" priority="140875"/>
    <cfRule type="duplicateValues" dxfId="1966" priority="140876"/>
    <cfRule type="duplicateValues" dxfId="1965" priority="140877"/>
    <cfRule type="duplicateValues" dxfId="1964" priority="140878"/>
    <cfRule type="duplicateValues" dxfId="1963" priority="140879"/>
    <cfRule type="duplicateValues" dxfId="1962" priority="140880"/>
    <cfRule type="duplicateValues" dxfId="1961" priority="140881"/>
    <cfRule type="duplicateValues" dxfId="1960" priority="140882"/>
    <cfRule type="duplicateValues" dxfId="1959" priority="140883"/>
    <cfRule type="duplicateValues" dxfId="1958" priority="140884"/>
    <cfRule type="duplicateValues" dxfId="1957" priority="140885"/>
    <cfRule type="duplicateValues" dxfId="1956" priority="140886"/>
    <cfRule type="duplicateValues" dxfId="1955" priority="140887"/>
    <cfRule type="duplicateValues" dxfId="1954" priority="140888"/>
    <cfRule type="duplicateValues" dxfId="1953" priority="140889"/>
    <cfRule type="duplicateValues" dxfId="1952" priority="140890"/>
    <cfRule type="duplicateValues" dxfId="1951" priority="140891"/>
    <cfRule type="duplicateValues" dxfId="1950" priority="140892"/>
    <cfRule type="duplicateValues" dxfId="1949" priority="140893"/>
    <cfRule type="duplicateValues" dxfId="1948" priority="140894"/>
    <cfRule type="duplicateValues" dxfId="1947" priority="140895"/>
    <cfRule type="duplicateValues" dxfId="1946" priority="140896"/>
    <cfRule type="duplicateValues" dxfId="1945" priority="140897"/>
    <cfRule type="duplicateValues" dxfId="1944" priority="140898"/>
    <cfRule type="duplicateValues" dxfId="1943" priority="140899"/>
    <cfRule type="duplicateValues" dxfId="1942" priority="140900"/>
    <cfRule type="duplicateValues" dxfId="1941" priority="140901"/>
    <cfRule type="duplicateValues" dxfId="1940" priority="140902"/>
    <cfRule type="duplicateValues" dxfId="1939" priority="140903"/>
    <cfRule type="duplicateValues" dxfId="1938" priority="140904"/>
    <cfRule type="duplicateValues" dxfId="1937" priority="140905"/>
    <cfRule type="duplicateValues" dxfId="1936" priority="140906"/>
  </conditionalFormatting>
  <conditionalFormatting sqref="A147">
    <cfRule type="duplicateValues" dxfId="1935" priority="140962"/>
    <cfRule type="duplicateValues" dxfId="1934" priority="140963"/>
    <cfRule type="duplicateValues" dxfId="1933" priority="140964"/>
    <cfRule type="duplicateValues" dxfId="1932" priority="140965"/>
    <cfRule type="duplicateValues" dxfId="1931" priority="140966"/>
    <cfRule type="duplicateValues" dxfId="1930" priority="140967"/>
    <cfRule type="duplicateValues" dxfId="1929" priority="140968"/>
    <cfRule type="duplicateValues" dxfId="1928" priority="140969"/>
    <cfRule type="duplicateValues" dxfId="1927" priority="140970"/>
    <cfRule type="duplicateValues" dxfId="1926" priority="140971"/>
    <cfRule type="duplicateValues" dxfId="1925" priority="140972"/>
    <cfRule type="duplicateValues" dxfId="1924" priority="140973"/>
    <cfRule type="duplicateValues" dxfId="1923" priority="140974"/>
    <cfRule type="duplicateValues" dxfId="1922" priority="141099"/>
    <cfRule type="duplicateValues" dxfId="1921" priority="141100"/>
    <cfRule type="duplicateValues" dxfId="1920" priority="141101"/>
    <cfRule type="duplicateValues" dxfId="1919" priority="141102"/>
    <cfRule type="duplicateValues" dxfId="1918" priority="141103"/>
    <cfRule type="duplicateValues" dxfId="1917" priority="141104"/>
    <cfRule type="duplicateValues" dxfId="1916" priority="141105"/>
    <cfRule type="duplicateValues" dxfId="1915" priority="141106"/>
    <cfRule type="duplicateValues" dxfId="1914" priority="141107"/>
    <cfRule type="duplicateValues" dxfId="1913" priority="141108"/>
    <cfRule type="duplicateValues" dxfId="1912" priority="141109"/>
    <cfRule type="duplicateValues" dxfId="1911" priority="141110"/>
    <cfRule type="duplicateValues" dxfId="1910" priority="141111"/>
    <cfRule type="duplicateValues" dxfId="1909" priority="141112"/>
    <cfRule type="duplicateValues" dxfId="1908" priority="141113"/>
    <cfRule type="duplicateValues" dxfId="1907" priority="141114"/>
    <cfRule type="duplicateValues" dxfId="1906" priority="141115"/>
    <cfRule type="duplicateValues" dxfId="1905" priority="141116"/>
    <cfRule type="duplicateValues" dxfId="1904" priority="141117"/>
    <cfRule type="duplicateValues" dxfId="1903" priority="141118"/>
    <cfRule type="duplicateValues" dxfId="1902" priority="141119"/>
    <cfRule type="duplicateValues" dxfId="1901" priority="141120"/>
    <cfRule type="duplicateValues" dxfId="1900" priority="141121"/>
    <cfRule type="duplicateValues" dxfId="1899" priority="141122"/>
    <cfRule type="duplicateValues" dxfId="1898" priority="141123"/>
    <cfRule type="duplicateValues" dxfId="1897" priority="141124"/>
    <cfRule type="duplicateValues" dxfId="1896" priority="141125"/>
    <cfRule type="duplicateValues" dxfId="1895" priority="141126"/>
    <cfRule type="duplicateValues" dxfId="1894" priority="141127"/>
    <cfRule type="duplicateValues" dxfId="1893" priority="141128"/>
    <cfRule type="duplicateValues" dxfId="1892" priority="141129"/>
    <cfRule type="duplicateValues" dxfId="1891" priority="141130"/>
    <cfRule type="duplicateValues" dxfId="1890" priority="141131"/>
    <cfRule type="duplicateValues" dxfId="1889" priority="141132"/>
    <cfRule type="duplicateValues" dxfId="1888" priority="141133"/>
    <cfRule type="duplicateValues" dxfId="1887" priority="141134"/>
    <cfRule type="duplicateValues" dxfId="1886" priority="141135"/>
    <cfRule type="duplicateValues" dxfId="1885" priority="141136"/>
    <cfRule type="duplicateValues" dxfId="1884" priority="141137"/>
    <cfRule type="duplicateValues" dxfId="1883" priority="141138"/>
    <cfRule type="duplicateValues" dxfId="1882" priority="141139"/>
    <cfRule type="duplicateValues" dxfId="1881" priority="141140"/>
  </conditionalFormatting>
  <conditionalFormatting sqref="A148">
    <cfRule type="duplicateValues" dxfId="1880" priority="141196"/>
    <cfRule type="duplicateValues" dxfId="1879" priority="141197"/>
    <cfRule type="duplicateValues" dxfId="1878" priority="141198"/>
    <cfRule type="duplicateValues" dxfId="1877" priority="141199"/>
    <cfRule type="duplicateValues" dxfId="1876" priority="141200"/>
    <cfRule type="duplicateValues" dxfId="1875" priority="141201"/>
    <cfRule type="duplicateValues" dxfId="1874" priority="141202"/>
    <cfRule type="duplicateValues" dxfId="1873" priority="141203"/>
    <cfRule type="duplicateValues" dxfId="1872" priority="141204"/>
    <cfRule type="duplicateValues" dxfId="1871" priority="141205"/>
    <cfRule type="duplicateValues" dxfId="1870" priority="141206"/>
    <cfRule type="duplicateValues" dxfId="1869" priority="141207"/>
    <cfRule type="duplicateValues" dxfId="1868" priority="141208"/>
    <cfRule type="duplicateValues" dxfId="1867" priority="141333"/>
    <cfRule type="duplicateValues" dxfId="1866" priority="141334"/>
    <cfRule type="duplicateValues" dxfId="1865" priority="141335"/>
    <cfRule type="duplicateValues" dxfId="1864" priority="141336"/>
    <cfRule type="duplicateValues" dxfId="1863" priority="141337"/>
    <cfRule type="duplicateValues" dxfId="1862" priority="141338"/>
    <cfRule type="duplicateValues" dxfId="1861" priority="141339"/>
    <cfRule type="duplicateValues" dxfId="1860" priority="141340"/>
    <cfRule type="duplicateValues" dxfId="1859" priority="141341"/>
    <cfRule type="duplicateValues" dxfId="1858" priority="141342"/>
    <cfRule type="duplicateValues" dxfId="1857" priority="141343"/>
    <cfRule type="duplicateValues" dxfId="1856" priority="141344"/>
    <cfRule type="duplicateValues" dxfId="1855" priority="141345"/>
    <cfRule type="duplicateValues" dxfId="1854" priority="141346"/>
    <cfRule type="duplicateValues" dxfId="1853" priority="141347"/>
    <cfRule type="duplicateValues" dxfId="1852" priority="141348"/>
    <cfRule type="duplicateValues" dxfId="1851" priority="141349"/>
    <cfRule type="duplicateValues" dxfId="1850" priority="141350"/>
    <cfRule type="duplicateValues" dxfId="1849" priority="141351"/>
    <cfRule type="duplicateValues" dxfId="1848" priority="141352"/>
    <cfRule type="duplicateValues" dxfId="1847" priority="141353"/>
    <cfRule type="duplicateValues" dxfId="1846" priority="141354"/>
    <cfRule type="duplicateValues" dxfId="1845" priority="141355"/>
    <cfRule type="duplicateValues" dxfId="1844" priority="141356"/>
    <cfRule type="duplicateValues" dxfId="1843" priority="141357"/>
    <cfRule type="duplicateValues" dxfId="1842" priority="141358"/>
    <cfRule type="duplicateValues" dxfId="1841" priority="141359"/>
    <cfRule type="duplicateValues" dxfId="1840" priority="141360"/>
    <cfRule type="duplicateValues" dxfId="1839" priority="141361"/>
    <cfRule type="duplicateValues" dxfId="1838" priority="141362"/>
    <cfRule type="duplicateValues" dxfId="1837" priority="141363"/>
    <cfRule type="duplicateValues" dxfId="1836" priority="141364"/>
    <cfRule type="duplicateValues" dxfId="1835" priority="141365"/>
    <cfRule type="duplicateValues" dxfId="1834" priority="141366"/>
    <cfRule type="duplicateValues" dxfId="1833" priority="141367"/>
    <cfRule type="duplicateValues" dxfId="1832" priority="141368"/>
    <cfRule type="duplicateValues" dxfId="1831" priority="141369"/>
    <cfRule type="duplicateValues" dxfId="1830" priority="141370"/>
    <cfRule type="duplicateValues" dxfId="1829" priority="141371"/>
    <cfRule type="duplicateValues" dxfId="1828" priority="141372"/>
    <cfRule type="duplicateValues" dxfId="1827" priority="141373"/>
    <cfRule type="duplicateValues" dxfId="1826" priority="141374"/>
  </conditionalFormatting>
  <conditionalFormatting sqref="A149:A150">
    <cfRule type="duplicateValues" dxfId="1825" priority="141430"/>
    <cfRule type="duplicateValues" dxfId="1824" priority="141431"/>
    <cfRule type="duplicateValues" dxfId="1823" priority="141432"/>
    <cfRule type="duplicateValues" dxfId="1822" priority="141433"/>
    <cfRule type="duplicateValues" dxfId="1821" priority="141434"/>
    <cfRule type="duplicateValues" dxfId="1820" priority="141435"/>
    <cfRule type="duplicateValues" dxfId="1819" priority="141436"/>
    <cfRule type="duplicateValues" dxfId="1818" priority="141437"/>
    <cfRule type="duplicateValues" dxfId="1817" priority="141438"/>
    <cfRule type="duplicateValues" dxfId="1816" priority="141439"/>
    <cfRule type="duplicateValues" dxfId="1815" priority="141440"/>
    <cfRule type="duplicateValues" dxfId="1814" priority="141441"/>
    <cfRule type="duplicateValues" dxfId="1813" priority="141442"/>
    <cfRule type="duplicateValues" dxfId="1812" priority="141567"/>
    <cfRule type="duplicateValues" dxfId="1811" priority="141568"/>
    <cfRule type="duplicateValues" dxfId="1810" priority="141569"/>
    <cfRule type="duplicateValues" dxfId="1809" priority="141570"/>
    <cfRule type="duplicateValues" dxfId="1808" priority="141571"/>
    <cfRule type="duplicateValues" dxfId="1807" priority="141572"/>
    <cfRule type="duplicateValues" dxfId="1806" priority="141573"/>
    <cfRule type="duplicateValues" dxfId="1805" priority="141574"/>
    <cfRule type="duplicateValues" dxfId="1804" priority="141575"/>
    <cfRule type="duplicateValues" dxfId="1803" priority="141576"/>
    <cfRule type="duplicateValues" dxfId="1802" priority="141577"/>
    <cfRule type="duplicateValues" dxfId="1801" priority="141578"/>
    <cfRule type="duplicateValues" dxfId="1800" priority="141579"/>
    <cfRule type="duplicateValues" dxfId="1799" priority="141580"/>
    <cfRule type="duplicateValues" dxfId="1798" priority="141581"/>
    <cfRule type="duplicateValues" dxfId="1797" priority="141582"/>
    <cfRule type="duplicateValues" dxfId="1796" priority="141583"/>
    <cfRule type="duplicateValues" dxfId="1795" priority="141584"/>
    <cfRule type="duplicateValues" dxfId="1794" priority="141585"/>
    <cfRule type="duplicateValues" dxfId="1793" priority="141586"/>
    <cfRule type="duplicateValues" dxfId="1792" priority="141587"/>
    <cfRule type="duplicateValues" dxfId="1791" priority="141588"/>
    <cfRule type="duplicateValues" dxfId="1790" priority="141589"/>
    <cfRule type="duplicateValues" dxfId="1789" priority="141590"/>
    <cfRule type="duplicateValues" dxfId="1788" priority="141591"/>
    <cfRule type="duplicateValues" dxfId="1787" priority="141592"/>
    <cfRule type="duplicateValues" dxfId="1786" priority="141593"/>
    <cfRule type="duplicateValues" dxfId="1785" priority="141594"/>
    <cfRule type="duplicateValues" dxfId="1784" priority="141595"/>
    <cfRule type="duplicateValues" dxfId="1783" priority="141596"/>
    <cfRule type="duplicateValues" dxfId="1782" priority="141597"/>
    <cfRule type="duplicateValues" dxfId="1781" priority="141598"/>
    <cfRule type="duplicateValues" dxfId="1780" priority="141599"/>
    <cfRule type="duplicateValues" dxfId="1779" priority="141600"/>
    <cfRule type="duplicateValues" dxfId="1778" priority="141601"/>
    <cfRule type="duplicateValues" dxfId="1777" priority="141602"/>
    <cfRule type="duplicateValues" dxfId="1776" priority="141603"/>
    <cfRule type="duplicateValues" dxfId="1775" priority="141604"/>
    <cfRule type="duplicateValues" dxfId="1774" priority="141605"/>
    <cfRule type="duplicateValues" dxfId="1773" priority="141606"/>
    <cfRule type="duplicateValues" dxfId="1772" priority="141607"/>
    <cfRule type="duplicateValues" dxfId="1771" priority="141608"/>
  </conditionalFormatting>
  <conditionalFormatting sqref="A151:A152">
    <cfRule type="duplicateValues" dxfId="1770" priority="142077"/>
    <cfRule type="duplicateValues" dxfId="1769" priority="142078"/>
    <cfRule type="duplicateValues" dxfId="1768" priority="142079"/>
    <cfRule type="duplicateValues" dxfId="1767" priority="142080"/>
    <cfRule type="duplicateValues" dxfId="1766" priority="142081"/>
    <cfRule type="duplicateValues" dxfId="1765" priority="142082"/>
    <cfRule type="duplicateValues" dxfId="1764" priority="142083"/>
    <cfRule type="duplicateValues" dxfId="1763" priority="142084"/>
    <cfRule type="duplicateValues" dxfId="1762" priority="142085"/>
    <cfRule type="duplicateValues" dxfId="1761" priority="142086"/>
    <cfRule type="duplicateValues" dxfId="1760" priority="142087"/>
    <cfRule type="duplicateValues" dxfId="1759" priority="142088"/>
    <cfRule type="duplicateValues" dxfId="1758" priority="142089"/>
    <cfRule type="duplicateValues" dxfId="1757" priority="142214"/>
    <cfRule type="duplicateValues" dxfId="1756" priority="142215"/>
    <cfRule type="duplicateValues" dxfId="1755" priority="142216"/>
    <cfRule type="duplicateValues" dxfId="1754" priority="142217"/>
    <cfRule type="duplicateValues" dxfId="1753" priority="142218"/>
    <cfRule type="duplicateValues" dxfId="1752" priority="142219"/>
    <cfRule type="duplicateValues" dxfId="1751" priority="142220"/>
    <cfRule type="duplicateValues" dxfId="1750" priority="142221"/>
    <cfRule type="duplicateValues" dxfId="1749" priority="142222"/>
    <cfRule type="duplicateValues" dxfId="1748" priority="142223"/>
    <cfRule type="duplicateValues" dxfId="1747" priority="142224"/>
    <cfRule type="duplicateValues" dxfId="1746" priority="142225"/>
    <cfRule type="duplicateValues" dxfId="1745" priority="142226"/>
    <cfRule type="duplicateValues" dxfId="1744" priority="142227"/>
    <cfRule type="duplicateValues" dxfId="1743" priority="142228"/>
    <cfRule type="duplicateValues" dxfId="1742" priority="142229"/>
    <cfRule type="duplicateValues" dxfId="1741" priority="142230"/>
    <cfRule type="duplicateValues" dxfId="1740" priority="142231"/>
    <cfRule type="duplicateValues" dxfId="1739" priority="142232"/>
    <cfRule type="duplicateValues" dxfId="1738" priority="142233"/>
    <cfRule type="duplicateValues" dxfId="1737" priority="142234"/>
    <cfRule type="duplicateValues" dxfId="1736" priority="142235"/>
    <cfRule type="duplicateValues" dxfId="1735" priority="142236"/>
    <cfRule type="duplicateValues" dxfId="1734" priority="142237"/>
    <cfRule type="duplicateValues" dxfId="1733" priority="142238"/>
    <cfRule type="duplicateValues" dxfId="1732" priority="142239"/>
    <cfRule type="duplicateValues" dxfId="1731" priority="142240"/>
    <cfRule type="duplicateValues" dxfId="1730" priority="142241"/>
    <cfRule type="duplicateValues" dxfId="1729" priority="142242"/>
    <cfRule type="duplicateValues" dxfId="1728" priority="142243"/>
    <cfRule type="duplicateValues" dxfId="1727" priority="142244"/>
    <cfRule type="duplicateValues" dxfId="1726" priority="142245"/>
    <cfRule type="duplicateValues" dxfId="1725" priority="142246"/>
    <cfRule type="duplicateValues" dxfId="1724" priority="142247"/>
    <cfRule type="duplicateValues" dxfId="1723" priority="142248"/>
    <cfRule type="duplicateValues" dxfId="1722" priority="142249"/>
    <cfRule type="duplicateValues" dxfId="1721" priority="142250"/>
    <cfRule type="duplicateValues" dxfId="1720" priority="142251"/>
    <cfRule type="duplicateValues" dxfId="1719" priority="142252"/>
    <cfRule type="duplicateValues" dxfId="1718" priority="142253"/>
    <cfRule type="duplicateValues" dxfId="1717" priority="142254"/>
    <cfRule type="duplicateValues" dxfId="1716" priority="142255"/>
  </conditionalFormatting>
  <conditionalFormatting sqref="A153">
    <cfRule type="duplicateValues" dxfId="1715" priority="142311"/>
    <cfRule type="duplicateValues" dxfId="1714" priority="142312"/>
    <cfRule type="duplicateValues" dxfId="1713" priority="142313"/>
    <cfRule type="duplicateValues" dxfId="1712" priority="142314"/>
    <cfRule type="duplicateValues" dxfId="1711" priority="142315"/>
    <cfRule type="duplicateValues" dxfId="1710" priority="142316"/>
    <cfRule type="duplicateValues" dxfId="1709" priority="142317"/>
    <cfRule type="duplicateValues" dxfId="1708" priority="142318"/>
    <cfRule type="duplicateValues" dxfId="1707" priority="142319"/>
    <cfRule type="duplicateValues" dxfId="1706" priority="142320"/>
    <cfRule type="duplicateValues" dxfId="1705" priority="142321"/>
    <cfRule type="duplicateValues" dxfId="1704" priority="142322"/>
    <cfRule type="duplicateValues" dxfId="1703" priority="142323"/>
    <cfRule type="duplicateValues" dxfId="1702" priority="142448"/>
    <cfRule type="duplicateValues" dxfId="1701" priority="142449"/>
    <cfRule type="duplicateValues" dxfId="1700" priority="142450"/>
    <cfRule type="duplicateValues" dxfId="1699" priority="142451"/>
    <cfRule type="duplicateValues" dxfId="1698" priority="142452"/>
    <cfRule type="duplicateValues" dxfId="1697" priority="142453"/>
    <cfRule type="duplicateValues" dxfId="1696" priority="142454"/>
    <cfRule type="duplicateValues" dxfId="1695" priority="142455"/>
    <cfRule type="duplicateValues" dxfId="1694" priority="142456"/>
    <cfRule type="duplicateValues" dxfId="1693" priority="142457"/>
    <cfRule type="duplicateValues" dxfId="1692" priority="142458"/>
    <cfRule type="duplicateValues" dxfId="1691" priority="142459"/>
    <cfRule type="duplicateValues" dxfId="1690" priority="142460"/>
    <cfRule type="duplicateValues" dxfId="1689" priority="142461"/>
    <cfRule type="duplicateValues" dxfId="1688" priority="142462"/>
    <cfRule type="duplicateValues" dxfId="1687" priority="142463"/>
    <cfRule type="duplicateValues" dxfId="1686" priority="142464"/>
    <cfRule type="duplicateValues" dxfId="1685" priority="142465"/>
    <cfRule type="duplicateValues" dxfId="1684" priority="142466"/>
    <cfRule type="duplicateValues" dxfId="1683" priority="142467"/>
    <cfRule type="duplicateValues" dxfId="1682" priority="142468"/>
    <cfRule type="duplicateValues" dxfId="1681" priority="142469"/>
    <cfRule type="duplicateValues" dxfId="1680" priority="142470"/>
    <cfRule type="duplicateValues" dxfId="1679" priority="142471"/>
    <cfRule type="duplicateValues" dxfId="1678" priority="142472"/>
    <cfRule type="duplicateValues" dxfId="1677" priority="142473"/>
    <cfRule type="duplicateValues" dxfId="1676" priority="142474"/>
    <cfRule type="duplicateValues" dxfId="1675" priority="142475"/>
    <cfRule type="duplicateValues" dxfId="1674" priority="142476"/>
    <cfRule type="duplicateValues" dxfId="1673" priority="142477"/>
    <cfRule type="duplicateValues" dxfId="1672" priority="142478"/>
    <cfRule type="duplicateValues" dxfId="1671" priority="142479"/>
    <cfRule type="duplicateValues" dxfId="1670" priority="142480"/>
    <cfRule type="duplicateValues" dxfId="1669" priority="142481"/>
    <cfRule type="duplicateValues" dxfId="1668" priority="142482"/>
    <cfRule type="duplicateValues" dxfId="1667" priority="142483"/>
    <cfRule type="duplicateValues" dxfId="1666" priority="142484"/>
    <cfRule type="duplicateValues" dxfId="1665" priority="142485"/>
    <cfRule type="duplicateValues" dxfId="1664" priority="142486"/>
    <cfRule type="duplicateValues" dxfId="1663" priority="142487"/>
    <cfRule type="duplicateValues" dxfId="1662" priority="142488"/>
    <cfRule type="duplicateValues" dxfId="1661" priority="142489"/>
  </conditionalFormatting>
  <conditionalFormatting sqref="A154:A155">
    <cfRule type="duplicateValues" dxfId="1660" priority="142545"/>
    <cfRule type="duplicateValues" dxfId="1659" priority="142546"/>
    <cfRule type="duplicateValues" dxfId="1658" priority="142547"/>
    <cfRule type="duplicateValues" dxfId="1657" priority="142548"/>
    <cfRule type="duplicateValues" dxfId="1656" priority="142549"/>
    <cfRule type="duplicateValues" dxfId="1655" priority="142550"/>
    <cfRule type="duplicateValues" dxfId="1654" priority="142551"/>
    <cfRule type="duplicateValues" dxfId="1653" priority="142552"/>
    <cfRule type="duplicateValues" dxfId="1652" priority="142553"/>
    <cfRule type="duplicateValues" dxfId="1651" priority="142554"/>
    <cfRule type="duplicateValues" dxfId="1650" priority="142555"/>
    <cfRule type="duplicateValues" dxfId="1649" priority="142556"/>
    <cfRule type="duplicateValues" dxfId="1648" priority="142557"/>
    <cfRule type="duplicateValues" dxfId="1647" priority="142682"/>
    <cfRule type="duplicateValues" dxfId="1646" priority="142683"/>
    <cfRule type="duplicateValues" dxfId="1645" priority="142684"/>
    <cfRule type="duplicateValues" dxfId="1644" priority="142685"/>
    <cfRule type="duplicateValues" dxfId="1643" priority="142686"/>
    <cfRule type="duplicateValues" dxfId="1642" priority="142687"/>
    <cfRule type="duplicateValues" dxfId="1641" priority="142688"/>
    <cfRule type="duplicateValues" dxfId="1640" priority="142689"/>
    <cfRule type="duplicateValues" dxfId="1639" priority="142690"/>
    <cfRule type="duplicateValues" dxfId="1638" priority="142691"/>
    <cfRule type="duplicateValues" dxfId="1637" priority="142692"/>
    <cfRule type="duplicateValues" dxfId="1636" priority="142693"/>
    <cfRule type="duplicateValues" dxfId="1635" priority="142694"/>
    <cfRule type="duplicateValues" dxfId="1634" priority="142695"/>
    <cfRule type="duplicateValues" dxfId="1633" priority="142696"/>
    <cfRule type="duplicateValues" dxfId="1632" priority="142697"/>
    <cfRule type="duplicateValues" dxfId="1631" priority="142698"/>
    <cfRule type="duplicateValues" dxfId="1630" priority="142699"/>
    <cfRule type="duplicateValues" dxfId="1629" priority="142700"/>
    <cfRule type="duplicateValues" dxfId="1628" priority="142701"/>
    <cfRule type="duplicateValues" dxfId="1627" priority="142702"/>
    <cfRule type="duplicateValues" dxfId="1626" priority="142703"/>
    <cfRule type="duplicateValues" dxfId="1625" priority="142704"/>
    <cfRule type="duplicateValues" dxfId="1624" priority="142705"/>
    <cfRule type="duplicateValues" dxfId="1623" priority="142706"/>
    <cfRule type="duplicateValues" dxfId="1622" priority="142707"/>
    <cfRule type="duplicateValues" dxfId="1621" priority="142708"/>
    <cfRule type="duplicateValues" dxfId="1620" priority="142709"/>
    <cfRule type="duplicateValues" dxfId="1619" priority="142710"/>
    <cfRule type="duplicateValues" dxfId="1618" priority="142711"/>
    <cfRule type="duplicateValues" dxfId="1617" priority="142712"/>
    <cfRule type="duplicateValues" dxfId="1616" priority="142713"/>
    <cfRule type="duplicateValues" dxfId="1615" priority="142714"/>
    <cfRule type="duplicateValues" dxfId="1614" priority="142715"/>
    <cfRule type="duplicateValues" dxfId="1613" priority="142716"/>
    <cfRule type="duplicateValues" dxfId="1612" priority="142717"/>
    <cfRule type="duplicateValues" dxfId="1611" priority="142718"/>
    <cfRule type="duplicateValues" dxfId="1610" priority="142719"/>
    <cfRule type="duplicateValues" dxfId="1609" priority="142720"/>
    <cfRule type="duplicateValues" dxfId="1608" priority="142721"/>
    <cfRule type="duplicateValues" dxfId="1607" priority="142722"/>
    <cfRule type="duplicateValues" dxfId="1606" priority="142723"/>
  </conditionalFormatting>
  <conditionalFormatting sqref="A156:A160">
    <cfRule type="duplicateValues" dxfId="1605" priority="143192"/>
    <cfRule type="duplicateValues" dxfId="1604" priority="143193"/>
    <cfRule type="duplicateValues" dxfId="1603" priority="143194"/>
    <cfRule type="duplicateValues" dxfId="1602" priority="143195"/>
    <cfRule type="duplicateValues" dxfId="1601" priority="143196"/>
    <cfRule type="duplicateValues" dxfId="1600" priority="143197"/>
    <cfRule type="duplicateValues" dxfId="1599" priority="143198"/>
    <cfRule type="duplicateValues" dxfId="1598" priority="143199"/>
    <cfRule type="duplicateValues" dxfId="1597" priority="143200"/>
    <cfRule type="duplicateValues" dxfId="1596" priority="143201"/>
    <cfRule type="duplicateValues" dxfId="1595" priority="143202"/>
    <cfRule type="duplicateValues" dxfId="1594" priority="143203"/>
    <cfRule type="duplicateValues" dxfId="1593" priority="143204"/>
    <cfRule type="duplicateValues" dxfId="1592" priority="143329"/>
    <cfRule type="duplicateValues" dxfId="1591" priority="143330"/>
    <cfRule type="duplicateValues" dxfId="1590" priority="143331"/>
    <cfRule type="duplicateValues" dxfId="1589" priority="143332"/>
    <cfRule type="duplicateValues" dxfId="1588" priority="143333"/>
    <cfRule type="duplicateValues" dxfId="1587" priority="143334"/>
    <cfRule type="duplicateValues" dxfId="1586" priority="143335"/>
    <cfRule type="duplicateValues" dxfId="1585" priority="143336"/>
    <cfRule type="duplicateValues" dxfId="1584" priority="143337"/>
    <cfRule type="duplicateValues" dxfId="1583" priority="143338"/>
    <cfRule type="duplicateValues" dxfId="1582" priority="143339"/>
    <cfRule type="duplicateValues" dxfId="1581" priority="143340"/>
    <cfRule type="duplicateValues" dxfId="1580" priority="143341"/>
    <cfRule type="duplicateValues" dxfId="1579" priority="143342"/>
    <cfRule type="duplicateValues" dxfId="1578" priority="143343"/>
    <cfRule type="duplicateValues" dxfId="1577" priority="143344"/>
    <cfRule type="duplicateValues" dxfId="1576" priority="143345"/>
    <cfRule type="duplicateValues" dxfId="1575" priority="143346"/>
    <cfRule type="duplicateValues" dxfId="1574" priority="143347"/>
    <cfRule type="duplicateValues" dxfId="1573" priority="143348"/>
    <cfRule type="duplicateValues" dxfId="1572" priority="143349"/>
    <cfRule type="duplicateValues" dxfId="1571" priority="143350"/>
    <cfRule type="duplicateValues" dxfId="1570" priority="143351"/>
    <cfRule type="duplicateValues" dxfId="1569" priority="143352"/>
    <cfRule type="duplicateValues" dxfId="1568" priority="143353"/>
    <cfRule type="duplicateValues" dxfId="1567" priority="143354"/>
    <cfRule type="duplicateValues" dxfId="1566" priority="143355"/>
    <cfRule type="duplicateValues" dxfId="1565" priority="143356"/>
    <cfRule type="duplicateValues" dxfId="1564" priority="143357"/>
    <cfRule type="duplicateValues" dxfId="1563" priority="143358"/>
    <cfRule type="duplicateValues" dxfId="1562" priority="143359"/>
    <cfRule type="duplicateValues" dxfId="1561" priority="143360"/>
    <cfRule type="duplicateValues" dxfId="1560" priority="143361"/>
    <cfRule type="duplicateValues" dxfId="1559" priority="143362"/>
    <cfRule type="duplicateValues" dxfId="1558" priority="143363"/>
    <cfRule type="duplicateValues" dxfId="1557" priority="143364"/>
    <cfRule type="duplicateValues" dxfId="1556" priority="143365"/>
    <cfRule type="duplicateValues" dxfId="1555" priority="143366"/>
    <cfRule type="duplicateValues" dxfId="1554" priority="143367"/>
    <cfRule type="duplicateValues" dxfId="1553" priority="143368"/>
    <cfRule type="duplicateValues" dxfId="1552" priority="143369"/>
    <cfRule type="duplicateValues" dxfId="1551" priority="143370"/>
  </conditionalFormatting>
  <conditionalFormatting sqref="A163:A165">
    <cfRule type="duplicateValues" dxfId="1550" priority="144128"/>
    <cfRule type="duplicateValues" dxfId="1549" priority="144129"/>
    <cfRule type="duplicateValues" dxfId="1548" priority="144130"/>
    <cfRule type="duplicateValues" dxfId="1547" priority="144131"/>
    <cfRule type="duplicateValues" dxfId="1546" priority="144132"/>
    <cfRule type="duplicateValues" dxfId="1545" priority="144133"/>
    <cfRule type="duplicateValues" dxfId="1544" priority="144134"/>
    <cfRule type="duplicateValues" dxfId="1543" priority="144135"/>
    <cfRule type="duplicateValues" dxfId="1542" priority="144136"/>
    <cfRule type="duplicateValues" dxfId="1541" priority="144137"/>
    <cfRule type="duplicateValues" dxfId="1540" priority="144138"/>
    <cfRule type="duplicateValues" dxfId="1539" priority="144139"/>
    <cfRule type="duplicateValues" dxfId="1538" priority="144140"/>
    <cfRule type="duplicateValues" dxfId="1537" priority="144265"/>
    <cfRule type="duplicateValues" dxfId="1536" priority="144266"/>
    <cfRule type="duplicateValues" dxfId="1535" priority="144267"/>
    <cfRule type="duplicateValues" dxfId="1534" priority="144268"/>
    <cfRule type="duplicateValues" dxfId="1533" priority="144269"/>
    <cfRule type="duplicateValues" dxfId="1532" priority="144270"/>
    <cfRule type="duplicateValues" dxfId="1531" priority="144271"/>
    <cfRule type="duplicateValues" dxfId="1530" priority="144272"/>
    <cfRule type="duplicateValues" dxfId="1529" priority="144273"/>
    <cfRule type="duplicateValues" dxfId="1528" priority="144274"/>
    <cfRule type="duplicateValues" dxfId="1527" priority="144275"/>
    <cfRule type="duplicateValues" dxfId="1526" priority="144276"/>
    <cfRule type="duplicateValues" dxfId="1525" priority="144277"/>
    <cfRule type="duplicateValues" dxfId="1524" priority="144278"/>
    <cfRule type="duplicateValues" dxfId="1523" priority="144279"/>
    <cfRule type="duplicateValues" dxfId="1522" priority="144280"/>
    <cfRule type="duplicateValues" dxfId="1521" priority="144281"/>
    <cfRule type="duplicateValues" dxfId="1520" priority="144282"/>
    <cfRule type="duplicateValues" dxfId="1519" priority="144283"/>
    <cfRule type="duplicateValues" dxfId="1518" priority="144284"/>
    <cfRule type="duplicateValues" dxfId="1517" priority="144285"/>
    <cfRule type="duplicateValues" dxfId="1516" priority="144286"/>
    <cfRule type="duplicateValues" dxfId="1515" priority="144287"/>
    <cfRule type="duplicateValues" dxfId="1514" priority="144288"/>
    <cfRule type="duplicateValues" dxfId="1513" priority="144289"/>
    <cfRule type="duplicateValues" dxfId="1512" priority="144290"/>
    <cfRule type="duplicateValues" dxfId="1511" priority="144291"/>
    <cfRule type="duplicateValues" dxfId="1510" priority="144292"/>
    <cfRule type="duplicateValues" dxfId="1509" priority="144293"/>
    <cfRule type="duplicateValues" dxfId="1508" priority="144294"/>
    <cfRule type="duplicateValues" dxfId="1507" priority="144295"/>
    <cfRule type="duplicateValues" dxfId="1506" priority="144296"/>
    <cfRule type="duplicateValues" dxfId="1505" priority="144297"/>
    <cfRule type="duplicateValues" dxfId="1504" priority="144298"/>
    <cfRule type="duplicateValues" dxfId="1503" priority="144299"/>
    <cfRule type="duplicateValues" dxfId="1502" priority="144300"/>
    <cfRule type="duplicateValues" dxfId="1501" priority="144301"/>
    <cfRule type="duplicateValues" dxfId="1500" priority="144302"/>
    <cfRule type="duplicateValues" dxfId="1499" priority="144303"/>
    <cfRule type="duplicateValues" dxfId="1498" priority="144304"/>
    <cfRule type="duplicateValues" dxfId="1497" priority="144305"/>
    <cfRule type="duplicateValues" dxfId="1496" priority="144306"/>
  </conditionalFormatting>
  <conditionalFormatting sqref="A166">
    <cfRule type="duplicateValues" dxfId="1495" priority="144362"/>
    <cfRule type="duplicateValues" dxfId="1494" priority="144363"/>
    <cfRule type="duplicateValues" dxfId="1493" priority="144364"/>
    <cfRule type="duplicateValues" dxfId="1492" priority="144365"/>
    <cfRule type="duplicateValues" dxfId="1491" priority="144366"/>
    <cfRule type="duplicateValues" dxfId="1490" priority="144367"/>
    <cfRule type="duplicateValues" dxfId="1489" priority="144368"/>
    <cfRule type="duplicateValues" dxfId="1488" priority="144369"/>
    <cfRule type="duplicateValues" dxfId="1487" priority="144370"/>
    <cfRule type="duplicateValues" dxfId="1486" priority="144371"/>
    <cfRule type="duplicateValues" dxfId="1485" priority="144372"/>
    <cfRule type="duplicateValues" dxfId="1484" priority="144373"/>
    <cfRule type="duplicateValues" dxfId="1483" priority="144374"/>
    <cfRule type="duplicateValues" dxfId="1482" priority="144499"/>
    <cfRule type="duplicateValues" dxfId="1481" priority="144500"/>
    <cfRule type="duplicateValues" dxfId="1480" priority="144501"/>
    <cfRule type="duplicateValues" dxfId="1479" priority="144502"/>
    <cfRule type="duplicateValues" dxfId="1478" priority="144503"/>
    <cfRule type="duplicateValues" dxfId="1477" priority="144504"/>
    <cfRule type="duplicateValues" dxfId="1476" priority="144505"/>
    <cfRule type="duplicateValues" dxfId="1475" priority="144506"/>
    <cfRule type="duplicateValues" dxfId="1474" priority="144507"/>
    <cfRule type="duplicateValues" dxfId="1473" priority="144508"/>
    <cfRule type="duplicateValues" dxfId="1472" priority="144509"/>
    <cfRule type="duplicateValues" dxfId="1471" priority="144510"/>
    <cfRule type="duplicateValues" dxfId="1470" priority="144511"/>
    <cfRule type="duplicateValues" dxfId="1469" priority="144512"/>
    <cfRule type="duplicateValues" dxfId="1468" priority="144513"/>
    <cfRule type="duplicateValues" dxfId="1467" priority="144514"/>
    <cfRule type="duplicateValues" dxfId="1466" priority="144515"/>
    <cfRule type="duplicateValues" dxfId="1465" priority="144516"/>
    <cfRule type="duplicateValues" dxfId="1464" priority="144517"/>
    <cfRule type="duplicateValues" dxfId="1463" priority="144518"/>
    <cfRule type="duplicateValues" dxfId="1462" priority="144519"/>
    <cfRule type="duplicateValues" dxfId="1461" priority="144520"/>
    <cfRule type="duplicateValues" dxfId="1460" priority="144521"/>
    <cfRule type="duplicateValues" dxfId="1459" priority="144522"/>
    <cfRule type="duplicateValues" dxfId="1458" priority="144523"/>
    <cfRule type="duplicateValues" dxfId="1457" priority="144524"/>
    <cfRule type="duplicateValues" dxfId="1456" priority="144525"/>
    <cfRule type="duplicateValues" dxfId="1455" priority="144526"/>
    <cfRule type="duplicateValues" dxfId="1454" priority="144527"/>
    <cfRule type="duplicateValues" dxfId="1453" priority="144528"/>
    <cfRule type="duplicateValues" dxfId="1452" priority="144529"/>
    <cfRule type="duplicateValues" dxfId="1451" priority="144530"/>
    <cfRule type="duplicateValues" dxfId="1450" priority="144531"/>
    <cfRule type="duplicateValues" dxfId="1449" priority="144532"/>
    <cfRule type="duplicateValues" dxfId="1448" priority="144533"/>
    <cfRule type="duplicateValues" dxfId="1447" priority="144534"/>
    <cfRule type="duplicateValues" dxfId="1446" priority="144535"/>
    <cfRule type="duplicateValues" dxfId="1445" priority="144536"/>
    <cfRule type="duplicateValues" dxfId="1444" priority="144537"/>
    <cfRule type="duplicateValues" dxfId="1443" priority="144538"/>
    <cfRule type="duplicateValues" dxfId="1442" priority="144539"/>
    <cfRule type="duplicateValues" dxfId="1441" priority="144540"/>
  </conditionalFormatting>
  <conditionalFormatting sqref="A167:A169">
    <cfRule type="duplicateValues" dxfId="1440" priority="144596"/>
    <cfRule type="duplicateValues" dxfId="1439" priority="144597"/>
    <cfRule type="duplicateValues" dxfId="1438" priority="144598"/>
    <cfRule type="duplicateValues" dxfId="1437" priority="144599"/>
    <cfRule type="duplicateValues" dxfId="1436" priority="144600"/>
    <cfRule type="duplicateValues" dxfId="1435" priority="144601"/>
    <cfRule type="duplicateValues" dxfId="1434" priority="144602"/>
    <cfRule type="duplicateValues" dxfId="1433" priority="144603"/>
    <cfRule type="duplicateValues" dxfId="1432" priority="144604"/>
    <cfRule type="duplicateValues" dxfId="1431" priority="144605"/>
    <cfRule type="duplicateValues" dxfId="1430" priority="144606"/>
    <cfRule type="duplicateValues" dxfId="1429" priority="144607"/>
    <cfRule type="duplicateValues" dxfId="1428" priority="144608"/>
    <cfRule type="duplicateValues" dxfId="1427" priority="144733"/>
    <cfRule type="duplicateValues" dxfId="1426" priority="144734"/>
    <cfRule type="duplicateValues" dxfId="1425" priority="144735"/>
    <cfRule type="duplicateValues" dxfId="1424" priority="144736"/>
    <cfRule type="duplicateValues" dxfId="1423" priority="144737"/>
    <cfRule type="duplicateValues" dxfId="1422" priority="144738"/>
    <cfRule type="duplicateValues" dxfId="1421" priority="144739"/>
    <cfRule type="duplicateValues" dxfId="1420" priority="144740"/>
    <cfRule type="duplicateValues" dxfId="1419" priority="144741"/>
    <cfRule type="duplicateValues" dxfId="1418" priority="144742"/>
    <cfRule type="duplicateValues" dxfId="1417" priority="144743"/>
    <cfRule type="duplicateValues" dxfId="1416" priority="144744"/>
    <cfRule type="duplicateValues" dxfId="1415" priority="144745"/>
    <cfRule type="duplicateValues" dxfId="1414" priority="144746"/>
    <cfRule type="duplicateValues" dxfId="1413" priority="144747"/>
    <cfRule type="duplicateValues" dxfId="1412" priority="144748"/>
    <cfRule type="duplicateValues" dxfId="1411" priority="144749"/>
    <cfRule type="duplicateValues" dxfId="1410" priority="144750"/>
    <cfRule type="duplicateValues" dxfId="1409" priority="144751"/>
    <cfRule type="duplicateValues" dxfId="1408" priority="144752"/>
    <cfRule type="duplicateValues" dxfId="1407" priority="144753"/>
    <cfRule type="duplicateValues" dxfId="1406" priority="144754"/>
    <cfRule type="duplicateValues" dxfId="1405" priority="144755"/>
    <cfRule type="duplicateValues" dxfId="1404" priority="144756"/>
    <cfRule type="duplicateValues" dxfId="1403" priority="144757"/>
    <cfRule type="duplicateValues" dxfId="1402" priority="144758"/>
    <cfRule type="duplicateValues" dxfId="1401" priority="144759"/>
    <cfRule type="duplicateValues" dxfId="1400" priority="144760"/>
    <cfRule type="duplicateValues" dxfId="1399" priority="144761"/>
    <cfRule type="duplicateValues" dxfId="1398" priority="144762"/>
    <cfRule type="duplicateValues" dxfId="1397" priority="144763"/>
    <cfRule type="duplicateValues" dxfId="1396" priority="144764"/>
    <cfRule type="duplicateValues" dxfId="1395" priority="144765"/>
    <cfRule type="duplicateValues" dxfId="1394" priority="144766"/>
    <cfRule type="duplicateValues" dxfId="1393" priority="144767"/>
    <cfRule type="duplicateValues" dxfId="1392" priority="144768"/>
    <cfRule type="duplicateValues" dxfId="1391" priority="144769"/>
    <cfRule type="duplicateValues" dxfId="1390" priority="144770"/>
    <cfRule type="duplicateValues" dxfId="1389" priority="144771"/>
    <cfRule type="duplicateValues" dxfId="1388" priority="144772"/>
    <cfRule type="duplicateValues" dxfId="1387" priority="144773"/>
    <cfRule type="duplicateValues" dxfId="1386" priority="144774"/>
  </conditionalFormatting>
  <conditionalFormatting sqref="A170">
    <cfRule type="duplicateValues" dxfId="1385" priority="144830"/>
    <cfRule type="duplicateValues" dxfId="1384" priority="144831"/>
    <cfRule type="duplicateValues" dxfId="1383" priority="144832"/>
    <cfRule type="duplicateValues" dxfId="1382" priority="144833"/>
    <cfRule type="duplicateValues" dxfId="1381" priority="144834"/>
    <cfRule type="duplicateValues" dxfId="1380" priority="144835"/>
    <cfRule type="duplicateValues" dxfId="1379" priority="144836"/>
    <cfRule type="duplicateValues" dxfId="1378" priority="144837"/>
    <cfRule type="duplicateValues" dxfId="1377" priority="144838"/>
    <cfRule type="duplicateValues" dxfId="1376" priority="144839"/>
    <cfRule type="duplicateValues" dxfId="1375" priority="144840"/>
    <cfRule type="duplicateValues" dxfId="1374" priority="144841"/>
    <cfRule type="duplicateValues" dxfId="1373" priority="144842"/>
    <cfRule type="duplicateValues" dxfId="1372" priority="144967"/>
    <cfRule type="duplicateValues" dxfId="1371" priority="144968"/>
    <cfRule type="duplicateValues" dxfId="1370" priority="144969"/>
    <cfRule type="duplicateValues" dxfId="1369" priority="144970"/>
    <cfRule type="duplicateValues" dxfId="1368" priority="144971"/>
    <cfRule type="duplicateValues" dxfId="1367" priority="144972"/>
    <cfRule type="duplicateValues" dxfId="1366" priority="144973"/>
    <cfRule type="duplicateValues" dxfId="1365" priority="144974"/>
    <cfRule type="duplicateValues" dxfId="1364" priority="144975"/>
    <cfRule type="duplicateValues" dxfId="1363" priority="144976"/>
    <cfRule type="duplicateValues" dxfId="1362" priority="144977"/>
    <cfRule type="duplicateValues" dxfId="1361" priority="144978"/>
    <cfRule type="duplicateValues" dxfId="1360" priority="144979"/>
    <cfRule type="duplicateValues" dxfId="1359" priority="144980"/>
    <cfRule type="duplicateValues" dxfId="1358" priority="144981"/>
    <cfRule type="duplicateValues" dxfId="1357" priority="144982"/>
    <cfRule type="duplicateValues" dxfId="1356" priority="144983"/>
    <cfRule type="duplicateValues" dxfId="1355" priority="144984"/>
    <cfRule type="duplicateValues" dxfId="1354" priority="144985"/>
    <cfRule type="duplicateValues" dxfId="1353" priority="144986"/>
    <cfRule type="duplicateValues" dxfId="1352" priority="144987"/>
    <cfRule type="duplicateValues" dxfId="1351" priority="144988"/>
    <cfRule type="duplicateValues" dxfId="1350" priority="144989"/>
    <cfRule type="duplicateValues" dxfId="1349" priority="144990"/>
    <cfRule type="duplicateValues" dxfId="1348" priority="144991"/>
    <cfRule type="duplicateValues" dxfId="1347" priority="144992"/>
    <cfRule type="duplicateValues" dxfId="1346" priority="144993"/>
    <cfRule type="duplicateValues" dxfId="1345" priority="144994"/>
    <cfRule type="duplicateValues" dxfId="1344" priority="144995"/>
    <cfRule type="duplicateValues" dxfId="1343" priority="144996"/>
    <cfRule type="duplicateValues" dxfId="1342" priority="144997"/>
    <cfRule type="duplicateValues" dxfId="1341" priority="144998"/>
    <cfRule type="duplicateValues" dxfId="1340" priority="144999"/>
    <cfRule type="duplicateValues" dxfId="1339" priority="145000"/>
    <cfRule type="duplicateValues" dxfId="1338" priority="145001"/>
    <cfRule type="duplicateValues" dxfId="1337" priority="145002"/>
    <cfRule type="duplicateValues" dxfId="1336" priority="145003"/>
    <cfRule type="duplicateValues" dxfId="1335" priority="145004"/>
    <cfRule type="duplicateValues" dxfId="1334" priority="145005"/>
    <cfRule type="duplicateValues" dxfId="1333" priority="145006"/>
    <cfRule type="duplicateValues" dxfId="1332" priority="145007"/>
    <cfRule type="duplicateValues" dxfId="1331" priority="145008"/>
  </conditionalFormatting>
  <conditionalFormatting sqref="A162">
    <cfRule type="duplicateValues" dxfId="1330" priority="146014"/>
    <cfRule type="duplicateValues" dxfId="1329" priority="146015"/>
    <cfRule type="duplicateValues" dxfId="1328" priority="146016"/>
    <cfRule type="duplicateValues" dxfId="1327" priority="146017"/>
    <cfRule type="duplicateValues" dxfId="1326" priority="146018"/>
    <cfRule type="duplicateValues" dxfId="1325" priority="146019"/>
    <cfRule type="duplicateValues" dxfId="1324" priority="146020"/>
    <cfRule type="duplicateValues" dxfId="1323" priority="146021"/>
    <cfRule type="duplicateValues" dxfId="1322" priority="146022"/>
    <cfRule type="duplicateValues" dxfId="1321" priority="146023"/>
    <cfRule type="duplicateValues" dxfId="1320" priority="146024"/>
    <cfRule type="duplicateValues" dxfId="1319" priority="146025"/>
    <cfRule type="duplicateValues" dxfId="1318" priority="146026"/>
    <cfRule type="duplicateValues" dxfId="1317" priority="146027"/>
    <cfRule type="duplicateValues" dxfId="1316" priority="146028"/>
    <cfRule type="duplicateValues" dxfId="1315" priority="146029"/>
    <cfRule type="duplicateValues" dxfId="1314" priority="146030"/>
    <cfRule type="duplicateValues" dxfId="1313" priority="146031"/>
    <cfRule type="duplicateValues" dxfId="1312" priority="146032"/>
    <cfRule type="duplicateValues" dxfId="1311" priority="146033"/>
    <cfRule type="duplicateValues" dxfId="1310" priority="146034"/>
    <cfRule type="duplicateValues" dxfId="1309" priority="146035"/>
    <cfRule type="duplicateValues" dxfId="1308" priority="146036"/>
    <cfRule type="duplicateValues" dxfId="1307" priority="146037"/>
    <cfRule type="duplicateValues" dxfId="1306" priority="146038"/>
    <cfRule type="duplicateValues" dxfId="1305" priority="146039"/>
    <cfRule type="duplicateValues" dxfId="1304" priority="146040"/>
    <cfRule type="duplicateValues" dxfId="1303" priority="146041"/>
    <cfRule type="duplicateValues" dxfId="1302" priority="146042"/>
    <cfRule type="duplicateValues" dxfId="1301" priority="146043"/>
    <cfRule type="duplicateValues" dxfId="1300" priority="146044"/>
    <cfRule type="duplicateValues" dxfId="1299" priority="146045"/>
    <cfRule type="duplicateValues" dxfId="1298" priority="146046"/>
    <cfRule type="duplicateValues" dxfId="1297" priority="146047"/>
    <cfRule type="duplicateValues" dxfId="1296" priority="146048"/>
    <cfRule type="duplicateValues" dxfId="1295" priority="146049"/>
    <cfRule type="duplicateValues" dxfId="1294" priority="146050"/>
    <cfRule type="duplicateValues" dxfId="1293" priority="146051"/>
    <cfRule type="duplicateValues" dxfId="1292" priority="146052"/>
    <cfRule type="duplicateValues" dxfId="1291" priority="146053"/>
    <cfRule type="duplicateValues" dxfId="1290" priority="146054"/>
    <cfRule type="duplicateValues" dxfId="1289" priority="146055"/>
    <cfRule type="duplicateValues" dxfId="1288" priority="146069"/>
    <cfRule type="duplicateValues" dxfId="1287" priority="146070"/>
    <cfRule type="duplicateValues" dxfId="1286" priority="146071"/>
    <cfRule type="duplicateValues" dxfId="1285" priority="146072"/>
    <cfRule type="duplicateValues" dxfId="1284" priority="146073"/>
    <cfRule type="duplicateValues" dxfId="1283" priority="146074"/>
    <cfRule type="duplicateValues" dxfId="1282" priority="146075"/>
    <cfRule type="duplicateValues" dxfId="1281" priority="146076"/>
    <cfRule type="duplicateValues" dxfId="1280" priority="146077"/>
    <cfRule type="duplicateValues" dxfId="1279" priority="146078"/>
    <cfRule type="duplicateValues" dxfId="1278" priority="146079"/>
    <cfRule type="duplicateValues" dxfId="1277" priority="146080"/>
    <cfRule type="duplicateValues" dxfId="1276" priority="146081"/>
  </conditionalFormatting>
  <conditionalFormatting sqref="A161">
    <cfRule type="duplicateValues" dxfId="1275" priority="146385"/>
    <cfRule type="duplicateValues" dxfId="1274" priority="146386"/>
    <cfRule type="duplicateValues" dxfId="1273" priority="146387"/>
    <cfRule type="duplicateValues" dxfId="1272" priority="146388"/>
    <cfRule type="duplicateValues" dxfId="1271" priority="146389"/>
    <cfRule type="duplicateValues" dxfId="1270" priority="146390"/>
    <cfRule type="duplicateValues" dxfId="1269" priority="146391"/>
    <cfRule type="duplicateValues" dxfId="1268" priority="146392"/>
    <cfRule type="duplicateValues" dxfId="1267" priority="146393"/>
    <cfRule type="duplicateValues" dxfId="1266" priority="146394"/>
    <cfRule type="duplicateValues" dxfId="1265" priority="146395"/>
    <cfRule type="duplicateValues" dxfId="1264" priority="146396"/>
    <cfRule type="duplicateValues" dxfId="1263" priority="146397"/>
    <cfRule type="duplicateValues" dxfId="1262" priority="146398"/>
    <cfRule type="duplicateValues" dxfId="1261" priority="146399"/>
    <cfRule type="duplicateValues" dxfId="1260" priority="146400"/>
    <cfRule type="duplicateValues" dxfId="1259" priority="146401"/>
    <cfRule type="duplicateValues" dxfId="1258" priority="146402"/>
    <cfRule type="duplicateValues" dxfId="1257" priority="146403"/>
    <cfRule type="duplicateValues" dxfId="1256" priority="146404"/>
    <cfRule type="duplicateValues" dxfId="1255" priority="146405"/>
    <cfRule type="duplicateValues" dxfId="1254" priority="146406"/>
    <cfRule type="duplicateValues" dxfId="1253" priority="146407"/>
    <cfRule type="duplicateValues" dxfId="1252" priority="146408"/>
    <cfRule type="duplicateValues" dxfId="1251" priority="146409"/>
    <cfRule type="duplicateValues" dxfId="1250" priority="146410"/>
    <cfRule type="duplicateValues" dxfId="1249" priority="146411"/>
    <cfRule type="duplicateValues" dxfId="1248" priority="146412"/>
    <cfRule type="duplicateValues" dxfId="1247" priority="146413"/>
    <cfRule type="duplicateValues" dxfId="1246" priority="146414"/>
    <cfRule type="duplicateValues" dxfId="1245" priority="146415"/>
    <cfRule type="duplicateValues" dxfId="1244" priority="146416"/>
    <cfRule type="duplicateValues" dxfId="1243" priority="146417"/>
    <cfRule type="duplicateValues" dxfId="1242" priority="146418"/>
    <cfRule type="duplicateValues" dxfId="1241" priority="146419"/>
    <cfRule type="duplicateValues" dxfId="1240" priority="146420"/>
    <cfRule type="duplicateValues" dxfId="1239" priority="146421"/>
    <cfRule type="duplicateValues" dxfId="1238" priority="146422"/>
    <cfRule type="duplicateValues" dxfId="1237" priority="146423"/>
    <cfRule type="duplicateValues" dxfId="1236" priority="146424"/>
    <cfRule type="duplicateValues" dxfId="1235" priority="146425"/>
    <cfRule type="duplicateValues" dxfId="1234" priority="146426"/>
    <cfRule type="duplicateValues" dxfId="1233" priority="146427"/>
    <cfRule type="duplicateValues" dxfId="1232" priority="146428"/>
    <cfRule type="duplicateValues" dxfId="1231" priority="146429"/>
    <cfRule type="duplicateValues" dxfId="1230" priority="146430"/>
    <cfRule type="duplicateValues" dxfId="1229" priority="146431"/>
    <cfRule type="duplicateValues" dxfId="1228" priority="146432"/>
    <cfRule type="duplicateValues" dxfId="1227" priority="146433"/>
    <cfRule type="duplicateValues" dxfId="1226" priority="146434"/>
    <cfRule type="duplicateValues" dxfId="1225" priority="146435"/>
    <cfRule type="duplicateValues" dxfId="1224" priority="146436"/>
    <cfRule type="duplicateValues" dxfId="1223" priority="146437"/>
    <cfRule type="duplicateValues" dxfId="1222" priority="146438"/>
    <cfRule type="duplicateValues" dxfId="1221" priority="146439"/>
  </conditionalFormatting>
  <conditionalFormatting sqref="A174">
    <cfRule type="duplicateValues" dxfId="1220" priority="146840"/>
    <cfRule type="duplicateValues" dxfId="1219" priority="146841"/>
    <cfRule type="duplicateValues" dxfId="1218" priority="146842"/>
    <cfRule type="duplicateValues" dxfId="1217" priority="146843"/>
    <cfRule type="duplicateValues" dxfId="1216" priority="146844"/>
    <cfRule type="duplicateValues" dxfId="1215" priority="146845"/>
    <cfRule type="duplicateValues" dxfId="1214" priority="146846"/>
    <cfRule type="duplicateValues" dxfId="1213" priority="146847"/>
    <cfRule type="duplicateValues" dxfId="1212" priority="146848"/>
    <cfRule type="duplicateValues" dxfId="1211" priority="146849"/>
    <cfRule type="duplicateValues" dxfId="1210" priority="146850"/>
    <cfRule type="duplicateValues" dxfId="1209" priority="146851"/>
    <cfRule type="duplicateValues" dxfId="1208" priority="146852"/>
    <cfRule type="duplicateValues" dxfId="1207" priority="146977"/>
    <cfRule type="duplicateValues" dxfId="1206" priority="146978"/>
    <cfRule type="duplicateValues" dxfId="1205" priority="146979"/>
    <cfRule type="duplicateValues" dxfId="1204" priority="146980"/>
    <cfRule type="duplicateValues" dxfId="1203" priority="146981"/>
    <cfRule type="duplicateValues" dxfId="1202" priority="146982"/>
    <cfRule type="duplicateValues" dxfId="1201" priority="146983"/>
    <cfRule type="duplicateValues" dxfId="1200" priority="146984"/>
    <cfRule type="duplicateValues" dxfId="1199" priority="146985"/>
    <cfRule type="duplicateValues" dxfId="1198" priority="146986"/>
    <cfRule type="duplicateValues" dxfId="1197" priority="146987"/>
    <cfRule type="duplicateValues" dxfId="1196" priority="146988"/>
    <cfRule type="duplicateValues" dxfId="1195" priority="146989"/>
    <cfRule type="duplicateValues" dxfId="1194" priority="146990"/>
    <cfRule type="duplicateValues" dxfId="1193" priority="146991"/>
    <cfRule type="duplicateValues" dxfId="1192" priority="146992"/>
    <cfRule type="duplicateValues" dxfId="1191" priority="146993"/>
    <cfRule type="duplicateValues" dxfId="1190" priority="146994"/>
    <cfRule type="duplicateValues" dxfId="1189" priority="146995"/>
    <cfRule type="duplicateValues" dxfId="1188" priority="146996"/>
    <cfRule type="duplicateValues" dxfId="1187" priority="146997"/>
    <cfRule type="duplicateValues" dxfId="1186" priority="146998"/>
    <cfRule type="duplicateValues" dxfId="1185" priority="146999"/>
    <cfRule type="duplicateValues" dxfId="1184" priority="147000"/>
    <cfRule type="duplicateValues" dxfId="1183" priority="147001"/>
    <cfRule type="duplicateValues" dxfId="1182" priority="147002"/>
    <cfRule type="duplicateValues" dxfId="1181" priority="147003"/>
    <cfRule type="duplicateValues" dxfId="1180" priority="147004"/>
    <cfRule type="duplicateValues" dxfId="1179" priority="147005"/>
    <cfRule type="duplicateValues" dxfId="1178" priority="147006"/>
    <cfRule type="duplicateValues" dxfId="1177" priority="147007"/>
    <cfRule type="duplicateValues" dxfId="1176" priority="147008"/>
    <cfRule type="duplicateValues" dxfId="1175" priority="147009"/>
    <cfRule type="duplicateValues" dxfId="1174" priority="147010"/>
    <cfRule type="duplicateValues" dxfId="1173" priority="147011"/>
    <cfRule type="duplicateValues" dxfId="1172" priority="147012"/>
    <cfRule type="duplicateValues" dxfId="1171" priority="147013"/>
    <cfRule type="duplicateValues" dxfId="1170" priority="147014"/>
    <cfRule type="duplicateValues" dxfId="1169" priority="147015"/>
    <cfRule type="duplicateValues" dxfId="1168" priority="147016"/>
    <cfRule type="duplicateValues" dxfId="1167" priority="147017"/>
    <cfRule type="duplicateValues" dxfId="1166" priority="147018"/>
  </conditionalFormatting>
  <conditionalFormatting sqref="A175">
    <cfRule type="duplicateValues" dxfId="1165" priority="147074"/>
    <cfRule type="duplicateValues" dxfId="1164" priority="147075"/>
    <cfRule type="duplicateValues" dxfId="1163" priority="147076"/>
    <cfRule type="duplicateValues" dxfId="1162" priority="147077"/>
    <cfRule type="duplicateValues" dxfId="1161" priority="147078"/>
    <cfRule type="duplicateValues" dxfId="1160" priority="147079"/>
    <cfRule type="duplicateValues" dxfId="1159" priority="147080"/>
    <cfRule type="duplicateValues" dxfId="1158" priority="147081"/>
    <cfRule type="duplicateValues" dxfId="1157" priority="147082"/>
    <cfRule type="duplicateValues" dxfId="1156" priority="147083"/>
    <cfRule type="duplicateValues" dxfId="1155" priority="147084"/>
    <cfRule type="duplicateValues" dxfId="1154" priority="147085"/>
    <cfRule type="duplicateValues" dxfId="1153" priority="147086"/>
    <cfRule type="duplicateValues" dxfId="1152" priority="147211"/>
    <cfRule type="duplicateValues" dxfId="1151" priority="147212"/>
    <cfRule type="duplicateValues" dxfId="1150" priority="147213"/>
    <cfRule type="duplicateValues" dxfId="1149" priority="147214"/>
    <cfRule type="duplicateValues" dxfId="1148" priority="147215"/>
    <cfRule type="duplicateValues" dxfId="1147" priority="147216"/>
    <cfRule type="duplicateValues" dxfId="1146" priority="147217"/>
    <cfRule type="duplicateValues" dxfId="1145" priority="147218"/>
    <cfRule type="duplicateValues" dxfId="1144" priority="147219"/>
    <cfRule type="duplicateValues" dxfId="1143" priority="147220"/>
    <cfRule type="duplicateValues" dxfId="1142" priority="147221"/>
    <cfRule type="duplicateValues" dxfId="1141" priority="147222"/>
    <cfRule type="duplicateValues" dxfId="1140" priority="147223"/>
    <cfRule type="duplicateValues" dxfId="1139" priority="147224"/>
    <cfRule type="duplicateValues" dxfId="1138" priority="147225"/>
    <cfRule type="duplicateValues" dxfId="1137" priority="147226"/>
    <cfRule type="duplicateValues" dxfId="1136" priority="147227"/>
    <cfRule type="duplicateValues" dxfId="1135" priority="147228"/>
    <cfRule type="duplicateValues" dxfId="1134" priority="147229"/>
    <cfRule type="duplicateValues" dxfId="1133" priority="147230"/>
    <cfRule type="duplicateValues" dxfId="1132" priority="147231"/>
    <cfRule type="duplicateValues" dxfId="1131" priority="147232"/>
    <cfRule type="duplicateValues" dxfId="1130" priority="147233"/>
    <cfRule type="duplicateValues" dxfId="1129" priority="147234"/>
    <cfRule type="duplicateValues" dxfId="1128" priority="147235"/>
    <cfRule type="duplicateValues" dxfId="1127" priority="147236"/>
    <cfRule type="duplicateValues" dxfId="1126" priority="147237"/>
    <cfRule type="duplicateValues" dxfId="1125" priority="147238"/>
    <cfRule type="duplicateValues" dxfId="1124" priority="147239"/>
    <cfRule type="duplicateValues" dxfId="1123" priority="147240"/>
    <cfRule type="duplicateValues" dxfId="1122" priority="147241"/>
    <cfRule type="duplicateValues" dxfId="1121" priority="147242"/>
    <cfRule type="duplicateValues" dxfId="1120" priority="147243"/>
    <cfRule type="duplicateValues" dxfId="1119" priority="147244"/>
    <cfRule type="duplicateValues" dxfId="1118" priority="147245"/>
    <cfRule type="duplicateValues" dxfId="1117" priority="147246"/>
    <cfRule type="duplicateValues" dxfId="1116" priority="147247"/>
    <cfRule type="duplicateValues" dxfId="1115" priority="147248"/>
    <cfRule type="duplicateValues" dxfId="1114" priority="147249"/>
    <cfRule type="duplicateValues" dxfId="1113" priority="147250"/>
    <cfRule type="duplicateValues" dxfId="1112" priority="147251"/>
    <cfRule type="duplicateValues" dxfId="1111" priority="147252"/>
  </conditionalFormatting>
  <conditionalFormatting sqref="A176:A177">
    <cfRule type="duplicateValues" dxfId="1110" priority="147308"/>
    <cfRule type="duplicateValues" dxfId="1109" priority="147309"/>
    <cfRule type="duplicateValues" dxfId="1108" priority="147310"/>
    <cfRule type="duplicateValues" dxfId="1107" priority="147311"/>
    <cfRule type="duplicateValues" dxfId="1106" priority="147312"/>
    <cfRule type="duplicateValues" dxfId="1105" priority="147313"/>
    <cfRule type="duplicateValues" dxfId="1104" priority="147314"/>
    <cfRule type="duplicateValues" dxfId="1103" priority="147315"/>
    <cfRule type="duplicateValues" dxfId="1102" priority="147316"/>
    <cfRule type="duplicateValues" dxfId="1101" priority="147317"/>
    <cfRule type="duplicateValues" dxfId="1100" priority="147318"/>
    <cfRule type="duplicateValues" dxfId="1099" priority="147319"/>
    <cfRule type="duplicateValues" dxfId="1098" priority="147320"/>
    <cfRule type="duplicateValues" dxfId="1097" priority="147445"/>
    <cfRule type="duplicateValues" dxfId="1096" priority="147446"/>
    <cfRule type="duplicateValues" dxfId="1095" priority="147447"/>
    <cfRule type="duplicateValues" dxfId="1094" priority="147448"/>
    <cfRule type="duplicateValues" dxfId="1093" priority="147449"/>
    <cfRule type="duplicateValues" dxfId="1092" priority="147450"/>
    <cfRule type="duplicateValues" dxfId="1091" priority="147451"/>
    <cfRule type="duplicateValues" dxfId="1090" priority="147452"/>
    <cfRule type="duplicateValues" dxfId="1089" priority="147453"/>
    <cfRule type="duplicateValues" dxfId="1088" priority="147454"/>
    <cfRule type="duplicateValues" dxfId="1087" priority="147455"/>
    <cfRule type="duplicateValues" dxfId="1086" priority="147456"/>
    <cfRule type="duplicateValues" dxfId="1085" priority="147457"/>
    <cfRule type="duplicateValues" dxfId="1084" priority="147458"/>
    <cfRule type="duplicateValues" dxfId="1083" priority="147459"/>
    <cfRule type="duplicateValues" dxfId="1082" priority="147460"/>
    <cfRule type="duplicateValues" dxfId="1081" priority="147461"/>
    <cfRule type="duplicateValues" dxfId="1080" priority="147462"/>
    <cfRule type="duplicateValues" dxfId="1079" priority="147463"/>
    <cfRule type="duplicateValues" dxfId="1078" priority="147464"/>
    <cfRule type="duplicateValues" dxfId="1077" priority="147465"/>
    <cfRule type="duplicateValues" dxfId="1076" priority="147466"/>
    <cfRule type="duplicateValues" dxfId="1075" priority="147467"/>
    <cfRule type="duplicateValues" dxfId="1074" priority="147468"/>
    <cfRule type="duplicateValues" dxfId="1073" priority="147469"/>
    <cfRule type="duplicateValues" dxfId="1072" priority="147470"/>
    <cfRule type="duplicateValues" dxfId="1071" priority="147471"/>
    <cfRule type="duplicateValues" dxfId="1070" priority="147472"/>
    <cfRule type="duplicateValues" dxfId="1069" priority="147473"/>
    <cfRule type="duplicateValues" dxfId="1068" priority="147474"/>
    <cfRule type="duplicateValues" dxfId="1067" priority="147475"/>
    <cfRule type="duplicateValues" dxfId="1066" priority="147476"/>
    <cfRule type="duplicateValues" dxfId="1065" priority="147477"/>
    <cfRule type="duplicateValues" dxfId="1064" priority="147478"/>
    <cfRule type="duplicateValues" dxfId="1063" priority="147479"/>
    <cfRule type="duplicateValues" dxfId="1062" priority="147480"/>
    <cfRule type="duplicateValues" dxfId="1061" priority="147481"/>
    <cfRule type="duplicateValues" dxfId="1060" priority="147482"/>
    <cfRule type="duplicateValues" dxfId="1059" priority="147483"/>
    <cfRule type="duplicateValues" dxfId="1058" priority="147484"/>
    <cfRule type="duplicateValues" dxfId="1057" priority="147485"/>
    <cfRule type="duplicateValues" dxfId="1056" priority="147486"/>
  </conditionalFormatting>
  <conditionalFormatting sqref="A178">
    <cfRule type="duplicateValues" dxfId="1055" priority="147542"/>
    <cfRule type="duplicateValues" dxfId="1054" priority="147543"/>
    <cfRule type="duplicateValues" dxfId="1053" priority="147544"/>
    <cfRule type="duplicateValues" dxfId="1052" priority="147545"/>
    <cfRule type="duplicateValues" dxfId="1051" priority="147546"/>
    <cfRule type="duplicateValues" dxfId="1050" priority="147547"/>
    <cfRule type="duplicateValues" dxfId="1049" priority="147548"/>
    <cfRule type="duplicateValues" dxfId="1048" priority="147549"/>
    <cfRule type="duplicateValues" dxfId="1047" priority="147550"/>
    <cfRule type="duplicateValues" dxfId="1046" priority="147551"/>
    <cfRule type="duplicateValues" dxfId="1045" priority="147552"/>
    <cfRule type="duplicateValues" dxfId="1044" priority="147553"/>
    <cfRule type="duplicateValues" dxfId="1043" priority="147554"/>
    <cfRule type="duplicateValues" dxfId="1042" priority="147679"/>
    <cfRule type="duplicateValues" dxfId="1041" priority="147680"/>
    <cfRule type="duplicateValues" dxfId="1040" priority="147681"/>
    <cfRule type="duplicateValues" dxfId="1039" priority="147682"/>
    <cfRule type="duplicateValues" dxfId="1038" priority="147683"/>
    <cfRule type="duplicateValues" dxfId="1037" priority="147684"/>
    <cfRule type="duplicateValues" dxfId="1036" priority="147685"/>
    <cfRule type="duplicateValues" dxfId="1035" priority="147686"/>
    <cfRule type="duplicateValues" dxfId="1034" priority="147687"/>
    <cfRule type="duplicateValues" dxfId="1033" priority="147688"/>
    <cfRule type="duplicateValues" dxfId="1032" priority="147689"/>
    <cfRule type="duplicateValues" dxfId="1031" priority="147690"/>
    <cfRule type="duplicateValues" dxfId="1030" priority="147691"/>
    <cfRule type="duplicateValues" dxfId="1029" priority="147692"/>
    <cfRule type="duplicateValues" dxfId="1028" priority="147693"/>
    <cfRule type="duplicateValues" dxfId="1027" priority="147694"/>
    <cfRule type="duplicateValues" dxfId="1026" priority="147695"/>
    <cfRule type="duplicateValues" dxfId="1025" priority="147696"/>
    <cfRule type="duplicateValues" dxfId="1024" priority="147697"/>
    <cfRule type="duplicateValues" dxfId="1023" priority="147698"/>
    <cfRule type="duplicateValues" dxfId="1022" priority="147699"/>
    <cfRule type="duplicateValues" dxfId="1021" priority="147700"/>
    <cfRule type="duplicateValues" dxfId="1020" priority="147701"/>
    <cfRule type="duplicateValues" dxfId="1019" priority="147702"/>
    <cfRule type="duplicateValues" dxfId="1018" priority="147703"/>
    <cfRule type="duplicateValues" dxfId="1017" priority="147704"/>
    <cfRule type="duplicateValues" dxfId="1016" priority="147705"/>
    <cfRule type="duplicateValues" dxfId="1015" priority="147706"/>
    <cfRule type="duplicateValues" dxfId="1014" priority="147707"/>
    <cfRule type="duplicateValues" dxfId="1013" priority="147708"/>
    <cfRule type="duplicateValues" dxfId="1012" priority="147709"/>
    <cfRule type="duplicateValues" dxfId="1011" priority="147710"/>
    <cfRule type="duplicateValues" dxfId="1010" priority="147711"/>
    <cfRule type="duplicateValues" dxfId="1009" priority="147712"/>
    <cfRule type="duplicateValues" dxfId="1008" priority="147713"/>
    <cfRule type="duplicateValues" dxfId="1007" priority="147714"/>
    <cfRule type="duplicateValues" dxfId="1006" priority="147715"/>
    <cfRule type="duplicateValues" dxfId="1005" priority="147716"/>
    <cfRule type="duplicateValues" dxfId="1004" priority="147717"/>
    <cfRule type="duplicateValues" dxfId="1003" priority="147718"/>
    <cfRule type="duplicateValues" dxfId="1002" priority="147719"/>
    <cfRule type="duplicateValues" dxfId="1001" priority="147720"/>
  </conditionalFormatting>
  <conditionalFormatting sqref="A179:A186">
    <cfRule type="duplicateValues" dxfId="1000" priority="148010"/>
    <cfRule type="duplicateValues" dxfId="999" priority="148011"/>
    <cfRule type="duplicateValues" dxfId="998" priority="148012"/>
    <cfRule type="duplicateValues" dxfId="997" priority="148013"/>
    <cfRule type="duplicateValues" dxfId="996" priority="148014"/>
    <cfRule type="duplicateValues" dxfId="995" priority="148015"/>
    <cfRule type="duplicateValues" dxfId="994" priority="148016"/>
    <cfRule type="duplicateValues" dxfId="993" priority="148017"/>
    <cfRule type="duplicateValues" dxfId="992" priority="148018"/>
    <cfRule type="duplicateValues" dxfId="991" priority="148019"/>
    <cfRule type="duplicateValues" dxfId="990" priority="148020"/>
    <cfRule type="duplicateValues" dxfId="989" priority="148021"/>
    <cfRule type="duplicateValues" dxfId="988" priority="148022"/>
    <cfRule type="duplicateValues" dxfId="987" priority="148147"/>
    <cfRule type="duplicateValues" dxfId="986" priority="148148"/>
    <cfRule type="duplicateValues" dxfId="985" priority="148149"/>
    <cfRule type="duplicateValues" dxfId="984" priority="148150"/>
    <cfRule type="duplicateValues" dxfId="983" priority="148151"/>
    <cfRule type="duplicateValues" dxfId="982" priority="148152"/>
    <cfRule type="duplicateValues" dxfId="981" priority="148153"/>
    <cfRule type="duplicateValues" dxfId="980" priority="148154"/>
    <cfRule type="duplicateValues" dxfId="979" priority="148155"/>
    <cfRule type="duplicateValues" dxfId="978" priority="148156"/>
    <cfRule type="duplicateValues" dxfId="977" priority="148157"/>
    <cfRule type="duplicateValues" dxfId="976" priority="148158"/>
    <cfRule type="duplicateValues" dxfId="975" priority="148159"/>
    <cfRule type="duplicateValues" dxfId="974" priority="148160"/>
    <cfRule type="duplicateValues" dxfId="973" priority="148161"/>
    <cfRule type="duplicateValues" dxfId="972" priority="148162"/>
    <cfRule type="duplicateValues" dxfId="971" priority="148163"/>
    <cfRule type="duplicateValues" dxfId="970" priority="148164"/>
    <cfRule type="duplicateValues" dxfId="969" priority="148165"/>
    <cfRule type="duplicateValues" dxfId="968" priority="148166"/>
    <cfRule type="duplicateValues" dxfId="967" priority="148167"/>
    <cfRule type="duplicateValues" dxfId="966" priority="148168"/>
    <cfRule type="duplicateValues" dxfId="965" priority="148169"/>
    <cfRule type="duplicateValues" dxfId="964" priority="148170"/>
    <cfRule type="duplicateValues" dxfId="963" priority="148171"/>
    <cfRule type="duplicateValues" dxfId="962" priority="148172"/>
    <cfRule type="duplicateValues" dxfId="961" priority="148173"/>
    <cfRule type="duplicateValues" dxfId="960" priority="148174"/>
    <cfRule type="duplicateValues" dxfId="959" priority="148175"/>
    <cfRule type="duplicateValues" dxfId="958" priority="148176"/>
    <cfRule type="duplicateValues" dxfId="957" priority="148177"/>
    <cfRule type="duplicateValues" dxfId="956" priority="148178"/>
    <cfRule type="duplicateValues" dxfId="955" priority="148179"/>
    <cfRule type="duplicateValues" dxfId="954" priority="148180"/>
    <cfRule type="duplicateValues" dxfId="953" priority="148181"/>
    <cfRule type="duplicateValues" dxfId="952" priority="148182"/>
    <cfRule type="duplicateValues" dxfId="951" priority="148183"/>
    <cfRule type="duplicateValues" dxfId="950" priority="148184"/>
    <cfRule type="duplicateValues" dxfId="949" priority="148185"/>
    <cfRule type="duplicateValues" dxfId="948" priority="148186"/>
    <cfRule type="duplicateValues" dxfId="947" priority="148187"/>
    <cfRule type="duplicateValues" dxfId="946" priority="148188"/>
  </conditionalFormatting>
  <conditionalFormatting sqref="A187:A188">
    <cfRule type="duplicateValues" dxfId="945" priority="148244"/>
    <cfRule type="duplicateValues" dxfId="944" priority="148245"/>
    <cfRule type="duplicateValues" dxfId="943" priority="148246"/>
    <cfRule type="duplicateValues" dxfId="942" priority="148247"/>
    <cfRule type="duplicateValues" dxfId="941" priority="148248"/>
    <cfRule type="duplicateValues" dxfId="940" priority="148249"/>
    <cfRule type="duplicateValues" dxfId="939" priority="148250"/>
    <cfRule type="duplicateValues" dxfId="938" priority="148251"/>
    <cfRule type="duplicateValues" dxfId="937" priority="148252"/>
    <cfRule type="duplicateValues" dxfId="936" priority="148253"/>
    <cfRule type="duplicateValues" dxfId="935" priority="148254"/>
    <cfRule type="duplicateValues" dxfId="934" priority="148255"/>
    <cfRule type="duplicateValues" dxfId="933" priority="148256"/>
    <cfRule type="duplicateValues" dxfId="932" priority="148381"/>
    <cfRule type="duplicateValues" dxfId="931" priority="148382"/>
    <cfRule type="duplicateValues" dxfId="930" priority="148383"/>
    <cfRule type="duplicateValues" dxfId="929" priority="148384"/>
    <cfRule type="duplicateValues" dxfId="928" priority="148385"/>
    <cfRule type="duplicateValues" dxfId="927" priority="148386"/>
    <cfRule type="duplicateValues" dxfId="926" priority="148387"/>
    <cfRule type="duplicateValues" dxfId="925" priority="148388"/>
    <cfRule type="duplicateValues" dxfId="924" priority="148389"/>
    <cfRule type="duplicateValues" dxfId="923" priority="148390"/>
    <cfRule type="duplicateValues" dxfId="922" priority="148391"/>
    <cfRule type="duplicateValues" dxfId="921" priority="148392"/>
    <cfRule type="duplicateValues" dxfId="920" priority="148393"/>
    <cfRule type="duplicateValues" dxfId="919" priority="148394"/>
    <cfRule type="duplicateValues" dxfId="918" priority="148395"/>
    <cfRule type="duplicateValues" dxfId="917" priority="148396"/>
    <cfRule type="duplicateValues" dxfId="916" priority="148397"/>
    <cfRule type="duplicateValues" dxfId="915" priority="148398"/>
    <cfRule type="duplicateValues" dxfId="914" priority="148399"/>
    <cfRule type="duplicateValues" dxfId="913" priority="148400"/>
    <cfRule type="duplicateValues" dxfId="912" priority="148401"/>
    <cfRule type="duplicateValues" dxfId="911" priority="148402"/>
    <cfRule type="duplicateValues" dxfId="910" priority="148403"/>
    <cfRule type="duplicateValues" dxfId="909" priority="148404"/>
    <cfRule type="duplicateValues" dxfId="908" priority="148405"/>
    <cfRule type="duplicateValues" dxfId="907" priority="148406"/>
    <cfRule type="duplicateValues" dxfId="906" priority="148407"/>
    <cfRule type="duplicateValues" dxfId="905" priority="148408"/>
    <cfRule type="duplicateValues" dxfId="904" priority="148409"/>
    <cfRule type="duplicateValues" dxfId="903" priority="148410"/>
    <cfRule type="duplicateValues" dxfId="902" priority="148411"/>
    <cfRule type="duplicateValues" dxfId="901" priority="148412"/>
    <cfRule type="duplicateValues" dxfId="900" priority="148413"/>
    <cfRule type="duplicateValues" dxfId="899" priority="148414"/>
    <cfRule type="duplicateValues" dxfId="898" priority="148415"/>
    <cfRule type="duplicateValues" dxfId="897" priority="148416"/>
    <cfRule type="duplicateValues" dxfId="896" priority="148417"/>
    <cfRule type="duplicateValues" dxfId="895" priority="148418"/>
    <cfRule type="duplicateValues" dxfId="894" priority="148419"/>
    <cfRule type="duplicateValues" dxfId="893" priority="148420"/>
    <cfRule type="duplicateValues" dxfId="892" priority="148421"/>
    <cfRule type="duplicateValues" dxfId="891" priority="148422"/>
  </conditionalFormatting>
  <conditionalFormatting sqref="A189">
    <cfRule type="duplicateValues" dxfId="890" priority="148478"/>
    <cfRule type="duplicateValues" dxfId="889" priority="148479"/>
    <cfRule type="duplicateValues" dxfId="888" priority="148480"/>
    <cfRule type="duplicateValues" dxfId="887" priority="148481"/>
    <cfRule type="duplicateValues" dxfId="886" priority="148482"/>
    <cfRule type="duplicateValues" dxfId="885" priority="148483"/>
    <cfRule type="duplicateValues" dxfId="884" priority="148484"/>
    <cfRule type="duplicateValues" dxfId="883" priority="148485"/>
    <cfRule type="duplicateValues" dxfId="882" priority="148486"/>
    <cfRule type="duplicateValues" dxfId="881" priority="148487"/>
    <cfRule type="duplicateValues" dxfId="880" priority="148488"/>
    <cfRule type="duplicateValues" dxfId="879" priority="148489"/>
    <cfRule type="duplicateValues" dxfId="878" priority="148490"/>
    <cfRule type="duplicateValues" dxfId="877" priority="148615"/>
    <cfRule type="duplicateValues" dxfId="876" priority="148616"/>
    <cfRule type="duplicateValues" dxfId="875" priority="148617"/>
    <cfRule type="duplicateValues" dxfId="874" priority="148618"/>
    <cfRule type="duplicateValues" dxfId="873" priority="148619"/>
    <cfRule type="duplicateValues" dxfId="872" priority="148620"/>
    <cfRule type="duplicateValues" dxfId="871" priority="148621"/>
    <cfRule type="duplicateValues" dxfId="870" priority="148622"/>
    <cfRule type="duplicateValues" dxfId="869" priority="148623"/>
    <cfRule type="duplicateValues" dxfId="868" priority="148624"/>
    <cfRule type="duplicateValues" dxfId="867" priority="148625"/>
    <cfRule type="duplicateValues" dxfId="866" priority="148626"/>
    <cfRule type="duplicateValues" dxfId="865" priority="148627"/>
    <cfRule type="duplicateValues" dxfId="864" priority="148628"/>
    <cfRule type="duplicateValues" dxfId="863" priority="148629"/>
    <cfRule type="duplicateValues" dxfId="862" priority="148630"/>
    <cfRule type="duplicateValues" dxfId="861" priority="148631"/>
    <cfRule type="duplicateValues" dxfId="860" priority="148632"/>
    <cfRule type="duplicateValues" dxfId="859" priority="148633"/>
    <cfRule type="duplicateValues" dxfId="858" priority="148634"/>
    <cfRule type="duplicateValues" dxfId="857" priority="148635"/>
    <cfRule type="duplicateValues" dxfId="856" priority="148636"/>
    <cfRule type="duplicateValues" dxfId="855" priority="148637"/>
    <cfRule type="duplicateValues" dxfId="854" priority="148638"/>
    <cfRule type="duplicateValues" dxfId="853" priority="148639"/>
    <cfRule type="duplicateValues" dxfId="852" priority="148640"/>
    <cfRule type="duplicateValues" dxfId="851" priority="148641"/>
    <cfRule type="duplicateValues" dxfId="850" priority="148642"/>
    <cfRule type="duplicateValues" dxfId="849" priority="148643"/>
    <cfRule type="duplicateValues" dxfId="848" priority="148644"/>
    <cfRule type="duplicateValues" dxfId="847" priority="148645"/>
    <cfRule type="duplicateValues" dxfId="846" priority="148646"/>
    <cfRule type="duplicateValues" dxfId="845" priority="148647"/>
    <cfRule type="duplicateValues" dxfId="844" priority="148648"/>
    <cfRule type="duplicateValues" dxfId="843" priority="148649"/>
    <cfRule type="duplicateValues" dxfId="842" priority="148650"/>
    <cfRule type="duplicateValues" dxfId="841" priority="148651"/>
    <cfRule type="duplicateValues" dxfId="840" priority="148652"/>
    <cfRule type="duplicateValues" dxfId="839" priority="148653"/>
    <cfRule type="duplicateValues" dxfId="838" priority="148654"/>
    <cfRule type="duplicateValues" dxfId="837" priority="148655"/>
    <cfRule type="duplicateValues" dxfId="836" priority="148656"/>
  </conditionalFormatting>
  <conditionalFormatting sqref="A190:A191">
    <cfRule type="duplicateValues" dxfId="835" priority="148712"/>
    <cfRule type="duplicateValues" dxfId="834" priority="148713"/>
    <cfRule type="duplicateValues" dxfId="833" priority="148714"/>
    <cfRule type="duplicateValues" dxfId="832" priority="148715"/>
    <cfRule type="duplicateValues" dxfId="831" priority="148716"/>
    <cfRule type="duplicateValues" dxfId="830" priority="148717"/>
    <cfRule type="duplicateValues" dxfId="829" priority="148718"/>
    <cfRule type="duplicateValues" dxfId="828" priority="148719"/>
    <cfRule type="duplicateValues" dxfId="827" priority="148720"/>
    <cfRule type="duplicateValues" dxfId="826" priority="148721"/>
    <cfRule type="duplicateValues" dxfId="825" priority="148722"/>
    <cfRule type="duplicateValues" dxfId="824" priority="148723"/>
    <cfRule type="duplicateValues" dxfId="823" priority="148724"/>
    <cfRule type="duplicateValues" dxfId="822" priority="148849"/>
    <cfRule type="duplicateValues" dxfId="821" priority="148850"/>
    <cfRule type="duplicateValues" dxfId="820" priority="148851"/>
    <cfRule type="duplicateValues" dxfId="819" priority="148852"/>
    <cfRule type="duplicateValues" dxfId="818" priority="148853"/>
    <cfRule type="duplicateValues" dxfId="817" priority="148854"/>
    <cfRule type="duplicateValues" dxfId="816" priority="148855"/>
    <cfRule type="duplicateValues" dxfId="815" priority="148856"/>
    <cfRule type="duplicateValues" dxfId="814" priority="148857"/>
    <cfRule type="duplicateValues" dxfId="813" priority="148858"/>
    <cfRule type="duplicateValues" dxfId="812" priority="148859"/>
    <cfRule type="duplicateValues" dxfId="811" priority="148860"/>
    <cfRule type="duplicateValues" dxfId="810" priority="148861"/>
    <cfRule type="duplicateValues" dxfId="809" priority="148862"/>
    <cfRule type="duplicateValues" dxfId="808" priority="148863"/>
    <cfRule type="duplicateValues" dxfId="807" priority="148864"/>
    <cfRule type="duplicateValues" dxfId="806" priority="148865"/>
    <cfRule type="duplicateValues" dxfId="805" priority="148866"/>
    <cfRule type="duplicateValues" dxfId="804" priority="148867"/>
    <cfRule type="duplicateValues" dxfId="803" priority="148868"/>
    <cfRule type="duplicateValues" dxfId="802" priority="148869"/>
    <cfRule type="duplicateValues" dxfId="801" priority="148870"/>
    <cfRule type="duplicateValues" dxfId="800" priority="148871"/>
    <cfRule type="duplicateValues" dxfId="799" priority="148872"/>
    <cfRule type="duplicateValues" dxfId="798" priority="148873"/>
    <cfRule type="duplicateValues" dxfId="797" priority="148874"/>
    <cfRule type="duplicateValues" dxfId="796" priority="148875"/>
    <cfRule type="duplicateValues" dxfId="795" priority="148876"/>
    <cfRule type="duplicateValues" dxfId="794" priority="148877"/>
    <cfRule type="duplicateValues" dxfId="793" priority="148878"/>
    <cfRule type="duplicateValues" dxfId="792" priority="148879"/>
    <cfRule type="duplicateValues" dxfId="791" priority="148880"/>
    <cfRule type="duplicateValues" dxfId="790" priority="148881"/>
    <cfRule type="duplicateValues" dxfId="789" priority="148882"/>
    <cfRule type="duplicateValues" dxfId="788" priority="148883"/>
    <cfRule type="duplicateValues" dxfId="787" priority="148884"/>
    <cfRule type="duplicateValues" dxfId="786" priority="148885"/>
    <cfRule type="duplicateValues" dxfId="785" priority="148886"/>
    <cfRule type="duplicateValues" dxfId="784" priority="148887"/>
    <cfRule type="duplicateValues" dxfId="783" priority="148888"/>
    <cfRule type="duplicateValues" dxfId="782" priority="148889"/>
    <cfRule type="duplicateValues" dxfId="781" priority="148890"/>
  </conditionalFormatting>
  <conditionalFormatting sqref="A192:A193">
    <cfRule type="duplicateValues" dxfId="780" priority="148946"/>
    <cfRule type="duplicateValues" dxfId="779" priority="148947"/>
    <cfRule type="duplicateValues" dxfId="778" priority="148948"/>
    <cfRule type="duplicateValues" dxfId="777" priority="148949"/>
    <cfRule type="duplicateValues" dxfId="776" priority="148950"/>
    <cfRule type="duplicateValues" dxfId="775" priority="148951"/>
    <cfRule type="duplicateValues" dxfId="774" priority="148952"/>
    <cfRule type="duplicateValues" dxfId="773" priority="148953"/>
    <cfRule type="duplicateValues" dxfId="772" priority="148954"/>
    <cfRule type="duplicateValues" dxfId="771" priority="148955"/>
    <cfRule type="duplicateValues" dxfId="770" priority="148956"/>
    <cfRule type="duplicateValues" dxfId="769" priority="148957"/>
    <cfRule type="duplicateValues" dxfId="768" priority="148958"/>
    <cfRule type="duplicateValues" dxfId="767" priority="149083"/>
    <cfRule type="duplicateValues" dxfId="766" priority="149084"/>
    <cfRule type="duplicateValues" dxfId="765" priority="149085"/>
    <cfRule type="duplicateValues" dxfId="764" priority="149086"/>
    <cfRule type="duplicateValues" dxfId="763" priority="149087"/>
    <cfRule type="duplicateValues" dxfId="762" priority="149088"/>
    <cfRule type="duplicateValues" dxfId="761" priority="149089"/>
    <cfRule type="duplicateValues" dxfId="760" priority="149090"/>
    <cfRule type="duplicateValues" dxfId="759" priority="149091"/>
    <cfRule type="duplicateValues" dxfId="758" priority="149092"/>
    <cfRule type="duplicateValues" dxfId="757" priority="149093"/>
    <cfRule type="duplicateValues" dxfId="756" priority="149094"/>
    <cfRule type="duplicateValues" dxfId="755" priority="149095"/>
    <cfRule type="duplicateValues" dxfId="754" priority="149096"/>
    <cfRule type="duplicateValues" dxfId="753" priority="149097"/>
    <cfRule type="duplicateValues" dxfId="752" priority="149098"/>
    <cfRule type="duplicateValues" dxfId="751" priority="149099"/>
    <cfRule type="duplicateValues" dxfId="750" priority="149100"/>
    <cfRule type="duplicateValues" dxfId="749" priority="149101"/>
    <cfRule type="duplicateValues" dxfId="748" priority="149102"/>
    <cfRule type="duplicateValues" dxfId="747" priority="149103"/>
    <cfRule type="duplicateValues" dxfId="746" priority="149104"/>
    <cfRule type="duplicateValues" dxfId="745" priority="149105"/>
    <cfRule type="duplicateValues" dxfId="744" priority="149106"/>
    <cfRule type="duplicateValues" dxfId="743" priority="149107"/>
    <cfRule type="duplicateValues" dxfId="742" priority="149108"/>
    <cfRule type="duplicateValues" dxfId="741" priority="149109"/>
    <cfRule type="duplicateValues" dxfId="740" priority="149110"/>
    <cfRule type="duplicateValues" dxfId="739" priority="149111"/>
    <cfRule type="duplicateValues" dxfId="738" priority="149112"/>
    <cfRule type="duplicateValues" dxfId="737" priority="149113"/>
    <cfRule type="duplicateValues" dxfId="736" priority="149114"/>
    <cfRule type="duplicateValues" dxfId="735" priority="149115"/>
    <cfRule type="duplicateValues" dxfId="734" priority="149116"/>
    <cfRule type="duplicateValues" dxfId="733" priority="149117"/>
    <cfRule type="duplicateValues" dxfId="732" priority="149118"/>
    <cfRule type="duplicateValues" dxfId="731" priority="149119"/>
    <cfRule type="duplicateValues" dxfId="730" priority="149120"/>
    <cfRule type="duplicateValues" dxfId="729" priority="149121"/>
    <cfRule type="duplicateValues" dxfId="728" priority="149122"/>
    <cfRule type="duplicateValues" dxfId="727" priority="149123"/>
    <cfRule type="duplicateValues" dxfId="726" priority="149124"/>
  </conditionalFormatting>
  <conditionalFormatting sqref="A194">
    <cfRule type="duplicateValues" dxfId="725" priority="149180"/>
    <cfRule type="duplicateValues" dxfId="724" priority="149181"/>
    <cfRule type="duplicateValues" dxfId="723" priority="149182"/>
    <cfRule type="duplicateValues" dxfId="722" priority="149183"/>
    <cfRule type="duplicateValues" dxfId="721" priority="149184"/>
    <cfRule type="duplicateValues" dxfId="720" priority="149185"/>
    <cfRule type="duplicateValues" dxfId="719" priority="149186"/>
    <cfRule type="duplicateValues" dxfId="718" priority="149187"/>
    <cfRule type="duplicateValues" dxfId="717" priority="149188"/>
    <cfRule type="duplicateValues" dxfId="716" priority="149189"/>
    <cfRule type="duplicateValues" dxfId="715" priority="149190"/>
    <cfRule type="duplicateValues" dxfId="714" priority="149191"/>
    <cfRule type="duplicateValues" dxfId="713" priority="149192"/>
    <cfRule type="duplicateValues" dxfId="712" priority="149317"/>
    <cfRule type="duplicateValues" dxfId="711" priority="149318"/>
    <cfRule type="duplicateValues" dxfId="710" priority="149319"/>
    <cfRule type="duplicateValues" dxfId="709" priority="149320"/>
    <cfRule type="duplicateValues" dxfId="708" priority="149321"/>
    <cfRule type="duplicateValues" dxfId="707" priority="149322"/>
    <cfRule type="duplicateValues" dxfId="706" priority="149323"/>
    <cfRule type="duplicateValues" dxfId="705" priority="149324"/>
    <cfRule type="duplicateValues" dxfId="704" priority="149325"/>
    <cfRule type="duplicateValues" dxfId="703" priority="149326"/>
    <cfRule type="duplicateValues" dxfId="702" priority="149327"/>
    <cfRule type="duplicateValues" dxfId="701" priority="149328"/>
    <cfRule type="duplicateValues" dxfId="700" priority="149329"/>
    <cfRule type="duplicateValues" dxfId="699" priority="149330"/>
    <cfRule type="duplicateValues" dxfId="698" priority="149331"/>
    <cfRule type="duplicateValues" dxfId="697" priority="149332"/>
    <cfRule type="duplicateValues" dxfId="696" priority="149333"/>
    <cfRule type="duplicateValues" dxfId="695" priority="149334"/>
    <cfRule type="duplicateValues" dxfId="694" priority="149335"/>
    <cfRule type="duplicateValues" dxfId="693" priority="149336"/>
    <cfRule type="duplicateValues" dxfId="692" priority="149337"/>
    <cfRule type="duplicateValues" dxfId="691" priority="149338"/>
    <cfRule type="duplicateValues" dxfId="690" priority="149339"/>
    <cfRule type="duplicateValues" dxfId="689" priority="149340"/>
    <cfRule type="duplicateValues" dxfId="688" priority="149341"/>
    <cfRule type="duplicateValues" dxfId="687" priority="149342"/>
    <cfRule type="duplicateValues" dxfId="686" priority="149343"/>
    <cfRule type="duplicateValues" dxfId="685" priority="149344"/>
    <cfRule type="duplicateValues" dxfId="684" priority="149345"/>
    <cfRule type="duplicateValues" dxfId="683" priority="149346"/>
    <cfRule type="duplicateValues" dxfId="682" priority="149347"/>
    <cfRule type="duplicateValues" dxfId="681" priority="149348"/>
    <cfRule type="duplicateValues" dxfId="680" priority="149349"/>
    <cfRule type="duplicateValues" dxfId="679" priority="149350"/>
    <cfRule type="duplicateValues" dxfId="678" priority="149351"/>
    <cfRule type="duplicateValues" dxfId="677" priority="149352"/>
    <cfRule type="duplicateValues" dxfId="676" priority="149353"/>
    <cfRule type="duplicateValues" dxfId="675" priority="149354"/>
    <cfRule type="duplicateValues" dxfId="674" priority="149355"/>
    <cfRule type="duplicateValues" dxfId="673" priority="149356"/>
    <cfRule type="duplicateValues" dxfId="672" priority="149357"/>
    <cfRule type="duplicateValues" dxfId="671" priority="149358"/>
  </conditionalFormatting>
  <conditionalFormatting sqref="A195">
    <cfRule type="duplicateValues" dxfId="670" priority="149414"/>
    <cfRule type="duplicateValues" dxfId="669" priority="149415"/>
    <cfRule type="duplicateValues" dxfId="668" priority="149416"/>
    <cfRule type="duplicateValues" dxfId="667" priority="149417"/>
    <cfRule type="duplicateValues" dxfId="666" priority="149418"/>
    <cfRule type="duplicateValues" dxfId="665" priority="149419"/>
    <cfRule type="duplicateValues" dxfId="664" priority="149420"/>
    <cfRule type="duplicateValues" dxfId="663" priority="149421"/>
    <cfRule type="duplicateValues" dxfId="662" priority="149422"/>
    <cfRule type="duplicateValues" dxfId="661" priority="149423"/>
    <cfRule type="duplicateValues" dxfId="660" priority="149424"/>
    <cfRule type="duplicateValues" dxfId="659" priority="149425"/>
    <cfRule type="duplicateValues" dxfId="658" priority="149426"/>
    <cfRule type="duplicateValues" dxfId="657" priority="149551"/>
    <cfRule type="duplicateValues" dxfId="656" priority="149552"/>
    <cfRule type="duplicateValues" dxfId="655" priority="149553"/>
    <cfRule type="duplicateValues" dxfId="654" priority="149554"/>
    <cfRule type="duplicateValues" dxfId="653" priority="149555"/>
    <cfRule type="duplicateValues" dxfId="652" priority="149556"/>
    <cfRule type="duplicateValues" dxfId="651" priority="149557"/>
    <cfRule type="duplicateValues" dxfId="650" priority="149558"/>
    <cfRule type="duplicateValues" dxfId="649" priority="149559"/>
    <cfRule type="duplicateValues" dxfId="648" priority="149560"/>
    <cfRule type="duplicateValues" dxfId="647" priority="149561"/>
    <cfRule type="duplicateValues" dxfId="646" priority="149562"/>
    <cfRule type="duplicateValues" dxfId="645" priority="149563"/>
    <cfRule type="duplicateValues" dxfId="644" priority="149564"/>
    <cfRule type="duplicateValues" dxfId="643" priority="149565"/>
    <cfRule type="duplicateValues" dxfId="642" priority="149566"/>
    <cfRule type="duplicateValues" dxfId="641" priority="149567"/>
    <cfRule type="duplicateValues" dxfId="640" priority="149568"/>
    <cfRule type="duplicateValues" dxfId="639" priority="149569"/>
    <cfRule type="duplicateValues" dxfId="638" priority="149570"/>
    <cfRule type="duplicateValues" dxfId="637" priority="149571"/>
    <cfRule type="duplicateValues" dxfId="636" priority="149572"/>
    <cfRule type="duplicateValues" dxfId="635" priority="149573"/>
    <cfRule type="duplicateValues" dxfId="634" priority="149574"/>
    <cfRule type="duplicateValues" dxfId="633" priority="149575"/>
    <cfRule type="duplicateValues" dxfId="632" priority="149576"/>
    <cfRule type="duplicateValues" dxfId="631" priority="149577"/>
    <cfRule type="duplicateValues" dxfId="630" priority="149578"/>
    <cfRule type="duplicateValues" dxfId="629" priority="149579"/>
    <cfRule type="duplicateValues" dxfId="628" priority="149580"/>
    <cfRule type="duplicateValues" dxfId="627" priority="149581"/>
    <cfRule type="duplicateValues" dxfId="626" priority="149582"/>
    <cfRule type="duplicateValues" dxfId="625" priority="149583"/>
    <cfRule type="duplicateValues" dxfId="624" priority="149584"/>
    <cfRule type="duplicateValues" dxfId="623" priority="149585"/>
    <cfRule type="duplicateValues" dxfId="622" priority="149586"/>
    <cfRule type="duplicateValues" dxfId="621" priority="149587"/>
    <cfRule type="duplicateValues" dxfId="620" priority="149588"/>
    <cfRule type="duplicateValues" dxfId="619" priority="149589"/>
    <cfRule type="duplicateValues" dxfId="618" priority="149590"/>
    <cfRule type="duplicateValues" dxfId="617" priority="149591"/>
    <cfRule type="duplicateValues" dxfId="616" priority="149592"/>
  </conditionalFormatting>
  <conditionalFormatting sqref="A197:A1040163">
    <cfRule type="duplicateValues" dxfId="615" priority="149827"/>
    <cfRule type="duplicateValues" dxfId="614" priority="149828"/>
    <cfRule type="duplicateValues" dxfId="613" priority="149829"/>
    <cfRule type="duplicateValues" dxfId="612" priority="149830"/>
    <cfRule type="duplicateValues" dxfId="611" priority="149831"/>
    <cfRule type="duplicateValues" dxfId="610" priority="149832"/>
    <cfRule type="duplicateValues" dxfId="609" priority="149833"/>
    <cfRule type="duplicateValues" dxfId="608" priority="149834"/>
    <cfRule type="duplicateValues" dxfId="607" priority="149835"/>
    <cfRule type="duplicateValues" dxfId="606" priority="149836"/>
    <cfRule type="duplicateValues" dxfId="605" priority="149837"/>
    <cfRule type="duplicateValues" dxfId="604" priority="149838"/>
    <cfRule type="duplicateValues" dxfId="603" priority="149839"/>
    <cfRule type="duplicateValues" dxfId="602" priority="149840"/>
    <cfRule type="duplicateValues" dxfId="601" priority="149841"/>
    <cfRule type="duplicateValues" dxfId="600" priority="149842"/>
    <cfRule type="duplicateValues" dxfId="599" priority="149843"/>
    <cfRule type="duplicateValues" dxfId="598" priority="149844"/>
    <cfRule type="duplicateValues" dxfId="597" priority="149845"/>
    <cfRule type="duplicateValues" dxfId="596" priority="149846"/>
    <cfRule type="duplicateValues" dxfId="595" priority="149847"/>
    <cfRule type="duplicateValues" dxfId="594" priority="149848"/>
    <cfRule type="duplicateValues" dxfId="593" priority="149849"/>
    <cfRule type="duplicateValues" dxfId="592" priority="149850"/>
    <cfRule type="duplicateValues" dxfId="591" priority="149851"/>
    <cfRule type="duplicateValues" dxfId="590" priority="149852"/>
    <cfRule type="duplicateValues" dxfId="589" priority="149853"/>
    <cfRule type="duplicateValues" dxfId="588" priority="149854"/>
    <cfRule type="duplicateValues" dxfId="587" priority="149855"/>
    <cfRule type="duplicateValues" dxfId="586" priority="149856"/>
    <cfRule type="duplicateValues" dxfId="585" priority="149857"/>
    <cfRule type="duplicateValues" dxfId="584" priority="149858"/>
    <cfRule type="duplicateValues" dxfId="583" priority="149859"/>
    <cfRule type="duplicateValues" dxfId="582" priority="149860"/>
    <cfRule type="duplicateValues" dxfId="581" priority="149861"/>
    <cfRule type="duplicateValues" dxfId="580" priority="149862"/>
    <cfRule type="duplicateValues" dxfId="579" priority="149863"/>
    <cfRule type="duplicateValues" dxfId="578" priority="149864"/>
    <cfRule type="duplicateValues" dxfId="577" priority="149865"/>
    <cfRule type="duplicateValues" dxfId="576" priority="149866"/>
    <cfRule type="duplicateValues" dxfId="575" priority="149867"/>
    <cfRule type="duplicateValues" dxfId="574" priority="149868"/>
    <cfRule type="duplicateValues" dxfId="573" priority="149882"/>
    <cfRule type="duplicateValues" dxfId="572" priority="149883"/>
    <cfRule type="duplicateValues" dxfId="571" priority="149884"/>
    <cfRule type="duplicateValues" dxfId="570" priority="149885"/>
    <cfRule type="duplicateValues" dxfId="569" priority="149886"/>
    <cfRule type="duplicateValues" dxfId="568" priority="149887"/>
    <cfRule type="duplicateValues" dxfId="567" priority="149888"/>
    <cfRule type="duplicateValues" dxfId="566" priority="149889"/>
    <cfRule type="duplicateValues" dxfId="565" priority="149890"/>
    <cfRule type="duplicateValues" dxfId="564" priority="149891"/>
    <cfRule type="duplicateValues" dxfId="563" priority="149892"/>
    <cfRule type="duplicateValues" dxfId="562" priority="149893"/>
    <cfRule type="duplicateValues" dxfId="561" priority="149894"/>
  </conditionalFormatting>
  <conditionalFormatting sqref="A171:A173">
    <cfRule type="duplicateValues" dxfId="560" priority="150019"/>
    <cfRule type="duplicateValues" dxfId="559" priority="150020"/>
    <cfRule type="duplicateValues" dxfId="558" priority="150021"/>
    <cfRule type="duplicateValues" dxfId="557" priority="150022"/>
    <cfRule type="duplicateValues" dxfId="556" priority="150023"/>
    <cfRule type="duplicateValues" dxfId="555" priority="150024"/>
    <cfRule type="duplicateValues" dxfId="554" priority="150025"/>
    <cfRule type="duplicateValues" dxfId="553" priority="150026"/>
    <cfRule type="duplicateValues" dxfId="552" priority="150027"/>
    <cfRule type="duplicateValues" dxfId="551" priority="150028"/>
    <cfRule type="duplicateValues" dxfId="550" priority="150029"/>
    <cfRule type="duplicateValues" dxfId="549" priority="150030"/>
    <cfRule type="duplicateValues" dxfId="548" priority="150031"/>
    <cfRule type="duplicateValues" dxfId="547" priority="150032"/>
    <cfRule type="duplicateValues" dxfId="546" priority="150033"/>
    <cfRule type="duplicateValues" dxfId="545" priority="150034"/>
    <cfRule type="duplicateValues" dxfId="544" priority="150035"/>
    <cfRule type="duplicateValues" dxfId="543" priority="150036"/>
    <cfRule type="duplicateValues" dxfId="542" priority="150037"/>
    <cfRule type="duplicateValues" dxfId="541" priority="150038"/>
    <cfRule type="duplicateValues" dxfId="540" priority="150039"/>
    <cfRule type="duplicateValues" dxfId="539" priority="150040"/>
    <cfRule type="duplicateValues" dxfId="538" priority="150041"/>
    <cfRule type="duplicateValues" dxfId="537" priority="150042"/>
    <cfRule type="duplicateValues" dxfId="536" priority="150043"/>
    <cfRule type="duplicateValues" dxfId="535" priority="150044"/>
    <cfRule type="duplicateValues" dxfId="534" priority="150045"/>
    <cfRule type="duplicateValues" dxfId="533" priority="150046"/>
    <cfRule type="duplicateValues" dxfId="532" priority="150047"/>
    <cfRule type="duplicateValues" dxfId="531" priority="150048"/>
    <cfRule type="duplicateValues" dxfId="530" priority="150049"/>
    <cfRule type="duplicateValues" dxfId="529" priority="150050"/>
    <cfRule type="duplicateValues" dxfId="528" priority="150051"/>
    <cfRule type="duplicateValues" dxfId="527" priority="150052"/>
    <cfRule type="duplicateValues" dxfId="526" priority="150053"/>
    <cfRule type="duplicateValues" dxfId="525" priority="150054"/>
    <cfRule type="duplicateValues" dxfId="524" priority="150055"/>
    <cfRule type="duplicateValues" dxfId="523" priority="150056"/>
    <cfRule type="duplicateValues" dxfId="522" priority="150057"/>
    <cfRule type="duplicateValues" dxfId="521" priority="150058"/>
    <cfRule type="duplicateValues" dxfId="520" priority="150059"/>
    <cfRule type="duplicateValues" dxfId="519" priority="150060"/>
    <cfRule type="duplicateValues" dxfId="518" priority="150061"/>
    <cfRule type="duplicateValues" dxfId="517" priority="150062"/>
    <cfRule type="duplicateValues" dxfId="516" priority="150063"/>
    <cfRule type="duplicateValues" dxfId="515" priority="150064"/>
    <cfRule type="duplicateValues" dxfId="514" priority="150065"/>
    <cfRule type="duplicateValues" dxfId="513" priority="150066"/>
    <cfRule type="duplicateValues" dxfId="512" priority="150067"/>
    <cfRule type="duplicateValues" dxfId="511" priority="150068"/>
    <cfRule type="duplicateValues" dxfId="510" priority="150069"/>
    <cfRule type="duplicateValues" dxfId="509" priority="150070"/>
    <cfRule type="duplicateValues" dxfId="508" priority="150071"/>
    <cfRule type="duplicateValues" dxfId="507" priority="150072"/>
    <cfRule type="duplicateValues" dxfId="506" priority="150073"/>
  </conditionalFormatting>
  <conditionalFormatting sqref="A196">
    <cfRule type="duplicateValues" dxfId="505" priority="150198"/>
    <cfRule type="duplicateValues" dxfId="504" priority="150199"/>
    <cfRule type="duplicateValues" dxfId="503" priority="150200"/>
    <cfRule type="duplicateValues" dxfId="502" priority="150201"/>
    <cfRule type="duplicateValues" dxfId="501" priority="150202"/>
    <cfRule type="duplicateValues" dxfId="500" priority="150203"/>
    <cfRule type="duplicateValues" dxfId="499" priority="150204"/>
    <cfRule type="duplicateValues" dxfId="498" priority="150205"/>
    <cfRule type="duplicateValues" dxfId="497" priority="150206"/>
    <cfRule type="duplicateValues" dxfId="496" priority="150207"/>
    <cfRule type="duplicateValues" dxfId="495" priority="150208"/>
    <cfRule type="duplicateValues" dxfId="494" priority="150209"/>
    <cfRule type="duplicateValues" dxfId="493" priority="150210"/>
    <cfRule type="duplicateValues" dxfId="492" priority="150211"/>
    <cfRule type="duplicateValues" dxfId="491" priority="150212"/>
    <cfRule type="duplicateValues" dxfId="490" priority="150213"/>
    <cfRule type="duplicateValues" dxfId="489" priority="150214"/>
    <cfRule type="duplicateValues" dxfId="488" priority="150215"/>
    <cfRule type="duplicateValues" dxfId="487" priority="150216"/>
    <cfRule type="duplicateValues" dxfId="486" priority="150217"/>
    <cfRule type="duplicateValues" dxfId="485" priority="150218"/>
    <cfRule type="duplicateValues" dxfId="484" priority="150219"/>
    <cfRule type="duplicateValues" dxfId="483" priority="150220"/>
    <cfRule type="duplicateValues" dxfId="482" priority="150221"/>
    <cfRule type="duplicateValues" dxfId="481" priority="150222"/>
    <cfRule type="duplicateValues" dxfId="480" priority="150223"/>
    <cfRule type="duplicateValues" dxfId="479" priority="150224"/>
    <cfRule type="duplicateValues" dxfId="478" priority="150225"/>
    <cfRule type="duplicateValues" dxfId="477" priority="150226"/>
    <cfRule type="duplicateValues" dxfId="476" priority="150227"/>
    <cfRule type="duplicateValues" dxfId="475" priority="150228"/>
    <cfRule type="duplicateValues" dxfId="474" priority="150229"/>
    <cfRule type="duplicateValues" dxfId="473" priority="150230"/>
    <cfRule type="duplicateValues" dxfId="472" priority="150231"/>
    <cfRule type="duplicateValues" dxfId="471" priority="150232"/>
    <cfRule type="duplicateValues" dxfId="470" priority="150233"/>
    <cfRule type="duplicateValues" dxfId="469" priority="150234"/>
    <cfRule type="duplicateValues" dxfId="468" priority="150235"/>
    <cfRule type="duplicateValues" dxfId="467" priority="150236"/>
    <cfRule type="duplicateValues" dxfId="466" priority="150237"/>
    <cfRule type="duplicateValues" dxfId="465" priority="150238"/>
    <cfRule type="duplicateValues" dxfId="464" priority="150239"/>
    <cfRule type="duplicateValues" dxfId="463" priority="150240"/>
    <cfRule type="duplicateValues" dxfId="462" priority="150241"/>
    <cfRule type="duplicateValues" dxfId="461" priority="150242"/>
    <cfRule type="duplicateValues" dxfId="460" priority="150243"/>
    <cfRule type="duplicateValues" dxfId="459" priority="150244"/>
    <cfRule type="duplicateValues" dxfId="458" priority="150245"/>
    <cfRule type="duplicateValues" dxfId="457" priority="150246"/>
    <cfRule type="duplicateValues" dxfId="456" priority="150247"/>
    <cfRule type="duplicateValues" dxfId="455" priority="150248"/>
    <cfRule type="duplicateValues" dxfId="454" priority="150249"/>
    <cfRule type="duplicateValues" dxfId="453" priority="150250"/>
    <cfRule type="duplicateValues" dxfId="452" priority="150251"/>
    <cfRule type="duplicateValues" dxfId="451" priority="15025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04F2-F77A-47C8-BFE4-00423F00A9B3}">
  <sheetPr>
    <tabColor theme="0" tint="-4.9989318521683403E-2"/>
  </sheetPr>
  <dimension ref="B1:Z49"/>
  <sheetViews>
    <sheetView showGridLines="0" topLeftCell="A4" zoomScale="77" zoomScaleNormal="77" workbookViewId="0">
      <selection activeCell="F5" sqref="F5"/>
    </sheetView>
  </sheetViews>
  <sheetFormatPr defaultRowHeight="15"/>
  <cols>
    <col min="1" max="1" width="9.140625" style="176"/>
    <col min="2" max="2" width="16.140625" style="176" bestFit="1" customWidth="1"/>
    <col min="3" max="3" width="44.42578125" style="176" bestFit="1" customWidth="1"/>
    <col min="4" max="4" width="5.85546875" style="176" bestFit="1" customWidth="1"/>
    <col min="5" max="5" width="10.140625" style="176" bestFit="1" customWidth="1"/>
    <col min="6" max="6" width="16.85546875" style="176" bestFit="1" customWidth="1"/>
    <col min="7" max="9" width="14.28515625" style="176" customWidth="1"/>
    <col min="10" max="14" width="4.140625" style="176" bestFit="1" customWidth="1"/>
    <col min="15" max="15" width="4.140625" style="176" customWidth="1"/>
    <col min="16" max="17" width="4.140625" style="176" bestFit="1" customWidth="1"/>
    <col min="18" max="18" width="16" style="176" bestFit="1" customWidth="1"/>
    <col min="19" max="19" width="6.140625" style="176" hidden="1" customWidth="1"/>
    <col min="20" max="20" width="9.140625" style="176"/>
    <col min="21" max="21" width="12.7109375" style="176" customWidth="1"/>
    <col min="22" max="22" width="12.5703125" style="176" bestFit="1" customWidth="1"/>
    <col min="23" max="25" width="8.5703125" style="176" bestFit="1" customWidth="1"/>
    <col min="26" max="16384" width="9.140625" style="176"/>
  </cols>
  <sheetData>
    <row r="1" spans="2:26">
      <c r="T1" s="212" t="s">
        <v>290</v>
      </c>
      <c r="U1" s="213"/>
      <c r="V1" s="177" t="s">
        <v>113</v>
      </c>
      <c r="W1" s="177" t="s">
        <v>114</v>
      </c>
      <c r="X1" s="177" t="s">
        <v>115</v>
      </c>
      <c r="Y1" s="177" t="s">
        <v>116</v>
      </c>
      <c r="Z1" s="177" t="s">
        <v>6</v>
      </c>
    </row>
    <row r="2" spans="2:26">
      <c r="B2" s="154" t="s">
        <v>149</v>
      </c>
      <c r="C2" s="206" t="s">
        <v>186</v>
      </c>
      <c r="D2" s="207" t="s">
        <v>186</v>
      </c>
      <c r="E2" s="208" t="s">
        <v>186</v>
      </c>
      <c r="F2" s="209" t="s">
        <v>27</v>
      </c>
      <c r="G2" s="210"/>
      <c r="H2" s="210"/>
      <c r="I2" s="211"/>
      <c r="J2" s="209" t="s">
        <v>4</v>
      </c>
      <c r="K2" s="210"/>
      <c r="L2" s="210"/>
      <c r="M2" s="211"/>
      <c r="N2" s="209" t="s">
        <v>109</v>
      </c>
      <c r="O2" s="210"/>
      <c r="P2" s="210"/>
      <c r="Q2" s="211"/>
      <c r="T2" s="204" t="s">
        <v>4</v>
      </c>
      <c r="U2" s="205"/>
      <c r="V2" s="178">
        <f>J16</f>
        <v>10</v>
      </c>
      <c r="W2" s="178">
        <f t="shared" ref="W2:Y2" si="0">K16</f>
        <v>10</v>
      </c>
      <c r="X2" s="178">
        <f t="shared" si="0"/>
        <v>0</v>
      </c>
      <c r="Y2" s="178">
        <f t="shared" si="0"/>
        <v>0</v>
      </c>
      <c r="Z2" s="178">
        <f>SUM(V2:Y2)</f>
        <v>20</v>
      </c>
    </row>
    <row r="3" spans="2:26">
      <c r="B3" s="177" t="s">
        <v>110</v>
      </c>
      <c r="C3" s="177" t="s">
        <v>102</v>
      </c>
      <c r="D3" s="177" t="s">
        <v>111</v>
      </c>
      <c r="E3" s="177" t="s">
        <v>112</v>
      </c>
      <c r="F3" s="177" t="s">
        <v>113</v>
      </c>
      <c r="G3" s="177" t="s">
        <v>114</v>
      </c>
      <c r="H3" s="177" t="s">
        <v>115</v>
      </c>
      <c r="I3" s="177" t="s">
        <v>116</v>
      </c>
      <c r="J3" s="177" t="s">
        <v>113</v>
      </c>
      <c r="K3" s="177" t="s">
        <v>114</v>
      </c>
      <c r="L3" s="177" t="s">
        <v>115</v>
      </c>
      <c r="M3" s="177" t="s">
        <v>116</v>
      </c>
      <c r="N3" s="177" t="s">
        <v>113</v>
      </c>
      <c r="O3" s="177" t="s">
        <v>114</v>
      </c>
      <c r="P3" s="177" t="s">
        <v>115</v>
      </c>
      <c r="Q3" s="177" t="s">
        <v>116</v>
      </c>
      <c r="R3" s="206" t="s">
        <v>117</v>
      </c>
      <c r="S3" s="208"/>
      <c r="T3" s="204" t="s">
        <v>109</v>
      </c>
      <c r="U3" s="205"/>
      <c r="V3" s="178">
        <f>N16</f>
        <v>0</v>
      </c>
      <c r="W3" s="178">
        <f t="shared" ref="W3:Y3" si="1">O16</f>
        <v>0</v>
      </c>
      <c r="X3" s="178">
        <f t="shared" si="1"/>
        <v>0</v>
      </c>
      <c r="Y3" s="178">
        <f t="shared" si="1"/>
        <v>1</v>
      </c>
      <c r="Z3" s="178">
        <f>SUM(V3:Y3)</f>
        <v>1</v>
      </c>
    </row>
    <row r="4" spans="2:26">
      <c r="B4" s="180">
        <v>32462</v>
      </c>
      <c r="C4" s="181" t="s">
        <v>298</v>
      </c>
      <c r="D4" s="178" t="s">
        <v>101</v>
      </c>
      <c r="E4" s="178" t="s">
        <v>99</v>
      </c>
      <c r="F4" s="178" t="s">
        <v>209</v>
      </c>
      <c r="G4" s="178" t="s">
        <v>209</v>
      </c>
      <c r="H4" s="178"/>
      <c r="I4" s="178"/>
      <c r="J4" s="182">
        <f>IFERROR(VLOOKUP(F4,DV!$D:$E,2,FALSE),0)</f>
        <v>1</v>
      </c>
      <c r="K4" s="182">
        <f>IFERROR(VLOOKUP(G4,DV!$D:$E,2,FALSE),0)</f>
        <v>1</v>
      </c>
      <c r="L4" s="182">
        <f>IFERROR(VLOOKUP(H4,DV!$D:$E,2,FALSE),0)</f>
        <v>0</v>
      </c>
      <c r="M4" s="182">
        <f>IFERROR(VLOOKUP(I4,DV!$D:$E,2,FALSE),0)</f>
        <v>0</v>
      </c>
      <c r="N4" s="178">
        <f>COUNTIFS(Week,'Adherence Omnia'!N$3,Agent_ID,'Adherence Omnia'!$B4,TargeType,"Agent Level",Queue,$C$2,DEP,"Operation")</f>
        <v>0</v>
      </c>
      <c r="O4" s="178">
        <f>COUNTIFS(Week,'Adherence Omnia'!O$3,Agent_ID,'Adherence Omnia'!$B4,TargeType,"Agent Level",Queue,$C$2,DEP,"Operation")</f>
        <v>0</v>
      </c>
      <c r="P4" s="178">
        <f>COUNTIFS(Week,'Adherence Omnia'!P$3,Agent_ID,'Adherence Omnia'!$B4,TargeType,"Agent Level",Queue,$C$2,DEP,"Operation")</f>
        <v>0</v>
      </c>
      <c r="Q4" s="178">
        <f>COUNTIFS(Week,'Adherence Omnia'!Q$3,Agent_ID,'Adherence Omnia'!$B4,TargeType,"Agent Level",Queue,$C$2,DEP,"Operation")</f>
        <v>1</v>
      </c>
      <c r="R4" s="178" t="b">
        <f t="shared" ref="R4:R9" si="2">SUM(N4:Q4)&gt;=SUM(J4:M4)</f>
        <v>0</v>
      </c>
      <c r="S4" s="179" t="str">
        <f>IFERROR(SUM(#REF!)/SUM(#REF!),"")</f>
        <v/>
      </c>
      <c r="T4" s="204" t="s">
        <v>146</v>
      </c>
      <c r="U4" s="205"/>
      <c r="V4" s="183">
        <f>IF(V2&lt;&gt;0,V3/V2,"")</f>
        <v>0</v>
      </c>
      <c r="W4" s="183">
        <f>IF(W2&lt;&gt;0,W3/W2,"")</f>
        <v>0</v>
      </c>
      <c r="X4" s="183" t="str">
        <f>IF(X2&lt;&gt;0,X3/X2,"")</f>
        <v/>
      </c>
      <c r="Y4" s="183" t="str">
        <f>IF(Y2&lt;&gt;0,Y3/Y2,"")</f>
        <v/>
      </c>
      <c r="Z4" s="188">
        <f>IF(Z2&lt;&gt;0,Z3/Z2,"")</f>
        <v>0.05</v>
      </c>
    </row>
    <row r="5" spans="2:26">
      <c r="B5" s="180">
        <v>33271</v>
      </c>
      <c r="C5" s="181" t="s">
        <v>300</v>
      </c>
      <c r="D5" s="178" t="s">
        <v>101</v>
      </c>
      <c r="E5" s="178" t="s">
        <v>99</v>
      </c>
      <c r="F5" s="178" t="s">
        <v>209</v>
      </c>
      <c r="G5" s="178" t="s">
        <v>209</v>
      </c>
      <c r="H5" s="178"/>
      <c r="I5" s="178"/>
      <c r="J5" s="182">
        <f>IFERROR(VLOOKUP(F5,DV!$D:$E,2,FALSE),0)</f>
        <v>1</v>
      </c>
      <c r="K5" s="182">
        <f>IFERROR(VLOOKUP(G5,DV!$D:$E,2,FALSE),0)</f>
        <v>1</v>
      </c>
      <c r="L5" s="182">
        <f>IFERROR(VLOOKUP(H5,DV!$D:$E,2,FALSE),0)</f>
        <v>0</v>
      </c>
      <c r="M5" s="182">
        <f>IFERROR(VLOOKUP(I5,DV!$D:$E,2,FALSE),0)</f>
        <v>0</v>
      </c>
      <c r="N5" s="178">
        <f>COUNTIFS(Week,'Adherence Omnia'!N$3,Agent_ID,'Adherence Omnia'!$B5,TargeType,"Agent Level",Queue,$C$2,DEP,"Operation")</f>
        <v>0</v>
      </c>
      <c r="O5" s="178">
        <f>COUNTIFS(Week,'Adherence Omnia'!O$3,Agent_ID,'Adherence Omnia'!$B5,TargeType,"Agent Level",Queue,$C$2,DEP,"Operation")</f>
        <v>0</v>
      </c>
      <c r="P5" s="178">
        <f>COUNTIFS(Week,'Adherence Omnia'!P$3,Agent_ID,'Adherence Omnia'!$B5,TargeType,"Agent Level",Queue,$C$2,DEP,"Operation")</f>
        <v>0</v>
      </c>
      <c r="Q5" s="178">
        <f>COUNTIFS(Week,'Adherence Omnia'!Q$3,Agent_ID,'Adherence Omnia'!$B5,TargeType,"Agent Level",Queue,$C$2,DEP,"Operation")</f>
        <v>0</v>
      </c>
      <c r="R5" s="178" t="b">
        <f t="shared" si="2"/>
        <v>0</v>
      </c>
      <c r="S5" s="179">
        <f>IFERROR(SUM(N4:Q4)/SUM(J4:M4),"")</f>
        <v>0.5</v>
      </c>
    </row>
    <row r="6" spans="2:26">
      <c r="B6" s="180">
        <v>32760</v>
      </c>
      <c r="C6" s="181" t="s">
        <v>302</v>
      </c>
      <c r="D6" s="178" t="s">
        <v>101</v>
      </c>
      <c r="E6" s="178" t="s">
        <v>99</v>
      </c>
      <c r="F6" s="178" t="s">
        <v>209</v>
      </c>
      <c r="G6" s="178" t="s">
        <v>209</v>
      </c>
      <c r="H6" s="178"/>
      <c r="I6" s="178"/>
      <c r="J6" s="182">
        <f>IFERROR(VLOOKUP(F6,DV!$D:$E,2,FALSE),0)</f>
        <v>1</v>
      </c>
      <c r="K6" s="182">
        <f>IFERROR(VLOOKUP(G6,DV!$D:$E,2,FALSE),0)</f>
        <v>1</v>
      </c>
      <c r="L6" s="182">
        <f>IFERROR(VLOOKUP(H6,DV!$D:$E,2,FALSE),0)</f>
        <v>0</v>
      </c>
      <c r="M6" s="182">
        <f>IFERROR(VLOOKUP(I6,DV!$D:$E,2,FALSE),0)</f>
        <v>0</v>
      </c>
      <c r="N6" s="178">
        <f>COUNTIFS(Week,'Adherence Omnia'!N$3,Agent_ID,'Adherence Omnia'!$B6,TargeType,"Agent Level",Queue,$C$2,DEP,"Operation")</f>
        <v>0</v>
      </c>
      <c r="O6" s="178">
        <f>COUNTIFS(Week,'Adherence Omnia'!O$3,Agent_ID,'Adherence Omnia'!$B6,TargeType,"Agent Level",Queue,$C$2,DEP,"Operation")</f>
        <v>0</v>
      </c>
      <c r="P6" s="178">
        <f>COUNTIFS(Week,'Adherence Omnia'!P$3,Agent_ID,'Adherence Omnia'!$B6,TargeType,"Agent Level",Queue,$C$2,DEP,"Operation")</f>
        <v>0</v>
      </c>
      <c r="Q6" s="178">
        <f>COUNTIFS(Week,'Adherence Omnia'!Q$3,Agent_ID,'Adherence Omnia'!$B6,TargeType,"Agent Level",Queue,$C$2,DEP,"Operation")</f>
        <v>0</v>
      </c>
      <c r="R6" s="178" t="b">
        <f t="shared" si="2"/>
        <v>0</v>
      </c>
      <c r="S6" s="179">
        <f t="shared" ref="S6:S9" si="3">IFERROR(SUM(N5:Q5)/SUM(J5:M5),"")</f>
        <v>0</v>
      </c>
    </row>
    <row r="7" spans="2:26">
      <c r="B7" s="184">
        <v>31924</v>
      </c>
      <c r="C7" s="181" t="s">
        <v>310</v>
      </c>
      <c r="D7" s="178" t="s">
        <v>101</v>
      </c>
      <c r="E7" s="178" t="s">
        <v>99</v>
      </c>
      <c r="F7" s="178" t="s">
        <v>209</v>
      </c>
      <c r="G7" s="178" t="s">
        <v>209</v>
      </c>
      <c r="H7" s="178"/>
      <c r="I7" s="178"/>
      <c r="J7" s="182">
        <f>IFERROR(VLOOKUP(F7,DV!$D:$E,2,FALSE),0)</f>
        <v>1</v>
      </c>
      <c r="K7" s="182">
        <f>IFERROR(VLOOKUP(G7,DV!$D:$E,2,FALSE),0)</f>
        <v>1</v>
      </c>
      <c r="L7" s="182">
        <f>IFERROR(VLOOKUP(H7,DV!$D:$E,2,FALSE),0)</f>
        <v>0</v>
      </c>
      <c r="M7" s="182">
        <f>IFERROR(VLOOKUP(I7,DV!$D:$E,2,FALSE),0)</f>
        <v>0</v>
      </c>
      <c r="N7" s="178">
        <f>COUNTIFS(Week,'Adherence Omnia'!N$3,Agent_ID,'Adherence Omnia'!$B7,TargeType,"Agent Level",Queue,$C$2,DEP,"Operation")</f>
        <v>0</v>
      </c>
      <c r="O7" s="178">
        <f>COUNTIFS(Week,'Adherence Omnia'!O$3,Agent_ID,'Adherence Omnia'!$B7,TargeType,"Agent Level",Queue,$C$2,DEP,"Operation")</f>
        <v>0</v>
      </c>
      <c r="P7" s="178">
        <f>COUNTIFS(Week,'Adherence Omnia'!P$3,Agent_ID,'Adherence Omnia'!$B7,TargeType,"Agent Level",Queue,$C$2,DEP,"Operation")</f>
        <v>0</v>
      </c>
      <c r="Q7" s="178">
        <f>COUNTIFS(Week,'Adherence Omnia'!Q$3,Agent_ID,'Adherence Omnia'!$B7,TargeType,"Agent Level",Queue,$C$2,DEP,"Operation")</f>
        <v>0</v>
      </c>
      <c r="R7" s="178" t="b">
        <f t="shared" si="2"/>
        <v>0</v>
      </c>
      <c r="S7" s="179" t="str">
        <f>IFERROR(SUM(#REF!)/SUM(#REF!),"")</f>
        <v/>
      </c>
    </row>
    <row r="8" spans="2:26">
      <c r="B8" s="180">
        <v>33279</v>
      </c>
      <c r="C8" s="181" t="s">
        <v>311</v>
      </c>
      <c r="D8" s="178" t="s">
        <v>101</v>
      </c>
      <c r="E8" s="178" t="s">
        <v>99</v>
      </c>
      <c r="F8" s="178" t="s">
        <v>209</v>
      </c>
      <c r="G8" s="178" t="s">
        <v>209</v>
      </c>
      <c r="H8" s="178"/>
      <c r="I8" s="178"/>
      <c r="J8" s="182">
        <f>IFERROR(VLOOKUP(F8,DV!$D:$E,2,FALSE),0)</f>
        <v>1</v>
      </c>
      <c r="K8" s="182">
        <f>IFERROR(VLOOKUP(G8,DV!$D:$E,2,FALSE),0)</f>
        <v>1</v>
      </c>
      <c r="L8" s="182">
        <f>IFERROR(VLOOKUP(H8,DV!$D:$E,2,FALSE),0)</f>
        <v>0</v>
      </c>
      <c r="M8" s="182">
        <f>IFERROR(VLOOKUP(I8,DV!$D:$E,2,FALSE),0)</f>
        <v>0</v>
      </c>
      <c r="N8" s="178">
        <f>COUNTIFS(Week,'Adherence Omnia'!N$3,Agent_ID,'Adherence Omnia'!$B8,TargeType,"Agent Level",Queue,$C$2,DEP,"Operation")</f>
        <v>0</v>
      </c>
      <c r="O8" s="178">
        <f>COUNTIFS(Week,'Adherence Omnia'!O$3,Agent_ID,'Adherence Omnia'!$B8,TargeType,"Agent Level",Queue,$C$2,DEP,"Operation")</f>
        <v>0</v>
      </c>
      <c r="P8" s="178">
        <f>COUNTIFS(Week,'Adherence Omnia'!P$3,Agent_ID,'Adherence Omnia'!$B8,TargeType,"Agent Level",Queue,$C$2,DEP,"Operation")</f>
        <v>0</v>
      </c>
      <c r="Q8" s="178">
        <f>COUNTIFS(Week,'Adherence Omnia'!Q$3,Agent_ID,'Adherence Omnia'!$B8,TargeType,"Agent Level",Queue,$C$2,DEP,"Operation")</f>
        <v>0</v>
      </c>
      <c r="R8" s="178" t="b">
        <f t="shared" si="2"/>
        <v>0</v>
      </c>
      <c r="S8" s="179">
        <f t="shared" si="3"/>
        <v>0</v>
      </c>
    </row>
    <row r="9" spans="2:26">
      <c r="B9" s="180">
        <v>39025</v>
      </c>
      <c r="C9" s="181" t="s">
        <v>317</v>
      </c>
      <c r="D9" s="178" t="s">
        <v>101</v>
      </c>
      <c r="E9" s="178" t="s">
        <v>99</v>
      </c>
      <c r="F9" s="178" t="s">
        <v>209</v>
      </c>
      <c r="G9" s="178" t="s">
        <v>209</v>
      </c>
      <c r="H9" s="178"/>
      <c r="I9" s="178"/>
      <c r="J9" s="182">
        <f>IFERROR(VLOOKUP(F9,DV!$D:$E,2,FALSE),0)</f>
        <v>1</v>
      </c>
      <c r="K9" s="182">
        <f>IFERROR(VLOOKUP(G9,DV!$D:$E,2,FALSE),0)</f>
        <v>1</v>
      </c>
      <c r="L9" s="182">
        <f>IFERROR(VLOOKUP(H9,DV!$D:$E,2,FALSE),0)</f>
        <v>0</v>
      </c>
      <c r="M9" s="182">
        <f>IFERROR(VLOOKUP(I9,DV!$D:$E,2,FALSE),0)</f>
        <v>0</v>
      </c>
      <c r="N9" s="178">
        <f>COUNTIFS(Week,'Adherence Omnia'!N$3,Agent_ID,'Adherence Omnia'!$B9,TargeType,"Agent Level",Queue,$C$2,DEP,"Operation")</f>
        <v>0</v>
      </c>
      <c r="O9" s="178">
        <f>COUNTIFS(Week,'Adherence Omnia'!O$3,Agent_ID,'Adherence Omnia'!$B9,TargeType,"Agent Level",Queue,$C$2,DEP,"Operation")</f>
        <v>0</v>
      </c>
      <c r="P9" s="178">
        <f>COUNTIFS(Week,'Adherence Omnia'!P$3,Agent_ID,'Adherence Omnia'!$B9,TargeType,"Agent Level",Queue,$C$2,DEP,"Operation")</f>
        <v>0</v>
      </c>
      <c r="Q9" s="178">
        <f>COUNTIFS(Week,'Adherence Omnia'!Q$3,Agent_ID,'Adherence Omnia'!$B9,TargeType,"Agent Level",Queue,$C$2,DEP,"Operation")</f>
        <v>0</v>
      </c>
      <c r="R9" s="178" t="b">
        <f t="shared" si="2"/>
        <v>0</v>
      </c>
      <c r="S9" s="179">
        <f t="shared" si="3"/>
        <v>0</v>
      </c>
    </row>
    <row r="10" spans="2:26">
      <c r="B10" s="180">
        <v>32754</v>
      </c>
      <c r="C10" s="181" t="s">
        <v>455</v>
      </c>
      <c r="D10" s="178" t="s">
        <v>101</v>
      </c>
      <c r="E10" s="178" t="s">
        <v>99</v>
      </c>
      <c r="F10" s="178" t="s">
        <v>210</v>
      </c>
      <c r="G10" s="178" t="s">
        <v>210</v>
      </c>
      <c r="H10" s="178"/>
      <c r="I10" s="178"/>
      <c r="J10" s="182">
        <f>IFERROR(VLOOKUP(F10,DV!$D:$E,2,FALSE),0)</f>
        <v>2</v>
      </c>
      <c r="K10" s="182">
        <f>IFERROR(VLOOKUP(G10,DV!$D:$E,2,FALSE),0)</f>
        <v>2</v>
      </c>
      <c r="L10" s="182">
        <f>IFERROR(VLOOKUP(H10,DV!$D:$E,2,FALSE),0)</f>
        <v>0</v>
      </c>
      <c r="M10" s="182">
        <f>IFERROR(VLOOKUP(I10,DV!$D:$E,2,FALSE),0)</f>
        <v>0</v>
      </c>
      <c r="N10" s="178">
        <f>COUNTIFS(Week,'Adherence Omnia'!N$3,Agent_ID,'Adherence Omnia'!$B10,TargeType,"Agent Level",Queue,$C$2,DEP,"Operation")</f>
        <v>0</v>
      </c>
      <c r="O10" s="178">
        <f>COUNTIFS(Week,'Adherence Omnia'!O$3,Agent_ID,'Adherence Omnia'!$B10,TargeType,"Agent Level",Queue,$C$2,DEP,"Operation")</f>
        <v>0</v>
      </c>
      <c r="P10" s="178">
        <f>COUNTIFS(Week,'Adherence Omnia'!P$3,Agent_ID,'Adherence Omnia'!$B10,TargeType,"Agent Level",Queue,$C$2,DEP,"Operation")</f>
        <v>0</v>
      </c>
      <c r="Q10" s="178">
        <f>COUNTIFS(Week,'Adherence Omnia'!Q$3,Agent_ID,'Adherence Omnia'!$B10,TargeType,"Agent Level",Queue,$C$2,DEP,"Operation")</f>
        <v>0</v>
      </c>
      <c r="R10" s="178" t="b">
        <f t="shared" ref="R10:R15" si="4">SUM(N10:Q10)&gt;=SUM(J10:M10)</f>
        <v>0</v>
      </c>
      <c r="S10" s="179"/>
    </row>
    <row r="11" spans="2:26">
      <c r="B11" s="180">
        <v>32785</v>
      </c>
      <c r="C11" s="181" t="s">
        <v>456</v>
      </c>
      <c r="D11" s="178" t="s">
        <v>101</v>
      </c>
      <c r="E11" s="178" t="s">
        <v>99</v>
      </c>
      <c r="F11" s="178" t="s">
        <v>210</v>
      </c>
      <c r="G11" s="178" t="s">
        <v>210</v>
      </c>
      <c r="H11" s="178"/>
      <c r="I11" s="178"/>
      <c r="J11" s="182">
        <f>IFERROR(VLOOKUP(F11,DV!$D:$E,2,FALSE),0)</f>
        <v>2</v>
      </c>
      <c r="K11" s="182">
        <f>IFERROR(VLOOKUP(G11,DV!$D:$E,2,FALSE),0)</f>
        <v>2</v>
      </c>
      <c r="L11" s="182">
        <f>IFERROR(VLOOKUP(H11,DV!$D:$E,2,FALSE),0)</f>
        <v>0</v>
      </c>
      <c r="M11" s="182">
        <f>IFERROR(VLOOKUP(I11,DV!$D:$E,2,FALSE),0)</f>
        <v>0</v>
      </c>
      <c r="N11" s="178">
        <f>COUNTIFS(Week,'Adherence Omnia'!N$3,Agent_ID,'Adherence Omnia'!$B11,TargeType,"Agent Level",Queue,$C$2,DEP,"Operation")</f>
        <v>0</v>
      </c>
      <c r="O11" s="178">
        <f>COUNTIFS(Week,'Adherence Omnia'!O$3,Agent_ID,'Adherence Omnia'!$B11,TargeType,"Agent Level",Queue,$C$2,DEP,"Operation")</f>
        <v>0</v>
      </c>
      <c r="P11" s="178">
        <f>COUNTIFS(Week,'Adherence Omnia'!P$3,Agent_ID,'Adherence Omnia'!$B11,TargeType,"Agent Level",Queue,$C$2,DEP,"Operation")</f>
        <v>0</v>
      </c>
      <c r="Q11" s="178">
        <f>COUNTIFS(Week,'Adherence Omnia'!Q$3,Agent_ID,'Adherence Omnia'!$B11,TargeType,"Agent Level",Queue,$C$2,DEP,"Operation")</f>
        <v>0</v>
      </c>
      <c r="R11" s="178" t="b">
        <f t="shared" si="4"/>
        <v>0</v>
      </c>
      <c r="S11" s="179"/>
    </row>
    <row r="12" spans="2:26">
      <c r="B12" s="180"/>
      <c r="C12" s="181"/>
      <c r="D12" s="178"/>
      <c r="E12" s="178"/>
      <c r="F12" s="178"/>
      <c r="G12" s="178"/>
      <c r="H12" s="178"/>
      <c r="I12" s="178"/>
      <c r="J12" s="182">
        <f>IFERROR(VLOOKUP(F12,DV!$D:$E,2,FALSE),0)</f>
        <v>0</v>
      </c>
      <c r="K12" s="182">
        <f>IFERROR(VLOOKUP(G12,DV!$D:$E,2,FALSE),0)</f>
        <v>0</v>
      </c>
      <c r="L12" s="182">
        <f>IFERROR(VLOOKUP(H12,DV!$D:$E,2,FALSE),0)</f>
        <v>0</v>
      </c>
      <c r="M12" s="182">
        <f>IFERROR(VLOOKUP(I12,DV!$D:$E,2,FALSE),0)</f>
        <v>0</v>
      </c>
      <c r="N12" s="178">
        <f>COUNTIFS(Week,'Adherence Omnia'!N$3,Agent_ID,'Adherence Omnia'!$B12,TargeType,"Agent Level",Queue,$C$2,DEP,"Operation")</f>
        <v>0</v>
      </c>
      <c r="O12" s="178">
        <f>COUNTIFS(Week,'Adherence Omnia'!O$3,Agent_ID,'Adherence Omnia'!$B12,TargeType,"Agent Level",Queue,$C$2,DEP,"Operation")</f>
        <v>0</v>
      </c>
      <c r="P12" s="178">
        <f>COUNTIFS(Week,'Adherence Omnia'!P$3,Agent_ID,'Adherence Omnia'!$B12,TargeType,"Agent Level",Queue,$C$2,DEP,"Operation")</f>
        <v>0</v>
      </c>
      <c r="Q12" s="178">
        <f>COUNTIFS(Week,'Adherence Omnia'!Q$3,Agent_ID,'Adherence Omnia'!$B12,TargeType,"Agent Level",Queue,$C$2,DEP,"Operation")</f>
        <v>0</v>
      </c>
      <c r="R12" s="178" t="b">
        <f t="shared" si="4"/>
        <v>1</v>
      </c>
      <c r="S12" s="179"/>
    </row>
    <row r="13" spans="2:26">
      <c r="B13" s="180"/>
      <c r="C13" s="181"/>
      <c r="D13" s="178"/>
      <c r="E13" s="178"/>
      <c r="F13" s="178"/>
      <c r="G13" s="178"/>
      <c r="H13" s="178"/>
      <c r="I13" s="178"/>
      <c r="J13" s="182">
        <f>IFERROR(VLOOKUP(F13,DV!$D:$E,2,FALSE),0)</f>
        <v>0</v>
      </c>
      <c r="K13" s="182">
        <f>IFERROR(VLOOKUP(G13,DV!$D:$E,2,FALSE),0)</f>
        <v>0</v>
      </c>
      <c r="L13" s="182">
        <f>IFERROR(VLOOKUP(H13,DV!$D:$E,2,FALSE),0)</f>
        <v>0</v>
      </c>
      <c r="M13" s="182">
        <f>IFERROR(VLOOKUP(I13,DV!$D:$E,2,FALSE),0)</f>
        <v>0</v>
      </c>
      <c r="N13" s="178">
        <f>COUNTIFS(Week,'Adherence Omnia'!N$3,Agent_ID,'Adherence Omnia'!$B13,TargeType,"Agent Level",Queue,$C$2,DEP,"Operation")</f>
        <v>0</v>
      </c>
      <c r="O13" s="178">
        <f>COUNTIFS(Week,'Adherence Omnia'!O$3,Agent_ID,'Adherence Omnia'!$B13,TargeType,"Agent Level",Queue,$C$2,DEP,"Operation")</f>
        <v>0</v>
      </c>
      <c r="P13" s="178">
        <f>COUNTIFS(Week,'Adherence Omnia'!P$3,Agent_ID,'Adherence Omnia'!$B13,TargeType,"Agent Level",Queue,$C$2,DEP,"Operation")</f>
        <v>0</v>
      </c>
      <c r="Q13" s="178">
        <f>COUNTIFS(Week,'Adherence Omnia'!Q$3,Agent_ID,'Adherence Omnia'!$B13,TargeType,"Agent Level",Queue,$C$2,DEP,"Operation")</f>
        <v>0</v>
      </c>
      <c r="R13" s="178" t="b">
        <f t="shared" si="4"/>
        <v>1</v>
      </c>
      <c r="S13" s="179"/>
    </row>
    <row r="14" spans="2:26">
      <c r="B14" s="180"/>
      <c r="C14" s="181"/>
      <c r="D14" s="178"/>
      <c r="E14" s="178"/>
      <c r="F14" s="178"/>
      <c r="G14" s="178"/>
      <c r="H14" s="178"/>
      <c r="I14" s="178"/>
      <c r="J14" s="182">
        <f>IFERROR(VLOOKUP(F14,DV!$D:$E,2,FALSE),0)</f>
        <v>0</v>
      </c>
      <c r="K14" s="182">
        <f>IFERROR(VLOOKUP(G14,DV!$D:$E,2,FALSE),0)</f>
        <v>0</v>
      </c>
      <c r="L14" s="182">
        <f>IFERROR(VLOOKUP(H14,DV!$D:$E,2,FALSE),0)</f>
        <v>0</v>
      </c>
      <c r="M14" s="182">
        <f>IFERROR(VLOOKUP(I14,DV!$D:$E,2,FALSE),0)</f>
        <v>0</v>
      </c>
      <c r="N14" s="178">
        <f>COUNTIFS(Week,'Adherence Omnia'!N$3,Agent_ID,'Adherence Omnia'!$B14,TargeType,"Agent Level",Queue,$C$2,DEP,"Operation")</f>
        <v>0</v>
      </c>
      <c r="O14" s="178">
        <f>COUNTIFS(Week,'Adherence Omnia'!O$3,Agent_ID,'Adherence Omnia'!$B14,TargeType,"Agent Level",Queue,$C$2,DEP,"Operation")</f>
        <v>0</v>
      </c>
      <c r="P14" s="178">
        <f>COUNTIFS(Week,'Adherence Omnia'!P$3,Agent_ID,'Adherence Omnia'!$B14,TargeType,"Agent Level",Queue,$C$2,DEP,"Operation")</f>
        <v>0</v>
      </c>
      <c r="Q14" s="178">
        <f>COUNTIFS(Week,'Adherence Omnia'!Q$3,Agent_ID,'Adherence Omnia'!$B14,TargeType,"Agent Level",Queue,$C$2,DEP,"Operation")</f>
        <v>0</v>
      </c>
      <c r="R14" s="178" t="b">
        <f t="shared" si="4"/>
        <v>1</v>
      </c>
      <c r="S14" s="179"/>
    </row>
    <row r="15" spans="2:26">
      <c r="B15" s="184"/>
      <c r="C15" s="181"/>
      <c r="D15" s="178"/>
      <c r="E15" s="178"/>
      <c r="F15" s="178"/>
      <c r="G15" s="178"/>
      <c r="H15" s="178"/>
      <c r="I15" s="178"/>
      <c r="J15" s="182">
        <f>IFERROR(VLOOKUP(F15,DV!$D:$E,2,FALSE),0)</f>
        <v>0</v>
      </c>
      <c r="K15" s="182">
        <f>IFERROR(VLOOKUP(G15,DV!$D:$E,2,FALSE),0)</f>
        <v>0</v>
      </c>
      <c r="L15" s="182">
        <f>IFERROR(VLOOKUP(H15,DV!$D:$E,2,FALSE),0)</f>
        <v>0</v>
      </c>
      <c r="M15" s="182">
        <f>IFERROR(VLOOKUP(I15,DV!$D:$E,2,FALSE),0)</f>
        <v>0</v>
      </c>
      <c r="N15" s="178">
        <f>COUNTIFS(Week,'Adherence Omnia'!N$3,Agent_ID,'Adherence Omnia'!$B15,TargeType,"Agent Level",Queue,$C$2,DEP,"Operation")</f>
        <v>0</v>
      </c>
      <c r="O15" s="178">
        <f>COUNTIFS(Week,'Adherence Omnia'!O$3,Agent_ID,'Adherence Omnia'!$B15,TargeType,"Agent Level",Queue,$C$2,DEP,"Operation")</f>
        <v>0</v>
      </c>
      <c r="P15" s="178">
        <f>COUNTIFS(Week,'Adherence Omnia'!P$3,Agent_ID,'Adherence Omnia'!$B15,TargeType,"Agent Level",Queue,$C$2,DEP,"Operation")</f>
        <v>0</v>
      </c>
      <c r="Q15" s="178">
        <f>COUNTIFS(Week,'Adherence Omnia'!Q$3,Agent_ID,'Adherence Omnia'!$B15,TargeType,"Agent Level",Queue,$C$2,DEP,"Operation")</f>
        <v>0</v>
      </c>
      <c r="R15" s="178" t="b">
        <f t="shared" si="4"/>
        <v>1</v>
      </c>
      <c r="S15" s="179">
        <f>IFERROR(SUM(N9:Q9)/SUM(J9:M9),"")</f>
        <v>0</v>
      </c>
    </row>
    <row r="16" spans="2:26">
      <c r="B16" s="204" t="s">
        <v>6</v>
      </c>
      <c r="C16" s="214"/>
      <c r="D16" s="214"/>
      <c r="E16" s="214"/>
      <c r="F16" s="214"/>
      <c r="G16" s="214"/>
      <c r="H16" s="214"/>
      <c r="I16" s="205"/>
      <c r="J16" s="177">
        <f t="shared" ref="J16:Q16" si="5">SUM(J4:J15)</f>
        <v>10</v>
      </c>
      <c r="K16" s="177">
        <f t="shared" si="5"/>
        <v>10</v>
      </c>
      <c r="L16" s="177">
        <f t="shared" si="5"/>
        <v>0</v>
      </c>
      <c r="M16" s="177">
        <f t="shared" si="5"/>
        <v>0</v>
      </c>
      <c r="N16" s="177">
        <f t="shared" si="5"/>
        <v>0</v>
      </c>
      <c r="O16" s="177">
        <f t="shared" si="5"/>
        <v>0</v>
      </c>
      <c r="P16" s="177">
        <f t="shared" si="5"/>
        <v>0</v>
      </c>
      <c r="Q16" s="177">
        <f t="shared" si="5"/>
        <v>1</v>
      </c>
      <c r="S16" s="179">
        <f t="shared" ref="S16" si="6">IFERROR(SUM(N16:Q16)/SUM(J16:M16),"")</f>
        <v>0.05</v>
      </c>
    </row>
    <row r="17" spans="2:26"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</row>
    <row r="18" spans="2:26">
      <c r="T18" s="212" t="s">
        <v>291</v>
      </c>
      <c r="U18" s="213"/>
      <c r="V18" s="177" t="s">
        <v>113</v>
      </c>
      <c r="W18" s="177" t="s">
        <v>114</v>
      </c>
      <c r="X18" s="177" t="s">
        <v>115</v>
      </c>
      <c r="Y18" s="177" t="s">
        <v>116</v>
      </c>
      <c r="Z18" s="177" t="s">
        <v>6</v>
      </c>
    </row>
    <row r="19" spans="2:26">
      <c r="T19" s="204" t="s">
        <v>4</v>
      </c>
      <c r="U19" s="205"/>
      <c r="V19" s="178">
        <f>J37</f>
        <v>6</v>
      </c>
      <c r="W19" s="178">
        <f t="shared" ref="W19:Y19" si="7">K37</f>
        <v>6</v>
      </c>
      <c r="X19" s="178">
        <f t="shared" si="7"/>
        <v>0</v>
      </c>
      <c r="Y19" s="178">
        <f t="shared" si="7"/>
        <v>0</v>
      </c>
      <c r="Z19" s="178">
        <f>SUM(V19:Y19)</f>
        <v>12</v>
      </c>
    </row>
    <row r="20" spans="2:26" ht="13.5" customHeight="1">
      <c r="T20" s="204" t="s">
        <v>109</v>
      </c>
      <c r="U20" s="205"/>
      <c r="V20" s="178">
        <f>N37</f>
        <v>0</v>
      </c>
      <c r="W20" s="178">
        <f t="shared" ref="W20:Y20" si="8">O37</f>
        <v>0</v>
      </c>
      <c r="X20" s="178">
        <f t="shared" si="8"/>
        <v>0</v>
      </c>
      <c r="Y20" s="178">
        <f t="shared" si="8"/>
        <v>0</v>
      </c>
      <c r="Z20" s="178">
        <f>SUM(V20:Y20)</f>
        <v>0</v>
      </c>
    </row>
    <row r="21" spans="2:26">
      <c r="T21" s="204" t="s">
        <v>146</v>
      </c>
      <c r="U21" s="205"/>
      <c r="V21" s="183">
        <f>IF(V19&lt;&gt;0,V20/V19,"")</f>
        <v>0</v>
      </c>
      <c r="W21" s="183">
        <f>IF(W19&lt;&gt;0,W20/W19,"")</f>
        <v>0</v>
      </c>
      <c r="X21" s="183" t="str">
        <f>IF(X19&lt;&gt;0,X20/X19,"")</f>
        <v/>
      </c>
      <c r="Y21" s="183" t="str">
        <f>IF(Y19&lt;&gt;0,Y20/Y19,"")</f>
        <v/>
      </c>
      <c r="Z21" s="188">
        <f>IF(Z19&lt;&gt;0,Z20/Z19,"")</f>
        <v>0</v>
      </c>
    </row>
    <row r="23" spans="2:26">
      <c r="B23" s="154" t="s">
        <v>149</v>
      </c>
      <c r="C23" s="206" t="s">
        <v>185</v>
      </c>
      <c r="D23" s="207"/>
      <c r="E23" s="208"/>
      <c r="F23" s="209" t="s">
        <v>27</v>
      </c>
      <c r="G23" s="210"/>
      <c r="H23" s="210"/>
      <c r="I23" s="211"/>
      <c r="J23" s="209" t="s">
        <v>4</v>
      </c>
      <c r="K23" s="210"/>
      <c r="L23" s="210"/>
      <c r="M23" s="211"/>
      <c r="N23" s="209" t="s">
        <v>109</v>
      </c>
      <c r="O23" s="210"/>
      <c r="P23" s="210"/>
      <c r="Q23" s="211"/>
    </row>
    <row r="24" spans="2:26">
      <c r="B24" s="177" t="s">
        <v>110</v>
      </c>
      <c r="C24" s="177" t="s">
        <v>102</v>
      </c>
      <c r="D24" s="177" t="s">
        <v>111</v>
      </c>
      <c r="E24" s="177" t="s">
        <v>112</v>
      </c>
      <c r="F24" s="177" t="s">
        <v>113</v>
      </c>
      <c r="G24" s="177" t="s">
        <v>114</v>
      </c>
      <c r="H24" s="177" t="s">
        <v>115</v>
      </c>
      <c r="I24" s="177" t="s">
        <v>116</v>
      </c>
      <c r="J24" s="177" t="s">
        <v>113</v>
      </c>
      <c r="K24" s="177" t="s">
        <v>114</v>
      </c>
      <c r="L24" s="177" t="s">
        <v>115</v>
      </c>
      <c r="M24" s="177" t="s">
        <v>116</v>
      </c>
      <c r="N24" s="177" t="s">
        <v>113</v>
      </c>
      <c r="O24" s="177" t="s">
        <v>114</v>
      </c>
      <c r="P24" s="177" t="s">
        <v>115</v>
      </c>
      <c r="Q24" s="177" t="s">
        <v>116</v>
      </c>
      <c r="R24" s="189" t="s">
        <v>117</v>
      </c>
    </row>
    <row r="25" spans="2:26">
      <c r="B25" s="180">
        <v>32462</v>
      </c>
      <c r="C25" s="181" t="s">
        <v>298</v>
      </c>
      <c r="D25" s="178" t="s">
        <v>101</v>
      </c>
      <c r="E25" s="178" t="s">
        <v>99</v>
      </c>
      <c r="F25" s="178" t="s">
        <v>209</v>
      </c>
      <c r="G25" s="178" t="s">
        <v>209</v>
      </c>
      <c r="H25" s="178"/>
      <c r="I25" s="178"/>
      <c r="J25" s="182">
        <f>IFERROR(VLOOKUP(F25,DV!$D:$E,2,FALSE),0)</f>
        <v>1</v>
      </c>
      <c r="K25" s="182">
        <f>IFERROR(VLOOKUP(G25,DV!$D:$E,2,FALSE),0)</f>
        <v>1</v>
      </c>
      <c r="L25" s="182">
        <f>IFERROR(VLOOKUP(H25,DV!$D:$E,2,FALSE),0)</f>
        <v>0</v>
      </c>
      <c r="M25" s="182">
        <f>IFERROR(VLOOKUP(I25,DV!$D:$E,2,FALSE),0)</f>
        <v>0</v>
      </c>
      <c r="N25" s="178">
        <f>COUNTIFS(Week,'Adherence Omnia'!N$3,Agent_ID,'Adherence Omnia'!$B25,TargeType,"Agent Level",Queue,$C$23,DEP,"Operation")</f>
        <v>0</v>
      </c>
      <c r="O25" s="178">
        <f>COUNTIFS(Week,'Adherence Omnia'!O$3,Agent_ID,'Adherence Omnia'!$B25,TargeType,"Agent Level",Queue,$C$23,DEP,"Operation")</f>
        <v>0</v>
      </c>
      <c r="P25" s="178">
        <f>COUNTIFS(Week,'Adherence Omnia'!P$3,Agent_ID,'Adherence Omnia'!$B25,TargeType,"Agent Level",Queue,$C$23,DEP,"Operation")</f>
        <v>0</v>
      </c>
      <c r="Q25" s="178">
        <f>COUNTIFS(Week,'Adherence Omnia'!Q$3,Agent_ID,'Adherence Omnia'!$B25,TargeType,"Agent Level",Queue,$C$23,DEP,"Operation")</f>
        <v>0</v>
      </c>
      <c r="R25" s="178" t="b">
        <f t="shared" ref="R25:R30" si="9">SUM(N25:Q25)&gt;=SUM(J25:M25)</f>
        <v>0</v>
      </c>
      <c r="S25" s="190"/>
    </row>
    <row r="26" spans="2:26">
      <c r="B26" s="180">
        <v>33271</v>
      </c>
      <c r="C26" s="181" t="s">
        <v>300</v>
      </c>
      <c r="D26" s="178" t="s">
        <v>101</v>
      </c>
      <c r="E26" s="178" t="s">
        <v>99</v>
      </c>
      <c r="F26" s="178" t="s">
        <v>209</v>
      </c>
      <c r="G26" s="178" t="s">
        <v>209</v>
      </c>
      <c r="H26" s="178"/>
      <c r="I26" s="178"/>
      <c r="J26" s="182">
        <f>IFERROR(VLOOKUP(F26,DV!$D:$E,2,FALSE),0)</f>
        <v>1</v>
      </c>
      <c r="K26" s="182">
        <f>IFERROR(VLOOKUP(G26,DV!$D:$E,2,FALSE),0)</f>
        <v>1</v>
      </c>
      <c r="L26" s="182">
        <f>IFERROR(VLOOKUP(H26,DV!$D:$E,2,FALSE),0)</f>
        <v>0</v>
      </c>
      <c r="M26" s="182">
        <f>IFERROR(VLOOKUP(I26,DV!$D:$E,2,FALSE),0)</f>
        <v>0</v>
      </c>
      <c r="N26" s="178">
        <f>COUNTIFS(Week,'Adherence Omnia'!N$3,Agent_ID,'Adherence Omnia'!$B26,TargeType,"Agent Level",Queue,$C$23,DEP,"Operation")</f>
        <v>0</v>
      </c>
      <c r="O26" s="178">
        <f>COUNTIFS(Week,'Adherence Omnia'!O$3,Agent_ID,'Adherence Omnia'!$B26,TargeType,"Agent Level",Queue,$C$23,DEP,"Operation")</f>
        <v>0</v>
      </c>
      <c r="P26" s="178">
        <f>COUNTIFS(Week,'Adherence Omnia'!P$3,Agent_ID,'Adherence Omnia'!$B26,TargeType,"Agent Level",Queue,$C$23,DEP,"Operation")</f>
        <v>0</v>
      </c>
      <c r="Q26" s="178">
        <f>COUNTIFS(Week,'Adherence Omnia'!Q$3,Agent_ID,'Adherence Omnia'!$B26,TargeType,"Agent Level",Queue,$C$23,DEP,"Operation")</f>
        <v>0</v>
      </c>
      <c r="R26" s="178" t="b">
        <f t="shared" si="9"/>
        <v>0</v>
      </c>
      <c r="S26" s="179" t="str">
        <f>IFERROR(SUM(#REF!)/SUM(#REF!),"")</f>
        <v/>
      </c>
    </row>
    <row r="27" spans="2:26">
      <c r="B27" s="180">
        <v>32760</v>
      </c>
      <c r="C27" s="181" t="s">
        <v>302</v>
      </c>
      <c r="D27" s="178" t="s">
        <v>101</v>
      </c>
      <c r="E27" s="178" t="s">
        <v>99</v>
      </c>
      <c r="F27" s="178" t="s">
        <v>209</v>
      </c>
      <c r="G27" s="178" t="s">
        <v>209</v>
      </c>
      <c r="H27" s="178"/>
      <c r="I27" s="178"/>
      <c r="J27" s="182">
        <f>IFERROR(VLOOKUP(F27,DV!$D:$E,2,FALSE),0)</f>
        <v>1</v>
      </c>
      <c r="K27" s="182">
        <f>IFERROR(VLOOKUP(G27,DV!$D:$E,2,FALSE),0)</f>
        <v>1</v>
      </c>
      <c r="L27" s="182">
        <f>IFERROR(VLOOKUP(H27,DV!$D:$E,2,FALSE),0)</f>
        <v>0</v>
      </c>
      <c r="M27" s="182">
        <f>IFERROR(VLOOKUP(I27,DV!$D:$E,2,FALSE),0)</f>
        <v>0</v>
      </c>
      <c r="N27" s="178">
        <f>COUNTIFS(Week,'Adherence Omnia'!N$3,Agent_ID,'Adherence Omnia'!$B27,TargeType,"Agent Level",Queue,$C$23,DEP,"Operation")</f>
        <v>0</v>
      </c>
      <c r="O27" s="178">
        <f>COUNTIFS(Week,'Adherence Omnia'!O$3,Agent_ID,'Adherence Omnia'!$B27,TargeType,"Agent Level",Queue,$C$23,DEP,"Operation")</f>
        <v>0</v>
      </c>
      <c r="P27" s="178">
        <f>COUNTIFS(Week,'Adherence Omnia'!P$3,Agent_ID,'Adherence Omnia'!$B27,TargeType,"Agent Level",Queue,$C$23,DEP,"Operation")</f>
        <v>0</v>
      </c>
      <c r="Q27" s="178">
        <f>COUNTIFS(Week,'Adherence Omnia'!Q$3,Agent_ID,'Adherence Omnia'!$B27,TargeType,"Agent Level",Queue,$C$23,DEP,"Operation")</f>
        <v>0</v>
      </c>
      <c r="R27" s="178" t="b">
        <f t="shared" si="9"/>
        <v>0</v>
      </c>
      <c r="S27" s="179">
        <f>IFERROR(SUM(N25:Q25)/SUM(J25:M25),"")</f>
        <v>0</v>
      </c>
    </row>
    <row r="28" spans="2:26">
      <c r="B28" s="184">
        <v>31924</v>
      </c>
      <c r="C28" s="181" t="s">
        <v>310</v>
      </c>
      <c r="D28" s="178" t="s">
        <v>101</v>
      </c>
      <c r="E28" s="178" t="s">
        <v>99</v>
      </c>
      <c r="F28" s="178" t="s">
        <v>209</v>
      </c>
      <c r="G28" s="178" t="s">
        <v>209</v>
      </c>
      <c r="H28" s="178"/>
      <c r="I28" s="178"/>
      <c r="J28" s="182">
        <f>IFERROR(VLOOKUP(F28,DV!$D:$E,2,FALSE),0)</f>
        <v>1</v>
      </c>
      <c r="K28" s="182">
        <f>IFERROR(VLOOKUP(G28,DV!$D:$E,2,FALSE),0)</f>
        <v>1</v>
      </c>
      <c r="L28" s="182">
        <f>IFERROR(VLOOKUP(H28,DV!$D:$E,2,FALSE),0)</f>
        <v>0</v>
      </c>
      <c r="M28" s="182">
        <f>IFERROR(VLOOKUP(I28,DV!$D:$E,2,FALSE),0)</f>
        <v>0</v>
      </c>
      <c r="N28" s="178">
        <f>COUNTIFS(Week,'Adherence Omnia'!N$3,Agent_ID,'Adherence Omnia'!$B28,TargeType,"Agent Level",Queue,$C$23,DEP,"Operation")</f>
        <v>0</v>
      </c>
      <c r="O28" s="178">
        <f>COUNTIFS(Week,'Adherence Omnia'!O$3,Agent_ID,'Adherence Omnia'!$B28,TargeType,"Agent Level",Queue,$C$23,DEP,"Operation")</f>
        <v>0</v>
      </c>
      <c r="P28" s="178">
        <f>COUNTIFS(Week,'Adherence Omnia'!P$3,Agent_ID,'Adherence Omnia'!$B28,TargeType,"Agent Level",Queue,$C$23,DEP,"Operation")</f>
        <v>0</v>
      </c>
      <c r="Q28" s="178">
        <f>COUNTIFS(Week,'Adherence Omnia'!Q$3,Agent_ID,'Adherence Omnia'!$B28,TargeType,"Agent Level",Queue,$C$23,DEP,"Operation")</f>
        <v>0</v>
      </c>
      <c r="R28" s="178" t="b">
        <f t="shared" si="9"/>
        <v>0</v>
      </c>
      <c r="S28" s="179">
        <f>IFERROR(SUM(N27:Q27)/SUM(J27:M27),"")</f>
        <v>0</v>
      </c>
    </row>
    <row r="29" spans="2:26">
      <c r="B29" s="180">
        <v>33279</v>
      </c>
      <c r="C29" s="181" t="s">
        <v>311</v>
      </c>
      <c r="D29" s="178" t="s">
        <v>101</v>
      </c>
      <c r="E29" s="178" t="s">
        <v>99</v>
      </c>
      <c r="F29" s="178" t="s">
        <v>209</v>
      </c>
      <c r="G29" s="178" t="s">
        <v>209</v>
      </c>
      <c r="H29" s="178"/>
      <c r="I29" s="178"/>
      <c r="J29" s="182">
        <f>IFERROR(VLOOKUP(F29,DV!$D:$E,2,FALSE),0)</f>
        <v>1</v>
      </c>
      <c r="K29" s="182">
        <f>IFERROR(VLOOKUP(G29,DV!$D:$E,2,FALSE),0)</f>
        <v>1</v>
      </c>
      <c r="L29" s="182">
        <f>IFERROR(VLOOKUP(H29,DV!$D:$E,2,FALSE),0)</f>
        <v>0</v>
      </c>
      <c r="M29" s="182">
        <f>IFERROR(VLOOKUP(I29,DV!$D:$E,2,FALSE),0)</f>
        <v>0</v>
      </c>
      <c r="N29" s="178">
        <f>COUNTIFS(Week,'Adherence Omnia'!N$3,Agent_ID,'Adherence Omnia'!$B29,TargeType,"Agent Level",Queue,$C$23,DEP,"Operation")</f>
        <v>0</v>
      </c>
      <c r="O29" s="178">
        <f>COUNTIFS(Week,'Adherence Omnia'!O$3,Agent_ID,'Adherence Omnia'!$B29,TargeType,"Agent Level",Queue,$C$23,DEP,"Operation")</f>
        <v>0</v>
      </c>
      <c r="P29" s="178">
        <f>COUNTIFS(Week,'Adherence Omnia'!P$3,Agent_ID,'Adherence Omnia'!$B29,TargeType,"Agent Level",Queue,$C$23,DEP,"Operation")</f>
        <v>0</v>
      </c>
      <c r="Q29" s="178">
        <f>COUNTIFS(Week,'Adherence Omnia'!Q$3,Agent_ID,'Adherence Omnia'!$B29,TargeType,"Agent Level",Queue,$C$23,DEP,"Operation")</f>
        <v>0</v>
      </c>
      <c r="R29" s="178" t="b">
        <f t="shared" si="9"/>
        <v>0</v>
      </c>
      <c r="S29" s="179" t="str">
        <f>IFERROR(SUM(#REF!)/SUM(#REF!),"")</f>
        <v/>
      </c>
    </row>
    <row r="30" spans="2:26">
      <c r="B30" s="180">
        <v>39025</v>
      </c>
      <c r="C30" s="181" t="s">
        <v>317</v>
      </c>
      <c r="D30" s="178" t="s">
        <v>101</v>
      </c>
      <c r="E30" s="178" t="s">
        <v>99</v>
      </c>
      <c r="F30" s="178" t="s">
        <v>209</v>
      </c>
      <c r="G30" s="178" t="s">
        <v>209</v>
      </c>
      <c r="H30" s="178"/>
      <c r="I30" s="178"/>
      <c r="J30" s="182">
        <f>IFERROR(VLOOKUP(F30,DV!$D:$E,2,FALSE),0)</f>
        <v>1</v>
      </c>
      <c r="K30" s="182">
        <f>IFERROR(VLOOKUP(G30,DV!$D:$E,2,FALSE),0)</f>
        <v>1</v>
      </c>
      <c r="L30" s="182">
        <f>IFERROR(VLOOKUP(H30,DV!$D:$E,2,FALSE),0)</f>
        <v>0</v>
      </c>
      <c r="M30" s="182">
        <f>IFERROR(VLOOKUP(I30,DV!$D:$E,2,FALSE),0)</f>
        <v>0</v>
      </c>
      <c r="N30" s="178">
        <f>COUNTIFS(Week,'Adherence Omnia'!N$3,Agent_ID,'Adherence Omnia'!$B30,TargeType,"Agent Level",Queue,$C$23,DEP,"Operation")</f>
        <v>0</v>
      </c>
      <c r="O30" s="178">
        <f>COUNTIFS(Week,'Adherence Omnia'!O$3,Agent_ID,'Adherence Omnia'!$B30,TargeType,"Agent Level",Queue,$C$23,DEP,"Operation")</f>
        <v>0</v>
      </c>
      <c r="P30" s="178">
        <f>COUNTIFS(Week,'Adherence Omnia'!P$3,Agent_ID,'Adherence Omnia'!$B30,TargeType,"Agent Level",Queue,$C$23,DEP,"Operation")</f>
        <v>0</v>
      </c>
      <c r="Q30" s="178">
        <f>COUNTIFS(Week,'Adherence Omnia'!Q$3,Agent_ID,'Adherence Omnia'!$B30,TargeType,"Agent Level",Queue,$C$23,DEP,"Operation")</f>
        <v>0</v>
      </c>
      <c r="R30" s="178" t="b">
        <f t="shared" si="9"/>
        <v>0</v>
      </c>
      <c r="S30" s="179">
        <f t="shared" ref="S30" si="10">IFERROR(SUM(N28:Q28)/SUM(J28:M28),"")</f>
        <v>0</v>
      </c>
    </row>
    <row r="31" spans="2:26">
      <c r="B31" s="180"/>
      <c r="C31" s="181"/>
      <c r="D31" s="178"/>
      <c r="E31" s="178"/>
      <c r="F31" s="178"/>
      <c r="G31" s="178"/>
      <c r="H31" s="178"/>
      <c r="I31" s="178"/>
      <c r="J31" s="182">
        <f>IFERROR(VLOOKUP(F31,DV!$D:$E,2,FALSE),0)</f>
        <v>0</v>
      </c>
      <c r="K31" s="182">
        <f>IFERROR(VLOOKUP(G31,DV!$D:$E,2,FALSE),0)</f>
        <v>0</v>
      </c>
      <c r="L31" s="182">
        <f>IFERROR(VLOOKUP(H31,DV!$D:$E,2,FALSE),0)</f>
        <v>0</v>
      </c>
      <c r="M31" s="182">
        <f>IFERROR(VLOOKUP(I31,DV!$D:$E,2,FALSE),0)</f>
        <v>0</v>
      </c>
      <c r="N31" s="178">
        <f>COUNTIFS(Week,'Adherence Omnia'!N$3,Agent_ID,'Adherence Omnia'!$B31,TargeType,"Agent Level",Queue,$C$23,DEP,"Operation")</f>
        <v>0</v>
      </c>
      <c r="O31" s="178">
        <f>COUNTIFS(Week,'Adherence Omnia'!O$3,Agent_ID,'Adherence Omnia'!$B31,TargeType,"Agent Level",Queue,$C$23,DEP,"Operation")</f>
        <v>0</v>
      </c>
      <c r="P31" s="178">
        <f>COUNTIFS(Week,'Adherence Omnia'!P$3,Agent_ID,'Adherence Omnia'!$B31,TargeType,"Agent Level",Queue,$C$23,DEP,"Operation")</f>
        <v>0</v>
      </c>
      <c r="Q31" s="178">
        <f>COUNTIFS(Week,'Adherence Omnia'!Q$3,Agent_ID,'Adherence Omnia'!$B31,TargeType,"Agent Level",Queue,$C$23,DEP,"Operation")</f>
        <v>0</v>
      </c>
      <c r="R31" s="178" t="b">
        <f t="shared" ref="R31:R36" si="11">SUM(N31:Q31)&gt;=SUM(J31:M31)</f>
        <v>1</v>
      </c>
      <c r="S31" s="179"/>
    </row>
    <row r="32" spans="2:26">
      <c r="B32" s="180"/>
      <c r="C32" s="181"/>
      <c r="D32" s="178"/>
      <c r="E32" s="178"/>
      <c r="F32" s="178"/>
      <c r="G32" s="178"/>
      <c r="H32" s="178"/>
      <c r="I32" s="178"/>
      <c r="J32" s="182">
        <f>IFERROR(VLOOKUP(F32,DV!$D:$E,2,FALSE),0)</f>
        <v>0</v>
      </c>
      <c r="K32" s="182">
        <f>IFERROR(VLOOKUP(G32,DV!$D:$E,2,FALSE),0)</f>
        <v>0</v>
      </c>
      <c r="L32" s="182">
        <f>IFERROR(VLOOKUP(H32,DV!$D:$E,2,FALSE),0)</f>
        <v>0</v>
      </c>
      <c r="M32" s="182">
        <f>IFERROR(VLOOKUP(I32,DV!$D:$E,2,FALSE),0)</f>
        <v>0</v>
      </c>
      <c r="N32" s="178">
        <f>COUNTIFS(Week,'Adherence Omnia'!N$3,Agent_ID,'Adherence Omnia'!$B32,TargeType,"Agent Level",Queue,$C$23,DEP,"Operation")</f>
        <v>0</v>
      </c>
      <c r="O32" s="178">
        <f>COUNTIFS(Week,'Adherence Omnia'!O$3,Agent_ID,'Adherence Omnia'!$B32,TargeType,"Agent Level",Queue,$C$23,DEP,"Operation")</f>
        <v>0</v>
      </c>
      <c r="P32" s="178">
        <f>COUNTIFS(Week,'Adherence Omnia'!P$3,Agent_ID,'Adherence Omnia'!$B32,TargeType,"Agent Level",Queue,$C$23,DEP,"Operation")</f>
        <v>0</v>
      </c>
      <c r="Q32" s="178">
        <f>COUNTIFS(Week,'Adherence Omnia'!Q$3,Agent_ID,'Adherence Omnia'!$B32,TargeType,"Agent Level",Queue,$C$23,DEP,"Operation")</f>
        <v>0</v>
      </c>
      <c r="R32" s="178" t="b">
        <f t="shared" si="11"/>
        <v>1</v>
      </c>
      <c r="S32" s="179"/>
    </row>
    <row r="33" spans="2:26">
      <c r="B33" s="180"/>
      <c r="C33" s="181"/>
      <c r="D33" s="178"/>
      <c r="E33" s="178"/>
      <c r="F33" s="178"/>
      <c r="G33" s="178"/>
      <c r="H33" s="178"/>
      <c r="I33" s="178"/>
      <c r="J33" s="182">
        <f>IFERROR(VLOOKUP(F33,DV!$D:$E,2,FALSE),0)</f>
        <v>0</v>
      </c>
      <c r="K33" s="182">
        <f>IFERROR(VLOOKUP(G33,DV!$D:$E,2,FALSE),0)</f>
        <v>0</v>
      </c>
      <c r="L33" s="182">
        <f>IFERROR(VLOOKUP(H33,DV!$D:$E,2,FALSE),0)</f>
        <v>0</v>
      </c>
      <c r="M33" s="182">
        <f>IFERROR(VLOOKUP(I33,DV!$D:$E,2,FALSE),0)</f>
        <v>0</v>
      </c>
      <c r="N33" s="178">
        <f>COUNTIFS(Week,'Adherence Omnia'!N$3,Agent_ID,'Adherence Omnia'!$B33,TargeType,"Agent Level",Queue,$C$23,DEP,"Operation")</f>
        <v>0</v>
      </c>
      <c r="O33" s="178">
        <f>COUNTIFS(Week,'Adherence Omnia'!O$3,Agent_ID,'Adherence Omnia'!$B33,TargeType,"Agent Level",Queue,$C$23,DEP,"Operation")</f>
        <v>0</v>
      </c>
      <c r="P33" s="178">
        <f>COUNTIFS(Week,'Adherence Omnia'!P$3,Agent_ID,'Adherence Omnia'!$B33,TargeType,"Agent Level",Queue,$C$23,DEP,"Operation")</f>
        <v>0</v>
      </c>
      <c r="Q33" s="178">
        <f>COUNTIFS(Week,'Adherence Omnia'!Q$3,Agent_ID,'Adherence Omnia'!$B33,TargeType,"Agent Level",Queue,$C$23,DEP,"Operation")</f>
        <v>0</v>
      </c>
      <c r="R33" s="178" t="b">
        <f t="shared" si="11"/>
        <v>1</v>
      </c>
      <c r="S33" s="179"/>
    </row>
    <row r="34" spans="2:26">
      <c r="B34" s="180"/>
      <c r="C34" s="181"/>
      <c r="D34" s="178"/>
      <c r="E34" s="178"/>
      <c r="F34" s="178"/>
      <c r="G34" s="178"/>
      <c r="H34" s="178"/>
      <c r="I34" s="178"/>
      <c r="J34" s="182">
        <f>IFERROR(VLOOKUP(F34,DV!$D:$E,2,FALSE),0)</f>
        <v>0</v>
      </c>
      <c r="K34" s="182">
        <f>IFERROR(VLOOKUP(G34,DV!$D:$E,2,FALSE),0)</f>
        <v>0</v>
      </c>
      <c r="L34" s="182">
        <f>IFERROR(VLOOKUP(H34,DV!$D:$E,2,FALSE),0)</f>
        <v>0</v>
      </c>
      <c r="M34" s="182">
        <f>IFERROR(VLOOKUP(I34,DV!$D:$E,2,FALSE),0)</f>
        <v>0</v>
      </c>
      <c r="N34" s="178">
        <f>COUNTIFS(Week,'Adherence Omnia'!N$3,Agent_ID,'Adherence Omnia'!$B34,TargeType,"Agent Level",Queue,$C$23,DEP,"Operation")</f>
        <v>0</v>
      </c>
      <c r="O34" s="178">
        <f>COUNTIFS(Week,'Adherence Omnia'!O$3,Agent_ID,'Adherence Omnia'!$B34,TargeType,"Agent Level",Queue,$C$23,DEP,"Operation")</f>
        <v>0</v>
      </c>
      <c r="P34" s="178">
        <f>COUNTIFS(Week,'Adherence Omnia'!P$3,Agent_ID,'Adherence Omnia'!$B34,TargeType,"Agent Level",Queue,$C$23,DEP,"Operation")</f>
        <v>0</v>
      </c>
      <c r="Q34" s="178">
        <f>COUNTIFS(Week,'Adherence Omnia'!Q$3,Agent_ID,'Adherence Omnia'!$B34,TargeType,"Agent Level",Queue,$C$23,DEP,"Operation")</f>
        <v>0</v>
      </c>
      <c r="R34" s="178" t="b">
        <f t="shared" si="11"/>
        <v>1</v>
      </c>
      <c r="S34" s="179"/>
    </row>
    <row r="35" spans="2:26">
      <c r="B35" s="180"/>
      <c r="C35" s="181"/>
      <c r="D35" s="178"/>
      <c r="E35" s="178"/>
      <c r="F35" s="178"/>
      <c r="G35" s="178"/>
      <c r="H35" s="178"/>
      <c r="I35" s="178"/>
      <c r="J35" s="182">
        <f>IFERROR(VLOOKUP(F35,DV!$D:$E,2,FALSE),0)</f>
        <v>0</v>
      </c>
      <c r="K35" s="182">
        <f>IFERROR(VLOOKUP(G35,DV!$D:$E,2,FALSE),0)</f>
        <v>0</v>
      </c>
      <c r="L35" s="182">
        <f>IFERROR(VLOOKUP(H35,DV!$D:$E,2,FALSE),0)</f>
        <v>0</v>
      </c>
      <c r="M35" s="182">
        <f>IFERROR(VLOOKUP(I35,DV!$D:$E,2,FALSE),0)</f>
        <v>0</v>
      </c>
      <c r="N35" s="178">
        <f>COUNTIFS(Week,'Adherence Omnia'!N$3,Agent_ID,'Adherence Omnia'!$B35,TargeType,"Agent Level",Queue,$C$23,DEP,"Operation")</f>
        <v>0</v>
      </c>
      <c r="O35" s="178">
        <f>COUNTIFS(Week,'Adherence Omnia'!O$3,Agent_ID,'Adherence Omnia'!$B35,TargeType,"Agent Level",Queue,$C$23,DEP,"Operation")</f>
        <v>0</v>
      </c>
      <c r="P35" s="178">
        <f>COUNTIFS(Week,'Adherence Omnia'!P$3,Agent_ID,'Adherence Omnia'!$B35,TargeType,"Agent Level",Queue,$C$23,DEP,"Operation")</f>
        <v>0</v>
      </c>
      <c r="Q35" s="178">
        <f>COUNTIFS(Week,'Adherence Omnia'!Q$3,Agent_ID,'Adherence Omnia'!$B35,TargeType,"Agent Level",Queue,$C$23,DEP,"Operation")</f>
        <v>0</v>
      </c>
      <c r="R35" s="178" t="b">
        <f t="shared" si="11"/>
        <v>1</v>
      </c>
      <c r="S35" s="179"/>
    </row>
    <row r="36" spans="2:26">
      <c r="B36" s="184"/>
      <c r="C36" s="181"/>
      <c r="D36" s="178"/>
      <c r="E36" s="178"/>
      <c r="F36" s="178"/>
      <c r="G36" s="178"/>
      <c r="H36" s="178"/>
      <c r="I36" s="178"/>
      <c r="J36" s="182">
        <f>IFERROR(VLOOKUP(F36,DV!$D:$E,2,FALSE),0)</f>
        <v>0</v>
      </c>
      <c r="K36" s="182">
        <f>IFERROR(VLOOKUP(G36,DV!$D:$E,2,FALSE),0)</f>
        <v>0</v>
      </c>
      <c r="L36" s="182">
        <f>IFERROR(VLOOKUP(H36,DV!$D:$E,2,FALSE),0)</f>
        <v>0</v>
      </c>
      <c r="M36" s="182">
        <f>IFERROR(VLOOKUP(I36,DV!$D:$E,2,FALSE),0)</f>
        <v>0</v>
      </c>
      <c r="N36" s="178">
        <f>COUNTIFS(Week,'Adherence Omnia'!N$3,Agent_ID,'Adherence Omnia'!$B36,TargeType,"Agent Level",Queue,$C$23,DEP,"Operation")</f>
        <v>0</v>
      </c>
      <c r="O36" s="178">
        <f>COUNTIFS(Week,'Adherence Omnia'!O$3,Agent_ID,'Adherence Omnia'!$B36,TargeType,"Agent Level",Queue,$C$23,DEP,"Operation")</f>
        <v>0</v>
      </c>
      <c r="P36" s="178">
        <f>COUNTIFS(Week,'Adherence Omnia'!P$3,Agent_ID,'Adherence Omnia'!$B36,TargeType,"Agent Level",Queue,$C$23,DEP,"Operation")</f>
        <v>0</v>
      </c>
      <c r="Q36" s="178">
        <f>COUNTIFS(Week,'Adherence Omnia'!Q$3,Agent_ID,'Adherence Omnia'!$B36,TargeType,"Agent Level",Queue,$C$23,DEP,"Operation")</f>
        <v>0</v>
      </c>
      <c r="R36" s="178" t="b">
        <f t="shared" si="11"/>
        <v>1</v>
      </c>
      <c r="S36" s="179">
        <f>IFERROR(SUM(N29:Q29)/SUM(J29:M29),"")</f>
        <v>0</v>
      </c>
    </row>
    <row r="37" spans="2:26">
      <c r="B37" s="185" t="s">
        <v>6</v>
      </c>
      <c r="C37" s="186"/>
      <c r="D37" s="186"/>
      <c r="E37" s="186"/>
      <c r="F37" s="186"/>
      <c r="G37" s="186"/>
      <c r="H37" s="186"/>
      <c r="I37" s="187"/>
      <c r="J37" s="177">
        <f t="shared" ref="J37:Q37" si="12">SUM(J25:J36)</f>
        <v>6</v>
      </c>
      <c r="K37" s="177">
        <f t="shared" si="12"/>
        <v>6</v>
      </c>
      <c r="L37" s="177">
        <f t="shared" si="12"/>
        <v>0</v>
      </c>
      <c r="M37" s="177">
        <f t="shared" si="12"/>
        <v>0</v>
      </c>
      <c r="N37" s="177">
        <f t="shared" si="12"/>
        <v>0</v>
      </c>
      <c r="O37" s="177">
        <f t="shared" si="12"/>
        <v>0</v>
      </c>
      <c r="P37" s="177">
        <f t="shared" si="12"/>
        <v>0</v>
      </c>
      <c r="Q37" s="177">
        <f t="shared" si="12"/>
        <v>0</v>
      </c>
      <c r="S37" s="179">
        <f>IFERROR(SUM(N30:Q30)/SUM(J30:M30),"")</f>
        <v>0</v>
      </c>
    </row>
    <row r="38" spans="2:26">
      <c r="S38" s="179">
        <f t="shared" ref="S38" si="13">IFERROR(SUM(N37:Q37)/SUM(J37:M37),"")</f>
        <v>0</v>
      </c>
    </row>
    <row r="41" spans="2:26" hidden="1">
      <c r="B41" s="154" t="s">
        <v>149</v>
      </c>
      <c r="C41" s="206" t="s">
        <v>313</v>
      </c>
      <c r="D41" s="207"/>
      <c r="E41" s="208"/>
      <c r="F41" s="209" t="s">
        <v>27</v>
      </c>
      <c r="G41" s="210"/>
      <c r="H41" s="210"/>
      <c r="I41" s="211"/>
      <c r="J41" s="209" t="s">
        <v>4</v>
      </c>
      <c r="K41" s="210"/>
      <c r="L41" s="210"/>
      <c r="M41" s="211"/>
      <c r="N41" s="209" t="s">
        <v>109</v>
      </c>
      <c r="O41" s="210"/>
      <c r="P41" s="210"/>
      <c r="Q41" s="211"/>
    </row>
    <row r="42" spans="2:26" hidden="1">
      <c r="B42" s="177" t="s">
        <v>110</v>
      </c>
      <c r="C42" s="177" t="s">
        <v>102</v>
      </c>
      <c r="D42" s="177" t="s">
        <v>111</v>
      </c>
      <c r="E42" s="177" t="s">
        <v>112</v>
      </c>
      <c r="F42" s="177" t="s">
        <v>113</v>
      </c>
      <c r="G42" s="177" t="s">
        <v>114</v>
      </c>
      <c r="H42" s="177" t="s">
        <v>115</v>
      </c>
      <c r="I42" s="177" t="s">
        <v>116</v>
      </c>
      <c r="J42" s="177" t="s">
        <v>113</v>
      </c>
      <c r="K42" s="177" t="s">
        <v>114</v>
      </c>
      <c r="L42" s="177" t="s">
        <v>115</v>
      </c>
      <c r="M42" s="177" t="s">
        <v>116</v>
      </c>
      <c r="N42" s="177" t="s">
        <v>113</v>
      </c>
      <c r="O42" s="177" t="s">
        <v>114</v>
      </c>
      <c r="P42" s="177" t="s">
        <v>115</v>
      </c>
      <c r="Q42" s="177" t="s">
        <v>116</v>
      </c>
      <c r="R42" s="189" t="s">
        <v>117</v>
      </c>
    </row>
    <row r="43" spans="2:26" hidden="1">
      <c r="B43" s="180">
        <v>32462</v>
      </c>
      <c r="C43" s="181" t="s">
        <v>298</v>
      </c>
      <c r="D43" s="178" t="s">
        <v>101</v>
      </c>
      <c r="E43" s="178" t="s">
        <v>99</v>
      </c>
      <c r="F43" s="178"/>
      <c r="G43" s="178"/>
      <c r="H43" s="178"/>
      <c r="I43" s="178"/>
      <c r="J43" s="182">
        <f>IFERROR(VLOOKUP(F43,DV!$D:$E,2,FALSE),0)</f>
        <v>0</v>
      </c>
      <c r="K43" s="182">
        <f>IFERROR(VLOOKUP(G43,DV!$D:$E,2,FALSE),0)</f>
        <v>0</v>
      </c>
      <c r="L43" s="182">
        <f>IFERROR(VLOOKUP(H43,DV!$D:$E,2,FALSE),0)</f>
        <v>0</v>
      </c>
      <c r="M43" s="182">
        <f>IFERROR(VLOOKUP(I43,DV!$D:$E,2,FALSE),0)</f>
        <v>0</v>
      </c>
      <c r="N43" s="178">
        <f>COUNTIFS(Week,'Adherence Omnia'!N$3,Agent_ID,'Adherence Omnia'!$B43,TargeType,"Agent Level",Queue,$C$41,DEP,"Operation")</f>
        <v>0</v>
      </c>
      <c r="O43" s="178">
        <f>COUNTIFS(Week,'Adherence Omnia'!O$3,Agent_ID,'Adherence Omnia'!$B43,TargeType,"Agent Level",Queue,$C$41,DEP,"Operation")</f>
        <v>0</v>
      </c>
      <c r="P43" s="178">
        <f>COUNTIFS(Week,'Adherence Omnia'!P$3,Agent_ID,'Adherence Omnia'!$B43,TargeType,"Agent Level",Queue,$C$41,DEP,"Operation")</f>
        <v>0</v>
      </c>
      <c r="Q43" s="178">
        <f>COUNTIFS(Week,'Adherence Omnia'!Q$3,Agent_ID,'Adherence Omnia'!$B43,TargeType,"Agent Level",Queue,$C$41,DEP,"Operation")</f>
        <v>0</v>
      </c>
      <c r="R43" s="178" t="b">
        <f t="shared" ref="R43:R46" si="14">SUM(N43:Q43)&gt;=SUM(J43:M43)</f>
        <v>1</v>
      </c>
      <c r="T43" s="212" t="s">
        <v>321</v>
      </c>
      <c r="U43" s="213"/>
      <c r="V43" s="177" t="s">
        <v>113</v>
      </c>
      <c r="W43" s="177" t="s">
        <v>114</v>
      </c>
      <c r="X43" s="177" t="s">
        <v>115</v>
      </c>
      <c r="Y43" s="177" t="s">
        <v>116</v>
      </c>
      <c r="Z43" s="177" t="s">
        <v>6</v>
      </c>
    </row>
    <row r="44" spans="2:26" ht="15" hidden="1" customHeight="1">
      <c r="B44" s="184">
        <v>31924</v>
      </c>
      <c r="C44" s="181" t="s">
        <v>310</v>
      </c>
      <c r="D44" s="178" t="s">
        <v>101</v>
      </c>
      <c r="E44" s="178" t="s">
        <v>99</v>
      </c>
      <c r="F44" s="178"/>
      <c r="G44" s="178"/>
      <c r="H44" s="178"/>
      <c r="I44" s="178"/>
      <c r="J44" s="182">
        <f>IFERROR(VLOOKUP(F44,DV!$D:$E,2,FALSE),0)</f>
        <v>0</v>
      </c>
      <c r="K44" s="182">
        <f>IFERROR(VLOOKUP(G44,DV!$D:$E,2,FALSE),0)</f>
        <v>0</v>
      </c>
      <c r="L44" s="182">
        <f>IFERROR(VLOOKUP(H44,DV!$D:$E,2,FALSE),0)</f>
        <v>0</v>
      </c>
      <c r="M44" s="182">
        <f>IFERROR(VLOOKUP(I44,DV!$D:$E,2,FALSE),0)</f>
        <v>0</v>
      </c>
      <c r="N44" s="178">
        <f>COUNTIFS(Week,'Adherence Omnia'!N$3,Agent_ID,'Adherence Omnia'!$B44,TargeType,"Agent Level",Queue,$C$41,DEP,"Operation")</f>
        <v>0</v>
      </c>
      <c r="O44" s="178">
        <f>COUNTIFS(Week,'Adherence Omnia'!O$3,Agent_ID,'Adherence Omnia'!$B44,TargeType,"Agent Level",Queue,$C$41,DEP,"Operation")</f>
        <v>0</v>
      </c>
      <c r="P44" s="178">
        <f>COUNTIFS(Week,'Adherence Omnia'!P$3,Agent_ID,'Adherence Omnia'!$B44,TargeType,"Agent Level",Queue,$C$41,DEP,"Operation")</f>
        <v>0</v>
      </c>
      <c r="Q44" s="178">
        <f>COUNTIFS(Week,'Adherence Omnia'!Q$3,Agent_ID,'Adherence Omnia'!$B44,TargeType,"Agent Level",Queue,$C$41,DEP,"Operation")</f>
        <v>0</v>
      </c>
      <c r="R44" s="178" t="b">
        <f t="shared" si="14"/>
        <v>1</v>
      </c>
      <c r="S44" s="191"/>
      <c r="T44" s="204" t="s">
        <v>4</v>
      </c>
      <c r="U44" s="205"/>
      <c r="V44" s="178">
        <f>J47</f>
        <v>0</v>
      </c>
      <c r="W44" s="178">
        <f t="shared" ref="W44:Y44" si="15">K47</f>
        <v>0</v>
      </c>
      <c r="X44" s="178">
        <f t="shared" si="15"/>
        <v>0</v>
      </c>
      <c r="Y44" s="178">
        <f t="shared" si="15"/>
        <v>0</v>
      </c>
      <c r="Z44" s="178">
        <f>SUM(V44:Y44)</f>
        <v>0</v>
      </c>
    </row>
    <row r="45" spans="2:26" hidden="1">
      <c r="B45" s="180"/>
      <c r="C45" s="181"/>
      <c r="D45" s="178"/>
      <c r="E45" s="178"/>
      <c r="F45" s="178"/>
      <c r="G45" s="178"/>
      <c r="H45" s="178"/>
      <c r="I45" s="178"/>
      <c r="J45" s="182">
        <f>IFERROR(VLOOKUP(F45,DV!$D:$E,2,FALSE),0)</f>
        <v>0</v>
      </c>
      <c r="K45" s="182">
        <f>IFERROR(VLOOKUP(G45,DV!$D:$E,2,FALSE),0)</f>
        <v>0</v>
      </c>
      <c r="L45" s="182">
        <f>IFERROR(VLOOKUP(H45,DV!$D:$E,2,FALSE),0)</f>
        <v>0</v>
      </c>
      <c r="M45" s="182">
        <f>IFERROR(VLOOKUP(I45,DV!$D:$E,2,FALSE),0)</f>
        <v>0</v>
      </c>
      <c r="N45" s="178">
        <f>COUNTIFS(Week,'Adherence Omnia'!N$3,Agent_ID,'Adherence Omnia'!$B45,TargeType,"Agent Level",Queue,$C$41,DEP,"Operation")</f>
        <v>0</v>
      </c>
      <c r="O45" s="178">
        <f>COUNTIFS(Week,'Adherence Omnia'!O$3,Agent_ID,'Adherence Omnia'!$B45,TargeType,"Agent Level",Queue,$C$41,DEP,"Operation")</f>
        <v>0</v>
      </c>
      <c r="P45" s="178">
        <f>COUNTIFS(Week,'Adherence Omnia'!P$3,Agent_ID,'Adherence Omnia'!$B45,TargeType,"Agent Level",Queue,$C$41,DEP,"Operation")</f>
        <v>0</v>
      </c>
      <c r="Q45" s="178">
        <f>COUNTIFS(Week,'Adherence Omnia'!Q$3,Agent_ID,'Adherence Omnia'!$B45,TargeType,"Agent Level",Queue,$C$41,DEP,"Operation")</f>
        <v>0</v>
      </c>
      <c r="R45" s="178" t="b">
        <f t="shared" si="14"/>
        <v>1</v>
      </c>
      <c r="S45" s="179" t="str">
        <f>IFERROR(SUM(N43:Q43)/SUM(J43:M43),"")</f>
        <v/>
      </c>
      <c r="T45" s="204" t="s">
        <v>109</v>
      </c>
      <c r="U45" s="205"/>
      <c r="V45" s="178">
        <f>N47</f>
        <v>0</v>
      </c>
      <c r="W45" s="178">
        <f t="shared" ref="W45:Y45" si="16">O47</f>
        <v>0</v>
      </c>
      <c r="X45" s="178">
        <f t="shared" si="16"/>
        <v>0</v>
      </c>
      <c r="Y45" s="178">
        <f t="shared" si="16"/>
        <v>0</v>
      </c>
      <c r="Z45" s="178">
        <f>SUM(V45:Y45)</f>
        <v>0</v>
      </c>
    </row>
    <row r="46" spans="2:26" hidden="1">
      <c r="B46" s="184"/>
      <c r="C46" s="181"/>
      <c r="D46" s="178"/>
      <c r="E46" s="178"/>
      <c r="F46" s="178"/>
      <c r="G46" s="178"/>
      <c r="H46" s="178"/>
      <c r="I46" s="178"/>
      <c r="J46" s="182">
        <f>IFERROR(VLOOKUP(F46,DV!$D:$E,2,FALSE),0)</f>
        <v>0</v>
      </c>
      <c r="K46" s="182">
        <f>IFERROR(VLOOKUP(G46,DV!$D:$E,2,FALSE),0)</f>
        <v>0</v>
      </c>
      <c r="L46" s="182">
        <f>IFERROR(VLOOKUP(H46,DV!$D:$E,2,FALSE),0)</f>
        <v>0</v>
      </c>
      <c r="M46" s="182">
        <f>IFERROR(VLOOKUP(I46,DV!$D:$E,2,FALSE),0)</f>
        <v>0</v>
      </c>
      <c r="N46" s="178">
        <f>COUNTIFS(Week,'Adherence Omnia'!N$3,Agent_ID,'Adherence Omnia'!$B46,TargeType,"Agent Level",Queue,$C$41,DEP,"Operation")</f>
        <v>0</v>
      </c>
      <c r="O46" s="178">
        <f>COUNTIFS(Week,'Adherence Omnia'!O$3,Agent_ID,'Adherence Omnia'!$B46,TargeType,"Agent Level",Queue,$C$41,DEP,"Operation")</f>
        <v>0</v>
      </c>
      <c r="P46" s="178">
        <f>COUNTIFS(Week,'Adherence Omnia'!P$3,Agent_ID,'Adherence Omnia'!$B46,TargeType,"Agent Level",Queue,$C$41,DEP,"Operation")</f>
        <v>0</v>
      </c>
      <c r="Q46" s="178">
        <f>COUNTIFS(Week,'Adherence Omnia'!Q$3,Agent_ID,'Adherence Omnia'!$B46,TargeType,"Agent Level",Queue,$C$41,DEP,"Operation")</f>
        <v>0</v>
      </c>
      <c r="R46" s="178" t="b">
        <f t="shared" si="14"/>
        <v>1</v>
      </c>
      <c r="S46" s="179" t="str">
        <f>IFERROR(SUM(N44:Q44)/SUM(J44:M44),"")</f>
        <v/>
      </c>
      <c r="T46" s="204" t="s">
        <v>146</v>
      </c>
      <c r="U46" s="205"/>
      <c r="V46" s="183" t="str">
        <f>IF(V44&lt;&gt;0,V45/V44,"")</f>
        <v/>
      </c>
      <c r="W46" s="183" t="str">
        <f>IF(W44&lt;&gt;0,W45/W44,"")</f>
        <v/>
      </c>
      <c r="X46" s="183" t="str">
        <f>IF(X44&lt;&gt;0,X45/X44,"")</f>
        <v/>
      </c>
      <c r="Y46" s="183" t="str">
        <f>IF(Y44&lt;&gt;0,Y45/Y44,"")</f>
        <v/>
      </c>
      <c r="Z46" s="183" t="str">
        <f>IF(Z44&lt;&gt;0,Z45/Z44,"")</f>
        <v/>
      </c>
    </row>
    <row r="47" spans="2:26" hidden="1">
      <c r="B47" s="185" t="s">
        <v>6</v>
      </c>
      <c r="C47" s="186"/>
      <c r="D47" s="186"/>
      <c r="E47" s="186"/>
      <c r="F47" s="186"/>
      <c r="G47" s="186"/>
      <c r="H47" s="186"/>
      <c r="I47" s="187"/>
      <c r="J47" s="177">
        <f t="shared" ref="J47:Q47" si="17">SUM(J43:J46)</f>
        <v>0</v>
      </c>
      <c r="K47" s="177">
        <f t="shared" si="17"/>
        <v>0</v>
      </c>
      <c r="L47" s="177">
        <f t="shared" si="17"/>
        <v>0</v>
      </c>
      <c r="M47" s="177">
        <f t="shared" si="17"/>
        <v>0</v>
      </c>
      <c r="N47" s="177">
        <f t="shared" si="17"/>
        <v>0</v>
      </c>
      <c r="O47" s="177">
        <f t="shared" si="17"/>
        <v>0</v>
      </c>
      <c r="P47" s="177">
        <f t="shared" si="17"/>
        <v>0</v>
      </c>
      <c r="Q47" s="177">
        <f t="shared" si="17"/>
        <v>0</v>
      </c>
      <c r="S47" s="179" t="str">
        <f t="shared" ref="S47:S48" si="18">IFERROR(SUM(N45:Q45)/SUM(J45:M45),"")</f>
        <v/>
      </c>
    </row>
    <row r="48" spans="2:26" hidden="1">
      <c r="S48" s="179" t="str">
        <f t="shared" si="18"/>
        <v/>
      </c>
    </row>
    <row r="49" hidden="1"/>
  </sheetData>
  <mergeCells count="26">
    <mergeCell ref="B16:I16"/>
    <mergeCell ref="T3:U3"/>
    <mergeCell ref="T4:U4"/>
    <mergeCell ref="T18:U18"/>
    <mergeCell ref="T19:U19"/>
    <mergeCell ref="R3:S3"/>
    <mergeCell ref="T1:U1"/>
    <mergeCell ref="C2:E2"/>
    <mergeCell ref="F2:I2"/>
    <mergeCell ref="J2:M2"/>
    <mergeCell ref="N2:Q2"/>
    <mergeCell ref="T2:U2"/>
    <mergeCell ref="N23:Q23"/>
    <mergeCell ref="T21:U21"/>
    <mergeCell ref="T44:U44"/>
    <mergeCell ref="C23:E23"/>
    <mergeCell ref="T20:U20"/>
    <mergeCell ref="F23:I23"/>
    <mergeCell ref="J23:M23"/>
    <mergeCell ref="T45:U45"/>
    <mergeCell ref="T46:U46"/>
    <mergeCell ref="C41:E41"/>
    <mergeCell ref="F41:I41"/>
    <mergeCell ref="J41:M41"/>
    <mergeCell ref="N41:Q41"/>
    <mergeCell ref="T43:U43"/>
  </mergeCells>
  <conditionalFormatting sqref="R43:R46 R4:R15 R25:R36">
    <cfRule type="cellIs" dxfId="450" priority="91" operator="equal">
      <formula>FALSE</formula>
    </cfRule>
    <cfRule type="cellIs" dxfId="449" priority="92" operator="equal">
      <formula>TRUE</formula>
    </cfRule>
  </conditionalFormatting>
  <conditionalFormatting sqref="N43:Q46 N4:Q15 N25:Q36">
    <cfRule type="cellIs" dxfId="448" priority="89" operator="greaterThan">
      <formula>0</formula>
    </cfRule>
    <cfRule type="cellIs" dxfId="447" priority="90" operator="equal">
      <formula>0</formula>
    </cfRule>
  </conditionalFormatting>
  <conditionalFormatting sqref="B37">
    <cfRule type="duplicateValues" dxfId="446" priority="88"/>
  </conditionalFormatting>
  <conditionalFormatting sqref="B48:B53 B38:B40 B19:B22">
    <cfRule type="duplicateValues" dxfId="445" priority="93"/>
  </conditionalFormatting>
  <conditionalFormatting sqref="B15">
    <cfRule type="duplicateValues" dxfId="444" priority="94"/>
  </conditionalFormatting>
  <conditionalFormatting sqref="B36">
    <cfRule type="duplicateValues" dxfId="443" priority="95"/>
  </conditionalFormatting>
  <conditionalFormatting sqref="B6">
    <cfRule type="duplicateValues" dxfId="442" priority="67"/>
  </conditionalFormatting>
  <conditionalFormatting sqref="B5">
    <cfRule type="duplicateValues" dxfId="441" priority="66"/>
  </conditionalFormatting>
  <conditionalFormatting sqref="B6">
    <cfRule type="duplicateValues" dxfId="440" priority="64"/>
  </conditionalFormatting>
  <conditionalFormatting sqref="B5">
    <cfRule type="duplicateValues" dxfId="439" priority="63"/>
  </conditionalFormatting>
  <conditionalFormatting sqref="B4">
    <cfRule type="duplicateValues" dxfId="438" priority="62"/>
  </conditionalFormatting>
  <conditionalFormatting sqref="B26">
    <cfRule type="duplicateValues" dxfId="437" priority="33"/>
  </conditionalFormatting>
  <conditionalFormatting sqref="B27">
    <cfRule type="duplicateValues" dxfId="436" priority="40"/>
  </conditionalFormatting>
  <conditionalFormatting sqref="B26">
    <cfRule type="duplicateValues" dxfId="435" priority="39"/>
  </conditionalFormatting>
  <conditionalFormatting sqref="B6">
    <cfRule type="duplicateValues" dxfId="434" priority="46"/>
  </conditionalFormatting>
  <conditionalFormatting sqref="B5">
    <cfRule type="duplicateValues" dxfId="433" priority="45"/>
  </conditionalFormatting>
  <conditionalFormatting sqref="B5">
    <cfRule type="duplicateValues" dxfId="432" priority="44"/>
  </conditionalFormatting>
  <conditionalFormatting sqref="B27">
    <cfRule type="duplicateValues" dxfId="431" priority="38"/>
  </conditionalFormatting>
  <conditionalFormatting sqref="B26">
    <cfRule type="duplicateValues" dxfId="430" priority="37"/>
  </conditionalFormatting>
  <conditionalFormatting sqref="B25">
    <cfRule type="duplicateValues" dxfId="429" priority="36"/>
  </conditionalFormatting>
  <conditionalFormatting sqref="B27">
    <cfRule type="duplicateValues" dxfId="428" priority="35"/>
  </conditionalFormatting>
  <conditionalFormatting sqref="B26">
    <cfRule type="duplicateValues" dxfId="427" priority="34"/>
  </conditionalFormatting>
  <conditionalFormatting sqref="B7">
    <cfRule type="duplicateValues" dxfId="426" priority="31"/>
  </conditionalFormatting>
  <conditionalFormatting sqref="B28">
    <cfRule type="duplicateValues" dxfId="425" priority="30"/>
  </conditionalFormatting>
  <conditionalFormatting sqref="B8">
    <cfRule type="duplicateValues" dxfId="424" priority="29"/>
  </conditionalFormatting>
  <conditionalFormatting sqref="B29">
    <cfRule type="duplicateValues" dxfId="423" priority="28"/>
  </conditionalFormatting>
  <conditionalFormatting sqref="B47">
    <cfRule type="duplicateValues" dxfId="422" priority="22"/>
  </conditionalFormatting>
  <conditionalFormatting sqref="B45:B46">
    <cfRule type="duplicateValues" dxfId="421" priority="27"/>
  </conditionalFormatting>
  <conditionalFormatting sqref="B43">
    <cfRule type="duplicateValues" dxfId="420" priority="15"/>
  </conditionalFormatting>
  <conditionalFormatting sqref="B44">
    <cfRule type="duplicateValues" dxfId="419" priority="10"/>
  </conditionalFormatting>
  <conditionalFormatting sqref="B9:B14">
    <cfRule type="duplicateValues" dxfId="418" priority="8"/>
  </conditionalFormatting>
  <conditionalFormatting sqref="B9:B14">
    <cfRule type="duplicateValues" dxfId="417" priority="7"/>
  </conditionalFormatting>
  <conditionalFormatting sqref="B9:B14">
    <cfRule type="duplicateValues" dxfId="416" priority="6"/>
  </conditionalFormatting>
  <conditionalFormatting sqref="B9:B14">
    <cfRule type="duplicateValues" dxfId="415" priority="5"/>
  </conditionalFormatting>
  <conditionalFormatting sqref="B30:B35">
    <cfRule type="duplicateValues" dxfId="414" priority="4"/>
  </conditionalFormatting>
  <conditionalFormatting sqref="B30:B35">
    <cfRule type="duplicateValues" dxfId="413" priority="3"/>
  </conditionalFormatting>
  <conditionalFormatting sqref="B30:B35">
    <cfRule type="duplicateValues" dxfId="412" priority="2"/>
  </conditionalFormatting>
  <conditionalFormatting sqref="B30:B35">
    <cfRule type="duplicateValues" dxfId="411" priority="1"/>
  </conditionalFormatting>
  <dataValidations count="3">
    <dataValidation type="list" allowBlank="1" showInputMessage="1" showErrorMessage="1" sqref="E43 E15 E45:E46 E36 E4:E6 E25:E27" xr:uid="{F91A8E1A-8439-4F25-8DFE-7E56E801173F}">
      <formula1>#REF!</formula1>
    </dataValidation>
    <dataValidation type="list" allowBlank="1" showInputMessage="1" showErrorMessage="1" sqref="F45:I46 F36:I36" xr:uid="{0AE1EAD6-64FF-4DD1-BC51-2419C88B6832}">
      <formula1>$D$2:$D$15</formula1>
    </dataValidation>
    <dataValidation type="list" allowBlank="1" showInputMessage="1" showErrorMessage="1" sqref="E44 E7:E14 E28:E35" xr:uid="{27B7779C-7447-470C-A09D-8478C6BCCEBA}">
      <formula1>#REF!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6B45D0-4918-4350-AE3C-8EEC734C2045}">
          <x14:formula1>
            <xm:f>DV!$D$2:$D$22</xm:f>
          </x14:formula1>
          <xm:sqref>I44 F25:I35 F4:I15</xm:sqref>
        </x14:dataValidation>
        <x14:dataValidation type="list" allowBlank="1" showInputMessage="1" showErrorMessage="1" xr:uid="{6B6E5EB4-2D5E-48B5-AF97-B123A72D77F3}">
          <x14:formula1>
            <xm:f>DV!$D$2:$D$28</xm:f>
          </x14:formula1>
          <xm:sqref>F43:H44 I43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BE5F-8646-4A1C-990B-81883C71A79E}">
  <sheetPr>
    <tabColor theme="0" tint="-4.9989318521683403E-2"/>
  </sheetPr>
  <dimension ref="B1:AB60"/>
  <sheetViews>
    <sheetView showGridLines="0" zoomScale="74" zoomScaleNormal="74" workbookViewId="0">
      <selection activeCell="H13" sqref="H13"/>
    </sheetView>
  </sheetViews>
  <sheetFormatPr defaultRowHeight="15"/>
  <cols>
    <col min="1" max="1" width="9.140625" style="91"/>
    <col min="2" max="2" width="16.140625" style="91" bestFit="1" customWidth="1"/>
    <col min="3" max="3" width="44.42578125" style="91" bestFit="1" customWidth="1"/>
    <col min="4" max="4" width="5.85546875" style="91" bestFit="1" customWidth="1"/>
    <col min="5" max="5" width="10.140625" style="91" bestFit="1" customWidth="1"/>
    <col min="6" max="7" width="16.7109375" style="91" bestFit="1" customWidth="1"/>
    <col min="8" max="8" width="14.28515625" style="91" customWidth="1"/>
    <col min="9" max="9" width="16.7109375" style="91" bestFit="1" customWidth="1"/>
    <col min="10" max="10" width="6.85546875" style="91" bestFit="1" customWidth="1"/>
    <col min="11" max="14" width="4.140625" style="91" bestFit="1" customWidth="1"/>
    <col min="15" max="15" width="4.140625" style="91" customWidth="1"/>
    <col min="16" max="17" width="4.140625" style="91" bestFit="1" customWidth="1"/>
    <col min="18" max="18" width="15.7109375" style="91" bestFit="1" customWidth="1"/>
    <col min="19" max="19" width="6" style="91" hidden="1" customWidth="1"/>
    <col min="20" max="20" width="9.140625" style="91"/>
    <col min="21" max="21" width="19.140625" style="91" customWidth="1"/>
    <col min="22" max="24" width="9.140625" style="91" bestFit="1" customWidth="1"/>
    <col min="25" max="25" width="8.5703125" style="91" bestFit="1" customWidth="1"/>
    <col min="26" max="16384" width="9.140625" style="91"/>
  </cols>
  <sheetData>
    <row r="1" spans="2:28">
      <c r="T1" s="223" t="s">
        <v>292</v>
      </c>
      <c r="U1" s="224"/>
      <c r="V1" s="144" t="s">
        <v>113</v>
      </c>
      <c r="W1" s="144" t="s">
        <v>114</v>
      </c>
      <c r="X1" s="144" t="s">
        <v>115</v>
      </c>
      <c r="Y1" s="144" t="s">
        <v>116</v>
      </c>
      <c r="Z1" s="144" t="s">
        <v>6</v>
      </c>
    </row>
    <row r="2" spans="2:28">
      <c r="B2" s="152" t="s">
        <v>149</v>
      </c>
      <c r="C2" s="217" t="s">
        <v>186</v>
      </c>
      <c r="D2" s="218" t="s">
        <v>186</v>
      </c>
      <c r="E2" s="219" t="s">
        <v>186</v>
      </c>
      <c r="F2" s="220" t="s">
        <v>27</v>
      </c>
      <c r="G2" s="221"/>
      <c r="H2" s="221"/>
      <c r="I2" s="222"/>
      <c r="J2" s="220" t="s">
        <v>4</v>
      </c>
      <c r="K2" s="221"/>
      <c r="L2" s="221"/>
      <c r="M2" s="222"/>
      <c r="N2" s="220" t="s">
        <v>109</v>
      </c>
      <c r="O2" s="221"/>
      <c r="P2" s="221"/>
      <c r="Q2" s="222"/>
      <c r="T2" s="215" t="s">
        <v>4</v>
      </c>
      <c r="U2" s="216"/>
      <c r="V2" s="110">
        <f>SUM(J4:J16)</f>
        <v>15</v>
      </c>
      <c r="W2" s="110">
        <f t="shared" ref="W2:Y2" si="0">K17</f>
        <v>15</v>
      </c>
      <c r="X2" s="110">
        <f t="shared" si="0"/>
        <v>0</v>
      </c>
      <c r="Y2" s="110">
        <f t="shared" si="0"/>
        <v>0</v>
      </c>
      <c r="Z2" s="110">
        <f>SUM(V2:Y2)</f>
        <v>30</v>
      </c>
    </row>
    <row r="3" spans="2:28">
      <c r="B3" s="144" t="s">
        <v>110</v>
      </c>
      <c r="C3" s="144" t="s">
        <v>102</v>
      </c>
      <c r="D3" s="144" t="s">
        <v>111</v>
      </c>
      <c r="E3" s="144" t="s">
        <v>112</v>
      </c>
      <c r="F3" s="144" t="s">
        <v>113</v>
      </c>
      <c r="G3" s="144" t="s">
        <v>114</v>
      </c>
      <c r="H3" s="144" t="s">
        <v>115</v>
      </c>
      <c r="I3" s="144" t="s">
        <v>116</v>
      </c>
      <c r="J3" s="144" t="s">
        <v>113</v>
      </c>
      <c r="K3" s="144" t="s">
        <v>114</v>
      </c>
      <c r="L3" s="144" t="s">
        <v>115</v>
      </c>
      <c r="M3" s="144" t="s">
        <v>116</v>
      </c>
      <c r="N3" s="144" t="s">
        <v>113</v>
      </c>
      <c r="O3" s="144" t="s">
        <v>114</v>
      </c>
      <c r="P3" s="144" t="s">
        <v>115</v>
      </c>
      <c r="Q3" s="144" t="s">
        <v>116</v>
      </c>
      <c r="R3" s="152" t="s">
        <v>117</v>
      </c>
      <c r="S3" s="173" t="str">
        <f>IFERROR(SUM(#REF!)/SUM(#REF!),"")</f>
        <v/>
      </c>
      <c r="T3" s="215" t="s">
        <v>109</v>
      </c>
      <c r="U3" s="216"/>
      <c r="V3" s="110">
        <f>N17</f>
        <v>0</v>
      </c>
      <c r="W3" s="110">
        <f t="shared" ref="W3:Y3" si="1">O17</f>
        <v>0</v>
      </c>
      <c r="X3" s="110">
        <f t="shared" si="1"/>
        <v>0</v>
      </c>
      <c r="Y3" s="110">
        <f t="shared" si="1"/>
        <v>0</v>
      </c>
      <c r="Z3" s="110">
        <f>SUM(V3:Y3)</f>
        <v>0</v>
      </c>
    </row>
    <row r="4" spans="2:28">
      <c r="B4" s="174">
        <v>33277</v>
      </c>
      <c r="C4" s="135" t="s">
        <v>202</v>
      </c>
      <c r="D4" s="110" t="s">
        <v>101</v>
      </c>
      <c r="E4" s="110" t="s">
        <v>99</v>
      </c>
      <c r="F4" s="110" t="s">
        <v>209</v>
      </c>
      <c r="G4" s="110" t="s">
        <v>209</v>
      </c>
      <c r="H4" s="110"/>
      <c r="I4" s="110"/>
      <c r="J4" s="175">
        <f>IFERROR(VLOOKUP(F4,DV!$D:$E,2,FALSE),0)</f>
        <v>1</v>
      </c>
      <c r="K4" s="175">
        <f>IFERROR(VLOOKUP(G4,DV!$D:$E,2,FALSE),0)</f>
        <v>1</v>
      </c>
      <c r="L4" s="175">
        <f>IFERROR(VLOOKUP(H4,DV!$D:$E,2,FALSE),0)</f>
        <v>0</v>
      </c>
      <c r="M4" s="175">
        <f>IFERROR(VLOOKUP(I4,DV!$D:$E,2,FALSE),0)</f>
        <v>0</v>
      </c>
      <c r="N4" s="110">
        <f>COUNTIFS(Week,'Adherence Hamed'!N$3,Agent_ID,'Adherence Hamed'!$B4,TargeType,"Agent Level",Queue,$C$2,DEP,"Operation")</f>
        <v>0</v>
      </c>
      <c r="O4" s="110">
        <f>COUNTIFS(Week,'Adherence Hamed'!O$3,Agent_ID,'Adherence Hamed'!$B4,TargeType,"Agent Level",Queue,$C$2,DEP,"Operation")</f>
        <v>0</v>
      </c>
      <c r="P4" s="110">
        <f>COUNTIFS(Week,'Adherence Hamed'!P$3,Agent_ID,'Adherence Hamed'!$B4,TargeType,"Agent Level",Queue,$C$2,DEP,"Operation")</f>
        <v>0</v>
      </c>
      <c r="Q4" s="110">
        <f>COUNTIFS(Week,'Adherence Hamed'!Q$3,Agent_ID,'Adherence Hamed'!$B4,TargeType,"Agent Level",Queue,$C$2,DEP,"Operation")</f>
        <v>0</v>
      </c>
      <c r="R4" s="110" t="b">
        <f t="shared" ref="R4:R8" si="2">SUM(N4:Q4)&gt;=SUM(J4:M4)</f>
        <v>0</v>
      </c>
      <c r="S4" s="173" t="str">
        <f>IFERROR(SUM(#REF!)/SUM(#REF!),"")</f>
        <v/>
      </c>
      <c r="T4" s="215" t="s">
        <v>146</v>
      </c>
      <c r="U4" s="216"/>
      <c r="V4" s="9">
        <f>IF(V2&lt;&gt;0,V3/V2,"")</f>
        <v>0</v>
      </c>
      <c r="W4" s="9">
        <f>IF(W2&lt;&gt;0,W3/W2,"")</f>
        <v>0</v>
      </c>
      <c r="X4" s="9" t="str">
        <f>IF(X2&lt;&gt;0,X3/X2,"")</f>
        <v/>
      </c>
      <c r="Y4" s="9" t="str">
        <f>IF(Y2&lt;&gt;0,Y3/Y2,"")</f>
        <v/>
      </c>
      <c r="Z4" s="9">
        <f>IF(Z2&lt;&gt;0,Z3/Z2,"")</f>
        <v>0</v>
      </c>
    </row>
    <row r="5" spans="2:28">
      <c r="B5" s="174">
        <v>32764</v>
      </c>
      <c r="C5" s="135" t="s">
        <v>266</v>
      </c>
      <c r="D5" s="110" t="s">
        <v>101</v>
      </c>
      <c r="E5" s="110" t="s">
        <v>99</v>
      </c>
      <c r="F5" s="110" t="s">
        <v>209</v>
      </c>
      <c r="G5" s="110" t="s">
        <v>209</v>
      </c>
      <c r="H5" s="110"/>
      <c r="I5" s="110"/>
      <c r="J5" s="175">
        <f>IFERROR(VLOOKUP(F5,DV!$D:$E,2,FALSE),0)</f>
        <v>1</v>
      </c>
      <c r="K5" s="175">
        <f>IFERROR(VLOOKUP(G5,DV!$D:$E,2,FALSE),0)</f>
        <v>1</v>
      </c>
      <c r="L5" s="175">
        <f>IFERROR(VLOOKUP(H5,DV!$D:$E,2,FALSE),0)</f>
        <v>0</v>
      </c>
      <c r="M5" s="175">
        <f>IFERROR(VLOOKUP(I5,DV!$D:$E,2,FALSE),0)</f>
        <v>0</v>
      </c>
      <c r="N5" s="110">
        <f>COUNTIFS(Week,'Adherence Hamed'!N$3,Agent_ID,'Adherence Hamed'!$B5,TargeType,"Agent Level",Queue,$C$2,DEP,"Operation")</f>
        <v>0</v>
      </c>
      <c r="O5" s="110">
        <f>COUNTIFS(Week,'Adherence Hamed'!O$3,Agent_ID,'Adherence Hamed'!$B5,TargeType,"Agent Level",Queue,$C$2,DEP,"Operation")</f>
        <v>0</v>
      </c>
      <c r="P5" s="110">
        <f>COUNTIFS(Week,'Adherence Hamed'!P$3,Agent_ID,'Adherence Hamed'!$B5,TargeType,"Agent Level",Queue,$C$2,DEP,"Operation")</f>
        <v>0</v>
      </c>
      <c r="Q5" s="110">
        <f>COUNTIFS(Week,'Adherence Hamed'!Q$3,Agent_ID,'Adherence Hamed'!$B5,TargeType,"Agent Level",Queue,$C$2,DEP,"Operation")</f>
        <v>0</v>
      </c>
      <c r="R5" s="110" t="b">
        <f t="shared" si="2"/>
        <v>0</v>
      </c>
      <c r="S5" s="173" t="str">
        <f>IFERROR(SUM(#REF!)/SUM(#REF!),"")</f>
        <v/>
      </c>
    </row>
    <row r="6" spans="2:28">
      <c r="B6" s="174">
        <v>33270</v>
      </c>
      <c r="C6" s="135" t="s">
        <v>299</v>
      </c>
      <c r="D6" s="110" t="s">
        <v>101</v>
      </c>
      <c r="E6" s="110" t="s">
        <v>99</v>
      </c>
      <c r="F6" s="110" t="s">
        <v>209</v>
      </c>
      <c r="G6" s="110" t="s">
        <v>209</v>
      </c>
      <c r="H6" s="110"/>
      <c r="I6" s="110"/>
      <c r="J6" s="175">
        <f>IFERROR(VLOOKUP(F6,DV!$D:$E,2,FALSE),0)</f>
        <v>1</v>
      </c>
      <c r="K6" s="175">
        <f>IFERROR(VLOOKUP(G6,DV!$D:$E,2,FALSE),0)</f>
        <v>1</v>
      </c>
      <c r="L6" s="175">
        <f>IFERROR(VLOOKUP(H6,DV!$D:$E,2,FALSE),0)</f>
        <v>0</v>
      </c>
      <c r="M6" s="175">
        <f>IFERROR(VLOOKUP(I6,DV!$D:$E,2,FALSE),0)</f>
        <v>0</v>
      </c>
      <c r="N6" s="110">
        <f>COUNTIFS(Week,'Adherence Hamed'!N$3,Agent_ID,'Adherence Hamed'!$B6,TargeType,"Agent Level",Queue,$C$2,DEP,"Operation")</f>
        <v>0</v>
      </c>
      <c r="O6" s="110">
        <f>COUNTIFS(Week,'Adherence Hamed'!O$3,Agent_ID,'Adherence Hamed'!$B6,TargeType,"Agent Level",Queue,$C$2,DEP,"Operation")</f>
        <v>0</v>
      </c>
      <c r="P6" s="110">
        <f>COUNTIFS(Week,'Adherence Hamed'!P$3,Agent_ID,'Adherence Hamed'!$B6,TargeType,"Agent Level",Queue,$C$2,DEP,"Operation")</f>
        <v>0</v>
      </c>
      <c r="Q6" s="110">
        <f>COUNTIFS(Week,'Adherence Hamed'!Q$3,Agent_ID,'Adherence Hamed'!$B6,TargeType,"Agent Level",Queue,$C$2,DEP,"Operation")</f>
        <v>0</v>
      </c>
      <c r="R6" s="110" t="b">
        <f t="shared" si="2"/>
        <v>0</v>
      </c>
      <c r="S6" s="173" t="str">
        <f>IFERROR(SUM(#REF!)/SUM(#REF!),"")</f>
        <v/>
      </c>
      <c r="AB6" s="156"/>
    </row>
    <row r="7" spans="2:28">
      <c r="B7" s="174">
        <v>39024</v>
      </c>
      <c r="C7" s="135" t="s">
        <v>318</v>
      </c>
      <c r="D7" s="110" t="s">
        <v>101</v>
      </c>
      <c r="E7" s="110" t="s">
        <v>99</v>
      </c>
      <c r="F7" s="110" t="s">
        <v>209</v>
      </c>
      <c r="G7" s="110" t="s">
        <v>209</v>
      </c>
      <c r="H7" s="110"/>
      <c r="I7" s="110"/>
      <c r="J7" s="175">
        <f>IFERROR(VLOOKUP(F7,DV!$D:$E,2,FALSE),0)</f>
        <v>1</v>
      </c>
      <c r="K7" s="175">
        <f>IFERROR(VLOOKUP(G7,DV!$D:$E,2,FALSE),0)</f>
        <v>1</v>
      </c>
      <c r="L7" s="175">
        <f>IFERROR(VLOOKUP(H7,DV!$D:$E,2,FALSE),0)</f>
        <v>0</v>
      </c>
      <c r="M7" s="175">
        <f>IFERROR(VLOOKUP(I7,DV!$D:$E,2,FALSE),0)</f>
        <v>0</v>
      </c>
      <c r="N7" s="110">
        <f>COUNTIFS(Week,'Adherence Hamed'!N$3,Agent_ID,'Adherence Hamed'!$B7,TargeType,"Agent Level",Queue,$C$2,DEP,"Operation")</f>
        <v>0</v>
      </c>
      <c r="O7" s="110">
        <f>COUNTIFS(Week,'Adherence Hamed'!O$3,Agent_ID,'Adherence Hamed'!$B7,TargeType,"Agent Level",Queue,$C$2,DEP,"Operation")</f>
        <v>0</v>
      </c>
      <c r="P7" s="110">
        <f>COUNTIFS(Week,'Adherence Hamed'!P$3,Agent_ID,'Adherence Hamed'!$B7,TargeType,"Agent Level",Queue,$C$2,DEP,"Operation")</f>
        <v>0</v>
      </c>
      <c r="Q7" s="110">
        <f>COUNTIFS(Week,'Adherence Hamed'!Q$3,Agent_ID,'Adherence Hamed'!$B7,TargeType,"Agent Level",Queue,$C$2,DEP,"Operation")</f>
        <v>0</v>
      </c>
      <c r="R7" s="110" t="b">
        <f t="shared" si="2"/>
        <v>0</v>
      </c>
      <c r="S7" s="173" t="str">
        <f>IFERROR(SUM(#REF!)/SUM(#REF!),"")</f>
        <v/>
      </c>
    </row>
    <row r="8" spans="2:28">
      <c r="B8" s="174">
        <v>32961</v>
      </c>
      <c r="C8" s="135" t="s">
        <v>373</v>
      </c>
      <c r="D8" s="110" t="s">
        <v>101</v>
      </c>
      <c r="E8" s="110" t="s">
        <v>99</v>
      </c>
      <c r="F8" s="110" t="s">
        <v>209</v>
      </c>
      <c r="G8" s="110" t="s">
        <v>209</v>
      </c>
      <c r="H8" s="110"/>
      <c r="I8" s="110"/>
      <c r="J8" s="175">
        <f>IFERROR(VLOOKUP(F8,DV!$D:$E,2,FALSE),0)</f>
        <v>1</v>
      </c>
      <c r="K8" s="175">
        <f>IFERROR(VLOOKUP(G8,DV!$D:$E,2,FALSE),0)</f>
        <v>1</v>
      </c>
      <c r="L8" s="175">
        <f>IFERROR(VLOOKUP(H8,DV!$D:$E,2,FALSE),0)</f>
        <v>0</v>
      </c>
      <c r="M8" s="175">
        <f>IFERROR(VLOOKUP(I8,DV!$D:$E,2,FALSE),0)</f>
        <v>0</v>
      </c>
      <c r="N8" s="110">
        <f>COUNTIFS(Week,'Adherence Hamed'!N$3,Agent_ID,'Adherence Hamed'!$B8,TargeType,"Agent Level",Queue,$C$2,DEP,"Operation")</f>
        <v>0</v>
      </c>
      <c r="O8" s="110">
        <f>COUNTIFS(Week,'Adherence Hamed'!O$3,Agent_ID,'Adherence Hamed'!$B8,TargeType,"Agent Level",Queue,$C$2,DEP,"Operation")</f>
        <v>0</v>
      </c>
      <c r="P8" s="110">
        <f>COUNTIFS(Week,'Adherence Hamed'!P$3,Agent_ID,'Adherence Hamed'!$B8,TargeType,"Agent Level",Queue,$C$2,DEP,"Operation")</f>
        <v>0</v>
      </c>
      <c r="Q8" s="110">
        <f>COUNTIFS(Week,'Adherence Hamed'!Q$3,Agent_ID,'Adherence Hamed'!$B8,TargeType,"Agent Level",Queue,$C$2,DEP,"Operation")</f>
        <v>0</v>
      </c>
      <c r="R8" s="110" t="b">
        <f t="shared" si="2"/>
        <v>0</v>
      </c>
      <c r="S8" s="173" t="str">
        <f>IFERROR(SUM(#REF!)/SUM(#REF!),"")</f>
        <v/>
      </c>
    </row>
    <row r="9" spans="2:28">
      <c r="B9" s="174">
        <v>31401</v>
      </c>
      <c r="C9" s="135" t="s">
        <v>376</v>
      </c>
      <c r="D9" s="110" t="s">
        <v>101</v>
      </c>
      <c r="E9" s="110" t="s">
        <v>99</v>
      </c>
      <c r="F9" s="110" t="s">
        <v>209</v>
      </c>
      <c r="G9" s="110" t="s">
        <v>209</v>
      </c>
      <c r="H9" s="110"/>
      <c r="I9" s="110"/>
      <c r="J9" s="175">
        <f>IFERROR(VLOOKUP(F9,DV!$D:$E,2,FALSE),0)</f>
        <v>1</v>
      </c>
      <c r="K9" s="175">
        <f>IFERROR(VLOOKUP(G9,DV!$D:$E,2,FALSE),0)</f>
        <v>1</v>
      </c>
      <c r="L9" s="175">
        <f>IFERROR(VLOOKUP(H9,DV!$D:$E,2,FALSE),0)</f>
        <v>0</v>
      </c>
      <c r="M9" s="175">
        <f>IFERROR(VLOOKUP(I9,DV!$D:$E,2,FALSE),0)</f>
        <v>0</v>
      </c>
      <c r="N9" s="110">
        <f>COUNTIFS(Week,'Adherence Hamed'!N$3,Agent_ID,'Adherence Hamed'!$B9,TargeType,"Agent Level",Queue,$C$2,DEP,"Operation")</f>
        <v>0</v>
      </c>
      <c r="O9" s="110">
        <f>COUNTIFS(Week,'Adherence Hamed'!O$3,Agent_ID,'Adherence Hamed'!$B9,TargeType,"Agent Level",Queue,$C$2,DEP,"Operation")</f>
        <v>0</v>
      </c>
      <c r="P9" s="110">
        <f>COUNTIFS(Week,'Adherence Hamed'!P$3,Agent_ID,'Adherence Hamed'!$B9,TargeType,"Agent Level",Queue,$C$2,DEP,"Operation")</f>
        <v>0</v>
      </c>
      <c r="Q9" s="110">
        <f>COUNTIFS(Week,'Adherence Hamed'!Q$3,Agent_ID,'Adherence Hamed'!$B9,TargeType,"Agent Level",Queue,$C$2,DEP,"Operation")</f>
        <v>0</v>
      </c>
      <c r="R9" s="110" t="b">
        <f t="shared" ref="R9:R10" si="3">SUM(N9:Q9)&gt;=SUM(J9:M9)</f>
        <v>0</v>
      </c>
      <c r="S9" s="173" t="str">
        <f>IFERROR(SUM(#REF!)/SUM(#REF!),"")</f>
        <v/>
      </c>
    </row>
    <row r="10" spans="2:28">
      <c r="B10" s="174">
        <v>32962</v>
      </c>
      <c r="C10" s="135" t="s">
        <v>377</v>
      </c>
      <c r="D10" s="110" t="s">
        <v>101</v>
      </c>
      <c r="E10" s="110" t="s">
        <v>99</v>
      </c>
      <c r="F10" s="110" t="s">
        <v>209</v>
      </c>
      <c r="G10" s="110" t="s">
        <v>209</v>
      </c>
      <c r="H10" s="110"/>
      <c r="I10" s="110"/>
      <c r="J10" s="175">
        <f>IFERROR(VLOOKUP(F10,DV!$D:$E,2,FALSE),0)</f>
        <v>1</v>
      </c>
      <c r="K10" s="175">
        <f>IFERROR(VLOOKUP(G10,DV!$D:$E,2,FALSE),0)</f>
        <v>1</v>
      </c>
      <c r="L10" s="175">
        <f>IFERROR(VLOOKUP(H10,DV!$D:$E,2,FALSE),0)</f>
        <v>0</v>
      </c>
      <c r="M10" s="175">
        <f>IFERROR(VLOOKUP(I10,DV!$D:$E,2,FALSE),0)</f>
        <v>0</v>
      </c>
      <c r="N10" s="110">
        <f>COUNTIFS(Week,'Adherence Hamed'!N$3,Agent_ID,'Adherence Hamed'!$B10,TargeType,"Agent Level",Queue,$C$2,DEP,"Operation")</f>
        <v>0</v>
      </c>
      <c r="O10" s="110">
        <f>COUNTIFS(Week,'Adherence Hamed'!O$3,Agent_ID,'Adherence Hamed'!$B10,TargeType,"Agent Level",Queue,$C$2,DEP,"Operation")</f>
        <v>0</v>
      </c>
      <c r="P10" s="110">
        <f>COUNTIFS(Week,'Adherence Hamed'!P$3,Agent_ID,'Adherence Hamed'!$B10,TargeType,"Agent Level",Queue,$C$2,DEP,"Operation")</f>
        <v>0</v>
      </c>
      <c r="Q10" s="110">
        <f>COUNTIFS(Week,'Adherence Hamed'!Q$3,Agent_ID,'Adherence Hamed'!$B10,TargeType,"Agent Level",Queue,$C$2,DEP,"Operation")</f>
        <v>0</v>
      </c>
      <c r="R10" s="110" t="b">
        <f t="shared" si="3"/>
        <v>0</v>
      </c>
      <c r="S10" s="173" t="str">
        <f>IFERROR(SUM(#REF!)/SUM(#REF!),"")</f>
        <v/>
      </c>
    </row>
    <row r="11" spans="2:28">
      <c r="B11" s="174">
        <v>32755</v>
      </c>
      <c r="C11" s="135" t="s">
        <v>457</v>
      </c>
      <c r="D11" s="110" t="s">
        <v>101</v>
      </c>
      <c r="E11" s="110" t="s">
        <v>99</v>
      </c>
      <c r="F11" s="110" t="s">
        <v>210</v>
      </c>
      <c r="G11" s="110" t="s">
        <v>210</v>
      </c>
      <c r="H11" s="110"/>
      <c r="I11" s="110"/>
      <c r="J11" s="175">
        <f>IFERROR(VLOOKUP(F11,DV!$D:$E,2,FALSE),0)</f>
        <v>2</v>
      </c>
      <c r="K11" s="175">
        <f>IFERROR(VLOOKUP(G11,DV!$D:$E,2,FALSE),0)</f>
        <v>2</v>
      </c>
      <c r="L11" s="175">
        <f>IFERROR(VLOOKUP(H11,DV!$D:$E,2,FALSE),0)</f>
        <v>0</v>
      </c>
      <c r="M11" s="175">
        <f>IFERROR(VLOOKUP(I11,DV!$D:$E,2,FALSE),0)</f>
        <v>0</v>
      </c>
      <c r="N11" s="110">
        <f>COUNTIFS(Week,'Adherence Hamed'!N$3,Agent_ID,'Adherence Hamed'!$B11,TargeType,"Agent Level",Queue,$C$2,DEP,"Operation")</f>
        <v>0</v>
      </c>
      <c r="O11" s="110">
        <f>COUNTIFS(Week,'Adherence Hamed'!O$3,Agent_ID,'Adherence Hamed'!$B11,TargeType,"Agent Level",Queue,$C$2,DEP,"Operation")</f>
        <v>0</v>
      </c>
      <c r="P11" s="110">
        <f>COUNTIFS(Week,'Adherence Hamed'!P$3,Agent_ID,'Adherence Hamed'!$B11,TargeType,"Agent Level",Queue,$C$2,DEP,"Operation")</f>
        <v>0</v>
      </c>
      <c r="Q11" s="110">
        <f>COUNTIFS(Week,'Adherence Hamed'!Q$3,Agent_ID,'Adherence Hamed'!$B11,TargeType,"Agent Level",Queue,$C$2,DEP,"Operation")</f>
        <v>0</v>
      </c>
      <c r="R11" s="110" t="b">
        <f t="shared" ref="R11:R16" si="4">SUM(N11:Q11)&gt;=SUM(J11:M11)</f>
        <v>0</v>
      </c>
      <c r="S11" s="173" t="str">
        <f>IFERROR(SUM(#REF!)/SUM(#REF!),"")</f>
        <v/>
      </c>
    </row>
    <row r="12" spans="2:28">
      <c r="B12" s="174">
        <v>32767</v>
      </c>
      <c r="C12" s="135" t="s">
        <v>458</v>
      </c>
      <c r="D12" s="110" t="s">
        <v>101</v>
      </c>
      <c r="E12" s="110" t="s">
        <v>99</v>
      </c>
      <c r="F12" s="110" t="s">
        <v>210</v>
      </c>
      <c r="G12" s="110" t="s">
        <v>210</v>
      </c>
      <c r="H12" s="110"/>
      <c r="I12" s="110"/>
      <c r="J12" s="175">
        <f>IFERROR(VLOOKUP(F12,DV!$D:$E,2,FALSE),0)</f>
        <v>2</v>
      </c>
      <c r="K12" s="175">
        <f>IFERROR(VLOOKUP(G12,DV!$D:$E,2,FALSE),0)</f>
        <v>2</v>
      </c>
      <c r="L12" s="175">
        <f>IFERROR(VLOOKUP(H12,DV!$D:$E,2,FALSE),0)</f>
        <v>0</v>
      </c>
      <c r="M12" s="175">
        <f>IFERROR(VLOOKUP(I12,DV!$D:$E,2,FALSE),0)</f>
        <v>0</v>
      </c>
      <c r="N12" s="110">
        <f>COUNTIFS(Week,'Adherence Hamed'!N$3,Agent_ID,'Adherence Hamed'!$B12,TargeType,"Agent Level",Queue,$C$2,DEP,"Operation")</f>
        <v>0</v>
      </c>
      <c r="O12" s="110">
        <f>COUNTIFS(Week,'Adherence Hamed'!O$3,Agent_ID,'Adherence Hamed'!$B12,TargeType,"Agent Level",Queue,$C$2,DEP,"Operation")</f>
        <v>0</v>
      </c>
      <c r="P12" s="110">
        <f>COUNTIFS(Week,'Adherence Hamed'!P$3,Agent_ID,'Adherence Hamed'!$B12,TargeType,"Agent Level",Queue,$C$2,DEP,"Operation")</f>
        <v>0</v>
      </c>
      <c r="Q12" s="110">
        <f>COUNTIFS(Week,'Adherence Hamed'!Q$3,Agent_ID,'Adherence Hamed'!$B12,TargeType,"Agent Level",Queue,$C$2,DEP,"Operation")</f>
        <v>0</v>
      </c>
      <c r="R12" s="110" t="b">
        <f t="shared" si="4"/>
        <v>0</v>
      </c>
      <c r="S12" s="173"/>
    </row>
    <row r="13" spans="2:28">
      <c r="B13" s="174">
        <v>32756</v>
      </c>
      <c r="C13" s="135" t="s">
        <v>459</v>
      </c>
      <c r="D13" s="110" t="s">
        <v>101</v>
      </c>
      <c r="E13" s="110" t="s">
        <v>99</v>
      </c>
      <c r="F13" s="110" t="s">
        <v>210</v>
      </c>
      <c r="G13" s="110" t="s">
        <v>210</v>
      </c>
      <c r="H13" s="110"/>
      <c r="I13" s="110"/>
      <c r="J13" s="175">
        <f>IFERROR(VLOOKUP(F13,DV!$D:$E,2,FALSE),0)</f>
        <v>2</v>
      </c>
      <c r="K13" s="175">
        <f>IFERROR(VLOOKUP(G13,DV!$D:$E,2,FALSE),0)</f>
        <v>2</v>
      </c>
      <c r="L13" s="175">
        <f>IFERROR(VLOOKUP(H13,DV!$D:$E,2,FALSE),0)</f>
        <v>0</v>
      </c>
      <c r="M13" s="175">
        <f>IFERROR(VLOOKUP(I13,DV!$D:$E,2,FALSE),0)</f>
        <v>0</v>
      </c>
      <c r="N13" s="110">
        <f>COUNTIFS(Week,'Adherence Hamed'!N$3,Agent_ID,'Adherence Hamed'!$B13,TargeType,"Agent Level",Queue,$C$2,DEP,"Operation")</f>
        <v>0</v>
      </c>
      <c r="O13" s="110">
        <f>COUNTIFS(Week,'Adherence Hamed'!O$3,Agent_ID,'Adherence Hamed'!$B13,TargeType,"Agent Level",Queue,$C$2,DEP,"Operation")</f>
        <v>0</v>
      </c>
      <c r="P13" s="110">
        <f>COUNTIFS(Week,'Adherence Hamed'!P$3,Agent_ID,'Adherence Hamed'!$B13,TargeType,"Agent Level",Queue,$C$2,DEP,"Operation")</f>
        <v>0</v>
      </c>
      <c r="Q13" s="110">
        <f>COUNTIFS(Week,'Adherence Hamed'!Q$3,Agent_ID,'Adherence Hamed'!$B13,TargeType,"Agent Level",Queue,$C$2,DEP,"Operation")</f>
        <v>0</v>
      </c>
      <c r="R13" s="110" t="b">
        <f t="shared" ref="R13:R15" si="5">SUM(N13:Q13)&gt;=SUM(J13:M13)</f>
        <v>0</v>
      </c>
      <c r="S13" s="173"/>
    </row>
    <row r="14" spans="2:28">
      <c r="B14" s="174">
        <v>32762</v>
      </c>
      <c r="C14" s="135" t="s">
        <v>460</v>
      </c>
      <c r="D14" s="110" t="s">
        <v>101</v>
      </c>
      <c r="E14" s="110" t="s">
        <v>99</v>
      </c>
      <c r="F14" s="110" t="s">
        <v>210</v>
      </c>
      <c r="G14" s="110" t="s">
        <v>210</v>
      </c>
      <c r="H14" s="110"/>
      <c r="I14" s="110"/>
      <c r="J14" s="175">
        <f>IFERROR(VLOOKUP(F14,DV!$D:$E,2,FALSE),0)</f>
        <v>2</v>
      </c>
      <c r="K14" s="175">
        <f>IFERROR(VLOOKUP(G14,DV!$D:$E,2,FALSE),0)</f>
        <v>2</v>
      </c>
      <c r="L14" s="175">
        <f>IFERROR(VLOOKUP(H14,DV!$D:$E,2,FALSE),0)</f>
        <v>0</v>
      </c>
      <c r="M14" s="175">
        <f>IFERROR(VLOOKUP(I14,DV!$D:$E,2,FALSE),0)</f>
        <v>0</v>
      </c>
      <c r="N14" s="110">
        <f>COUNTIFS(Week,'Adherence Hamed'!N$3,Agent_ID,'Adherence Hamed'!$B14,TargeType,"Agent Level",Queue,$C$2,DEP,"Operation")</f>
        <v>0</v>
      </c>
      <c r="O14" s="110">
        <f>COUNTIFS(Week,'Adherence Hamed'!O$3,Agent_ID,'Adherence Hamed'!$B14,TargeType,"Agent Level",Queue,$C$2,DEP,"Operation")</f>
        <v>0</v>
      </c>
      <c r="P14" s="110">
        <f>COUNTIFS(Week,'Adherence Hamed'!P$3,Agent_ID,'Adherence Hamed'!$B14,TargeType,"Agent Level",Queue,$C$2,DEP,"Operation")</f>
        <v>0</v>
      </c>
      <c r="Q14" s="110">
        <f>COUNTIFS(Week,'Adherence Hamed'!Q$3,Agent_ID,'Adherence Hamed'!$B14,TargeType,"Agent Level",Queue,$C$2,DEP,"Operation")</f>
        <v>0</v>
      </c>
      <c r="R14" s="110" t="b">
        <f t="shared" si="5"/>
        <v>0</v>
      </c>
      <c r="S14" s="173"/>
    </row>
    <row r="15" spans="2:28">
      <c r="B15" s="174"/>
      <c r="C15" s="135"/>
      <c r="D15" s="110"/>
      <c r="E15" s="110"/>
      <c r="F15" s="110"/>
      <c r="G15" s="110"/>
      <c r="H15" s="110"/>
      <c r="I15" s="110"/>
      <c r="J15" s="175">
        <f>IFERROR(VLOOKUP(F15,DV!$D:$E,2,FALSE),0)</f>
        <v>0</v>
      </c>
      <c r="K15" s="175">
        <f>IFERROR(VLOOKUP(G15,DV!$D:$E,2,FALSE),0)</f>
        <v>0</v>
      </c>
      <c r="L15" s="175">
        <f>IFERROR(VLOOKUP(H15,DV!$D:$E,2,FALSE),0)</f>
        <v>0</v>
      </c>
      <c r="M15" s="175">
        <f>IFERROR(VLOOKUP(I15,DV!$D:$E,2,FALSE),0)</f>
        <v>0</v>
      </c>
      <c r="N15" s="110">
        <f>COUNTIFS(Week,'Adherence Hamed'!N$3,Agent_ID,'Adherence Hamed'!$B15,TargeType,"Agent Level",Queue,$C$2,DEP,"Operation")</f>
        <v>0</v>
      </c>
      <c r="O15" s="110">
        <f>COUNTIFS(Week,'Adherence Hamed'!O$3,Agent_ID,'Adherence Hamed'!$B15,TargeType,"Agent Level",Queue,$C$2,DEP,"Operation")</f>
        <v>0</v>
      </c>
      <c r="P15" s="110">
        <f>COUNTIFS(Week,'Adherence Hamed'!P$3,Agent_ID,'Adherence Hamed'!$B15,TargeType,"Agent Level",Queue,$C$2,DEP,"Operation")</f>
        <v>0</v>
      </c>
      <c r="Q15" s="110">
        <f>COUNTIFS(Week,'Adherence Hamed'!Q$3,Agent_ID,'Adherence Hamed'!$B15,TargeType,"Agent Level",Queue,$C$2,DEP,"Operation")</f>
        <v>0</v>
      </c>
      <c r="R15" s="110" t="b">
        <f t="shared" si="5"/>
        <v>1</v>
      </c>
      <c r="S15" s="173" t="str">
        <f>IFERROR(SUM(#REF!)/SUM(#REF!),"")</f>
        <v/>
      </c>
    </row>
    <row r="16" spans="2:28">
      <c r="B16" s="174"/>
      <c r="C16" s="135"/>
      <c r="D16" s="110"/>
      <c r="E16" s="110"/>
      <c r="F16" s="110"/>
      <c r="G16" s="110"/>
      <c r="H16" s="110"/>
      <c r="I16" s="110"/>
      <c r="J16" s="175">
        <f>IFERROR(VLOOKUP(F16,DV!$D:$E,2,FALSE),0)</f>
        <v>0</v>
      </c>
      <c r="K16" s="175">
        <f>IFERROR(VLOOKUP(G16,DV!$D:$E,2,FALSE),0)</f>
        <v>0</v>
      </c>
      <c r="L16" s="175">
        <f>IFERROR(VLOOKUP(H16,DV!$D:$E,2,FALSE),0)</f>
        <v>0</v>
      </c>
      <c r="M16" s="175">
        <f>IFERROR(VLOOKUP(I16,DV!$D:$E,2,FALSE),0)</f>
        <v>0</v>
      </c>
      <c r="N16" s="110">
        <f>COUNTIFS(Week,'Adherence Hamed'!N$3,Agent_ID,'Adherence Hamed'!$B16,TargeType,"Agent Level",Queue,$C$2,DEP,"Operation")</f>
        <v>0</v>
      </c>
      <c r="O16" s="110">
        <f>COUNTIFS(Week,'Adherence Hamed'!O$3,Agent_ID,'Adherence Hamed'!$B16,TargeType,"Agent Level",Queue,$C$2,DEP,"Operation")</f>
        <v>0</v>
      </c>
      <c r="P16" s="110">
        <f>COUNTIFS(Week,'Adherence Hamed'!P$3,Agent_ID,'Adherence Hamed'!$B16,TargeType,"Agent Level",Queue,$C$2,DEP,"Operation")</f>
        <v>0</v>
      </c>
      <c r="Q16" s="110">
        <f>COUNTIFS(Week,'Adherence Hamed'!Q$3,Agent_ID,'Adherence Hamed'!$B16,TargeType,"Agent Level",Queue,$C$2,DEP,"Operation")</f>
        <v>0</v>
      </c>
      <c r="R16" s="110" t="b">
        <f t="shared" si="4"/>
        <v>1</v>
      </c>
      <c r="S16" s="173" t="str">
        <f>IFERROR(SUM(#REF!)/SUM(#REF!),"")</f>
        <v/>
      </c>
    </row>
    <row r="17" spans="2:26">
      <c r="B17" s="215" t="s">
        <v>6</v>
      </c>
      <c r="C17" s="225"/>
      <c r="D17" s="225"/>
      <c r="E17" s="225"/>
      <c r="F17" s="225"/>
      <c r="G17" s="225"/>
      <c r="H17" s="225"/>
      <c r="I17" s="216"/>
      <c r="J17" s="144">
        <f>SUM(J4:J16)</f>
        <v>15</v>
      </c>
      <c r="K17" s="144">
        <f t="shared" ref="K17:Q17" si="6">SUM(K4:K16)</f>
        <v>15</v>
      </c>
      <c r="L17" s="144">
        <f t="shared" si="6"/>
        <v>0</v>
      </c>
      <c r="M17" s="144">
        <f t="shared" si="6"/>
        <v>0</v>
      </c>
      <c r="N17" s="144">
        <f t="shared" si="6"/>
        <v>0</v>
      </c>
      <c r="O17" s="144">
        <f t="shared" si="6"/>
        <v>0</v>
      </c>
      <c r="P17" s="144">
        <f t="shared" si="6"/>
        <v>0</v>
      </c>
      <c r="Q17" s="144">
        <f t="shared" si="6"/>
        <v>0</v>
      </c>
      <c r="S17" s="173" t="str">
        <f>IFERROR(SUM(#REF!)/SUM(#REF!),"")</f>
        <v/>
      </c>
      <c r="T17" s="223" t="s">
        <v>293</v>
      </c>
      <c r="U17" s="224"/>
      <c r="V17" s="144" t="s">
        <v>113</v>
      </c>
      <c r="W17" s="144" t="s">
        <v>114</v>
      </c>
      <c r="X17" s="144" t="s">
        <v>115</v>
      </c>
      <c r="Y17" s="144" t="s">
        <v>116</v>
      </c>
      <c r="Z17" s="144" t="s">
        <v>6</v>
      </c>
    </row>
    <row r="18" spans="2:26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S18" s="173" t="str">
        <f>IFERROR(SUM(#REF!)/SUM(#REF!),"")</f>
        <v/>
      </c>
      <c r="T18" s="215" t="s">
        <v>4</v>
      </c>
      <c r="U18" s="216"/>
      <c r="V18" s="110">
        <f>J40</f>
        <v>15</v>
      </c>
      <c r="W18" s="110">
        <f t="shared" ref="W18:Y18" si="7">K40</f>
        <v>15</v>
      </c>
      <c r="X18" s="110">
        <f t="shared" si="7"/>
        <v>0</v>
      </c>
      <c r="Y18" s="110">
        <f t="shared" si="7"/>
        <v>0</v>
      </c>
      <c r="Z18" s="110">
        <f>SUM(V18:Y18)</f>
        <v>30</v>
      </c>
    </row>
    <row r="19" spans="2:26" ht="13.5" customHeight="1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S19" s="173" t="str">
        <f>IFERROR(SUM(#REF!)/SUM(#REF!),"")</f>
        <v/>
      </c>
      <c r="T19" s="215" t="s">
        <v>109</v>
      </c>
      <c r="U19" s="216"/>
      <c r="V19" s="110">
        <f>N40</f>
        <v>0</v>
      </c>
      <c r="W19" s="110">
        <f t="shared" ref="W19" si="8">O40</f>
        <v>0</v>
      </c>
      <c r="X19" s="110">
        <f t="shared" ref="X19" si="9">P40</f>
        <v>0</v>
      </c>
      <c r="Y19" s="110">
        <f t="shared" ref="Y19" si="10">Q40</f>
        <v>0</v>
      </c>
      <c r="Z19" s="110">
        <f>SUM(V19:Y19)</f>
        <v>0</v>
      </c>
    </row>
    <row r="20" spans="2:26">
      <c r="S20" s="173" t="str">
        <f>IFERROR(SUM(N15:Q15)/SUM(J15:M15),"")</f>
        <v/>
      </c>
      <c r="T20" s="215" t="s">
        <v>146</v>
      </c>
      <c r="U20" s="216"/>
      <c r="V20" s="9">
        <f>IF(V18&lt;&gt;0,V19/V18,"")</f>
        <v>0</v>
      </c>
      <c r="W20" s="9">
        <f>IF(W18&lt;&gt;0,W19/W18,"")</f>
        <v>0</v>
      </c>
      <c r="X20" s="9" t="str">
        <f>IF(X18&lt;&gt;0,X19/X18,"")</f>
        <v/>
      </c>
      <c r="Y20" s="9" t="str">
        <f>IF(Y18&lt;&gt;0,Y19/Y18,"")</f>
        <v/>
      </c>
      <c r="Z20" s="9">
        <f>IF(Z18&lt;&gt;0,Z19/Z18,"")</f>
        <v>0</v>
      </c>
    </row>
    <row r="21" spans="2:26">
      <c r="S21" s="173" t="str">
        <f>IFERROR(SUM(N16:Q16)/SUM(J16:M16),"")</f>
        <v/>
      </c>
    </row>
    <row r="23" spans="2:26">
      <c r="B23" s="152" t="s">
        <v>149</v>
      </c>
      <c r="C23" s="217" t="s">
        <v>185</v>
      </c>
      <c r="D23" s="218"/>
      <c r="E23" s="219"/>
      <c r="F23" s="220" t="s">
        <v>27</v>
      </c>
      <c r="G23" s="221"/>
      <c r="H23" s="221"/>
      <c r="I23" s="222"/>
      <c r="J23" s="220" t="s">
        <v>4</v>
      </c>
      <c r="K23" s="221"/>
      <c r="L23" s="221"/>
      <c r="M23" s="222"/>
      <c r="N23" s="220" t="s">
        <v>109</v>
      </c>
      <c r="O23" s="221"/>
      <c r="P23" s="221"/>
      <c r="Q23" s="222"/>
    </row>
    <row r="24" spans="2:26">
      <c r="B24" s="144" t="s">
        <v>110</v>
      </c>
      <c r="C24" s="144" t="s">
        <v>102</v>
      </c>
      <c r="D24" s="144" t="s">
        <v>111</v>
      </c>
      <c r="E24" s="144" t="s">
        <v>112</v>
      </c>
      <c r="F24" s="144" t="s">
        <v>113</v>
      </c>
      <c r="G24" s="144" t="s">
        <v>114</v>
      </c>
      <c r="H24" s="144" t="s">
        <v>115</v>
      </c>
      <c r="I24" s="144" t="s">
        <v>116</v>
      </c>
      <c r="J24" s="144" t="s">
        <v>113</v>
      </c>
      <c r="K24" s="144" t="s">
        <v>114</v>
      </c>
      <c r="L24" s="144" t="s">
        <v>115</v>
      </c>
      <c r="M24" s="144" t="s">
        <v>116</v>
      </c>
      <c r="N24" s="144" t="s">
        <v>113</v>
      </c>
      <c r="O24" s="144" t="s">
        <v>114</v>
      </c>
      <c r="P24" s="144" t="s">
        <v>115</v>
      </c>
      <c r="Q24" s="144" t="s">
        <v>116</v>
      </c>
      <c r="R24" s="152" t="s">
        <v>117</v>
      </c>
    </row>
    <row r="25" spans="2:26">
      <c r="B25" s="174">
        <v>33277</v>
      </c>
      <c r="C25" s="135" t="s">
        <v>202</v>
      </c>
      <c r="D25" s="110" t="s">
        <v>101</v>
      </c>
      <c r="E25" s="110" t="s">
        <v>99</v>
      </c>
      <c r="F25" s="110" t="s">
        <v>209</v>
      </c>
      <c r="G25" s="110" t="s">
        <v>209</v>
      </c>
      <c r="H25" s="110"/>
      <c r="I25" s="110"/>
      <c r="J25" s="175">
        <f>IFERROR(VLOOKUP(F25,DV!$D:$E,2,FALSE),0)</f>
        <v>1</v>
      </c>
      <c r="K25" s="175">
        <f>IFERROR(VLOOKUP(G25,DV!$D:$E,2,FALSE),0)</f>
        <v>1</v>
      </c>
      <c r="L25" s="175">
        <f>IFERROR(VLOOKUP(H25,DV!$D:$E,2,FALSE),0)</f>
        <v>0</v>
      </c>
      <c r="M25" s="175">
        <f>IFERROR(VLOOKUP(I25,DV!$D:$E,2,FALSE),0)</f>
        <v>0</v>
      </c>
      <c r="N25" s="110">
        <f>COUNTIFS(Week,'Adherence Hamed'!N$3,Agent_ID,'Adherence Hamed'!$B25,TargeType,"Agent Level",Queue,$C$23,DEP,"Operation")</f>
        <v>0</v>
      </c>
      <c r="O25" s="110">
        <f>COUNTIFS(Week,'Adherence Hamed'!O$3,Agent_ID,'Adherence Hamed'!$B25,TargeType,"Agent Level",Queue,$C$23,DEP,"Operation")</f>
        <v>0</v>
      </c>
      <c r="P25" s="110">
        <f>COUNTIFS(Week,'Adherence Hamed'!P$3,Agent_ID,'Adherence Hamed'!$B25,TargeType,"Agent Level",Queue,$C$23,DEP,"Operation")</f>
        <v>0</v>
      </c>
      <c r="Q25" s="110">
        <f>COUNTIFS(Week,'Adherence Hamed'!Q$3,Agent_ID,'Adherence Hamed'!$B25,TargeType,"Agent Level",Queue,$C$23,DEP,"Operation")</f>
        <v>0</v>
      </c>
      <c r="R25" s="110" t="b">
        <f t="shared" ref="R25" si="11">SUM(N25:Q25)&gt;=SUM(J25:M25)</f>
        <v>0</v>
      </c>
    </row>
    <row r="26" spans="2:26">
      <c r="B26" s="174">
        <v>32764</v>
      </c>
      <c r="C26" s="135" t="s">
        <v>266</v>
      </c>
      <c r="D26" s="110" t="s">
        <v>101</v>
      </c>
      <c r="E26" s="110" t="s">
        <v>99</v>
      </c>
      <c r="F26" s="110" t="s">
        <v>209</v>
      </c>
      <c r="G26" s="110" t="s">
        <v>209</v>
      </c>
      <c r="H26" s="110"/>
      <c r="I26" s="110"/>
      <c r="J26" s="175">
        <f>IFERROR(VLOOKUP(F26,DV!$D:$E,2,FALSE),0)</f>
        <v>1</v>
      </c>
      <c r="K26" s="175">
        <f>IFERROR(VLOOKUP(G26,DV!$D:$E,2,FALSE),0)</f>
        <v>1</v>
      </c>
      <c r="L26" s="175">
        <f>IFERROR(VLOOKUP(H26,DV!$D:$E,2,FALSE),0)</f>
        <v>0</v>
      </c>
      <c r="M26" s="175">
        <f>IFERROR(VLOOKUP(I26,DV!$D:$E,2,FALSE),0)</f>
        <v>0</v>
      </c>
      <c r="N26" s="110">
        <f>COUNTIFS(Week,'Adherence Hamed'!N$3,Agent_ID,'Adherence Hamed'!$B26,TargeType,"Agent Level",Queue,$C$23,DEP,"Operation")</f>
        <v>0</v>
      </c>
      <c r="O26" s="110">
        <f>COUNTIFS(Week,'Adherence Hamed'!O$3,Agent_ID,'Adherence Hamed'!$B26,TargeType,"Agent Level",Queue,$C$23,DEP,"Operation")</f>
        <v>0</v>
      </c>
      <c r="P26" s="110">
        <f>COUNTIFS(Week,'Adherence Hamed'!P$3,Agent_ID,'Adherence Hamed'!$B26,TargeType,"Agent Level",Queue,$C$23,DEP,"Operation")</f>
        <v>0</v>
      </c>
      <c r="Q26" s="110">
        <f>COUNTIFS(Week,'Adherence Hamed'!Q$3,Agent_ID,'Adherence Hamed'!$B26,TargeType,"Agent Level",Queue,$C$23,DEP,"Operation")</f>
        <v>0</v>
      </c>
      <c r="R26" s="110" t="b">
        <f t="shared" ref="R26:R28" si="12">SUM(N26:Q26)&gt;=SUM(J26:M26)</f>
        <v>0</v>
      </c>
    </row>
    <row r="27" spans="2:26">
      <c r="B27" s="174">
        <v>33270</v>
      </c>
      <c r="C27" s="135" t="s">
        <v>299</v>
      </c>
      <c r="D27" s="110" t="s">
        <v>101</v>
      </c>
      <c r="E27" s="110" t="s">
        <v>99</v>
      </c>
      <c r="F27" s="110" t="s">
        <v>209</v>
      </c>
      <c r="G27" s="110" t="s">
        <v>209</v>
      </c>
      <c r="H27" s="110"/>
      <c r="I27" s="110"/>
      <c r="J27" s="175">
        <f>IFERROR(VLOOKUP(F27,DV!$D:$E,2,FALSE),0)</f>
        <v>1</v>
      </c>
      <c r="K27" s="175">
        <f>IFERROR(VLOOKUP(G27,DV!$D:$E,2,FALSE),0)</f>
        <v>1</v>
      </c>
      <c r="L27" s="175">
        <f>IFERROR(VLOOKUP(H27,DV!$D:$E,2,FALSE),0)</f>
        <v>0</v>
      </c>
      <c r="M27" s="175">
        <f>IFERROR(VLOOKUP(I27,DV!$D:$E,2,FALSE),0)</f>
        <v>0</v>
      </c>
      <c r="N27" s="110">
        <f>COUNTIFS(Week,'Adherence Hamed'!N$3,Agent_ID,'Adherence Hamed'!$B27,TargeType,"Agent Level",Queue,$C$23,DEP,"Operation")</f>
        <v>0</v>
      </c>
      <c r="O27" s="110">
        <f>COUNTIFS(Week,'Adherence Hamed'!O$3,Agent_ID,'Adherence Hamed'!$B27,TargeType,"Agent Level",Queue,$C$23,DEP,"Operation")</f>
        <v>0</v>
      </c>
      <c r="P27" s="110">
        <f>COUNTIFS(Week,'Adherence Hamed'!P$3,Agent_ID,'Adherence Hamed'!$B27,TargeType,"Agent Level",Queue,$C$23,DEP,"Operation")</f>
        <v>0</v>
      </c>
      <c r="Q27" s="110">
        <f>COUNTIFS(Week,'Adherence Hamed'!Q$3,Agent_ID,'Adherence Hamed'!$B27,TargeType,"Agent Level",Queue,$C$23,DEP,"Operation")</f>
        <v>0</v>
      </c>
      <c r="R27" s="110" t="b">
        <f t="shared" si="12"/>
        <v>0</v>
      </c>
    </row>
    <row r="28" spans="2:26">
      <c r="B28" s="174">
        <v>39024</v>
      </c>
      <c r="C28" s="135" t="s">
        <v>318</v>
      </c>
      <c r="D28" s="110" t="s">
        <v>101</v>
      </c>
      <c r="E28" s="110" t="s">
        <v>99</v>
      </c>
      <c r="F28" s="110" t="s">
        <v>209</v>
      </c>
      <c r="G28" s="110" t="s">
        <v>209</v>
      </c>
      <c r="H28" s="110"/>
      <c r="I28" s="110"/>
      <c r="J28" s="175">
        <f>IFERROR(VLOOKUP(F28,DV!$D:$E,2,FALSE),0)</f>
        <v>1</v>
      </c>
      <c r="K28" s="175">
        <f>IFERROR(VLOOKUP(G28,DV!$D:$E,2,FALSE),0)</f>
        <v>1</v>
      </c>
      <c r="L28" s="175">
        <f>IFERROR(VLOOKUP(H28,DV!$D:$E,2,FALSE),0)</f>
        <v>0</v>
      </c>
      <c r="M28" s="175">
        <f>IFERROR(VLOOKUP(I28,DV!$D:$E,2,FALSE),0)</f>
        <v>0</v>
      </c>
      <c r="N28" s="110">
        <f>COUNTIFS(Week,'Adherence Hamed'!N$3,Agent_ID,'Adherence Hamed'!$B28,TargeType,"Agent Level",Queue,$C$23,DEP,"Operation")</f>
        <v>0</v>
      </c>
      <c r="O28" s="110">
        <f>COUNTIFS(Week,'Adherence Hamed'!O$3,Agent_ID,'Adherence Hamed'!$B28,TargeType,"Agent Level",Queue,$C$23,DEP,"Operation")</f>
        <v>0</v>
      </c>
      <c r="P28" s="110">
        <f>COUNTIFS(Week,'Adherence Hamed'!P$3,Agent_ID,'Adherence Hamed'!$B28,TargeType,"Agent Level",Queue,$C$23,DEP,"Operation")</f>
        <v>0</v>
      </c>
      <c r="Q28" s="110">
        <f>COUNTIFS(Week,'Adherence Hamed'!Q$3,Agent_ID,'Adherence Hamed'!$B28,TargeType,"Agent Level",Queue,$C$23,DEP,"Operation")</f>
        <v>0</v>
      </c>
      <c r="R28" s="110" t="b">
        <f t="shared" si="12"/>
        <v>0</v>
      </c>
    </row>
    <row r="29" spans="2:26">
      <c r="B29" s="174">
        <v>32961</v>
      </c>
      <c r="C29" s="135" t="s">
        <v>373</v>
      </c>
      <c r="D29" s="110" t="s">
        <v>101</v>
      </c>
      <c r="E29" s="110" t="s">
        <v>99</v>
      </c>
      <c r="F29" s="110" t="s">
        <v>209</v>
      </c>
      <c r="G29" s="110" t="s">
        <v>209</v>
      </c>
      <c r="H29" s="110"/>
      <c r="I29" s="110"/>
      <c r="J29" s="175">
        <f>IFERROR(VLOOKUP(F29,DV!$D:$E,2,FALSE),0)</f>
        <v>1</v>
      </c>
      <c r="K29" s="175">
        <f>IFERROR(VLOOKUP(G29,DV!$D:$E,2,FALSE),0)</f>
        <v>1</v>
      </c>
      <c r="L29" s="175">
        <f>IFERROR(VLOOKUP(H29,DV!$D:$E,2,FALSE),0)</f>
        <v>0</v>
      </c>
      <c r="M29" s="175">
        <f>IFERROR(VLOOKUP(I29,DV!$D:$E,2,FALSE),0)</f>
        <v>0</v>
      </c>
      <c r="N29" s="110">
        <f>COUNTIFS(Week,'Adherence Hamed'!N$3,Agent_ID,'Adherence Hamed'!$B29,TargeType,"Agent Level",Queue,$C$23,DEP,"Operation")</f>
        <v>0</v>
      </c>
      <c r="O29" s="110">
        <f>COUNTIFS(Week,'Adherence Hamed'!O$3,Agent_ID,'Adherence Hamed'!$B29,TargeType,"Agent Level",Queue,$C$23,DEP,"Operation")</f>
        <v>0</v>
      </c>
      <c r="P29" s="110">
        <f>COUNTIFS(Week,'Adherence Hamed'!P$3,Agent_ID,'Adherence Hamed'!$B29,TargeType,"Agent Level",Queue,$C$23,DEP,"Operation")</f>
        <v>0</v>
      </c>
      <c r="Q29" s="110">
        <f>COUNTIFS(Week,'Adherence Hamed'!Q$3,Agent_ID,'Adherence Hamed'!$B29,TargeType,"Agent Level",Queue,$C$23,DEP,"Operation")</f>
        <v>0</v>
      </c>
      <c r="R29" s="110" t="b">
        <f t="shared" ref="R29:R31" si="13">SUM(N29:Q29)&gt;=SUM(J29:M29)</f>
        <v>0</v>
      </c>
    </row>
    <row r="30" spans="2:26">
      <c r="B30" s="174">
        <v>31401</v>
      </c>
      <c r="C30" s="135" t="s">
        <v>376</v>
      </c>
      <c r="D30" s="110" t="s">
        <v>101</v>
      </c>
      <c r="E30" s="110" t="s">
        <v>99</v>
      </c>
      <c r="F30" s="110" t="s">
        <v>209</v>
      </c>
      <c r="G30" s="110" t="s">
        <v>209</v>
      </c>
      <c r="H30" s="110"/>
      <c r="I30" s="110"/>
      <c r="J30" s="175">
        <f>IFERROR(VLOOKUP(F30,DV!$D:$E,2,FALSE),0)</f>
        <v>1</v>
      </c>
      <c r="K30" s="175">
        <f>IFERROR(VLOOKUP(G30,DV!$D:$E,2,FALSE),0)</f>
        <v>1</v>
      </c>
      <c r="L30" s="175">
        <f>IFERROR(VLOOKUP(H30,DV!$D:$E,2,FALSE),0)</f>
        <v>0</v>
      </c>
      <c r="M30" s="175">
        <f>IFERROR(VLOOKUP(I30,DV!$D:$E,2,FALSE),0)</f>
        <v>0</v>
      </c>
      <c r="N30" s="110">
        <f>COUNTIFS(Week,'Adherence Hamed'!N$3,Agent_ID,'Adherence Hamed'!$B30,TargeType,"Agent Level",Queue,$C$23,DEP,"Operation")</f>
        <v>0</v>
      </c>
      <c r="O30" s="110">
        <f>COUNTIFS(Week,'Adherence Hamed'!O$3,Agent_ID,'Adherence Hamed'!$B30,TargeType,"Agent Level",Queue,$C$23,DEP,"Operation")</f>
        <v>0</v>
      </c>
      <c r="P30" s="110">
        <f>COUNTIFS(Week,'Adherence Hamed'!P$3,Agent_ID,'Adherence Hamed'!$B30,TargeType,"Agent Level",Queue,$C$23,DEP,"Operation")</f>
        <v>0</v>
      </c>
      <c r="Q30" s="110">
        <f>COUNTIFS(Week,'Adherence Hamed'!Q$3,Agent_ID,'Adherence Hamed'!$B30,TargeType,"Agent Level",Queue,$C$23,DEP,"Operation")</f>
        <v>0</v>
      </c>
      <c r="R30" s="110" t="b">
        <f t="shared" si="13"/>
        <v>0</v>
      </c>
    </row>
    <row r="31" spans="2:26">
      <c r="B31" s="174">
        <v>32962</v>
      </c>
      <c r="C31" s="135" t="s">
        <v>377</v>
      </c>
      <c r="D31" s="110" t="s">
        <v>101</v>
      </c>
      <c r="E31" s="110" t="s">
        <v>99</v>
      </c>
      <c r="F31" s="110" t="s">
        <v>209</v>
      </c>
      <c r="G31" s="110" t="s">
        <v>209</v>
      </c>
      <c r="H31" s="110"/>
      <c r="I31" s="110"/>
      <c r="J31" s="175">
        <f>IFERROR(VLOOKUP(F31,DV!$D:$E,2,FALSE),0)</f>
        <v>1</v>
      </c>
      <c r="K31" s="175">
        <f>IFERROR(VLOOKUP(G31,DV!$D:$E,2,FALSE),0)</f>
        <v>1</v>
      </c>
      <c r="L31" s="175">
        <f>IFERROR(VLOOKUP(H31,DV!$D:$E,2,FALSE),0)</f>
        <v>0</v>
      </c>
      <c r="M31" s="175">
        <f>IFERROR(VLOOKUP(I31,DV!$D:$E,2,FALSE),0)</f>
        <v>0</v>
      </c>
      <c r="N31" s="110">
        <f>COUNTIFS(Week,'Adherence Hamed'!N$3,Agent_ID,'Adherence Hamed'!$B31,TargeType,"Agent Level",Queue,$C$23,DEP,"Operation")</f>
        <v>0</v>
      </c>
      <c r="O31" s="110">
        <f>COUNTIFS(Week,'Adherence Hamed'!O$3,Agent_ID,'Adherence Hamed'!$B31,TargeType,"Agent Level",Queue,$C$23,DEP,"Operation")</f>
        <v>0</v>
      </c>
      <c r="P31" s="110">
        <f>COUNTIFS(Week,'Adherence Hamed'!P$3,Agent_ID,'Adherence Hamed'!$B31,TargeType,"Agent Level",Queue,$C$23,DEP,"Operation")</f>
        <v>0</v>
      </c>
      <c r="Q31" s="110">
        <f>COUNTIFS(Week,'Adherence Hamed'!Q$3,Agent_ID,'Adherence Hamed'!$B31,TargeType,"Agent Level",Queue,$C$23,DEP,"Operation")</f>
        <v>0</v>
      </c>
      <c r="R31" s="110" t="b">
        <f t="shared" si="13"/>
        <v>0</v>
      </c>
    </row>
    <row r="32" spans="2:26">
      <c r="B32" s="174">
        <v>32755</v>
      </c>
      <c r="C32" s="135" t="s">
        <v>457</v>
      </c>
      <c r="D32" s="110" t="s">
        <v>101</v>
      </c>
      <c r="E32" s="110" t="s">
        <v>99</v>
      </c>
      <c r="F32" s="110" t="s">
        <v>210</v>
      </c>
      <c r="G32" s="110" t="s">
        <v>210</v>
      </c>
      <c r="H32" s="110"/>
      <c r="I32" s="110"/>
      <c r="J32" s="175">
        <f>IFERROR(VLOOKUP(F32,DV!$D:$E,2,FALSE),0)</f>
        <v>2</v>
      </c>
      <c r="K32" s="175">
        <f>IFERROR(VLOOKUP(G32,DV!$D:$E,2,FALSE),0)</f>
        <v>2</v>
      </c>
      <c r="L32" s="175">
        <f>IFERROR(VLOOKUP(H32,DV!$D:$E,2,FALSE),0)</f>
        <v>0</v>
      </c>
      <c r="M32" s="175">
        <f>IFERROR(VLOOKUP(I32,DV!$D:$E,2,FALSE),0)</f>
        <v>0</v>
      </c>
      <c r="N32" s="110">
        <f>COUNTIFS(Week,'Adherence Hamed'!N$3,Agent_ID,'Adherence Hamed'!$B32,TargeType,"Agent Level",Queue,$C$23,DEP,"Operation")</f>
        <v>0</v>
      </c>
      <c r="O32" s="110">
        <f>COUNTIFS(Week,'Adherence Hamed'!O$3,Agent_ID,'Adherence Hamed'!$B32,TargeType,"Agent Level",Queue,$C$23,DEP,"Operation")</f>
        <v>0</v>
      </c>
      <c r="P32" s="110">
        <f>COUNTIFS(Week,'Adherence Hamed'!P$3,Agent_ID,'Adherence Hamed'!$B32,TargeType,"Agent Level",Queue,$C$23,DEP,"Operation")</f>
        <v>0</v>
      </c>
      <c r="Q32" s="110">
        <f>COUNTIFS(Week,'Adherence Hamed'!Q$3,Agent_ID,'Adherence Hamed'!$B32,TargeType,"Agent Level",Queue,$C$23,DEP,"Operation")</f>
        <v>0</v>
      </c>
      <c r="R32" s="110" t="b">
        <f t="shared" ref="R32:R39" si="14">SUM(N32:Q32)&gt;=SUM(J32:M32)</f>
        <v>0</v>
      </c>
    </row>
    <row r="33" spans="2:19">
      <c r="B33" s="174">
        <v>32767</v>
      </c>
      <c r="C33" s="135" t="s">
        <v>458</v>
      </c>
      <c r="D33" s="110" t="s">
        <v>101</v>
      </c>
      <c r="E33" s="110" t="s">
        <v>99</v>
      </c>
      <c r="F33" s="110" t="s">
        <v>210</v>
      </c>
      <c r="G33" s="110" t="s">
        <v>210</v>
      </c>
      <c r="H33" s="110"/>
      <c r="I33" s="110"/>
      <c r="J33" s="175">
        <f>IFERROR(VLOOKUP(F33,DV!$D:$E,2,FALSE),0)</f>
        <v>2</v>
      </c>
      <c r="K33" s="175">
        <f>IFERROR(VLOOKUP(G33,DV!$D:$E,2,FALSE),0)</f>
        <v>2</v>
      </c>
      <c r="L33" s="175">
        <f>IFERROR(VLOOKUP(H33,DV!$D:$E,2,FALSE),0)</f>
        <v>0</v>
      </c>
      <c r="M33" s="175">
        <f>IFERROR(VLOOKUP(I33,DV!$D:$E,2,FALSE),0)</f>
        <v>0</v>
      </c>
      <c r="N33" s="110">
        <f>COUNTIFS(Week,'Adherence Hamed'!N$3,Agent_ID,'Adherence Hamed'!$B33,TargeType,"Agent Level",Queue,$C$23,DEP,"Operation")</f>
        <v>0</v>
      </c>
      <c r="O33" s="110">
        <f>COUNTIFS(Week,'Adherence Hamed'!O$3,Agent_ID,'Adherence Hamed'!$B33,TargeType,"Agent Level",Queue,$C$23,DEP,"Operation")</f>
        <v>0</v>
      </c>
      <c r="P33" s="110">
        <f>COUNTIFS(Week,'Adherence Hamed'!P$3,Agent_ID,'Adherence Hamed'!$B33,TargeType,"Agent Level",Queue,$C$23,DEP,"Operation")</f>
        <v>0</v>
      </c>
      <c r="Q33" s="110">
        <f>COUNTIFS(Week,'Adherence Hamed'!Q$3,Agent_ID,'Adherence Hamed'!$B33,TargeType,"Agent Level",Queue,$C$23,DEP,"Operation")</f>
        <v>0</v>
      </c>
      <c r="R33" s="110" t="b">
        <f t="shared" si="14"/>
        <v>0</v>
      </c>
    </row>
    <row r="34" spans="2:19">
      <c r="B34" s="174">
        <v>32756</v>
      </c>
      <c r="C34" s="135" t="s">
        <v>459</v>
      </c>
      <c r="D34" s="110" t="s">
        <v>101</v>
      </c>
      <c r="E34" s="110" t="s">
        <v>99</v>
      </c>
      <c r="F34" s="110" t="s">
        <v>210</v>
      </c>
      <c r="G34" s="110" t="s">
        <v>210</v>
      </c>
      <c r="H34" s="110"/>
      <c r="I34" s="110"/>
      <c r="J34" s="175">
        <f>IFERROR(VLOOKUP(F34,DV!$D:$E,2,FALSE),0)</f>
        <v>2</v>
      </c>
      <c r="K34" s="175">
        <f>IFERROR(VLOOKUP(G34,DV!$D:$E,2,FALSE),0)</f>
        <v>2</v>
      </c>
      <c r="L34" s="175">
        <f>IFERROR(VLOOKUP(H34,DV!$D:$E,2,FALSE),0)</f>
        <v>0</v>
      </c>
      <c r="M34" s="175">
        <f>IFERROR(VLOOKUP(I34,DV!$D:$E,2,FALSE),0)</f>
        <v>0</v>
      </c>
      <c r="N34" s="110">
        <f>COUNTIFS(Week,'Adherence Hamed'!N$3,Agent_ID,'Adherence Hamed'!$B34,TargeType,"Agent Level",Queue,$C$23,DEP,"Operation")</f>
        <v>0</v>
      </c>
      <c r="O34" s="110">
        <f>COUNTIFS(Week,'Adherence Hamed'!O$3,Agent_ID,'Adherence Hamed'!$B34,TargeType,"Agent Level",Queue,$C$23,DEP,"Operation")</f>
        <v>0</v>
      </c>
      <c r="P34" s="110">
        <f>COUNTIFS(Week,'Adherence Hamed'!P$3,Agent_ID,'Adherence Hamed'!$B34,TargeType,"Agent Level",Queue,$C$23,DEP,"Operation")</f>
        <v>0</v>
      </c>
      <c r="Q34" s="110">
        <f>COUNTIFS(Week,'Adherence Hamed'!Q$3,Agent_ID,'Adherence Hamed'!$B34,TargeType,"Agent Level",Queue,$C$23,DEP,"Operation")</f>
        <v>0</v>
      </c>
      <c r="R34" s="110" t="b">
        <f t="shared" si="14"/>
        <v>0</v>
      </c>
    </row>
    <row r="35" spans="2:19">
      <c r="B35" s="174">
        <v>32762</v>
      </c>
      <c r="C35" s="135" t="s">
        <v>460</v>
      </c>
      <c r="D35" s="110" t="s">
        <v>101</v>
      </c>
      <c r="E35" s="110" t="s">
        <v>99</v>
      </c>
      <c r="F35" s="110" t="s">
        <v>210</v>
      </c>
      <c r="G35" s="110" t="s">
        <v>210</v>
      </c>
      <c r="H35" s="110"/>
      <c r="I35" s="110"/>
      <c r="J35" s="175">
        <f>IFERROR(VLOOKUP(F35,DV!$D:$E,2,FALSE),0)</f>
        <v>2</v>
      </c>
      <c r="K35" s="175">
        <f>IFERROR(VLOOKUP(G35,DV!$D:$E,2,FALSE),0)</f>
        <v>2</v>
      </c>
      <c r="L35" s="175">
        <f>IFERROR(VLOOKUP(H35,DV!$D:$E,2,FALSE),0)</f>
        <v>0</v>
      </c>
      <c r="M35" s="175">
        <f>IFERROR(VLOOKUP(I35,DV!$D:$E,2,FALSE),0)</f>
        <v>0</v>
      </c>
      <c r="N35" s="110">
        <f>COUNTIFS(Week,'Adherence Hamed'!N$3,Agent_ID,'Adherence Hamed'!$B35,TargeType,"Agent Level",Queue,$C$23,DEP,"Operation")</f>
        <v>0</v>
      </c>
      <c r="O35" s="110">
        <f>COUNTIFS(Week,'Adherence Hamed'!O$3,Agent_ID,'Adherence Hamed'!$B35,TargeType,"Agent Level",Queue,$C$23,DEP,"Operation")</f>
        <v>0</v>
      </c>
      <c r="P35" s="110">
        <f>COUNTIFS(Week,'Adherence Hamed'!P$3,Agent_ID,'Adherence Hamed'!$B35,TargeType,"Agent Level",Queue,$C$23,DEP,"Operation")</f>
        <v>0</v>
      </c>
      <c r="Q35" s="110">
        <f>COUNTIFS(Week,'Adherence Hamed'!Q$3,Agent_ID,'Adherence Hamed'!$B35,TargeType,"Agent Level",Queue,$C$23,DEP,"Operation")</f>
        <v>0</v>
      </c>
      <c r="R35" s="110" t="b">
        <f t="shared" si="14"/>
        <v>0</v>
      </c>
    </row>
    <row r="36" spans="2:19">
      <c r="B36" s="174"/>
      <c r="C36" s="135"/>
      <c r="D36" s="110"/>
      <c r="E36" s="110"/>
      <c r="F36" s="110"/>
      <c r="G36" s="138"/>
      <c r="H36" s="110"/>
      <c r="I36" s="110"/>
      <c r="J36" s="175">
        <f>IFERROR(VLOOKUP(F36,DV!$D:$E,2,FALSE),0)</f>
        <v>0</v>
      </c>
      <c r="K36" s="175">
        <f>IFERROR(VLOOKUP(G36,DV!$D:$E,2,FALSE),0)</f>
        <v>0</v>
      </c>
      <c r="L36" s="175">
        <f>IFERROR(VLOOKUP(H36,DV!$D:$E,2,FALSE),0)</f>
        <v>0</v>
      </c>
      <c r="M36" s="175">
        <f>IFERROR(VLOOKUP(I36,DV!$D:$E,2,FALSE),0)</f>
        <v>0</v>
      </c>
      <c r="N36" s="110">
        <f>COUNTIFS(Week,'Adherence Hamed'!N$3,Agent_ID,'Adherence Hamed'!$B36,TargeType,"Agent Level",Queue,$C$23,DEP,"Operation")</f>
        <v>0</v>
      </c>
      <c r="O36" s="110">
        <f>COUNTIFS(Week,'Adherence Hamed'!O$3,Agent_ID,'Adherence Hamed'!$B36,TargeType,"Agent Level",Queue,$C$23,DEP,"Operation")</f>
        <v>0</v>
      </c>
      <c r="P36" s="110">
        <f>COUNTIFS(Week,'Adherence Hamed'!P$3,Agent_ID,'Adherence Hamed'!$B36,TargeType,"Agent Level",Queue,$C$23,DEP,"Operation")</f>
        <v>0</v>
      </c>
      <c r="Q36" s="110">
        <f>COUNTIFS(Week,'Adherence Hamed'!Q$3,Agent_ID,'Adherence Hamed'!$B36,TargeType,"Agent Level",Queue,$C$23,DEP,"Operation")</f>
        <v>0</v>
      </c>
      <c r="R36" s="110" t="b">
        <f t="shared" si="14"/>
        <v>1</v>
      </c>
    </row>
    <row r="37" spans="2:19">
      <c r="B37" s="174"/>
      <c r="C37" s="135"/>
      <c r="D37" s="110"/>
      <c r="E37" s="110"/>
      <c r="F37" s="110"/>
      <c r="G37" s="138"/>
      <c r="H37" s="110"/>
      <c r="I37" s="110"/>
      <c r="J37" s="175">
        <f>IFERROR(VLOOKUP(F37,DV!$D:$E,2,FALSE),0)</f>
        <v>0</v>
      </c>
      <c r="K37" s="175">
        <f>IFERROR(VLOOKUP(G37,DV!$D:$E,2,FALSE),0)</f>
        <v>0</v>
      </c>
      <c r="L37" s="175">
        <f>IFERROR(VLOOKUP(H37,DV!$D:$E,2,FALSE),0)</f>
        <v>0</v>
      </c>
      <c r="M37" s="175">
        <f>IFERROR(VLOOKUP(I37,DV!$D:$E,2,FALSE),0)</f>
        <v>0</v>
      </c>
      <c r="N37" s="110">
        <f>COUNTIFS(Week,'Adherence Hamed'!N$3,Agent_ID,'Adherence Hamed'!$B37,TargeType,"Agent Level",Queue,$C$23,DEP,"Operation")</f>
        <v>0</v>
      </c>
      <c r="O37" s="110">
        <f>COUNTIFS(Week,'Adherence Hamed'!O$3,Agent_ID,'Adherence Hamed'!$B37,TargeType,"Agent Level",Queue,$C$23,DEP,"Operation")</f>
        <v>0</v>
      </c>
      <c r="P37" s="110">
        <f>COUNTIFS(Week,'Adherence Hamed'!P$3,Agent_ID,'Adherence Hamed'!$B37,TargeType,"Agent Level",Queue,$C$23,DEP,"Operation")</f>
        <v>0</v>
      </c>
      <c r="Q37" s="110">
        <f>COUNTIFS(Week,'Adherence Hamed'!Q$3,Agent_ID,'Adherence Hamed'!$B37,TargeType,"Agent Level",Queue,$C$23,DEP,"Operation")</f>
        <v>0</v>
      </c>
      <c r="R37" s="110" t="b">
        <f t="shared" si="14"/>
        <v>1</v>
      </c>
    </row>
    <row r="38" spans="2:19">
      <c r="B38" s="174"/>
      <c r="C38" s="135"/>
      <c r="D38" s="110"/>
      <c r="E38" s="110"/>
      <c r="F38" s="110"/>
      <c r="G38" s="138"/>
      <c r="H38" s="110"/>
      <c r="I38" s="110"/>
      <c r="J38" s="175">
        <f>IFERROR(VLOOKUP(F38,DV!$D:$E,2,FALSE),0)</f>
        <v>0</v>
      </c>
      <c r="K38" s="175">
        <f>IFERROR(VLOOKUP(G38,DV!$D:$E,2,FALSE),0)</f>
        <v>0</v>
      </c>
      <c r="L38" s="175">
        <f>IFERROR(VLOOKUP(H38,DV!$D:$E,2,FALSE),0)</f>
        <v>0</v>
      </c>
      <c r="M38" s="175">
        <f>IFERROR(VLOOKUP(I38,DV!$D:$E,2,FALSE),0)</f>
        <v>0</v>
      </c>
      <c r="N38" s="110">
        <f>COUNTIFS(Week,'Adherence Hamed'!N$3,Agent_ID,'Adherence Hamed'!$B38,TargeType,"Agent Level",Queue,$C$23,DEP,"Operation")</f>
        <v>0</v>
      </c>
      <c r="O38" s="110">
        <f>COUNTIFS(Week,'Adherence Hamed'!O$3,Agent_ID,'Adherence Hamed'!$B38,TargeType,"Agent Level",Queue,$C$23,DEP,"Operation")</f>
        <v>0</v>
      </c>
      <c r="P38" s="110">
        <f>COUNTIFS(Week,'Adherence Hamed'!P$3,Agent_ID,'Adherence Hamed'!$B38,TargeType,"Agent Level",Queue,$C$23,DEP,"Operation")</f>
        <v>0</v>
      </c>
      <c r="Q38" s="110">
        <f>COUNTIFS(Week,'Adherence Hamed'!Q$3,Agent_ID,'Adherence Hamed'!$B38,TargeType,"Agent Level",Queue,$C$23,DEP,"Operation")</f>
        <v>0</v>
      </c>
      <c r="R38" s="110" t="b">
        <f t="shared" si="14"/>
        <v>1</v>
      </c>
    </row>
    <row r="39" spans="2:19">
      <c r="B39" s="72"/>
      <c r="C39" s="135"/>
      <c r="D39" s="110"/>
      <c r="E39" s="110"/>
      <c r="F39" s="110"/>
      <c r="G39" s="110"/>
      <c r="H39" s="110"/>
      <c r="I39" s="110"/>
      <c r="J39" s="175">
        <f>IFERROR(VLOOKUP(F39,DV!$D:$E,2,FALSE),0)</f>
        <v>0</v>
      </c>
      <c r="K39" s="175">
        <f>IFERROR(VLOOKUP(G39,DV!$D:$E,2,FALSE),0)</f>
        <v>0</v>
      </c>
      <c r="L39" s="175">
        <f>IFERROR(VLOOKUP(H39,DV!$D:$E,2,FALSE),0)</f>
        <v>0</v>
      </c>
      <c r="M39" s="175">
        <f>IFERROR(VLOOKUP(I39,DV!$D:$E,2,FALSE),0)</f>
        <v>0</v>
      </c>
      <c r="N39" s="110">
        <f>COUNTIFS(Week,'Adherence Hamed'!N$3,Agent_ID,'Adherence Hamed'!$B39,TargeType,"Agent Level",Queue,$C$23,DEP,"Operation")</f>
        <v>0</v>
      </c>
      <c r="O39" s="110">
        <f>COUNTIFS(Week,'Adherence Hamed'!O$3,Agent_ID,'Adherence Hamed'!$B39,TargeType,"Agent Level",Queue,$C$23,DEP,"Operation")</f>
        <v>0</v>
      </c>
      <c r="P39" s="110">
        <f>COUNTIFS(Week,'Adherence Hamed'!P$3,Agent_ID,'Adherence Hamed'!$B39,TargeType,"Agent Level",Queue,$C$23,DEP,"Operation")</f>
        <v>0</v>
      </c>
      <c r="Q39" s="110">
        <f>COUNTIFS(Week,'Adherence Hamed'!Q$3,Agent_ID,'Adherence Hamed'!$B39,TargeType,"Agent Level",Queue,$C$23,DEP,"Operation")</f>
        <v>0</v>
      </c>
      <c r="R39" s="110" t="b">
        <f t="shared" si="14"/>
        <v>1</v>
      </c>
    </row>
    <row r="40" spans="2:19">
      <c r="B40" s="168" t="s">
        <v>6</v>
      </c>
      <c r="C40" s="170"/>
      <c r="D40" s="170"/>
      <c r="E40" s="170"/>
      <c r="F40" s="170"/>
      <c r="G40" s="170"/>
      <c r="H40" s="170"/>
      <c r="I40" s="169"/>
      <c r="J40" s="144">
        <f t="shared" ref="J40:Q40" si="15">SUM(J25:J39)</f>
        <v>15</v>
      </c>
      <c r="K40" s="144">
        <f t="shared" si="15"/>
        <v>15</v>
      </c>
      <c r="L40" s="144">
        <f t="shared" si="15"/>
        <v>0</v>
      </c>
      <c r="M40" s="144">
        <f t="shared" si="15"/>
        <v>0</v>
      </c>
      <c r="N40" s="144">
        <f t="shared" si="15"/>
        <v>0</v>
      </c>
      <c r="O40" s="144">
        <f t="shared" si="15"/>
        <v>0</v>
      </c>
      <c r="P40" s="144">
        <f t="shared" si="15"/>
        <v>0</v>
      </c>
      <c r="Q40" s="144">
        <f t="shared" si="15"/>
        <v>0</v>
      </c>
    </row>
    <row r="43" spans="2:19">
      <c r="S43" s="173" t="str">
        <f>IFERROR(SUM(#REF!)/SUM(#REF!),"")</f>
        <v/>
      </c>
    </row>
    <row r="44" spans="2:19" hidden="1">
      <c r="S44" s="173">
        <f>IFERROR(SUM(N25:Q25)/SUM(J25:M25),"")</f>
        <v>0</v>
      </c>
    </row>
    <row r="45" spans="2:19" hidden="1">
      <c r="B45" s="152" t="s">
        <v>149</v>
      </c>
      <c r="C45" s="217" t="s">
        <v>313</v>
      </c>
      <c r="D45" s="218"/>
      <c r="E45" s="219"/>
      <c r="F45" s="220" t="s">
        <v>27</v>
      </c>
      <c r="G45" s="221"/>
      <c r="H45" s="221"/>
      <c r="I45" s="222"/>
      <c r="J45" s="220" t="s">
        <v>4</v>
      </c>
      <c r="K45" s="221"/>
      <c r="L45" s="221"/>
      <c r="M45" s="222"/>
      <c r="N45" s="220" t="s">
        <v>109</v>
      </c>
      <c r="O45" s="221"/>
      <c r="P45" s="221"/>
      <c r="Q45" s="222"/>
      <c r="S45" s="173" t="str">
        <f>IFERROR(SUM(#REF!)/SUM(#REF!),"")</f>
        <v/>
      </c>
    </row>
    <row r="46" spans="2:19" hidden="1">
      <c r="B46" s="144" t="s">
        <v>110</v>
      </c>
      <c r="C46" s="144" t="s">
        <v>102</v>
      </c>
      <c r="D46" s="144" t="s">
        <v>111</v>
      </c>
      <c r="E46" s="144" t="s">
        <v>112</v>
      </c>
      <c r="F46" s="144" t="s">
        <v>113</v>
      </c>
      <c r="G46" s="144" t="s">
        <v>114</v>
      </c>
      <c r="H46" s="144" t="s">
        <v>115</v>
      </c>
      <c r="I46" s="144" t="s">
        <v>116</v>
      </c>
      <c r="J46" s="144" t="s">
        <v>113</v>
      </c>
      <c r="K46" s="144" t="s">
        <v>114</v>
      </c>
      <c r="L46" s="144" t="s">
        <v>115</v>
      </c>
      <c r="M46" s="144" t="s">
        <v>116</v>
      </c>
      <c r="N46" s="144" t="s">
        <v>113</v>
      </c>
      <c r="O46" s="144" t="s">
        <v>114</v>
      </c>
      <c r="P46" s="144" t="s">
        <v>115</v>
      </c>
      <c r="Q46" s="144" t="s">
        <v>116</v>
      </c>
      <c r="R46" s="152" t="s">
        <v>117</v>
      </c>
      <c r="S46" s="173" t="str">
        <f>IFERROR(SUM(#REF!)/SUM(#REF!),"")</f>
        <v/>
      </c>
    </row>
    <row r="47" spans="2:19" hidden="1">
      <c r="B47" s="174">
        <v>33270</v>
      </c>
      <c r="C47" s="135" t="s">
        <v>299</v>
      </c>
      <c r="D47" s="110" t="s">
        <v>129</v>
      </c>
      <c r="E47" s="110" t="s">
        <v>99</v>
      </c>
      <c r="F47" s="110" t="s">
        <v>319</v>
      </c>
      <c r="G47" s="110"/>
      <c r="H47" s="110"/>
      <c r="I47" s="110"/>
      <c r="J47" s="175">
        <f>IFERROR(VLOOKUP(F47,DV!$D:$E,2,FALSE),0)</f>
        <v>0</v>
      </c>
      <c r="K47" s="175">
        <f>IFERROR(VLOOKUP(G47,DV!$D:$E,2,FALSE),0)</f>
        <v>0</v>
      </c>
      <c r="L47" s="175">
        <f>IFERROR(VLOOKUP(H47,DV!$D:$E,2,FALSE),0)</f>
        <v>0</v>
      </c>
      <c r="M47" s="175">
        <f>IFERROR(VLOOKUP(I47,DV!$D:$E,2,FALSE),0)</f>
        <v>0</v>
      </c>
      <c r="N47" s="110">
        <f>COUNTIFS(Week,'Adherence Hamed'!N$3,Agent_ID,'Adherence Hamed'!$B47,TargeType,"Agent Level",Queue,$C$45,DEP,"Operation")</f>
        <v>0</v>
      </c>
      <c r="O47" s="110">
        <f>COUNTIFS(Week,'Adherence Hamed'!O$3,Agent_ID,'Adherence Hamed'!$B47,TargeType,"Agent Level",Queue,$C$45,DEP,"Operation")</f>
        <v>0</v>
      </c>
      <c r="P47" s="110">
        <f>COUNTIFS(Week,'Adherence Hamed'!P$3,Agent_ID,'Adherence Hamed'!$B47,TargeType,"Agent Level",Queue,$C$45,DEP,"Operation")</f>
        <v>0</v>
      </c>
      <c r="Q47" s="110">
        <f>COUNTIFS(Week,'Adherence Hamed'!Q$3,Agent_ID,'Adherence Hamed'!$B47,TargeType,"Agent Level",Queue,$C$45,DEP,"Operation")</f>
        <v>0</v>
      </c>
      <c r="R47" s="110" t="b">
        <f t="shared" ref="R47:R50" si="16">SUM(N47:Q47)&gt;=SUM(J47:M47)</f>
        <v>1</v>
      </c>
      <c r="S47" s="173">
        <f>IFERROR(SUM(N30:Q30)/SUM(J30:M30),"")</f>
        <v>0</v>
      </c>
    </row>
    <row r="48" spans="2:19" hidden="1">
      <c r="B48" s="72"/>
      <c r="C48" s="135"/>
      <c r="D48" s="110"/>
      <c r="E48" s="110"/>
      <c r="F48" s="110"/>
      <c r="G48" s="110"/>
      <c r="H48" s="110"/>
      <c r="I48" s="110"/>
      <c r="J48" s="175">
        <f>IFERROR(VLOOKUP(F48,DV!$D:$E,2,FALSE),0)</f>
        <v>0</v>
      </c>
      <c r="K48" s="175">
        <f>IFERROR(VLOOKUP(G48,DV!$D:$E,2,FALSE),0)</f>
        <v>0</v>
      </c>
      <c r="L48" s="175">
        <f>IFERROR(VLOOKUP(H48,DV!$D:$E,2,FALSE),0)</f>
        <v>0</v>
      </c>
      <c r="M48" s="175">
        <f>IFERROR(VLOOKUP(I48,DV!$D:$E,2,FALSE),0)</f>
        <v>0</v>
      </c>
      <c r="N48" s="110">
        <f>COUNTIFS(Week,'Adherence Hamed'!N$3,Agent_ID,'Adherence Hamed'!$B48,TargeType,"Agent Level",Queue,$C$45,DEP,"Operation")</f>
        <v>0</v>
      </c>
      <c r="O48" s="110">
        <f>COUNTIFS(Week,'Adherence Hamed'!O$3,Agent_ID,'Adherence Hamed'!$B48,TargeType,"Agent Level",Queue,$C$45,DEP,"Operation")</f>
        <v>0</v>
      </c>
      <c r="P48" s="110">
        <f>COUNTIFS(Week,'Adherence Hamed'!P$3,Agent_ID,'Adherence Hamed'!$B48,TargeType,"Agent Level",Queue,$C$45,DEP,"Operation")</f>
        <v>0</v>
      </c>
      <c r="Q48" s="110">
        <f>COUNTIFS(Week,'Adherence Hamed'!Q$3,Agent_ID,'Adherence Hamed'!$B48,TargeType,"Agent Level",Queue,$C$45,DEP,"Operation")</f>
        <v>0</v>
      </c>
      <c r="R48" s="110" t="b">
        <f t="shared" si="16"/>
        <v>1</v>
      </c>
      <c r="S48" s="173" t="str">
        <f>IFERROR(SUM(#REF!)/SUM(#REF!),"")</f>
        <v/>
      </c>
    </row>
    <row r="49" spans="2:27" hidden="1">
      <c r="B49" s="174"/>
      <c r="C49" s="135"/>
      <c r="D49" s="110"/>
      <c r="E49" s="110"/>
      <c r="F49" s="110"/>
      <c r="G49" s="110"/>
      <c r="H49" s="110"/>
      <c r="I49" s="110"/>
      <c r="J49" s="175">
        <f>IFERROR(VLOOKUP(F49,DV!$D:$E,2,FALSE),0)</f>
        <v>0</v>
      </c>
      <c r="K49" s="175">
        <f>IFERROR(VLOOKUP(G49,DV!$D:$E,2,FALSE),0)</f>
        <v>0</v>
      </c>
      <c r="L49" s="175">
        <f>IFERROR(VLOOKUP(H49,DV!$D:$E,2,FALSE),0)</f>
        <v>0</v>
      </c>
      <c r="M49" s="175">
        <f>IFERROR(VLOOKUP(I49,DV!$D:$E,2,FALSE),0)</f>
        <v>0</v>
      </c>
      <c r="N49" s="110">
        <f>COUNTIFS(Week,'Adherence Hamed'!N$3,Agent_ID,'Adherence Hamed'!$B49,TargeType,"Agent Level",Queue,$C$45,DEP,"Operation")</f>
        <v>0</v>
      </c>
      <c r="O49" s="110">
        <f>COUNTIFS(Week,'Adherence Hamed'!O$3,Agent_ID,'Adherence Hamed'!$B49,TargeType,"Agent Level",Queue,$C$45,DEP,"Operation")</f>
        <v>0</v>
      </c>
      <c r="P49" s="110">
        <f>COUNTIFS(Week,'Adherence Hamed'!P$3,Agent_ID,'Adherence Hamed'!$B49,TargeType,"Agent Level",Queue,$C$45,DEP,"Operation")</f>
        <v>0</v>
      </c>
      <c r="Q49" s="110">
        <f>COUNTIFS(Week,'Adherence Hamed'!Q$3,Agent_ID,'Adherence Hamed'!$B49,TargeType,"Agent Level",Queue,$C$45,DEP,"Operation")</f>
        <v>0</v>
      </c>
      <c r="R49" s="110" t="b">
        <f t="shared" si="16"/>
        <v>1</v>
      </c>
      <c r="S49" s="173" t="str">
        <f>IFERROR(SUM(#REF!)/SUM(#REF!),"")</f>
        <v/>
      </c>
      <c r="U49" s="223" t="s">
        <v>314</v>
      </c>
      <c r="V49" s="224"/>
      <c r="W49" s="144" t="s">
        <v>113</v>
      </c>
      <c r="X49" s="144" t="s">
        <v>114</v>
      </c>
      <c r="Y49" s="144" t="s">
        <v>115</v>
      </c>
      <c r="Z49" s="144" t="s">
        <v>116</v>
      </c>
      <c r="AA49" s="144" t="s">
        <v>6</v>
      </c>
    </row>
    <row r="50" spans="2:27" hidden="1">
      <c r="B50" s="72"/>
      <c r="C50" s="135"/>
      <c r="D50" s="110"/>
      <c r="E50" s="110"/>
      <c r="F50" s="110"/>
      <c r="G50" s="110"/>
      <c r="H50" s="110"/>
      <c r="I50" s="110"/>
      <c r="J50" s="175">
        <f>IFERROR(VLOOKUP(F50,DV!$D:$E,2,FALSE),0)</f>
        <v>0</v>
      </c>
      <c r="K50" s="175">
        <f>IFERROR(VLOOKUP(G50,DV!$D:$E,2,FALSE),0)</f>
        <v>0</v>
      </c>
      <c r="L50" s="175">
        <f>IFERROR(VLOOKUP(H50,DV!$D:$E,2,FALSE),0)</f>
        <v>0</v>
      </c>
      <c r="M50" s="175">
        <f>IFERROR(VLOOKUP(I50,DV!$D:$E,2,FALSE),0)</f>
        <v>0</v>
      </c>
      <c r="N50" s="110">
        <f>COUNTIFS(Week,'Adherence Hamed'!N$3,Agent_ID,'Adherence Hamed'!$B50,TargeType,"Agent Level",Queue,$C$45,DEP,"Operation")</f>
        <v>0</v>
      </c>
      <c r="O50" s="110">
        <f>COUNTIFS(Week,'Adherence Hamed'!O$3,Agent_ID,'Adherence Hamed'!$B50,TargeType,"Agent Level",Queue,$C$45,DEP,"Operation")</f>
        <v>0</v>
      </c>
      <c r="P50" s="110">
        <f>COUNTIFS(Week,'Adherence Hamed'!P$3,Agent_ID,'Adherence Hamed'!$B50,TargeType,"Agent Level",Queue,$C$45,DEP,"Operation")</f>
        <v>0</v>
      </c>
      <c r="Q50" s="110">
        <f>COUNTIFS(Week,'Adherence Hamed'!Q$3,Agent_ID,'Adherence Hamed'!$B50,TargeType,"Agent Level",Queue,$C$45,DEP,"Operation")</f>
        <v>0</v>
      </c>
      <c r="R50" s="110" t="b">
        <f t="shared" si="16"/>
        <v>1</v>
      </c>
      <c r="S50" s="173" t="str">
        <f>IFERROR(SUM(#REF!)/SUM(#REF!),"")</f>
        <v/>
      </c>
      <c r="U50" s="215" t="s">
        <v>4</v>
      </c>
      <c r="V50" s="216"/>
      <c r="W50" s="110">
        <f>J51</f>
        <v>0</v>
      </c>
      <c r="X50" s="110">
        <f>K51</f>
        <v>0</v>
      </c>
      <c r="Y50" s="110">
        <f>L51</f>
        <v>0</v>
      </c>
      <c r="Z50" s="110">
        <f>M51</f>
        <v>0</v>
      </c>
      <c r="AA50" s="110">
        <f>SUM(W50:Z50)</f>
        <v>0</v>
      </c>
    </row>
    <row r="51" spans="2:27" hidden="1">
      <c r="B51" s="168" t="s">
        <v>6</v>
      </c>
      <c r="C51" s="170"/>
      <c r="D51" s="170"/>
      <c r="E51" s="170"/>
      <c r="F51" s="170"/>
      <c r="G51" s="170"/>
      <c r="H51" s="170"/>
      <c r="I51" s="169"/>
      <c r="J51" s="144">
        <f t="shared" ref="J51:Q51" si="17">SUM(J47:J50)</f>
        <v>0</v>
      </c>
      <c r="K51" s="144">
        <f t="shared" si="17"/>
        <v>0</v>
      </c>
      <c r="L51" s="144">
        <f t="shared" si="17"/>
        <v>0</v>
      </c>
      <c r="M51" s="144">
        <f t="shared" si="17"/>
        <v>0</v>
      </c>
      <c r="N51" s="144">
        <f t="shared" si="17"/>
        <v>0</v>
      </c>
      <c r="O51" s="144">
        <f t="shared" si="17"/>
        <v>0</v>
      </c>
      <c r="P51" s="144">
        <f t="shared" si="17"/>
        <v>0</v>
      </c>
      <c r="Q51" s="144">
        <f t="shared" si="17"/>
        <v>0</v>
      </c>
      <c r="S51" s="173" t="str">
        <f>IFERROR(SUM(#REF!)/SUM(#REF!),"")</f>
        <v/>
      </c>
      <c r="U51" s="215" t="s">
        <v>109</v>
      </c>
      <c r="V51" s="216"/>
      <c r="W51" s="110">
        <f>N51</f>
        <v>0</v>
      </c>
      <c r="X51" s="110">
        <f>O51</f>
        <v>0</v>
      </c>
      <c r="Y51" s="110">
        <f>P51</f>
        <v>0</v>
      </c>
      <c r="Z51" s="110">
        <f>Q51</f>
        <v>0</v>
      </c>
      <c r="AA51" s="110">
        <f>SUM(W51:Z51)</f>
        <v>0</v>
      </c>
    </row>
    <row r="52" spans="2:27" hidden="1">
      <c r="S52" s="173" t="str">
        <f>IFERROR(SUM(#REF!)/SUM(#REF!),"")</f>
        <v/>
      </c>
      <c r="U52" s="215" t="s">
        <v>146</v>
      </c>
      <c r="V52" s="216"/>
      <c r="W52" s="9" t="str">
        <f>IF(W50&lt;&gt;0,W51/W50,"")</f>
        <v/>
      </c>
      <c r="X52" s="9" t="str">
        <f>IF(X50&lt;&gt;0,X51/X50,"")</f>
        <v/>
      </c>
      <c r="Y52" s="9" t="str">
        <f>IF(Y50&lt;&gt;0,Y51/Y50,"")</f>
        <v/>
      </c>
      <c r="Z52" s="9" t="str">
        <f>IF(Z50&lt;&gt;0,Z51/Z50,"")</f>
        <v/>
      </c>
      <c r="AA52" s="9" t="str">
        <f>IF(AA50&lt;&gt;0,AA51/AA50,"")</f>
        <v/>
      </c>
    </row>
    <row r="53" spans="2:27" hidden="1">
      <c r="S53" s="173" t="str">
        <f>IFERROR(SUM(#REF!)/SUM(#REF!),"")</f>
        <v/>
      </c>
    </row>
    <row r="54" spans="2:27" hidden="1">
      <c r="S54" s="173" t="str">
        <f>IFERROR(SUM(#REF!)/SUM(#REF!),"")</f>
        <v/>
      </c>
    </row>
    <row r="55" spans="2:27" hidden="1">
      <c r="S55" s="173" t="str">
        <f>IFERROR(SUM(#REF!)/SUM(#REF!),"")</f>
        <v/>
      </c>
    </row>
    <row r="56" spans="2:27" hidden="1">
      <c r="S56" s="173" t="str">
        <f>IFERROR(SUM(#REF!)/SUM(#REF!),"")</f>
        <v/>
      </c>
    </row>
    <row r="57" spans="2:27" hidden="1">
      <c r="S57" s="173" t="str">
        <f>IFERROR(SUM(#REF!)/SUM(#REF!),"")</f>
        <v/>
      </c>
    </row>
    <row r="58" spans="2:27" hidden="1">
      <c r="S58" s="173">
        <f>IFERROR(SUM(N31:Q31)/SUM(J31:M31),"")</f>
        <v>0</v>
      </c>
    </row>
    <row r="59" spans="2:27" hidden="1">
      <c r="S59" s="173" t="str">
        <f>IFERROR(SUM(N39:Q39)/SUM(J39:M39),"")</f>
        <v/>
      </c>
    </row>
    <row r="60" spans="2:27" hidden="1"/>
  </sheetData>
  <mergeCells count="25">
    <mergeCell ref="B17:I17"/>
    <mergeCell ref="T3:U3"/>
    <mergeCell ref="T4:U4"/>
    <mergeCell ref="T17:U17"/>
    <mergeCell ref="T18:U18"/>
    <mergeCell ref="T1:U1"/>
    <mergeCell ref="C2:E2"/>
    <mergeCell ref="F2:I2"/>
    <mergeCell ref="J2:M2"/>
    <mergeCell ref="N2:Q2"/>
    <mergeCell ref="T2:U2"/>
    <mergeCell ref="T19:U19"/>
    <mergeCell ref="U50:V50"/>
    <mergeCell ref="U51:V51"/>
    <mergeCell ref="U52:V52"/>
    <mergeCell ref="C45:E45"/>
    <mergeCell ref="F45:I45"/>
    <mergeCell ref="J45:M45"/>
    <mergeCell ref="N45:Q45"/>
    <mergeCell ref="U49:V49"/>
    <mergeCell ref="C23:E23"/>
    <mergeCell ref="F23:I23"/>
    <mergeCell ref="J23:M23"/>
    <mergeCell ref="N23:Q23"/>
    <mergeCell ref="T20:U20"/>
  </mergeCells>
  <conditionalFormatting sqref="R47:R50 R25:R39 R4:R16">
    <cfRule type="cellIs" dxfId="410" priority="88" operator="equal">
      <formula>FALSE</formula>
    </cfRule>
    <cfRule type="cellIs" dxfId="409" priority="89" operator="equal">
      <formula>TRUE</formula>
    </cfRule>
  </conditionalFormatting>
  <conditionalFormatting sqref="N47:Q50 N25:Q39 N4:Q16">
    <cfRule type="cellIs" dxfId="408" priority="86" operator="greaterThan">
      <formula>0</formula>
    </cfRule>
    <cfRule type="cellIs" dxfId="407" priority="87" operator="equal">
      <formula>0</formula>
    </cfRule>
  </conditionalFormatting>
  <conditionalFormatting sqref="B40">
    <cfRule type="duplicateValues" dxfId="406" priority="85"/>
  </conditionalFormatting>
  <conditionalFormatting sqref="B52:B61 B41:B44 B21:B22">
    <cfRule type="duplicateValues" dxfId="405" priority="90"/>
  </conditionalFormatting>
  <conditionalFormatting sqref="B16">
    <cfRule type="duplicateValues" dxfId="404" priority="91"/>
  </conditionalFormatting>
  <conditionalFormatting sqref="B39">
    <cfRule type="duplicateValues" dxfId="403" priority="92"/>
  </conditionalFormatting>
  <conditionalFormatting sqref="B5">
    <cfRule type="duplicateValues" dxfId="402" priority="61"/>
  </conditionalFormatting>
  <conditionalFormatting sqref="B6">
    <cfRule type="duplicateValues" dxfId="401" priority="59"/>
  </conditionalFormatting>
  <conditionalFormatting sqref="B6">
    <cfRule type="duplicateValues" dxfId="400" priority="58"/>
  </conditionalFormatting>
  <conditionalFormatting sqref="B51">
    <cfRule type="duplicateValues" dxfId="399" priority="44"/>
  </conditionalFormatting>
  <conditionalFormatting sqref="B49:B50">
    <cfRule type="duplicateValues" dxfId="398" priority="49"/>
  </conditionalFormatting>
  <conditionalFormatting sqref="B48">
    <cfRule type="duplicateValues" dxfId="397" priority="43"/>
  </conditionalFormatting>
  <conditionalFormatting sqref="B47">
    <cfRule type="duplicateValues" dxfId="396" priority="40"/>
  </conditionalFormatting>
  <conditionalFormatting sqref="B47">
    <cfRule type="duplicateValues" dxfId="395" priority="39"/>
  </conditionalFormatting>
  <conditionalFormatting sqref="B36:B38">
    <cfRule type="duplicateValues" dxfId="394" priority="74708"/>
  </conditionalFormatting>
  <conditionalFormatting sqref="B7">
    <cfRule type="duplicateValues" dxfId="393" priority="74719"/>
  </conditionalFormatting>
  <conditionalFormatting sqref="B15:B16 B4">
    <cfRule type="duplicateValues" dxfId="392" priority="111100"/>
  </conditionalFormatting>
  <conditionalFormatting sqref="B9">
    <cfRule type="duplicateValues" dxfId="391" priority="21"/>
  </conditionalFormatting>
  <conditionalFormatting sqref="B9">
    <cfRule type="duplicateValues" dxfId="390" priority="20"/>
  </conditionalFormatting>
  <conditionalFormatting sqref="B8">
    <cfRule type="duplicateValues" dxfId="389" priority="19"/>
  </conditionalFormatting>
  <conditionalFormatting sqref="B10:B12">
    <cfRule type="duplicateValues" dxfId="388" priority="18"/>
  </conditionalFormatting>
  <conditionalFormatting sqref="B14">
    <cfRule type="duplicateValues" dxfId="387" priority="13"/>
  </conditionalFormatting>
  <conditionalFormatting sqref="B13:B14">
    <cfRule type="duplicateValues" dxfId="386" priority="12"/>
  </conditionalFormatting>
  <conditionalFormatting sqref="B26">
    <cfRule type="duplicateValues" dxfId="385" priority="11"/>
  </conditionalFormatting>
  <conditionalFormatting sqref="B27">
    <cfRule type="duplicateValues" dxfId="384" priority="10"/>
  </conditionalFormatting>
  <conditionalFormatting sqref="B27">
    <cfRule type="duplicateValues" dxfId="383" priority="9"/>
  </conditionalFormatting>
  <conditionalFormatting sqref="B28">
    <cfRule type="duplicateValues" dxfId="382" priority="8"/>
  </conditionalFormatting>
  <conditionalFormatting sqref="B25">
    <cfRule type="duplicateValues" dxfId="381" priority="7"/>
  </conditionalFormatting>
  <conditionalFormatting sqref="B30">
    <cfRule type="duplicateValues" dxfId="380" priority="6"/>
  </conditionalFormatting>
  <conditionalFormatting sqref="B30">
    <cfRule type="duplicateValues" dxfId="379" priority="5"/>
  </conditionalFormatting>
  <conditionalFormatting sqref="B29">
    <cfRule type="duplicateValues" dxfId="378" priority="4"/>
  </conditionalFormatting>
  <conditionalFormatting sqref="B31:B33">
    <cfRule type="duplicateValues" dxfId="377" priority="3"/>
  </conditionalFormatting>
  <conditionalFormatting sqref="B35">
    <cfRule type="duplicateValues" dxfId="376" priority="2"/>
  </conditionalFormatting>
  <conditionalFormatting sqref="B34:B35">
    <cfRule type="duplicateValues" dxfId="375" priority="1"/>
  </conditionalFormatting>
  <dataValidations count="2">
    <dataValidation type="list" allowBlank="1" showInputMessage="1" showErrorMessage="1" sqref="E47:E50 E16 E4:E14 E25:E39" xr:uid="{282FECDB-F763-47AB-92A2-BD4C2A175CE2}">
      <formula1>#REF!</formula1>
    </dataValidation>
    <dataValidation type="list" allowBlank="1" showInputMessage="1" showErrorMessage="1" sqref="F49:I50 F39:I39" xr:uid="{D420272E-27B1-47C2-887B-C1E6ED4DCC56}">
      <formula1>$D$2:$D$16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378DE1-312E-4AF8-B014-31340ADEEB25}">
          <x14:formula1>
            <xm:f>DV!$D$2:$D$22</xm:f>
          </x14:formula1>
          <xm:sqref>F48:I48 F16:I16 G15 F4:G14 H4:I15 F25:I38</xm:sqref>
        </x14:dataValidation>
        <x14:dataValidation type="list" allowBlank="1" showInputMessage="1" showErrorMessage="1" xr:uid="{FAD67012-D71F-446A-B07A-4B9D5C87C262}">
          <x14:formula1>
            <xm:f>DV!$D$2:$D$28</xm:f>
          </x14:formula1>
          <xm:sqref>F47:I47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4.9989318521683403E-2"/>
  </sheetPr>
  <dimension ref="B1:AA81"/>
  <sheetViews>
    <sheetView showGridLines="0" zoomScale="85" zoomScaleNormal="85" workbookViewId="0">
      <selection activeCell="C5" sqref="C5"/>
    </sheetView>
  </sheetViews>
  <sheetFormatPr defaultRowHeight="15"/>
  <cols>
    <col min="2" max="2" width="16.140625" bestFit="1" customWidth="1"/>
    <col min="3" max="3" width="44.42578125" bestFit="1" customWidth="1"/>
    <col min="4" max="4" width="5.85546875" bestFit="1" customWidth="1"/>
    <col min="5" max="5" width="10.140625" bestFit="1" customWidth="1"/>
    <col min="6" max="9" width="19.28515625" bestFit="1" customWidth="1"/>
    <col min="10" max="14" width="4.140625" bestFit="1" customWidth="1"/>
    <col min="15" max="15" width="4.140625" customWidth="1"/>
    <col min="16" max="17" width="4.140625" bestFit="1" customWidth="1"/>
    <col min="18" max="18" width="15.7109375" bestFit="1" customWidth="1"/>
    <col min="19" max="19" width="6" hidden="1" customWidth="1"/>
    <col min="21" max="21" width="12.7109375" customWidth="1"/>
    <col min="22" max="25" width="9.140625" bestFit="1" customWidth="1"/>
  </cols>
  <sheetData>
    <row r="1" spans="2:26">
      <c r="T1" s="212" t="s">
        <v>237</v>
      </c>
      <c r="U1" s="213"/>
      <c r="V1" s="40" t="s">
        <v>113</v>
      </c>
      <c r="W1" s="40" t="s">
        <v>114</v>
      </c>
      <c r="X1" s="40" t="s">
        <v>115</v>
      </c>
      <c r="Y1" s="40" t="s">
        <v>116</v>
      </c>
      <c r="Z1" s="40" t="s">
        <v>6</v>
      </c>
    </row>
    <row r="2" spans="2:26">
      <c r="B2" s="66" t="s">
        <v>149</v>
      </c>
      <c r="C2" s="226" t="s">
        <v>186</v>
      </c>
      <c r="D2" s="227" t="s">
        <v>186</v>
      </c>
      <c r="E2" s="228" t="s">
        <v>186</v>
      </c>
      <c r="F2" s="229" t="s">
        <v>27</v>
      </c>
      <c r="G2" s="230"/>
      <c r="H2" s="230"/>
      <c r="I2" s="231"/>
      <c r="J2" s="229" t="s">
        <v>4</v>
      </c>
      <c r="K2" s="230"/>
      <c r="L2" s="230"/>
      <c r="M2" s="231"/>
      <c r="N2" s="229" t="s">
        <v>109</v>
      </c>
      <c r="O2" s="230"/>
      <c r="P2" s="230"/>
      <c r="Q2" s="231"/>
      <c r="T2" s="232" t="s">
        <v>4</v>
      </c>
      <c r="U2" s="234"/>
      <c r="V2" s="4">
        <f>J31</f>
        <v>25</v>
      </c>
      <c r="W2" s="4">
        <f t="shared" ref="W2:Y2" si="0">K31</f>
        <v>25</v>
      </c>
      <c r="X2" s="4">
        <f t="shared" si="0"/>
        <v>0</v>
      </c>
      <c r="Y2" s="4">
        <f t="shared" si="0"/>
        <v>0</v>
      </c>
      <c r="Z2" s="4">
        <f>SUM(V2:Y2)</f>
        <v>50</v>
      </c>
    </row>
    <row r="3" spans="2:26">
      <c r="B3" s="40" t="s">
        <v>110</v>
      </c>
      <c r="C3" s="40" t="s">
        <v>102</v>
      </c>
      <c r="D3" s="40" t="s">
        <v>111</v>
      </c>
      <c r="E3" s="40" t="s">
        <v>112</v>
      </c>
      <c r="F3" s="40" t="s">
        <v>113</v>
      </c>
      <c r="G3" s="40" t="s">
        <v>114</v>
      </c>
      <c r="H3" s="40" t="s">
        <v>115</v>
      </c>
      <c r="I3" s="40" t="s">
        <v>116</v>
      </c>
      <c r="J3" s="40" t="s">
        <v>113</v>
      </c>
      <c r="K3" s="40" t="s">
        <v>114</v>
      </c>
      <c r="L3" s="40" t="s">
        <v>115</v>
      </c>
      <c r="M3" s="40" t="s">
        <v>116</v>
      </c>
      <c r="N3" s="40" t="s">
        <v>113</v>
      </c>
      <c r="O3" s="40" t="s">
        <v>114</v>
      </c>
      <c r="P3" s="40" t="s">
        <v>115</v>
      </c>
      <c r="Q3" s="40" t="s">
        <v>116</v>
      </c>
      <c r="R3" s="41" t="s">
        <v>117</v>
      </c>
      <c r="S3" s="78" t="str">
        <f>IFERROR(SUM(#REF!)/SUM(#REF!),"")</f>
        <v/>
      </c>
      <c r="T3" s="232" t="s">
        <v>109</v>
      </c>
      <c r="U3" s="234"/>
      <c r="V3" s="4">
        <f>N31</f>
        <v>0</v>
      </c>
      <c r="W3" s="4">
        <f t="shared" ref="W3:Y3" si="1">O31</f>
        <v>0</v>
      </c>
      <c r="X3" s="4">
        <f t="shared" si="1"/>
        <v>0</v>
      </c>
      <c r="Y3" s="4">
        <f t="shared" si="1"/>
        <v>1</v>
      </c>
      <c r="Z3" s="4">
        <f>SUM(V3:Y3)</f>
        <v>1</v>
      </c>
    </row>
    <row r="4" spans="2:26">
      <c r="B4" s="73">
        <v>33277</v>
      </c>
      <c r="C4" s="136" t="s">
        <v>202</v>
      </c>
      <c r="D4" s="138" t="s">
        <v>101</v>
      </c>
      <c r="E4" s="138" t="s">
        <v>99</v>
      </c>
      <c r="F4" s="138" t="s">
        <v>209</v>
      </c>
      <c r="G4" s="138" t="s">
        <v>209</v>
      </c>
      <c r="H4" s="138"/>
      <c r="I4" s="138"/>
      <c r="J4" s="134">
        <f>IFERROR(VLOOKUP(F4,DV!$D:$E,2,FALSE),0)</f>
        <v>1</v>
      </c>
      <c r="K4" s="134">
        <f>IFERROR(VLOOKUP(G4,DV!$D:$E,2,FALSE),0)</f>
        <v>1</v>
      </c>
      <c r="L4" s="134">
        <f>IFERROR(VLOOKUP(H4,DV!$D:$E,2,FALSE),0)</f>
        <v>0</v>
      </c>
      <c r="M4" s="134">
        <f>IFERROR(VLOOKUP(I4,DV!$D:$E,2,FALSE),0)</f>
        <v>0</v>
      </c>
      <c r="N4" s="138">
        <f>COUNTIFS(Week,'Adherence (OP)'!N$3,Agent_ID,'Adherence (OP)'!$B4,TargeType,"Agent Level",Queue,$C$2,DEP,"Operation")</f>
        <v>0</v>
      </c>
      <c r="O4" s="133">
        <f>COUNTIFS(Week,'Adherence (OP)'!O$3,Agent_ID,'Adherence (OP)'!$B4,TargeType,"Agent Level",Queue,$C$2,DEP,"Operation")</f>
        <v>0</v>
      </c>
      <c r="P4" s="133">
        <f>COUNTIFS(Week,'Adherence (OP)'!P$3,Agent_ID,'Adherence (OP)'!$B4,TargeType,"Agent Level",Queue,$C$2,DEP,"Operation")</f>
        <v>0</v>
      </c>
      <c r="Q4" s="133">
        <f>COUNTIFS(Week,'Adherence (OP)'!Q$3,Agent_ID,'Adherence (OP)'!$B4,TargeType,"Agent Level",Queue,$C$2,DEP,"Operation")</f>
        <v>0</v>
      </c>
      <c r="R4" s="26" t="b">
        <f t="shared" ref="R4:R5" si="2">SUM(N4:Q4)&gt;=SUM(J4:M4)</f>
        <v>0</v>
      </c>
      <c r="S4" s="78" t="str">
        <f>IFERROR(SUM(#REF!)/SUM(#REF!),"")</f>
        <v/>
      </c>
      <c r="T4" s="232" t="s">
        <v>146</v>
      </c>
      <c r="U4" s="234"/>
      <c r="V4" s="54">
        <f>IF(V2&lt;&gt;0,V3/V2,"")</f>
        <v>0</v>
      </c>
      <c r="W4" s="54">
        <f>IF(W2&lt;&gt;0,W3/W2,"")</f>
        <v>0</v>
      </c>
      <c r="X4" s="54" t="str">
        <f>IF(X2&lt;&gt;0,X3/X2,"")</f>
        <v/>
      </c>
      <c r="Y4" s="54" t="str">
        <f>IF(Y2&lt;&gt;0,Y3/Y2,"")</f>
        <v/>
      </c>
      <c r="Z4" s="54">
        <f>IF(Z2&lt;&gt;0,Z3/Z2,"")</f>
        <v>0.02</v>
      </c>
    </row>
    <row r="5" spans="2:26">
      <c r="B5" s="73">
        <v>32764</v>
      </c>
      <c r="C5" s="136" t="s">
        <v>266</v>
      </c>
      <c r="D5" s="138" t="s">
        <v>101</v>
      </c>
      <c r="E5" s="138" t="s">
        <v>99</v>
      </c>
      <c r="F5" s="138" t="s">
        <v>209</v>
      </c>
      <c r="G5" s="138" t="s">
        <v>209</v>
      </c>
      <c r="H5" s="138"/>
      <c r="I5" s="138"/>
      <c r="J5" s="134">
        <f>IFERROR(VLOOKUP(F5,DV!$D:$E,2,FALSE),0)</f>
        <v>1</v>
      </c>
      <c r="K5" s="134">
        <f>IFERROR(VLOOKUP(G5,DV!$D:$E,2,FALSE),0)</f>
        <v>1</v>
      </c>
      <c r="L5" s="134">
        <f>IFERROR(VLOOKUP(H5,DV!$D:$E,2,FALSE),0)</f>
        <v>0</v>
      </c>
      <c r="M5" s="134">
        <f>IFERROR(VLOOKUP(I5,DV!$D:$E,2,FALSE),0)</f>
        <v>0</v>
      </c>
      <c r="N5" s="138">
        <f>COUNTIFS(Week,'Adherence (OP)'!N$3,Agent_ID,'Adherence (OP)'!$B5,TargeType,"Agent Level",Queue,$C$2,DEP,"Operation")</f>
        <v>0</v>
      </c>
      <c r="O5" s="138">
        <f>COUNTIFS(Week,'Adherence (OP)'!O$3,Agent_ID,'Adherence (OP)'!$B5,TargeType,"Agent Level",Queue,$C$2,DEP,"Operation")</f>
        <v>0</v>
      </c>
      <c r="P5" s="138">
        <f>COUNTIFS(Week,'Adherence (OP)'!P$3,Agent_ID,'Adherence (OP)'!$B5,TargeType,"Agent Level",Queue,$C$2,DEP,"Operation")</f>
        <v>0</v>
      </c>
      <c r="Q5" s="138">
        <f>COUNTIFS(Week,'Adherence (OP)'!Q$3,Agent_ID,'Adherence (OP)'!$B5,TargeType,"Agent Level",Queue,$C$2,DEP,"Operation")</f>
        <v>0</v>
      </c>
      <c r="R5" s="26" t="b">
        <f t="shared" si="2"/>
        <v>0</v>
      </c>
      <c r="S5" s="78">
        <f>IFERROR(SUM(N4:Q4)/SUM(J4:M4),"")</f>
        <v>0</v>
      </c>
    </row>
    <row r="6" spans="2:26">
      <c r="B6" s="77">
        <v>32462</v>
      </c>
      <c r="C6" s="135" t="s">
        <v>298</v>
      </c>
      <c r="D6" s="138" t="s">
        <v>101</v>
      </c>
      <c r="E6" s="138" t="s">
        <v>99</v>
      </c>
      <c r="F6" s="138" t="s">
        <v>209</v>
      </c>
      <c r="G6" s="138" t="s">
        <v>209</v>
      </c>
      <c r="H6" s="138"/>
      <c r="I6" s="138"/>
      <c r="J6" s="134">
        <f>IFERROR(VLOOKUP(F6,DV!$D:$E,2,FALSE),0)</f>
        <v>1</v>
      </c>
      <c r="K6" s="134">
        <f>IFERROR(VLOOKUP(G6,DV!$D:$E,2,FALSE),0)</f>
        <v>1</v>
      </c>
      <c r="L6" s="134">
        <f>IFERROR(VLOOKUP(H6,DV!$D:$E,2,FALSE),0)</f>
        <v>0</v>
      </c>
      <c r="M6" s="134">
        <f>IFERROR(VLOOKUP(I6,DV!$D:$E,2,FALSE),0)</f>
        <v>0</v>
      </c>
      <c r="N6" s="133">
        <f>COUNTIFS(Week,'Adherence (OP)'!N$3,Agent_ID,'Adherence (OP)'!$B6,TargeType,"Agent Level",Queue,$C$2,DEP,"Operation")</f>
        <v>0</v>
      </c>
      <c r="O6" s="133">
        <f>COUNTIFS(Week,'Adherence (OP)'!O$3,Agent_ID,'Adherence (OP)'!$B6,TargeType,"Agent Level",Queue,$C$2,DEP,"Operation")</f>
        <v>0</v>
      </c>
      <c r="P6" s="133">
        <f>COUNTIFS(Week,'Adherence (OP)'!P$3,Agent_ID,'Adherence (OP)'!$B6,TargeType,"Agent Level",Queue,$C$2,DEP,"Operation")</f>
        <v>0</v>
      </c>
      <c r="Q6" s="133">
        <f>COUNTIFS(Week,'Adherence (OP)'!Q$3,Agent_ID,'Adherence (OP)'!$B6,TargeType,"Agent Level",Queue,$C$2,DEP,"Operation")</f>
        <v>1</v>
      </c>
      <c r="R6" s="26" t="b">
        <f t="shared" ref="R6:R9" si="3">SUM(N6:Q6)&gt;=SUM(J6:M6)</f>
        <v>0</v>
      </c>
      <c r="S6" s="78" t="str">
        <f>IFERROR(SUM(#REF!)/SUM(#REF!),"")</f>
        <v/>
      </c>
    </row>
    <row r="7" spans="2:26">
      <c r="B7" s="77">
        <v>33270</v>
      </c>
      <c r="C7" s="129" t="s">
        <v>299</v>
      </c>
      <c r="D7" s="138" t="s">
        <v>101</v>
      </c>
      <c r="E7" s="138" t="s">
        <v>99</v>
      </c>
      <c r="F7" s="138" t="s">
        <v>209</v>
      </c>
      <c r="G7" s="138" t="s">
        <v>209</v>
      </c>
      <c r="H7" s="138"/>
      <c r="I7" s="138"/>
      <c r="J7" s="134">
        <f>IFERROR(VLOOKUP(F7,DV!$D:$E,2,FALSE),0)</f>
        <v>1</v>
      </c>
      <c r="K7" s="134">
        <f>IFERROR(VLOOKUP(G7,DV!$D:$E,2,FALSE),0)</f>
        <v>1</v>
      </c>
      <c r="L7" s="134">
        <f>IFERROR(VLOOKUP(H7,DV!$D:$E,2,FALSE),0)</f>
        <v>0</v>
      </c>
      <c r="M7" s="134">
        <f>IFERROR(VLOOKUP(I7,DV!$D:$E,2,FALSE),0)</f>
        <v>0</v>
      </c>
      <c r="N7" s="133">
        <f>COUNTIFS(Week,'Adherence (OP)'!N$3,Agent_ID,'Adherence (OP)'!$B7,TargeType,"Agent Level",Queue,$C$2,DEP,"Operation")</f>
        <v>0</v>
      </c>
      <c r="O7" s="133">
        <f>COUNTIFS(Week,'Adherence (OP)'!O$3,Agent_ID,'Adherence (OP)'!$B7,TargeType,"Agent Level",Queue,$C$2,DEP,"Operation")</f>
        <v>0</v>
      </c>
      <c r="P7" s="133">
        <f>COUNTIFS(Week,'Adherence (OP)'!P$3,Agent_ID,'Adherence (OP)'!$B7,TargeType,"Agent Level",Queue,$C$2,DEP,"Operation")</f>
        <v>0</v>
      </c>
      <c r="Q7" s="133">
        <f>COUNTIFS(Week,'Adherence (OP)'!Q$3,Agent_ID,'Adherence (OP)'!$B7,TargeType,"Agent Level",Queue,$C$2,DEP,"Operation")</f>
        <v>0</v>
      </c>
      <c r="R7" s="26" t="b">
        <f t="shared" si="3"/>
        <v>0</v>
      </c>
      <c r="S7" s="78" t="str">
        <f>IFERROR(SUM(#REF!)/SUM(#REF!),"")</f>
        <v/>
      </c>
    </row>
    <row r="8" spans="2:26">
      <c r="B8" s="77">
        <v>33271</v>
      </c>
      <c r="C8" s="135" t="s">
        <v>300</v>
      </c>
      <c r="D8" s="138" t="s">
        <v>101</v>
      </c>
      <c r="E8" s="138" t="s">
        <v>99</v>
      </c>
      <c r="F8" s="138" t="s">
        <v>209</v>
      </c>
      <c r="G8" s="138" t="s">
        <v>209</v>
      </c>
      <c r="H8" s="138"/>
      <c r="I8" s="138"/>
      <c r="J8" s="134">
        <f>IFERROR(VLOOKUP(F8,DV!$D:$E,2,FALSE),0)</f>
        <v>1</v>
      </c>
      <c r="K8" s="134">
        <f>IFERROR(VLOOKUP(G8,DV!$D:$E,2,FALSE),0)</f>
        <v>1</v>
      </c>
      <c r="L8" s="134">
        <f>IFERROR(VLOOKUP(H8,DV!$D:$E,2,FALSE),0)</f>
        <v>0</v>
      </c>
      <c r="M8" s="134">
        <f>IFERROR(VLOOKUP(I8,DV!$D:$E,2,FALSE),0)</f>
        <v>0</v>
      </c>
      <c r="N8" s="133">
        <f>COUNTIFS(Week,'Adherence (OP)'!N$3,Agent_ID,'Adherence (OP)'!$B8,TargeType,"Agent Level",Queue,$C$2,DEP,"Operation")</f>
        <v>0</v>
      </c>
      <c r="O8" s="133">
        <f>COUNTIFS(Week,'Adherence (OP)'!O$3,Agent_ID,'Adherence (OP)'!$B8,TargeType,"Agent Level",Queue,$C$2,DEP,"Operation")</f>
        <v>0</v>
      </c>
      <c r="P8" s="133">
        <f>COUNTIFS(Week,'Adherence (OP)'!P$3,Agent_ID,'Adherence (OP)'!$B8,TargeType,"Agent Level",Queue,$C$2,DEP,"Operation")</f>
        <v>0</v>
      </c>
      <c r="Q8" s="133">
        <f>COUNTIFS(Week,'Adherence (OP)'!Q$3,Agent_ID,'Adherence (OP)'!$B8,TargeType,"Agent Level",Queue,$C$2,DEP,"Operation")</f>
        <v>0</v>
      </c>
      <c r="R8" s="26" t="b">
        <f t="shared" si="3"/>
        <v>0</v>
      </c>
      <c r="S8" s="78" t="str">
        <f>IFERROR(SUM(#REF!)/SUM(#REF!),"")</f>
        <v/>
      </c>
    </row>
    <row r="9" spans="2:26">
      <c r="B9" s="77">
        <v>32760</v>
      </c>
      <c r="C9" s="135" t="s">
        <v>302</v>
      </c>
      <c r="D9" s="138" t="s">
        <v>101</v>
      </c>
      <c r="E9" s="138" t="s">
        <v>99</v>
      </c>
      <c r="F9" s="138" t="s">
        <v>209</v>
      </c>
      <c r="G9" s="138" t="s">
        <v>209</v>
      </c>
      <c r="H9" s="138"/>
      <c r="I9" s="138"/>
      <c r="J9" s="134">
        <f>IFERROR(VLOOKUP(F9,DV!$D:$E,2,FALSE),0)</f>
        <v>1</v>
      </c>
      <c r="K9" s="134">
        <f>IFERROR(VLOOKUP(G9,DV!$D:$E,2,FALSE),0)</f>
        <v>1</v>
      </c>
      <c r="L9" s="134">
        <f>IFERROR(VLOOKUP(H9,DV!$D:$E,2,FALSE),0)</f>
        <v>0</v>
      </c>
      <c r="M9" s="134">
        <f>IFERROR(VLOOKUP(I9,DV!$D:$E,2,FALSE),0)</f>
        <v>0</v>
      </c>
      <c r="N9" s="133">
        <f>COUNTIFS(Week,'Adherence (OP)'!N$3,Agent_ID,'Adherence (OP)'!$B9,TargeType,"Agent Level",Queue,$C$2,DEP,"Operation")</f>
        <v>0</v>
      </c>
      <c r="O9" s="133">
        <f>COUNTIFS(Week,'Adherence (OP)'!O$3,Agent_ID,'Adherence (OP)'!$B9,TargeType,"Agent Level",Queue,$C$2,DEP,"Operation")</f>
        <v>0</v>
      </c>
      <c r="P9" s="133">
        <f>COUNTIFS(Week,'Adherence (OP)'!P$3,Agent_ID,'Adherence (OP)'!$B9,TargeType,"Agent Level",Queue,$C$2,DEP,"Operation")</f>
        <v>0</v>
      </c>
      <c r="Q9" s="133">
        <f>COUNTIFS(Week,'Adherence (OP)'!Q$3,Agent_ID,'Adherence (OP)'!$B9,TargeType,"Agent Level",Queue,$C$2,DEP,"Operation")</f>
        <v>0</v>
      </c>
      <c r="R9" s="26" t="b">
        <f t="shared" si="3"/>
        <v>0</v>
      </c>
      <c r="S9" s="78" t="str">
        <f>IFERROR(SUM(#REF!)/SUM(#REF!),"")</f>
        <v/>
      </c>
    </row>
    <row r="10" spans="2:26">
      <c r="B10" s="72">
        <v>31924</v>
      </c>
      <c r="C10" s="135" t="s">
        <v>310</v>
      </c>
      <c r="D10" s="138" t="s">
        <v>101</v>
      </c>
      <c r="E10" s="138" t="s">
        <v>99</v>
      </c>
      <c r="F10" s="138" t="s">
        <v>209</v>
      </c>
      <c r="G10" s="138" t="s">
        <v>209</v>
      </c>
      <c r="H10" s="138"/>
      <c r="I10" s="138"/>
      <c r="J10" s="134">
        <f>IFERROR(VLOOKUP(F10,DV!$D:$E,2,FALSE),0)</f>
        <v>1</v>
      </c>
      <c r="K10" s="134">
        <f>IFERROR(VLOOKUP(G10,DV!$D:$E,2,FALSE),0)</f>
        <v>1</v>
      </c>
      <c r="L10" s="134">
        <f>IFERROR(VLOOKUP(H10,DV!$D:$E,2,FALSE),0)</f>
        <v>0</v>
      </c>
      <c r="M10" s="134">
        <f>IFERROR(VLOOKUP(I10,DV!$D:$E,2,FALSE),0)</f>
        <v>0</v>
      </c>
      <c r="N10" s="138">
        <f>COUNTIFS(Week,'Adherence (OP)'!N$3,Agent_ID,'Adherence (OP)'!$B10,TargeType,"Agent Level",Queue,$C$2,DEP,"Operation")</f>
        <v>0</v>
      </c>
      <c r="O10" s="138">
        <f>COUNTIFS(Week,'Adherence (OP)'!O$3,Agent_ID,'Adherence (OP)'!$B10,TargeType,"Agent Level",Queue,$C$2,DEP,"Operation")</f>
        <v>0</v>
      </c>
      <c r="P10" s="138">
        <f>COUNTIFS(Week,'Adherence (OP)'!P$3,Agent_ID,'Adherence (OP)'!$B10,TargeType,"Agent Level",Queue,$C$2,DEP,"Operation")</f>
        <v>0</v>
      </c>
      <c r="Q10" s="138">
        <f>COUNTIFS(Week,'Adherence (OP)'!Q$3,Agent_ID,'Adherence (OP)'!$B10,TargeType,"Agent Level",Queue,$C$2,DEP,"Operation")</f>
        <v>0</v>
      </c>
      <c r="R10" s="26" t="b">
        <f t="shared" ref="R10:R11" si="4">SUM(N10:Q10)&gt;=SUM(J10:M10)</f>
        <v>0</v>
      </c>
      <c r="S10" s="78" t="str">
        <f>IFERROR(SUM(#REF!)/SUM(#REF!),"")</f>
        <v/>
      </c>
    </row>
    <row r="11" spans="2:26">
      <c r="B11" s="77">
        <v>33279</v>
      </c>
      <c r="C11" s="135" t="s">
        <v>311</v>
      </c>
      <c r="D11" s="138" t="s">
        <v>101</v>
      </c>
      <c r="E11" s="138" t="s">
        <v>99</v>
      </c>
      <c r="F11" s="138" t="s">
        <v>209</v>
      </c>
      <c r="G11" s="138" t="s">
        <v>209</v>
      </c>
      <c r="H11" s="138"/>
      <c r="I11" s="138"/>
      <c r="J11" s="134">
        <f>IFERROR(VLOOKUP(F11,DV!$D:$E,2,FALSE),0)</f>
        <v>1</v>
      </c>
      <c r="K11" s="134">
        <f>IFERROR(VLOOKUP(G11,DV!$D:$E,2,FALSE),0)</f>
        <v>1</v>
      </c>
      <c r="L11" s="134">
        <f>IFERROR(VLOOKUP(H11,DV!$D:$E,2,FALSE),0)</f>
        <v>0</v>
      </c>
      <c r="M11" s="134">
        <f>IFERROR(VLOOKUP(I11,DV!$D:$E,2,FALSE),0)</f>
        <v>0</v>
      </c>
      <c r="N11" s="138">
        <f>COUNTIFS(Week,'Adherence (OP)'!N$3,Agent_ID,'Adherence (OP)'!$B11,TargeType,"Agent Level",Queue,$C$2,DEP,"Operation")</f>
        <v>0</v>
      </c>
      <c r="O11" s="138">
        <f>COUNTIFS(Week,'Adherence (OP)'!O$3,Agent_ID,'Adherence (OP)'!$B11,TargeType,"Agent Level",Queue,$C$2,DEP,"Operation")</f>
        <v>0</v>
      </c>
      <c r="P11" s="138">
        <f>COUNTIFS(Week,'Adherence (OP)'!P$3,Agent_ID,'Adherence (OP)'!$B11,TargeType,"Agent Level",Queue,$C$2,DEP,"Operation")</f>
        <v>0</v>
      </c>
      <c r="Q11" s="138">
        <f>COUNTIFS(Week,'Adherence (OP)'!Q$3,Agent_ID,'Adherence (OP)'!$B11,TargeType,"Agent Level",Queue,$C$2,DEP,"Operation")</f>
        <v>0</v>
      </c>
      <c r="R11" s="26" t="b">
        <f t="shared" si="4"/>
        <v>0</v>
      </c>
      <c r="S11" s="78" t="str">
        <f>IFERROR(SUM(#REF!)/SUM(#REF!),"")</f>
        <v/>
      </c>
    </row>
    <row r="12" spans="2:26">
      <c r="B12" s="77">
        <v>39025</v>
      </c>
      <c r="C12" s="135" t="s">
        <v>317</v>
      </c>
      <c r="D12" s="138" t="s">
        <v>101</v>
      </c>
      <c r="E12" s="138" t="s">
        <v>99</v>
      </c>
      <c r="F12" s="138" t="s">
        <v>209</v>
      </c>
      <c r="G12" s="138" t="s">
        <v>209</v>
      </c>
      <c r="H12" s="138"/>
      <c r="I12" s="138"/>
      <c r="J12" s="134">
        <f>IFERROR(VLOOKUP(F12,DV!$D:$E,2,FALSE),0)</f>
        <v>1</v>
      </c>
      <c r="K12" s="134">
        <f>IFERROR(VLOOKUP(G12,DV!$D:$E,2,FALSE),0)</f>
        <v>1</v>
      </c>
      <c r="L12" s="134">
        <f>IFERROR(VLOOKUP(H12,DV!$D:$E,2,FALSE),0)</f>
        <v>0</v>
      </c>
      <c r="M12" s="134">
        <f>IFERROR(VLOOKUP(I12,DV!$D:$E,2,FALSE),0)</f>
        <v>0</v>
      </c>
      <c r="N12" s="138">
        <f>COUNTIFS(Week,'Adherence (OP)'!N$3,Agent_ID,'Adherence (OP)'!$B12,TargeType,"Agent Level",Queue,$C$2,DEP,"Operation")</f>
        <v>0</v>
      </c>
      <c r="O12" s="138">
        <f>COUNTIFS(Week,'Adherence (OP)'!O$3,Agent_ID,'Adherence (OP)'!$B12,TargeType,"Agent Level",Queue,$C$2,DEP,"Operation")</f>
        <v>0</v>
      </c>
      <c r="P12" s="138">
        <f>COUNTIFS(Week,'Adherence (OP)'!P$3,Agent_ID,'Adherence (OP)'!$B12,TargeType,"Agent Level",Queue,$C$2,DEP,"Operation")</f>
        <v>0</v>
      </c>
      <c r="Q12" s="138">
        <f>COUNTIFS(Week,'Adherence (OP)'!Q$3,Agent_ID,'Adherence (OP)'!$B12,TargeType,"Agent Level",Queue,$C$2,DEP,"Operation")</f>
        <v>0</v>
      </c>
      <c r="R12" s="26" t="b">
        <f t="shared" ref="R12:R13" si="5">SUM(N12:Q12)&gt;=SUM(J12:M12)</f>
        <v>0</v>
      </c>
      <c r="S12" s="78" t="str">
        <f>IFERROR(SUM(#REF!)/SUM(#REF!),"")</f>
        <v/>
      </c>
    </row>
    <row r="13" spans="2:26">
      <c r="B13" s="77">
        <v>39024</v>
      </c>
      <c r="C13" s="135" t="s">
        <v>318</v>
      </c>
      <c r="D13" s="138" t="s">
        <v>101</v>
      </c>
      <c r="E13" s="138" t="s">
        <v>99</v>
      </c>
      <c r="F13" s="138" t="s">
        <v>209</v>
      </c>
      <c r="G13" s="138" t="s">
        <v>209</v>
      </c>
      <c r="H13" s="138"/>
      <c r="I13" s="138"/>
      <c r="J13" s="134">
        <f>IFERROR(VLOOKUP(F13,DV!$D:$E,2,FALSE),0)</f>
        <v>1</v>
      </c>
      <c r="K13" s="134">
        <f>IFERROR(VLOOKUP(G13,DV!$D:$E,2,FALSE),0)</f>
        <v>1</v>
      </c>
      <c r="L13" s="134">
        <f>IFERROR(VLOOKUP(H13,DV!$D:$E,2,FALSE),0)</f>
        <v>0</v>
      </c>
      <c r="M13" s="134">
        <f>IFERROR(VLOOKUP(I13,DV!$D:$E,2,FALSE),0)</f>
        <v>0</v>
      </c>
      <c r="N13" s="138">
        <f>COUNTIFS(Week,'Adherence (OP)'!N$3,Agent_ID,'Adherence (OP)'!$B13,TargeType,"Agent Level",Queue,$C$2,DEP,"Operation")</f>
        <v>0</v>
      </c>
      <c r="O13" s="138">
        <f>COUNTIFS(Week,'Adherence (OP)'!O$3,Agent_ID,'Adherence (OP)'!$B13,TargeType,"Agent Level",Queue,$C$2,DEP,"Operation")</f>
        <v>0</v>
      </c>
      <c r="P13" s="138">
        <f>COUNTIFS(Week,'Adherence (OP)'!P$3,Agent_ID,'Adherence (OP)'!$B13,TargeType,"Agent Level",Queue,$C$2,DEP,"Operation")</f>
        <v>0</v>
      </c>
      <c r="Q13" s="138">
        <f>COUNTIFS(Week,'Adherence (OP)'!Q$3,Agent_ID,'Adherence (OP)'!$B13,TargeType,"Agent Level",Queue,$C$2,DEP,"Operation")</f>
        <v>0</v>
      </c>
      <c r="R13" s="26" t="b">
        <f t="shared" si="5"/>
        <v>0</v>
      </c>
      <c r="S13" s="78" t="str">
        <f>IFERROR(SUM(#REF!)/SUM(#REF!),"")</f>
        <v/>
      </c>
      <c r="T13" s="212" t="s">
        <v>238</v>
      </c>
      <c r="U13" s="213"/>
      <c r="V13" s="40" t="s">
        <v>113</v>
      </c>
      <c r="W13" s="40" t="s">
        <v>114</v>
      </c>
      <c r="X13" s="40" t="s">
        <v>115</v>
      </c>
      <c r="Y13" s="40" t="s">
        <v>116</v>
      </c>
      <c r="Z13" s="40" t="s">
        <v>6</v>
      </c>
    </row>
    <row r="14" spans="2:26">
      <c r="B14" s="77">
        <v>32961</v>
      </c>
      <c r="C14" s="135" t="s">
        <v>373</v>
      </c>
      <c r="D14" s="138" t="s">
        <v>101</v>
      </c>
      <c r="E14" s="138" t="s">
        <v>99</v>
      </c>
      <c r="F14" s="138" t="s">
        <v>209</v>
      </c>
      <c r="G14" s="138" t="s">
        <v>209</v>
      </c>
      <c r="H14" s="138"/>
      <c r="I14" s="138"/>
      <c r="J14" s="134">
        <f>IFERROR(VLOOKUP(F14,DV!$D:$E,2,FALSE),0)</f>
        <v>1</v>
      </c>
      <c r="K14" s="134">
        <f>IFERROR(VLOOKUP(G14,DV!$D:$E,2,FALSE),0)</f>
        <v>1</v>
      </c>
      <c r="L14" s="134">
        <f>IFERROR(VLOOKUP(H14,DV!$D:$E,2,FALSE),0)</f>
        <v>0</v>
      </c>
      <c r="M14" s="134">
        <f>IFERROR(VLOOKUP(I14,DV!$D:$E,2,FALSE),0)</f>
        <v>0</v>
      </c>
      <c r="N14" s="138">
        <f>COUNTIFS(Week,'Adherence (OP)'!N$3,Agent_ID,'Adherence (OP)'!$B14,TargeType,"Agent Level",Queue,$C$2,DEP,"Operation")</f>
        <v>0</v>
      </c>
      <c r="O14" s="138">
        <f>COUNTIFS(Week,'Adherence (OP)'!O$3,Agent_ID,'Adherence (OP)'!$B14,TargeType,"Agent Level",Queue,$C$2,DEP,"Operation")</f>
        <v>0</v>
      </c>
      <c r="P14" s="138">
        <f>COUNTIFS(Week,'Adherence (OP)'!P$3,Agent_ID,'Adherence (OP)'!$B14,TargeType,"Agent Level",Queue,$C$2,DEP,"Operation")</f>
        <v>0</v>
      </c>
      <c r="Q14" s="138">
        <f>COUNTIFS(Week,'Adherence (OP)'!Q$3,Agent_ID,'Adherence (OP)'!$B14,TargeType,"Agent Level",Queue,$C$2,DEP,"Operation")</f>
        <v>0</v>
      </c>
      <c r="R14" s="26" t="b">
        <f t="shared" ref="R14:R16" si="6">SUM(N14:Q14)&gt;=SUM(J14:M14)</f>
        <v>0</v>
      </c>
      <c r="S14" s="78">
        <f>IFERROR(SUM(N5:Q5)/SUM(J5:M5),"")</f>
        <v>0</v>
      </c>
      <c r="T14" s="232" t="s">
        <v>4</v>
      </c>
      <c r="U14" s="234"/>
      <c r="V14" s="4">
        <f>J68</f>
        <v>28</v>
      </c>
      <c r="W14" s="4">
        <f t="shared" ref="W14:Y14" si="7">K68</f>
        <v>28</v>
      </c>
      <c r="X14" s="4">
        <f t="shared" si="7"/>
        <v>13</v>
      </c>
      <c r="Y14" s="4">
        <f t="shared" si="7"/>
        <v>13</v>
      </c>
      <c r="Z14" s="4">
        <f>SUM(V14:Y14)</f>
        <v>82</v>
      </c>
    </row>
    <row r="15" spans="2:26" ht="13.5" customHeight="1">
      <c r="B15" s="77">
        <v>31401</v>
      </c>
      <c r="C15" s="135" t="s">
        <v>376</v>
      </c>
      <c r="D15" s="138" t="s">
        <v>101</v>
      </c>
      <c r="E15" s="138" t="s">
        <v>99</v>
      </c>
      <c r="F15" s="138" t="s">
        <v>209</v>
      </c>
      <c r="G15" s="138" t="s">
        <v>209</v>
      </c>
      <c r="H15" s="138"/>
      <c r="I15" s="138"/>
      <c r="J15" s="134">
        <f>IFERROR(VLOOKUP(F15,DV!$D:$E,2,FALSE),0)</f>
        <v>1</v>
      </c>
      <c r="K15" s="134">
        <f>IFERROR(VLOOKUP(G15,DV!$D:$E,2,FALSE),0)</f>
        <v>1</v>
      </c>
      <c r="L15" s="134">
        <f>IFERROR(VLOOKUP(H15,DV!$D:$E,2,FALSE),0)</f>
        <v>0</v>
      </c>
      <c r="M15" s="134">
        <f>IFERROR(VLOOKUP(I15,DV!$D:$E,2,FALSE),0)</f>
        <v>0</v>
      </c>
      <c r="N15" s="138">
        <f>COUNTIFS(Week,'Adherence (OP)'!N$3,Agent_ID,'Adherence (OP)'!$B15,TargeType,"Agent Level",Queue,$C$2,DEP,"Operation")</f>
        <v>0</v>
      </c>
      <c r="O15" s="138">
        <f>COUNTIFS(Week,'Adherence (OP)'!O$3,Agent_ID,'Adherence (OP)'!$B15,TargeType,"Agent Level",Queue,$C$2,DEP,"Operation")</f>
        <v>0</v>
      </c>
      <c r="P15" s="138">
        <f>COUNTIFS(Week,'Adherence (OP)'!P$3,Agent_ID,'Adherence (OP)'!$B15,TargeType,"Agent Level",Queue,$C$2,DEP,"Operation")</f>
        <v>0</v>
      </c>
      <c r="Q15" s="138">
        <f>COUNTIFS(Week,'Adherence (OP)'!Q$3,Agent_ID,'Adherence (OP)'!$B15,TargeType,"Agent Level",Queue,$C$2,DEP,"Operation")</f>
        <v>0</v>
      </c>
      <c r="R15" s="26" t="b">
        <f t="shared" si="6"/>
        <v>0</v>
      </c>
      <c r="S15" s="78">
        <f>IFERROR(SUM(N9:Q9)/SUM(J9:M9),"")</f>
        <v>0</v>
      </c>
      <c r="T15" s="215" t="s">
        <v>109</v>
      </c>
      <c r="U15" s="216"/>
      <c r="V15" s="138">
        <f t="shared" ref="V15:Y15" si="8">N68</f>
        <v>0</v>
      </c>
      <c r="W15" s="4">
        <f t="shared" si="8"/>
        <v>0</v>
      </c>
      <c r="X15" s="4">
        <f t="shared" si="8"/>
        <v>0</v>
      </c>
      <c r="Y15" s="4">
        <f t="shared" si="8"/>
        <v>0</v>
      </c>
      <c r="Z15" s="4">
        <f>SUM(V15:Y15)</f>
        <v>0</v>
      </c>
    </row>
    <row r="16" spans="2:26">
      <c r="B16" s="77">
        <v>32962</v>
      </c>
      <c r="C16" s="135" t="s">
        <v>398</v>
      </c>
      <c r="D16" s="138" t="s">
        <v>101</v>
      </c>
      <c r="E16" s="138" t="s">
        <v>99</v>
      </c>
      <c r="F16" s="138" t="s">
        <v>209</v>
      </c>
      <c r="G16" s="138" t="s">
        <v>209</v>
      </c>
      <c r="H16" s="138"/>
      <c r="I16" s="138"/>
      <c r="J16" s="134">
        <f>IFERROR(VLOOKUP(F16,DV!$D:$E,2,FALSE),0)</f>
        <v>1</v>
      </c>
      <c r="K16" s="134">
        <f>IFERROR(VLOOKUP(G16,DV!$D:$E,2,FALSE),0)</f>
        <v>1</v>
      </c>
      <c r="L16" s="134">
        <f>IFERROR(VLOOKUP(H16,DV!$D:$E,2,FALSE),0)</f>
        <v>0</v>
      </c>
      <c r="M16" s="134">
        <f>IFERROR(VLOOKUP(I16,DV!$D:$E,2,FALSE),0)</f>
        <v>0</v>
      </c>
      <c r="N16" s="138">
        <f>COUNTIFS(Week,'Adherence (OP)'!N$3,Agent_ID,'Adherence (OP)'!$B16,TargeType,"Agent Level",Queue,$C$2,DEP,"Operation")</f>
        <v>0</v>
      </c>
      <c r="O16" s="138">
        <f>COUNTIFS(Week,'Adherence (OP)'!O$3,Agent_ID,'Adherence (OP)'!$B16,TargeType,"Agent Level",Queue,$C$2,DEP,"Operation")</f>
        <v>0</v>
      </c>
      <c r="P16" s="138">
        <f>COUNTIFS(Week,'Adherence (OP)'!P$3,Agent_ID,'Adherence (OP)'!$B16,TargeType,"Agent Level",Queue,$C$2,DEP,"Operation")</f>
        <v>0</v>
      </c>
      <c r="Q16" s="138">
        <f>COUNTIFS(Week,'Adherence (OP)'!Q$3,Agent_ID,'Adherence (OP)'!$B16,TargeType,"Agent Level",Queue,$C$2,DEP,"Operation")</f>
        <v>0</v>
      </c>
      <c r="R16" s="26" t="b">
        <f t="shared" si="6"/>
        <v>0</v>
      </c>
      <c r="S16" s="78" t="str">
        <f>IFERROR(SUM(N29:Q29)/SUM(J29:M29),"")</f>
        <v/>
      </c>
      <c r="T16" s="215" t="s">
        <v>146</v>
      </c>
      <c r="U16" s="216"/>
      <c r="V16" s="54">
        <f>IF(V14&lt;&gt;0,V15/V14,"")</f>
        <v>0</v>
      </c>
      <c r="W16" s="54">
        <f>IF(W14&lt;&gt;0,W15/W14,"")</f>
        <v>0</v>
      </c>
      <c r="X16" s="54">
        <f>IF(X14&lt;&gt;0,X15/X14,"")</f>
        <v>0</v>
      </c>
      <c r="Y16" s="54">
        <f>IF(Y14&lt;&gt;0,Y15/Y14,"")</f>
        <v>0</v>
      </c>
      <c r="Z16" s="54">
        <f>IF(Z14&lt;&gt;0,Z15/Z14,"")</f>
        <v>0</v>
      </c>
    </row>
    <row r="17" spans="2:27">
      <c r="B17" s="180">
        <v>32754</v>
      </c>
      <c r="C17" s="181" t="s">
        <v>455</v>
      </c>
      <c r="D17" s="178" t="s">
        <v>101</v>
      </c>
      <c r="E17" s="178" t="s">
        <v>99</v>
      </c>
      <c r="F17" s="178" t="s">
        <v>210</v>
      </c>
      <c r="G17" s="178" t="s">
        <v>210</v>
      </c>
      <c r="H17" s="138"/>
      <c r="I17" s="138"/>
      <c r="J17" s="134">
        <f>IFERROR(VLOOKUP(F17,DV!$D:$E,2,FALSE),0)</f>
        <v>2</v>
      </c>
      <c r="K17" s="134">
        <f>IFERROR(VLOOKUP(G17,DV!$D:$E,2,FALSE),0)</f>
        <v>2</v>
      </c>
      <c r="L17" s="134">
        <f>IFERROR(VLOOKUP(H17,DV!$D:$E,2,FALSE),0)</f>
        <v>0</v>
      </c>
      <c r="M17" s="134">
        <f>IFERROR(VLOOKUP(I17,DV!$D:$E,2,FALSE),0)</f>
        <v>0</v>
      </c>
      <c r="N17" s="138">
        <f>COUNTIFS(Week,'Adherence (OP)'!N$3,Agent_ID,'Adherence (OP)'!$B17,TargeType,"Agent Level",Queue,$C$2,DEP,"Operation")</f>
        <v>0</v>
      </c>
      <c r="O17" s="138">
        <f>COUNTIFS(Week,'Adherence (OP)'!O$3,Agent_ID,'Adherence (OP)'!$B17,TargeType,"Agent Level",Queue,$C$2,DEP,"Operation")</f>
        <v>0</v>
      </c>
      <c r="P17" s="138">
        <f>COUNTIFS(Week,'Adherence (OP)'!P$3,Agent_ID,'Adherence (OP)'!$B17,TargeType,"Agent Level",Queue,$C$2,DEP,"Operation")</f>
        <v>0</v>
      </c>
      <c r="Q17" s="138">
        <f>COUNTIFS(Week,'Adherence (OP)'!Q$3,Agent_ID,'Adherence (OP)'!$B17,TargeType,"Agent Level",Queue,$C$2,DEP,"Operation")</f>
        <v>0</v>
      </c>
      <c r="R17" s="26" t="b">
        <f t="shared" ref="R17:R29" si="9">SUM(N17:Q17)&gt;=SUM(J17:M17)</f>
        <v>0</v>
      </c>
      <c r="S17" s="78" t="str">
        <f>IFERROR(SUM(N30:Q30)/SUM(J30:M30),"")</f>
        <v/>
      </c>
    </row>
    <row r="18" spans="2:27">
      <c r="B18" s="180">
        <v>32785</v>
      </c>
      <c r="C18" s="181" t="s">
        <v>456</v>
      </c>
      <c r="D18" s="178" t="s">
        <v>101</v>
      </c>
      <c r="E18" s="178" t="s">
        <v>99</v>
      </c>
      <c r="F18" s="178" t="s">
        <v>210</v>
      </c>
      <c r="G18" s="178" t="s">
        <v>210</v>
      </c>
      <c r="H18" s="138"/>
      <c r="I18" s="138"/>
      <c r="J18" s="134">
        <f>IFERROR(VLOOKUP(F18,DV!$D:$E,2,FALSE),0)</f>
        <v>2</v>
      </c>
      <c r="K18" s="134">
        <f>IFERROR(VLOOKUP(G18,DV!$D:$E,2,FALSE),0)</f>
        <v>2</v>
      </c>
      <c r="L18" s="134">
        <f>IFERROR(VLOOKUP(H18,DV!$D:$E,2,FALSE),0)</f>
        <v>0</v>
      </c>
      <c r="M18" s="134">
        <f>IFERROR(VLOOKUP(I18,DV!$D:$E,2,FALSE),0)</f>
        <v>0</v>
      </c>
      <c r="N18" s="138">
        <f>COUNTIFS(Week,'Adherence (OP)'!N$3,Agent_ID,'Adherence (OP)'!$B18,TargeType,"Agent Level",Queue,$C$2,DEP,"Operation")</f>
        <v>0</v>
      </c>
      <c r="O18" s="138">
        <f>COUNTIFS(Week,'Adherence (OP)'!O$3,Agent_ID,'Adherence (OP)'!$B18,TargeType,"Agent Level",Queue,$C$2,DEP,"Operation")</f>
        <v>0</v>
      </c>
      <c r="P18" s="138">
        <f>COUNTIFS(Week,'Adherence (OP)'!P$3,Agent_ID,'Adherence (OP)'!$B18,TargeType,"Agent Level",Queue,$C$2,DEP,"Operation")</f>
        <v>0</v>
      </c>
      <c r="Q18" s="138">
        <f>COUNTIFS(Week,'Adherence (OP)'!Q$3,Agent_ID,'Adherence (OP)'!$B18,TargeType,"Agent Level",Queue,$C$2,DEP,"Operation")</f>
        <v>0</v>
      </c>
      <c r="R18" s="26" t="b">
        <f t="shared" si="9"/>
        <v>0</v>
      </c>
      <c r="S18" s="78">
        <f>IFERROR(SUM(N31:Q31)/SUM(J31:M31),"")</f>
        <v>0.02</v>
      </c>
    </row>
    <row r="19" spans="2:27">
      <c r="B19" s="174">
        <v>32755</v>
      </c>
      <c r="C19" s="135" t="s">
        <v>457</v>
      </c>
      <c r="D19" s="110" t="s">
        <v>101</v>
      </c>
      <c r="E19" s="110" t="s">
        <v>99</v>
      </c>
      <c r="F19" s="110" t="s">
        <v>210</v>
      </c>
      <c r="G19" s="110" t="s">
        <v>210</v>
      </c>
      <c r="H19" s="138"/>
      <c r="I19" s="138"/>
      <c r="J19" s="134">
        <f>IFERROR(VLOOKUP(F19,DV!$D:$E,2,FALSE),0)</f>
        <v>2</v>
      </c>
      <c r="K19" s="134">
        <f>IFERROR(VLOOKUP(G19,DV!$D:$E,2,FALSE),0)</f>
        <v>2</v>
      </c>
      <c r="L19" s="134">
        <f>IFERROR(VLOOKUP(H19,DV!$D:$E,2,FALSE),0)</f>
        <v>0</v>
      </c>
      <c r="M19" s="134">
        <f>IFERROR(VLOOKUP(I19,DV!$D:$E,2,FALSE),0)</f>
        <v>0</v>
      </c>
      <c r="N19" s="138">
        <f>COUNTIFS(Week,'Adherence (OP)'!N$3,Agent_ID,'Adherence (OP)'!$B19,TargeType,"Agent Level",Queue,$C$2,DEP,"Operation")</f>
        <v>0</v>
      </c>
      <c r="O19" s="138">
        <f>COUNTIFS(Week,'Adherence (OP)'!O$3,Agent_ID,'Adherence (OP)'!$B19,TargeType,"Agent Level",Queue,$C$2,DEP,"Operation")</f>
        <v>0</v>
      </c>
      <c r="P19" s="138">
        <f>COUNTIFS(Week,'Adherence (OP)'!P$3,Agent_ID,'Adherence (OP)'!$B19,TargeType,"Agent Level",Queue,$C$2,DEP,"Operation")</f>
        <v>0</v>
      </c>
      <c r="Q19" s="138">
        <f>COUNTIFS(Week,'Adherence (OP)'!Q$3,Agent_ID,'Adherence (OP)'!$B19,TargeType,"Agent Level",Queue,$C$2,DEP,"Operation")</f>
        <v>0</v>
      </c>
      <c r="R19" s="26" t="b">
        <f t="shared" si="9"/>
        <v>0</v>
      </c>
    </row>
    <row r="20" spans="2:27">
      <c r="B20" s="174">
        <v>32767</v>
      </c>
      <c r="C20" s="135" t="s">
        <v>458</v>
      </c>
      <c r="D20" s="110" t="s">
        <v>101</v>
      </c>
      <c r="E20" s="110" t="s">
        <v>99</v>
      </c>
      <c r="F20" s="110" t="s">
        <v>210</v>
      </c>
      <c r="G20" s="110" t="s">
        <v>210</v>
      </c>
      <c r="H20" s="138"/>
      <c r="I20" s="138"/>
      <c r="J20" s="134">
        <f>IFERROR(VLOOKUP(F20,DV!$D:$E,2,FALSE),0)</f>
        <v>2</v>
      </c>
      <c r="K20" s="134">
        <f>IFERROR(VLOOKUP(G20,DV!$D:$E,2,FALSE),0)</f>
        <v>2</v>
      </c>
      <c r="L20" s="134">
        <f>IFERROR(VLOOKUP(H20,DV!$D:$E,2,FALSE),0)</f>
        <v>0</v>
      </c>
      <c r="M20" s="134">
        <f>IFERROR(VLOOKUP(I20,DV!$D:$E,2,FALSE),0)</f>
        <v>0</v>
      </c>
      <c r="N20" s="138">
        <f>COUNTIFS(Week,'Adherence (OP)'!N$3,Agent_ID,'Adherence (OP)'!$B20,TargeType,"Agent Level",Queue,$C$2,DEP,"Operation")</f>
        <v>0</v>
      </c>
      <c r="O20" s="138">
        <f>COUNTIFS(Week,'Adherence (OP)'!O$3,Agent_ID,'Adherence (OP)'!$B20,TargeType,"Agent Level",Queue,$C$2,DEP,"Operation")</f>
        <v>0</v>
      </c>
      <c r="P20" s="138">
        <f>COUNTIFS(Week,'Adherence (OP)'!P$3,Agent_ID,'Adherence (OP)'!$B20,TargeType,"Agent Level",Queue,$C$2,DEP,"Operation")</f>
        <v>0</v>
      </c>
      <c r="Q20" s="138">
        <f>COUNTIFS(Week,'Adherence (OP)'!Q$3,Agent_ID,'Adherence (OP)'!$B20,TargeType,"Agent Level",Queue,$C$2,DEP,"Operation")</f>
        <v>0</v>
      </c>
      <c r="R20" s="26" t="b">
        <f t="shared" si="9"/>
        <v>0</v>
      </c>
    </row>
    <row r="21" spans="2:27">
      <c r="B21" s="174">
        <v>32756</v>
      </c>
      <c r="C21" s="135" t="s">
        <v>459</v>
      </c>
      <c r="D21" s="110" t="s">
        <v>101</v>
      </c>
      <c r="E21" s="110" t="s">
        <v>99</v>
      </c>
      <c r="F21" s="110" t="s">
        <v>210</v>
      </c>
      <c r="G21" s="110" t="s">
        <v>210</v>
      </c>
      <c r="H21" s="138"/>
      <c r="I21" s="138"/>
      <c r="J21" s="134">
        <f>IFERROR(VLOOKUP(F21,DV!$D:$E,2,FALSE),0)</f>
        <v>2</v>
      </c>
      <c r="K21" s="134">
        <f>IFERROR(VLOOKUP(G21,DV!$D:$E,2,FALSE),0)</f>
        <v>2</v>
      </c>
      <c r="L21" s="134">
        <f>IFERROR(VLOOKUP(H21,DV!$D:$E,2,FALSE),0)</f>
        <v>0</v>
      </c>
      <c r="M21" s="134">
        <f>IFERROR(VLOOKUP(I21,DV!$D:$E,2,FALSE),0)</f>
        <v>0</v>
      </c>
      <c r="N21" s="138">
        <f>COUNTIFS(Week,'Adherence (OP)'!N$3,Agent_ID,'Adherence (OP)'!$B21,TargeType,"Agent Level",Queue,$C$2,DEP,"Operation")</f>
        <v>0</v>
      </c>
      <c r="O21" s="138">
        <f>COUNTIFS(Week,'Adherence (OP)'!O$3,Agent_ID,'Adherence (OP)'!$B21,TargeType,"Agent Level",Queue,$C$2,DEP,"Operation")</f>
        <v>0</v>
      </c>
      <c r="P21" s="138">
        <f>COUNTIFS(Week,'Adherence (OP)'!P$3,Agent_ID,'Adherence (OP)'!$B21,TargeType,"Agent Level",Queue,$C$2,DEP,"Operation")</f>
        <v>0</v>
      </c>
      <c r="Q21" s="138">
        <f>COUNTIFS(Week,'Adherence (OP)'!Q$3,Agent_ID,'Adherence (OP)'!$B21,TargeType,"Agent Level",Queue,$C$2,DEP,"Operation")</f>
        <v>0</v>
      </c>
      <c r="R21" s="26" t="b">
        <f t="shared" si="9"/>
        <v>0</v>
      </c>
    </row>
    <row r="22" spans="2:27">
      <c r="B22" s="174">
        <v>32762</v>
      </c>
      <c r="C22" s="135" t="s">
        <v>460</v>
      </c>
      <c r="D22" s="110" t="s">
        <v>101</v>
      </c>
      <c r="E22" s="110" t="s">
        <v>99</v>
      </c>
      <c r="F22" s="110" t="s">
        <v>210</v>
      </c>
      <c r="G22" s="110" t="s">
        <v>210</v>
      </c>
      <c r="H22" s="138"/>
      <c r="I22" s="138"/>
      <c r="J22" s="134">
        <f>IFERROR(VLOOKUP(F22,DV!$D:$E,2,FALSE),0)</f>
        <v>2</v>
      </c>
      <c r="K22" s="134">
        <f>IFERROR(VLOOKUP(G22,DV!$D:$E,2,FALSE),0)</f>
        <v>2</v>
      </c>
      <c r="L22" s="134">
        <f>IFERROR(VLOOKUP(H22,DV!$D:$E,2,FALSE),0)</f>
        <v>0</v>
      </c>
      <c r="M22" s="134">
        <f>IFERROR(VLOOKUP(I22,DV!$D:$E,2,FALSE),0)</f>
        <v>0</v>
      </c>
      <c r="N22" s="138">
        <f>COUNTIFS(Week,'Adherence (OP)'!N$3,Agent_ID,'Adherence (OP)'!$B22,TargeType,"Agent Level",Queue,$C$2,DEP,"Operation")</f>
        <v>0</v>
      </c>
      <c r="O22" s="138">
        <f>COUNTIFS(Week,'Adherence (OP)'!O$3,Agent_ID,'Adherence (OP)'!$B22,TargeType,"Agent Level",Queue,$C$2,DEP,"Operation")</f>
        <v>0</v>
      </c>
      <c r="P22" s="138">
        <f>COUNTIFS(Week,'Adherence (OP)'!P$3,Agent_ID,'Adherence (OP)'!$B22,TargeType,"Agent Level",Queue,$C$2,DEP,"Operation")</f>
        <v>0</v>
      </c>
      <c r="Q22" s="138">
        <f>COUNTIFS(Week,'Adherence (OP)'!Q$3,Agent_ID,'Adherence (OP)'!$B22,TargeType,"Agent Level",Queue,$C$2,DEP,"Operation")</f>
        <v>0</v>
      </c>
      <c r="R22" s="26" t="b">
        <f t="shared" si="9"/>
        <v>0</v>
      </c>
    </row>
    <row r="23" spans="2:27">
      <c r="B23" s="77"/>
      <c r="C23" s="135"/>
      <c r="D23" s="138"/>
      <c r="E23" s="138"/>
      <c r="F23" s="138"/>
      <c r="G23" s="138"/>
      <c r="H23" s="138"/>
      <c r="I23" s="138"/>
      <c r="J23" s="134">
        <f>IFERROR(VLOOKUP(F23,DV!$D:$E,2,FALSE),0)</f>
        <v>0</v>
      </c>
      <c r="K23" s="134">
        <f>IFERROR(VLOOKUP(G23,DV!$D:$E,2,FALSE),0)</f>
        <v>0</v>
      </c>
      <c r="L23" s="134">
        <f>IFERROR(VLOOKUP(H23,DV!$D:$E,2,FALSE),0)</f>
        <v>0</v>
      </c>
      <c r="M23" s="134">
        <f>IFERROR(VLOOKUP(I23,DV!$D:$E,2,FALSE),0)</f>
        <v>0</v>
      </c>
      <c r="N23" s="138">
        <f>COUNTIFS(Week,'Adherence (OP)'!N$3,Agent_ID,'Adherence (OP)'!$B23,TargeType,"Agent Level",Queue,$C$2,DEP,"Operation")</f>
        <v>0</v>
      </c>
      <c r="O23" s="138">
        <f>COUNTIFS(Week,'Adherence (OP)'!O$3,Agent_ID,'Adherence (OP)'!$B23,TargeType,"Agent Level",Queue,$C$2,DEP,"Operation")</f>
        <v>0</v>
      </c>
      <c r="P23" s="138">
        <f>COUNTIFS(Week,'Adherence (OP)'!P$3,Agent_ID,'Adherence (OP)'!$B23,TargeType,"Agent Level",Queue,$C$2,DEP,"Operation")</f>
        <v>0</v>
      </c>
      <c r="Q23" s="138">
        <f>COUNTIFS(Week,'Adherence (OP)'!Q$3,Agent_ID,'Adherence (OP)'!$B23,TargeType,"Agent Level",Queue,$C$2,DEP,"Operation")</f>
        <v>0</v>
      </c>
      <c r="R23" s="26" t="b">
        <f t="shared" si="9"/>
        <v>1</v>
      </c>
    </row>
    <row r="24" spans="2:27">
      <c r="B24" s="77"/>
      <c r="C24" s="135"/>
      <c r="D24" s="138"/>
      <c r="E24" s="138"/>
      <c r="F24" s="138"/>
      <c r="G24" s="138"/>
      <c r="H24" s="138"/>
      <c r="I24" s="138"/>
      <c r="J24" s="134">
        <f>IFERROR(VLOOKUP(F24,DV!$D:$E,2,FALSE),0)</f>
        <v>0</v>
      </c>
      <c r="K24" s="134">
        <f>IFERROR(VLOOKUP(G24,DV!$D:$E,2,FALSE),0)</f>
        <v>0</v>
      </c>
      <c r="L24" s="134">
        <f>IFERROR(VLOOKUP(H24,DV!$D:$E,2,FALSE),0)</f>
        <v>0</v>
      </c>
      <c r="M24" s="134">
        <f>IFERROR(VLOOKUP(I24,DV!$D:$E,2,FALSE),0)</f>
        <v>0</v>
      </c>
      <c r="N24" s="138">
        <f>COUNTIFS(Week,'Adherence (OP)'!N$3,Agent_ID,'Adherence (OP)'!$B24,TargeType,"Agent Level",Queue,$C$2,DEP,"Operation")</f>
        <v>0</v>
      </c>
      <c r="O24" s="138">
        <f>COUNTIFS(Week,'Adherence (OP)'!O$3,Agent_ID,'Adherence (OP)'!$B24,TargeType,"Agent Level",Queue,$C$2,DEP,"Operation")</f>
        <v>0</v>
      </c>
      <c r="P24" s="138">
        <f>COUNTIFS(Week,'Adherence (OP)'!P$3,Agent_ID,'Adherence (OP)'!$B24,TargeType,"Agent Level",Queue,$C$2,DEP,"Operation")</f>
        <v>0</v>
      </c>
      <c r="Q24" s="138">
        <f>COUNTIFS(Week,'Adherence (OP)'!Q$3,Agent_ID,'Adherence (OP)'!$B24,TargeType,"Agent Level",Queue,$C$2,DEP,"Operation")</f>
        <v>0</v>
      </c>
      <c r="R24" s="26" t="b">
        <f t="shared" si="9"/>
        <v>1</v>
      </c>
    </row>
    <row r="25" spans="2:27">
      <c r="B25" s="77"/>
      <c r="C25" s="135"/>
      <c r="D25" s="138"/>
      <c r="E25" s="138"/>
      <c r="F25" s="138"/>
      <c r="G25" s="138"/>
      <c r="H25" s="138"/>
      <c r="I25" s="138"/>
      <c r="J25" s="134">
        <f>IFERROR(VLOOKUP(F25,DV!$D:$E,2,FALSE),0)</f>
        <v>0</v>
      </c>
      <c r="K25" s="134">
        <f>IFERROR(VLOOKUP(G25,DV!$D:$E,2,FALSE),0)</f>
        <v>0</v>
      </c>
      <c r="L25" s="134">
        <f>IFERROR(VLOOKUP(H25,DV!$D:$E,2,FALSE),0)</f>
        <v>0</v>
      </c>
      <c r="M25" s="134">
        <f>IFERROR(VLOOKUP(I25,DV!$D:$E,2,FALSE),0)</f>
        <v>0</v>
      </c>
      <c r="N25" s="138">
        <f>COUNTIFS(Week,'Adherence (OP)'!N$3,Agent_ID,'Adherence (OP)'!$B25,TargeType,"Agent Level",Queue,$C$2,DEP,"Operation")</f>
        <v>0</v>
      </c>
      <c r="O25" s="138">
        <f>COUNTIFS(Week,'Adherence (OP)'!O$3,Agent_ID,'Adherence (OP)'!$B25,TargeType,"Agent Level",Queue,$C$2,DEP,"Operation")</f>
        <v>0</v>
      </c>
      <c r="P25" s="138">
        <f>COUNTIFS(Week,'Adherence (OP)'!P$3,Agent_ID,'Adherence (OP)'!$B25,TargeType,"Agent Level",Queue,$C$2,DEP,"Operation")</f>
        <v>0</v>
      </c>
      <c r="Q25" s="138">
        <f>COUNTIFS(Week,'Adherence (OP)'!Q$3,Agent_ID,'Adherence (OP)'!$B25,TargeType,"Agent Level",Queue,$C$2,DEP,"Operation")</f>
        <v>0</v>
      </c>
      <c r="R25" s="26" t="b">
        <f t="shared" si="9"/>
        <v>1</v>
      </c>
    </row>
    <row r="26" spans="2:27">
      <c r="B26" s="77"/>
      <c r="C26" s="135"/>
      <c r="D26" s="138"/>
      <c r="E26" s="138"/>
      <c r="F26" s="138"/>
      <c r="G26" s="138"/>
      <c r="H26" s="138"/>
      <c r="I26" s="138"/>
      <c r="J26" s="134">
        <f>IFERROR(VLOOKUP(F26,DV!$D:$E,2,FALSE),0)</f>
        <v>0</v>
      </c>
      <c r="K26" s="134">
        <f>IFERROR(VLOOKUP(G26,DV!$D:$E,2,FALSE),0)</f>
        <v>0</v>
      </c>
      <c r="L26" s="134">
        <f>IFERROR(VLOOKUP(H26,DV!$D:$E,2,FALSE),0)</f>
        <v>0</v>
      </c>
      <c r="M26" s="134">
        <f>IFERROR(VLOOKUP(I26,DV!$D:$E,2,FALSE),0)</f>
        <v>0</v>
      </c>
      <c r="N26" s="138">
        <f>COUNTIFS(Week,'Adherence (OP)'!N$3,Agent_ID,'Adherence (OP)'!$B26,TargeType,"Agent Level",Queue,$C$2,DEP,"Operation")</f>
        <v>0</v>
      </c>
      <c r="O26" s="138">
        <f>COUNTIFS(Week,'Adherence (OP)'!O$3,Agent_ID,'Adherence (OP)'!$B26,TargeType,"Agent Level",Queue,$C$2,DEP,"Operation")</f>
        <v>0</v>
      </c>
      <c r="P26" s="138">
        <f>COUNTIFS(Week,'Adherence (OP)'!P$3,Agent_ID,'Adherence (OP)'!$B26,TargeType,"Agent Level",Queue,$C$2,DEP,"Operation")</f>
        <v>0</v>
      </c>
      <c r="Q26" s="138">
        <f>COUNTIFS(Week,'Adherence (OP)'!Q$3,Agent_ID,'Adherence (OP)'!$B26,TargeType,"Agent Level",Queue,$C$2,DEP,"Operation")</f>
        <v>0</v>
      </c>
      <c r="R26" s="26" t="b">
        <f t="shared" si="9"/>
        <v>1</v>
      </c>
    </row>
    <row r="27" spans="2:27">
      <c r="B27" s="77"/>
      <c r="C27" s="135"/>
      <c r="D27" s="138"/>
      <c r="E27" s="138"/>
      <c r="F27" s="138"/>
      <c r="G27" s="138"/>
      <c r="H27" s="138"/>
      <c r="I27" s="138"/>
      <c r="J27" s="134">
        <f>IFERROR(VLOOKUP(F27,DV!$D:$E,2,FALSE),0)</f>
        <v>0</v>
      </c>
      <c r="K27" s="134">
        <f>IFERROR(VLOOKUP(G27,DV!$D:$E,2,FALSE),0)</f>
        <v>0</v>
      </c>
      <c r="L27" s="134">
        <f>IFERROR(VLOOKUP(H27,DV!$D:$E,2,FALSE),0)</f>
        <v>0</v>
      </c>
      <c r="M27" s="134">
        <f>IFERROR(VLOOKUP(I27,DV!$D:$E,2,FALSE),0)</f>
        <v>0</v>
      </c>
      <c r="N27" s="138">
        <f>COUNTIFS(Week,'Adherence (OP)'!N$3,Agent_ID,'Adherence (OP)'!$B27,TargeType,"Agent Level",Queue,$C$2,DEP,"Operation")</f>
        <v>0</v>
      </c>
      <c r="O27" s="138">
        <f>COUNTIFS(Week,'Adherence (OP)'!O$3,Agent_ID,'Adherence (OP)'!$B27,TargeType,"Agent Level",Queue,$C$2,DEP,"Operation")</f>
        <v>0</v>
      </c>
      <c r="P27" s="138">
        <f>COUNTIFS(Week,'Adherence (OP)'!P$3,Agent_ID,'Adherence (OP)'!$B27,TargeType,"Agent Level",Queue,$C$2,DEP,"Operation")</f>
        <v>0</v>
      </c>
      <c r="Q27" s="138">
        <f>COUNTIFS(Week,'Adherence (OP)'!Q$3,Agent_ID,'Adherence (OP)'!$B27,TargeType,"Agent Level",Queue,$C$2,DEP,"Operation")</f>
        <v>0</v>
      </c>
      <c r="R27" s="26" t="b">
        <f t="shared" si="9"/>
        <v>1</v>
      </c>
    </row>
    <row r="28" spans="2:27">
      <c r="B28" s="77"/>
      <c r="C28" s="135"/>
      <c r="D28" s="138"/>
      <c r="E28" s="138"/>
      <c r="F28" s="138"/>
      <c r="G28" s="138"/>
      <c r="H28" s="138"/>
      <c r="I28" s="138"/>
      <c r="J28" s="134">
        <f>IFERROR(VLOOKUP(F28,DV!$D:$E,2,FALSE),0)</f>
        <v>0</v>
      </c>
      <c r="K28" s="134">
        <f>IFERROR(VLOOKUP(G28,DV!$D:$E,2,FALSE),0)</f>
        <v>0</v>
      </c>
      <c r="L28" s="134">
        <f>IFERROR(VLOOKUP(H28,DV!$D:$E,2,FALSE),0)</f>
        <v>0</v>
      </c>
      <c r="M28" s="134">
        <f>IFERROR(VLOOKUP(I28,DV!$D:$E,2,FALSE),0)</f>
        <v>0</v>
      </c>
      <c r="N28" s="138">
        <f>COUNTIFS(Week,'Adherence (OP)'!N$3,Agent_ID,'Adherence (OP)'!$B28,TargeType,"Agent Level",Queue,$C$2,DEP,"Operation")</f>
        <v>0</v>
      </c>
      <c r="O28" s="138">
        <f>COUNTIFS(Week,'Adherence (OP)'!O$3,Agent_ID,'Adherence (OP)'!$B28,TargeType,"Agent Level",Queue,$C$2,DEP,"Operation")</f>
        <v>0</v>
      </c>
      <c r="P28" s="138">
        <f>COUNTIFS(Week,'Adherence (OP)'!P$3,Agent_ID,'Adherence (OP)'!$B28,TargeType,"Agent Level",Queue,$C$2,DEP,"Operation")</f>
        <v>0</v>
      </c>
      <c r="Q28" s="138">
        <f>COUNTIFS(Week,'Adherence (OP)'!Q$3,Agent_ID,'Adherence (OP)'!$B28,TargeType,"Agent Level",Queue,$C$2,DEP,"Operation")</f>
        <v>0</v>
      </c>
      <c r="R28" s="26" t="b">
        <f t="shared" si="9"/>
        <v>1</v>
      </c>
      <c r="U28" s="212" t="s">
        <v>313</v>
      </c>
      <c r="V28" s="213"/>
      <c r="W28" s="40" t="s">
        <v>113</v>
      </c>
      <c r="X28" s="40" t="s">
        <v>114</v>
      </c>
      <c r="Y28" s="40" t="s">
        <v>115</v>
      </c>
      <c r="Z28" s="40" t="s">
        <v>116</v>
      </c>
      <c r="AA28" s="40" t="s">
        <v>6</v>
      </c>
    </row>
    <row r="29" spans="2:27">
      <c r="B29" s="77"/>
      <c r="C29" s="135"/>
      <c r="D29" s="138"/>
      <c r="E29" s="138"/>
      <c r="F29" s="138"/>
      <c r="G29" s="138"/>
      <c r="H29" s="138"/>
      <c r="I29" s="4"/>
      <c r="J29" s="134">
        <f>IFERROR(VLOOKUP(F29,DV!$D:$E,2,FALSE),0)</f>
        <v>0</v>
      </c>
      <c r="K29" s="134">
        <f>IFERROR(VLOOKUP(G29,DV!$D:$E,2,FALSE),0)</f>
        <v>0</v>
      </c>
      <c r="L29" s="134">
        <f>IFERROR(VLOOKUP(H29,DV!$D:$E,2,FALSE),0)</f>
        <v>0</v>
      </c>
      <c r="M29" s="134">
        <f>IFERROR(VLOOKUP(I29,DV!$D:$E,2,FALSE),0)</f>
        <v>0</v>
      </c>
      <c r="N29" s="138">
        <f>COUNTIFS(Week,'Adherence (OP)'!N$3,Agent_ID,'Adherence (OP)'!$B29,TargeType,"Agent Level",Queue,$C$2,DEP,"Operation")</f>
        <v>0</v>
      </c>
      <c r="O29" s="138">
        <f>COUNTIFS(Week,'Adherence (OP)'!O$3,Agent_ID,'Adherence (OP)'!$B29,TargeType,"Agent Level",Queue,$C$2,DEP,"Operation")</f>
        <v>0</v>
      </c>
      <c r="P29" s="138">
        <f>COUNTIFS(Week,'Adherence (OP)'!P$3,Agent_ID,'Adherence (OP)'!$B29,TargeType,"Agent Level",Queue,$C$2,DEP,"Operation")</f>
        <v>0</v>
      </c>
      <c r="Q29" s="138">
        <f>COUNTIFS(Week,'Adherence (OP)'!Q$3,Agent_ID,'Adherence (OP)'!$B29,TargeType,"Agent Level",Queue,$C$2,DEP,"Operation")</f>
        <v>0</v>
      </c>
      <c r="R29" s="26" t="b">
        <f t="shared" si="9"/>
        <v>1</v>
      </c>
      <c r="U29" s="232" t="s">
        <v>4</v>
      </c>
      <c r="V29" s="234"/>
      <c r="W29" s="138">
        <f>J78</f>
        <v>0</v>
      </c>
      <c r="X29" s="138">
        <f t="shared" ref="X29:Z29" si="10">K78</f>
        <v>0</v>
      </c>
      <c r="Y29" s="138">
        <f t="shared" si="10"/>
        <v>0</v>
      </c>
      <c r="Z29" s="138">
        <f t="shared" si="10"/>
        <v>0</v>
      </c>
      <c r="AA29" s="138">
        <f>SUM(W29:Z29)</f>
        <v>0</v>
      </c>
    </row>
    <row r="30" spans="2:27">
      <c r="B30" s="77"/>
      <c r="C30" s="61"/>
      <c r="D30" s="4"/>
      <c r="E30" s="4"/>
      <c r="F30" s="4"/>
      <c r="G30" s="4"/>
      <c r="H30" s="4"/>
      <c r="I30" s="4"/>
      <c r="J30" s="134">
        <f>IFERROR(VLOOKUP(F30,DV!$D:$E,2,FALSE),0)</f>
        <v>0</v>
      </c>
      <c r="K30" s="134">
        <f>IFERROR(VLOOKUP(G30,DV!$D:$E,2,FALSE),0)</f>
        <v>0</v>
      </c>
      <c r="L30" s="134">
        <f>IFERROR(VLOOKUP(H30,DV!$D:$E,2,FALSE),0)</f>
        <v>0</v>
      </c>
      <c r="M30" s="134">
        <f>IFERROR(VLOOKUP(I30,DV!$D:$E,2,FALSE),0)</f>
        <v>0</v>
      </c>
      <c r="N30" s="138">
        <f>COUNTIFS(Week,'Adherence (OP)'!N$3,Agent_ID,'Adherence (OP)'!$B30,TargeType,"Agent Level",Queue,$C$2,DEP,"Operation")</f>
        <v>0</v>
      </c>
      <c r="O30" s="138">
        <f>COUNTIFS(Week,'Adherence (OP)'!O$3,Agent_ID,'Adherence (OP)'!$B30,TargeType,"Agent Level",Queue,$C$2,DEP,"Operation")</f>
        <v>0</v>
      </c>
      <c r="P30" s="138">
        <f>COUNTIFS(Week,'Adherence (OP)'!P$3,Agent_ID,'Adherence (OP)'!$B30,TargeType,"Agent Level",Queue,$C$2,DEP,"Operation")</f>
        <v>0</v>
      </c>
      <c r="Q30" s="138">
        <f>COUNTIFS(Week,'Adherence (OP)'!Q$3,Agent_ID,'Adherence (OP)'!$B30,TargeType,"Agent Level",Queue,$C$2,DEP,"Operation")</f>
        <v>0</v>
      </c>
      <c r="R30" s="26" t="b">
        <f t="shared" ref="R30" si="11">SUM(N30:Q30)&gt;=SUM(J30:M30)</f>
        <v>1</v>
      </c>
      <c r="U30" s="215" t="s">
        <v>109</v>
      </c>
      <c r="V30" s="216"/>
      <c r="W30" s="138">
        <f>N78</f>
        <v>0</v>
      </c>
      <c r="X30" s="138">
        <f t="shared" ref="X30:Z30" si="12">O78</f>
        <v>0</v>
      </c>
      <c r="Y30" s="138">
        <f t="shared" si="12"/>
        <v>0</v>
      </c>
      <c r="Z30" s="138">
        <f t="shared" si="12"/>
        <v>0</v>
      </c>
      <c r="AA30" s="138">
        <f>SUM(W30:Z30)</f>
        <v>0</v>
      </c>
    </row>
    <row r="31" spans="2:27">
      <c r="B31" s="232" t="s">
        <v>6</v>
      </c>
      <c r="C31" s="233"/>
      <c r="D31" s="233"/>
      <c r="E31" s="233"/>
      <c r="F31" s="233"/>
      <c r="G31" s="233"/>
      <c r="H31" s="233"/>
      <c r="I31" s="234"/>
      <c r="J31" s="40">
        <f t="shared" ref="J31:Q31" si="13">SUM(J4:J30)</f>
        <v>25</v>
      </c>
      <c r="K31" s="40">
        <f t="shared" si="13"/>
        <v>25</v>
      </c>
      <c r="L31" s="40">
        <f t="shared" si="13"/>
        <v>0</v>
      </c>
      <c r="M31" s="40">
        <f t="shared" si="13"/>
        <v>0</v>
      </c>
      <c r="N31" s="40">
        <f t="shared" si="13"/>
        <v>0</v>
      </c>
      <c r="O31" s="40">
        <f t="shared" si="13"/>
        <v>0</v>
      </c>
      <c r="P31" s="40">
        <f t="shared" si="13"/>
        <v>0</v>
      </c>
      <c r="Q31" s="40">
        <f t="shared" si="13"/>
        <v>1</v>
      </c>
      <c r="U31" s="215" t="s">
        <v>146</v>
      </c>
      <c r="V31" s="216"/>
      <c r="W31" s="54" t="str">
        <f>IF(W29&lt;&gt;0,W30/W29,"")</f>
        <v/>
      </c>
      <c r="X31" s="54" t="str">
        <f>IF(X29&lt;&gt;0,X30/X29,"")</f>
        <v/>
      </c>
      <c r="Y31" s="54" t="str">
        <f>IF(Y29&lt;&gt;0,Y30/Y29,"")</f>
        <v/>
      </c>
      <c r="Z31" s="54" t="str">
        <f>IF(Z29&lt;&gt;0,Z30/Z29,"")</f>
        <v/>
      </c>
      <c r="AA31" s="54" t="str">
        <f>IF(AA29&lt;&gt;0,AA30/AA29,"")</f>
        <v/>
      </c>
    </row>
    <row r="32" spans="2:27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S32" s="78">
        <f>IFERROR(SUM(N40:Q40)/SUM(J40:M40),"")</f>
        <v>0</v>
      </c>
    </row>
    <row r="33" spans="2:19">
      <c r="S33" s="78" t="str">
        <f>IFERROR(SUM(#REF!)/SUM(#REF!),"")</f>
        <v/>
      </c>
    </row>
    <row r="34" spans="2:19">
      <c r="C34" s="128"/>
      <c r="S34" s="78" t="str">
        <f>IFERROR(SUM(#REF!)/SUM(#REF!),"")</f>
        <v/>
      </c>
    </row>
    <row r="35" spans="2:19">
      <c r="S35" s="78" t="str">
        <f>IFERROR(SUM(#REF!)/SUM(#REF!),"")</f>
        <v/>
      </c>
    </row>
    <row r="36" spans="2:19">
      <c r="S36" s="78" t="str">
        <f>IFERROR(SUM(#REF!)/SUM(#REF!),"")</f>
        <v/>
      </c>
    </row>
    <row r="37" spans="2:19">
      <c r="S37" s="78" t="str">
        <f>IFERROR(SUM(#REF!)/SUM(#REF!),"")</f>
        <v/>
      </c>
    </row>
    <row r="38" spans="2:19">
      <c r="B38" s="66" t="s">
        <v>149</v>
      </c>
      <c r="C38" s="226" t="s">
        <v>185</v>
      </c>
      <c r="D38" s="227"/>
      <c r="E38" s="228"/>
      <c r="F38" s="229" t="s">
        <v>27</v>
      </c>
      <c r="G38" s="230"/>
      <c r="H38" s="230"/>
      <c r="I38" s="231"/>
      <c r="J38" s="229" t="s">
        <v>4</v>
      </c>
      <c r="K38" s="230"/>
      <c r="L38" s="230"/>
      <c r="M38" s="231"/>
      <c r="N38" s="229" t="s">
        <v>109</v>
      </c>
      <c r="O38" s="230"/>
      <c r="P38" s="230"/>
      <c r="Q38" s="231"/>
      <c r="S38" s="78">
        <f>IFERROR(SUM(N41:Q41)/SUM(J41:M41),"")</f>
        <v>0</v>
      </c>
    </row>
    <row r="39" spans="2:19">
      <c r="B39" s="40" t="s">
        <v>110</v>
      </c>
      <c r="C39" s="40" t="s">
        <v>102</v>
      </c>
      <c r="D39" s="40" t="s">
        <v>111</v>
      </c>
      <c r="E39" s="40" t="s">
        <v>112</v>
      </c>
      <c r="F39" s="40" t="s">
        <v>113</v>
      </c>
      <c r="G39" s="40" t="s">
        <v>114</v>
      </c>
      <c r="H39" s="40" t="s">
        <v>115</v>
      </c>
      <c r="I39" s="40" t="s">
        <v>116</v>
      </c>
      <c r="J39" s="40" t="s">
        <v>113</v>
      </c>
      <c r="K39" s="40" t="s">
        <v>114</v>
      </c>
      <c r="L39" s="40" t="s">
        <v>115</v>
      </c>
      <c r="M39" s="40" t="s">
        <v>116</v>
      </c>
      <c r="N39" s="40" t="s">
        <v>113</v>
      </c>
      <c r="O39" s="40" t="s">
        <v>114</v>
      </c>
      <c r="P39" s="40" t="s">
        <v>115</v>
      </c>
      <c r="Q39" s="40" t="s">
        <v>116</v>
      </c>
      <c r="R39" s="41" t="s">
        <v>117</v>
      </c>
      <c r="S39" s="78" t="str">
        <f>IFERROR(SUM(#REF!)/SUM(#REF!),"")</f>
        <v/>
      </c>
    </row>
    <row r="40" spans="2:19">
      <c r="B40" s="73">
        <v>33277</v>
      </c>
      <c r="C40" s="136" t="s">
        <v>202</v>
      </c>
      <c r="D40" s="138" t="s">
        <v>101</v>
      </c>
      <c r="E40" s="138" t="s">
        <v>99</v>
      </c>
      <c r="F40" s="138" t="s">
        <v>209</v>
      </c>
      <c r="G40" s="138" t="s">
        <v>209</v>
      </c>
      <c r="H40" s="138" t="s">
        <v>209</v>
      </c>
      <c r="I40" s="138" t="s">
        <v>209</v>
      </c>
      <c r="J40" s="134">
        <f>IFERROR(VLOOKUP(F40,DV!$D:$E,2,FALSE),0)</f>
        <v>1</v>
      </c>
      <c r="K40" s="134">
        <f>IFERROR(VLOOKUP(G40,DV!$D:$E,2,FALSE),0)</f>
        <v>1</v>
      </c>
      <c r="L40" s="134">
        <f>IFERROR(VLOOKUP(H40,DV!$D:$E,2,FALSE),0)</f>
        <v>1</v>
      </c>
      <c r="M40" s="134">
        <f>IFERROR(VLOOKUP(I40,DV!$D:$E,2,FALSE),0)</f>
        <v>1</v>
      </c>
      <c r="N40" s="138">
        <f>COUNTIFS(Week,'Adherence (OP)'!N$3,Agent_ID,'Adherence (OP)'!$B40,TargeType,"Agent Level",Queue,$C$38,DEP,"Operation")</f>
        <v>0</v>
      </c>
      <c r="O40" s="133">
        <f>COUNTIFS(Week,'Adherence (OP)'!O$3,Agent_ID,'Adherence (OP)'!$B40,TargeType,"Agent Level",Queue,$C$38,DEP,"Operation")</f>
        <v>0</v>
      </c>
      <c r="P40" s="133">
        <f>COUNTIFS(Week,'Adherence (OP)'!P$3,Agent_ID,'Adherence (OP)'!$B40,TargeType,"Agent Level",Queue,$C$38,DEP,"Operation")</f>
        <v>0</v>
      </c>
      <c r="Q40" s="133">
        <f>COUNTIFS(Week,'Adherence (OP)'!Q$3,Agent_ID,'Adherence (OP)'!$B40,TargeType,"Agent Level",Queue,$C$38,DEP,"Operation")</f>
        <v>0</v>
      </c>
      <c r="R40" s="26" t="b">
        <f t="shared" ref="R40:R41" si="14">SUM(N40:Q40)&gt;=SUM(J40:M40)</f>
        <v>0</v>
      </c>
      <c r="S40" s="78">
        <f>IFERROR(SUM(N42:Q42)/SUM(J42:M42),"")</f>
        <v>0</v>
      </c>
    </row>
    <row r="41" spans="2:19">
      <c r="B41" s="73">
        <v>32764</v>
      </c>
      <c r="C41" s="136" t="s">
        <v>266</v>
      </c>
      <c r="D41" s="138" t="s">
        <v>101</v>
      </c>
      <c r="E41" s="138" t="s">
        <v>99</v>
      </c>
      <c r="F41" s="138" t="s">
        <v>209</v>
      </c>
      <c r="G41" s="138" t="s">
        <v>209</v>
      </c>
      <c r="H41" s="138" t="s">
        <v>209</v>
      </c>
      <c r="I41" s="138" t="s">
        <v>209</v>
      </c>
      <c r="J41" s="134">
        <f>IFERROR(VLOOKUP(F41,DV!$D:$E,2,FALSE),0)</f>
        <v>1</v>
      </c>
      <c r="K41" s="134">
        <f>IFERROR(VLOOKUP(G41,DV!$D:$E,2,FALSE),0)</f>
        <v>1</v>
      </c>
      <c r="L41" s="134">
        <f>IFERROR(VLOOKUP(H41,DV!$D:$E,2,FALSE),0)</f>
        <v>1</v>
      </c>
      <c r="M41" s="134">
        <f>IFERROR(VLOOKUP(I41,DV!$D:$E,2,FALSE),0)</f>
        <v>1</v>
      </c>
      <c r="N41" s="138">
        <f>COUNTIFS(Week,'Adherence (OP)'!N$3,Agent_ID,'Adherence (OP)'!$B41,TargeType,"Agent Level",Queue,$C$38,DEP,"Operation")</f>
        <v>0</v>
      </c>
      <c r="O41" s="133">
        <f>COUNTIFS(Week,'Adherence (OP)'!O$3,Agent_ID,'Adherence (OP)'!$B41,TargeType,"Agent Level",Queue,$C$38,DEP,"Operation")</f>
        <v>0</v>
      </c>
      <c r="P41" s="133">
        <f>COUNTIFS(Week,'Adherence (OP)'!P$3,Agent_ID,'Adherence (OP)'!$B41,TargeType,"Agent Level",Queue,$C$38,DEP,"Operation")</f>
        <v>0</v>
      </c>
      <c r="Q41" s="133">
        <f>COUNTIFS(Week,'Adherence (OP)'!Q$3,Agent_ID,'Adherence (OP)'!$B41,TargeType,"Agent Level",Queue,$C$38,DEP,"Operation")</f>
        <v>0</v>
      </c>
      <c r="R41" s="26" t="b">
        <f t="shared" si="14"/>
        <v>0</v>
      </c>
      <c r="S41" s="78" t="str">
        <f>IFERROR(SUM(#REF!)/SUM(#REF!),"")</f>
        <v/>
      </c>
    </row>
    <row r="42" spans="2:19">
      <c r="B42" s="77">
        <v>32462</v>
      </c>
      <c r="C42" s="135" t="s">
        <v>298</v>
      </c>
      <c r="D42" s="138" t="s">
        <v>101</v>
      </c>
      <c r="E42" s="138" t="s">
        <v>99</v>
      </c>
      <c r="F42" s="138" t="s">
        <v>209</v>
      </c>
      <c r="G42" s="138" t="s">
        <v>209</v>
      </c>
      <c r="H42" s="138" t="s">
        <v>209</v>
      </c>
      <c r="I42" s="138" t="s">
        <v>209</v>
      </c>
      <c r="J42" s="134">
        <f>IFERROR(VLOOKUP(F42,DV!$D:$E,2,FALSE),0)</f>
        <v>1</v>
      </c>
      <c r="K42" s="134">
        <f>IFERROR(VLOOKUP(G42,DV!$D:$E,2,FALSE),0)</f>
        <v>1</v>
      </c>
      <c r="L42" s="134">
        <f>IFERROR(VLOOKUP(H42,DV!$D:$E,2,FALSE),0)</f>
        <v>1</v>
      </c>
      <c r="M42" s="134">
        <f>IFERROR(VLOOKUP(I42,DV!$D:$E,2,FALSE),0)</f>
        <v>1</v>
      </c>
      <c r="N42" s="138">
        <f>COUNTIFS(Week,'Adherence (OP)'!N$3,Agent_ID,'Adherence (OP)'!$B42,TargeType,"Agent Level",Queue,$C$38,DEP,"Operation")</f>
        <v>0</v>
      </c>
      <c r="O42" s="133">
        <f>COUNTIFS(Week,'Adherence (OP)'!O$3,Agent_ID,'Adherence (OP)'!$B42,TargeType,"Agent Level",Queue,$C$38,DEP,"Operation")</f>
        <v>0</v>
      </c>
      <c r="P42" s="133">
        <f>COUNTIFS(Week,'Adherence (OP)'!P$3,Agent_ID,'Adherence (OP)'!$B42,TargeType,"Agent Level",Queue,$C$38,DEP,"Operation")</f>
        <v>0</v>
      </c>
      <c r="Q42" s="133">
        <f>COUNTIFS(Week,'Adherence (OP)'!Q$3,Agent_ID,'Adherence (OP)'!$B42,TargeType,"Agent Level",Queue,$C$38,DEP,"Operation")</f>
        <v>0</v>
      </c>
      <c r="R42" s="26" t="b">
        <f t="shared" ref="R42:R43" si="15">SUM(N42:Q42)&gt;=SUM(J42:M42)</f>
        <v>0</v>
      </c>
      <c r="S42" s="78">
        <f>IFERROR(SUM(N44:Q44)/SUM(J44:M44),"")</f>
        <v>0</v>
      </c>
    </row>
    <row r="43" spans="2:19">
      <c r="B43" s="77">
        <v>33270</v>
      </c>
      <c r="C43" s="129" t="s">
        <v>299</v>
      </c>
      <c r="D43" s="138" t="s">
        <v>101</v>
      </c>
      <c r="E43" s="138" t="s">
        <v>99</v>
      </c>
      <c r="F43" s="138" t="s">
        <v>209</v>
      </c>
      <c r="G43" s="138" t="s">
        <v>209</v>
      </c>
      <c r="H43" s="138" t="s">
        <v>209</v>
      </c>
      <c r="I43" s="138" t="s">
        <v>209</v>
      </c>
      <c r="J43" s="134">
        <f>IFERROR(VLOOKUP(F43,DV!$D:$E,2,FALSE),0)</f>
        <v>1</v>
      </c>
      <c r="K43" s="134">
        <f>IFERROR(VLOOKUP(G43,DV!$D:$E,2,FALSE),0)</f>
        <v>1</v>
      </c>
      <c r="L43" s="134">
        <f>IFERROR(VLOOKUP(H43,DV!$D:$E,2,FALSE),0)</f>
        <v>1</v>
      </c>
      <c r="M43" s="134">
        <f>IFERROR(VLOOKUP(I43,DV!$D:$E,2,FALSE),0)</f>
        <v>1</v>
      </c>
      <c r="N43" s="138">
        <f>COUNTIFS(Week,'Adherence (OP)'!N$3,Agent_ID,'Adherence (OP)'!$B43,TargeType,"Agent Level",Queue,$C$38,DEP,"Operation")</f>
        <v>0</v>
      </c>
      <c r="O43" s="133">
        <f>COUNTIFS(Week,'Adherence (OP)'!O$3,Agent_ID,'Adherence (OP)'!$B43,TargeType,"Agent Level",Queue,$C$38,DEP,"Operation")</f>
        <v>0</v>
      </c>
      <c r="P43" s="133">
        <f>COUNTIFS(Week,'Adherence (OP)'!P$3,Agent_ID,'Adherence (OP)'!$B43,TargeType,"Agent Level",Queue,$C$38,DEP,"Operation")</f>
        <v>0</v>
      </c>
      <c r="Q43" s="133">
        <f>COUNTIFS(Week,'Adherence (OP)'!Q$3,Agent_ID,'Adherence (OP)'!$B43,TargeType,"Agent Level",Queue,$C$38,DEP,"Operation")</f>
        <v>0</v>
      </c>
      <c r="R43" s="26" t="b">
        <f t="shared" si="15"/>
        <v>0</v>
      </c>
      <c r="S43" s="78">
        <f>IFERROR(SUM(N45:Q45)/SUM(J45:M45),"")</f>
        <v>0</v>
      </c>
    </row>
    <row r="44" spans="2:19">
      <c r="B44" s="77">
        <v>33271</v>
      </c>
      <c r="C44" s="135" t="s">
        <v>300</v>
      </c>
      <c r="D44" s="138" t="s">
        <v>101</v>
      </c>
      <c r="E44" s="138" t="s">
        <v>99</v>
      </c>
      <c r="F44" s="138" t="s">
        <v>209</v>
      </c>
      <c r="G44" s="138" t="s">
        <v>209</v>
      </c>
      <c r="H44" s="138" t="s">
        <v>209</v>
      </c>
      <c r="I44" s="138" t="s">
        <v>209</v>
      </c>
      <c r="J44" s="134">
        <f>IFERROR(VLOOKUP(F44,DV!$D:$E,2,FALSE),0)</f>
        <v>1</v>
      </c>
      <c r="K44" s="134">
        <f>IFERROR(VLOOKUP(G44,DV!$D:$E,2,FALSE),0)</f>
        <v>1</v>
      </c>
      <c r="L44" s="134">
        <f>IFERROR(VLOOKUP(H44,DV!$D:$E,2,FALSE),0)</f>
        <v>1</v>
      </c>
      <c r="M44" s="134">
        <f>IFERROR(VLOOKUP(I44,DV!$D:$E,2,FALSE),0)</f>
        <v>1</v>
      </c>
      <c r="N44" s="138">
        <f>COUNTIFS(Week,'Adherence (OP)'!N$3,Agent_ID,'Adherence (OP)'!$B44,TargeType,"Agent Level",Queue,$C$38,DEP,"Operation")</f>
        <v>0</v>
      </c>
      <c r="O44" s="133">
        <f>COUNTIFS(Week,'Adherence (OP)'!O$3,Agent_ID,'Adherence (OP)'!$B44,TargeType,"Agent Level",Queue,$C$38,DEP,"Operation")</f>
        <v>0</v>
      </c>
      <c r="P44" s="133">
        <f>COUNTIFS(Week,'Adherence (OP)'!P$3,Agent_ID,'Adherence (OP)'!$B44,TargeType,"Agent Level",Queue,$C$38,DEP,"Operation")</f>
        <v>0</v>
      </c>
      <c r="Q44" s="133">
        <f>COUNTIFS(Week,'Adherence (OP)'!Q$3,Agent_ID,'Adherence (OP)'!$B44,TargeType,"Agent Level",Queue,$C$38,DEP,"Operation")</f>
        <v>0</v>
      </c>
      <c r="R44" s="26" t="b">
        <f t="shared" ref="R44:R45" si="16">SUM(N44:Q44)&gt;=SUM(J44:M44)</f>
        <v>0</v>
      </c>
      <c r="S44" s="78" t="str">
        <f>IFERROR(SUM(#REF!)/SUM(#REF!),"")</f>
        <v/>
      </c>
    </row>
    <row r="45" spans="2:19">
      <c r="B45" s="77">
        <v>32760</v>
      </c>
      <c r="C45" s="135" t="s">
        <v>302</v>
      </c>
      <c r="D45" s="138" t="s">
        <v>101</v>
      </c>
      <c r="E45" s="138" t="s">
        <v>99</v>
      </c>
      <c r="F45" s="138" t="s">
        <v>209</v>
      </c>
      <c r="G45" s="138" t="s">
        <v>209</v>
      </c>
      <c r="H45" s="138" t="s">
        <v>209</v>
      </c>
      <c r="I45" s="138" t="s">
        <v>209</v>
      </c>
      <c r="J45" s="134">
        <f>IFERROR(VLOOKUP(F45,DV!$D:$E,2,FALSE),0)</f>
        <v>1</v>
      </c>
      <c r="K45" s="134">
        <f>IFERROR(VLOOKUP(G45,DV!$D:$E,2,FALSE),0)</f>
        <v>1</v>
      </c>
      <c r="L45" s="134">
        <f>IFERROR(VLOOKUP(H45,DV!$D:$E,2,FALSE),0)</f>
        <v>1</v>
      </c>
      <c r="M45" s="134">
        <f>IFERROR(VLOOKUP(I45,DV!$D:$E,2,FALSE),0)</f>
        <v>1</v>
      </c>
      <c r="N45" s="138">
        <f>COUNTIFS(Week,'Adherence (OP)'!N$3,Agent_ID,'Adherence (OP)'!$B45,TargeType,"Agent Level",Queue,$C$38,DEP,"Operation")</f>
        <v>0</v>
      </c>
      <c r="O45" s="133">
        <f>COUNTIFS(Week,'Adherence (OP)'!O$3,Agent_ID,'Adherence (OP)'!$B45,TargeType,"Agent Level",Queue,$C$38,DEP,"Operation")</f>
        <v>0</v>
      </c>
      <c r="P45" s="133">
        <f>COUNTIFS(Week,'Adherence (OP)'!P$3,Agent_ID,'Adherence (OP)'!$B45,TargeType,"Agent Level",Queue,$C$38,DEP,"Operation")</f>
        <v>0</v>
      </c>
      <c r="Q45" s="133">
        <f>COUNTIFS(Week,'Adherence (OP)'!Q$3,Agent_ID,'Adherence (OP)'!$B45,TargeType,"Agent Level",Queue,$C$38,DEP,"Operation")</f>
        <v>0</v>
      </c>
      <c r="R45" s="26" t="b">
        <f t="shared" si="16"/>
        <v>0</v>
      </c>
      <c r="S45" s="78" t="str">
        <f>IFERROR(SUM(#REF!)/SUM(#REF!),"")</f>
        <v/>
      </c>
    </row>
    <row r="46" spans="2:19">
      <c r="B46" s="72">
        <v>31924</v>
      </c>
      <c r="C46" s="135" t="s">
        <v>310</v>
      </c>
      <c r="D46" s="138" t="s">
        <v>101</v>
      </c>
      <c r="E46" s="138" t="s">
        <v>99</v>
      </c>
      <c r="F46" s="138" t="s">
        <v>209</v>
      </c>
      <c r="G46" s="138" t="s">
        <v>209</v>
      </c>
      <c r="H46" s="138" t="s">
        <v>209</v>
      </c>
      <c r="I46" s="138" t="s">
        <v>209</v>
      </c>
      <c r="J46" s="134">
        <f>IFERROR(VLOOKUP(F46,DV!$D:$E,2,FALSE),0)</f>
        <v>1</v>
      </c>
      <c r="K46" s="134">
        <f>IFERROR(VLOOKUP(G46,DV!$D:$E,2,FALSE),0)</f>
        <v>1</v>
      </c>
      <c r="L46" s="134">
        <f>IFERROR(VLOOKUP(H46,DV!$D:$E,2,FALSE),0)</f>
        <v>1</v>
      </c>
      <c r="M46" s="134">
        <f>IFERROR(VLOOKUP(I46,DV!$D:$E,2,FALSE),0)</f>
        <v>1</v>
      </c>
      <c r="N46" s="138">
        <f>COUNTIFS(Week,'Adherence (OP)'!N$3,Agent_ID,'Adherence (OP)'!$B46,TargeType,"Agent Level",Queue,$C$38,DEP,"Operation")</f>
        <v>0</v>
      </c>
      <c r="O46" s="138">
        <f>COUNTIFS(Week,'Adherence (OP)'!O$3,Agent_ID,'Adherence (OP)'!$B46,TargeType,"Agent Level",Queue,$C$38,DEP,"Operation")</f>
        <v>0</v>
      </c>
      <c r="P46" s="138">
        <f>COUNTIFS(Week,'Adherence (OP)'!P$3,Agent_ID,'Adherence (OP)'!$B46,TargeType,"Agent Level",Queue,$C$38,DEP,"Operation")</f>
        <v>0</v>
      </c>
      <c r="Q46" s="138">
        <f>COUNTIFS(Week,'Adherence (OP)'!Q$3,Agent_ID,'Adherence (OP)'!$B46,TargeType,"Agent Level",Queue,$C$38,DEP,"Operation")</f>
        <v>0</v>
      </c>
      <c r="R46" s="26" t="b">
        <f t="shared" ref="R46:R49" si="17">SUM(N46:Q46)&gt;=SUM(J46:M46)</f>
        <v>0</v>
      </c>
      <c r="S46" s="78" t="str">
        <f>IFERROR(SUM(N66:Q66)/SUM(J66:M66),"")</f>
        <v/>
      </c>
    </row>
    <row r="47" spans="2:19">
      <c r="B47" s="77">
        <v>33279</v>
      </c>
      <c r="C47" s="135" t="s">
        <v>311</v>
      </c>
      <c r="D47" s="138" t="s">
        <v>101</v>
      </c>
      <c r="E47" s="138" t="s">
        <v>99</v>
      </c>
      <c r="F47" s="138" t="s">
        <v>209</v>
      </c>
      <c r="G47" s="138" t="s">
        <v>209</v>
      </c>
      <c r="H47" s="138" t="s">
        <v>209</v>
      </c>
      <c r="I47" s="138" t="s">
        <v>209</v>
      </c>
      <c r="J47" s="134">
        <f>IFERROR(VLOOKUP(F47,DV!$D:$E,2,FALSE),0)</f>
        <v>1</v>
      </c>
      <c r="K47" s="134">
        <f>IFERROR(VLOOKUP(G47,DV!$D:$E,2,FALSE),0)</f>
        <v>1</v>
      </c>
      <c r="L47" s="134">
        <f>IFERROR(VLOOKUP(H47,DV!$D:$E,2,FALSE),0)</f>
        <v>1</v>
      </c>
      <c r="M47" s="134">
        <f>IFERROR(VLOOKUP(I47,DV!$D:$E,2,FALSE),0)</f>
        <v>1</v>
      </c>
      <c r="N47" s="138">
        <f>COUNTIFS(Week,'Adherence (OP)'!N$3,Agent_ID,'Adherence (OP)'!$B47,TargeType,"Agent Level",Queue,$C$38,DEP,"Operation")</f>
        <v>0</v>
      </c>
      <c r="O47" s="138">
        <f>COUNTIFS(Week,'Adherence (OP)'!O$3,Agent_ID,'Adherence (OP)'!$B47,TargeType,"Agent Level",Queue,$C$38,DEP,"Operation")</f>
        <v>0</v>
      </c>
      <c r="P47" s="138">
        <f>COUNTIFS(Week,'Adherence (OP)'!P$3,Agent_ID,'Adherence (OP)'!$B47,TargeType,"Agent Level",Queue,$C$38,DEP,"Operation")</f>
        <v>0</v>
      </c>
      <c r="Q47" s="138">
        <f>COUNTIFS(Week,'Adherence (OP)'!Q$3,Agent_ID,'Adherence (OP)'!$B47,TargeType,"Agent Level",Queue,$C$38,DEP,"Operation")</f>
        <v>0</v>
      </c>
      <c r="R47" s="26" t="b">
        <f t="shared" si="17"/>
        <v>0</v>
      </c>
      <c r="S47" s="78" t="str">
        <f>IFERROR(SUM(N67:Q67)/SUM(J67:M67),"")</f>
        <v/>
      </c>
    </row>
    <row r="48" spans="2:19">
      <c r="B48" s="77">
        <v>39025</v>
      </c>
      <c r="C48" s="135" t="s">
        <v>317</v>
      </c>
      <c r="D48" s="138" t="s">
        <v>101</v>
      </c>
      <c r="E48" s="138" t="s">
        <v>99</v>
      </c>
      <c r="F48" s="138" t="s">
        <v>209</v>
      </c>
      <c r="G48" s="138" t="s">
        <v>209</v>
      </c>
      <c r="H48" s="138" t="s">
        <v>209</v>
      </c>
      <c r="I48" s="138" t="s">
        <v>209</v>
      </c>
      <c r="J48" s="134">
        <f>IFERROR(VLOOKUP(F48,DV!$D:$E,2,FALSE),0)</f>
        <v>1</v>
      </c>
      <c r="K48" s="134">
        <f>IFERROR(VLOOKUP(G48,DV!$D:$E,2,FALSE),0)</f>
        <v>1</v>
      </c>
      <c r="L48" s="134">
        <f>IFERROR(VLOOKUP(H48,DV!$D:$E,2,FALSE),0)</f>
        <v>1</v>
      </c>
      <c r="M48" s="134">
        <f>IFERROR(VLOOKUP(I48,DV!$D:$E,2,FALSE),0)</f>
        <v>1</v>
      </c>
      <c r="N48" s="138">
        <f>COUNTIFS(Week,'Adherence (OP)'!N$3,Agent_ID,'Adherence (OP)'!$B48,TargeType,"Agent Level",Queue,$C$38,DEP,"Operation")</f>
        <v>0</v>
      </c>
      <c r="O48" s="138">
        <f>COUNTIFS(Week,'Adherence (OP)'!O$3,Agent_ID,'Adherence (OP)'!$B48,TargeType,"Agent Level",Queue,$C$38,DEP,"Operation")</f>
        <v>0</v>
      </c>
      <c r="P48" s="138">
        <f>COUNTIFS(Week,'Adherence (OP)'!P$3,Agent_ID,'Adherence (OP)'!$B48,TargeType,"Agent Level",Queue,$C$38,DEP,"Operation")</f>
        <v>0</v>
      </c>
      <c r="Q48" s="138">
        <f>COUNTIFS(Week,'Adherence (OP)'!Q$3,Agent_ID,'Adherence (OP)'!$B48,TargeType,"Agent Level",Queue,$C$38,DEP,"Operation")</f>
        <v>0</v>
      </c>
      <c r="R48" s="26" t="b">
        <f t="shared" si="17"/>
        <v>0</v>
      </c>
    </row>
    <row r="49" spans="2:18">
      <c r="B49" s="77">
        <v>39024</v>
      </c>
      <c r="C49" s="135" t="s">
        <v>318</v>
      </c>
      <c r="D49" s="138" t="s">
        <v>101</v>
      </c>
      <c r="E49" s="138" t="s">
        <v>99</v>
      </c>
      <c r="F49" s="138" t="s">
        <v>209</v>
      </c>
      <c r="G49" s="138" t="s">
        <v>209</v>
      </c>
      <c r="H49" s="138" t="s">
        <v>209</v>
      </c>
      <c r="I49" s="138" t="s">
        <v>209</v>
      </c>
      <c r="J49" s="134">
        <f>IFERROR(VLOOKUP(F49,DV!$D:$E,2,FALSE),0)</f>
        <v>1</v>
      </c>
      <c r="K49" s="134">
        <f>IFERROR(VLOOKUP(G49,DV!$D:$E,2,FALSE),0)</f>
        <v>1</v>
      </c>
      <c r="L49" s="134">
        <f>IFERROR(VLOOKUP(H49,DV!$D:$E,2,FALSE),0)</f>
        <v>1</v>
      </c>
      <c r="M49" s="134">
        <f>IFERROR(VLOOKUP(I49,DV!$D:$E,2,FALSE),0)</f>
        <v>1</v>
      </c>
      <c r="N49" s="138">
        <f>COUNTIFS(Week,'Adherence (OP)'!N$3,Agent_ID,'Adherence (OP)'!$B49,TargeType,"Agent Level",Queue,$C$38,DEP,"Operation")</f>
        <v>0</v>
      </c>
      <c r="O49" s="138">
        <f>COUNTIFS(Week,'Adherence (OP)'!O$3,Agent_ID,'Adherence (OP)'!$B49,TargeType,"Agent Level",Queue,$C$38,DEP,"Operation")</f>
        <v>0</v>
      </c>
      <c r="P49" s="138">
        <f>COUNTIFS(Week,'Adherence (OP)'!P$3,Agent_ID,'Adherence (OP)'!$B49,TargeType,"Agent Level",Queue,$C$38,DEP,"Operation")</f>
        <v>0</v>
      </c>
      <c r="Q49" s="138">
        <f>COUNTIFS(Week,'Adherence (OP)'!Q$3,Agent_ID,'Adherence (OP)'!$B49,TargeType,"Agent Level",Queue,$C$38,DEP,"Operation")</f>
        <v>0</v>
      </c>
      <c r="R49" s="26" t="b">
        <f t="shared" si="17"/>
        <v>0</v>
      </c>
    </row>
    <row r="50" spans="2:18">
      <c r="B50" s="77">
        <v>32961</v>
      </c>
      <c r="C50" s="135" t="s">
        <v>373</v>
      </c>
      <c r="D50" s="138" t="s">
        <v>101</v>
      </c>
      <c r="E50" s="138" t="s">
        <v>99</v>
      </c>
      <c r="F50" s="138" t="s">
        <v>210</v>
      </c>
      <c r="G50" s="138" t="s">
        <v>210</v>
      </c>
      <c r="H50" s="138" t="s">
        <v>209</v>
      </c>
      <c r="I50" s="138" t="s">
        <v>209</v>
      </c>
      <c r="J50" s="134">
        <f>IFERROR(VLOOKUP(F50,DV!$D:$E,2,FALSE),0)</f>
        <v>2</v>
      </c>
      <c r="K50" s="134">
        <f>IFERROR(VLOOKUP(G50,DV!$D:$E,2,FALSE),0)</f>
        <v>2</v>
      </c>
      <c r="L50" s="134">
        <f>IFERROR(VLOOKUP(H50,DV!$D:$E,2,FALSE),0)</f>
        <v>1</v>
      </c>
      <c r="M50" s="134">
        <f>IFERROR(VLOOKUP(I50,DV!$D:$E,2,FALSE),0)</f>
        <v>1</v>
      </c>
      <c r="N50" s="138">
        <f>COUNTIFS(Week,'Adherence (OP)'!N$3,Agent_ID,'Adherence (OP)'!$B50,TargeType,"Agent Level",Queue,$C$38,DEP,"Operation")</f>
        <v>0</v>
      </c>
      <c r="O50" s="138">
        <f>COUNTIFS(Week,'Adherence (OP)'!O$3,Agent_ID,'Adherence (OP)'!$B50,TargeType,"Agent Level",Queue,$C$38,DEP,"Operation")</f>
        <v>0</v>
      </c>
      <c r="P50" s="138">
        <f>COUNTIFS(Week,'Adherence (OP)'!P$3,Agent_ID,'Adherence (OP)'!$B50,TargeType,"Agent Level",Queue,$C$38,DEP,"Operation")</f>
        <v>0</v>
      </c>
      <c r="Q50" s="138">
        <f>COUNTIFS(Week,'Adherence (OP)'!Q$3,Agent_ID,'Adherence (OP)'!$B50,TargeType,"Agent Level",Queue,$C$38,DEP,"Operation")</f>
        <v>0</v>
      </c>
      <c r="R50" s="26" t="b">
        <f t="shared" ref="R50:R66" si="18">SUM(N50:Q50)&gt;=SUM(J50:M50)</f>
        <v>0</v>
      </c>
    </row>
    <row r="51" spans="2:18">
      <c r="B51" s="77">
        <v>31401</v>
      </c>
      <c r="C51" s="135" t="s">
        <v>376</v>
      </c>
      <c r="D51" s="138" t="s">
        <v>101</v>
      </c>
      <c r="E51" s="138" t="s">
        <v>99</v>
      </c>
      <c r="F51" s="138" t="s">
        <v>210</v>
      </c>
      <c r="G51" s="138" t="s">
        <v>210</v>
      </c>
      <c r="H51" s="138" t="s">
        <v>209</v>
      </c>
      <c r="I51" s="138" t="s">
        <v>209</v>
      </c>
      <c r="J51" s="134">
        <f>IFERROR(VLOOKUP(F51,DV!$D:$E,2,FALSE),0)</f>
        <v>2</v>
      </c>
      <c r="K51" s="134">
        <f>IFERROR(VLOOKUP(G51,DV!$D:$E,2,FALSE),0)</f>
        <v>2</v>
      </c>
      <c r="L51" s="134">
        <f>IFERROR(VLOOKUP(H51,DV!$D:$E,2,FALSE),0)</f>
        <v>1</v>
      </c>
      <c r="M51" s="134">
        <f>IFERROR(VLOOKUP(I51,DV!$D:$E,2,FALSE),0)</f>
        <v>1</v>
      </c>
      <c r="N51" s="138">
        <f>COUNTIFS(Week,'Adherence (OP)'!N$3,Agent_ID,'Adherence (OP)'!$B51,TargeType,"Agent Level",Queue,$C$38,DEP,"Operation")</f>
        <v>0</v>
      </c>
      <c r="O51" s="138">
        <f>COUNTIFS(Week,'Adherence (OP)'!O$3,Agent_ID,'Adherence (OP)'!$B51,TargeType,"Agent Level",Queue,$C$38,DEP,"Operation")</f>
        <v>0</v>
      </c>
      <c r="P51" s="138">
        <f>COUNTIFS(Week,'Adherence (OP)'!P$3,Agent_ID,'Adherence (OP)'!$B51,TargeType,"Agent Level",Queue,$C$38,DEP,"Operation")</f>
        <v>0</v>
      </c>
      <c r="Q51" s="138">
        <f>COUNTIFS(Week,'Adherence (OP)'!Q$3,Agent_ID,'Adherence (OP)'!$B51,TargeType,"Agent Level",Queue,$C$38,DEP,"Operation")</f>
        <v>0</v>
      </c>
      <c r="R51" s="26" t="b">
        <f t="shared" si="18"/>
        <v>0</v>
      </c>
    </row>
    <row r="52" spans="2:18">
      <c r="B52" s="77">
        <v>32962</v>
      </c>
      <c r="C52" s="135" t="s">
        <v>377</v>
      </c>
      <c r="D52" s="138" t="s">
        <v>101</v>
      </c>
      <c r="E52" s="138" t="s">
        <v>99</v>
      </c>
      <c r="F52" s="138" t="s">
        <v>210</v>
      </c>
      <c r="G52" s="138" t="s">
        <v>210</v>
      </c>
      <c r="H52" s="138" t="s">
        <v>209</v>
      </c>
      <c r="I52" s="138" t="s">
        <v>209</v>
      </c>
      <c r="J52" s="134">
        <f>IFERROR(VLOOKUP(F52,DV!$D:$E,2,FALSE),0)</f>
        <v>2</v>
      </c>
      <c r="K52" s="134">
        <f>IFERROR(VLOOKUP(G52,DV!$D:$E,2,FALSE),0)</f>
        <v>2</v>
      </c>
      <c r="L52" s="134">
        <f>IFERROR(VLOOKUP(H52,DV!$D:$E,2,FALSE),0)</f>
        <v>1</v>
      </c>
      <c r="M52" s="134">
        <f>IFERROR(VLOOKUP(I52,DV!$D:$E,2,FALSE),0)</f>
        <v>1</v>
      </c>
      <c r="N52" s="138">
        <f>COUNTIFS(Week,'Adherence (OP)'!N$3,Agent_ID,'Adherence (OP)'!$B52,TargeType,"Agent Level",Queue,$C$38,DEP,"Operation")</f>
        <v>0</v>
      </c>
      <c r="O52" s="138">
        <f>COUNTIFS(Week,'Adherence (OP)'!O$3,Agent_ID,'Adherence (OP)'!$B52,TargeType,"Agent Level",Queue,$C$38,DEP,"Operation")</f>
        <v>0</v>
      </c>
      <c r="P52" s="138">
        <f>COUNTIFS(Week,'Adherence (OP)'!P$3,Agent_ID,'Adherence (OP)'!$B52,TargeType,"Agent Level",Queue,$C$38,DEP,"Operation")</f>
        <v>0</v>
      </c>
      <c r="Q52" s="138">
        <f>COUNTIFS(Week,'Adherence (OP)'!Q$3,Agent_ID,'Adherence (OP)'!$B52,TargeType,"Agent Level",Queue,$C$38,DEP,"Operation")</f>
        <v>0</v>
      </c>
      <c r="R52" s="26" t="b">
        <f t="shared" si="18"/>
        <v>0</v>
      </c>
    </row>
    <row r="53" spans="2:18">
      <c r="B53" s="180">
        <v>32754</v>
      </c>
      <c r="C53" s="181" t="s">
        <v>455</v>
      </c>
      <c r="D53" s="178" t="s">
        <v>101</v>
      </c>
      <c r="E53" s="178" t="s">
        <v>99</v>
      </c>
      <c r="F53" s="178" t="s">
        <v>210</v>
      </c>
      <c r="G53" s="178" t="s">
        <v>210</v>
      </c>
      <c r="H53" s="138"/>
      <c r="I53" s="138"/>
      <c r="J53" s="134">
        <f>IFERROR(VLOOKUP(F53,DV!$D:$E,2,FALSE),0)</f>
        <v>2</v>
      </c>
      <c r="K53" s="134">
        <f>IFERROR(VLOOKUP(G53,DV!$D:$E,2,FALSE),0)</f>
        <v>2</v>
      </c>
      <c r="L53" s="134">
        <f>IFERROR(VLOOKUP(H53,DV!$D:$E,2,FALSE),0)</f>
        <v>0</v>
      </c>
      <c r="M53" s="134">
        <f>IFERROR(VLOOKUP(I53,DV!$D:$E,2,FALSE),0)</f>
        <v>0</v>
      </c>
      <c r="N53" s="138">
        <f>COUNTIFS(Week,'Adherence (OP)'!N$3,Agent_ID,'Adherence (OP)'!$B53,TargeType,"Agent Level",Queue,$C$38,DEP,"Operation")</f>
        <v>0</v>
      </c>
      <c r="O53" s="138">
        <f>COUNTIFS(Week,'Adherence (OP)'!O$3,Agent_ID,'Adherence (OP)'!$B53,TargeType,"Agent Level",Queue,$C$38,DEP,"Operation")</f>
        <v>0</v>
      </c>
      <c r="P53" s="138">
        <f>COUNTIFS(Week,'Adherence (OP)'!P$3,Agent_ID,'Adherence (OP)'!$B53,TargeType,"Agent Level",Queue,$C$38,DEP,"Operation")</f>
        <v>0</v>
      </c>
      <c r="Q53" s="138">
        <f>COUNTIFS(Week,'Adherence (OP)'!Q$3,Agent_ID,'Adherence (OP)'!$B53,TargeType,"Agent Level",Queue,$C$38,DEP,"Operation")</f>
        <v>0</v>
      </c>
      <c r="R53" s="26" t="b">
        <f t="shared" si="18"/>
        <v>0</v>
      </c>
    </row>
    <row r="54" spans="2:18">
      <c r="B54" s="180">
        <v>32785</v>
      </c>
      <c r="C54" s="181" t="s">
        <v>456</v>
      </c>
      <c r="D54" s="178" t="s">
        <v>101</v>
      </c>
      <c r="E54" s="178" t="s">
        <v>99</v>
      </c>
      <c r="F54" s="178" t="s">
        <v>210</v>
      </c>
      <c r="G54" s="178" t="s">
        <v>210</v>
      </c>
      <c r="H54" s="138"/>
      <c r="I54" s="138"/>
      <c r="J54" s="134">
        <f>IFERROR(VLOOKUP(F54,DV!$D:$E,2,FALSE),0)</f>
        <v>2</v>
      </c>
      <c r="K54" s="134">
        <f>IFERROR(VLOOKUP(G54,DV!$D:$E,2,FALSE),0)</f>
        <v>2</v>
      </c>
      <c r="L54" s="134">
        <f>IFERROR(VLOOKUP(H54,DV!$D:$E,2,FALSE),0)</f>
        <v>0</v>
      </c>
      <c r="M54" s="134">
        <f>IFERROR(VLOOKUP(I54,DV!$D:$E,2,FALSE),0)</f>
        <v>0</v>
      </c>
      <c r="N54" s="138">
        <f>COUNTIFS(Week,'Adherence (OP)'!N$3,Agent_ID,'Adherence (OP)'!$B54,TargeType,"Agent Level",Queue,$C$38,DEP,"Operation")</f>
        <v>0</v>
      </c>
      <c r="O54" s="138">
        <f>COUNTIFS(Week,'Adherence (OP)'!O$3,Agent_ID,'Adherence (OP)'!$B54,TargeType,"Agent Level",Queue,$C$38,DEP,"Operation")</f>
        <v>0</v>
      </c>
      <c r="P54" s="138">
        <f>COUNTIFS(Week,'Adherence (OP)'!P$3,Agent_ID,'Adherence (OP)'!$B54,TargeType,"Agent Level",Queue,$C$38,DEP,"Operation")</f>
        <v>0</v>
      </c>
      <c r="Q54" s="138">
        <f>COUNTIFS(Week,'Adherence (OP)'!Q$3,Agent_ID,'Adherence (OP)'!$B54,TargeType,"Agent Level",Queue,$C$38,DEP,"Operation")</f>
        <v>0</v>
      </c>
      <c r="R54" s="26" t="b">
        <f t="shared" si="18"/>
        <v>0</v>
      </c>
    </row>
    <row r="55" spans="2:18">
      <c r="B55" s="174">
        <v>32755</v>
      </c>
      <c r="C55" s="135" t="s">
        <v>457</v>
      </c>
      <c r="D55" s="110" t="s">
        <v>101</v>
      </c>
      <c r="E55" s="110" t="s">
        <v>99</v>
      </c>
      <c r="F55" s="110" t="s">
        <v>210</v>
      </c>
      <c r="G55" s="110" t="s">
        <v>210</v>
      </c>
      <c r="H55" s="138"/>
      <c r="I55" s="138"/>
      <c r="J55" s="134">
        <f>IFERROR(VLOOKUP(F55,DV!$D:$E,2,FALSE),0)</f>
        <v>2</v>
      </c>
      <c r="K55" s="134">
        <f>IFERROR(VLOOKUP(G55,DV!$D:$E,2,FALSE),0)</f>
        <v>2</v>
      </c>
      <c r="L55" s="134">
        <f>IFERROR(VLOOKUP(H55,DV!$D:$E,2,FALSE),0)</f>
        <v>0</v>
      </c>
      <c r="M55" s="134">
        <f>IFERROR(VLOOKUP(I55,DV!$D:$E,2,FALSE),0)</f>
        <v>0</v>
      </c>
      <c r="N55" s="138">
        <f>COUNTIFS(Week,'Adherence (OP)'!N$3,Agent_ID,'Adherence (OP)'!$B55,TargeType,"Agent Level",Queue,$C$38,DEP,"Operation")</f>
        <v>0</v>
      </c>
      <c r="O55" s="138">
        <f>COUNTIFS(Week,'Adherence (OP)'!O$3,Agent_ID,'Adherence (OP)'!$B55,TargeType,"Agent Level",Queue,$C$38,DEP,"Operation")</f>
        <v>0</v>
      </c>
      <c r="P55" s="138">
        <f>COUNTIFS(Week,'Adherence (OP)'!P$3,Agent_ID,'Adherence (OP)'!$B55,TargeType,"Agent Level",Queue,$C$38,DEP,"Operation")</f>
        <v>0</v>
      </c>
      <c r="Q55" s="138">
        <f>COUNTIFS(Week,'Adherence (OP)'!Q$3,Agent_ID,'Adherence (OP)'!$B55,TargeType,"Agent Level",Queue,$C$38,DEP,"Operation")</f>
        <v>0</v>
      </c>
      <c r="R55" s="26" t="b">
        <f t="shared" si="18"/>
        <v>0</v>
      </c>
    </row>
    <row r="56" spans="2:18">
      <c r="B56" s="174">
        <v>32767</v>
      </c>
      <c r="C56" s="135" t="s">
        <v>458</v>
      </c>
      <c r="D56" s="110" t="s">
        <v>101</v>
      </c>
      <c r="E56" s="110" t="s">
        <v>99</v>
      </c>
      <c r="F56" s="110" t="s">
        <v>210</v>
      </c>
      <c r="G56" s="110" t="s">
        <v>210</v>
      </c>
      <c r="H56" s="138"/>
      <c r="I56" s="138"/>
      <c r="J56" s="134">
        <f>IFERROR(VLOOKUP(F56,DV!$D:$E,2,FALSE),0)</f>
        <v>2</v>
      </c>
      <c r="K56" s="134">
        <f>IFERROR(VLOOKUP(G56,DV!$D:$E,2,FALSE),0)</f>
        <v>2</v>
      </c>
      <c r="L56" s="134">
        <f>IFERROR(VLOOKUP(H56,DV!$D:$E,2,FALSE),0)</f>
        <v>0</v>
      </c>
      <c r="M56" s="134">
        <f>IFERROR(VLOOKUP(I56,DV!$D:$E,2,FALSE),0)</f>
        <v>0</v>
      </c>
      <c r="N56" s="138">
        <f>COUNTIFS(Week,'Adherence (OP)'!N$3,Agent_ID,'Adherence (OP)'!$B56,TargeType,"Agent Level",Queue,$C$38,DEP,"Operation")</f>
        <v>0</v>
      </c>
      <c r="O56" s="138">
        <f>COUNTIFS(Week,'Adherence (OP)'!O$3,Agent_ID,'Adherence (OP)'!$B56,TargeType,"Agent Level",Queue,$C$38,DEP,"Operation")</f>
        <v>0</v>
      </c>
      <c r="P56" s="138">
        <f>COUNTIFS(Week,'Adherence (OP)'!P$3,Agent_ID,'Adherence (OP)'!$B56,TargeType,"Agent Level",Queue,$C$38,DEP,"Operation")</f>
        <v>0</v>
      </c>
      <c r="Q56" s="138">
        <f>COUNTIFS(Week,'Adherence (OP)'!Q$3,Agent_ID,'Adherence (OP)'!$B56,TargeType,"Agent Level",Queue,$C$38,DEP,"Operation")</f>
        <v>0</v>
      </c>
      <c r="R56" s="26" t="b">
        <f t="shared" si="18"/>
        <v>0</v>
      </c>
    </row>
    <row r="57" spans="2:18">
      <c r="B57" s="174">
        <v>32756</v>
      </c>
      <c r="C57" s="135" t="s">
        <v>459</v>
      </c>
      <c r="D57" s="110" t="s">
        <v>101</v>
      </c>
      <c r="E57" s="110" t="s">
        <v>99</v>
      </c>
      <c r="F57" s="110" t="s">
        <v>210</v>
      </c>
      <c r="G57" s="110" t="s">
        <v>210</v>
      </c>
      <c r="H57" s="138"/>
      <c r="I57" s="138"/>
      <c r="J57" s="134">
        <f>IFERROR(VLOOKUP(F57,DV!$D:$E,2,FALSE),0)</f>
        <v>2</v>
      </c>
      <c r="K57" s="134">
        <f>IFERROR(VLOOKUP(G57,DV!$D:$E,2,FALSE),0)</f>
        <v>2</v>
      </c>
      <c r="L57" s="134">
        <f>IFERROR(VLOOKUP(H57,DV!$D:$E,2,FALSE),0)</f>
        <v>0</v>
      </c>
      <c r="M57" s="134">
        <f>IFERROR(VLOOKUP(I57,DV!$D:$E,2,FALSE),0)</f>
        <v>0</v>
      </c>
      <c r="N57" s="138">
        <f>COUNTIFS(Week,'Adherence (OP)'!N$3,Agent_ID,'Adherence (OP)'!$B57,TargeType,"Agent Level",Queue,$C$38,DEP,"Operation")</f>
        <v>0</v>
      </c>
      <c r="O57" s="138">
        <f>COUNTIFS(Week,'Adherence (OP)'!O$3,Agent_ID,'Adherence (OP)'!$B57,TargeType,"Agent Level",Queue,$C$38,DEP,"Operation")</f>
        <v>0</v>
      </c>
      <c r="P57" s="138">
        <f>COUNTIFS(Week,'Adherence (OP)'!P$3,Agent_ID,'Adherence (OP)'!$B57,TargeType,"Agent Level",Queue,$C$38,DEP,"Operation")</f>
        <v>0</v>
      </c>
      <c r="Q57" s="138">
        <f>COUNTIFS(Week,'Adherence (OP)'!Q$3,Agent_ID,'Adherence (OP)'!$B57,TargeType,"Agent Level",Queue,$C$38,DEP,"Operation")</f>
        <v>0</v>
      </c>
      <c r="R57" s="26" t="b">
        <f t="shared" si="18"/>
        <v>0</v>
      </c>
    </row>
    <row r="58" spans="2:18">
      <c r="B58" s="174">
        <v>32762</v>
      </c>
      <c r="C58" s="135" t="s">
        <v>460</v>
      </c>
      <c r="D58" s="110" t="s">
        <v>101</v>
      </c>
      <c r="E58" s="110" t="s">
        <v>99</v>
      </c>
      <c r="F58" s="110" t="s">
        <v>210</v>
      </c>
      <c r="G58" s="110" t="s">
        <v>210</v>
      </c>
      <c r="H58" s="138"/>
      <c r="I58" s="138"/>
      <c r="J58" s="134">
        <f>IFERROR(VLOOKUP(F58,DV!$D:$E,2,FALSE),0)</f>
        <v>2</v>
      </c>
      <c r="K58" s="134">
        <f>IFERROR(VLOOKUP(G58,DV!$D:$E,2,FALSE),0)</f>
        <v>2</v>
      </c>
      <c r="L58" s="134">
        <f>IFERROR(VLOOKUP(H58,DV!$D:$E,2,FALSE),0)</f>
        <v>0</v>
      </c>
      <c r="M58" s="134">
        <f>IFERROR(VLOOKUP(I58,DV!$D:$E,2,FALSE),0)</f>
        <v>0</v>
      </c>
      <c r="N58" s="138">
        <f>COUNTIFS(Week,'Adherence (OP)'!N$3,Agent_ID,'Adherence (OP)'!$B58,TargeType,"Agent Level",Queue,$C$38,DEP,"Operation")</f>
        <v>0</v>
      </c>
      <c r="O58" s="138">
        <f>COUNTIFS(Week,'Adherence (OP)'!O$3,Agent_ID,'Adherence (OP)'!$B58,TargeType,"Agent Level",Queue,$C$38,DEP,"Operation")</f>
        <v>0</v>
      </c>
      <c r="P58" s="138">
        <f>COUNTIFS(Week,'Adherence (OP)'!P$3,Agent_ID,'Adherence (OP)'!$B58,TargeType,"Agent Level",Queue,$C$38,DEP,"Operation")</f>
        <v>0</v>
      </c>
      <c r="Q58" s="138">
        <f>COUNTIFS(Week,'Adherence (OP)'!Q$3,Agent_ID,'Adherence (OP)'!$B58,TargeType,"Agent Level",Queue,$C$38,DEP,"Operation")</f>
        <v>0</v>
      </c>
      <c r="R58" s="26" t="b">
        <f t="shared" si="18"/>
        <v>0</v>
      </c>
    </row>
    <row r="59" spans="2:18">
      <c r="B59" s="77"/>
      <c r="C59" s="135"/>
      <c r="D59" s="138"/>
      <c r="E59" s="138"/>
      <c r="F59" s="138"/>
      <c r="G59" s="138"/>
      <c r="H59" s="138"/>
      <c r="I59" s="138"/>
      <c r="J59" s="134">
        <f>IFERROR(VLOOKUP(F59,DV!$D:$E,2,FALSE),0)</f>
        <v>0</v>
      </c>
      <c r="K59" s="134">
        <f>IFERROR(VLOOKUP(G59,DV!$D:$E,2,FALSE),0)</f>
        <v>0</v>
      </c>
      <c r="L59" s="134">
        <f>IFERROR(VLOOKUP(H59,DV!$D:$E,2,FALSE),0)</f>
        <v>0</v>
      </c>
      <c r="M59" s="134">
        <f>IFERROR(VLOOKUP(I59,DV!$D:$E,2,FALSE),0)</f>
        <v>0</v>
      </c>
      <c r="N59" s="138">
        <f>COUNTIFS(Week,'Adherence (OP)'!N$3,Agent_ID,'Adherence (OP)'!$B59,TargeType,"Agent Level",Queue,$C$38,DEP,"Operation")</f>
        <v>0</v>
      </c>
      <c r="O59" s="138">
        <f>COUNTIFS(Week,'Adherence (OP)'!O$3,Agent_ID,'Adherence (OP)'!$B59,TargeType,"Agent Level",Queue,$C$38,DEP,"Operation")</f>
        <v>0</v>
      </c>
      <c r="P59" s="138">
        <f>COUNTIFS(Week,'Adherence (OP)'!P$3,Agent_ID,'Adherence (OP)'!$B59,TargeType,"Agent Level",Queue,$C$38,DEP,"Operation")</f>
        <v>0</v>
      </c>
      <c r="Q59" s="138">
        <f>COUNTIFS(Week,'Adherence (OP)'!Q$3,Agent_ID,'Adherence (OP)'!$B59,TargeType,"Agent Level",Queue,$C$38,DEP,"Operation")</f>
        <v>0</v>
      </c>
      <c r="R59" s="26" t="b">
        <f t="shared" si="18"/>
        <v>1</v>
      </c>
    </row>
    <row r="60" spans="2:18">
      <c r="B60" s="77"/>
      <c r="C60" s="135"/>
      <c r="D60" s="138"/>
      <c r="E60" s="138"/>
      <c r="F60" s="138"/>
      <c r="G60" s="138"/>
      <c r="H60" s="138"/>
      <c r="I60" s="138"/>
      <c r="J60" s="134">
        <f>IFERROR(VLOOKUP(F60,DV!$D:$E,2,FALSE),0)</f>
        <v>0</v>
      </c>
      <c r="K60" s="134">
        <f>IFERROR(VLOOKUP(G60,DV!$D:$E,2,FALSE),0)</f>
        <v>0</v>
      </c>
      <c r="L60" s="134">
        <f>IFERROR(VLOOKUP(H60,DV!$D:$E,2,FALSE),0)</f>
        <v>0</v>
      </c>
      <c r="M60" s="134">
        <f>IFERROR(VLOOKUP(I60,DV!$D:$E,2,FALSE),0)</f>
        <v>0</v>
      </c>
      <c r="N60" s="138">
        <f>COUNTIFS(Week,'Adherence (OP)'!N$3,Agent_ID,'Adherence (OP)'!$B60,TargeType,"Agent Level",Queue,$C$38,DEP,"Operation")</f>
        <v>0</v>
      </c>
      <c r="O60" s="138">
        <f>COUNTIFS(Week,'Adherence (OP)'!O$3,Agent_ID,'Adherence (OP)'!$B60,TargeType,"Agent Level",Queue,$C$38,DEP,"Operation")</f>
        <v>0</v>
      </c>
      <c r="P60" s="138">
        <f>COUNTIFS(Week,'Adherence (OP)'!P$3,Agent_ID,'Adherence (OP)'!$B60,TargeType,"Agent Level",Queue,$C$38,DEP,"Operation")</f>
        <v>0</v>
      </c>
      <c r="Q60" s="138">
        <f>COUNTIFS(Week,'Adherence (OP)'!Q$3,Agent_ID,'Adherence (OP)'!$B60,TargeType,"Agent Level",Queue,$C$38,DEP,"Operation")</f>
        <v>0</v>
      </c>
      <c r="R60" s="26" t="b">
        <f t="shared" si="18"/>
        <v>1</v>
      </c>
    </row>
    <row r="61" spans="2:18">
      <c r="B61" s="77"/>
      <c r="C61" s="135"/>
      <c r="D61" s="138"/>
      <c r="E61" s="138"/>
      <c r="F61" s="138"/>
      <c r="G61" s="138"/>
      <c r="H61" s="138"/>
      <c r="I61" s="138"/>
      <c r="J61" s="134">
        <f>IFERROR(VLOOKUP(F61,DV!$D:$E,2,FALSE),0)</f>
        <v>0</v>
      </c>
      <c r="K61" s="134">
        <f>IFERROR(VLOOKUP(G61,DV!$D:$E,2,FALSE),0)</f>
        <v>0</v>
      </c>
      <c r="L61" s="134">
        <f>IFERROR(VLOOKUP(H61,DV!$D:$E,2,FALSE),0)</f>
        <v>0</v>
      </c>
      <c r="M61" s="134">
        <f>IFERROR(VLOOKUP(I61,DV!$D:$E,2,FALSE),0)</f>
        <v>0</v>
      </c>
      <c r="N61" s="138">
        <f>COUNTIFS(Week,'Adherence (OP)'!N$3,Agent_ID,'Adherence (OP)'!$B61,TargeType,"Agent Level",Queue,$C$38,DEP,"Operation")</f>
        <v>0</v>
      </c>
      <c r="O61" s="138">
        <f>COUNTIFS(Week,'Adherence (OP)'!O$3,Agent_ID,'Adherence (OP)'!$B61,TargeType,"Agent Level",Queue,$C$38,DEP,"Operation")</f>
        <v>0</v>
      </c>
      <c r="P61" s="138">
        <f>COUNTIFS(Week,'Adherence (OP)'!P$3,Agent_ID,'Adherence (OP)'!$B61,TargeType,"Agent Level",Queue,$C$38,DEP,"Operation")</f>
        <v>0</v>
      </c>
      <c r="Q61" s="138">
        <f>COUNTIFS(Week,'Adherence (OP)'!Q$3,Agent_ID,'Adherence (OP)'!$B61,TargeType,"Agent Level",Queue,$C$38,DEP,"Operation")</f>
        <v>0</v>
      </c>
      <c r="R61" s="26" t="b">
        <f t="shared" si="18"/>
        <v>1</v>
      </c>
    </row>
    <row r="62" spans="2:18">
      <c r="B62" s="77"/>
      <c r="C62" s="135"/>
      <c r="D62" s="138"/>
      <c r="E62" s="138"/>
      <c r="F62" s="138"/>
      <c r="G62" s="138"/>
      <c r="H62" s="138"/>
      <c r="I62" s="138"/>
      <c r="J62" s="134">
        <f>IFERROR(VLOOKUP(F62,DV!$D:$E,2,FALSE),0)</f>
        <v>0</v>
      </c>
      <c r="K62" s="134">
        <f>IFERROR(VLOOKUP(G62,DV!$D:$E,2,FALSE),0)</f>
        <v>0</v>
      </c>
      <c r="L62" s="134">
        <f>IFERROR(VLOOKUP(H62,DV!$D:$E,2,FALSE),0)</f>
        <v>0</v>
      </c>
      <c r="M62" s="134">
        <f>IFERROR(VLOOKUP(I62,DV!$D:$E,2,FALSE),0)</f>
        <v>0</v>
      </c>
      <c r="N62" s="138">
        <f>COUNTIFS(Week,'Adherence (OP)'!N$3,Agent_ID,'Adherence (OP)'!$B62,TargeType,"Agent Level",Queue,$C$38,DEP,"Operation")</f>
        <v>0</v>
      </c>
      <c r="O62" s="138">
        <f>COUNTIFS(Week,'Adherence (OP)'!O$3,Agent_ID,'Adherence (OP)'!$B62,TargeType,"Agent Level",Queue,$C$38,DEP,"Operation")</f>
        <v>0</v>
      </c>
      <c r="P62" s="138">
        <f>COUNTIFS(Week,'Adherence (OP)'!P$3,Agent_ID,'Adherence (OP)'!$B62,TargeType,"Agent Level",Queue,$C$38,DEP,"Operation")</f>
        <v>0</v>
      </c>
      <c r="Q62" s="138">
        <f>COUNTIFS(Week,'Adherence (OP)'!Q$3,Agent_ID,'Adherence (OP)'!$B62,TargeType,"Agent Level",Queue,$C$38,DEP,"Operation")</f>
        <v>0</v>
      </c>
      <c r="R62" s="26" t="b">
        <f t="shared" si="18"/>
        <v>1</v>
      </c>
    </row>
    <row r="63" spans="2:18">
      <c r="B63" s="77"/>
      <c r="C63" s="135"/>
      <c r="D63" s="138"/>
      <c r="E63" s="138"/>
      <c r="F63" s="138"/>
      <c r="G63" s="138"/>
      <c r="H63" s="138"/>
      <c r="I63" s="138"/>
      <c r="J63" s="134">
        <f>IFERROR(VLOOKUP(F63,DV!$D:$E,2,FALSE),0)</f>
        <v>0</v>
      </c>
      <c r="K63" s="134">
        <f>IFERROR(VLOOKUP(G63,DV!$D:$E,2,FALSE),0)</f>
        <v>0</v>
      </c>
      <c r="L63" s="134">
        <f>IFERROR(VLOOKUP(H63,DV!$D:$E,2,FALSE),0)</f>
        <v>0</v>
      </c>
      <c r="M63" s="134">
        <f>IFERROR(VLOOKUP(I63,DV!$D:$E,2,FALSE),0)</f>
        <v>0</v>
      </c>
      <c r="N63" s="138">
        <f>COUNTIFS(Week,'Adherence (OP)'!N$3,Agent_ID,'Adherence (OP)'!$B63,TargeType,"Agent Level",Queue,$C$38,DEP,"Operation")</f>
        <v>0</v>
      </c>
      <c r="O63" s="138">
        <f>COUNTIFS(Week,'Adherence (OP)'!O$3,Agent_ID,'Adherence (OP)'!$B63,TargeType,"Agent Level",Queue,$C$38,DEP,"Operation")</f>
        <v>0</v>
      </c>
      <c r="P63" s="138">
        <f>COUNTIFS(Week,'Adherence (OP)'!P$3,Agent_ID,'Adherence (OP)'!$B63,TargeType,"Agent Level",Queue,$C$38,DEP,"Operation")</f>
        <v>0</v>
      </c>
      <c r="Q63" s="138">
        <f>COUNTIFS(Week,'Adherence (OP)'!Q$3,Agent_ID,'Adherence (OP)'!$B63,TargeType,"Agent Level",Queue,$C$38,DEP,"Operation")</f>
        <v>0</v>
      </c>
      <c r="R63" s="26" t="b">
        <f t="shared" si="18"/>
        <v>1</v>
      </c>
    </row>
    <row r="64" spans="2:18">
      <c r="B64" s="77"/>
      <c r="C64" s="135"/>
      <c r="D64" s="138"/>
      <c r="E64" s="138"/>
      <c r="F64" s="138"/>
      <c r="G64" s="138"/>
      <c r="H64" s="138"/>
      <c r="I64" s="138"/>
      <c r="J64" s="134">
        <f>IFERROR(VLOOKUP(F64,DV!$D:$E,2,FALSE),0)</f>
        <v>0</v>
      </c>
      <c r="K64" s="134">
        <f>IFERROR(VLOOKUP(G64,DV!$D:$E,2,FALSE),0)</f>
        <v>0</v>
      </c>
      <c r="L64" s="134">
        <f>IFERROR(VLOOKUP(H64,DV!$D:$E,2,FALSE),0)</f>
        <v>0</v>
      </c>
      <c r="M64" s="134">
        <f>IFERROR(VLOOKUP(I64,DV!$D:$E,2,FALSE),0)</f>
        <v>0</v>
      </c>
      <c r="N64" s="138">
        <f>COUNTIFS(Week,'Adherence (OP)'!N$3,Agent_ID,'Adherence (OP)'!$B64,TargeType,"Agent Level",Queue,$C$38,DEP,"Operation")</f>
        <v>0</v>
      </c>
      <c r="O64" s="138">
        <f>COUNTIFS(Week,'Adherence (OP)'!O$3,Agent_ID,'Adherence (OP)'!$B64,TargeType,"Agent Level",Queue,$C$38,DEP,"Operation")</f>
        <v>0</v>
      </c>
      <c r="P64" s="138">
        <f>COUNTIFS(Week,'Adherence (OP)'!P$3,Agent_ID,'Adherence (OP)'!$B64,TargeType,"Agent Level",Queue,$C$38,DEP,"Operation")</f>
        <v>0</v>
      </c>
      <c r="Q64" s="138">
        <f>COUNTIFS(Week,'Adherence (OP)'!Q$3,Agent_ID,'Adherence (OP)'!$B64,TargeType,"Agent Level",Queue,$C$38,DEP,"Operation")</f>
        <v>0</v>
      </c>
      <c r="R64" s="26" t="b">
        <f t="shared" si="18"/>
        <v>1</v>
      </c>
    </row>
    <row r="65" spans="2:18">
      <c r="B65" s="77"/>
      <c r="C65" s="135"/>
      <c r="D65" s="138"/>
      <c r="E65" s="138"/>
      <c r="F65" s="138"/>
      <c r="G65" s="138"/>
      <c r="H65" s="138"/>
      <c r="I65" s="138"/>
      <c r="J65" s="134">
        <f>IFERROR(VLOOKUP(F65,DV!$D:$E,2,FALSE),0)</f>
        <v>0</v>
      </c>
      <c r="K65" s="134">
        <f>IFERROR(VLOOKUP(G65,DV!$D:$E,2,FALSE),0)</f>
        <v>0</v>
      </c>
      <c r="L65" s="134">
        <f>IFERROR(VLOOKUP(H65,DV!$D:$E,2,FALSE),0)</f>
        <v>0</v>
      </c>
      <c r="M65" s="134">
        <f>IFERROR(VLOOKUP(I65,DV!$D:$E,2,FALSE),0)</f>
        <v>0</v>
      </c>
      <c r="N65" s="138">
        <f>COUNTIFS(Week,'Adherence (OP)'!N$3,Agent_ID,'Adherence (OP)'!$B65,TargeType,"Agent Level",Queue,$C$38,DEP,"Operation")</f>
        <v>0</v>
      </c>
      <c r="O65" s="138">
        <f>COUNTIFS(Week,'Adherence (OP)'!O$3,Agent_ID,'Adherence (OP)'!$B65,TargeType,"Agent Level",Queue,$C$38,DEP,"Operation")</f>
        <v>0</v>
      </c>
      <c r="P65" s="138">
        <f>COUNTIFS(Week,'Adherence (OP)'!P$3,Agent_ID,'Adherence (OP)'!$B65,TargeType,"Agent Level",Queue,$C$38,DEP,"Operation")</f>
        <v>0</v>
      </c>
      <c r="Q65" s="138">
        <f>COUNTIFS(Week,'Adherence (OP)'!Q$3,Agent_ID,'Adherence (OP)'!$B65,TargeType,"Agent Level",Queue,$C$38,DEP,"Operation")</f>
        <v>0</v>
      </c>
      <c r="R65" s="26" t="b">
        <f t="shared" si="18"/>
        <v>1</v>
      </c>
    </row>
    <row r="66" spans="2:18">
      <c r="B66" s="77"/>
      <c r="C66" s="135"/>
      <c r="D66" s="138"/>
      <c r="E66" s="138"/>
      <c r="F66" s="138"/>
      <c r="G66" s="138"/>
      <c r="H66" s="138"/>
      <c r="I66" s="138"/>
      <c r="J66" s="134">
        <f>IFERROR(VLOOKUP(F66,DV!$D:$E,2,FALSE),0)</f>
        <v>0</v>
      </c>
      <c r="K66" s="134">
        <f>IFERROR(VLOOKUP(G66,DV!$D:$E,2,FALSE),0)</f>
        <v>0</v>
      </c>
      <c r="L66" s="134">
        <f>IFERROR(VLOOKUP(H66,DV!$D:$E,2,FALSE),0)</f>
        <v>0</v>
      </c>
      <c r="M66" s="134">
        <f>IFERROR(VLOOKUP(I66,DV!$D:$E,2,FALSE),0)</f>
        <v>0</v>
      </c>
      <c r="N66" s="138">
        <f>COUNTIFS(Week,'Adherence (OP)'!N$3,Agent_ID,'Adherence (OP)'!$B66,TargeType,"Agent Level",Queue,$C$38,DEP,"Operation")</f>
        <v>0</v>
      </c>
      <c r="O66" s="138">
        <f>COUNTIFS(Week,'Adherence (OP)'!O$3,Agent_ID,'Adherence (OP)'!$B66,TargeType,"Agent Level",Queue,$C$38,DEP,"Operation")</f>
        <v>0</v>
      </c>
      <c r="P66" s="138">
        <f>COUNTIFS(Week,'Adherence (OP)'!P$3,Agent_ID,'Adherence (OP)'!$B66,TargeType,"Agent Level",Queue,$C$38,DEP,"Operation")</f>
        <v>0</v>
      </c>
      <c r="Q66" s="138">
        <f>COUNTIFS(Week,'Adherence (OP)'!Q$3,Agent_ID,'Adherence (OP)'!$B66,TargeType,"Agent Level",Queue,$C$38,DEP,"Operation")</f>
        <v>0</v>
      </c>
      <c r="R66" s="26" t="b">
        <f t="shared" si="18"/>
        <v>1</v>
      </c>
    </row>
    <row r="67" spans="2:18">
      <c r="B67" s="77"/>
      <c r="C67" s="135"/>
      <c r="D67" s="138"/>
      <c r="E67" s="138"/>
      <c r="F67" s="138"/>
      <c r="G67" s="138"/>
      <c r="H67" s="138"/>
      <c r="I67" s="138"/>
      <c r="J67" s="134">
        <f>IFERROR(VLOOKUP(F67,DV!$D:$E,2,FALSE),0)</f>
        <v>0</v>
      </c>
      <c r="K67" s="134">
        <f>IFERROR(VLOOKUP(G67,DV!$D:$E,2,FALSE),0)</f>
        <v>0</v>
      </c>
      <c r="L67" s="134">
        <f>IFERROR(VLOOKUP(H67,DV!$D:$E,2,FALSE),0)</f>
        <v>0</v>
      </c>
      <c r="M67" s="134">
        <f>IFERROR(VLOOKUP(I67,DV!$D:$E,2,FALSE),0)</f>
        <v>0</v>
      </c>
      <c r="N67" s="138">
        <f>COUNTIFS(Week,'Adherence (OP)'!N$3,Agent_ID,'Adherence (OP)'!$B67,TargeType,"Agent Level",Queue,$C$38,DEP,"Operation")</f>
        <v>0</v>
      </c>
      <c r="O67" s="138">
        <f>COUNTIFS(Week,'Adherence (OP)'!O$3,Agent_ID,'Adherence (OP)'!$B67,TargeType,"Agent Level",Queue,$C$38,DEP,"Operation")</f>
        <v>0</v>
      </c>
      <c r="P67" s="138">
        <f>COUNTIFS(Week,'Adherence (OP)'!P$3,Agent_ID,'Adherence (OP)'!$B67,TargeType,"Agent Level",Queue,$C$38,DEP,"Operation")</f>
        <v>0</v>
      </c>
      <c r="Q67" s="138">
        <f>COUNTIFS(Week,'Adherence (OP)'!Q$3,Agent_ID,'Adherence (OP)'!$B67,TargeType,"Agent Level",Queue,$C$38,DEP,"Operation")</f>
        <v>0</v>
      </c>
      <c r="R67" s="26" t="b">
        <f t="shared" ref="R67" si="19">SUM(N67:Q67)&gt;=SUM(J67:M67)</f>
        <v>1</v>
      </c>
    </row>
    <row r="68" spans="2:18">
      <c r="B68" s="42" t="s">
        <v>6</v>
      </c>
      <c r="C68" s="43"/>
      <c r="D68" s="43"/>
      <c r="E68" s="43"/>
      <c r="F68" s="43"/>
      <c r="G68" s="43"/>
      <c r="H68" s="43"/>
      <c r="I68" s="44"/>
      <c r="J68" s="40">
        <f t="shared" ref="J68:Q68" si="20">SUM(J40:J67)</f>
        <v>28</v>
      </c>
      <c r="K68" s="40">
        <f t="shared" si="20"/>
        <v>28</v>
      </c>
      <c r="L68" s="40">
        <f t="shared" si="20"/>
        <v>13</v>
      </c>
      <c r="M68" s="40">
        <f t="shared" si="20"/>
        <v>13</v>
      </c>
      <c r="N68" s="40">
        <f t="shared" si="20"/>
        <v>0</v>
      </c>
      <c r="O68" s="40">
        <f t="shared" si="20"/>
        <v>0</v>
      </c>
      <c r="P68" s="40">
        <f t="shared" si="20"/>
        <v>0</v>
      </c>
      <c r="Q68" s="40">
        <f t="shared" si="20"/>
        <v>0</v>
      </c>
    </row>
    <row r="70" spans="2:18" hidden="1"/>
    <row r="71" spans="2:18" hidden="1">
      <c r="B71" s="66" t="s">
        <v>149</v>
      </c>
      <c r="C71" s="226" t="s">
        <v>313</v>
      </c>
      <c r="D71" s="227"/>
      <c r="E71" s="228"/>
      <c r="F71" s="229" t="s">
        <v>27</v>
      </c>
      <c r="G71" s="230"/>
      <c r="H71" s="230"/>
      <c r="I71" s="231"/>
      <c r="J71" s="229" t="s">
        <v>4</v>
      </c>
      <c r="K71" s="230"/>
      <c r="L71" s="230"/>
      <c r="M71" s="231"/>
      <c r="N71" s="229" t="s">
        <v>109</v>
      </c>
      <c r="O71" s="230"/>
      <c r="P71" s="230"/>
      <c r="Q71" s="231"/>
      <c r="R71" s="137"/>
    </row>
    <row r="72" spans="2:18" hidden="1">
      <c r="B72" s="40" t="s">
        <v>110</v>
      </c>
      <c r="C72" s="40" t="s">
        <v>102</v>
      </c>
      <c r="D72" s="40" t="s">
        <v>111</v>
      </c>
      <c r="E72" s="40" t="s">
        <v>112</v>
      </c>
      <c r="F72" s="40" t="s">
        <v>113</v>
      </c>
      <c r="G72" s="40" t="s">
        <v>114</v>
      </c>
      <c r="H72" s="40" t="s">
        <v>115</v>
      </c>
      <c r="I72" s="40" t="s">
        <v>116</v>
      </c>
      <c r="J72" s="40" t="s">
        <v>113</v>
      </c>
      <c r="K72" s="40" t="s">
        <v>114</v>
      </c>
      <c r="L72" s="40" t="s">
        <v>115</v>
      </c>
      <c r="M72" s="40" t="s">
        <v>116</v>
      </c>
      <c r="N72" s="40" t="s">
        <v>113</v>
      </c>
      <c r="O72" s="40" t="s">
        <v>114</v>
      </c>
      <c r="P72" s="40" t="s">
        <v>115</v>
      </c>
      <c r="Q72" s="40" t="s">
        <v>116</v>
      </c>
      <c r="R72" s="41" t="s">
        <v>117</v>
      </c>
    </row>
    <row r="73" spans="2:18" hidden="1">
      <c r="B73" s="77">
        <v>32462</v>
      </c>
      <c r="C73" s="135" t="s">
        <v>298</v>
      </c>
      <c r="D73" s="138" t="s">
        <v>101</v>
      </c>
      <c r="E73" s="138" t="s">
        <v>99</v>
      </c>
      <c r="F73" s="138" t="s">
        <v>319</v>
      </c>
      <c r="G73" s="138"/>
      <c r="H73" s="138"/>
      <c r="I73" s="138"/>
      <c r="J73" s="134">
        <f>IFERROR(VLOOKUP(F73,DV!$D:$E,2,FALSE),0)</f>
        <v>0</v>
      </c>
      <c r="K73" s="134">
        <f>IFERROR(VLOOKUP(G73,DV!$D:$E,2,FALSE),0)</f>
        <v>0</v>
      </c>
      <c r="L73" s="134">
        <f>IFERROR(VLOOKUP(H73,DV!$D:$E,2,FALSE),0)</f>
        <v>0</v>
      </c>
      <c r="M73" s="134">
        <f>IFERROR(VLOOKUP(I73,DV!$D:$E,2,FALSE),0)</f>
        <v>0</v>
      </c>
      <c r="N73" s="138">
        <f>COUNTIFS(Week,'Adherence (OP)'!N$3,Agent_ID,'Adherence (OP)'!$B73,TargeType,"Agent Level",Queue,$C$71,DEP,"Operation")</f>
        <v>0</v>
      </c>
      <c r="O73" s="138">
        <f>COUNTIFS(Week,'Adherence (OP)'!O$3,Agent_ID,'Adherence (OP)'!$B73,TargeType,"Agent Level",Queue,$C$71,DEP,"Operation")</f>
        <v>0</v>
      </c>
      <c r="P73" s="138">
        <f>COUNTIFS(Week,'Adherence (OP)'!P$3,Agent_ID,'Adherence (OP)'!$B73,TargeType,"Agent Level",Queue,$C$71,DEP,"Operation")</f>
        <v>0</v>
      </c>
      <c r="Q73" s="138">
        <f>COUNTIFS(Week,'Adherence (OP)'!Q$3,Agent_ID,'Adherence (OP)'!$B73,TargeType,"Agent Level",Queue,$C$71,DEP,"Operation")</f>
        <v>0</v>
      </c>
      <c r="R73" s="26" t="b">
        <f t="shared" ref="R73:R77" si="21">SUM(N73:Q73)&gt;=SUM(J73:M73)</f>
        <v>1</v>
      </c>
    </row>
    <row r="74" spans="2:18" hidden="1">
      <c r="B74" s="77">
        <v>33270</v>
      </c>
      <c r="C74" s="129" t="s">
        <v>299</v>
      </c>
      <c r="D74" s="138" t="s">
        <v>101</v>
      </c>
      <c r="E74" s="138" t="s">
        <v>99</v>
      </c>
      <c r="F74" s="138" t="s">
        <v>319</v>
      </c>
      <c r="G74" s="138"/>
      <c r="H74" s="138"/>
      <c r="I74" s="138"/>
      <c r="J74" s="134">
        <f>IFERROR(VLOOKUP(F74,DV!$D:$E,2,FALSE),0)</f>
        <v>0</v>
      </c>
      <c r="K74" s="134">
        <f>IFERROR(VLOOKUP(G74,DV!$D:$E,2,FALSE),0)</f>
        <v>0</v>
      </c>
      <c r="L74" s="134">
        <f>IFERROR(VLOOKUP(H74,DV!$D:$E,2,FALSE),0)</f>
        <v>0</v>
      </c>
      <c r="M74" s="134">
        <f>IFERROR(VLOOKUP(I74,DV!$D:$E,2,FALSE),0)</f>
        <v>0</v>
      </c>
      <c r="N74" s="138">
        <f>COUNTIFS(Week,'Adherence (OP)'!N$3,Agent_ID,'Adherence (OP)'!$B74,TargeType,"Agent Level",Queue,$C$71,DEP,"Operation")</f>
        <v>0</v>
      </c>
      <c r="O74" s="138">
        <f>COUNTIFS(Week,'Adherence (OP)'!O$3,Agent_ID,'Adherence (OP)'!$B74,TargeType,"Agent Level",Queue,$C$71,DEP,"Operation")</f>
        <v>0</v>
      </c>
      <c r="P74" s="138">
        <f>COUNTIFS(Week,'Adherence (OP)'!P$3,Agent_ID,'Adherence (OP)'!$B74,TargeType,"Agent Level",Queue,$C$71,DEP,"Operation")</f>
        <v>0</v>
      </c>
      <c r="Q74" s="138">
        <f>COUNTIFS(Week,'Adherence (OP)'!Q$3,Agent_ID,'Adherence (OP)'!$B74,TargeType,"Agent Level",Queue,$C$71,DEP,"Operation")</f>
        <v>0</v>
      </c>
      <c r="R74" s="26" t="b">
        <f t="shared" si="21"/>
        <v>1</v>
      </c>
    </row>
    <row r="75" spans="2:18" hidden="1">
      <c r="B75" s="72">
        <v>31924</v>
      </c>
      <c r="C75" s="135" t="s">
        <v>310</v>
      </c>
      <c r="D75" s="138" t="s">
        <v>101</v>
      </c>
      <c r="E75" s="138" t="s">
        <v>99</v>
      </c>
      <c r="F75" s="138" t="s">
        <v>319</v>
      </c>
      <c r="G75" s="138"/>
      <c r="H75" s="138"/>
      <c r="I75" s="138"/>
      <c r="J75" s="134">
        <f>IFERROR(VLOOKUP(F75,DV!$D:$E,2,FALSE),0)</f>
        <v>0</v>
      </c>
      <c r="K75" s="134">
        <f>IFERROR(VLOOKUP(G75,DV!$D:$E,2,FALSE),0)</f>
        <v>0</v>
      </c>
      <c r="L75" s="134">
        <f>IFERROR(VLOOKUP(H75,DV!$D:$E,2,FALSE),0)</f>
        <v>0</v>
      </c>
      <c r="M75" s="134">
        <f>IFERROR(VLOOKUP(I75,DV!$D:$E,2,FALSE),0)</f>
        <v>0</v>
      </c>
      <c r="N75" s="138">
        <f>COUNTIFS(Week,'Adherence (OP)'!N$3,Agent_ID,'Adherence (OP)'!$B75,TargeType,"Agent Level",Queue,$C$71,DEP,"Operation")</f>
        <v>0</v>
      </c>
      <c r="O75" s="138">
        <f>COUNTIFS(Week,'Adherence (OP)'!O$3,Agent_ID,'Adherence (OP)'!$B75,TargeType,"Agent Level",Queue,$C$71,DEP,"Operation")</f>
        <v>0</v>
      </c>
      <c r="P75" s="138">
        <f>COUNTIFS(Week,'Adherence (OP)'!P$3,Agent_ID,'Adherence (OP)'!$B75,TargeType,"Agent Level",Queue,$C$71,DEP,"Operation")</f>
        <v>0</v>
      </c>
      <c r="Q75" s="138">
        <f>COUNTIFS(Week,'Adherence (OP)'!Q$3,Agent_ID,'Adherence (OP)'!$B75,TargeType,"Agent Level",Queue,$C$71,DEP,"Operation")</f>
        <v>0</v>
      </c>
      <c r="R75" s="26" t="b">
        <f t="shared" si="21"/>
        <v>1</v>
      </c>
    </row>
    <row r="76" spans="2:18" hidden="1">
      <c r="B76" s="72"/>
      <c r="C76" s="135"/>
      <c r="D76" s="138"/>
      <c r="E76" s="138"/>
      <c r="F76" s="138"/>
      <c r="G76" s="138"/>
      <c r="H76" s="138"/>
      <c r="I76" s="138"/>
      <c r="J76" s="134">
        <f>IFERROR(VLOOKUP(F76,DV!$D:$E,2,FALSE),0)</f>
        <v>0</v>
      </c>
      <c r="K76" s="134">
        <f>IFERROR(VLOOKUP(G76,DV!$D:$E,2,FALSE),0)</f>
        <v>0</v>
      </c>
      <c r="L76" s="134">
        <f>IFERROR(VLOOKUP(H76,DV!$D:$E,2,FALSE),0)</f>
        <v>0</v>
      </c>
      <c r="M76" s="134">
        <f>IFERROR(VLOOKUP(I76,DV!$D:$E,2,FALSE),0)</f>
        <v>0</v>
      </c>
      <c r="N76" s="138">
        <f>COUNTIFS(Week,'Adherence (OP)'!N$3,Agent_ID,'Adherence (OP)'!$B76,TargeType,"Agent Level",Queue,$C$71,DEP,"Operation")</f>
        <v>0</v>
      </c>
      <c r="O76" s="138">
        <f>COUNTIFS(Week,'Adherence (OP)'!O$3,Agent_ID,'Adherence (OP)'!$B76,TargeType,"Agent Level",Queue,$C$71,DEP,"Operation")</f>
        <v>0</v>
      </c>
      <c r="P76" s="138">
        <f>COUNTIFS(Week,'Adherence (OP)'!P$3,Agent_ID,'Adherence (OP)'!$B76,TargeType,"Agent Level",Queue,$C$71,DEP,"Operation")</f>
        <v>0</v>
      </c>
      <c r="Q76" s="138">
        <f>COUNTIFS(Week,'Adherence (OP)'!Q$3,Agent_ID,'Adherence (OP)'!$B76,TargeType,"Agent Level",Queue,$C$71,DEP,"Operation")</f>
        <v>0</v>
      </c>
      <c r="R76" s="26" t="b">
        <f t="shared" si="21"/>
        <v>1</v>
      </c>
    </row>
    <row r="77" spans="2:18" hidden="1">
      <c r="B77" s="77"/>
      <c r="C77" s="135"/>
      <c r="D77" s="138"/>
      <c r="E77" s="138"/>
      <c r="F77" s="138"/>
      <c r="G77" s="138"/>
      <c r="H77" s="138"/>
      <c r="I77" s="138"/>
      <c r="J77" s="134">
        <f>IFERROR(VLOOKUP(F77,DV!$D:$E,2,FALSE),0)</f>
        <v>0</v>
      </c>
      <c r="K77" s="134">
        <f>IFERROR(VLOOKUP(G77,DV!$D:$E,2,FALSE),0)</f>
        <v>0</v>
      </c>
      <c r="L77" s="134">
        <f>IFERROR(VLOOKUP(H77,DV!$D:$E,2,FALSE),0)</f>
        <v>0</v>
      </c>
      <c r="M77" s="134">
        <f>IFERROR(VLOOKUP(I77,DV!$D:$E,2,FALSE),0)</f>
        <v>0</v>
      </c>
      <c r="N77" s="138">
        <f>COUNTIFS(Week,'Adherence (OP)'!N$3,Agent_ID,'Adherence (OP)'!$B77,TargeType,"Agent Level",Queue,$C$71,DEP,"Operation")</f>
        <v>0</v>
      </c>
      <c r="O77" s="138">
        <f>COUNTIFS(Week,'Adherence (OP)'!O$3,Agent_ID,'Adherence (OP)'!$B77,TargeType,"Agent Level",Queue,$C$71,DEP,"Operation")</f>
        <v>0</v>
      </c>
      <c r="P77" s="138">
        <f>COUNTIFS(Week,'Adherence (OP)'!P$3,Agent_ID,'Adherence (OP)'!$B77,TargeType,"Agent Level",Queue,$C$71,DEP,"Operation")</f>
        <v>0</v>
      </c>
      <c r="Q77" s="138">
        <f>COUNTIFS(Week,'Adherence (OP)'!Q$3,Agent_ID,'Adherence (OP)'!$B77,TargeType,"Agent Level",Queue,$C$71,DEP,"Operation")</f>
        <v>0</v>
      </c>
      <c r="R77" s="26" t="b">
        <f t="shared" si="21"/>
        <v>1</v>
      </c>
    </row>
    <row r="78" spans="2:18" hidden="1">
      <c r="B78" s="42" t="s">
        <v>6</v>
      </c>
      <c r="C78" s="43"/>
      <c r="D78" s="43"/>
      <c r="E78" s="43"/>
      <c r="F78" s="43"/>
      <c r="G78" s="43"/>
      <c r="H78" s="43"/>
      <c r="I78" s="44"/>
      <c r="J78" s="40">
        <f t="shared" ref="J78:Q78" si="22">SUM(J73:J77)</f>
        <v>0</v>
      </c>
      <c r="K78" s="40">
        <f t="shared" si="22"/>
        <v>0</v>
      </c>
      <c r="L78" s="40">
        <f t="shared" si="22"/>
        <v>0</v>
      </c>
      <c r="M78" s="40">
        <f t="shared" si="22"/>
        <v>0</v>
      </c>
      <c r="N78" s="40">
        <f t="shared" si="22"/>
        <v>0</v>
      </c>
      <c r="O78" s="40">
        <f t="shared" si="22"/>
        <v>0</v>
      </c>
      <c r="P78" s="40">
        <f t="shared" si="22"/>
        <v>0</v>
      </c>
      <c r="Q78" s="40">
        <f t="shared" si="22"/>
        <v>0</v>
      </c>
      <c r="R78" s="137"/>
    </row>
    <row r="79" spans="2:18" hidden="1"/>
    <row r="80" spans="2:18" hidden="1"/>
    <row r="81" hidden="1"/>
  </sheetData>
  <mergeCells count="25">
    <mergeCell ref="U29:V29"/>
    <mergeCell ref="U28:V28"/>
    <mergeCell ref="T1:U1"/>
    <mergeCell ref="C2:E2"/>
    <mergeCell ref="F2:I2"/>
    <mergeCell ref="J2:M2"/>
    <mergeCell ref="N2:Q2"/>
    <mergeCell ref="T2:U2"/>
    <mergeCell ref="T3:U3"/>
    <mergeCell ref="T13:U13"/>
    <mergeCell ref="T14:U14"/>
    <mergeCell ref="T4:U4"/>
    <mergeCell ref="T16:U16"/>
    <mergeCell ref="T15:U15"/>
    <mergeCell ref="C71:E71"/>
    <mergeCell ref="F71:I71"/>
    <mergeCell ref="J71:M71"/>
    <mergeCell ref="N71:Q71"/>
    <mergeCell ref="U30:V30"/>
    <mergeCell ref="U31:V31"/>
    <mergeCell ref="C38:E38"/>
    <mergeCell ref="F38:I38"/>
    <mergeCell ref="J38:M38"/>
    <mergeCell ref="N38:Q38"/>
    <mergeCell ref="B31:I31"/>
  </mergeCells>
  <conditionalFormatting sqref="R73:R77 R40:R67 R4:R30">
    <cfRule type="cellIs" dxfId="374" priority="264" operator="equal">
      <formula>FALSE</formula>
    </cfRule>
    <cfRule type="cellIs" dxfId="373" priority="265" operator="equal">
      <formula>TRUE</formula>
    </cfRule>
  </conditionalFormatting>
  <conditionalFormatting sqref="N73:Q77 N40:Q67 N4:Q30">
    <cfRule type="cellIs" dxfId="372" priority="262" operator="greaterThan">
      <formula>0</formula>
    </cfRule>
    <cfRule type="cellIs" dxfId="371" priority="263" operator="equal">
      <formula>0</formula>
    </cfRule>
  </conditionalFormatting>
  <conditionalFormatting sqref="B68">
    <cfRule type="duplicateValues" dxfId="370" priority="261"/>
  </conditionalFormatting>
  <conditionalFormatting sqref="B79:B82 B69:B70 B34:B37">
    <cfRule type="duplicateValues" dxfId="369" priority="268"/>
  </conditionalFormatting>
  <conditionalFormatting sqref="B11">
    <cfRule type="duplicateValues" dxfId="368" priority="206"/>
  </conditionalFormatting>
  <conditionalFormatting sqref="B5">
    <cfRule type="duplicateValues" dxfId="367" priority="216"/>
  </conditionalFormatting>
  <conditionalFormatting sqref="B4">
    <cfRule type="duplicateValues" dxfId="366" priority="219"/>
  </conditionalFormatting>
  <conditionalFormatting sqref="B6">
    <cfRule type="duplicateValues" dxfId="365" priority="214"/>
  </conditionalFormatting>
  <conditionalFormatting sqref="B6">
    <cfRule type="duplicateValues" dxfId="364" priority="212"/>
  </conditionalFormatting>
  <conditionalFormatting sqref="B5">
    <cfRule type="duplicateValues" dxfId="363" priority="207"/>
  </conditionalFormatting>
  <conditionalFormatting sqref="B6">
    <cfRule type="duplicateValues" dxfId="362" priority="203"/>
  </conditionalFormatting>
  <conditionalFormatting sqref="B6">
    <cfRule type="duplicateValues" dxfId="361" priority="201"/>
  </conditionalFormatting>
  <conditionalFormatting sqref="B8">
    <cfRule type="duplicateValues" dxfId="360" priority="182"/>
  </conditionalFormatting>
  <conditionalFormatting sqref="B7">
    <cfRule type="duplicateValues" dxfId="359" priority="180"/>
  </conditionalFormatting>
  <conditionalFormatting sqref="B7">
    <cfRule type="duplicateValues" dxfId="358" priority="179"/>
  </conditionalFormatting>
  <conditionalFormatting sqref="B7">
    <cfRule type="duplicateValues" dxfId="357" priority="178"/>
  </conditionalFormatting>
  <conditionalFormatting sqref="B9">
    <cfRule type="duplicateValues" dxfId="356" priority="170"/>
  </conditionalFormatting>
  <conditionalFormatting sqref="B9">
    <cfRule type="duplicateValues" dxfId="355" priority="171"/>
  </conditionalFormatting>
  <conditionalFormatting sqref="B5">
    <cfRule type="duplicateValues" dxfId="354" priority="163"/>
  </conditionalFormatting>
  <conditionalFormatting sqref="B5">
    <cfRule type="duplicateValues" dxfId="353" priority="158"/>
  </conditionalFormatting>
  <conditionalFormatting sqref="B7">
    <cfRule type="duplicateValues" dxfId="352" priority="154"/>
  </conditionalFormatting>
  <conditionalFormatting sqref="B8">
    <cfRule type="duplicateValues" dxfId="351" priority="153"/>
  </conditionalFormatting>
  <conditionalFormatting sqref="B6">
    <cfRule type="duplicateValues" dxfId="350" priority="152"/>
  </conditionalFormatting>
  <conditionalFormatting sqref="B6">
    <cfRule type="duplicateValues" dxfId="349" priority="151"/>
  </conditionalFormatting>
  <conditionalFormatting sqref="B6">
    <cfRule type="duplicateValues" dxfId="348" priority="150"/>
  </conditionalFormatting>
  <conditionalFormatting sqref="B9">
    <cfRule type="duplicateValues" dxfId="347" priority="149"/>
  </conditionalFormatting>
  <conditionalFormatting sqref="B10">
    <cfRule type="duplicateValues" dxfId="346" priority="98"/>
  </conditionalFormatting>
  <conditionalFormatting sqref="B67">
    <cfRule type="duplicateValues" dxfId="345" priority="96"/>
  </conditionalFormatting>
  <conditionalFormatting sqref="B47">
    <cfRule type="duplicateValues" dxfId="344" priority="85"/>
  </conditionalFormatting>
  <conditionalFormatting sqref="B41">
    <cfRule type="duplicateValues" dxfId="343" priority="90"/>
  </conditionalFormatting>
  <conditionalFormatting sqref="B40">
    <cfRule type="duplicateValues" dxfId="342" priority="91"/>
  </conditionalFormatting>
  <conditionalFormatting sqref="B42">
    <cfRule type="duplicateValues" dxfId="341" priority="89"/>
  </conditionalFormatting>
  <conditionalFormatting sqref="B42">
    <cfRule type="duplicateValues" dxfId="340" priority="88"/>
  </conditionalFormatting>
  <conditionalFormatting sqref="B41">
    <cfRule type="duplicateValues" dxfId="339" priority="86"/>
  </conditionalFormatting>
  <conditionalFormatting sqref="B42">
    <cfRule type="duplicateValues" dxfId="338" priority="84"/>
  </conditionalFormatting>
  <conditionalFormatting sqref="B42">
    <cfRule type="duplicateValues" dxfId="337" priority="82"/>
  </conditionalFormatting>
  <conditionalFormatting sqref="B44">
    <cfRule type="duplicateValues" dxfId="336" priority="81"/>
  </conditionalFormatting>
  <conditionalFormatting sqref="B43">
    <cfRule type="duplicateValues" dxfId="335" priority="80"/>
  </conditionalFormatting>
  <conditionalFormatting sqref="B43">
    <cfRule type="duplicateValues" dxfId="334" priority="79"/>
  </conditionalFormatting>
  <conditionalFormatting sqref="B43">
    <cfRule type="duplicateValues" dxfId="333" priority="78"/>
  </conditionalFormatting>
  <conditionalFormatting sqref="B45">
    <cfRule type="duplicateValues" dxfId="332" priority="76"/>
  </conditionalFormatting>
  <conditionalFormatting sqref="B45">
    <cfRule type="duplicateValues" dxfId="331" priority="77"/>
  </conditionalFormatting>
  <conditionalFormatting sqref="B41">
    <cfRule type="duplicateValues" dxfId="330" priority="74"/>
  </conditionalFormatting>
  <conditionalFormatting sqref="B41">
    <cfRule type="duplicateValues" dxfId="329" priority="72"/>
  </conditionalFormatting>
  <conditionalFormatting sqref="B43">
    <cfRule type="duplicateValues" dxfId="328" priority="69"/>
  </conditionalFormatting>
  <conditionalFormatting sqref="B44">
    <cfRule type="duplicateValues" dxfId="327" priority="68"/>
  </conditionalFormatting>
  <conditionalFormatting sqref="B42">
    <cfRule type="duplicateValues" dxfId="326" priority="67"/>
  </conditionalFormatting>
  <conditionalFormatting sqref="B42">
    <cfRule type="duplicateValues" dxfId="325" priority="66"/>
  </conditionalFormatting>
  <conditionalFormatting sqref="B42">
    <cfRule type="duplicateValues" dxfId="324" priority="65"/>
  </conditionalFormatting>
  <conditionalFormatting sqref="B45">
    <cfRule type="duplicateValues" dxfId="323" priority="64"/>
  </conditionalFormatting>
  <conditionalFormatting sqref="B46">
    <cfRule type="duplicateValues" dxfId="322" priority="63"/>
  </conditionalFormatting>
  <conditionalFormatting sqref="B78">
    <cfRule type="duplicateValues" dxfId="321" priority="58"/>
  </conditionalFormatting>
  <conditionalFormatting sqref="B76">
    <cfRule type="duplicateValues" dxfId="320" priority="57"/>
  </conditionalFormatting>
  <conditionalFormatting sqref="B77">
    <cfRule type="duplicateValues" dxfId="319" priority="56"/>
  </conditionalFormatting>
  <conditionalFormatting sqref="B73">
    <cfRule type="duplicateValues" dxfId="318" priority="53"/>
  </conditionalFormatting>
  <conditionalFormatting sqref="B73">
    <cfRule type="duplicateValues" dxfId="317" priority="50"/>
  </conditionalFormatting>
  <conditionalFormatting sqref="B73">
    <cfRule type="duplicateValues" dxfId="316" priority="46"/>
  </conditionalFormatting>
  <conditionalFormatting sqref="B73">
    <cfRule type="duplicateValues" dxfId="315" priority="44"/>
  </conditionalFormatting>
  <conditionalFormatting sqref="B74">
    <cfRule type="duplicateValues" dxfId="314" priority="42"/>
  </conditionalFormatting>
  <conditionalFormatting sqref="B74">
    <cfRule type="duplicateValues" dxfId="313" priority="41"/>
  </conditionalFormatting>
  <conditionalFormatting sqref="B74">
    <cfRule type="duplicateValues" dxfId="312" priority="40"/>
  </conditionalFormatting>
  <conditionalFormatting sqref="B74">
    <cfRule type="duplicateValues" dxfId="311" priority="31"/>
  </conditionalFormatting>
  <conditionalFormatting sqref="B73">
    <cfRule type="duplicateValues" dxfId="310" priority="29"/>
  </conditionalFormatting>
  <conditionalFormatting sqref="B73">
    <cfRule type="duplicateValues" dxfId="309" priority="28"/>
  </conditionalFormatting>
  <conditionalFormatting sqref="B73">
    <cfRule type="duplicateValues" dxfId="308" priority="27"/>
  </conditionalFormatting>
  <conditionalFormatting sqref="B75">
    <cfRule type="duplicateValues" dxfId="307" priority="25"/>
  </conditionalFormatting>
  <conditionalFormatting sqref="B65:B66">
    <cfRule type="duplicateValues" dxfId="306" priority="23"/>
  </conditionalFormatting>
  <conditionalFormatting sqref="B12:B13">
    <cfRule type="duplicateValues" dxfId="305" priority="20"/>
  </conditionalFormatting>
  <conditionalFormatting sqref="B12:B13">
    <cfRule type="duplicateValues" dxfId="304" priority="19"/>
  </conditionalFormatting>
  <conditionalFormatting sqref="B48:B49">
    <cfRule type="duplicateValues" dxfId="303" priority="16"/>
  </conditionalFormatting>
  <conditionalFormatting sqref="B48:B49">
    <cfRule type="duplicateValues" dxfId="302" priority="15"/>
  </conditionalFormatting>
  <conditionalFormatting sqref="B12:B15">
    <cfRule type="duplicateValues" dxfId="301" priority="123672"/>
  </conditionalFormatting>
  <conditionalFormatting sqref="B48:B52 B59:B64">
    <cfRule type="duplicateValues" dxfId="300" priority="123683"/>
  </conditionalFormatting>
  <conditionalFormatting sqref="B12:B16 B23:B30">
    <cfRule type="duplicateValues" dxfId="299" priority="135421"/>
  </conditionalFormatting>
  <conditionalFormatting sqref="B17:B18">
    <cfRule type="duplicateValues" dxfId="298" priority="14"/>
  </conditionalFormatting>
  <conditionalFormatting sqref="B17:B18">
    <cfRule type="duplicateValues" dxfId="297" priority="13"/>
  </conditionalFormatting>
  <conditionalFormatting sqref="B17:B18">
    <cfRule type="duplicateValues" dxfId="296" priority="12"/>
  </conditionalFormatting>
  <conditionalFormatting sqref="B17:B18">
    <cfRule type="duplicateValues" dxfId="295" priority="11"/>
  </conditionalFormatting>
  <conditionalFormatting sqref="B19:B20">
    <cfRule type="duplicateValues" dxfId="294" priority="10"/>
  </conditionalFormatting>
  <conditionalFormatting sqref="B22">
    <cfRule type="duplicateValues" dxfId="293" priority="9"/>
  </conditionalFormatting>
  <conditionalFormatting sqref="B21:B22">
    <cfRule type="duplicateValues" dxfId="292" priority="8"/>
  </conditionalFormatting>
  <conditionalFormatting sqref="B53:B54">
    <cfRule type="duplicateValues" dxfId="291" priority="7"/>
  </conditionalFormatting>
  <conditionalFormatting sqref="B53:B54">
    <cfRule type="duplicateValues" dxfId="290" priority="6"/>
  </conditionalFormatting>
  <conditionalFormatting sqref="B53:B54">
    <cfRule type="duplicateValues" dxfId="289" priority="5"/>
  </conditionalFormatting>
  <conditionalFormatting sqref="B53:B54">
    <cfRule type="duplicateValues" dxfId="288" priority="4"/>
  </conditionalFormatting>
  <conditionalFormatting sqref="B55:B56">
    <cfRule type="duplicateValues" dxfId="287" priority="3"/>
  </conditionalFormatting>
  <conditionalFormatting sqref="B58">
    <cfRule type="duplicateValues" dxfId="286" priority="2"/>
  </conditionalFormatting>
  <conditionalFormatting sqref="B57:B58">
    <cfRule type="duplicateValues" dxfId="285" priority="1"/>
  </conditionalFormatting>
  <conditionalFormatting sqref="B40:B42">
    <cfRule type="duplicateValues" dxfId="284" priority="150291"/>
  </conditionalFormatting>
  <conditionalFormatting sqref="B4:B6">
    <cfRule type="duplicateValues" dxfId="283" priority="150302"/>
  </conditionalFormatting>
  <dataValidations count="2">
    <dataValidation type="list" allowBlank="1" showInputMessage="1" showErrorMessage="1" sqref="E30" xr:uid="{00000000-0002-0000-0700-000000000000}">
      <formula1>#REF!</formula1>
    </dataValidation>
    <dataValidation type="list" allowBlank="1" showInputMessage="1" showErrorMessage="1" sqref="E67 E73:E77 E4:E29 E40:E64" xr:uid="{1B2D7EE6-6AD2-44B1-8C1A-0A1703257D02}">
      <formula1>#REF!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2000000}">
          <x14:formula1>
            <xm:f>DV!$D$2:$D$22</xm:f>
          </x14:formula1>
          <xm:sqref>I75:I77 F67:I67 F76:G77 H74:H77 I65:I66 F40:I64 F4:I30</xm:sqref>
        </x14:dataValidation>
        <x14:dataValidation type="list" allowBlank="1" showInputMessage="1" showErrorMessage="1" xr:uid="{51C4CD91-439B-4CF7-9AD5-CF0303308062}">
          <x14:formula1>
            <xm:f>DV!$D$2:$D$28</xm:f>
          </x14:formula1>
          <xm:sqref>I74 F73:G75 H73:I73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4.9989318521683403E-2"/>
  </sheetPr>
  <dimension ref="A1:AA110"/>
  <sheetViews>
    <sheetView showGridLines="0" zoomScale="80" zoomScaleNormal="80" workbookViewId="0">
      <selection activeCell="C4" sqref="C4"/>
    </sheetView>
  </sheetViews>
  <sheetFormatPr defaultRowHeight="15"/>
  <cols>
    <col min="1" max="1" width="13.85546875" customWidth="1"/>
    <col min="2" max="2" width="16.42578125" bestFit="1" customWidth="1"/>
    <col min="3" max="3" width="38.140625" bestFit="1" customWidth="1"/>
    <col min="4" max="4" width="5" bestFit="1" customWidth="1"/>
    <col min="5" max="5" width="10.7109375" style="166" bestFit="1" customWidth="1"/>
    <col min="6" max="9" width="19.140625" bestFit="1" customWidth="1"/>
    <col min="10" max="13" width="4.28515625" bestFit="1" customWidth="1"/>
    <col min="14" max="14" width="4.140625" customWidth="1"/>
    <col min="15" max="15" width="3.85546875" customWidth="1"/>
    <col min="16" max="17" width="4.28515625" bestFit="1" customWidth="1"/>
    <col min="18" max="18" width="17.28515625" bestFit="1" customWidth="1"/>
    <col min="19" max="19" width="6" hidden="1" customWidth="1"/>
    <col min="21" max="21" width="18.5703125" customWidth="1"/>
    <col min="22" max="24" width="9.28515625" bestFit="1" customWidth="1"/>
    <col min="25" max="25" width="8.7109375" bestFit="1" customWidth="1"/>
    <col min="26" max="26" width="9.28515625" bestFit="1" customWidth="1"/>
  </cols>
  <sheetData>
    <row r="1" spans="1:27">
      <c r="T1" s="223" t="s">
        <v>235</v>
      </c>
      <c r="U1" s="224"/>
      <c r="V1" s="40" t="s">
        <v>113</v>
      </c>
      <c r="W1" s="40" t="s">
        <v>114</v>
      </c>
      <c r="X1" s="40" t="s">
        <v>115</v>
      </c>
      <c r="Y1" s="40" t="s">
        <v>116</v>
      </c>
      <c r="Z1" s="40" t="s">
        <v>6</v>
      </c>
    </row>
    <row r="2" spans="1:27">
      <c r="B2" s="152" t="s">
        <v>149</v>
      </c>
      <c r="C2" s="226" t="s">
        <v>186</v>
      </c>
      <c r="D2" s="227" t="s">
        <v>186</v>
      </c>
      <c r="E2" s="228" t="s">
        <v>186</v>
      </c>
      <c r="F2" s="229" t="s">
        <v>27</v>
      </c>
      <c r="G2" s="230"/>
      <c r="H2" s="230"/>
      <c r="I2" s="231"/>
      <c r="J2" s="229" t="s">
        <v>4</v>
      </c>
      <c r="K2" s="230"/>
      <c r="L2" s="230"/>
      <c r="M2" s="231"/>
      <c r="N2" s="237" t="s">
        <v>109</v>
      </c>
      <c r="O2" s="237"/>
      <c r="P2" s="237"/>
      <c r="Q2" s="237"/>
      <c r="R2" s="237"/>
      <c r="S2" s="237"/>
      <c r="T2" s="232" t="s">
        <v>4</v>
      </c>
      <c r="U2" s="234"/>
      <c r="V2" s="4">
        <f>J41</f>
        <v>25</v>
      </c>
      <c r="W2" s="138">
        <f t="shared" ref="W2:Y2" si="0">K41</f>
        <v>25</v>
      </c>
      <c r="X2" s="138">
        <f t="shared" si="0"/>
        <v>0</v>
      </c>
      <c r="Y2" s="138">
        <f t="shared" si="0"/>
        <v>0</v>
      </c>
      <c r="Z2" s="4">
        <f>SUM(V2:Y2)</f>
        <v>50</v>
      </c>
    </row>
    <row r="3" spans="1:27">
      <c r="B3" s="40" t="s">
        <v>110</v>
      </c>
      <c r="C3" s="40" t="s">
        <v>102</v>
      </c>
      <c r="D3" s="40" t="s">
        <v>111</v>
      </c>
      <c r="E3" s="144" t="s">
        <v>112</v>
      </c>
      <c r="F3" s="40" t="s">
        <v>113</v>
      </c>
      <c r="G3" s="40" t="s">
        <v>114</v>
      </c>
      <c r="H3" s="40" t="s">
        <v>115</v>
      </c>
      <c r="I3" s="40" t="s">
        <v>116</v>
      </c>
      <c r="J3" s="40" t="s">
        <v>113</v>
      </c>
      <c r="K3" s="40" t="s">
        <v>114</v>
      </c>
      <c r="L3" s="40" t="s">
        <v>115</v>
      </c>
      <c r="M3" s="40" t="s">
        <v>116</v>
      </c>
      <c r="N3" s="40" t="s">
        <v>113</v>
      </c>
      <c r="O3" s="40" t="s">
        <v>114</v>
      </c>
      <c r="P3" s="40" t="s">
        <v>115</v>
      </c>
      <c r="Q3" s="40" t="s">
        <v>116</v>
      </c>
      <c r="R3" s="217" t="s">
        <v>117</v>
      </c>
      <c r="S3" s="219"/>
      <c r="T3" s="232" t="s">
        <v>109</v>
      </c>
      <c r="U3" s="234"/>
      <c r="V3" s="4">
        <f>N41</f>
        <v>0</v>
      </c>
      <c r="W3" s="138">
        <f t="shared" ref="W3:Y3" si="1">O41</f>
        <v>9</v>
      </c>
      <c r="X3" s="138">
        <f t="shared" si="1"/>
        <v>1</v>
      </c>
      <c r="Y3" s="138">
        <f t="shared" si="1"/>
        <v>0</v>
      </c>
      <c r="Z3" s="4">
        <f>SUM(V3:Y3)</f>
        <v>10</v>
      </c>
    </row>
    <row r="4" spans="1:27">
      <c r="B4" s="73">
        <v>33277</v>
      </c>
      <c r="C4" s="171" t="s">
        <v>202</v>
      </c>
      <c r="D4" s="138" t="s">
        <v>101</v>
      </c>
      <c r="E4" s="138" t="s">
        <v>99</v>
      </c>
      <c r="F4" s="138" t="s">
        <v>5</v>
      </c>
      <c r="G4" s="138" t="s">
        <v>5</v>
      </c>
      <c r="H4" s="138"/>
      <c r="I4" s="138"/>
      <c r="J4" s="134">
        <f>IFERROR(VLOOKUP(F4,DV!$D:$E,2,FALSE),0)</f>
        <v>1</v>
      </c>
      <c r="K4" s="134">
        <f>IFERROR(VLOOKUP(G4,DV!$D:$E,2,FALSE),0)</f>
        <v>1</v>
      </c>
      <c r="L4" s="134">
        <f>IFERROR(VLOOKUP(H4,DV!$D:$E,2,FALSE),0)</f>
        <v>0</v>
      </c>
      <c r="M4" s="134">
        <f>IFERROR(VLOOKUP(I4,DV!$D:$E,2,FALSE),0)</f>
        <v>0</v>
      </c>
      <c r="N4" s="133">
        <f>COUNTIFS(Week,'Adherence (QA)'!N$3,Agent_ID,'Adherence (QA)'!$B4,TargeType,"Agent Level",Queue,$C$2,DEP,"Quality")</f>
        <v>0</v>
      </c>
      <c r="O4" s="133">
        <f>COUNTIFS(Week,'Adherence (QA)'!O$3,Agent_ID,'Adherence (QA)'!$B4,TargeType,"Agent Level",Queue,$C$2,DEP,"Quality")</f>
        <v>1</v>
      </c>
      <c r="P4" s="133">
        <f>COUNTIFS(Week,'Adherence (QA)'!P$3,Agent_ID,'Adherence (QA)'!$B4,TargeType,"Agent Level",Queue,$C$2,DEP,"Quality")</f>
        <v>0</v>
      </c>
      <c r="Q4" s="138">
        <f>COUNTIFS(Week,'Adherence (QA)'!Q$3,Agent_ID,'Adherence (QA)'!$B4,TargeType,"Agent Level",Queue,$C$2,DEP,"Quality")</f>
        <v>0</v>
      </c>
      <c r="R4" s="26" t="b">
        <f t="shared" ref="R4" si="2">SUM(N4:Q4)&gt;=SUM(J4:M4)</f>
        <v>0</v>
      </c>
      <c r="S4" s="78">
        <f>IFERROR(SUM(N4:Q4)/SUM(J4:M4),"")</f>
        <v>0.5</v>
      </c>
      <c r="T4" s="232" t="s">
        <v>146</v>
      </c>
      <c r="U4" s="234"/>
      <c r="V4" s="54">
        <f>IF(V2&lt;&gt;0,V3/V2,"")</f>
        <v>0</v>
      </c>
      <c r="W4" s="54">
        <f>IF(W2&lt;&gt;0,W3/W2,"")</f>
        <v>0.36</v>
      </c>
      <c r="X4" s="54" t="str">
        <f>IF(X2&lt;&gt;0,X3/X2,"")</f>
        <v/>
      </c>
      <c r="Y4" s="54" t="str">
        <f>IF(Y2&lt;&gt;0,Y3/Y2,"")</f>
        <v/>
      </c>
      <c r="Z4" s="54">
        <f>IF(Z2&lt;&gt;0,Z3/Z2,"")</f>
        <v>0.2</v>
      </c>
    </row>
    <row r="5" spans="1:27">
      <c r="B5" s="73">
        <v>32764</v>
      </c>
      <c r="C5" s="171" t="s">
        <v>266</v>
      </c>
      <c r="D5" s="138" t="s">
        <v>101</v>
      </c>
      <c r="E5" s="138" t="s">
        <v>99</v>
      </c>
      <c r="F5" s="138" t="s">
        <v>5</v>
      </c>
      <c r="G5" s="138" t="s">
        <v>5</v>
      </c>
      <c r="H5" s="138"/>
      <c r="I5" s="138"/>
      <c r="J5" s="134">
        <f>IFERROR(VLOOKUP(F5,DV!$D:$E,2,FALSE),0)</f>
        <v>1</v>
      </c>
      <c r="K5" s="134">
        <f>IFERROR(VLOOKUP(G5,DV!$D:$E,2,FALSE),0)</f>
        <v>1</v>
      </c>
      <c r="L5" s="134">
        <f>IFERROR(VLOOKUP(H5,DV!$D:$E,2,FALSE),0)</f>
        <v>0</v>
      </c>
      <c r="M5" s="134">
        <f>IFERROR(VLOOKUP(I5,DV!$D:$E,2,FALSE),0)</f>
        <v>0</v>
      </c>
      <c r="N5" s="133">
        <f>COUNTIFS(Week,'Adherence (QA)'!N$3,Agent_ID,'Adherence (QA)'!$B5,TargeType,"Agent Level",Queue,$C$2,DEP,"Quality")</f>
        <v>0</v>
      </c>
      <c r="O5" s="133">
        <f>COUNTIFS(Week,'Adherence (QA)'!O$3,Agent_ID,'Adherence (QA)'!$B5,TargeType,"Agent Level",Queue,$C$2,DEP,"Quality")</f>
        <v>0</v>
      </c>
      <c r="P5" s="138">
        <f>COUNTIFS(Week,'Adherence (QA)'!P$3,Agent_ID,'Adherence (QA)'!$B5,TargeType,"Agent Level",Queue,$C$2,DEP,"Quality")</f>
        <v>0</v>
      </c>
      <c r="Q5" s="138">
        <f>COUNTIFS(Week,'Adherence (QA)'!Q$3,Agent_ID,'Adherence (QA)'!$B5,TargeType,"Agent Level",Queue,$C$2,DEP,"Quality")</f>
        <v>0</v>
      </c>
      <c r="R5" s="26" t="b">
        <f t="shared" ref="R5" si="3">SUM(N5:Q5)&gt;=SUM(J5:M5)</f>
        <v>0</v>
      </c>
      <c r="S5" s="78">
        <f t="shared" ref="S5" si="4">IFERROR(SUM(N5:Q5)/SUM(J5:M5),"")</f>
        <v>0</v>
      </c>
    </row>
    <row r="6" spans="1:27">
      <c r="B6" s="77">
        <v>32462</v>
      </c>
      <c r="C6" s="171" t="s">
        <v>298</v>
      </c>
      <c r="D6" s="138" t="s">
        <v>101</v>
      </c>
      <c r="E6" s="138" t="s">
        <v>99</v>
      </c>
      <c r="F6" s="138" t="s">
        <v>5</v>
      </c>
      <c r="G6" s="138" t="s">
        <v>5</v>
      </c>
      <c r="H6" s="138"/>
      <c r="I6" s="138"/>
      <c r="J6" s="134">
        <f>IFERROR(VLOOKUP(F6,DV!$D:$E,2,FALSE),0)</f>
        <v>1</v>
      </c>
      <c r="K6" s="134">
        <f>IFERROR(VLOOKUP(G6,DV!$D:$E,2,FALSE),0)</f>
        <v>1</v>
      </c>
      <c r="L6" s="134">
        <f>IFERROR(VLOOKUP(H6,DV!$D:$E,2,FALSE),0)</f>
        <v>0</v>
      </c>
      <c r="M6" s="134">
        <f>IFERROR(VLOOKUP(I6,DV!$D:$E,2,FALSE),0)</f>
        <v>0</v>
      </c>
      <c r="N6" s="133">
        <f>COUNTIFS(Week,'Adherence (QA)'!N$3,Agent_ID,'Adherence (QA)'!$B6,TargeType,"Agent Level",Queue,$C$2,DEP,"Quality")</f>
        <v>0</v>
      </c>
      <c r="O6" s="133">
        <f>COUNTIFS(Week,'Adherence (QA)'!O$3,Agent_ID,'Adherence (QA)'!$B6,TargeType,"Agent Level",Queue,$C$2,DEP,"Quality")</f>
        <v>1</v>
      </c>
      <c r="P6" s="138">
        <f>COUNTIFS(Week,'Adherence (QA)'!P$3,Agent_ID,'Adherence (QA)'!$B6,TargeType,"Agent Level",Queue,$C$2,DEP,"Quality")</f>
        <v>0</v>
      </c>
      <c r="Q6" s="138">
        <f>COUNTIFS(Week,'Adherence (QA)'!Q$3,Agent_ID,'Adherence (QA)'!$B6,TargeType,"Agent Level",Queue,$C$2,DEP,"Quality")</f>
        <v>0</v>
      </c>
      <c r="R6" s="26" t="b">
        <f t="shared" ref="R6:R11" si="5">SUM(N6:Q6)&gt;=SUM(J6:M6)</f>
        <v>0</v>
      </c>
      <c r="S6" s="78" t="str">
        <f>IFERROR(SUM(#REF!)/SUM(#REF!),"")</f>
        <v/>
      </c>
    </row>
    <row r="7" spans="1:27">
      <c r="A7" t="s">
        <v>432</v>
      </c>
      <c r="B7" s="77">
        <v>33270</v>
      </c>
      <c r="C7" s="172" t="s">
        <v>299</v>
      </c>
      <c r="D7" s="138" t="s">
        <v>101</v>
      </c>
      <c r="E7" s="138" t="s">
        <v>99</v>
      </c>
      <c r="F7" s="138" t="s">
        <v>5</v>
      </c>
      <c r="G7" s="138" t="s">
        <v>5</v>
      </c>
      <c r="H7" s="138"/>
      <c r="I7" s="138"/>
      <c r="J7" s="134">
        <f>IFERROR(VLOOKUP(F7,DV!$D:$E,2,FALSE),0)</f>
        <v>1</v>
      </c>
      <c r="K7" s="134">
        <f>IFERROR(VLOOKUP(G7,DV!$D:$E,2,FALSE),0)</f>
        <v>1</v>
      </c>
      <c r="L7" s="134">
        <f>IFERROR(VLOOKUP(H7,DV!$D:$E,2,FALSE),0)</f>
        <v>0</v>
      </c>
      <c r="M7" s="134">
        <f>IFERROR(VLOOKUP(I7,DV!$D:$E,2,FALSE),0)</f>
        <v>0</v>
      </c>
      <c r="N7" s="133">
        <f>COUNTIFS(Week,'Adherence (QA)'!N$3,Agent_ID,'Adherence (QA)'!$B7,TargeType,"Agent Level",Queue,$C$2,DEP,"Quality")</f>
        <v>0</v>
      </c>
      <c r="O7" s="133">
        <f>COUNTIFS(Week,'Adherence (QA)'!O$3,Agent_ID,'Adherence (QA)'!$B7,TargeType,"Agent Level",Queue,$C$2,DEP,"Quality")</f>
        <v>1</v>
      </c>
      <c r="P7" s="138">
        <f>COUNTIFS(Week,'Adherence (QA)'!P$3,Agent_ID,'Adherence (QA)'!$B7,TargeType,"Agent Level",Queue,$C$2,DEP,"Quality")</f>
        <v>0</v>
      </c>
      <c r="Q7" s="138">
        <f>COUNTIFS(Week,'Adherence (QA)'!Q$3,Agent_ID,'Adherence (QA)'!$B7,TargeType,"Agent Level",Queue,$C$2,DEP,"Quality")</f>
        <v>0</v>
      </c>
      <c r="R7" s="26" t="b">
        <f t="shared" si="5"/>
        <v>0</v>
      </c>
      <c r="S7" s="78">
        <f t="shared" ref="S7:S12" si="6">IFERROR(SUM(N6:Q6)/SUM(J6:M6),"")</f>
        <v>0.5</v>
      </c>
      <c r="AA7" s="128"/>
    </row>
    <row r="8" spans="1:27">
      <c r="B8" s="77">
        <v>33271</v>
      </c>
      <c r="C8" s="171" t="s">
        <v>300</v>
      </c>
      <c r="D8" s="138" t="s">
        <v>101</v>
      </c>
      <c r="E8" s="138" t="s">
        <v>99</v>
      </c>
      <c r="F8" s="138" t="s">
        <v>5</v>
      </c>
      <c r="G8" s="138" t="s">
        <v>5</v>
      </c>
      <c r="H8" s="138"/>
      <c r="I8" s="138"/>
      <c r="J8" s="134">
        <f>IFERROR(VLOOKUP(F8,DV!$D:$E,2,FALSE),0)</f>
        <v>1</v>
      </c>
      <c r="K8" s="134">
        <f>IFERROR(VLOOKUP(G8,DV!$D:$E,2,FALSE),0)</f>
        <v>1</v>
      </c>
      <c r="L8" s="134">
        <f>IFERROR(VLOOKUP(H8,DV!$D:$E,2,FALSE),0)</f>
        <v>0</v>
      </c>
      <c r="M8" s="134">
        <f>IFERROR(VLOOKUP(I8,DV!$D:$E,2,FALSE),0)</f>
        <v>0</v>
      </c>
      <c r="N8" s="133">
        <f>COUNTIFS(Week,'Adherence (QA)'!N$3,Agent_ID,'Adherence (QA)'!$B8,TargeType,"Agent Level",Queue,$C$2,DEP,"Quality")</f>
        <v>0</v>
      </c>
      <c r="O8" s="133">
        <f>COUNTIFS(Week,'Adherence (QA)'!O$3,Agent_ID,'Adherence (QA)'!$B8,TargeType,"Agent Level",Queue,$C$2,DEP,"Quality")</f>
        <v>2</v>
      </c>
      <c r="P8" s="138">
        <f>COUNTIFS(Week,'Adherence (QA)'!P$3,Agent_ID,'Adherence (QA)'!$B8,TargeType,"Agent Level",Queue,$C$2,DEP,"Quality")</f>
        <v>0</v>
      </c>
      <c r="Q8" s="138">
        <f>COUNTIFS(Week,'Adherence (QA)'!Q$3,Agent_ID,'Adherence (QA)'!$B8,TargeType,"Agent Level",Queue,$C$2,DEP,"Quality")</f>
        <v>0</v>
      </c>
      <c r="R8" s="26" t="b">
        <f t="shared" si="5"/>
        <v>1</v>
      </c>
      <c r="S8" s="78">
        <f t="shared" si="6"/>
        <v>0.5</v>
      </c>
    </row>
    <row r="9" spans="1:27">
      <c r="B9" s="77">
        <v>32760</v>
      </c>
      <c r="C9" s="171" t="s">
        <v>302</v>
      </c>
      <c r="D9" s="138" t="s">
        <v>101</v>
      </c>
      <c r="E9" s="138" t="s">
        <v>99</v>
      </c>
      <c r="F9" s="138" t="s">
        <v>5</v>
      </c>
      <c r="G9" s="138" t="s">
        <v>5</v>
      </c>
      <c r="H9" s="138"/>
      <c r="I9" s="138"/>
      <c r="J9" s="134">
        <f>IFERROR(VLOOKUP(F9,DV!$D:$E,2,FALSE),0)</f>
        <v>1</v>
      </c>
      <c r="K9" s="134">
        <f>IFERROR(VLOOKUP(G9,DV!$D:$E,2,FALSE),0)</f>
        <v>1</v>
      </c>
      <c r="L9" s="134">
        <f>IFERROR(VLOOKUP(H9,DV!$D:$E,2,FALSE),0)</f>
        <v>0</v>
      </c>
      <c r="M9" s="134">
        <f>IFERROR(VLOOKUP(I9,DV!$D:$E,2,FALSE),0)</f>
        <v>0</v>
      </c>
      <c r="N9" s="133">
        <f>COUNTIFS(Week,'Adherence (QA)'!N$3,Agent_ID,'Adherence (QA)'!$B9,TargeType,"Agent Level",Queue,$C$2,DEP,"Quality")</f>
        <v>0</v>
      </c>
      <c r="O9" s="133">
        <f>COUNTIFS(Week,'Adherence (QA)'!O$3,Agent_ID,'Adherence (QA)'!$B9,TargeType,"Agent Level",Queue,$C$2,DEP,"Quality")</f>
        <v>0</v>
      </c>
      <c r="P9" s="138">
        <f>COUNTIFS(Week,'Adherence (QA)'!P$3,Agent_ID,'Adherence (QA)'!$B9,TargeType,"Agent Level",Queue,$C$2,DEP,"Quality")</f>
        <v>0</v>
      </c>
      <c r="Q9" s="138">
        <f>COUNTIFS(Week,'Adherence (QA)'!Q$3,Agent_ID,'Adherence (QA)'!$B9,TargeType,"Agent Level",Queue,$C$2,DEP,"Quality")</f>
        <v>0</v>
      </c>
      <c r="R9" s="26" t="b">
        <f t="shared" si="5"/>
        <v>0</v>
      </c>
      <c r="S9" s="78">
        <f t="shared" si="6"/>
        <v>1</v>
      </c>
    </row>
    <row r="10" spans="1:27">
      <c r="B10" s="77">
        <v>31924</v>
      </c>
      <c r="C10" s="171" t="s">
        <v>310</v>
      </c>
      <c r="D10" s="138" t="s">
        <v>101</v>
      </c>
      <c r="E10" s="138" t="s">
        <v>99</v>
      </c>
      <c r="F10" s="138" t="s">
        <v>5</v>
      </c>
      <c r="G10" s="138" t="s">
        <v>5</v>
      </c>
      <c r="H10" s="138"/>
      <c r="I10" s="138"/>
      <c r="J10" s="134">
        <f>IFERROR(VLOOKUP(F10,DV!$D:$E,2,FALSE),0)</f>
        <v>1</v>
      </c>
      <c r="K10" s="134">
        <f>IFERROR(VLOOKUP(G10,DV!$D:$E,2,FALSE),0)</f>
        <v>1</v>
      </c>
      <c r="L10" s="134">
        <f>IFERROR(VLOOKUP(H10,DV!$D:$E,2,FALSE),0)</f>
        <v>0</v>
      </c>
      <c r="M10" s="134">
        <f>IFERROR(VLOOKUP(I10,DV!$D:$E,2,FALSE),0)</f>
        <v>0</v>
      </c>
      <c r="N10" s="133">
        <f>COUNTIFS(Week,'Adherence (QA)'!N$3,Agent_ID,'Adherence (QA)'!$B10,TargeType,"Agent Level",Queue,$C$2,DEP,"Quality")</f>
        <v>0</v>
      </c>
      <c r="O10" s="133">
        <f>COUNTIFS(Week,'Adherence (QA)'!O$3,Agent_ID,'Adherence (QA)'!$B10,TargeType,"Agent Level",Queue,$C$2,DEP,"Quality")</f>
        <v>1</v>
      </c>
      <c r="P10" s="138">
        <f>COUNTIFS(Week,'Adherence (QA)'!P$3,Agent_ID,'Adherence (QA)'!$B10,TargeType,"Agent Level",Queue,$C$2,DEP,"Quality")</f>
        <v>0</v>
      </c>
      <c r="Q10" s="138">
        <f>COUNTIFS(Week,'Adherence (QA)'!Q$3,Agent_ID,'Adherence (QA)'!$B10,TargeType,"Agent Level",Queue,$C$2,DEP,"Quality")</f>
        <v>0</v>
      </c>
      <c r="R10" s="26" t="b">
        <f t="shared" si="5"/>
        <v>0</v>
      </c>
      <c r="S10" s="78">
        <f t="shared" si="6"/>
        <v>0</v>
      </c>
    </row>
    <row r="11" spans="1:27">
      <c r="B11" s="77">
        <v>33279</v>
      </c>
      <c r="C11" s="171" t="s">
        <v>311</v>
      </c>
      <c r="D11" s="138" t="s">
        <v>101</v>
      </c>
      <c r="E11" s="138" t="s">
        <v>99</v>
      </c>
      <c r="F11" s="138" t="s">
        <v>5</v>
      </c>
      <c r="G11" s="138" t="s">
        <v>5</v>
      </c>
      <c r="H11" s="138"/>
      <c r="I11" s="138"/>
      <c r="J11" s="134">
        <f>IFERROR(VLOOKUP(F11,DV!$D:$E,2,FALSE),0)</f>
        <v>1</v>
      </c>
      <c r="K11" s="134">
        <f>IFERROR(VLOOKUP(G11,DV!$D:$E,2,FALSE),0)</f>
        <v>1</v>
      </c>
      <c r="L11" s="134">
        <f>IFERROR(VLOOKUP(H11,DV!$D:$E,2,FALSE),0)</f>
        <v>0</v>
      </c>
      <c r="M11" s="134">
        <f>IFERROR(VLOOKUP(I11,DV!$D:$E,2,FALSE),0)</f>
        <v>0</v>
      </c>
      <c r="N11" s="133">
        <f>COUNTIFS(Week,'Adherence (QA)'!N$3,Agent_ID,'Adherence (QA)'!$B11,TargeType,"Agent Level",Queue,$C$2,DEP,"Quality")</f>
        <v>0</v>
      </c>
      <c r="O11" s="133">
        <f>COUNTIFS(Week,'Adherence (QA)'!O$3,Agent_ID,'Adherence (QA)'!$B11,TargeType,"Agent Level",Queue,$C$2,DEP,"Quality")</f>
        <v>0</v>
      </c>
      <c r="P11" s="138">
        <f>COUNTIFS(Week,'Adherence (QA)'!P$3,Agent_ID,'Adherence (QA)'!$B11,TargeType,"Agent Level",Queue,$C$2,DEP,"Quality")</f>
        <v>0</v>
      </c>
      <c r="Q11" s="138">
        <f>COUNTIFS(Week,'Adherence (QA)'!Q$3,Agent_ID,'Adherence (QA)'!$B11,TargeType,"Agent Level",Queue,$C$2,DEP,"Quality")</f>
        <v>0</v>
      </c>
      <c r="R11" s="26" t="b">
        <f t="shared" si="5"/>
        <v>0</v>
      </c>
      <c r="S11" s="78">
        <f t="shared" si="6"/>
        <v>0.5</v>
      </c>
    </row>
    <row r="12" spans="1:27">
      <c r="B12" s="77">
        <v>39025</v>
      </c>
      <c r="C12" s="171" t="s">
        <v>317</v>
      </c>
      <c r="D12" s="138" t="s">
        <v>101</v>
      </c>
      <c r="E12" s="138" t="s">
        <v>99</v>
      </c>
      <c r="F12" s="138" t="s">
        <v>5</v>
      </c>
      <c r="G12" s="138" t="s">
        <v>5</v>
      </c>
      <c r="H12" s="138"/>
      <c r="I12" s="138"/>
      <c r="J12" s="134">
        <f>IFERROR(VLOOKUP(F12,DV!$D:$E,2,FALSE),0)</f>
        <v>1</v>
      </c>
      <c r="K12" s="134">
        <f>IFERROR(VLOOKUP(G12,DV!$D:$E,2,FALSE),0)</f>
        <v>1</v>
      </c>
      <c r="L12" s="134">
        <f>IFERROR(VLOOKUP(H12,DV!$D:$E,2,FALSE),0)</f>
        <v>0</v>
      </c>
      <c r="M12" s="134">
        <f>IFERROR(VLOOKUP(I12,DV!$D:$E,2,FALSE),0)</f>
        <v>0</v>
      </c>
      <c r="N12" s="138">
        <f>COUNTIFS(Week,'Adherence (QA)'!N$3,Agent_ID,'Adherence (QA)'!$B12,TargeType,"Agent Level",Queue,$C$2,DEP,"Quality")</f>
        <v>0</v>
      </c>
      <c r="O12" s="138">
        <f>COUNTIFS(Week,'Adherence (QA)'!O$3,Agent_ID,'Adherence (QA)'!$B12,TargeType,"Agent Level",Queue,$C$2,DEP,"Quality")</f>
        <v>0</v>
      </c>
      <c r="P12" s="138">
        <f>COUNTIFS(Week,'Adherence (QA)'!P$3,Agent_ID,'Adherence (QA)'!$B12,TargeType,"Agent Level",Queue,$C$2,DEP,"Quality")</f>
        <v>0</v>
      </c>
      <c r="Q12" s="138">
        <f>COUNTIFS(Week,'Adherence (QA)'!Q$3,Agent_ID,'Adherence (QA)'!$B12,TargeType,"Agent Level",Queue,$C$2,DEP,"Quality")</f>
        <v>0</v>
      </c>
      <c r="R12" s="26" t="b">
        <f t="shared" ref="R12:R16" si="7">SUM(N12:Q12)&gt;=SUM(J12:M12)</f>
        <v>0</v>
      </c>
      <c r="S12" s="78">
        <f t="shared" si="6"/>
        <v>0</v>
      </c>
      <c r="T12" s="235" t="s">
        <v>236</v>
      </c>
      <c r="U12" s="236"/>
      <c r="V12" s="40" t="s">
        <v>113</v>
      </c>
      <c r="W12" s="40" t="s">
        <v>114</v>
      </c>
      <c r="X12" s="40" t="s">
        <v>115</v>
      </c>
      <c r="Y12" s="40" t="s">
        <v>116</v>
      </c>
      <c r="Z12" s="40" t="s">
        <v>6</v>
      </c>
    </row>
    <row r="13" spans="1:27">
      <c r="B13" s="77">
        <v>39024</v>
      </c>
      <c r="C13" s="171" t="s">
        <v>318</v>
      </c>
      <c r="D13" s="138" t="s">
        <v>101</v>
      </c>
      <c r="E13" s="138" t="s">
        <v>99</v>
      </c>
      <c r="F13" s="138" t="s">
        <v>5</v>
      </c>
      <c r="G13" s="138" t="s">
        <v>5</v>
      </c>
      <c r="H13" s="138"/>
      <c r="I13" s="138"/>
      <c r="J13" s="134">
        <f>IFERROR(VLOOKUP(F13,DV!$D:$E,2,FALSE),0)</f>
        <v>1</v>
      </c>
      <c r="K13" s="134">
        <f>IFERROR(VLOOKUP(G13,DV!$D:$E,2,FALSE),0)</f>
        <v>1</v>
      </c>
      <c r="L13" s="134">
        <f>IFERROR(VLOOKUP(H13,DV!$D:$E,2,FALSE),0)</f>
        <v>0</v>
      </c>
      <c r="M13" s="134">
        <f>IFERROR(VLOOKUP(I13,DV!$D:$E,2,FALSE),0)</f>
        <v>0</v>
      </c>
      <c r="N13" s="138">
        <f>COUNTIFS(Week,'Adherence (QA)'!N$3,Agent_ID,'Adherence (QA)'!$B13,TargeType,"Agent Level",Queue,$C$2,DEP,"Quality")</f>
        <v>0</v>
      </c>
      <c r="O13" s="138">
        <f>COUNTIFS(Week,'Adherence (QA)'!O$3,Agent_ID,'Adherence (QA)'!$B13,TargeType,"Agent Level",Queue,$C$2,DEP,"Quality")</f>
        <v>0</v>
      </c>
      <c r="P13" s="138">
        <f>COUNTIFS(Week,'Adherence (QA)'!P$3,Agent_ID,'Adherence (QA)'!$B13,TargeType,"Agent Level",Queue,$C$2,DEP,"Quality")</f>
        <v>0</v>
      </c>
      <c r="Q13" s="138">
        <f>COUNTIFS(Week,'Adherence (QA)'!Q$3,Agent_ID,'Adherence (QA)'!$B13,TargeType,"Agent Level",Queue,$C$2,DEP,"Quality")</f>
        <v>0</v>
      </c>
      <c r="R13" s="26" t="b">
        <f t="shared" si="7"/>
        <v>0</v>
      </c>
      <c r="S13" s="78">
        <f>IFERROR(SUM(N15:Q15)/SUM(J15:M15),"")</f>
        <v>0</v>
      </c>
      <c r="T13" s="232" t="s">
        <v>4</v>
      </c>
      <c r="U13" s="234"/>
      <c r="V13" s="138">
        <f>J93</f>
        <v>25</v>
      </c>
      <c r="W13" s="138">
        <f>K93</f>
        <v>25</v>
      </c>
      <c r="X13" s="138">
        <f>L93</f>
        <v>0</v>
      </c>
      <c r="Y13" s="138">
        <f>M93</f>
        <v>0</v>
      </c>
      <c r="Z13" s="138">
        <f>SUM(V13:Y13)</f>
        <v>50</v>
      </c>
    </row>
    <row r="14" spans="1:27">
      <c r="B14" s="77">
        <v>32961</v>
      </c>
      <c r="C14" s="135" t="s">
        <v>373</v>
      </c>
      <c r="D14" s="138" t="s">
        <v>101</v>
      </c>
      <c r="E14" s="138" t="s">
        <v>99</v>
      </c>
      <c r="F14" s="138" t="s">
        <v>5</v>
      </c>
      <c r="G14" s="138" t="s">
        <v>5</v>
      </c>
      <c r="H14" s="138"/>
      <c r="I14" s="138"/>
      <c r="J14" s="134">
        <f>IFERROR(VLOOKUP(F14,DV!$D:$E,2,FALSE),0)</f>
        <v>1</v>
      </c>
      <c r="K14" s="134">
        <f>IFERROR(VLOOKUP(G14,DV!$D:$E,2,FALSE),0)</f>
        <v>1</v>
      </c>
      <c r="L14" s="134">
        <f>IFERROR(VLOOKUP(H14,DV!$D:$E,2,FALSE),0)</f>
        <v>0</v>
      </c>
      <c r="M14" s="134">
        <f>IFERROR(VLOOKUP(I14,DV!$D:$E,2,FALSE),0)</f>
        <v>0</v>
      </c>
      <c r="N14" s="138">
        <f>COUNTIFS(Week,'Adherence (QA)'!N$3,Agent_ID,'Adherence (QA)'!$B14,TargeType,"Agent Level",Queue,$C$2,DEP,"Quality")</f>
        <v>0</v>
      </c>
      <c r="O14" s="138">
        <f>COUNTIFS(Week,'Adherence (QA)'!O$3,Agent_ID,'Adherence (QA)'!$B14,TargeType,"Agent Level",Queue,$C$2,DEP,"Quality")</f>
        <v>0</v>
      </c>
      <c r="P14" s="138">
        <f>COUNTIFS(Week,'Adherence (QA)'!P$3,Agent_ID,'Adherence (QA)'!$B14,TargeType,"Agent Level",Queue,$C$2,DEP,"Quality")</f>
        <v>0</v>
      </c>
      <c r="Q14" s="138">
        <f>COUNTIFS(Week,'Adherence (QA)'!Q$3,Agent_ID,'Adherence (QA)'!$B14,TargeType,"Agent Level",Queue,$C$2,DEP,"Quality")</f>
        <v>0</v>
      </c>
      <c r="R14" s="26" t="b">
        <f t="shared" si="7"/>
        <v>0</v>
      </c>
      <c r="S14" s="78">
        <f>IFERROR(SUM(N16:Q16)/SUM(J16:M16),"")</f>
        <v>0.5</v>
      </c>
      <c r="T14" s="232" t="s">
        <v>109</v>
      </c>
      <c r="U14" s="234"/>
      <c r="V14" s="138">
        <f>N93</f>
        <v>0</v>
      </c>
      <c r="W14" s="138">
        <f t="shared" ref="W14:Y14" si="8">O93</f>
        <v>10</v>
      </c>
      <c r="X14" s="138">
        <f t="shared" si="8"/>
        <v>2</v>
      </c>
      <c r="Y14" s="138">
        <f t="shared" si="8"/>
        <v>0</v>
      </c>
      <c r="Z14" s="138">
        <f>SUM(V14:Y14)</f>
        <v>12</v>
      </c>
    </row>
    <row r="15" spans="1:27">
      <c r="B15" s="77">
        <v>31401</v>
      </c>
      <c r="C15" s="135" t="s">
        <v>376</v>
      </c>
      <c r="D15" s="138" t="s">
        <v>101</v>
      </c>
      <c r="E15" s="138" t="s">
        <v>99</v>
      </c>
      <c r="F15" s="138" t="s">
        <v>5</v>
      </c>
      <c r="G15" s="138" t="s">
        <v>5</v>
      </c>
      <c r="H15" s="138"/>
      <c r="I15" s="138"/>
      <c r="J15" s="134">
        <f>IFERROR(VLOOKUP(F15,DV!$D:$E,2,FALSE),0)</f>
        <v>1</v>
      </c>
      <c r="K15" s="134">
        <f>IFERROR(VLOOKUP(G15,DV!$D:$E,2,FALSE),0)</f>
        <v>1</v>
      </c>
      <c r="L15" s="134">
        <f>IFERROR(VLOOKUP(H15,DV!$D:$E,2,FALSE),0)</f>
        <v>0</v>
      </c>
      <c r="M15" s="134">
        <f>IFERROR(VLOOKUP(I15,DV!$D:$E,2,FALSE),0)</f>
        <v>0</v>
      </c>
      <c r="N15" s="138">
        <f>COUNTIFS(Week,'Adherence (QA)'!N$3,Agent_ID,'Adherence (QA)'!$B15,TargeType,"Agent Level",Queue,$C$2,DEP,"Quality")</f>
        <v>0</v>
      </c>
      <c r="O15" s="138">
        <f>COUNTIFS(Week,'Adherence (QA)'!O$3,Agent_ID,'Adherence (QA)'!$B15,TargeType,"Agent Level",Queue,$C$2,DEP,"Quality")</f>
        <v>0</v>
      </c>
      <c r="P15" s="138">
        <f>COUNTIFS(Week,'Adherence (QA)'!P$3,Agent_ID,'Adherence (QA)'!$B15,TargeType,"Agent Level",Queue,$C$2,DEP,"Quality")</f>
        <v>0</v>
      </c>
      <c r="Q15" s="138">
        <f>COUNTIFS(Week,'Adherence (QA)'!Q$3,Agent_ID,'Adherence (QA)'!$B15,TargeType,"Agent Level",Queue,$C$2,DEP,"Quality")</f>
        <v>0</v>
      </c>
      <c r="R15" s="26" t="b">
        <f t="shared" si="7"/>
        <v>0</v>
      </c>
      <c r="S15" s="78">
        <f>IFERROR(SUM(N15:Q15)/SUM(J15:M15),"")</f>
        <v>0</v>
      </c>
      <c r="T15" s="232" t="s">
        <v>146</v>
      </c>
      <c r="U15" s="234"/>
      <c r="V15" s="54">
        <f>IF(V13&lt;&gt;0,V14/V13,"")</f>
        <v>0</v>
      </c>
      <c r="W15" s="54">
        <f>IF(W13&lt;&gt;0,W14/W13,"")</f>
        <v>0.4</v>
      </c>
      <c r="X15" s="54" t="str">
        <f>IF(X13&lt;&gt;0,X14/X13,"")</f>
        <v/>
      </c>
      <c r="Y15" s="54" t="str">
        <f>IF(Y13&lt;&gt;0,Y14/Y13,"")</f>
        <v/>
      </c>
      <c r="Z15" s="54">
        <f>IF(Z13&lt;&gt;0,Z14/Z13,"")</f>
        <v>0.24</v>
      </c>
    </row>
    <row r="16" spans="1:27">
      <c r="B16" s="77">
        <v>32962</v>
      </c>
      <c r="C16" s="135" t="s">
        <v>377</v>
      </c>
      <c r="D16" s="138" t="s">
        <v>101</v>
      </c>
      <c r="E16" s="138" t="s">
        <v>99</v>
      </c>
      <c r="F16" s="138" t="s">
        <v>5</v>
      </c>
      <c r="G16" s="138" t="s">
        <v>5</v>
      </c>
      <c r="H16" s="138"/>
      <c r="I16" s="138"/>
      <c r="J16" s="134">
        <f>IFERROR(VLOOKUP(F16,DV!$D:$E,2,FALSE),0)</f>
        <v>1</v>
      </c>
      <c r="K16" s="134">
        <f>IFERROR(VLOOKUP(G16,DV!$D:$E,2,FALSE),0)</f>
        <v>1</v>
      </c>
      <c r="L16" s="134">
        <f>IFERROR(VLOOKUP(H16,DV!$D:$E,2,FALSE),0)</f>
        <v>0</v>
      </c>
      <c r="M16" s="134">
        <f>IFERROR(VLOOKUP(I16,DV!$D:$E,2,FALSE),0)</f>
        <v>0</v>
      </c>
      <c r="N16" s="138">
        <f>COUNTIFS(Week,'Adherence (QA)'!N$3,Agent_ID,'Adherence (QA)'!$B16,TargeType,"Agent Level",Queue,$C$2,DEP,"Quality")</f>
        <v>0</v>
      </c>
      <c r="O16" s="138">
        <f>COUNTIFS(Week,'Adherence (QA)'!O$3,Agent_ID,'Adherence (QA)'!$B16,TargeType,"Agent Level",Queue,$C$2,DEP,"Quality")</f>
        <v>1</v>
      </c>
      <c r="P16" s="138">
        <f>COUNTIFS(Week,'Adherence (QA)'!P$3,Agent_ID,'Adherence (QA)'!$B16,TargeType,"Agent Level",Queue,$C$2,DEP,"Quality")</f>
        <v>0</v>
      </c>
      <c r="Q16" s="138">
        <f>COUNTIFS(Week,'Adherence (QA)'!Q$3,Agent_ID,'Adherence (QA)'!$B16,TargeType,"Agent Level",Queue,$C$2,DEP,"Quality")</f>
        <v>0</v>
      </c>
      <c r="R16" s="26" t="b">
        <f t="shared" si="7"/>
        <v>0</v>
      </c>
      <c r="S16" s="78">
        <f>IFERROR(SUM(N16:Q16)/SUM(J16:M16),"")</f>
        <v>0.5</v>
      </c>
    </row>
    <row r="17" spans="2:22" s="137" customFormat="1">
      <c r="B17" s="180">
        <v>32754</v>
      </c>
      <c r="C17" s="181" t="s">
        <v>455</v>
      </c>
      <c r="D17" s="178" t="s">
        <v>101</v>
      </c>
      <c r="E17" s="178" t="s">
        <v>99</v>
      </c>
      <c r="F17" s="138" t="s">
        <v>7</v>
      </c>
      <c r="G17" s="138" t="s">
        <v>7</v>
      </c>
      <c r="H17" s="138"/>
      <c r="I17" s="138"/>
      <c r="J17" s="134">
        <f>IFERROR(VLOOKUP(F17,DV!$D:$E,2,FALSE),0)</f>
        <v>2</v>
      </c>
      <c r="K17" s="134">
        <f>IFERROR(VLOOKUP(G17,DV!$D:$E,2,FALSE),0)</f>
        <v>2</v>
      </c>
      <c r="L17" s="134">
        <f>IFERROR(VLOOKUP(H17,DV!$D:$E,2,FALSE),0)</f>
        <v>0</v>
      </c>
      <c r="M17" s="134">
        <f>IFERROR(VLOOKUP(I17,DV!$D:$E,2,FALSE),0)</f>
        <v>0</v>
      </c>
      <c r="N17" s="138">
        <f>COUNTIFS(Week,'Adherence (QA)'!N$3,Agent_ID,'Adherence (QA)'!$B17,TargeType,"Agent Level",Queue,$C$2,DEP,"Quality")</f>
        <v>0</v>
      </c>
      <c r="O17" s="138">
        <f>COUNTIFS(Week,'Adherence (QA)'!O$3,Agent_ID,'Adherence (QA)'!$B17,TargeType,"Agent Level",Queue,$C$2,DEP,"Quality")</f>
        <v>0</v>
      </c>
      <c r="P17" s="138">
        <f>COUNTIFS(Week,'Adherence (QA)'!P$3,Agent_ID,'Adherence (QA)'!$B17,TargeType,"Agent Level",Queue,$C$2,DEP,"Quality")</f>
        <v>0</v>
      </c>
      <c r="Q17" s="138">
        <f>COUNTIFS(Week,'Adherence (QA)'!Q$3,Agent_ID,'Adherence (QA)'!$B17,TargeType,"Agent Level",Queue,$C$2,DEP,"Quality")</f>
        <v>0</v>
      </c>
      <c r="R17" s="26" t="b">
        <f t="shared" ref="R17:R40" si="9">SUM(N17:Q17)&gt;=SUM(J17:M17)</f>
        <v>0</v>
      </c>
      <c r="S17" s="193"/>
    </row>
    <row r="18" spans="2:22" s="137" customFormat="1">
      <c r="B18" s="180">
        <v>32785</v>
      </c>
      <c r="C18" s="181" t="s">
        <v>456</v>
      </c>
      <c r="D18" s="178" t="s">
        <v>101</v>
      </c>
      <c r="E18" s="178" t="s">
        <v>99</v>
      </c>
      <c r="F18" s="138" t="s">
        <v>7</v>
      </c>
      <c r="G18" s="138" t="s">
        <v>7</v>
      </c>
      <c r="H18" s="138"/>
      <c r="I18" s="138"/>
      <c r="J18" s="134">
        <f>IFERROR(VLOOKUP(F18,DV!$D:$E,2,FALSE),0)</f>
        <v>2</v>
      </c>
      <c r="K18" s="134">
        <f>IFERROR(VLOOKUP(G18,DV!$D:$E,2,FALSE),0)</f>
        <v>2</v>
      </c>
      <c r="L18" s="134">
        <f>IFERROR(VLOOKUP(H18,DV!$D:$E,2,FALSE),0)</f>
        <v>0</v>
      </c>
      <c r="M18" s="134">
        <f>IFERROR(VLOOKUP(I18,DV!$D:$E,2,FALSE),0)</f>
        <v>0</v>
      </c>
      <c r="N18" s="138">
        <f>COUNTIFS(Week,'Adherence (QA)'!N$3,Agent_ID,'Adherence (QA)'!$B18,TargeType,"Agent Level",Queue,$C$2,DEP,"Quality")</f>
        <v>0</v>
      </c>
      <c r="O18" s="138">
        <f>COUNTIFS(Week,'Adherence (QA)'!O$3,Agent_ID,'Adherence (QA)'!$B18,TargeType,"Agent Level",Queue,$C$2,DEP,"Quality")</f>
        <v>0</v>
      </c>
      <c r="P18" s="138">
        <f>COUNTIFS(Week,'Adherence (QA)'!P$3,Agent_ID,'Adherence (QA)'!$B18,TargeType,"Agent Level",Queue,$C$2,DEP,"Quality")</f>
        <v>0</v>
      </c>
      <c r="Q18" s="138">
        <f>COUNTIFS(Week,'Adherence (QA)'!Q$3,Agent_ID,'Adherence (QA)'!$B18,TargeType,"Agent Level",Queue,$C$2,DEP,"Quality")</f>
        <v>0</v>
      </c>
      <c r="R18" s="26" t="b">
        <f t="shared" si="9"/>
        <v>0</v>
      </c>
      <c r="S18" s="193"/>
    </row>
    <row r="19" spans="2:22" s="137" customFormat="1">
      <c r="B19" s="174">
        <v>32755</v>
      </c>
      <c r="C19" s="135" t="s">
        <v>457</v>
      </c>
      <c r="D19" s="110" t="s">
        <v>101</v>
      </c>
      <c r="E19" s="110" t="s">
        <v>99</v>
      </c>
      <c r="F19" s="138" t="s">
        <v>7</v>
      </c>
      <c r="G19" s="138" t="s">
        <v>7</v>
      </c>
      <c r="H19" s="138"/>
      <c r="I19" s="138"/>
      <c r="J19" s="134">
        <f>IFERROR(VLOOKUP(F19,DV!$D:$E,2,FALSE),0)</f>
        <v>2</v>
      </c>
      <c r="K19" s="134">
        <f>IFERROR(VLOOKUP(G19,DV!$D:$E,2,FALSE),0)</f>
        <v>2</v>
      </c>
      <c r="L19" s="134">
        <f>IFERROR(VLOOKUP(H19,DV!$D:$E,2,FALSE),0)</f>
        <v>0</v>
      </c>
      <c r="M19" s="134">
        <f>IFERROR(VLOOKUP(I19,DV!$D:$E,2,FALSE),0)</f>
        <v>0</v>
      </c>
      <c r="N19" s="138">
        <f>COUNTIFS(Week,'Adherence (QA)'!N$3,Agent_ID,'Adherence (QA)'!$B19,TargeType,"Agent Level",Queue,$C$2,DEP,"Quality")</f>
        <v>0</v>
      </c>
      <c r="O19" s="138">
        <f>COUNTIFS(Week,'Adherence (QA)'!O$3,Agent_ID,'Adherence (QA)'!$B19,TargeType,"Agent Level",Queue,$C$2,DEP,"Quality")</f>
        <v>2</v>
      </c>
      <c r="P19" s="138">
        <f>COUNTIFS(Week,'Adherence (QA)'!P$3,Agent_ID,'Adherence (QA)'!$B19,TargeType,"Agent Level",Queue,$C$2,DEP,"Quality")</f>
        <v>0</v>
      </c>
      <c r="Q19" s="138">
        <f>COUNTIFS(Week,'Adherence (QA)'!Q$3,Agent_ID,'Adherence (QA)'!$B19,TargeType,"Agent Level",Queue,$C$2,DEP,"Quality")</f>
        <v>0</v>
      </c>
      <c r="R19" s="26" t="b">
        <f t="shared" si="9"/>
        <v>0</v>
      </c>
      <c r="S19" s="193"/>
    </row>
    <row r="20" spans="2:22" s="137" customFormat="1">
      <c r="B20" s="174">
        <v>32767</v>
      </c>
      <c r="C20" s="135" t="s">
        <v>458</v>
      </c>
      <c r="D20" s="110" t="s">
        <v>101</v>
      </c>
      <c r="E20" s="110" t="s">
        <v>99</v>
      </c>
      <c r="F20" s="138" t="s">
        <v>7</v>
      </c>
      <c r="G20" s="138" t="s">
        <v>7</v>
      </c>
      <c r="H20" s="138"/>
      <c r="I20" s="138"/>
      <c r="J20" s="134">
        <f>IFERROR(VLOOKUP(F20,DV!$D:$E,2,FALSE),0)</f>
        <v>2</v>
      </c>
      <c r="K20" s="134">
        <f>IFERROR(VLOOKUP(G20,DV!$D:$E,2,FALSE),0)</f>
        <v>2</v>
      </c>
      <c r="L20" s="134">
        <f>IFERROR(VLOOKUP(H20,DV!$D:$E,2,FALSE),0)</f>
        <v>0</v>
      </c>
      <c r="M20" s="134">
        <f>IFERROR(VLOOKUP(I20,DV!$D:$E,2,FALSE),0)</f>
        <v>0</v>
      </c>
      <c r="N20" s="138">
        <f>COUNTIFS(Week,'Adherence (QA)'!N$3,Agent_ID,'Adherence (QA)'!$B20,TargeType,"Agent Level",Queue,$C$2,DEP,"Quality")</f>
        <v>0</v>
      </c>
      <c r="O20" s="138">
        <f>COUNTIFS(Week,'Adherence (QA)'!O$3,Agent_ID,'Adherence (QA)'!$B20,TargeType,"Agent Level",Queue,$C$2,DEP,"Quality")</f>
        <v>0</v>
      </c>
      <c r="P20" s="138">
        <f>COUNTIFS(Week,'Adherence (QA)'!P$3,Agent_ID,'Adherence (QA)'!$B20,TargeType,"Agent Level",Queue,$C$2,DEP,"Quality")</f>
        <v>1</v>
      </c>
      <c r="Q20" s="138">
        <f>COUNTIFS(Week,'Adherence (QA)'!Q$3,Agent_ID,'Adherence (QA)'!$B20,TargeType,"Agent Level",Queue,$C$2,DEP,"Quality")</f>
        <v>0</v>
      </c>
      <c r="R20" s="26" t="b">
        <f t="shared" si="9"/>
        <v>0</v>
      </c>
      <c r="S20" s="193"/>
    </row>
    <row r="21" spans="2:22">
      <c r="B21" s="174">
        <v>32756</v>
      </c>
      <c r="C21" s="135" t="s">
        <v>459</v>
      </c>
      <c r="D21" s="110" t="s">
        <v>101</v>
      </c>
      <c r="E21" s="110" t="s">
        <v>99</v>
      </c>
      <c r="F21" s="138" t="s">
        <v>7</v>
      </c>
      <c r="G21" s="138" t="s">
        <v>7</v>
      </c>
      <c r="H21" s="138"/>
      <c r="I21" s="138"/>
      <c r="J21" s="134">
        <f>IFERROR(VLOOKUP(F21,DV!$D:$E,2,FALSE),0)</f>
        <v>2</v>
      </c>
      <c r="K21" s="134">
        <f>IFERROR(VLOOKUP(G21,DV!$D:$E,2,FALSE),0)</f>
        <v>2</v>
      </c>
      <c r="L21" s="134">
        <f>IFERROR(VLOOKUP(H21,DV!$D:$E,2,FALSE),0)</f>
        <v>0</v>
      </c>
      <c r="M21" s="134">
        <f>IFERROR(VLOOKUP(I21,DV!$D:$E,2,FALSE),0)</f>
        <v>0</v>
      </c>
      <c r="N21" s="138">
        <f>COUNTIFS(Week,'Adherence (QA)'!N$3,Agent_ID,'Adherence (QA)'!$B21,TargeType,"Agent Level",Queue,$C$2,DEP,"Quality")</f>
        <v>0</v>
      </c>
      <c r="O21" s="138">
        <f>COUNTIFS(Week,'Adherence (QA)'!O$3,Agent_ID,'Adherence (QA)'!$B21,TargeType,"Agent Level",Queue,$C$2,DEP,"Quality")</f>
        <v>0</v>
      </c>
      <c r="P21" s="138">
        <f>COUNTIFS(Week,'Adherence (QA)'!P$3,Agent_ID,'Adherence (QA)'!$B21,TargeType,"Agent Level",Queue,$C$2,DEP,"Quality")</f>
        <v>0</v>
      </c>
      <c r="Q21" s="138">
        <f>COUNTIFS(Week,'Adherence (QA)'!Q$3,Agent_ID,'Adherence (QA)'!$B21,TargeType,"Agent Level",Queue,$C$2,DEP,"Quality")</f>
        <v>0</v>
      </c>
      <c r="R21" s="26" t="b">
        <f t="shared" si="9"/>
        <v>0</v>
      </c>
    </row>
    <row r="22" spans="2:22">
      <c r="B22" s="174">
        <v>32762</v>
      </c>
      <c r="C22" s="135" t="s">
        <v>460</v>
      </c>
      <c r="D22" s="110" t="s">
        <v>101</v>
      </c>
      <c r="E22" s="110" t="s">
        <v>99</v>
      </c>
      <c r="F22" s="138" t="s">
        <v>7</v>
      </c>
      <c r="G22" s="138" t="s">
        <v>7</v>
      </c>
      <c r="H22" s="138"/>
      <c r="I22" s="138"/>
      <c r="J22" s="134">
        <f>IFERROR(VLOOKUP(F22,DV!$D:$E,2,FALSE),0)</f>
        <v>2</v>
      </c>
      <c r="K22" s="134">
        <f>IFERROR(VLOOKUP(G22,DV!$D:$E,2,FALSE),0)</f>
        <v>2</v>
      </c>
      <c r="L22" s="134">
        <f>IFERROR(VLOOKUP(H22,DV!$D:$E,2,FALSE),0)</f>
        <v>0</v>
      </c>
      <c r="M22" s="134">
        <f>IFERROR(VLOOKUP(I22,DV!$D:$E,2,FALSE),0)</f>
        <v>0</v>
      </c>
      <c r="N22" s="138">
        <f>COUNTIFS(Week,'Adherence (QA)'!N$3,Agent_ID,'Adherence (QA)'!$B22,TargeType,"Agent Level",Queue,$C$2,DEP,"Quality")</f>
        <v>0</v>
      </c>
      <c r="O22" s="138">
        <f>COUNTIFS(Week,'Adherence (QA)'!O$3,Agent_ID,'Adherence (QA)'!$B22,TargeType,"Agent Level",Queue,$C$2,DEP,"Quality")</f>
        <v>0</v>
      </c>
      <c r="P22" s="138">
        <f>COUNTIFS(Week,'Adherence (QA)'!P$3,Agent_ID,'Adherence (QA)'!$B22,TargeType,"Agent Level",Queue,$C$2,DEP,"Quality")</f>
        <v>0</v>
      </c>
      <c r="Q22" s="138">
        <f>COUNTIFS(Week,'Adherence (QA)'!Q$3,Agent_ID,'Adherence (QA)'!$B22,TargeType,"Agent Level",Queue,$C$2,DEP,"Quality")</f>
        <v>0</v>
      </c>
      <c r="R22" s="26" t="b">
        <f t="shared" si="9"/>
        <v>0</v>
      </c>
    </row>
    <row r="23" spans="2:22">
      <c r="B23" s="77"/>
      <c r="C23" s="135"/>
      <c r="D23" s="138"/>
      <c r="E23" s="138"/>
      <c r="F23" s="138"/>
      <c r="G23" s="138"/>
      <c r="H23" s="138"/>
      <c r="I23" s="138"/>
      <c r="J23" s="134">
        <f>IFERROR(VLOOKUP(F23,DV!$D:$E,2,FALSE),0)</f>
        <v>0</v>
      </c>
      <c r="K23" s="134">
        <f>IFERROR(VLOOKUP(G23,DV!$D:$E,2,FALSE),0)</f>
        <v>0</v>
      </c>
      <c r="L23" s="134">
        <f>IFERROR(VLOOKUP(H23,DV!$D:$E,2,FALSE),0)</f>
        <v>0</v>
      </c>
      <c r="M23" s="134">
        <f>IFERROR(VLOOKUP(I23,DV!$D:$E,2,FALSE),0)</f>
        <v>0</v>
      </c>
      <c r="N23" s="138">
        <f>COUNTIFS(Week,'Adherence (QA)'!N$3,Agent_ID,'Adherence (QA)'!$B23,TargeType,"Agent Level",Queue,$C$2,DEP,"Quality")</f>
        <v>0</v>
      </c>
      <c r="O23" s="138">
        <f>COUNTIFS(Week,'Adherence (QA)'!O$3,Agent_ID,'Adherence (QA)'!$B23,TargeType,"Agent Level",Queue,$C$2,DEP,"Quality")</f>
        <v>0</v>
      </c>
      <c r="P23" s="138">
        <f>COUNTIFS(Week,'Adherence (QA)'!P$3,Agent_ID,'Adherence (QA)'!$B23,TargeType,"Agent Level",Queue,$C$2,DEP,"Quality")</f>
        <v>0</v>
      </c>
      <c r="Q23" s="138">
        <f>COUNTIFS(Week,'Adherence (QA)'!Q$3,Agent_ID,'Adherence (QA)'!$B23,TargeType,"Agent Level",Queue,$C$2,DEP,"Quality")</f>
        <v>0</v>
      </c>
      <c r="R23" s="26" t="b">
        <f t="shared" si="9"/>
        <v>1</v>
      </c>
      <c r="V23" s="91"/>
    </row>
    <row r="24" spans="2:22">
      <c r="B24" s="77"/>
      <c r="C24" s="135"/>
      <c r="D24" s="138"/>
      <c r="E24" s="138"/>
      <c r="F24" s="138"/>
      <c r="G24" s="138"/>
      <c r="H24" s="138"/>
      <c r="I24" s="138"/>
      <c r="J24" s="134">
        <f>IFERROR(VLOOKUP(F24,DV!$D:$E,2,FALSE),0)</f>
        <v>0</v>
      </c>
      <c r="K24" s="134">
        <f>IFERROR(VLOOKUP(G24,DV!$D:$E,2,FALSE),0)</f>
        <v>0</v>
      </c>
      <c r="L24" s="134">
        <f>IFERROR(VLOOKUP(H24,DV!$D:$E,2,FALSE),0)</f>
        <v>0</v>
      </c>
      <c r="M24" s="134">
        <f>IFERROR(VLOOKUP(I24,DV!$D:$E,2,FALSE),0)</f>
        <v>0</v>
      </c>
      <c r="N24" s="138">
        <f>COUNTIFS(Week,'Adherence (QA)'!N$3,Agent_ID,'Adherence (QA)'!$B24,TargeType,"Agent Level",Queue,$C$2,DEP,"Quality")</f>
        <v>0</v>
      </c>
      <c r="O24" s="138">
        <f>COUNTIFS(Week,'Adherence (QA)'!O$3,Agent_ID,'Adherence (QA)'!$B24,TargeType,"Agent Level",Queue,$C$2,DEP,"Quality")</f>
        <v>0</v>
      </c>
      <c r="P24" s="138">
        <f>COUNTIFS(Week,'Adherence (QA)'!P$3,Agent_ID,'Adherence (QA)'!$B24,TargeType,"Agent Level",Queue,$C$2,DEP,"Quality")</f>
        <v>0</v>
      </c>
      <c r="Q24" s="138">
        <f>COUNTIFS(Week,'Adherence (QA)'!Q$3,Agent_ID,'Adherence (QA)'!$B24,TargeType,"Agent Level",Queue,$C$2,DEP,"Quality")</f>
        <v>0</v>
      </c>
      <c r="R24" s="26" t="b">
        <f t="shared" si="9"/>
        <v>1</v>
      </c>
    </row>
    <row r="25" spans="2:22">
      <c r="B25" s="77"/>
      <c r="C25" s="135"/>
      <c r="D25" s="138"/>
      <c r="E25" s="138"/>
      <c r="F25" s="138"/>
      <c r="G25" s="138"/>
      <c r="H25" s="138"/>
      <c r="I25" s="138"/>
      <c r="J25" s="134">
        <f>IFERROR(VLOOKUP(F25,DV!$D:$E,2,FALSE),0)</f>
        <v>0</v>
      </c>
      <c r="K25" s="134">
        <f>IFERROR(VLOOKUP(G25,DV!$D:$E,2,FALSE),0)</f>
        <v>0</v>
      </c>
      <c r="L25" s="134">
        <f>IFERROR(VLOOKUP(H25,DV!$D:$E,2,FALSE),0)</f>
        <v>0</v>
      </c>
      <c r="M25" s="134">
        <f>IFERROR(VLOOKUP(I25,DV!$D:$E,2,FALSE),0)</f>
        <v>0</v>
      </c>
      <c r="N25" s="138">
        <f>COUNTIFS(Week,'Adherence (QA)'!N$3,Agent_ID,'Adherence (QA)'!$B25,TargeType,"Agent Level",Queue,$C$2,DEP,"Quality")</f>
        <v>0</v>
      </c>
      <c r="O25" s="138">
        <f>COUNTIFS(Week,'Adherence (QA)'!O$3,Agent_ID,'Adherence (QA)'!$B25,TargeType,"Agent Level",Queue,$C$2,DEP,"Quality")</f>
        <v>0</v>
      </c>
      <c r="P25" s="138">
        <f>COUNTIFS(Week,'Adherence (QA)'!P$3,Agent_ID,'Adherence (QA)'!$B25,TargeType,"Agent Level",Queue,$C$2,DEP,"Quality")</f>
        <v>0</v>
      </c>
      <c r="Q25" s="138">
        <f>COUNTIFS(Week,'Adherence (QA)'!Q$3,Agent_ID,'Adherence (QA)'!$B25,TargeType,"Agent Level",Queue,$C$2,DEP,"Quality")</f>
        <v>0</v>
      </c>
      <c r="R25" s="26" t="b">
        <f t="shared" si="9"/>
        <v>1</v>
      </c>
      <c r="U25" s="140"/>
    </row>
    <row r="26" spans="2:22">
      <c r="B26" s="77"/>
      <c r="C26" s="135"/>
      <c r="D26" s="138"/>
      <c r="E26" s="138"/>
      <c r="F26" s="138"/>
      <c r="G26" s="138"/>
      <c r="H26" s="138"/>
      <c r="I26" s="138"/>
      <c r="J26" s="134">
        <f>IFERROR(VLOOKUP(F26,DV!$D:$E,2,FALSE),0)</f>
        <v>0</v>
      </c>
      <c r="K26" s="134">
        <f>IFERROR(VLOOKUP(G26,DV!$D:$E,2,FALSE),0)</f>
        <v>0</v>
      </c>
      <c r="L26" s="134">
        <f>IFERROR(VLOOKUP(H26,DV!$D:$E,2,FALSE),0)</f>
        <v>0</v>
      </c>
      <c r="M26" s="134">
        <f>IFERROR(VLOOKUP(I26,DV!$D:$E,2,FALSE),0)</f>
        <v>0</v>
      </c>
      <c r="N26" s="138">
        <f>COUNTIFS(Week,'Adherence (QA)'!N$3,Agent_ID,'Adherence (QA)'!$B26,TargeType,"Agent Level",Queue,$C$2,DEP,"Quality")</f>
        <v>0</v>
      </c>
      <c r="O26" s="138">
        <f>COUNTIFS(Week,'Adherence (QA)'!O$3,Agent_ID,'Adherence (QA)'!$B26,TargeType,"Agent Level",Queue,$C$2,DEP,"Quality")</f>
        <v>0</v>
      </c>
      <c r="P26" s="138">
        <f>COUNTIFS(Week,'Adherence (QA)'!P$3,Agent_ID,'Adherence (QA)'!$B26,TargeType,"Agent Level",Queue,$C$2,DEP,"Quality")</f>
        <v>0</v>
      </c>
      <c r="Q26" s="138">
        <f>COUNTIFS(Week,'Adherence (QA)'!Q$3,Agent_ID,'Adherence (QA)'!$B26,TargeType,"Agent Level",Queue,$C$2,DEP,"Quality")</f>
        <v>0</v>
      </c>
      <c r="R26" s="26" t="b">
        <f t="shared" si="9"/>
        <v>1</v>
      </c>
    </row>
    <row r="27" spans="2:22">
      <c r="B27" s="77"/>
      <c r="C27" s="135"/>
      <c r="D27" s="138"/>
      <c r="E27" s="138"/>
      <c r="F27" s="138"/>
      <c r="G27" s="138"/>
      <c r="H27" s="138"/>
      <c r="I27" s="138"/>
      <c r="J27" s="134">
        <f>IFERROR(VLOOKUP(F27,DV!$D:$E,2,FALSE),0)</f>
        <v>0</v>
      </c>
      <c r="K27" s="134">
        <f>IFERROR(VLOOKUP(G27,DV!$D:$E,2,FALSE),0)</f>
        <v>0</v>
      </c>
      <c r="L27" s="134">
        <f>IFERROR(VLOOKUP(H27,DV!$D:$E,2,FALSE),0)</f>
        <v>0</v>
      </c>
      <c r="M27" s="134">
        <f>IFERROR(VLOOKUP(I27,DV!$D:$E,2,FALSE),0)</f>
        <v>0</v>
      </c>
      <c r="N27" s="138">
        <f>COUNTIFS(Week,'Adherence (QA)'!N$3,Agent_ID,'Adherence (QA)'!$B27,TargeType,"Agent Level",Queue,$C$2,DEP,"Quality")</f>
        <v>0</v>
      </c>
      <c r="O27" s="138">
        <f>COUNTIFS(Week,'Adherence (QA)'!O$3,Agent_ID,'Adherence (QA)'!$B27,TargeType,"Agent Level",Queue,$C$2,DEP,"Quality")</f>
        <v>0</v>
      </c>
      <c r="P27" s="138">
        <f>COUNTIFS(Week,'Adherence (QA)'!P$3,Agent_ID,'Adherence (QA)'!$B27,TargeType,"Agent Level",Queue,$C$2,DEP,"Quality")</f>
        <v>0</v>
      </c>
      <c r="Q27" s="138">
        <f>COUNTIFS(Week,'Adherence (QA)'!Q$3,Agent_ID,'Adherence (QA)'!$B27,TargeType,"Agent Level",Queue,$C$2,DEP,"Quality")</f>
        <v>0</v>
      </c>
      <c r="R27" s="26" t="b">
        <f t="shared" si="9"/>
        <v>1</v>
      </c>
    </row>
    <row r="28" spans="2:22">
      <c r="B28" s="77"/>
      <c r="C28" s="135"/>
      <c r="D28" s="138"/>
      <c r="E28" s="138"/>
      <c r="F28" s="138"/>
      <c r="G28" s="138"/>
      <c r="H28" s="138"/>
      <c r="I28" s="138"/>
      <c r="J28" s="134">
        <f>IFERROR(VLOOKUP(F28,DV!$D:$E,2,FALSE),0)</f>
        <v>0</v>
      </c>
      <c r="K28" s="134">
        <f>IFERROR(VLOOKUP(G28,DV!$D:$E,2,FALSE),0)</f>
        <v>0</v>
      </c>
      <c r="L28" s="134">
        <f>IFERROR(VLOOKUP(H28,DV!$D:$E,2,FALSE),0)</f>
        <v>0</v>
      </c>
      <c r="M28" s="134">
        <f>IFERROR(VLOOKUP(I28,DV!$D:$E,2,FALSE),0)</f>
        <v>0</v>
      </c>
      <c r="N28" s="138">
        <f>COUNTIFS(Week,'Adherence (QA)'!N$3,Agent_ID,'Adherence (QA)'!$B28,TargeType,"Agent Level",Queue,$C$2,DEP,"Quality")</f>
        <v>0</v>
      </c>
      <c r="O28" s="138">
        <f>COUNTIFS(Week,'Adherence (QA)'!O$3,Agent_ID,'Adherence (QA)'!$B28,TargeType,"Agent Level",Queue,$C$2,DEP,"Quality")</f>
        <v>0</v>
      </c>
      <c r="P28" s="138">
        <f>COUNTIFS(Week,'Adherence (QA)'!P$3,Agent_ID,'Adherence (QA)'!$B28,TargeType,"Agent Level",Queue,$C$2,DEP,"Quality")</f>
        <v>0</v>
      </c>
      <c r="Q28" s="138">
        <f>COUNTIFS(Week,'Adherence (QA)'!Q$3,Agent_ID,'Adherence (QA)'!$B28,TargeType,"Agent Level",Queue,$C$2,DEP,"Quality")</f>
        <v>0</v>
      </c>
      <c r="R28" s="26" t="b">
        <f t="shared" si="9"/>
        <v>1</v>
      </c>
      <c r="S28" s="153"/>
    </row>
    <row r="29" spans="2:22">
      <c r="B29" s="77"/>
      <c r="C29" s="135"/>
      <c r="D29" s="138"/>
      <c r="E29" s="138"/>
      <c r="F29" s="138"/>
      <c r="G29" s="138"/>
      <c r="H29" s="138"/>
      <c r="I29" s="138"/>
      <c r="J29" s="134">
        <f>IFERROR(VLOOKUP(F29,DV!$D:$E,2,FALSE),0)</f>
        <v>0</v>
      </c>
      <c r="K29" s="134">
        <f>IFERROR(VLOOKUP(G29,DV!$D:$E,2,FALSE),0)</f>
        <v>0</v>
      </c>
      <c r="L29" s="134">
        <f>IFERROR(VLOOKUP(H29,DV!$D:$E,2,FALSE),0)</f>
        <v>0</v>
      </c>
      <c r="M29" s="134">
        <f>IFERROR(VLOOKUP(I29,DV!$D:$E,2,FALSE),0)</f>
        <v>0</v>
      </c>
      <c r="N29" s="138">
        <f>COUNTIFS(Week,'Adherence (QA)'!N$3,Agent_ID,'Adherence (QA)'!$B29,TargeType,"Agent Level",Queue,$C$2,DEP,"Quality")</f>
        <v>0</v>
      </c>
      <c r="O29" s="138">
        <f>COUNTIFS(Week,'Adherence (QA)'!O$3,Agent_ID,'Adherence (QA)'!$B29,TargeType,"Agent Level",Queue,$C$2,DEP,"Quality")</f>
        <v>0</v>
      </c>
      <c r="P29" s="138">
        <f>COUNTIFS(Week,'Adherence (QA)'!P$3,Agent_ID,'Adherence (QA)'!$B29,TargeType,"Agent Level",Queue,$C$2,DEP,"Quality")</f>
        <v>0</v>
      </c>
      <c r="Q29" s="138">
        <f>COUNTIFS(Week,'Adherence (QA)'!Q$3,Agent_ID,'Adherence (QA)'!$B29,TargeType,"Agent Level",Queue,$C$2,DEP,"Quality")</f>
        <v>0</v>
      </c>
      <c r="R29" s="26" t="b">
        <f t="shared" si="9"/>
        <v>1</v>
      </c>
      <c r="S29" s="152"/>
    </row>
    <row r="30" spans="2:22">
      <c r="B30" s="77"/>
      <c r="C30" s="135"/>
      <c r="D30" s="138"/>
      <c r="E30" s="138"/>
      <c r="F30" s="138"/>
      <c r="G30" s="138"/>
      <c r="H30" s="138"/>
      <c r="I30" s="138"/>
      <c r="J30" s="134">
        <f>IFERROR(VLOOKUP(F30,DV!$D:$E,2,FALSE),0)</f>
        <v>0</v>
      </c>
      <c r="K30" s="134">
        <f>IFERROR(VLOOKUP(G30,DV!$D:$E,2,FALSE),0)</f>
        <v>0</v>
      </c>
      <c r="L30" s="134">
        <f>IFERROR(VLOOKUP(H30,DV!$D:$E,2,FALSE),0)</f>
        <v>0</v>
      </c>
      <c r="M30" s="134">
        <f>IFERROR(VLOOKUP(I30,DV!$D:$E,2,FALSE),0)</f>
        <v>0</v>
      </c>
      <c r="N30" s="138">
        <f>COUNTIFS(Week,'Adherence (QA)'!N$3,Agent_ID,'Adherence (QA)'!$B30,TargeType,"Agent Level",Queue,$C$2,DEP,"Quality")</f>
        <v>0</v>
      </c>
      <c r="O30" s="138">
        <f>COUNTIFS(Week,'Adherence (QA)'!O$3,Agent_ID,'Adherence (QA)'!$B30,TargeType,"Agent Level",Queue,$C$2,DEP,"Quality")</f>
        <v>0</v>
      </c>
      <c r="P30" s="138">
        <f>COUNTIFS(Week,'Adherence (QA)'!P$3,Agent_ID,'Adherence (QA)'!$B30,TargeType,"Agent Level",Queue,$C$2,DEP,"Quality")</f>
        <v>0</v>
      </c>
      <c r="Q30" s="138">
        <f>COUNTIFS(Week,'Adherence (QA)'!Q$3,Agent_ID,'Adherence (QA)'!$B30,TargeType,"Agent Level",Queue,$C$2,DEP,"Quality")</f>
        <v>0</v>
      </c>
      <c r="R30" s="26" t="b">
        <f t="shared" si="9"/>
        <v>1</v>
      </c>
      <c r="S30" s="78">
        <f>IFERROR(SUM(N50:Q50)/SUM(J50:M50),"")</f>
        <v>0.5</v>
      </c>
    </row>
    <row r="31" spans="2:22">
      <c r="B31" s="77"/>
      <c r="C31" s="135"/>
      <c r="D31" s="138"/>
      <c r="E31" s="138"/>
      <c r="F31" s="138"/>
      <c r="G31" s="138"/>
      <c r="H31" s="138"/>
      <c r="I31" s="138"/>
      <c r="J31" s="134">
        <f>IFERROR(VLOOKUP(F31,DV!$D:$E,2,FALSE),0)</f>
        <v>0</v>
      </c>
      <c r="K31" s="134">
        <f>IFERROR(VLOOKUP(G31,DV!$D:$E,2,FALSE),0)</f>
        <v>0</v>
      </c>
      <c r="L31" s="134">
        <f>IFERROR(VLOOKUP(H31,DV!$D:$E,2,FALSE),0)</f>
        <v>0</v>
      </c>
      <c r="M31" s="134">
        <f>IFERROR(VLOOKUP(I31,DV!$D:$E,2,FALSE),0)</f>
        <v>0</v>
      </c>
      <c r="N31" s="138">
        <f>COUNTIFS(Week,'Adherence (QA)'!N$3,Agent_ID,'Adherence (QA)'!$B31,TargeType,"Agent Level",Queue,$C$2,DEP,"Quality")</f>
        <v>0</v>
      </c>
      <c r="O31" s="138">
        <f>COUNTIFS(Week,'Adherence (QA)'!O$3,Agent_ID,'Adherence (QA)'!$B31,TargeType,"Agent Level",Queue,$C$2,DEP,"Quality")</f>
        <v>0</v>
      </c>
      <c r="P31" s="138">
        <f>COUNTIFS(Week,'Adherence (QA)'!P$3,Agent_ID,'Adherence (QA)'!$B31,TargeType,"Agent Level",Queue,$C$2,DEP,"Quality")</f>
        <v>0</v>
      </c>
      <c r="Q31" s="138">
        <f>COUNTIFS(Week,'Adherence (QA)'!Q$3,Agent_ID,'Adherence (QA)'!$B31,TargeType,"Agent Level",Queue,$C$2,DEP,"Quality")</f>
        <v>0</v>
      </c>
      <c r="R31" s="26" t="b">
        <f t="shared" si="9"/>
        <v>1</v>
      </c>
      <c r="S31" s="78" t="str">
        <f>IFERROR(SUM(#REF!)/SUM(#REF!),"")</f>
        <v/>
      </c>
    </row>
    <row r="32" spans="2:22">
      <c r="B32" s="77"/>
      <c r="C32" s="135"/>
      <c r="D32" s="138"/>
      <c r="E32" s="138"/>
      <c r="F32" s="138"/>
      <c r="G32" s="138"/>
      <c r="H32" s="138"/>
      <c r="I32" s="138"/>
      <c r="J32" s="134">
        <f>IFERROR(VLOOKUP(F32,DV!$D:$E,2,FALSE),0)</f>
        <v>0</v>
      </c>
      <c r="K32" s="134">
        <f>IFERROR(VLOOKUP(G32,DV!$D:$E,2,FALSE),0)</f>
        <v>0</v>
      </c>
      <c r="L32" s="134">
        <f>IFERROR(VLOOKUP(H32,DV!$D:$E,2,FALSE),0)</f>
        <v>0</v>
      </c>
      <c r="M32" s="134">
        <f>IFERROR(VLOOKUP(I32,DV!$D:$E,2,FALSE),0)</f>
        <v>0</v>
      </c>
      <c r="N32" s="138">
        <f>COUNTIFS(Week,'Adherence (QA)'!N$3,Agent_ID,'Adherence (QA)'!$B32,TargeType,"Agent Level",Queue,$C$2,DEP,"Quality")</f>
        <v>0</v>
      </c>
      <c r="O32" s="138">
        <f>COUNTIFS(Week,'Adherence (QA)'!O$3,Agent_ID,'Adherence (QA)'!$B32,TargeType,"Agent Level",Queue,$C$2,DEP,"Quality")</f>
        <v>0</v>
      </c>
      <c r="P32" s="138">
        <f>COUNTIFS(Week,'Adherence (QA)'!P$3,Agent_ID,'Adherence (QA)'!$B32,TargeType,"Agent Level",Queue,$C$2,DEP,"Quality")</f>
        <v>0</v>
      </c>
      <c r="Q32" s="138">
        <f>COUNTIFS(Week,'Adherence (QA)'!Q$3,Agent_ID,'Adherence (QA)'!$B32,TargeType,"Agent Level",Queue,$C$2,DEP,"Quality")</f>
        <v>0</v>
      </c>
      <c r="R32" s="26" t="b">
        <f t="shared" si="9"/>
        <v>1</v>
      </c>
      <c r="S32" s="78">
        <f>IFERROR(SUM(N51:Q51)/SUM(J51:M51),"")</f>
        <v>0.5</v>
      </c>
    </row>
    <row r="33" spans="2:27">
      <c r="B33" s="77"/>
      <c r="C33" s="135"/>
      <c r="D33" s="138"/>
      <c r="E33" s="138"/>
      <c r="F33" s="138"/>
      <c r="G33" s="138"/>
      <c r="H33" s="138"/>
      <c r="I33" s="138"/>
      <c r="J33" s="134">
        <f>IFERROR(VLOOKUP(F33,DV!$D:$E,2,FALSE),0)</f>
        <v>0</v>
      </c>
      <c r="K33" s="134">
        <f>IFERROR(VLOOKUP(G33,DV!$D:$E,2,FALSE),0)</f>
        <v>0</v>
      </c>
      <c r="L33" s="134">
        <f>IFERROR(VLOOKUP(H33,DV!$D:$E,2,FALSE),0)</f>
        <v>0</v>
      </c>
      <c r="M33" s="134">
        <f>IFERROR(VLOOKUP(I33,DV!$D:$E,2,FALSE),0)</f>
        <v>0</v>
      </c>
      <c r="N33" s="138">
        <f>COUNTIFS(Week,'Adherence (QA)'!N$3,Agent_ID,'Adherence (QA)'!$B33,TargeType,"Agent Level",Queue,$C$2,DEP,"Quality")</f>
        <v>0</v>
      </c>
      <c r="O33" s="138">
        <f>COUNTIFS(Week,'Adherence (QA)'!O$3,Agent_ID,'Adherence (QA)'!$B33,TargeType,"Agent Level",Queue,$C$2,DEP,"Quality")</f>
        <v>0</v>
      </c>
      <c r="P33" s="138">
        <f>COUNTIFS(Week,'Adherence (QA)'!P$3,Agent_ID,'Adherence (QA)'!$B33,TargeType,"Agent Level",Queue,$C$2,DEP,"Quality")</f>
        <v>0</v>
      </c>
      <c r="Q33" s="138">
        <f>COUNTIFS(Week,'Adherence (QA)'!Q$3,Agent_ID,'Adherence (QA)'!$B33,TargeType,"Agent Level",Queue,$C$2,DEP,"Quality")</f>
        <v>0</v>
      </c>
      <c r="R33" s="26" t="b">
        <f t="shared" si="9"/>
        <v>1</v>
      </c>
      <c r="S33" s="78" t="str">
        <f>IFERROR(SUM(#REF!)/SUM(#REF!),"")</f>
        <v/>
      </c>
    </row>
    <row r="34" spans="2:27">
      <c r="B34" s="77"/>
      <c r="C34" s="135"/>
      <c r="D34" s="138"/>
      <c r="E34" s="138"/>
      <c r="F34" s="138"/>
      <c r="G34" s="138"/>
      <c r="H34" s="138"/>
      <c r="I34" s="138"/>
      <c r="J34" s="134">
        <f>IFERROR(VLOOKUP(F34,DV!$D:$E,2,FALSE),0)</f>
        <v>0</v>
      </c>
      <c r="K34" s="134">
        <f>IFERROR(VLOOKUP(G34,DV!$D:$E,2,FALSE),0)</f>
        <v>0</v>
      </c>
      <c r="L34" s="134">
        <f>IFERROR(VLOOKUP(H34,DV!$D:$E,2,FALSE),0)</f>
        <v>0</v>
      </c>
      <c r="M34" s="134">
        <f>IFERROR(VLOOKUP(I34,DV!$D:$E,2,FALSE),0)</f>
        <v>0</v>
      </c>
      <c r="N34" s="138">
        <f>COUNTIFS(Week,'Adherence (QA)'!N$3,Agent_ID,'Adherence (QA)'!$B34,TargeType,"Agent Level",Queue,$C$2,DEP,"Quality")</f>
        <v>0</v>
      </c>
      <c r="O34" s="138">
        <f>COUNTIFS(Week,'Adherence (QA)'!O$3,Agent_ID,'Adherence (QA)'!$B34,TargeType,"Agent Level",Queue,$C$2,DEP,"Quality")</f>
        <v>0</v>
      </c>
      <c r="P34" s="138">
        <f>COUNTIFS(Week,'Adherence (QA)'!P$3,Agent_ID,'Adherence (QA)'!$B34,TargeType,"Agent Level",Queue,$C$2,DEP,"Quality")</f>
        <v>0</v>
      </c>
      <c r="Q34" s="138">
        <f>COUNTIFS(Week,'Adherence (QA)'!Q$3,Agent_ID,'Adherence (QA)'!$B34,TargeType,"Agent Level",Queue,$C$2,DEP,"Quality")</f>
        <v>0</v>
      </c>
      <c r="R34" s="26" t="b">
        <f t="shared" si="9"/>
        <v>1</v>
      </c>
      <c r="S34" s="78">
        <f>IFERROR(SUM(N52:Q52)/SUM(J52:M52),"")</f>
        <v>0</v>
      </c>
    </row>
    <row r="35" spans="2:27">
      <c r="B35" s="77"/>
      <c r="C35" s="135"/>
      <c r="D35" s="138"/>
      <c r="E35" s="138"/>
      <c r="F35" s="138"/>
      <c r="G35" s="138"/>
      <c r="H35" s="138"/>
      <c r="I35" s="138"/>
      <c r="J35" s="134">
        <f>IFERROR(VLOOKUP(F35,DV!$D:$E,2,FALSE),0)</f>
        <v>0</v>
      </c>
      <c r="K35" s="134">
        <f>IFERROR(VLOOKUP(G35,DV!$D:$E,2,FALSE),0)</f>
        <v>0</v>
      </c>
      <c r="L35" s="134">
        <f>IFERROR(VLOOKUP(H35,DV!$D:$E,2,FALSE),0)</f>
        <v>0</v>
      </c>
      <c r="M35" s="134">
        <f>IFERROR(VLOOKUP(I35,DV!$D:$E,2,FALSE),0)</f>
        <v>0</v>
      </c>
      <c r="N35" s="138">
        <f>COUNTIFS(Week,'Adherence (QA)'!N$3,Agent_ID,'Adherence (QA)'!$B35,TargeType,"Agent Level",Queue,$C$2,DEP,"Quality")</f>
        <v>0</v>
      </c>
      <c r="O35" s="138">
        <f>COUNTIFS(Week,'Adherence (QA)'!O$3,Agent_ID,'Adherence (QA)'!$B35,TargeType,"Agent Level",Queue,$C$2,DEP,"Quality")</f>
        <v>0</v>
      </c>
      <c r="P35" s="138">
        <f>COUNTIFS(Week,'Adherence (QA)'!P$3,Agent_ID,'Adherence (QA)'!$B35,TargeType,"Agent Level",Queue,$C$2,DEP,"Quality")</f>
        <v>0</v>
      </c>
      <c r="Q35" s="138">
        <f>COUNTIFS(Week,'Adherence (QA)'!Q$3,Agent_ID,'Adherence (QA)'!$B35,TargeType,"Agent Level",Queue,$C$2,DEP,"Quality")</f>
        <v>0</v>
      </c>
      <c r="R35" s="26" t="b">
        <f t="shared" si="9"/>
        <v>1</v>
      </c>
      <c r="S35" s="78">
        <f>IFERROR(SUM(N53:Q53)/SUM(J53:M53),"")</f>
        <v>1</v>
      </c>
    </row>
    <row r="36" spans="2:27">
      <c r="B36" s="77"/>
      <c r="C36" s="135"/>
      <c r="D36" s="138"/>
      <c r="E36" s="138"/>
      <c r="F36" s="138"/>
      <c r="G36" s="138"/>
      <c r="H36" s="138"/>
      <c r="I36" s="138"/>
      <c r="J36" s="134">
        <f>IFERROR(VLOOKUP(F36,DV!$D:$E,2,FALSE),0)</f>
        <v>0</v>
      </c>
      <c r="K36" s="134">
        <f>IFERROR(VLOOKUP(G36,DV!$D:$E,2,FALSE),0)</f>
        <v>0</v>
      </c>
      <c r="L36" s="134">
        <f>IFERROR(VLOOKUP(H36,DV!$D:$E,2,FALSE),0)</f>
        <v>0</v>
      </c>
      <c r="M36" s="134">
        <f>IFERROR(VLOOKUP(I36,DV!$D:$E,2,FALSE),0)</f>
        <v>0</v>
      </c>
      <c r="N36" s="138">
        <f>COUNTIFS(Week,'Adherence (QA)'!N$3,Agent_ID,'Adherence (QA)'!$B36,TargeType,"Agent Level",Queue,$C$2,DEP,"Quality")</f>
        <v>0</v>
      </c>
      <c r="O36" s="138">
        <f>COUNTIFS(Week,'Adherence (QA)'!O$3,Agent_ID,'Adherence (QA)'!$B36,TargeType,"Agent Level",Queue,$C$2,DEP,"Quality")</f>
        <v>0</v>
      </c>
      <c r="P36" s="138">
        <f>COUNTIFS(Week,'Adherence (QA)'!P$3,Agent_ID,'Adherence (QA)'!$B36,TargeType,"Agent Level",Queue,$C$2,DEP,"Quality")</f>
        <v>0</v>
      </c>
      <c r="Q36" s="138">
        <f>COUNTIFS(Week,'Adherence (QA)'!Q$3,Agent_ID,'Adherence (QA)'!$B36,TargeType,"Agent Level",Queue,$C$2,DEP,"Quality")</f>
        <v>0</v>
      </c>
      <c r="R36" s="26" t="b">
        <f t="shared" si="9"/>
        <v>1</v>
      </c>
      <c r="S36" s="78">
        <f>IFERROR(SUM(N54:Q54)/SUM(J54:M54),"")</f>
        <v>1</v>
      </c>
    </row>
    <row r="37" spans="2:27">
      <c r="B37" s="77"/>
      <c r="C37" s="135"/>
      <c r="D37" s="138"/>
      <c r="E37" s="138"/>
      <c r="F37" s="138"/>
      <c r="G37" s="138"/>
      <c r="H37" s="138"/>
      <c r="I37" s="138"/>
      <c r="J37" s="134">
        <f>IFERROR(VLOOKUP(F37,DV!$D:$E,2,FALSE),0)</f>
        <v>0</v>
      </c>
      <c r="K37" s="134">
        <f>IFERROR(VLOOKUP(G37,DV!$D:$E,2,FALSE),0)</f>
        <v>0</v>
      </c>
      <c r="L37" s="134">
        <f>IFERROR(VLOOKUP(H37,DV!$D:$E,2,FALSE),0)</f>
        <v>0</v>
      </c>
      <c r="M37" s="134">
        <f>IFERROR(VLOOKUP(I37,DV!$D:$E,2,FALSE),0)</f>
        <v>0</v>
      </c>
      <c r="N37" s="138">
        <f>COUNTIFS(Week,'Adherence (QA)'!N$3,Agent_ID,'Adherence (QA)'!$B37,TargeType,"Agent Level",Queue,$C$2,DEP,"Quality")</f>
        <v>0</v>
      </c>
      <c r="O37" s="138">
        <f>COUNTIFS(Week,'Adherence (QA)'!O$3,Agent_ID,'Adherence (QA)'!$B37,TargeType,"Agent Level",Queue,$C$2,DEP,"Quality")</f>
        <v>0</v>
      </c>
      <c r="P37" s="138">
        <f>COUNTIFS(Week,'Adherence (QA)'!P$3,Agent_ID,'Adherence (QA)'!$B37,TargeType,"Agent Level",Queue,$C$2,DEP,"Quality")</f>
        <v>0</v>
      </c>
      <c r="Q37" s="138">
        <f>COUNTIFS(Week,'Adherence (QA)'!Q$3,Agent_ID,'Adherence (QA)'!$B37,TargeType,"Agent Level",Queue,$C$2,DEP,"Quality")</f>
        <v>0</v>
      </c>
      <c r="R37" s="26" t="b">
        <f t="shared" si="9"/>
        <v>1</v>
      </c>
      <c r="S37" s="78">
        <f>IFERROR(SUM(N55:Q55)/SUM(J55:M55),"")</f>
        <v>0.5</v>
      </c>
    </row>
    <row r="38" spans="2:27">
      <c r="B38" s="77"/>
      <c r="C38" s="135"/>
      <c r="D38" s="138"/>
      <c r="E38" s="138"/>
      <c r="F38" s="138"/>
      <c r="G38" s="138"/>
      <c r="H38" s="138"/>
      <c r="I38" s="138"/>
      <c r="J38" s="134">
        <f>IFERROR(VLOOKUP(F38,DV!$D:$E,2,FALSE),0)</f>
        <v>0</v>
      </c>
      <c r="K38" s="134">
        <f>IFERROR(VLOOKUP(G38,DV!$D:$E,2,FALSE),0)</f>
        <v>0</v>
      </c>
      <c r="L38" s="134">
        <f>IFERROR(VLOOKUP(H38,DV!$D:$E,2,FALSE),0)</f>
        <v>0</v>
      </c>
      <c r="M38" s="134">
        <f>IFERROR(VLOOKUP(I38,DV!$D:$E,2,FALSE),0)</f>
        <v>0</v>
      </c>
      <c r="N38" s="138">
        <f>COUNTIFS(Week,'Adherence (QA)'!N$3,Agent_ID,'Adherence (QA)'!$B38,TargeType,"Agent Level",Queue,$C$2,DEP,"Quality")</f>
        <v>0</v>
      </c>
      <c r="O38" s="138">
        <f>COUNTIFS(Week,'Adherence (QA)'!O$3,Agent_ID,'Adherence (QA)'!$B38,TargeType,"Agent Level",Queue,$C$2,DEP,"Quality")</f>
        <v>0</v>
      </c>
      <c r="P38" s="138">
        <f>COUNTIFS(Week,'Adherence (QA)'!P$3,Agent_ID,'Adherence (QA)'!$B38,TargeType,"Agent Level",Queue,$C$2,DEP,"Quality")</f>
        <v>0</v>
      </c>
      <c r="Q38" s="138">
        <f>COUNTIFS(Week,'Adherence (QA)'!Q$3,Agent_ID,'Adherence (QA)'!$B38,TargeType,"Agent Level",Queue,$C$2,DEP,"Quality")</f>
        <v>0</v>
      </c>
      <c r="R38" s="26" t="b">
        <f t="shared" si="9"/>
        <v>1</v>
      </c>
      <c r="S38" s="78">
        <f>IFERROR(SUM(N56:Q56)/SUM(J56:M56),"")</f>
        <v>0.5</v>
      </c>
    </row>
    <row r="39" spans="2:27">
      <c r="B39" s="77"/>
      <c r="C39" s="61"/>
      <c r="D39" s="4"/>
      <c r="E39" s="138"/>
      <c r="F39" s="4"/>
      <c r="G39" s="4"/>
      <c r="H39" s="4"/>
      <c r="I39" s="4"/>
      <c r="J39" s="134">
        <f>IFERROR(VLOOKUP(F39,DV!$D:$E,2,FALSE),0)</f>
        <v>0</v>
      </c>
      <c r="K39" s="134">
        <f>IFERROR(VLOOKUP(G39,DV!$D:$E,2,FALSE),0)</f>
        <v>0</v>
      </c>
      <c r="L39" s="134">
        <f>IFERROR(VLOOKUP(H39,DV!$D:$E,2,FALSE),0)</f>
        <v>0</v>
      </c>
      <c r="M39" s="134">
        <f>IFERROR(VLOOKUP(I39,DV!$D:$E,2,FALSE),0)</f>
        <v>0</v>
      </c>
      <c r="N39" s="138">
        <f>COUNTIFS(Week,'Adherence (QA)'!N$3,Agent_ID,'Adherence (QA)'!$B39,TargeType,"Agent Level",Queue,$C$2,DEP,"Quality")</f>
        <v>0</v>
      </c>
      <c r="O39" s="138">
        <f>COUNTIFS(Week,'Adherence (QA)'!O$3,Agent_ID,'Adherence (QA)'!$B39,TargeType,"Agent Level",Queue,$C$2,DEP,"Quality")</f>
        <v>0</v>
      </c>
      <c r="P39" s="138">
        <f>COUNTIFS(Week,'Adherence (QA)'!P$3,Agent_ID,'Adherence (QA)'!$B39,TargeType,"Agent Level",Queue,$C$2,DEP,"Quality")</f>
        <v>0</v>
      </c>
      <c r="Q39" s="138">
        <f>COUNTIFS(Week,'Adherence (QA)'!Q$3,Agent_ID,'Adherence (QA)'!$B39,TargeType,"Agent Level",Queue,$C$2,DEP,"Quality")</f>
        <v>0</v>
      </c>
      <c r="R39" s="26" t="b">
        <f t="shared" si="9"/>
        <v>1</v>
      </c>
      <c r="S39" s="78" t="str">
        <f>IFERROR(SUM(N89:Q89)/SUM(J89:M89),"")</f>
        <v/>
      </c>
    </row>
    <row r="40" spans="2:27">
      <c r="B40" s="72"/>
      <c r="C40" s="61"/>
      <c r="D40" s="4"/>
      <c r="E40" s="138"/>
      <c r="F40" s="4"/>
      <c r="G40" s="4"/>
      <c r="H40" s="4"/>
      <c r="I40" s="4"/>
      <c r="J40" s="134">
        <f>IFERROR(VLOOKUP(F40,DV!$D:$E,2,FALSE),0)</f>
        <v>0</v>
      </c>
      <c r="K40" s="134">
        <f>IFERROR(VLOOKUP(G40,DV!$D:$E,2,FALSE),0)</f>
        <v>0</v>
      </c>
      <c r="L40" s="134">
        <f>IFERROR(VLOOKUP(H40,DV!$D:$E,2,FALSE),0)</f>
        <v>0</v>
      </c>
      <c r="M40" s="134">
        <f>IFERROR(VLOOKUP(I40,DV!$D:$E,2,FALSE),0)</f>
        <v>0</v>
      </c>
      <c r="N40" s="138">
        <f>COUNTIFS(Week,'Adherence (QA)'!N$3,Agent_ID,'Adherence (QA)'!$B40,TargeType,"Agent Level",Queue,$C$2,DEP,"Quality")</f>
        <v>0</v>
      </c>
      <c r="O40" s="138">
        <f>COUNTIFS(Week,'Adherence (QA)'!O$3,Agent_ID,'Adherence (QA)'!$B40,TargeType,"Agent Level",Queue,$C$2,DEP,"Quality")</f>
        <v>0</v>
      </c>
      <c r="P40" s="138">
        <f>COUNTIFS(Week,'Adherence (QA)'!P$3,Agent_ID,'Adherence (QA)'!$B40,TargeType,"Agent Level",Queue,$C$2,DEP,"Quality")</f>
        <v>0</v>
      </c>
      <c r="Q40" s="138">
        <f>COUNTIFS(Week,'Adherence (QA)'!Q$3,Agent_ID,'Adherence (QA)'!$B40,TargeType,"Agent Level",Queue,$C$2,DEP,"Quality")</f>
        <v>0</v>
      </c>
      <c r="R40" s="26" t="b">
        <f t="shared" si="9"/>
        <v>1</v>
      </c>
      <c r="S40" s="78" t="str">
        <f>IFERROR(SUM(N90:Q90)/SUM(J90:M90),"")</f>
        <v/>
      </c>
    </row>
    <row r="41" spans="2:27">
      <c r="B41" s="232" t="s">
        <v>6</v>
      </c>
      <c r="C41" s="233"/>
      <c r="D41" s="233"/>
      <c r="E41" s="233"/>
      <c r="F41" s="233"/>
      <c r="G41" s="233"/>
      <c r="H41" s="233"/>
      <c r="I41" s="234"/>
      <c r="J41" s="40">
        <f t="shared" ref="J41:Q41" si="10">SUM(J4:J40)</f>
        <v>25</v>
      </c>
      <c r="K41" s="40">
        <f t="shared" si="10"/>
        <v>25</v>
      </c>
      <c r="L41" s="40">
        <f t="shared" si="10"/>
        <v>0</v>
      </c>
      <c r="M41" s="40">
        <f t="shared" si="10"/>
        <v>0</v>
      </c>
      <c r="N41" s="40">
        <f t="shared" si="10"/>
        <v>0</v>
      </c>
      <c r="O41" s="40">
        <f t="shared" si="10"/>
        <v>9</v>
      </c>
      <c r="P41" s="40">
        <f t="shared" si="10"/>
        <v>1</v>
      </c>
      <c r="Q41" s="40">
        <f t="shared" si="10"/>
        <v>0</v>
      </c>
      <c r="S41" s="78" t="str">
        <f>IFERROR(SUM(N91:Q91)/SUM(J91:M91),"")</f>
        <v/>
      </c>
    </row>
    <row r="42" spans="2:27"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S42" s="78" t="str">
        <f>IFERROR(SUM(N92:Q92)/SUM(J92:M92),"")</f>
        <v/>
      </c>
    </row>
    <row r="43" spans="2:27">
      <c r="S43" s="137"/>
    </row>
    <row r="44" spans="2:27">
      <c r="S44" s="137"/>
    </row>
    <row r="45" spans="2:27">
      <c r="S45" s="137"/>
    </row>
    <row r="46" spans="2:27">
      <c r="S46" s="137"/>
    </row>
    <row r="47" spans="2:27">
      <c r="S47" s="137"/>
    </row>
    <row r="48" spans="2:27">
      <c r="B48" s="152" t="s">
        <v>149</v>
      </c>
      <c r="C48" s="226" t="s">
        <v>185</v>
      </c>
      <c r="D48" s="227"/>
      <c r="E48" s="228"/>
      <c r="F48" s="229" t="s">
        <v>27</v>
      </c>
      <c r="G48" s="230"/>
      <c r="H48" s="230"/>
      <c r="I48" s="231"/>
      <c r="J48" s="229" t="s">
        <v>4</v>
      </c>
      <c r="K48" s="230"/>
      <c r="L48" s="230"/>
      <c r="M48" s="231"/>
      <c r="N48" s="220" t="s">
        <v>109</v>
      </c>
      <c r="O48" s="221"/>
      <c r="P48" s="221"/>
      <c r="Q48" s="222"/>
      <c r="R48" s="153"/>
      <c r="S48" s="153"/>
      <c r="T48" s="137"/>
      <c r="U48" s="137"/>
      <c r="V48" s="137"/>
      <c r="W48" s="137"/>
      <c r="X48" s="137"/>
      <c r="Y48" s="137"/>
      <c r="Z48" s="137"/>
      <c r="AA48" s="137"/>
    </row>
    <row r="49" spans="2:27">
      <c r="B49" s="40" t="s">
        <v>110</v>
      </c>
      <c r="C49" s="40" t="s">
        <v>102</v>
      </c>
      <c r="D49" s="40" t="s">
        <v>111</v>
      </c>
      <c r="E49" s="40" t="s">
        <v>112</v>
      </c>
      <c r="F49" s="40" t="s">
        <v>113</v>
      </c>
      <c r="G49" s="40" t="s">
        <v>114</v>
      </c>
      <c r="H49" s="40" t="s">
        <v>115</v>
      </c>
      <c r="I49" s="40" t="s">
        <v>116</v>
      </c>
      <c r="J49" s="40" t="s">
        <v>113</v>
      </c>
      <c r="K49" s="40" t="s">
        <v>114</v>
      </c>
      <c r="L49" s="40" t="s">
        <v>115</v>
      </c>
      <c r="M49" s="40" t="s">
        <v>116</v>
      </c>
      <c r="N49" s="143" t="s">
        <v>113</v>
      </c>
      <c r="O49" s="143" t="s">
        <v>114</v>
      </c>
      <c r="P49" s="143" t="s">
        <v>115</v>
      </c>
      <c r="Q49" s="143" t="s">
        <v>116</v>
      </c>
      <c r="R49" s="152" t="s">
        <v>117</v>
      </c>
      <c r="S49" s="149"/>
      <c r="T49" s="212" t="s">
        <v>314</v>
      </c>
      <c r="U49" s="213"/>
      <c r="V49" s="40" t="s">
        <v>113</v>
      </c>
      <c r="W49" s="40" t="s">
        <v>114</v>
      </c>
      <c r="X49" s="40" t="s">
        <v>115</v>
      </c>
      <c r="Y49" s="40" t="s">
        <v>116</v>
      </c>
      <c r="Z49" s="40" t="s">
        <v>6</v>
      </c>
      <c r="AA49" s="137"/>
    </row>
    <row r="50" spans="2:27">
      <c r="B50" s="73">
        <v>33277</v>
      </c>
      <c r="C50" s="171" t="s">
        <v>202</v>
      </c>
      <c r="D50" s="138" t="s">
        <v>101</v>
      </c>
      <c r="E50" s="138" t="s">
        <v>99</v>
      </c>
      <c r="F50" s="138" t="s">
        <v>5</v>
      </c>
      <c r="G50" s="138" t="s">
        <v>5</v>
      </c>
      <c r="H50" s="138"/>
      <c r="I50" s="138"/>
      <c r="J50" s="134">
        <f>IFERROR(VLOOKUP(F50,DV!$D:$E,2,FALSE),0)</f>
        <v>1</v>
      </c>
      <c r="K50" s="134">
        <f>IFERROR(VLOOKUP(G50,DV!$D:$E,2,FALSE),0)</f>
        <v>1</v>
      </c>
      <c r="L50" s="134">
        <f>IFERROR(VLOOKUP(H50,DV!$D:$E,2,FALSE),0)</f>
        <v>0</v>
      </c>
      <c r="M50" s="134">
        <f>IFERROR(VLOOKUP(I50,DV!$D:$E,2,FALSE),0)</f>
        <v>0</v>
      </c>
      <c r="N50" s="133">
        <f>COUNTIFS(Week,'Adherence (QA)'!N$3,Agent_ID,'Adherence (QA)'!$B50,TargeType,"Agent Level",Queue,$C$48,DEP,"Quality")</f>
        <v>0</v>
      </c>
      <c r="O50" s="133">
        <f>COUNTIFS(Week,'Adherence (QA)'!O$3,Agent_ID,'Adherence (QA)'!$B50,TargeType,"Agent Level",Queue,$C$48,DEP,"Quality")</f>
        <v>1</v>
      </c>
      <c r="P50" s="133">
        <f>COUNTIFS(Week,'Adherence (QA)'!P$3,Agent_ID,'Adherence (QA)'!$B50,TargeType,"Agent Level",Queue,$C$48,DEP,"Quality")</f>
        <v>0</v>
      </c>
      <c r="Q50" s="133">
        <f>COUNTIFS(Week,'Adherence (QA)'!Q$3,Agent_ID,'Adherence (QA)'!$B50,TargeType,"Agent Level",Queue,$C$48,DEP,"Quality")</f>
        <v>0</v>
      </c>
      <c r="R50" s="26" t="b">
        <f t="shared" ref="R50:R54" si="11">SUM(N50:Q50)&gt;=SUM(J50:M50)</f>
        <v>0</v>
      </c>
      <c r="S50" s="78" t="str">
        <f>IFERROR(SUM(N100:Q100)/SUM(J100:M100),"")</f>
        <v/>
      </c>
      <c r="T50" s="232" t="s">
        <v>4</v>
      </c>
      <c r="U50" s="234"/>
      <c r="V50" s="138">
        <f>J104</f>
        <v>0</v>
      </c>
      <c r="W50" s="138">
        <f>K104</f>
        <v>0</v>
      </c>
      <c r="X50" s="138">
        <f t="shared" ref="X50:Y50" si="12">L104</f>
        <v>0</v>
      </c>
      <c r="Y50" s="138">
        <f t="shared" si="12"/>
        <v>0</v>
      </c>
      <c r="Z50" s="138">
        <f>SUM(V50:Y50)</f>
        <v>0</v>
      </c>
      <c r="AA50" s="137"/>
    </row>
    <row r="51" spans="2:27">
      <c r="B51" s="73">
        <v>32764</v>
      </c>
      <c r="C51" s="171" t="s">
        <v>266</v>
      </c>
      <c r="D51" s="138" t="s">
        <v>101</v>
      </c>
      <c r="E51" s="138" t="s">
        <v>99</v>
      </c>
      <c r="F51" s="138" t="s">
        <v>5</v>
      </c>
      <c r="G51" s="138" t="s">
        <v>5</v>
      </c>
      <c r="H51" s="138"/>
      <c r="I51" s="138"/>
      <c r="J51" s="134">
        <f>IFERROR(VLOOKUP(F51,DV!$D:$E,2,FALSE),0)</f>
        <v>1</v>
      </c>
      <c r="K51" s="134">
        <f>IFERROR(VLOOKUP(G51,DV!$D:$E,2,FALSE),0)</f>
        <v>1</v>
      </c>
      <c r="L51" s="134">
        <f>IFERROR(VLOOKUP(H51,DV!$D:$E,2,FALSE),0)</f>
        <v>0</v>
      </c>
      <c r="M51" s="134">
        <f>IFERROR(VLOOKUP(I51,DV!$D:$E,2,FALSE),0)</f>
        <v>0</v>
      </c>
      <c r="N51" s="133">
        <f>COUNTIFS(Week,'Adherence (QA)'!N$3,Agent_ID,'Adherence (QA)'!$B51,TargeType,"Agent Level",Queue,$C$48,DEP,"Quality")</f>
        <v>0</v>
      </c>
      <c r="O51" s="133">
        <f>COUNTIFS(Week,'Adherence (QA)'!O$3,Agent_ID,'Adherence (QA)'!$B51,TargeType,"Agent Level",Queue,$C$48,DEP,"Quality")</f>
        <v>1</v>
      </c>
      <c r="P51" s="133">
        <f>COUNTIFS(Week,'Adherence (QA)'!P$3,Agent_ID,'Adherence (QA)'!$B51,TargeType,"Agent Level",Queue,$C$48,DEP,"Quality")</f>
        <v>0</v>
      </c>
      <c r="Q51" s="133">
        <f>COUNTIFS(Week,'Adherence (QA)'!Q$3,Agent_ID,'Adherence (QA)'!$B51,TargeType,"Agent Level",Queue,$C$48,DEP,"Quality")</f>
        <v>0</v>
      </c>
      <c r="R51" s="26" t="b">
        <f t="shared" si="11"/>
        <v>0</v>
      </c>
      <c r="S51" s="78" t="str">
        <f t="shared" ref="S51:S52" si="13">IFERROR(SUM(N102:Q102)/SUM(J102:M102),"")</f>
        <v/>
      </c>
      <c r="T51" s="215" t="s">
        <v>146</v>
      </c>
      <c r="U51" s="216"/>
      <c r="V51" s="54" t="str">
        <f>IF(V50&lt;&gt;0,#REF!/V50,"")</f>
        <v/>
      </c>
      <c r="W51" s="54" t="str">
        <f>IF(W50&lt;&gt;0,#REF!/W50,"")</f>
        <v/>
      </c>
      <c r="X51" s="54" t="str">
        <f>IF(X50&lt;&gt;0,#REF!/X50,"")</f>
        <v/>
      </c>
      <c r="Y51" s="54" t="str">
        <f>IF(Y50&lt;&gt;0,#REF!/Y50,"")</f>
        <v/>
      </c>
      <c r="Z51" s="54" t="str">
        <f>IF(Z50&lt;&gt;0,#REF!/Z50,"")</f>
        <v/>
      </c>
      <c r="AA51" s="137"/>
    </row>
    <row r="52" spans="2:27">
      <c r="B52" s="77">
        <v>32462</v>
      </c>
      <c r="C52" s="171" t="s">
        <v>298</v>
      </c>
      <c r="D52" s="138" t="s">
        <v>101</v>
      </c>
      <c r="E52" s="138" t="s">
        <v>99</v>
      </c>
      <c r="F52" s="138" t="s">
        <v>5</v>
      </c>
      <c r="G52" s="138" t="s">
        <v>5</v>
      </c>
      <c r="H52" s="138"/>
      <c r="I52" s="138"/>
      <c r="J52" s="134">
        <f>IFERROR(VLOOKUP(F52,DV!$D:$E,2,FALSE),0)</f>
        <v>1</v>
      </c>
      <c r="K52" s="134">
        <f>IFERROR(VLOOKUP(G52,DV!$D:$E,2,FALSE),0)</f>
        <v>1</v>
      </c>
      <c r="L52" s="134">
        <f>IFERROR(VLOOKUP(H52,DV!$D:$E,2,FALSE),0)</f>
        <v>0</v>
      </c>
      <c r="M52" s="134">
        <f>IFERROR(VLOOKUP(I52,DV!$D:$E,2,FALSE),0)</f>
        <v>0</v>
      </c>
      <c r="N52" s="133">
        <f>COUNTIFS(Week,'Adherence (QA)'!N$3,Agent_ID,'Adherence (QA)'!$B52,TargeType,"Agent Level",Queue,$C$48,DEP,"Quality")</f>
        <v>0</v>
      </c>
      <c r="O52" s="133">
        <f>COUNTIFS(Week,'Adherence (QA)'!O$3,Agent_ID,'Adherence (QA)'!$B52,TargeType,"Agent Level",Queue,$C$48,DEP,"Quality")</f>
        <v>0</v>
      </c>
      <c r="P52" s="133">
        <f>COUNTIFS(Week,'Adherence (QA)'!P$3,Agent_ID,'Adherence (QA)'!$B52,TargeType,"Agent Level",Queue,$C$48,DEP,"Quality")</f>
        <v>0</v>
      </c>
      <c r="Q52" s="133">
        <f>COUNTIFS(Week,'Adherence (QA)'!Q$3,Agent_ID,'Adherence (QA)'!$B52,TargeType,"Agent Level",Queue,$C$48,DEP,"Quality")</f>
        <v>0</v>
      </c>
      <c r="R52" s="26" t="b">
        <f t="shared" ref="R52:R53" si="14">SUM(N52:Q52)&gt;=SUM(J52:M52)</f>
        <v>0</v>
      </c>
      <c r="S52" s="78" t="str">
        <f t="shared" si="13"/>
        <v/>
      </c>
      <c r="T52" s="137"/>
      <c r="U52" s="137"/>
      <c r="V52" s="137"/>
      <c r="W52" s="137"/>
      <c r="X52" s="137"/>
      <c r="Y52" s="137"/>
      <c r="Z52" s="137"/>
      <c r="AA52" s="137"/>
    </row>
    <row r="53" spans="2:27">
      <c r="B53" s="77">
        <v>33270</v>
      </c>
      <c r="C53" s="172" t="s">
        <v>299</v>
      </c>
      <c r="D53" s="138" t="s">
        <v>101</v>
      </c>
      <c r="E53" s="138" t="s">
        <v>99</v>
      </c>
      <c r="F53" s="138" t="s">
        <v>5</v>
      </c>
      <c r="G53" s="138" t="s">
        <v>5</v>
      </c>
      <c r="H53" s="138"/>
      <c r="I53" s="138"/>
      <c r="J53" s="134">
        <f>IFERROR(VLOOKUP(F53,DV!$D:$E,2,FALSE),0)</f>
        <v>1</v>
      </c>
      <c r="K53" s="134">
        <f>IFERROR(VLOOKUP(G53,DV!$D:$E,2,FALSE),0)</f>
        <v>1</v>
      </c>
      <c r="L53" s="134">
        <f>IFERROR(VLOOKUP(H53,DV!$D:$E,2,FALSE),0)</f>
        <v>0</v>
      </c>
      <c r="M53" s="134">
        <f>IFERROR(VLOOKUP(I53,DV!$D:$E,2,FALSE),0)</f>
        <v>0</v>
      </c>
      <c r="N53" s="133">
        <f>COUNTIFS(Week,'Adherence (QA)'!N$3,Agent_ID,'Adherence (QA)'!$B53,TargeType,"Agent Level",Queue,$C$48,DEP,"Quality")</f>
        <v>0</v>
      </c>
      <c r="O53" s="133">
        <f>COUNTIFS(Week,'Adherence (QA)'!O$3,Agent_ID,'Adherence (QA)'!$B53,TargeType,"Agent Level",Queue,$C$48,DEP,"Quality")</f>
        <v>1</v>
      </c>
      <c r="P53" s="133">
        <f>COUNTIFS(Week,'Adherence (QA)'!P$3,Agent_ID,'Adherence (QA)'!$B53,TargeType,"Agent Level",Queue,$C$48,DEP,"Quality")</f>
        <v>1</v>
      </c>
      <c r="Q53" s="133">
        <f>COUNTIFS(Week,'Adherence (QA)'!Q$3,Agent_ID,'Adherence (QA)'!$B53,TargeType,"Agent Level",Queue,$C$48,DEP,"Quality")</f>
        <v>0</v>
      </c>
      <c r="R53" s="26" t="b">
        <f t="shared" si="14"/>
        <v>1</v>
      </c>
      <c r="T53" s="137"/>
      <c r="U53" s="137"/>
      <c r="V53" s="137"/>
      <c r="W53" s="137"/>
      <c r="X53" s="137"/>
      <c r="Y53" s="137"/>
      <c r="Z53" s="137"/>
      <c r="AA53" s="137"/>
    </row>
    <row r="54" spans="2:27">
      <c r="B54" s="77">
        <v>33271</v>
      </c>
      <c r="C54" s="171" t="s">
        <v>300</v>
      </c>
      <c r="D54" s="138" t="s">
        <v>101</v>
      </c>
      <c r="E54" s="138" t="s">
        <v>99</v>
      </c>
      <c r="F54" s="138" t="s">
        <v>5</v>
      </c>
      <c r="G54" s="138" t="s">
        <v>5</v>
      </c>
      <c r="H54" s="138"/>
      <c r="I54" s="138"/>
      <c r="J54" s="134">
        <f>IFERROR(VLOOKUP(F54,DV!$D:$E,2,FALSE),0)</f>
        <v>1</v>
      </c>
      <c r="K54" s="134">
        <f>IFERROR(VLOOKUP(G54,DV!$D:$E,2,FALSE),0)</f>
        <v>1</v>
      </c>
      <c r="L54" s="134">
        <f>IFERROR(VLOOKUP(H54,DV!$D:$E,2,FALSE),0)</f>
        <v>0</v>
      </c>
      <c r="M54" s="134">
        <f>IFERROR(VLOOKUP(I54,DV!$D:$E,2,FALSE),0)</f>
        <v>0</v>
      </c>
      <c r="N54" s="133">
        <f>COUNTIFS(Week,'Adherence (QA)'!N$3,Agent_ID,'Adherence (QA)'!$B54,TargeType,"Agent Level",Queue,$C$48,DEP,"Quality")</f>
        <v>0</v>
      </c>
      <c r="O54" s="133">
        <f>COUNTIFS(Week,'Adherence (QA)'!O$3,Agent_ID,'Adherence (QA)'!$B54,TargeType,"Agent Level",Queue,$C$48,DEP,"Quality")</f>
        <v>2</v>
      </c>
      <c r="P54" s="133">
        <f>COUNTIFS(Week,'Adherence (QA)'!P$3,Agent_ID,'Adherence (QA)'!$B54,TargeType,"Agent Level",Queue,$C$48,DEP,"Quality")</f>
        <v>0</v>
      </c>
      <c r="Q54" s="133">
        <f>COUNTIFS(Week,'Adherence (QA)'!Q$3,Agent_ID,'Adherence (QA)'!$B54,TargeType,"Agent Level",Queue,$C$48,DEP,"Quality")</f>
        <v>0</v>
      </c>
      <c r="R54" s="26" t="b">
        <f t="shared" si="11"/>
        <v>1</v>
      </c>
    </row>
    <row r="55" spans="2:27">
      <c r="B55" s="77">
        <v>32760</v>
      </c>
      <c r="C55" s="171" t="s">
        <v>302</v>
      </c>
      <c r="D55" s="138" t="s">
        <v>101</v>
      </c>
      <c r="E55" s="138" t="s">
        <v>99</v>
      </c>
      <c r="F55" s="138" t="s">
        <v>5</v>
      </c>
      <c r="G55" s="138" t="s">
        <v>5</v>
      </c>
      <c r="H55" s="138"/>
      <c r="I55" s="138"/>
      <c r="J55" s="134">
        <f>IFERROR(VLOOKUP(F55,DV!$D:$E,2,FALSE),0)</f>
        <v>1</v>
      </c>
      <c r="K55" s="134">
        <f>IFERROR(VLOOKUP(G55,DV!$D:$E,2,FALSE),0)</f>
        <v>1</v>
      </c>
      <c r="L55" s="134">
        <f>IFERROR(VLOOKUP(H55,DV!$D:$E,2,FALSE),0)</f>
        <v>0</v>
      </c>
      <c r="M55" s="134">
        <f>IFERROR(VLOOKUP(I55,DV!$D:$E,2,FALSE),0)</f>
        <v>0</v>
      </c>
      <c r="N55" s="133">
        <f>COUNTIFS(Week,'Adherence (QA)'!N$3,Agent_ID,'Adherence (QA)'!$B55,TargeType,"Agent Level",Queue,$C$48,DEP,"Quality")</f>
        <v>0</v>
      </c>
      <c r="O55" s="133">
        <f>COUNTIFS(Week,'Adherence (QA)'!O$3,Agent_ID,'Adherence (QA)'!$B55,TargeType,"Agent Level",Queue,$C$48,DEP,"Quality")</f>
        <v>1</v>
      </c>
      <c r="P55" s="133">
        <f>COUNTIFS(Week,'Adherence (QA)'!P$3,Agent_ID,'Adherence (QA)'!$B55,TargeType,"Agent Level",Queue,$C$48,DEP,"Quality")</f>
        <v>0</v>
      </c>
      <c r="Q55" s="133">
        <f>COUNTIFS(Week,'Adherence (QA)'!Q$3,Agent_ID,'Adherence (QA)'!$B55,TargeType,"Agent Level",Queue,$C$48,DEP,"Quality")</f>
        <v>0</v>
      </c>
      <c r="R55" s="26" t="b">
        <f t="shared" ref="R55" si="15">SUM(N55:Q55)&gt;=SUM(J55:M55)</f>
        <v>0</v>
      </c>
    </row>
    <row r="56" spans="2:27">
      <c r="B56" s="77">
        <v>31924</v>
      </c>
      <c r="C56" s="171" t="s">
        <v>310</v>
      </c>
      <c r="D56" s="138" t="s">
        <v>101</v>
      </c>
      <c r="E56" s="138" t="s">
        <v>99</v>
      </c>
      <c r="F56" s="138" t="s">
        <v>5</v>
      </c>
      <c r="G56" s="138" t="s">
        <v>5</v>
      </c>
      <c r="H56" s="138"/>
      <c r="I56" s="138"/>
      <c r="J56" s="134">
        <f>IFERROR(VLOOKUP(F56,DV!$D:$E,2,FALSE),0)</f>
        <v>1</v>
      </c>
      <c r="K56" s="134">
        <f>IFERROR(VLOOKUP(G56,DV!$D:$E,2,FALSE),0)</f>
        <v>1</v>
      </c>
      <c r="L56" s="134">
        <f>IFERROR(VLOOKUP(H56,DV!$D:$E,2,FALSE),0)</f>
        <v>0</v>
      </c>
      <c r="M56" s="134">
        <f>IFERROR(VLOOKUP(I56,DV!$D:$E,2,FALSE),0)</f>
        <v>0</v>
      </c>
      <c r="N56" s="133">
        <f>COUNTIFS(Week,'Adherence (QA)'!N$3,Agent_ID,'Adherence (QA)'!$B56,TargeType,"Agent Level",Queue,$C$48,DEP,"Quality")</f>
        <v>0</v>
      </c>
      <c r="O56" s="133">
        <f>COUNTIFS(Week,'Adherence (QA)'!O$3,Agent_ID,'Adherence (QA)'!$B56,TargeType,"Agent Level",Queue,$C$48,DEP,"Quality")</f>
        <v>1</v>
      </c>
      <c r="P56" s="133">
        <f>COUNTIFS(Week,'Adherence (QA)'!P$3,Agent_ID,'Adherence (QA)'!$B56,TargeType,"Agent Level",Queue,$C$48,DEP,"Quality")</f>
        <v>0</v>
      </c>
      <c r="Q56" s="133">
        <f>COUNTIFS(Week,'Adherence (QA)'!Q$3,Agent_ID,'Adherence (QA)'!$B56,TargeType,"Agent Level",Queue,$C$48,DEP,"Quality")</f>
        <v>0</v>
      </c>
      <c r="R56" s="26" t="b">
        <f t="shared" ref="R56" si="16">SUM(N56:Q56)&gt;=SUM(J56:M56)</f>
        <v>0</v>
      </c>
    </row>
    <row r="57" spans="2:27">
      <c r="B57" s="77">
        <v>33279</v>
      </c>
      <c r="C57" s="171" t="s">
        <v>311</v>
      </c>
      <c r="D57" s="138" t="s">
        <v>101</v>
      </c>
      <c r="E57" s="138" t="s">
        <v>99</v>
      </c>
      <c r="F57" s="138" t="s">
        <v>5</v>
      </c>
      <c r="G57" s="138" t="s">
        <v>5</v>
      </c>
      <c r="H57" s="138"/>
      <c r="I57" s="138"/>
      <c r="J57" s="134">
        <f>IFERROR(VLOOKUP(F57,DV!$D:$E,2,FALSE),0)</f>
        <v>1</v>
      </c>
      <c r="K57" s="134">
        <f>IFERROR(VLOOKUP(G57,DV!$D:$E,2,FALSE),0)</f>
        <v>1</v>
      </c>
      <c r="L57" s="134">
        <f>IFERROR(VLOOKUP(H57,DV!$D:$E,2,FALSE),0)</f>
        <v>0</v>
      </c>
      <c r="M57" s="134">
        <f>IFERROR(VLOOKUP(I57,DV!$D:$E,2,FALSE),0)</f>
        <v>0</v>
      </c>
      <c r="N57" s="138">
        <f>COUNTIFS(Week,'Adherence (QA)'!N$3,Agent_ID,'Adherence (QA)'!$B57,TargeType,"Agent Level",Queue,$C$48,DEP,"Quality")</f>
        <v>0</v>
      </c>
      <c r="O57" s="138">
        <f>COUNTIFS(Week,'Adherence (QA)'!O$3,Agent_ID,'Adherence (QA)'!$B57,TargeType,"Agent Level",Queue,$C$48,DEP,"Quality")</f>
        <v>1</v>
      </c>
      <c r="P57" s="138">
        <f>COUNTIFS(Week,'Adherence (QA)'!P$3,Agent_ID,'Adherence (QA)'!$B57,TargeType,"Agent Level",Queue,$C$48,DEP,"Quality")</f>
        <v>0</v>
      </c>
      <c r="Q57" s="138">
        <f>COUNTIFS(Week,'Adherence (QA)'!Q$3,Agent_ID,'Adherence (QA)'!$B57,TargeType,"Agent Level",Queue,$C$48,DEP,"Quality")</f>
        <v>0</v>
      </c>
      <c r="R57" s="26" t="b">
        <f t="shared" ref="R57:R59" si="17">SUM(N57:Q57)&gt;=SUM(J57:M57)</f>
        <v>0</v>
      </c>
    </row>
    <row r="58" spans="2:27">
      <c r="B58" s="77">
        <v>39025</v>
      </c>
      <c r="C58" s="171" t="s">
        <v>317</v>
      </c>
      <c r="D58" s="138" t="s">
        <v>101</v>
      </c>
      <c r="E58" s="138" t="s">
        <v>99</v>
      </c>
      <c r="F58" s="138" t="s">
        <v>5</v>
      </c>
      <c r="G58" s="138" t="s">
        <v>5</v>
      </c>
      <c r="H58" s="138"/>
      <c r="I58" s="138"/>
      <c r="J58" s="134">
        <f>IFERROR(VLOOKUP(F58,DV!$D:$E,2,FALSE),0)</f>
        <v>1</v>
      </c>
      <c r="K58" s="134">
        <f>IFERROR(VLOOKUP(G58,DV!$D:$E,2,FALSE),0)</f>
        <v>1</v>
      </c>
      <c r="L58" s="134">
        <f>IFERROR(VLOOKUP(H58,DV!$D:$E,2,FALSE),0)</f>
        <v>0</v>
      </c>
      <c r="M58" s="134">
        <f>IFERROR(VLOOKUP(I58,DV!$D:$E,2,FALSE),0)</f>
        <v>0</v>
      </c>
      <c r="N58" s="138">
        <f>COUNTIFS(Week,'Adherence (QA)'!N$3,Agent_ID,'Adherence (QA)'!$B58,TargeType,"Agent Level",Queue,$C$48,DEP,"Quality")</f>
        <v>0</v>
      </c>
      <c r="O58" s="138">
        <f>COUNTIFS(Week,'Adherence (QA)'!O$3,Agent_ID,'Adherence (QA)'!$B58,TargeType,"Agent Level",Queue,$C$48,DEP,"Quality")</f>
        <v>1</v>
      </c>
      <c r="P58" s="138">
        <f>COUNTIFS(Week,'Adherence (QA)'!P$3,Agent_ID,'Adherence (QA)'!$B58,TargeType,"Agent Level",Queue,$C$48,DEP,"Quality")</f>
        <v>0</v>
      </c>
      <c r="Q58" s="138">
        <f>COUNTIFS(Week,'Adherence (QA)'!Q$3,Agent_ID,'Adherence (QA)'!$B58,TargeType,"Agent Level",Queue,$C$48,DEP,"Quality")</f>
        <v>0</v>
      </c>
      <c r="R58" s="26" t="b">
        <f t="shared" si="17"/>
        <v>0</v>
      </c>
    </row>
    <row r="59" spans="2:27">
      <c r="B59" s="77">
        <v>39024</v>
      </c>
      <c r="C59" s="171" t="s">
        <v>318</v>
      </c>
      <c r="D59" s="138" t="s">
        <v>101</v>
      </c>
      <c r="E59" s="138" t="s">
        <v>99</v>
      </c>
      <c r="F59" s="138" t="s">
        <v>5</v>
      </c>
      <c r="G59" s="138" t="s">
        <v>5</v>
      </c>
      <c r="H59" s="138"/>
      <c r="I59" s="138"/>
      <c r="J59" s="134">
        <f>IFERROR(VLOOKUP(F59,DV!$D:$E,2,FALSE),0)</f>
        <v>1</v>
      </c>
      <c r="K59" s="134">
        <f>IFERROR(VLOOKUP(G59,DV!$D:$E,2,FALSE),0)</f>
        <v>1</v>
      </c>
      <c r="L59" s="134">
        <f>IFERROR(VLOOKUP(H59,DV!$D:$E,2,FALSE),0)</f>
        <v>0</v>
      </c>
      <c r="M59" s="134">
        <f>IFERROR(VLOOKUP(I59,DV!$D:$E,2,FALSE),0)</f>
        <v>0</v>
      </c>
      <c r="N59" s="138">
        <f>COUNTIFS(Week,'Adherence (QA)'!N$3,Agent_ID,'Adherence (QA)'!$B59,TargeType,"Agent Level",Queue,$C$48,DEP,"Quality")</f>
        <v>0</v>
      </c>
      <c r="O59" s="138">
        <f>COUNTIFS(Week,'Adherence (QA)'!O$3,Agent_ID,'Adherence (QA)'!$B59,TargeType,"Agent Level",Queue,$C$48,DEP,"Quality")</f>
        <v>1</v>
      </c>
      <c r="P59" s="138">
        <f>COUNTIFS(Week,'Adherence (QA)'!P$3,Agent_ID,'Adherence (QA)'!$B59,TargeType,"Agent Level",Queue,$C$48,DEP,"Quality")</f>
        <v>0</v>
      </c>
      <c r="Q59" s="138">
        <f>COUNTIFS(Week,'Adherence (QA)'!Q$3,Agent_ID,'Adherence (QA)'!$B59,TargeType,"Agent Level",Queue,$C$48,DEP,"Quality")</f>
        <v>0</v>
      </c>
      <c r="R59" s="26" t="b">
        <f t="shared" si="17"/>
        <v>0</v>
      </c>
    </row>
    <row r="60" spans="2:27">
      <c r="B60" s="77">
        <v>32961</v>
      </c>
      <c r="C60" s="135" t="s">
        <v>373</v>
      </c>
      <c r="D60" s="138" t="s">
        <v>101</v>
      </c>
      <c r="E60" s="138" t="s">
        <v>99</v>
      </c>
      <c r="F60" s="138" t="s">
        <v>5</v>
      </c>
      <c r="G60" s="138" t="s">
        <v>5</v>
      </c>
      <c r="H60" s="138"/>
      <c r="I60" s="138"/>
      <c r="J60" s="134">
        <f>IFERROR(VLOOKUP(F60,DV!$D:$E,2,FALSE),0)</f>
        <v>1</v>
      </c>
      <c r="K60" s="134">
        <f>IFERROR(VLOOKUP(G60,DV!$D:$E,2,FALSE),0)</f>
        <v>1</v>
      </c>
      <c r="L60" s="134">
        <f>IFERROR(VLOOKUP(H60,DV!$D:$E,2,FALSE),0)</f>
        <v>0</v>
      </c>
      <c r="M60" s="134">
        <f>IFERROR(VLOOKUP(I60,DV!$D:$E,2,FALSE),0)</f>
        <v>0</v>
      </c>
      <c r="N60" s="138">
        <f>COUNTIFS(Week,'Adherence (QA)'!N$3,Agent_ID,'Adherence (QA)'!$B60,TargeType,"Agent Level",Queue,$C$48,DEP,"Quality")</f>
        <v>0</v>
      </c>
      <c r="O60" s="138">
        <f>COUNTIFS(Week,'Adherence (QA)'!O$3,Agent_ID,'Adherence (QA)'!$B60,TargeType,"Agent Level",Queue,$C$48,DEP,"Quality")</f>
        <v>0</v>
      </c>
      <c r="P60" s="138">
        <f>COUNTIFS(Week,'Adherence (QA)'!P$3,Agent_ID,'Adherence (QA)'!$B60,TargeType,"Agent Level",Queue,$C$48,DEP,"Quality")</f>
        <v>0</v>
      </c>
      <c r="Q60" s="138">
        <f>COUNTIFS(Week,'Adherence (QA)'!Q$3,Agent_ID,'Adherence (QA)'!$B60,TargeType,"Agent Level",Queue,$C$48,DEP,"Quality")</f>
        <v>0</v>
      </c>
      <c r="R60" s="26" t="b">
        <f t="shared" ref="R60:R62" si="18">SUM(N60:Q60)&gt;=SUM(J60:M60)</f>
        <v>0</v>
      </c>
    </row>
    <row r="61" spans="2:27">
      <c r="B61" s="77">
        <v>31401</v>
      </c>
      <c r="C61" s="135" t="s">
        <v>376</v>
      </c>
      <c r="D61" s="138" t="s">
        <v>101</v>
      </c>
      <c r="E61" s="138" t="s">
        <v>99</v>
      </c>
      <c r="F61" s="138" t="s">
        <v>5</v>
      </c>
      <c r="G61" s="138" t="s">
        <v>5</v>
      </c>
      <c r="H61" s="138"/>
      <c r="I61" s="138"/>
      <c r="J61" s="134">
        <f>IFERROR(VLOOKUP(F61,DV!$D:$E,2,FALSE),0)</f>
        <v>1</v>
      </c>
      <c r="K61" s="134">
        <f>IFERROR(VLOOKUP(G61,DV!$D:$E,2,FALSE),0)</f>
        <v>1</v>
      </c>
      <c r="L61" s="134">
        <f>IFERROR(VLOOKUP(H61,DV!$D:$E,2,FALSE),0)</f>
        <v>0</v>
      </c>
      <c r="M61" s="134">
        <f>IFERROR(VLOOKUP(I61,DV!$D:$E,2,FALSE),0)</f>
        <v>0</v>
      </c>
      <c r="N61" s="138">
        <f>COUNTIFS(Week,'Adherence (QA)'!N$3,Agent_ID,'Adherence (QA)'!$B61,TargeType,"Agent Level",Queue,$C$48,DEP,"Quality")</f>
        <v>0</v>
      </c>
      <c r="O61" s="138">
        <f>COUNTIFS(Week,'Adherence (QA)'!O$3,Agent_ID,'Adherence (QA)'!$B61,TargeType,"Agent Level",Queue,$C$48,DEP,"Quality")</f>
        <v>0</v>
      </c>
      <c r="P61" s="138">
        <f>COUNTIFS(Week,'Adherence (QA)'!P$3,Agent_ID,'Adherence (QA)'!$B61,TargeType,"Agent Level",Queue,$C$48,DEP,"Quality")</f>
        <v>0</v>
      </c>
      <c r="Q61" s="138">
        <f>COUNTIFS(Week,'Adherence (QA)'!Q$3,Agent_ID,'Adherence (QA)'!$B61,TargeType,"Agent Level",Queue,$C$48,DEP,"Quality")</f>
        <v>0</v>
      </c>
      <c r="R61" s="26" t="b">
        <f t="shared" si="18"/>
        <v>0</v>
      </c>
    </row>
    <row r="62" spans="2:27">
      <c r="B62" s="77">
        <v>32962</v>
      </c>
      <c r="C62" s="135" t="s">
        <v>377</v>
      </c>
      <c r="D62" s="138" t="s">
        <v>101</v>
      </c>
      <c r="E62" s="138" t="s">
        <v>99</v>
      </c>
      <c r="F62" s="138" t="s">
        <v>5</v>
      </c>
      <c r="G62" s="138" t="s">
        <v>5</v>
      </c>
      <c r="H62" s="138"/>
      <c r="I62" s="138"/>
      <c r="J62" s="134">
        <f>IFERROR(VLOOKUP(F62,DV!$D:$E,2,FALSE),0)</f>
        <v>1</v>
      </c>
      <c r="K62" s="134">
        <f>IFERROR(VLOOKUP(G62,DV!$D:$E,2,FALSE),0)</f>
        <v>1</v>
      </c>
      <c r="L62" s="134">
        <f>IFERROR(VLOOKUP(H62,DV!$D:$E,2,FALSE),0)</f>
        <v>0</v>
      </c>
      <c r="M62" s="134">
        <f>IFERROR(VLOOKUP(I62,DV!$D:$E,2,FALSE),0)</f>
        <v>0</v>
      </c>
      <c r="N62" s="138">
        <f>COUNTIFS(Week,'Adherence (QA)'!N$3,Agent_ID,'Adherence (QA)'!$B62,TargeType,"Agent Level",Queue,$C$48,DEP,"Quality")</f>
        <v>0</v>
      </c>
      <c r="O62" s="138">
        <f>COUNTIFS(Week,'Adherence (QA)'!O$3,Agent_ID,'Adherence (QA)'!$B62,TargeType,"Agent Level",Queue,$C$48,DEP,"Quality")</f>
        <v>0</v>
      </c>
      <c r="P62" s="138">
        <f>COUNTIFS(Week,'Adherence (QA)'!P$3,Agent_ID,'Adherence (QA)'!$B62,TargeType,"Agent Level",Queue,$C$48,DEP,"Quality")</f>
        <v>0</v>
      </c>
      <c r="Q62" s="138">
        <f>COUNTIFS(Week,'Adherence (QA)'!Q$3,Agent_ID,'Adherence (QA)'!$B62,TargeType,"Agent Level",Queue,$C$48,DEP,"Quality")</f>
        <v>0</v>
      </c>
      <c r="R62" s="26" t="b">
        <f t="shared" si="18"/>
        <v>0</v>
      </c>
    </row>
    <row r="63" spans="2:27">
      <c r="B63" s="180">
        <v>32754</v>
      </c>
      <c r="C63" s="181" t="s">
        <v>455</v>
      </c>
      <c r="D63" s="178" t="s">
        <v>101</v>
      </c>
      <c r="E63" s="178" t="s">
        <v>99</v>
      </c>
      <c r="F63" s="138" t="s">
        <v>7</v>
      </c>
      <c r="G63" s="138" t="s">
        <v>7</v>
      </c>
      <c r="H63" s="138"/>
      <c r="I63" s="138"/>
      <c r="J63" s="134">
        <f>IFERROR(VLOOKUP(F63,DV!$D:$E,2,FALSE),0)</f>
        <v>2</v>
      </c>
      <c r="K63" s="134">
        <f>IFERROR(VLOOKUP(G63,DV!$D:$E,2,FALSE),0)</f>
        <v>2</v>
      </c>
      <c r="L63" s="134">
        <f>IFERROR(VLOOKUP(H63,DV!$D:$E,2,FALSE),0)</f>
        <v>0</v>
      </c>
      <c r="M63" s="134">
        <f>IFERROR(VLOOKUP(I63,DV!$D:$E,2,FALSE),0)</f>
        <v>0</v>
      </c>
      <c r="N63" s="138">
        <f>COUNTIFS(Week,'Adherence (QA)'!N$3,Agent_ID,'Adherence (QA)'!$B63,TargeType,"Agent Level",Queue,$C$48,DEP,"Quality")</f>
        <v>0</v>
      </c>
      <c r="O63" s="138">
        <f>COUNTIFS(Week,'Adherence (QA)'!O$3,Agent_ID,'Adherence (QA)'!$B63,TargeType,"Agent Level",Queue,$C$48,DEP,"Quality")</f>
        <v>0</v>
      </c>
      <c r="P63" s="138">
        <f>COUNTIFS(Week,'Adherence (QA)'!P$3,Agent_ID,'Adherence (QA)'!$B63,TargeType,"Agent Level",Queue,$C$48,DEP,"Quality")</f>
        <v>1</v>
      </c>
      <c r="Q63" s="138">
        <f>COUNTIFS(Week,'Adherence (QA)'!Q$3,Agent_ID,'Adherence (QA)'!$B63,TargeType,"Agent Level",Queue,$C$48,DEP,"Quality")</f>
        <v>0</v>
      </c>
      <c r="R63" s="26" t="b">
        <f t="shared" ref="R63:R92" si="19">SUM(N63:Q63)&gt;=SUM(J63:M63)</f>
        <v>0</v>
      </c>
    </row>
    <row r="64" spans="2:27">
      <c r="B64" s="180">
        <v>32785</v>
      </c>
      <c r="C64" s="181" t="s">
        <v>456</v>
      </c>
      <c r="D64" s="178" t="s">
        <v>101</v>
      </c>
      <c r="E64" s="178" t="s">
        <v>99</v>
      </c>
      <c r="F64" s="138" t="s">
        <v>7</v>
      </c>
      <c r="G64" s="138" t="s">
        <v>7</v>
      </c>
      <c r="H64" s="138"/>
      <c r="I64" s="138"/>
      <c r="J64" s="134">
        <f>IFERROR(VLOOKUP(F64,DV!$D:$E,2,FALSE),0)</f>
        <v>2</v>
      </c>
      <c r="K64" s="134">
        <f>IFERROR(VLOOKUP(G64,DV!$D:$E,2,FALSE),0)</f>
        <v>2</v>
      </c>
      <c r="L64" s="134">
        <f>IFERROR(VLOOKUP(H64,DV!$D:$E,2,FALSE),0)</f>
        <v>0</v>
      </c>
      <c r="M64" s="134">
        <f>IFERROR(VLOOKUP(I64,DV!$D:$E,2,FALSE),0)</f>
        <v>0</v>
      </c>
      <c r="N64" s="138">
        <f>COUNTIFS(Week,'Adherence (QA)'!N$3,Agent_ID,'Adherence (QA)'!$B64,TargeType,"Agent Level",Queue,$C$48,DEP,"Quality")</f>
        <v>0</v>
      </c>
      <c r="O64" s="138">
        <f>COUNTIFS(Week,'Adherence (QA)'!O$3,Agent_ID,'Adherence (QA)'!$B64,TargeType,"Agent Level",Queue,$C$48,DEP,"Quality")</f>
        <v>0</v>
      </c>
      <c r="P64" s="138">
        <f>COUNTIFS(Week,'Adherence (QA)'!P$3,Agent_ID,'Adherence (QA)'!$B64,TargeType,"Agent Level",Queue,$C$48,DEP,"Quality")</f>
        <v>0</v>
      </c>
      <c r="Q64" s="138">
        <f>COUNTIFS(Week,'Adherence (QA)'!Q$3,Agent_ID,'Adherence (QA)'!$B64,TargeType,"Agent Level",Queue,$C$48,DEP,"Quality")</f>
        <v>0</v>
      </c>
      <c r="R64" s="26" t="b">
        <f t="shared" si="19"/>
        <v>0</v>
      </c>
    </row>
    <row r="65" spans="2:18">
      <c r="B65" s="174">
        <v>32755</v>
      </c>
      <c r="C65" s="135" t="s">
        <v>457</v>
      </c>
      <c r="D65" s="110" t="s">
        <v>101</v>
      </c>
      <c r="E65" s="110" t="s">
        <v>99</v>
      </c>
      <c r="F65" s="138" t="s">
        <v>7</v>
      </c>
      <c r="G65" s="138" t="s">
        <v>7</v>
      </c>
      <c r="H65" s="138"/>
      <c r="I65" s="138"/>
      <c r="J65" s="134">
        <f>IFERROR(VLOOKUP(F65,DV!$D:$E,2,FALSE),0)</f>
        <v>2</v>
      </c>
      <c r="K65" s="134">
        <f>IFERROR(VLOOKUP(G65,DV!$D:$E,2,FALSE),0)</f>
        <v>2</v>
      </c>
      <c r="L65" s="134">
        <f>IFERROR(VLOOKUP(H65,DV!$D:$E,2,FALSE),0)</f>
        <v>0</v>
      </c>
      <c r="M65" s="134">
        <f>IFERROR(VLOOKUP(I65,DV!$D:$E,2,FALSE),0)</f>
        <v>0</v>
      </c>
      <c r="N65" s="138">
        <f>COUNTIFS(Week,'Adherence (QA)'!N$3,Agent_ID,'Adherence (QA)'!$B65,TargeType,"Agent Level",Queue,$C$48,DEP,"Quality")</f>
        <v>0</v>
      </c>
      <c r="O65" s="138">
        <f>COUNTIFS(Week,'Adherence (QA)'!O$3,Agent_ID,'Adherence (QA)'!$B65,TargeType,"Agent Level",Queue,$C$48,DEP,"Quality")</f>
        <v>0</v>
      </c>
      <c r="P65" s="138">
        <f>COUNTIFS(Week,'Adherence (QA)'!P$3,Agent_ID,'Adherence (QA)'!$B65,TargeType,"Agent Level",Queue,$C$48,DEP,"Quality")</f>
        <v>0</v>
      </c>
      <c r="Q65" s="138">
        <f>COUNTIFS(Week,'Adherence (QA)'!Q$3,Agent_ID,'Adherence (QA)'!$B65,TargeType,"Agent Level",Queue,$C$48,DEP,"Quality")</f>
        <v>0</v>
      </c>
      <c r="R65" s="26" t="b">
        <f t="shared" si="19"/>
        <v>0</v>
      </c>
    </row>
    <row r="66" spans="2:18">
      <c r="B66" s="174">
        <v>32767</v>
      </c>
      <c r="C66" s="135" t="s">
        <v>458</v>
      </c>
      <c r="D66" s="110" t="s">
        <v>101</v>
      </c>
      <c r="E66" s="110" t="s">
        <v>99</v>
      </c>
      <c r="F66" s="138" t="s">
        <v>7</v>
      </c>
      <c r="G66" s="138" t="s">
        <v>7</v>
      </c>
      <c r="H66" s="138"/>
      <c r="I66" s="138"/>
      <c r="J66" s="134">
        <f>IFERROR(VLOOKUP(F66,DV!$D:$E,2,FALSE),0)</f>
        <v>2</v>
      </c>
      <c r="K66" s="134">
        <f>IFERROR(VLOOKUP(G66,DV!$D:$E,2,FALSE),0)</f>
        <v>2</v>
      </c>
      <c r="L66" s="134">
        <f>IFERROR(VLOOKUP(H66,DV!$D:$E,2,FALSE),0)</f>
        <v>0</v>
      </c>
      <c r="M66" s="134">
        <f>IFERROR(VLOOKUP(I66,DV!$D:$E,2,FALSE),0)</f>
        <v>0</v>
      </c>
      <c r="N66" s="138">
        <f>COUNTIFS(Week,'Adherence (QA)'!N$3,Agent_ID,'Adherence (QA)'!$B66,TargeType,"Agent Level",Queue,$C$48,DEP,"Quality")</f>
        <v>0</v>
      </c>
      <c r="O66" s="138">
        <f>COUNTIFS(Week,'Adherence (QA)'!O$3,Agent_ID,'Adherence (QA)'!$B66,TargeType,"Agent Level",Queue,$C$48,DEP,"Quality")</f>
        <v>0</v>
      </c>
      <c r="P66" s="138">
        <f>COUNTIFS(Week,'Adherence (QA)'!P$3,Agent_ID,'Adherence (QA)'!$B66,TargeType,"Agent Level",Queue,$C$48,DEP,"Quality")</f>
        <v>0</v>
      </c>
      <c r="Q66" s="138">
        <f>COUNTIFS(Week,'Adherence (QA)'!Q$3,Agent_ID,'Adherence (QA)'!$B66,TargeType,"Agent Level",Queue,$C$48,DEP,"Quality")</f>
        <v>0</v>
      </c>
      <c r="R66" s="26" t="b">
        <f t="shared" si="19"/>
        <v>0</v>
      </c>
    </row>
    <row r="67" spans="2:18">
      <c r="B67" s="174">
        <v>32756</v>
      </c>
      <c r="C67" s="135" t="s">
        <v>459</v>
      </c>
      <c r="D67" s="110" t="s">
        <v>101</v>
      </c>
      <c r="E67" s="110" t="s">
        <v>99</v>
      </c>
      <c r="F67" s="138" t="s">
        <v>7</v>
      </c>
      <c r="G67" s="138" t="s">
        <v>7</v>
      </c>
      <c r="H67" s="138"/>
      <c r="I67" s="138"/>
      <c r="J67" s="134">
        <f>IFERROR(VLOOKUP(F67,DV!$D:$E,2,FALSE),0)</f>
        <v>2</v>
      </c>
      <c r="K67" s="134">
        <f>IFERROR(VLOOKUP(G67,DV!$D:$E,2,FALSE),0)</f>
        <v>2</v>
      </c>
      <c r="L67" s="134">
        <f>IFERROR(VLOOKUP(H67,DV!$D:$E,2,FALSE),0)</f>
        <v>0</v>
      </c>
      <c r="M67" s="134">
        <f>IFERROR(VLOOKUP(I67,DV!$D:$E,2,FALSE),0)</f>
        <v>0</v>
      </c>
      <c r="N67" s="138">
        <f>COUNTIFS(Week,'Adherence (QA)'!N$3,Agent_ID,'Adherence (QA)'!$B67,TargeType,"Agent Level",Queue,$C$48,DEP,"Quality")</f>
        <v>0</v>
      </c>
      <c r="O67" s="138">
        <f>COUNTIFS(Week,'Adherence (QA)'!O$3,Agent_ID,'Adherence (QA)'!$B67,TargeType,"Agent Level",Queue,$C$48,DEP,"Quality")</f>
        <v>0</v>
      </c>
      <c r="P67" s="138">
        <f>COUNTIFS(Week,'Adherence (QA)'!P$3,Agent_ID,'Adherence (QA)'!$B67,TargeType,"Agent Level",Queue,$C$48,DEP,"Quality")</f>
        <v>0</v>
      </c>
      <c r="Q67" s="138">
        <f>COUNTIFS(Week,'Adherence (QA)'!Q$3,Agent_ID,'Adherence (QA)'!$B67,TargeType,"Agent Level",Queue,$C$48,DEP,"Quality")</f>
        <v>0</v>
      </c>
      <c r="R67" s="26" t="b">
        <f t="shared" si="19"/>
        <v>0</v>
      </c>
    </row>
    <row r="68" spans="2:18">
      <c r="B68" s="174">
        <v>32762</v>
      </c>
      <c r="C68" s="135" t="s">
        <v>460</v>
      </c>
      <c r="D68" s="110" t="s">
        <v>101</v>
      </c>
      <c r="E68" s="110" t="s">
        <v>99</v>
      </c>
      <c r="F68" s="138" t="s">
        <v>7</v>
      </c>
      <c r="G68" s="138" t="s">
        <v>7</v>
      </c>
      <c r="H68" s="138"/>
      <c r="I68" s="138"/>
      <c r="J68" s="134">
        <f>IFERROR(VLOOKUP(F68,DV!$D:$E,2,FALSE),0)</f>
        <v>2</v>
      </c>
      <c r="K68" s="134">
        <f>IFERROR(VLOOKUP(G68,DV!$D:$E,2,FALSE),0)</f>
        <v>2</v>
      </c>
      <c r="L68" s="134">
        <f>IFERROR(VLOOKUP(H68,DV!$D:$E,2,FALSE),0)</f>
        <v>0</v>
      </c>
      <c r="M68" s="134">
        <f>IFERROR(VLOOKUP(I68,DV!$D:$E,2,FALSE),0)</f>
        <v>0</v>
      </c>
      <c r="N68" s="138">
        <f>COUNTIFS(Week,'Adherence (QA)'!N$3,Agent_ID,'Adherence (QA)'!$B68,TargeType,"Agent Level",Queue,$C$48,DEP,"Quality")</f>
        <v>0</v>
      </c>
      <c r="O68" s="138">
        <f>COUNTIFS(Week,'Adherence (QA)'!O$3,Agent_ID,'Adherence (QA)'!$B68,TargeType,"Agent Level",Queue,$C$48,DEP,"Quality")</f>
        <v>0</v>
      </c>
      <c r="P68" s="138">
        <f>COUNTIFS(Week,'Adherence (QA)'!P$3,Agent_ID,'Adherence (QA)'!$B68,TargeType,"Agent Level",Queue,$C$48,DEP,"Quality")</f>
        <v>0</v>
      </c>
      <c r="Q68" s="138">
        <f>COUNTIFS(Week,'Adherence (QA)'!Q$3,Agent_ID,'Adherence (QA)'!$B68,TargeType,"Agent Level",Queue,$C$48,DEP,"Quality")</f>
        <v>0</v>
      </c>
      <c r="R68" s="26" t="b">
        <f t="shared" si="19"/>
        <v>0</v>
      </c>
    </row>
    <row r="69" spans="2:18">
      <c r="B69" s="77"/>
      <c r="C69" s="135"/>
      <c r="D69" s="138"/>
      <c r="E69" s="138"/>
      <c r="F69" s="138"/>
      <c r="G69" s="138"/>
      <c r="H69" s="138"/>
      <c r="I69" s="138"/>
      <c r="J69" s="134">
        <f>IFERROR(VLOOKUP(F69,DV!$D:$E,2,FALSE),0)</f>
        <v>0</v>
      </c>
      <c r="K69" s="134">
        <f>IFERROR(VLOOKUP(G69,DV!$D:$E,2,FALSE),0)</f>
        <v>0</v>
      </c>
      <c r="L69" s="134">
        <f>IFERROR(VLOOKUP(H69,DV!$D:$E,2,FALSE),0)</f>
        <v>0</v>
      </c>
      <c r="M69" s="134">
        <f>IFERROR(VLOOKUP(I69,DV!$D:$E,2,FALSE),0)</f>
        <v>0</v>
      </c>
      <c r="N69" s="138">
        <f>COUNTIFS(Week,'Adherence (QA)'!N$3,Agent_ID,'Adherence (QA)'!$B69,TargeType,"Agent Level",Queue,$C$48,DEP,"Quality")</f>
        <v>0</v>
      </c>
      <c r="O69" s="138">
        <f>COUNTIFS(Week,'Adherence (QA)'!O$3,Agent_ID,'Adherence (QA)'!$B69,TargeType,"Agent Level",Queue,$C$48,DEP,"Quality")</f>
        <v>0</v>
      </c>
      <c r="P69" s="138">
        <f>COUNTIFS(Week,'Adherence (QA)'!P$3,Agent_ID,'Adherence (QA)'!$B69,TargeType,"Agent Level",Queue,$C$48,DEP,"Quality")</f>
        <v>0</v>
      </c>
      <c r="Q69" s="138">
        <f>COUNTIFS(Week,'Adherence (QA)'!Q$3,Agent_ID,'Adherence (QA)'!$B69,TargeType,"Agent Level",Queue,$C$48,DEP,"Quality")</f>
        <v>0</v>
      </c>
      <c r="R69" s="26" t="b">
        <f t="shared" si="19"/>
        <v>1</v>
      </c>
    </row>
    <row r="70" spans="2:18">
      <c r="B70" s="77"/>
      <c r="C70" s="135"/>
      <c r="D70" s="138"/>
      <c r="E70" s="138"/>
      <c r="F70" s="138"/>
      <c r="G70" s="138"/>
      <c r="H70" s="138"/>
      <c r="I70" s="138"/>
      <c r="J70" s="134">
        <f>IFERROR(VLOOKUP(F70,DV!$D:$E,2,FALSE),0)</f>
        <v>0</v>
      </c>
      <c r="K70" s="134">
        <f>IFERROR(VLOOKUP(G70,DV!$D:$E,2,FALSE),0)</f>
        <v>0</v>
      </c>
      <c r="L70" s="134">
        <f>IFERROR(VLOOKUP(H70,DV!$D:$E,2,FALSE),0)</f>
        <v>0</v>
      </c>
      <c r="M70" s="134">
        <f>IFERROR(VLOOKUP(I70,DV!$D:$E,2,FALSE),0)</f>
        <v>0</v>
      </c>
      <c r="N70" s="138">
        <f>COUNTIFS(Week,'Adherence (QA)'!N$3,Agent_ID,'Adherence (QA)'!$B70,TargeType,"Agent Level",Queue,$C$48,DEP,"Quality")</f>
        <v>0</v>
      </c>
      <c r="O70" s="138">
        <f>COUNTIFS(Week,'Adherence (QA)'!O$3,Agent_ID,'Adherence (QA)'!$B70,TargeType,"Agent Level",Queue,$C$48,DEP,"Quality")</f>
        <v>0</v>
      </c>
      <c r="P70" s="138">
        <f>COUNTIFS(Week,'Adherence (QA)'!P$3,Agent_ID,'Adherence (QA)'!$B70,TargeType,"Agent Level",Queue,$C$48,DEP,"Quality")</f>
        <v>0</v>
      </c>
      <c r="Q70" s="138">
        <f>COUNTIFS(Week,'Adherence (QA)'!Q$3,Agent_ID,'Adherence (QA)'!$B70,TargeType,"Agent Level",Queue,$C$48,DEP,"Quality")</f>
        <v>0</v>
      </c>
      <c r="R70" s="26" t="b">
        <f t="shared" si="19"/>
        <v>1</v>
      </c>
    </row>
    <row r="71" spans="2:18">
      <c r="B71" s="77"/>
      <c r="C71" s="135"/>
      <c r="D71" s="138"/>
      <c r="E71" s="138"/>
      <c r="F71" s="138"/>
      <c r="G71" s="138"/>
      <c r="H71" s="138"/>
      <c r="I71" s="138"/>
      <c r="J71" s="134">
        <f>IFERROR(VLOOKUP(F71,DV!$D:$E,2,FALSE),0)</f>
        <v>0</v>
      </c>
      <c r="K71" s="134">
        <f>IFERROR(VLOOKUP(G71,DV!$D:$E,2,FALSE),0)</f>
        <v>0</v>
      </c>
      <c r="L71" s="134">
        <f>IFERROR(VLOOKUP(H71,DV!$D:$E,2,FALSE),0)</f>
        <v>0</v>
      </c>
      <c r="M71" s="134">
        <f>IFERROR(VLOOKUP(I71,DV!$D:$E,2,FALSE),0)</f>
        <v>0</v>
      </c>
      <c r="N71" s="138">
        <f>COUNTIFS(Week,'Adherence (QA)'!N$3,Agent_ID,'Adherence (QA)'!$B71,TargeType,"Agent Level",Queue,$C$48,DEP,"Quality")</f>
        <v>0</v>
      </c>
      <c r="O71" s="138">
        <f>COUNTIFS(Week,'Adherence (QA)'!O$3,Agent_ID,'Adherence (QA)'!$B71,TargeType,"Agent Level",Queue,$C$48,DEP,"Quality")</f>
        <v>0</v>
      </c>
      <c r="P71" s="138">
        <f>COUNTIFS(Week,'Adherence (QA)'!P$3,Agent_ID,'Adherence (QA)'!$B71,TargeType,"Agent Level",Queue,$C$48,DEP,"Quality")</f>
        <v>0</v>
      </c>
      <c r="Q71" s="138">
        <f>COUNTIFS(Week,'Adherence (QA)'!Q$3,Agent_ID,'Adherence (QA)'!$B71,TargeType,"Agent Level",Queue,$C$48,DEP,"Quality")</f>
        <v>0</v>
      </c>
      <c r="R71" s="26" t="b">
        <f t="shared" si="19"/>
        <v>1</v>
      </c>
    </row>
    <row r="72" spans="2:18">
      <c r="B72" s="77"/>
      <c r="C72" s="135"/>
      <c r="D72" s="138"/>
      <c r="E72" s="138"/>
      <c r="F72" s="138"/>
      <c r="G72" s="138"/>
      <c r="H72" s="138"/>
      <c r="I72" s="138"/>
      <c r="J72" s="134">
        <f>IFERROR(VLOOKUP(F72,DV!$D:$E,2,FALSE),0)</f>
        <v>0</v>
      </c>
      <c r="K72" s="134">
        <f>IFERROR(VLOOKUP(G72,DV!$D:$E,2,FALSE),0)</f>
        <v>0</v>
      </c>
      <c r="L72" s="134">
        <f>IFERROR(VLOOKUP(H72,DV!$D:$E,2,FALSE),0)</f>
        <v>0</v>
      </c>
      <c r="M72" s="134">
        <f>IFERROR(VLOOKUP(I72,DV!$D:$E,2,FALSE),0)</f>
        <v>0</v>
      </c>
      <c r="N72" s="138">
        <f>COUNTIFS(Week,'Adherence (QA)'!N$3,Agent_ID,'Adherence (QA)'!$B72,TargeType,"Agent Level",Queue,$C$48,DEP,"Quality")</f>
        <v>0</v>
      </c>
      <c r="O72" s="138">
        <f>COUNTIFS(Week,'Adherence (QA)'!O$3,Agent_ID,'Adherence (QA)'!$B72,TargeType,"Agent Level",Queue,$C$48,DEP,"Quality")</f>
        <v>0</v>
      </c>
      <c r="P72" s="138">
        <f>COUNTIFS(Week,'Adherence (QA)'!P$3,Agent_ID,'Adherence (QA)'!$B72,TargeType,"Agent Level",Queue,$C$48,DEP,"Quality")</f>
        <v>0</v>
      </c>
      <c r="Q72" s="138">
        <f>COUNTIFS(Week,'Adherence (QA)'!Q$3,Agent_ID,'Adherence (QA)'!$B72,TargeType,"Agent Level",Queue,$C$48,DEP,"Quality")</f>
        <v>0</v>
      </c>
      <c r="R72" s="26" t="b">
        <f t="shared" si="19"/>
        <v>1</v>
      </c>
    </row>
    <row r="73" spans="2:18">
      <c r="B73" s="77"/>
      <c r="C73" s="135"/>
      <c r="D73" s="138"/>
      <c r="E73" s="138"/>
      <c r="F73" s="138"/>
      <c r="G73" s="138"/>
      <c r="H73" s="138"/>
      <c r="I73" s="138"/>
      <c r="J73" s="134">
        <f>IFERROR(VLOOKUP(F73,DV!$D:$E,2,FALSE),0)</f>
        <v>0</v>
      </c>
      <c r="K73" s="134">
        <f>IFERROR(VLOOKUP(G73,DV!$D:$E,2,FALSE),0)</f>
        <v>0</v>
      </c>
      <c r="L73" s="134">
        <f>IFERROR(VLOOKUP(H73,DV!$D:$E,2,FALSE),0)</f>
        <v>0</v>
      </c>
      <c r="M73" s="134">
        <f>IFERROR(VLOOKUP(I73,DV!$D:$E,2,FALSE),0)</f>
        <v>0</v>
      </c>
      <c r="N73" s="138">
        <f>COUNTIFS(Week,'Adherence (QA)'!N$3,Agent_ID,'Adherence (QA)'!$B73,TargeType,"Agent Level",Queue,$C$48,DEP,"Quality")</f>
        <v>0</v>
      </c>
      <c r="O73" s="138">
        <f>COUNTIFS(Week,'Adherence (QA)'!O$3,Agent_ID,'Adherence (QA)'!$B73,TargeType,"Agent Level",Queue,$C$48,DEP,"Quality")</f>
        <v>0</v>
      </c>
      <c r="P73" s="138">
        <f>COUNTIFS(Week,'Adherence (QA)'!P$3,Agent_ID,'Adherence (QA)'!$B73,TargeType,"Agent Level",Queue,$C$48,DEP,"Quality")</f>
        <v>0</v>
      </c>
      <c r="Q73" s="138">
        <f>COUNTIFS(Week,'Adherence (QA)'!Q$3,Agent_ID,'Adherence (QA)'!$B73,TargeType,"Agent Level",Queue,$C$48,DEP,"Quality")</f>
        <v>0</v>
      </c>
      <c r="R73" s="26" t="b">
        <f t="shared" si="19"/>
        <v>1</v>
      </c>
    </row>
    <row r="74" spans="2:18">
      <c r="B74" s="77"/>
      <c r="C74" s="135"/>
      <c r="D74" s="138"/>
      <c r="E74" s="138"/>
      <c r="F74" s="138"/>
      <c r="G74" s="138"/>
      <c r="H74" s="138"/>
      <c r="I74" s="138"/>
      <c r="J74" s="134">
        <f>IFERROR(VLOOKUP(F74,DV!$D:$E,2,FALSE),0)</f>
        <v>0</v>
      </c>
      <c r="K74" s="134">
        <f>IFERROR(VLOOKUP(G74,DV!$D:$E,2,FALSE),0)</f>
        <v>0</v>
      </c>
      <c r="L74" s="134">
        <f>IFERROR(VLOOKUP(H74,DV!$D:$E,2,FALSE),0)</f>
        <v>0</v>
      </c>
      <c r="M74" s="134">
        <f>IFERROR(VLOOKUP(I74,DV!$D:$E,2,FALSE),0)</f>
        <v>0</v>
      </c>
      <c r="N74" s="138">
        <f>COUNTIFS(Week,'Adherence (QA)'!N$3,Agent_ID,'Adherence (QA)'!$B74,TargeType,"Agent Level",Queue,$C$48,DEP,"Quality")</f>
        <v>0</v>
      </c>
      <c r="O74" s="138">
        <f>COUNTIFS(Week,'Adherence (QA)'!O$3,Agent_ID,'Adherence (QA)'!$B74,TargeType,"Agent Level",Queue,$C$48,DEP,"Quality")</f>
        <v>0</v>
      </c>
      <c r="P74" s="138">
        <f>COUNTIFS(Week,'Adherence (QA)'!P$3,Agent_ID,'Adherence (QA)'!$B74,TargeType,"Agent Level",Queue,$C$48,DEP,"Quality")</f>
        <v>0</v>
      </c>
      <c r="Q74" s="138">
        <f>COUNTIFS(Week,'Adherence (QA)'!Q$3,Agent_ID,'Adherence (QA)'!$B74,TargeType,"Agent Level",Queue,$C$48,DEP,"Quality")</f>
        <v>0</v>
      </c>
      <c r="R74" s="26" t="b">
        <f t="shared" si="19"/>
        <v>1</v>
      </c>
    </row>
    <row r="75" spans="2:18">
      <c r="B75" s="77"/>
      <c r="C75" s="135"/>
      <c r="D75" s="138"/>
      <c r="E75" s="138"/>
      <c r="F75" s="138"/>
      <c r="G75" s="138"/>
      <c r="H75" s="138"/>
      <c r="I75" s="138"/>
      <c r="J75" s="134">
        <f>IFERROR(VLOOKUP(F75,DV!$D:$E,2,FALSE),0)</f>
        <v>0</v>
      </c>
      <c r="K75" s="134">
        <f>IFERROR(VLOOKUP(G75,DV!$D:$E,2,FALSE),0)</f>
        <v>0</v>
      </c>
      <c r="L75" s="134">
        <f>IFERROR(VLOOKUP(H75,DV!$D:$E,2,FALSE),0)</f>
        <v>0</v>
      </c>
      <c r="M75" s="134">
        <f>IFERROR(VLOOKUP(I75,DV!$D:$E,2,FALSE),0)</f>
        <v>0</v>
      </c>
      <c r="N75" s="138">
        <f>COUNTIFS(Week,'Adherence (QA)'!N$3,Agent_ID,'Adherence (QA)'!$B75,TargeType,"Agent Level",Queue,$C$48,DEP,"Quality")</f>
        <v>0</v>
      </c>
      <c r="O75" s="138">
        <f>COUNTIFS(Week,'Adherence (QA)'!O$3,Agent_ID,'Adherence (QA)'!$B75,TargeType,"Agent Level",Queue,$C$48,DEP,"Quality")</f>
        <v>0</v>
      </c>
      <c r="P75" s="138">
        <f>COUNTIFS(Week,'Adherence (QA)'!P$3,Agent_ID,'Adherence (QA)'!$B75,TargeType,"Agent Level",Queue,$C$48,DEP,"Quality")</f>
        <v>0</v>
      </c>
      <c r="Q75" s="138">
        <f>COUNTIFS(Week,'Adherence (QA)'!Q$3,Agent_ID,'Adherence (QA)'!$B75,TargeType,"Agent Level",Queue,$C$48,DEP,"Quality")</f>
        <v>0</v>
      </c>
      <c r="R75" s="26" t="b">
        <f t="shared" si="19"/>
        <v>1</v>
      </c>
    </row>
    <row r="76" spans="2:18">
      <c r="B76" s="77"/>
      <c r="C76" s="135"/>
      <c r="D76" s="138"/>
      <c r="E76" s="138"/>
      <c r="F76" s="138"/>
      <c r="G76" s="138"/>
      <c r="H76" s="138"/>
      <c r="I76" s="138"/>
      <c r="J76" s="134">
        <f>IFERROR(VLOOKUP(F76,DV!$D:$E,2,FALSE),0)</f>
        <v>0</v>
      </c>
      <c r="K76" s="134">
        <f>IFERROR(VLOOKUP(G76,DV!$D:$E,2,FALSE),0)</f>
        <v>0</v>
      </c>
      <c r="L76" s="134">
        <f>IFERROR(VLOOKUP(H76,DV!$D:$E,2,FALSE),0)</f>
        <v>0</v>
      </c>
      <c r="M76" s="134">
        <f>IFERROR(VLOOKUP(I76,DV!$D:$E,2,FALSE),0)</f>
        <v>0</v>
      </c>
      <c r="N76" s="138">
        <f>COUNTIFS(Week,'Adherence (QA)'!N$3,Agent_ID,'Adherence (QA)'!$B76,TargeType,"Agent Level",Queue,$C$48,DEP,"Quality")</f>
        <v>0</v>
      </c>
      <c r="O76" s="138">
        <f>COUNTIFS(Week,'Adherence (QA)'!O$3,Agent_ID,'Adherence (QA)'!$B76,TargeType,"Agent Level",Queue,$C$48,DEP,"Quality")</f>
        <v>0</v>
      </c>
      <c r="P76" s="138">
        <f>COUNTIFS(Week,'Adherence (QA)'!P$3,Agent_ID,'Adherence (QA)'!$B76,TargeType,"Agent Level",Queue,$C$48,DEP,"Quality")</f>
        <v>0</v>
      </c>
      <c r="Q76" s="138">
        <f>COUNTIFS(Week,'Adherence (QA)'!Q$3,Agent_ID,'Adherence (QA)'!$B76,TargeType,"Agent Level",Queue,$C$48,DEP,"Quality")</f>
        <v>0</v>
      </c>
      <c r="R76" s="26" t="b">
        <f t="shared" si="19"/>
        <v>1</v>
      </c>
    </row>
    <row r="77" spans="2:18">
      <c r="B77" s="77"/>
      <c r="C77" s="135"/>
      <c r="D77" s="138"/>
      <c r="E77" s="138"/>
      <c r="F77" s="138"/>
      <c r="G77" s="138"/>
      <c r="H77" s="138"/>
      <c r="I77" s="138"/>
      <c r="J77" s="134">
        <f>IFERROR(VLOOKUP(F77,DV!$D:$E,2,FALSE),0)</f>
        <v>0</v>
      </c>
      <c r="K77" s="134">
        <f>IFERROR(VLOOKUP(G77,DV!$D:$E,2,FALSE),0)</f>
        <v>0</v>
      </c>
      <c r="L77" s="134">
        <f>IFERROR(VLOOKUP(H77,DV!$D:$E,2,FALSE),0)</f>
        <v>0</v>
      </c>
      <c r="M77" s="134">
        <f>IFERROR(VLOOKUP(I77,DV!$D:$E,2,FALSE),0)</f>
        <v>0</v>
      </c>
      <c r="N77" s="138">
        <f>COUNTIFS(Week,'Adherence (QA)'!N$3,Agent_ID,'Adherence (QA)'!$B77,TargeType,"Agent Level",Queue,$C$48,DEP,"Quality")</f>
        <v>0</v>
      </c>
      <c r="O77" s="138">
        <f>COUNTIFS(Week,'Adherence (QA)'!O$3,Agent_ID,'Adherence (QA)'!$B77,TargeType,"Agent Level",Queue,$C$48,DEP,"Quality")</f>
        <v>0</v>
      </c>
      <c r="P77" s="138">
        <f>COUNTIFS(Week,'Adherence (QA)'!P$3,Agent_ID,'Adherence (QA)'!$B77,TargeType,"Agent Level",Queue,$C$48,DEP,"Quality")</f>
        <v>0</v>
      </c>
      <c r="Q77" s="138">
        <f>COUNTIFS(Week,'Adherence (QA)'!Q$3,Agent_ID,'Adherence (QA)'!$B77,TargeType,"Agent Level",Queue,$C$48,DEP,"Quality")</f>
        <v>0</v>
      </c>
      <c r="R77" s="26" t="b">
        <f t="shared" si="19"/>
        <v>1</v>
      </c>
    </row>
    <row r="78" spans="2:18">
      <c r="B78" s="77"/>
      <c r="C78" s="135"/>
      <c r="D78" s="138"/>
      <c r="E78" s="138"/>
      <c r="F78" s="138"/>
      <c r="G78" s="138"/>
      <c r="H78" s="138"/>
      <c r="I78" s="138"/>
      <c r="J78" s="134">
        <f>IFERROR(VLOOKUP(F78,DV!$D:$E,2,FALSE),0)</f>
        <v>0</v>
      </c>
      <c r="K78" s="134">
        <f>IFERROR(VLOOKUP(G78,DV!$D:$E,2,FALSE),0)</f>
        <v>0</v>
      </c>
      <c r="L78" s="134">
        <f>IFERROR(VLOOKUP(H78,DV!$D:$E,2,FALSE),0)</f>
        <v>0</v>
      </c>
      <c r="M78" s="134">
        <f>IFERROR(VLOOKUP(I78,DV!$D:$E,2,FALSE),0)</f>
        <v>0</v>
      </c>
      <c r="N78" s="138">
        <f>COUNTIFS(Week,'Adherence (QA)'!N$3,Agent_ID,'Adherence (QA)'!$B78,TargeType,"Agent Level",Queue,$C$48,DEP,"Quality")</f>
        <v>0</v>
      </c>
      <c r="O78" s="138">
        <f>COUNTIFS(Week,'Adherence (QA)'!O$3,Agent_ID,'Adherence (QA)'!$B78,TargeType,"Agent Level",Queue,$C$48,DEP,"Quality")</f>
        <v>0</v>
      </c>
      <c r="P78" s="138">
        <f>COUNTIFS(Week,'Adherence (QA)'!P$3,Agent_ID,'Adherence (QA)'!$B78,TargeType,"Agent Level",Queue,$C$48,DEP,"Quality")</f>
        <v>0</v>
      </c>
      <c r="Q78" s="138">
        <f>COUNTIFS(Week,'Adherence (QA)'!Q$3,Agent_ID,'Adherence (QA)'!$B78,TargeType,"Agent Level",Queue,$C$48,DEP,"Quality")</f>
        <v>0</v>
      </c>
      <c r="R78" s="26" t="b">
        <f t="shared" si="19"/>
        <v>1</v>
      </c>
    </row>
    <row r="79" spans="2:18">
      <c r="B79" s="77"/>
      <c r="C79" s="135"/>
      <c r="D79" s="138"/>
      <c r="E79" s="138"/>
      <c r="F79" s="138"/>
      <c r="G79" s="138"/>
      <c r="H79" s="138"/>
      <c r="I79" s="138"/>
      <c r="J79" s="134">
        <f>IFERROR(VLOOKUP(F79,DV!$D:$E,2,FALSE),0)</f>
        <v>0</v>
      </c>
      <c r="K79" s="134">
        <f>IFERROR(VLOOKUP(G79,DV!$D:$E,2,FALSE),0)</f>
        <v>0</v>
      </c>
      <c r="L79" s="134">
        <f>IFERROR(VLOOKUP(H79,DV!$D:$E,2,FALSE),0)</f>
        <v>0</v>
      </c>
      <c r="M79" s="134">
        <f>IFERROR(VLOOKUP(I79,DV!$D:$E,2,FALSE),0)</f>
        <v>0</v>
      </c>
      <c r="N79" s="138">
        <f>COUNTIFS(Week,'Adherence (QA)'!N$3,Agent_ID,'Adherence (QA)'!$B79,TargeType,"Agent Level",Queue,$C$48,DEP,"Quality")</f>
        <v>0</v>
      </c>
      <c r="O79" s="138">
        <f>COUNTIFS(Week,'Adherence (QA)'!O$3,Agent_ID,'Adherence (QA)'!$B79,TargeType,"Agent Level",Queue,$C$48,DEP,"Quality")</f>
        <v>0</v>
      </c>
      <c r="P79" s="138">
        <f>COUNTIFS(Week,'Adherence (QA)'!P$3,Agent_ID,'Adherence (QA)'!$B79,TargeType,"Agent Level",Queue,$C$48,DEP,"Quality")</f>
        <v>0</v>
      </c>
      <c r="Q79" s="138">
        <f>COUNTIFS(Week,'Adherence (QA)'!Q$3,Agent_ID,'Adherence (QA)'!$B79,TargeType,"Agent Level",Queue,$C$48,DEP,"Quality")</f>
        <v>0</v>
      </c>
      <c r="R79" s="26" t="b">
        <f t="shared" si="19"/>
        <v>1</v>
      </c>
    </row>
    <row r="80" spans="2:18">
      <c r="B80" s="77"/>
      <c r="C80" s="135"/>
      <c r="D80" s="138"/>
      <c r="E80" s="138"/>
      <c r="F80" s="138"/>
      <c r="G80" s="138"/>
      <c r="H80" s="138"/>
      <c r="I80" s="138"/>
      <c r="J80" s="134">
        <f>IFERROR(VLOOKUP(F80,DV!$D:$E,2,FALSE),0)</f>
        <v>0</v>
      </c>
      <c r="K80" s="134">
        <f>IFERROR(VLOOKUP(G80,DV!$D:$E,2,FALSE),0)</f>
        <v>0</v>
      </c>
      <c r="L80" s="134">
        <f>IFERROR(VLOOKUP(H80,DV!$D:$E,2,FALSE),0)</f>
        <v>0</v>
      </c>
      <c r="M80" s="134">
        <f>IFERROR(VLOOKUP(I80,DV!$D:$E,2,FALSE),0)</f>
        <v>0</v>
      </c>
      <c r="N80" s="138">
        <f>COUNTIFS(Week,'Adherence (QA)'!N$3,Agent_ID,'Adherence (QA)'!$B80,TargeType,"Agent Level",Queue,$C$48,DEP,"Quality")</f>
        <v>0</v>
      </c>
      <c r="O80" s="138">
        <f>COUNTIFS(Week,'Adherence (QA)'!O$3,Agent_ID,'Adherence (QA)'!$B80,TargeType,"Agent Level",Queue,$C$48,DEP,"Quality")</f>
        <v>0</v>
      </c>
      <c r="P80" s="138">
        <f>COUNTIFS(Week,'Adherence (QA)'!P$3,Agent_ID,'Adherence (QA)'!$B80,TargeType,"Agent Level",Queue,$C$48,DEP,"Quality")</f>
        <v>0</v>
      </c>
      <c r="Q80" s="138">
        <f>COUNTIFS(Week,'Adherence (QA)'!Q$3,Agent_ID,'Adherence (QA)'!$B80,TargeType,"Agent Level",Queue,$C$48,DEP,"Quality")</f>
        <v>0</v>
      </c>
      <c r="R80" s="26" t="b">
        <f t="shared" si="19"/>
        <v>1</v>
      </c>
    </row>
    <row r="81" spans="2:18">
      <c r="B81" s="77"/>
      <c r="C81" s="135"/>
      <c r="D81" s="138"/>
      <c r="E81" s="138"/>
      <c r="F81" s="138"/>
      <c r="G81" s="138"/>
      <c r="H81" s="138"/>
      <c r="I81" s="138"/>
      <c r="J81" s="134">
        <f>IFERROR(VLOOKUP(F81,DV!$D:$E,2,FALSE),0)</f>
        <v>0</v>
      </c>
      <c r="K81" s="134">
        <f>IFERROR(VLOOKUP(G81,DV!$D:$E,2,FALSE),0)</f>
        <v>0</v>
      </c>
      <c r="L81" s="134">
        <f>IFERROR(VLOOKUP(H81,DV!$D:$E,2,FALSE),0)</f>
        <v>0</v>
      </c>
      <c r="M81" s="134">
        <f>IFERROR(VLOOKUP(I81,DV!$D:$E,2,FALSE),0)</f>
        <v>0</v>
      </c>
      <c r="N81" s="138">
        <f>COUNTIFS(Week,'Adherence (QA)'!N$3,Agent_ID,'Adherence (QA)'!$B81,TargeType,"Agent Level",Queue,$C$48,DEP,"Quality")</f>
        <v>0</v>
      </c>
      <c r="O81" s="138">
        <f>COUNTIFS(Week,'Adherence (QA)'!O$3,Agent_ID,'Adherence (QA)'!$B81,TargeType,"Agent Level",Queue,$C$48,DEP,"Quality")</f>
        <v>0</v>
      </c>
      <c r="P81" s="138">
        <f>COUNTIFS(Week,'Adherence (QA)'!P$3,Agent_ID,'Adherence (QA)'!$B81,TargeType,"Agent Level",Queue,$C$48,DEP,"Quality")</f>
        <v>0</v>
      </c>
      <c r="Q81" s="138">
        <f>COUNTIFS(Week,'Adherence (QA)'!Q$3,Agent_ID,'Adherence (QA)'!$B81,TargeType,"Agent Level",Queue,$C$48,DEP,"Quality")</f>
        <v>0</v>
      </c>
      <c r="R81" s="26" t="b">
        <f t="shared" si="19"/>
        <v>1</v>
      </c>
    </row>
    <row r="82" spans="2:18">
      <c r="B82" s="77"/>
      <c r="C82" s="135"/>
      <c r="D82" s="138"/>
      <c r="E82" s="138"/>
      <c r="F82" s="138"/>
      <c r="G82" s="138"/>
      <c r="H82" s="138"/>
      <c r="I82" s="138"/>
      <c r="J82" s="134">
        <f>IFERROR(VLOOKUP(F82,DV!$D:$E,2,FALSE),0)</f>
        <v>0</v>
      </c>
      <c r="K82" s="134">
        <f>IFERROR(VLOOKUP(G82,DV!$D:$E,2,FALSE),0)</f>
        <v>0</v>
      </c>
      <c r="L82" s="134">
        <f>IFERROR(VLOOKUP(H82,DV!$D:$E,2,FALSE),0)</f>
        <v>0</v>
      </c>
      <c r="M82" s="134">
        <f>IFERROR(VLOOKUP(I82,DV!$D:$E,2,FALSE),0)</f>
        <v>0</v>
      </c>
      <c r="N82" s="138">
        <f>COUNTIFS(Week,'Adherence (QA)'!N$3,Agent_ID,'Adherence (QA)'!$B82,TargeType,"Agent Level",Queue,$C$48,DEP,"Quality")</f>
        <v>0</v>
      </c>
      <c r="O82" s="138">
        <f>COUNTIFS(Week,'Adherence (QA)'!O$3,Agent_ID,'Adherence (QA)'!$B82,TargeType,"Agent Level",Queue,$C$48,DEP,"Quality")</f>
        <v>0</v>
      </c>
      <c r="P82" s="138">
        <f>COUNTIFS(Week,'Adherence (QA)'!P$3,Agent_ID,'Adherence (QA)'!$B82,TargeType,"Agent Level",Queue,$C$48,DEP,"Quality")</f>
        <v>0</v>
      </c>
      <c r="Q82" s="138">
        <f>COUNTIFS(Week,'Adherence (QA)'!Q$3,Agent_ID,'Adherence (QA)'!$B82,TargeType,"Agent Level",Queue,$C$48,DEP,"Quality")</f>
        <v>0</v>
      </c>
      <c r="R82" s="26" t="b">
        <f t="shared" si="19"/>
        <v>1</v>
      </c>
    </row>
    <row r="83" spans="2:18">
      <c r="B83" s="77"/>
      <c r="C83" s="135"/>
      <c r="D83" s="138"/>
      <c r="E83" s="138"/>
      <c r="F83" s="138"/>
      <c r="G83" s="138"/>
      <c r="H83" s="138"/>
      <c r="I83" s="138"/>
      <c r="J83" s="134">
        <f>IFERROR(VLOOKUP(F83,DV!$D:$E,2,FALSE),0)</f>
        <v>0</v>
      </c>
      <c r="K83" s="134">
        <f>IFERROR(VLOOKUP(G83,DV!$D:$E,2,FALSE),0)</f>
        <v>0</v>
      </c>
      <c r="L83" s="134">
        <f>IFERROR(VLOOKUP(H83,DV!$D:$E,2,FALSE),0)</f>
        <v>0</v>
      </c>
      <c r="M83" s="134">
        <f>IFERROR(VLOOKUP(I83,DV!$D:$E,2,FALSE),0)</f>
        <v>0</v>
      </c>
      <c r="N83" s="138">
        <f>COUNTIFS(Week,'Adherence (QA)'!N$3,Agent_ID,'Adherence (QA)'!$B83,TargeType,"Agent Level",Queue,$C$48,DEP,"Quality")</f>
        <v>0</v>
      </c>
      <c r="O83" s="138">
        <f>COUNTIFS(Week,'Adherence (QA)'!O$3,Agent_ID,'Adherence (QA)'!$B83,TargeType,"Agent Level",Queue,$C$48,DEP,"Quality")</f>
        <v>0</v>
      </c>
      <c r="P83" s="138">
        <f>COUNTIFS(Week,'Adherence (QA)'!P$3,Agent_ID,'Adherence (QA)'!$B83,TargeType,"Agent Level",Queue,$C$48,DEP,"Quality")</f>
        <v>0</v>
      </c>
      <c r="Q83" s="138">
        <f>COUNTIFS(Week,'Adherence (QA)'!Q$3,Agent_ID,'Adherence (QA)'!$B83,TargeType,"Agent Level",Queue,$C$48,DEP,"Quality")</f>
        <v>0</v>
      </c>
      <c r="R83" s="26" t="b">
        <f t="shared" si="19"/>
        <v>1</v>
      </c>
    </row>
    <row r="84" spans="2:18">
      <c r="B84" s="77"/>
      <c r="C84" s="135"/>
      <c r="D84" s="138"/>
      <c r="E84" s="138"/>
      <c r="F84" s="138"/>
      <c r="G84" s="138"/>
      <c r="H84" s="138"/>
      <c r="I84" s="138"/>
      <c r="J84" s="134">
        <f>IFERROR(VLOOKUP(F84,DV!$D:$E,2,FALSE),0)</f>
        <v>0</v>
      </c>
      <c r="K84" s="134">
        <f>IFERROR(VLOOKUP(G84,DV!$D:$E,2,FALSE),0)</f>
        <v>0</v>
      </c>
      <c r="L84" s="134">
        <f>IFERROR(VLOOKUP(H84,DV!$D:$E,2,FALSE),0)</f>
        <v>0</v>
      </c>
      <c r="M84" s="134">
        <f>IFERROR(VLOOKUP(I84,DV!$D:$E,2,FALSE),0)</f>
        <v>0</v>
      </c>
      <c r="N84" s="138">
        <f>COUNTIFS(Week,'Adherence (QA)'!N$3,Agent_ID,'Adherence (QA)'!$B84,TargeType,"Agent Level",Queue,$C$48,DEP,"Quality")</f>
        <v>0</v>
      </c>
      <c r="O84" s="138">
        <f>COUNTIFS(Week,'Adherence (QA)'!O$3,Agent_ID,'Adherence (QA)'!$B84,TargeType,"Agent Level",Queue,$C$48,DEP,"Quality")</f>
        <v>0</v>
      </c>
      <c r="P84" s="138">
        <f>COUNTIFS(Week,'Adherence (QA)'!P$3,Agent_ID,'Adherence (QA)'!$B84,TargeType,"Agent Level",Queue,$C$48,DEP,"Quality")</f>
        <v>0</v>
      </c>
      <c r="Q84" s="138">
        <f>COUNTIFS(Week,'Adherence (QA)'!Q$3,Agent_ID,'Adherence (QA)'!$B84,TargeType,"Agent Level",Queue,$C$48,DEP,"Quality")</f>
        <v>0</v>
      </c>
      <c r="R84" s="26" t="b">
        <f t="shared" si="19"/>
        <v>1</v>
      </c>
    </row>
    <row r="85" spans="2:18">
      <c r="B85" s="77"/>
      <c r="C85" s="135"/>
      <c r="D85" s="138"/>
      <c r="E85" s="138"/>
      <c r="F85" s="138"/>
      <c r="G85" s="138"/>
      <c r="H85" s="138"/>
      <c r="I85" s="138"/>
      <c r="J85" s="134">
        <f>IFERROR(VLOOKUP(F85,DV!$D:$E,2,FALSE),0)</f>
        <v>0</v>
      </c>
      <c r="K85" s="134">
        <f>IFERROR(VLOOKUP(G85,DV!$D:$E,2,FALSE),0)</f>
        <v>0</v>
      </c>
      <c r="L85" s="134">
        <f>IFERROR(VLOOKUP(H85,DV!$D:$E,2,FALSE),0)</f>
        <v>0</v>
      </c>
      <c r="M85" s="134">
        <f>IFERROR(VLOOKUP(I85,DV!$D:$E,2,FALSE),0)</f>
        <v>0</v>
      </c>
      <c r="N85" s="138">
        <f>COUNTIFS(Week,'Adherence (QA)'!N$3,Agent_ID,'Adherence (QA)'!$B85,TargeType,"Agent Level",Queue,$C$48,DEP,"Quality")</f>
        <v>0</v>
      </c>
      <c r="O85" s="138">
        <f>COUNTIFS(Week,'Adherence (QA)'!O$3,Agent_ID,'Adherence (QA)'!$B85,TargeType,"Agent Level",Queue,$C$48,DEP,"Quality")</f>
        <v>0</v>
      </c>
      <c r="P85" s="138">
        <f>COUNTIFS(Week,'Adherence (QA)'!P$3,Agent_ID,'Adherence (QA)'!$B85,TargeType,"Agent Level",Queue,$C$48,DEP,"Quality")</f>
        <v>0</v>
      </c>
      <c r="Q85" s="138">
        <f>COUNTIFS(Week,'Adherence (QA)'!Q$3,Agent_ID,'Adherence (QA)'!$B85,TargeType,"Agent Level",Queue,$C$48,DEP,"Quality")</f>
        <v>0</v>
      </c>
      <c r="R85" s="26" t="b">
        <f t="shared" si="19"/>
        <v>1</v>
      </c>
    </row>
    <row r="86" spans="2:18">
      <c r="B86" s="77"/>
      <c r="C86" s="135"/>
      <c r="D86" s="138"/>
      <c r="E86" s="138"/>
      <c r="F86" s="138"/>
      <c r="G86" s="138"/>
      <c r="H86" s="138"/>
      <c r="I86" s="138"/>
      <c r="J86" s="134">
        <f>IFERROR(VLOOKUP(F86,DV!$D:$E,2,FALSE),0)</f>
        <v>0</v>
      </c>
      <c r="K86" s="134">
        <f>IFERROR(VLOOKUP(G86,DV!$D:$E,2,FALSE),0)</f>
        <v>0</v>
      </c>
      <c r="L86" s="134">
        <f>IFERROR(VLOOKUP(H86,DV!$D:$E,2,FALSE),0)</f>
        <v>0</v>
      </c>
      <c r="M86" s="134">
        <f>IFERROR(VLOOKUP(I86,DV!$D:$E,2,FALSE),0)</f>
        <v>0</v>
      </c>
      <c r="N86" s="138">
        <f>COUNTIFS(Week,'Adherence (QA)'!N$3,Agent_ID,'Adherence (QA)'!$B86,TargeType,"Agent Level",Queue,$C$48,DEP,"Quality")</f>
        <v>0</v>
      </c>
      <c r="O86" s="138">
        <f>COUNTIFS(Week,'Adherence (QA)'!O$3,Agent_ID,'Adherence (QA)'!$B86,TargeType,"Agent Level",Queue,$C$48,DEP,"Quality")</f>
        <v>0</v>
      </c>
      <c r="P86" s="138">
        <f>COUNTIFS(Week,'Adherence (QA)'!P$3,Agent_ID,'Adherence (QA)'!$B86,TargeType,"Agent Level",Queue,$C$48,DEP,"Quality")</f>
        <v>0</v>
      </c>
      <c r="Q86" s="138">
        <f>COUNTIFS(Week,'Adherence (QA)'!Q$3,Agent_ID,'Adherence (QA)'!$B86,TargeType,"Agent Level",Queue,$C$48,DEP,"Quality")</f>
        <v>0</v>
      </c>
      <c r="R86" s="26" t="b">
        <f t="shared" si="19"/>
        <v>1</v>
      </c>
    </row>
    <row r="87" spans="2:18">
      <c r="B87" s="77"/>
      <c r="C87" s="135"/>
      <c r="D87" s="138"/>
      <c r="E87" s="138"/>
      <c r="F87" s="138"/>
      <c r="G87" s="138"/>
      <c r="H87" s="138"/>
      <c r="I87" s="138"/>
      <c r="J87" s="134">
        <f>IFERROR(VLOOKUP(F87,DV!$D:$E,2,FALSE),0)</f>
        <v>0</v>
      </c>
      <c r="K87" s="134">
        <f>IFERROR(VLOOKUP(G87,DV!$D:$E,2,FALSE),0)</f>
        <v>0</v>
      </c>
      <c r="L87" s="134">
        <f>IFERROR(VLOOKUP(H87,DV!$D:$E,2,FALSE),0)</f>
        <v>0</v>
      </c>
      <c r="M87" s="134">
        <f>IFERROR(VLOOKUP(I87,DV!$D:$E,2,FALSE),0)</f>
        <v>0</v>
      </c>
      <c r="N87" s="138">
        <f>COUNTIFS(Week,'Adherence (QA)'!N$3,Agent_ID,'Adherence (QA)'!$B87,TargeType,"Agent Level",Queue,$C$48,DEP,"Quality")</f>
        <v>0</v>
      </c>
      <c r="O87" s="138">
        <f>COUNTIFS(Week,'Adherence (QA)'!O$3,Agent_ID,'Adherence (QA)'!$B87,TargeType,"Agent Level",Queue,$C$48,DEP,"Quality")</f>
        <v>0</v>
      </c>
      <c r="P87" s="138">
        <f>COUNTIFS(Week,'Adherence (QA)'!P$3,Agent_ID,'Adherence (QA)'!$B87,TargeType,"Agent Level",Queue,$C$48,DEP,"Quality")</f>
        <v>0</v>
      </c>
      <c r="Q87" s="138">
        <f>COUNTIFS(Week,'Adherence (QA)'!Q$3,Agent_ID,'Adherence (QA)'!$B87,TargeType,"Agent Level",Queue,$C$48,DEP,"Quality")</f>
        <v>0</v>
      </c>
      <c r="R87" s="26" t="b">
        <f t="shared" si="19"/>
        <v>1</v>
      </c>
    </row>
    <row r="88" spans="2:18">
      <c r="B88" s="77"/>
      <c r="C88" s="135"/>
      <c r="D88" s="138"/>
      <c r="E88" s="138"/>
      <c r="F88" s="138"/>
      <c r="G88" s="138"/>
      <c r="H88" s="138"/>
      <c r="I88" s="138"/>
      <c r="J88" s="134">
        <f>IFERROR(VLOOKUP(F88,DV!$D:$E,2,FALSE),0)</f>
        <v>0</v>
      </c>
      <c r="K88" s="134">
        <f>IFERROR(VLOOKUP(G88,DV!$D:$E,2,FALSE),0)</f>
        <v>0</v>
      </c>
      <c r="L88" s="134">
        <f>IFERROR(VLOOKUP(H88,DV!$D:$E,2,FALSE),0)</f>
        <v>0</v>
      </c>
      <c r="M88" s="134">
        <f>IFERROR(VLOOKUP(I88,DV!$D:$E,2,FALSE),0)</f>
        <v>0</v>
      </c>
      <c r="N88" s="138">
        <f>COUNTIFS(Week,'Adherence (QA)'!N$3,Agent_ID,'Adherence (QA)'!$B88,TargeType,"Agent Level",Queue,$C$48,DEP,"Quality")</f>
        <v>0</v>
      </c>
      <c r="O88" s="138">
        <f>COUNTIFS(Week,'Adherence (QA)'!O$3,Agent_ID,'Adherence (QA)'!$B88,TargeType,"Agent Level",Queue,$C$48,DEP,"Quality")</f>
        <v>0</v>
      </c>
      <c r="P88" s="138">
        <f>COUNTIFS(Week,'Adherence (QA)'!P$3,Agent_ID,'Adherence (QA)'!$B88,TargeType,"Agent Level",Queue,$C$48,DEP,"Quality")</f>
        <v>0</v>
      </c>
      <c r="Q88" s="138">
        <f>COUNTIFS(Week,'Adherence (QA)'!Q$3,Agent_ID,'Adherence (QA)'!$B88,TargeType,"Agent Level",Queue,$C$48,DEP,"Quality")</f>
        <v>0</v>
      </c>
      <c r="R88" s="26" t="b">
        <f t="shared" si="19"/>
        <v>1</v>
      </c>
    </row>
    <row r="89" spans="2:18">
      <c r="B89" s="26"/>
      <c r="C89" s="26"/>
      <c r="D89" s="26"/>
      <c r="E89" s="167"/>
      <c r="F89" s="26"/>
      <c r="G89" s="26"/>
      <c r="H89" s="26"/>
      <c r="I89" s="138"/>
      <c r="J89" s="134">
        <f>IFERROR(VLOOKUP(F89,DV!$D:$E,2,FALSE),0)</f>
        <v>0</v>
      </c>
      <c r="K89" s="134">
        <f>IFERROR(VLOOKUP(G89,DV!$D:$E,2,FALSE),0)</f>
        <v>0</v>
      </c>
      <c r="L89" s="134">
        <f>IFERROR(VLOOKUP(H89,DV!$D:$E,2,FALSE),0)</f>
        <v>0</v>
      </c>
      <c r="M89" s="134">
        <f>IFERROR(VLOOKUP(I89,DV!$D:$E,2,FALSE),0)</f>
        <v>0</v>
      </c>
      <c r="N89" s="138">
        <f>COUNTIFS(Week,'Adherence (QA)'!N$3,Agent_ID,'Adherence (QA)'!$B89,TargeType,"Agent Level",Queue,$C$48,DEP,"Quality")</f>
        <v>0</v>
      </c>
      <c r="O89" s="138">
        <f>COUNTIFS(Week,'Adherence (QA)'!O$3,Agent_ID,'Adherence (QA)'!$B89,TargeType,"Agent Level",Queue,$C$48,DEP,"Quality")</f>
        <v>0</v>
      </c>
      <c r="P89" s="138">
        <f>COUNTIFS(Week,'Adherence (QA)'!P$3,Agent_ID,'Adherence (QA)'!$B89,TargeType,"Agent Level",Queue,$C$48,DEP,"Quality")</f>
        <v>0</v>
      </c>
      <c r="Q89" s="138">
        <f>COUNTIFS(Week,'Adherence (QA)'!Q$3,Agent_ID,'Adherence (QA)'!$B89,TargeType,"Agent Level",Queue,$C$48,DEP,"Quality")</f>
        <v>0</v>
      </c>
      <c r="R89" s="26" t="b">
        <f t="shared" si="19"/>
        <v>1</v>
      </c>
    </row>
    <row r="90" spans="2:18">
      <c r="B90" s="26"/>
      <c r="C90" s="26"/>
      <c r="D90" s="26"/>
      <c r="E90" s="167"/>
      <c r="F90" s="26"/>
      <c r="G90" s="26"/>
      <c r="H90" s="26"/>
      <c r="I90" s="138"/>
      <c r="J90" s="134">
        <f>IFERROR(VLOOKUP(F90,DV!$D:$E,2,FALSE),0)</f>
        <v>0</v>
      </c>
      <c r="K90" s="134">
        <f>IFERROR(VLOOKUP(G90,DV!$D:$E,2,FALSE),0)</f>
        <v>0</v>
      </c>
      <c r="L90" s="134">
        <f>IFERROR(VLOOKUP(H90,DV!$D:$E,2,FALSE),0)</f>
        <v>0</v>
      </c>
      <c r="M90" s="134">
        <f>IFERROR(VLOOKUP(I90,DV!$D:$E,2,FALSE),0)</f>
        <v>0</v>
      </c>
      <c r="N90" s="138">
        <f>COUNTIFS(Week,'Adherence (QA)'!N$3,Agent_ID,'Adherence (QA)'!$B90,TargeType,"Agent Level",Queue,$C$48,DEP,"Quality")</f>
        <v>0</v>
      </c>
      <c r="O90" s="138">
        <f>COUNTIFS(Week,'Adherence (QA)'!O$3,Agent_ID,'Adherence (QA)'!$B90,TargeType,"Agent Level",Queue,$C$48,DEP,"Quality")</f>
        <v>0</v>
      </c>
      <c r="P90" s="138">
        <f>COUNTIFS(Week,'Adherence (QA)'!P$3,Agent_ID,'Adherence (QA)'!$B90,TargeType,"Agent Level",Queue,$C$48,DEP,"Quality")</f>
        <v>0</v>
      </c>
      <c r="Q90" s="138">
        <f>COUNTIFS(Week,'Adherence (QA)'!Q$3,Agent_ID,'Adherence (QA)'!$B90,TargeType,"Agent Level",Queue,$C$48,DEP,"Quality")</f>
        <v>0</v>
      </c>
      <c r="R90" s="26" t="b">
        <f t="shared" si="19"/>
        <v>1</v>
      </c>
    </row>
    <row r="91" spans="2:18">
      <c r="B91" s="26"/>
      <c r="C91" s="26"/>
      <c r="D91" s="26"/>
      <c r="E91" s="167"/>
      <c r="F91" s="26"/>
      <c r="G91" s="26"/>
      <c r="H91" s="26"/>
      <c r="I91" s="138"/>
      <c r="J91" s="134">
        <f>IFERROR(VLOOKUP(F91,DV!$D:$E,2,FALSE),0)</f>
        <v>0</v>
      </c>
      <c r="K91" s="134">
        <f>IFERROR(VLOOKUP(G91,DV!$D:$E,2,FALSE),0)</f>
        <v>0</v>
      </c>
      <c r="L91" s="134">
        <f>IFERROR(VLOOKUP(H91,DV!$D:$E,2,FALSE),0)</f>
        <v>0</v>
      </c>
      <c r="M91" s="134">
        <f>IFERROR(VLOOKUP(I91,DV!$D:$E,2,FALSE),0)</f>
        <v>0</v>
      </c>
      <c r="N91" s="138">
        <f>COUNTIFS(Week,'Adherence (QA)'!N$3,Agent_ID,'Adherence (QA)'!$B91,TargeType,"Agent Level",Queue,$C$48,DEP,"Quality")</f>
        <v>0</v>
      </c>
      <c r="O91" s="138">
        <f>COUNTIFS(Week,'Adherence (QA)'!O$3,Agent_ID,'Adherence (QA)'!$B91,TargeType,"Agent Level",Queue,$C$48,DEP,"Quality")</f>
        <v>0</v>
      </c>
      <c r="P91" s="138">
        <f>COUNTIFS(Week,'Adherence (QA)'!P$3,Agent_ID,'Adherence (QA)'!$B91,TargeType,"Agent Level",Queue,$C$48,DEP,"Quality")</f>
        <v>0</v>
      </c>
      <c r="Q91" s="138">
        <f>COUNTIFS(Week,'Adherence (QA)'!Q$3,Agent_ID,'Adherence (QA)'!$B91,TargeType,"Agent Level",Queue,$C$48,DEP,"Quality")</f>
        <v>0</v>
      </c>
      <c r="R91" s="26" t="b">
        <f t="shared" si="19"/>
        <v>1</v>
      </c>
    </row>
    <row r="92" spans="2:18">
      <c r="B92" s="72"/>
      <c r="C92" s="135"/>
      <c r="D92" s="138"/>
      <c r="E92" s="138"/>
      <c r="F92" s="138"/>
      <c r="G92" s="138"/>
      <c r="H92" s="138"/>
      <c r="I92" s="138"/>
      <c r="J92" s="134">
        <f>IFERROR(VLOOKUP(F92,DV!$D:$E,2,FALSE),0)</f>
        <v>0</v>
      </c>
      <c r="K92" s="134">
        <f>IFERROR(VLOOKUP(G92,DV!$D:$E,2,FALSE),0)</f>
        <v>0</v>
      </c>
      <c r="L92" s="134">
        <f>IFERROR(VLOOKUP(H92,DV!$D:$E,2,FALSE),0)</f>
        <v>0</v>
      </c>
      <c r="M92" s="134">
        <f>IFERROR(VLOOKUP(I92,DV!$D:$E,2,FALSE),0)</f>
        <v>0</v>
      </c>
      <c r="N92" s="138">
        <f>COUNTIFS(Week,'Adherence (QA)'!N$3,Agent_ID,'Adherence (QA)'!$B92,TargeType,"Agent Level",Queue,$C$48,DEP,"Quality")</f>
        <v>0</v>
      </c>
      <c r="O92" s="138">
        <f>COUNTIFS(Week,'Adherence (QA)'!O$3,Agent_ID,'Adherence (QA)'!$B92,TargeType,"Agent Level",Queue,$C$48,DEP,"Quality")</f>
        <v>0</v>
      </c>
      <c r="P92" s="138">
        <f>COUNTIFS(Week,'Adherence (QA)'!P$3,Agent_ID,'Adherence (QA)'!$B92,TargeType,"Agent Level",Queue,$C$48,DEP,"Quality")</f>
        <v>0</v>
      </c>
      <c r="Q92" s="138">
        <f>COUNTIFS(Week,'Adherence (QA)'!Q$3,Agent_ID,'Adherence (QA)'!$B92,TargeType,"Agent Level",Queue,$C$48,DEP,"Quality")</f>
        <v>0</v>
      </c>
      <c r="R92" s="26" t="b">
        <f t="shared" si="19"/>
        <v>1</v>
      </c>
    </row>
    <row r="93" spans="2:18">
      <c r="B93" s="42" t="s">
        <v>6</v>
      </c>
      <c r="C93" s="43"/>
      <c r="D93" s="43"/>
      <c r="E93" s="43"/>
      <c r="F93" s="43"/>
      <c r="G93" s="43"/>
      <c r="H93" s="43"/>
      <c r="I93" s="44"/>
      <c r="J93" s="40">
        <f t="shared" ref="J93:Q93" si="20">SUM(J50:J92)</f>
        <v>25</v>
      </c>
      <c r="K93" s="40">
        <f t="shared" si="20"/>
        <v>25</v>
      </c>
      <c r="L93" s="40">
        <f t="shared" si="20"/>
        <v>0</v>
      </c>
      <c r="M93" s="40">
        <f t="shared" si="20"/>
        <v>0</v>
      </c>
      <c r="N93" s="40">
        <f t="shared" si="20"/>
        <v>0</v>
      </c>
      <c r="O93" s="40">
        <f t="shared" si="20"/>
        <v>10</v>
      </c>
      <c r="P93" s="40">
        <f t="shared" si="20"/>
        <v>2</v>
      </c>
      <c r="Q93" s="40">
        <f t="shared" si="20"/>
        <v>0</v>
      </c>
    </row>
    <row r="97" spans="2:18" hidden="1"/>
    <row r="98" spans="2:18" hidden="1">
      <c r="B98" s="66" t="s">
        <v>149</v>
      </c>
      <c r="C98" s="217" t="s">
        <v>313</v>
      </c>
      <c r="D98" s="218"/>
      <c r="E98" s="219"/>
      <c r="F98" s="229" t="s">
        <v>27</v>
      </c>
      <c r="G98" s="230"/>
      <c r="H98" s="230"/>
      <c r="I98" s="231"/>
      <c r="J98" s="229" t="s">
        <v>4</v>
      </c>
      <c r="K98" s="230"/>
      <c r="L98" s="230"/>
      <c r="M98" s="231"/>
      <c r="N98" s="153" t="s">
        <v>109</v>
      </c>
      <c r="O98" s="153"/>
      <c r="P98" s="153"/>
      <c r="Q98" s="153"/>
      <c r="R98" s="153"/>
    </row>
    <row r="99" spans="2:18" hidden="1">
      <c r="B99" s="40" t="s">
        <v>110</v>
      </c>
      <c r="C99" s="40" t="s">
        <v>102</v>
      </c>
      <c r="D99" s="40" t="s">
        <v>111</v>
      </c>
      <c r="E99" s="40" t="s">
        <v>112</v>
      </c>
      <c r="F99" s="40" t="s">
        <v>113</v>
      </c>
      <c r="G99" s="40" t="s">
        <v>114</v>
      </c>
      <c r="H99" s="40" t="s">
        <v>115</v>
      </c>
      <c r="I99" s="40" t="s">
        <v>116</v>
      </c>
      <c r="J99" s="40" t="s">
        <v>113</v>
      </c>
      <c r="K99" s="40" t="s">
        <v>114</v>
      </c>
      <c r="L99" s="40" t="s">
        <v>115</v>
      </c>
      <c r="M99" s="40" t="s">
        <v>116</v>
      </c>
      <c r="N99" s="143" t="s">
        <v>113</v>
      </c>
      <c r="O99" s="143" t="s">
        <v>114</v>
      </c>
      <c r="P99" s="143" t="s">
        <v>115</v>
      </c>
      <c r="Q99" s="143" t="s">
        <v>116</v>
      </c>
      <c r="R99" s="148" t="s">
        <v>117</v>
      </c>
    </row>
    <row r="100" spans="2:18" hidden="1">
      <c r="B100" s="77">
        <v>33270</v>
      </c>
      <c r="C100" s="135" t="s">
        <v>299</v>
      </c>
      <c r="D100" s="138" t="s">
        <v>129</v>
      </c>
      <c r="E100" s="138" t="s">
        <v>99</v>
      </c>
      <c r="F100" s="138" t="s">
        <v>319</v>
      </c>
      <c r="G100" s="138" t="s">
        <v>319</v>
      </c>
      <c r="H100" s="138" t="s">
        <v>319</v>
      </c>
      <c r="I100" s="138" t="s">
        <v>319</v>
      </c>
      <c r="J100" s="134">
        <f>IFERROR(VLOOKUP(F100,DV!$D:$E,2,FALSE),0)</f>
        <v>0</v>
      </c>
      <c r="K100" s="134">
        <f>IFERROR(VLOOKUP(G100,DV!$D:$E,2,FALSE),0)</f>
        <v>0</v>
      </c>
      <c r="L100" s="134">
        <f>IFERROR(VLOOKUP(H100,DV!$D:$E,2,FALSE),0)</f>
        <v>0</v>
      </c>
      <c r="M100" s="134">
        <f>IFERROR(VLOOKUP(I100,DV!$D:$E,2,FALSE),0)</f>
        <v>0</v>
      </c>
      <c r="N100" s="138">
        <f>COUNTIFS(Week,'Adherence (QA)'!N$3,Agent_ID,'Adherence (QA)'!$B100,TargeType,"Agent Level",Queue,$C$98,DEP,"Quality")</f>
        <v>0</v>
      </c>
      <c r="O100" s="138">
        <f>COUNTIFS(Week,'Adherence (QA)'!O$3,Agent_ID,'Adherence (QA)'!$B100,TargeType,"Agent Level",Queue,$C$98,DEP,"Quality")</f>
        <v>0</v>
      </c>
      <c r="P100" s="138">
        <f>COUNTIFS(Week,'Adherence (QA)'!P$3,Agent_ID,'Adherence (QA)'!$B100,TargeType,"Agent Level",Queue,$C$98,DEP,"Quality")</f>
        <v>0</v>
      </c>
      <c r="Q100" s="138">
        <f>COUNTIFS(Week,'Adherence (QA)'!Q$3,Agent_ID,'Adherence (QA)'!$B100,TargeType,"Agent Level",Queue,$C$98,DEP,"Quality")</f>
        <v>0</v>
      </c>
      <c r="R100" s="26" t="b">
        <f t="shared" ref="R100:R103" si="21">SUM(N100:Q100)&gt;=SUM(J100:M100)</f>
        <v>1</v>
      </c>
    </row>
    <row r="101" spans="2:18" hidden="1">
      <c r="B101" s="77">
        <v>31924</v>
      </c>
      <c r="C101" s="135" t="s">
        <v>310</v>
      </c>
      <c r="D101" s="138" t="s">
        <v>129</v>
      </c>
      <c r="E101" s="138" t="s">
        <v>99</v>
      </c>
      <c r="F101" s="138" t="s">
        <v>319</v>
      </c>
      <c r="G101" s="138" t="s">
        <v>319</v>
      </c>
      <c r="H101" s="138" t="s">
        <v>319</v>
      </c>
      <c r="I101" s="138" t="s">
        <v>319</v>
      </c>
      <c r="J101" s="134">
        <f>IFERROR(VLOOKUP(F101,DV!$D:$E,2,FALSE),0)</f>
        <v>0</v>
      </c>
      <c r="K101" s="134">
        <f>IFERROR(VLOOKUP(G101,DV!$D:$E,2,FALSE),0)</f>
        <v>0</v>
      </c>
      <c r="L101" s="134">
        <f>IFERROR(VLOOKUP(H101,DV!$D:$E,2,FALSE),0)</f>
        <v>0</v>
      </c>
      <c r="M101" s="134">
        <f>IFERROR(VLOOKUP(I101,DV!$D:$E,2,FALSE),0)</f>
        <v>0</v>
      </c>
      <c r="N101" s="138">
        <f>COUNTIFS(Week,'Adherence (QA)'!N$3,Agent_ID,'Adherence (QA)'!$B101,TargeType,"Agent Level",Queue,$C$98,DEP,"Quality")</f>
        <v>0</v>
      </c>
      <c r="O101" s="138">
        <f>COUNTIFS(Week,'Adherence (QA)'!O$3,Agent_ID,'Adherence (QA)'!$B101,TargeType,"Agent Level",Queue,$C$98,DEP,"Quality")</f>
        <v>0</v>
      </c>
      <c r="P101" s="138">
        <f>COUNTIFS(Week,'Adherence (QA)'!P$3,Agent_ID,'Adherence (QA)'!$B101,TargeType,"Agent Level",Queue,$C$98,DEP,"Quality")</f>
        <v>0</v>
      </c>
      <c r="Q101" s="138">
        <f>COUNTIFS(Week,'Adherence (QA)'!Q$3,Agent_ID,'Adherence (QA)'!$B101,TargeType,"Agent Level",Queue,$C$98,DEP,"Quality")</f>
        <v>0</v>
      </c>
      <c r="R101" s="26" t="b">
        <f t="shared" si="21"/>
        <v>1</v>
      </c>
    </row>
    <row r="102" spans="2:18" hidden="1">
      <c r="B102" s="77">
        <v>32462</v>
      </c>
      <c r="C102" s="135" t="s">
        <v>298</v>
      </c>
      <c r="D102" s="138" t="s">
        <v>101</v>
      </c>
      <c r="E102" s="138" t="s">
        <v>99</v>
      </c>
      <c r="F102" s="138" t="s">
        <v>319</v>
      </c>
      <c r="G102" s="138" t="s">
        <v>319</v>
      </c>
      <c r="H102" s="138" t="s">
        <v>319</v>
      </c>
      <c r="I102" s="138" t="s">
        <v>319</v>
      </c>
      <c r="J102" s="134">
        <f>IFERROR(VLOOKUP(F102,DV!$D:$E,2,FALSE),0)</f>
        <v>0</v>
      </c>
      <c r="K102" s="134">
        <f>IFERROR(VLOOKUP(G102,DV!$D:$E,2,FALSE),0)</f>
        <v>0</v>
      </c>
      <c r="L102" s="134">
        <f>IFERROR(VLOOKUP(H102,DV!$D:$E,2,FALSE),0)</f>
        <v>0</v>
      </c>
      <c r="M102" s="134">
        <f>IFERROR(VLOOKUP(I102,DV!$D:$E,2,FALSE),0)</f>
        <v>0</v>
      </c>
      <c r="N102" s="138">
        <f>COUNTIFS(Week,'Adherence (QA)'!N$3,Agent_ID,'Adherence (QA)'!$B102,TargeType,"Agent Level",Queue,$C$98,DEP,"Quality")</f>
        <v>0</v>
      </c>
      <c r="O102" s="138">
        <f>COUNTIFS(Week,'Adherence (QA)'!O$3,Agent_ID,'Adherence (QA)'!$B102,TargeType,"Agent Level",Queue,$C$98,DEP,"Quality")</f>
        <v>0</v>
      </c>
      <c r="P102" s="138">
        <f>COUNTIFS(Week,'Adherence (QA)'!P$3,Agent_ID,'Adherence (QA)'!$B102,TargeType,"Agent Level",Queue,$C$98,DEP,"Quality")</f>
        <v>0</v>
      </c>
      <c r="Q102" s="138">
        <f>COUNTIFS(Week,'Adherence (QA)'!Q$3,Agent_ID,'Adherence (QA)'!$B102,TargeType,"Agent Level",Queue,$C$98,DEP,"Quality")</f>
        <v>0</v>
      </c>
      <c r="R102" s="26" t="b">
        <f t="shared" si="21"/>
        <v>1</v>
      </c>
    </row>
    <row r="103" spans="2:18" hidden="1">
      <c r="B103" s="72"/>
      <c r="C103" s="135"/>
      <c r="D103" s="138"/>
      <c r="E103" s="138"/>
      <c r="F103" s="138"/>
      <c r="G103" s="138"/>
      <c r="H103" s="138"/>
      <c r="I103" s="138"/>
      <c r="J103" s="134">
        <f>IFERROR(VLOOKUP(F103,DV!$D:$E,2,FALSE),0)</f>
        <v>0</v>
      </c>
      <c r="K103" s="134">
        <f>IFERROR(VLOOKUP(G103,DV!$D:$E,2,FALSE),0)</f>
        <v>0</v>
      </c>
      <c r="L103" s="134">
        <f>IFERROR(VLOOKUP(H103,DV!$D:$E,2,FALSE),0)</f>
        <v>0</v>
      </c>
      <c r="M103" s="134">
        <f>IFERROR(VLOOKUP(I103,DV!$D:$E,2,FALSE),0)</f>
        <v>0</v>
      </c>
      <c r="N103" s="138">
        <f>COUNTIFS(Week,'Adherence (QA)'!N$3,Agent_ID,'Adherence (QA)'!$B103,TargeType,"Agent Level",Queue,$C$98,DEP,"Quality")</f>
        <v>0</v>
      </c>
      <c r="O103" s="138">
        <f>COUNTIFS(Week,'Adherence (QA)'!O$3,Agent_ID,'Adherence (QA)'!$B103,TargeType,"Agent Level",Queue,$C$98,DEP,"Quality")</f>
        <v>0</v>
      </c>
      <c r="P103" s="138">
        <f>COUNTIFS(Week,'Adherence (QA)'!P$3,Agent_ID,'Adherence (QA)'!$B103,TargeType,"Agent Level",Queue,$C$98,DEP,"Quality")</f>
        <v>0</v>
      </c>
      <c r="Q103" s="138">
        <f>COUNTIFS(Week,'Adherence (QA)'!Q$3,Agent_ID,'Adherence (QA)'!$B103,TargeType,"Agent Level",Queue,$C$98,DEP,"Quality")</f>
        <v>0</v>
      </c>
      <c r="R103" s="26" t="b">
        <f t="shared" si="21"/>
        <v>1</v>
      </c>
    </row>
    <row r="104" spans="2:18" hidden="1">
      <c r="B104" s="215" t="s">
        <v>6</v>
      </c>
      <c r="C104" s="225"/>
      <c r="D104" s="225"/>
      <c r="E104" s="225"/>
      <c r="F104" s="158"/>
      <c r="G104" s="43"/>
      <c r="H104" s="43"/>
      <c r="I104" s="44"/>
      <c r="J104" s="40">
        <f t="shared" ref="J104:Q104" si="22">SUM(J100:J103)</f>
        <v>0</v>
      </c>
      <c r="K104" s="40">
        <f t="shared" si="22"/>
        <v>0</v>
      </c>
      <c r="L104" s="40">
        <f t="shared" si="22"/>
        <v>0</v>
      </c>
      <c r="M104" s="40">
        <f t="shared" si="22"/>
        <v>0</v>
      </c>
      <c r="N104" s="40">
        <f t="shared" si="22"/>
        <v>0</v>
      </c>
      <c r="O104" s="40">
        <f t="shared" si="22"/>
        <v>0</v>
      </c>
      <c r="P104" s="40">
        <f t="shared" si="22"/>
        <v>0</v>
      </c>
      <c r="Q104" s="40">
        <f t="shared" si="22"/>
        <v>0</v>
      </c>
      <c r="R104" s="137"/>
    </row>
    <row r="105" spans="2:18" hidden="1"/>
    <row r="106" spans="2:18" hidden="1"/>
    <row r="107" spans="2:18" hidden="1"/>
    <row r="108" spans="2:18" hidden="1"/>
    <row r="109" spans="2:18" hidden="1"/>
    <row r="110" spans="2:18" hidden="1"/>
  </sheetData>
  <mergeCells count="25">
    <mergeCell ref="T1:U1"/>
    <mergeCell ref="C2:E2"/>
    <mergeCell ref="F2:I2"/>
    <mergeCell ref="J2:M2"/>
    <mergeCell ref="T2:U2"/>
    <mergeCell ref="N2:S2"/>
    <mergeCell ref="T49:U49"/>
    <mergeCell ref="C48:E48"/>
    <mergeCell ref="F48:I48"/>
    <mergeCell ref="J48:M48"/>
    <mergeCell ref="T3:U3"/>
    <mergeCell ref="B41:I41"/>
    <mergeCell ref="T12:U12"/>
    <mergeCell ref="T13:U13"/>
    <mergeCell ref="T14:U14"/>
    <mergeCell ref="T15:U15"/>
    <mergeCell ref="T4:U4"/>
    <mergeCell ref="R3:S3"/>
    <mergeCell ref="N48:Q48"/>
    <mergeCell ref="B104:E104"/>
    <mergeCell ref="T50:U50"/>
    <mergeCell ref="T51:U51"/>
    <mergeCell ref="C98:E98"/>
    <mergeCell ref="F98:I98"/>
    <mergeCell ref="J98:M98"/>
  </mergeCells>
  <conditionalFormatting sqref="R50:R52 R54:R92 R4:R40">
    <cfRule type="cellIs" dxfId="282" priority="341" operator="equal">
      <formula>FALSE</formula>
    </cfRule>
    <cfRule type="cellIs" dxfId="281" priority="342" operator="equal">
      <formula>TRUE</formula>
    </cfRule>
  </conditionalFormatting>
  <conditionalFormatting sqref="N50:Q92 N4:Q40">
    <cfRule type="cellIs" dxfId="280" priority="339" operator="greaterThan">
      <formula>0</formula>
    </cfRule>
    <cfRule type="cellIs" dxfId="279" priority="340" operator="equal">
      <formula>0</formula>
    </cfRule>
  </conditionalFormatting>
  <conditionalFormatting sqref="B93">
    <cfRule type="duplicateValues" dxfId="278" priority="338"/>
  </conditionalFormatting>
  <conditionalFormatting sqref="B94:B97 B44:B47 B105:B114">
    <cfRule type="duplicateValues" dxfId="277" priority="344"/>
  </conditionalFormatting>
  <conditionalFormatting sqref="B92">
    <cfRule type="duplicateValues" dxfId="276" priority="923"/>
  </conditionalFormatting>
  <conditionalFormatting sqref="B40">
    <cfRule type="duplicateValues" dxfId="275" priority="330"/>
  </conditionalFormatting>
  <conditionalFormatting sqref="R53">
    <cfRule type="cellIs" dxfId="274" priority="327" operator="equal">
      <formula>FALSE</formula>
    </cfRule>
    <cfRule type="cellIs" dxfId="273" priority="328" operator="equal">
      <formula>TRUE</formula>
    </cfRule>
  </conditionalFormatting>
  <conditionalFormatting sqref="B7">
    <cfRule type="duplicateValues" dxfId="272" priority="137"/>
  </conditionalFormatting>
  <conditionalFormatting sqref="B6">
    <cfRule type="duplicateValues" dxfId="271" priority="114"/>
  </conditionalFormatting>
  <conditionalFormatting sqref="B5">
    <cfRule type="duplicateValues" dxfId="270" priority="153"/>
  </conditionalFormatting>
  <conditionalFormatting sqref="B4">
    <cfRule type="duplicateValues" dxfId="269" priority="156"/>
  </conditionalFormatting>
  <conditionalFormatting sqref="B6">
    <cfRule type="duplicateValues" dxfId="268" priority="150"/>
  </conditionalFormatting>
  <conditionalFormatting sqref="B5">
    <cfRule type="duplicateValues" dxfId="267" priority="145"/>
  </conditionalFormatting>
  <conditionalFormatting sqref="B6">
    <cfRule type="duplicateValues" dxfId="266" priority="142"/>
  </conditionalFormatting>
  <conditionalFormatting sqref="B6">
    <cfRule type="duplicateValues" dxfId="265" priority="140"/>
  </conditionalFormatting>
  <conditionalFormatting sqref="B7">
    <cfRule type="duplicateValues" dxfId="264" priority="136"/>
  </conditionalFormatting>
  <conditionalFormatting sqref="B7">
    <cfRule type="duplicateValues" dxfId="263" priority="135"/>
  </conditionalFormatting>
  <conditionalFormatting sqref="B5">
    <cfRule type="duplicateValues" dxfId="262" priority="126"/>
  </conditionalFormatting>
  <conditionalFormatting sqref="B5">
    <cfRule type="duplicateValues" dxfId="261" priority="121"/>
  </conditionalFormatting>
  <conditionalFormatting sqref="B7">
    <cfRule type="duplicateValues" dxfId="260" priority="117"/>
  </conditionalFormatting>
  <conditionalFormatting sqref="B6">
    <cfRule type="duplicateValues" dxfId="259" priority="115"/>
  </conditionalFormatting>
  <conditionalFormatting sqref="B6">
    <cfRule type="duplicateValues" dxfId="258" priority="113"/>
  </conditionalFormatting>
  <conditionalFormatting sqref="R100:R103">
    <cfRule type="cellIs" dxfId="257" priority="69" operator="equal">
      <formula>FALSE</formula>
    </cfRule>
    <cfRule type="cellIs" dxfId="256" priority="70" operator="equal">
      <formula>TRUE</formula>
    </cfRule>
  </conditionalFormatting>
  <conditionalFormatting sqref="B104">
    <cfRule type="duplicateValues" dxfId="255" priority="65"/>
  </conditionalFormatting>
  <conditionalFormatting sqref="B103">
    <cfRule type="duplicateValues" dxfId="254" priority="66"/>
  </conditionalFormatting>
  <conditionalFormatting sqref="B100">
    <cfRule type="duplicateValues" dxfId="253" priority="63"/>
  </conditionalFormatting>
  <conditionalFormatting sqref="B100">
    <cfRule type="duplicateValues" dxfId="252" priority="62"/>
  </conditionalFormatting>
  <conditionalFormatting sqref="B101">
    <cfRule type="duplicateValues" dxfId="251" priority="61"/>
  </conditionalFormatting>
  <conditionalFormatting sqref="B101">
    <cfRule type="duplicateValues" dxfId="250" priority="60"/>
  </conditionalFormatting>
  <conditionalFormatting sqref="B101">
    <cfRule type="duplicateValues" dxfId="249" priority="59"/>
  </conditionalFormatting>
  <conditionalFormatting sqref="B101">
    <cfRule type="duplicateValues" dxfId="248" priority="58"/>
  </conditionalFormatting>
  <conditionalFormatting sqref="B102">
    <cfRule type="duplicateValues" dxfId="247" priority="51"/>
  </conditionalFormatting>
  <conditionalFormatting sqref="B102">
    <cfRule type="duplicateValues" dxfId="246" priority="55"/>
  </conditionalFormatting>
  <conditionalFormatting sqref="B102">
    <cfRule type="duplicateValues" dxfId="245" priority="54"/>
  </conditionalFormatting>
  <conditionalFormatting sqref="B102">
    <cfRule type="duplicateValues" dxfId="244" priority="53"/>
  </conditionalFormatting>
  <conditionalFormatting sqref="B102">
    <cfRule type="duplicateValues" dxfId="243" priority="52"/>
  </conditionalFormatting>
  <conditionalFormatting sqref="B102">
    <cfRule type="duplicateValues" dxfId="242" priority="50"/>
  </conditionalFormatting>
  <conditionalFormatting sqref="B102">
    <cfRule type="duplicateValues" dxfId="241" priority="56"/>
  </conditionalFormatting>
  <conditionalFormatting sqref="B102">
    <cfRule type="duplicateValues" dxfId="240" priority="57"/>
  </conditionalFormatting>
  <conditionalFormatting sqref="N100:Q103">
    <cfRule type="cellIs" dxfId="239" priority="48" operator="greaterThan">
      <formula>0</formula>
    </cfRule>
    <cfRule type="cellIs" dxfId="238" priority="49" operator="equal">
      <formula>0</formula>
    </cfRule>
  </conditionalFormatting>
  <conditionalFormatting sqref="B39 B8:B11">
    <cfRule type="duplicateValues" dxfId="237" priority="56904"/>
  </conditionalFormatting>
  <conditionalFormatting sqref="B12:B13">
    <cfRule type="duplicateValues" dxfId="236" priority="41"/>
  </conditionalFormatting>
  <conditionalFormatting sqref="B14:B15">
    <cfRule type="duplicateValues" dxfId="235" priority="123741"/>
  </conditionalFormatting>
  <conditionalFormatting sqref="B14:B16 B23:B38">
    <cfRule type="duplicateValues" dxfId="234" priority="135399"/>
  </conditionalFormatting>
  <conditionalFormatting sqref="B69:B88">
    <cfRule type="duplicateValues" dxfId="233" priority="135421"/>
  </conditionalFormatting>
  <conditionalFormatting sqref="B17:B18">
    <cfRule type="duplicateValues" dxfId="232" priority="36"/>
  </conditionalFormatting>
  <conditionalFormatting sqref="B17:B18">
    <cfRule type="duplicateValues" dxfId="231" priority="35"/>
  </conditionalFormatting>
  <conditionalFormatting sqref="B17:B18">
    <cfRule type="duplicateValues" dxfId="230" priority="34"/>
  </conditionalFormatting>
  <conditionalFormatting sqref="B17:B18">
    <cfRule type="duplicateValues" dxfId="229" priority="33"/>
  </conditionalFormatting>
  <conditionalFormatting sqref="B19:B20">
    <cfRule type="duplicateValues" dxfId="228" priority="32"/>
  </conditionalFormatting>
  <conditionalFormatting sqref="B22">
    <cfRule type="duplicateValues" dxfId="227" priority="31"/>
  </conditionalFormatting>
  <conditionalFormatting sqref="B21:B22">
    <cfRule type="duplicateValues" dxfId="226" priority="30"/>
  </conditionalFormatting>
  <conditionalFormatting sqref="B53">
    <cfRule type="duplicateValues" dxfId="225" priority="29"/>
  </conditionalFormatting>
  <conditionalFormatting sqref="B52">
    <cfRule type="duplicateValues" dxfId="224" priority="28"/>
  </conditionalFormatting>
  <conditionalFormatting sqref="B51">
    <cfRule type="duplicateValues" dxfId="223" priority="27"/>
  </conditionalFormatting>
  <conditionalFormatting sqref="B50">
    <cfRule type="duplicateValues" dxfId="222" priority="26"/>
  </conditionalFormatting>
  <conditionalFormatting sqref="B52">
    <cfRule type="duplicateValues" dxfId="221" priority="25"/>
  </conditionalFormatting>
  <conditionalFormatting sqref="B51">
    <cfRule type="duplicateValues" dxfId="220" priority="24"/>
  </conditionalFormatting>
  <conditionalFormatting sqref="B52">
    <cfRule type="duplicateValues" dxfId="219" priority="23"/>
  </conditionalFormatting>
  <conditionalFormatting sqref="B52">
    <cfRule type="duplicateValues" dxfId="218" priority="22"/>
  </conditionalFormatting>
  <conditionalFormatting sqref="B53">
    <cfRule type="duplicateValues" dxfId="217" priority="21"/>
  </conditionalFormatting>
  <conditionalFormatting sqref="B53">
    <cfRule type="duplicateValues" dxfId="216" priority="20"/>
  </conditionalFormatting>
  <conditionalFormatting sqref="B51">
    <cfRule type="duplicateValues" dxfId="215" priority="17"/>
  </conditionalFormatting>
  <conditionalFormatting sqref="B51">
    <cfRule type="duplicateValues" dxfId="214" priority="16"/>
  </conditionalFormatting>
  <conditionalFormatting sqref="B53">
    <cfRule type="duplicateValues" dxfId="213" priority="15"/>
  </conditionalFormatting>
  <conditionalFormatting sqref="B52">
    <cfRule type="duplicateValues" dxfId="212" priority="14"/>
  </conditionalFormatting>
  <conditionalFormatting sqref="B52">
    <cfRule type="duplicateValues" dxfId="211" priority="13"/>
  </conditionalFormatting>
  <conditionalFormatting sqref="B54:B57">
    <cfRule type="duplicateValues" dxfId="210" priority="12"/>
  </conditionalFormatting>
  <conditionalFormatting sqref="B58:B59">
    <cfRule type="duplicateValues" dxfId="209" priority="11"/>
  </conditionalFormatting>
  <conditionalFormatting sqref="B60:B61">
    <cfRule type="duplicateValues" dxfId="208" priority="9"/>
  </conditionalFormatting>
  <conditionalFormatting sqref="B60:B62">
    <cfRule type="duplicateValues" dxfId="207" priority="8"/>
  </conditionalFormatting>
  <conditionalFormatting sqref="B63:B64">
    <cfRule type="duplicateValues" dxfId="206" priority="7"/>
  </conditionalFormatting>
  <conditionalFormatting sqref="B63:B64">
    <cfRule type="duplicateValues" dxfId="205" priority="6"/>
  </conditionalFormatting>
  <conditionalFormatting sqref="B63:B64">
    <cfRule type="duplicateValues" dxfId="204" priority="5"/>
  </conditionalFormatting>
  <conditionalFormatting sqref="B63:B64">
    <cfRule type="duplicateValues" dxfId="203" priority="4"/>
  </conditionalFormatting>
  <conditionalFormatting sqref="B65:B66">
    <cfRule type="duplicateValues" dxfId="202" priority="3"/>
  </conditionalFormatting>
  <conditionalFormatting sqref="B68">
    <cfRule type="duplicateValues" dxfId="201" priority="2"/>
  </conditionalFormatting>
  <conditionalFormatting sqref="B67:B68">
    <cfRule type="duplicateValues" dxfId="200" priority="1"/>
  </conditionalFormatting>
  <conditionalFormatting sqref="B50:B52">
    <cfRule type="duplicateValues" dxfId="199" priority="150267"/>
  </conditionalFormatting>
  <conditionalFormatting sqref="B4:B6">
    <cfRule type="duplicateValues" dxfId="198" priority="150279"/>
  </conditionalFormatting>
  <dataValidations count="3">
    <dataValidation type="list" allowBlank="1" showInputMessage="1" showErrorMessage="1" sqref="E92 E39:E40" xr:uid="{00000000-0002-0000-0600-000000000000}">
      <formula1>#REF!</formula1>
    </dataValidation>
    <dataValidation type="list" allowBlank="1" showInputMessage="1" showErrorMessage="1" sqref="E100:E103 E4:E38 E50:E88" xr:uid="{A6CC75D7-3076-4D26-BF99-DE0456BB78E9}">
      <formula1>#REF!</formula1>
    </dataValidation>
    <dataValidation type="list" allowBlank="1" showInputMessage="1" showErrorMessage="1" sqref="F103:I103" xr:uid="{886181D1-97C8-4762-96B9-F6DF32019F9B}">
      <formula1>$D$2:$D$7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1000000}">
          <x14:formula1>
            <xm:f>DV!$D$2:$D$22</xm:f>
          </x14:formula1>
          <xm:sqref>I91:I92 F92:H92 F50:H88 I50:I89 F4:I40</xm:sqref>
        </x14:dataValidation>
        <x14:dataValidation type="list" allowBlank="1" showInputMessage="1" showErrorMessage="1" xr:uid="{00000000-0002-0000-0600-000003000000}">
          <x14:formula1>
            <xm:f>DV!$D$2:$D$19</xm:f>
          </x14:formula1>
          <xm:sqref>I90</xm:sqref>
        </x14:dataValidation>
        <x14:dataValidation type="list" allowBlank="1" showInputMessage="1" showErrorMessage="1" xr:uid="{7935D874-F7AC-4D9E-9006-E9B7BD54F37A}">
          <x14:formula1>
            <xm:f>DV!$D$2:$D$28</xm:f>
          </x14:formula1>
          <xm:sqref>F100:I102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A83"/>
  <sheetViews>
    <sheetView showGridLines="0" zoomScale="80" zoomScaleNormal="80" workbookViewId="0">
      <selection activeCell="H36" sqref="H36"/>
    </sheetView>
  </sheetViews>
  <sheetFormatPr defaultRowHeight="15"/>
  <cols>
    <col min="2" max="2" width="15.42578125" bestFit="1" customWidth="1"/>
    <col min="3" max="3" width="39" bestFit="1" customWidth="1"/>
    <col min="4" max="4" width="4.7109375" bestFit="1" customWidth="1"/>
    <col min="5" max="5" width="10.140625" bestFit="1" customWidth="1"/>
    <col min="6" max="8" width="17.5703125" bestFit="1" customWidth="1"/>
    <col min="9" max="9" width="18" bestFit="1" customWidth="1"/>
    <col min="10" max="17" width="4" bestFit="1" customWidth="1"/>
    <col min="18" max="18" width="16.28515625" bestFit="1" customWidth="1"/>
    <col min="19" max="19" width="5.7109375" hidden="1" customWidth="1"/>
    <col min="20" max="21" width="16" customWidth="1"/>
    <col min="22" max="22" width="9" bestFit="1" customWidth="1"/>
    <col min="23" max="23" width="8.140625" customWidth="1"/>
    <col min="24" max="24" width="9.28515625" bestFit="1" customWidth="1"/>
    <col min="25" max="26" width="9" bestFit="1" customWidth="1"/>
  </cols>
  <sheetData>
    <row r="1" spans="2:26">
      <c r="T1" s="223" t="s">
        <v>255</v>
      </c>
      <c r="U1" s="224"/>
      <c r="V1" s="40" t="s">
        <v>113</v>
      </c>
      <c r="W1" s="40" t="s">
        <v>114</v>
      </c>
      <c r="X1" s="40" t="s">
        <v>115</v>
      </c>
      <c r="Y1" s="40" t="s">
        <v>116</v>
      </c>
      <c r="Z1" s="40" t="s">
        <v>6</v>
      </c>
    </row>
    <row r="2" spans="2:26">
      <c r="B2" s="66" t="s">
        <v>149</v>
      </c>
      <c r="C2" s="226" t="s">
        <v>186</v>
      </c>
      <c r="D2" s="227" t="s">
        <v>9</v>
      </c>
      <c r="E2" s="228" t="s">
        <v>9</v>
      </c>
      <c r="F2" s="229" t="s">
        <v>27</v>
      </c>
      <c r="G2" s="230"/>
      <c r="H2" s="230"/>
      <c r="I2" s="231"/>
      <c r="J2" s="229" t="s">
        <v>4</v>
      </c>
      <c r="K2" s="230"/>
      <c r="L2" s="230"/>
      <c r="M2" s="231"/>
      <c r="N2" s="229" t="s">
        <v>109</v>
      </c>
      <c r="O2" s="230"/>
      <c r="P2" s="230"/>
      <c r="Q2" s="231"/>
      <c r="T2" s="232" t="s">
        <v>4</v>
      </c>
      <c r="U2" s="234"/>
      <c r="V2" s="4">
        <f>J33</f>
        <v>50</v>
      </c>
      <c r="W2" s="4">
        <f t="shared" ref="W2:Y2" si="0">K33</f>
        <v>50</v>
      </c>
      <c r="X2" s="4">
        <f>L33</f>
        <v>0</v>
      </c>
      <c r="Y2" s="4">
        <f t="shared" si="0"/>
        <v>0</v>
      </c>
      <c r="Z2" s="4">
        <f>SUM(V2:Y2)</f>
        <v>100</v>
      </c>
    </row>
    <row r="3" spans="2:26">
      <c r="B3" s="40" t="s">
        <v>110</v>
      </c>
      <c r="C3" s="40" t="s">
        <v>102</v>
      </c>
      <c r="D3" s="40" t="s">
        <v>111</v>
      </c>
      <c r="E3" s="40" t="s">
        <v>112</v>
      </c>
      <c r="F3" s="40" t="s">
        <v>113</v>
      </c>
      <c r="G3" s="40" t="s">
        <v>114</v>
      </c>
      <c r="H3" s="40" t="s">
        <v>115</v>
      </c>
      <c r="I3" s="40" t="s">
        <v>116</v>
      </c>
      <c r="J3" s="40" t="s">
        <v>113</v>
      </c>
      <c r="K3" s="40" t="s">
        <v>114</v>
      </c>
      <c r="L3" s="40" t="s">
        <v>115</v>
      </c>
      <c r="M3" s="40" t="s">
        <v>116</v>
      </c>
      <c r="N3" s="40" t="s">
        <v>113</v>
      </c>
      <c r="O3" s="40" t="s">
        <v>114</v>
      </c>
      <c r="P3" s="40" t="s">
        <v>115</v>
      </c>
      <c r="Q3" s="40" t="s">
        <v>116</v>
      </c>
      <c r="R3" s="41" t="s">
        <v>117</v>
      </c>
      <c r="T3" s="232" t="s">
        <v>109</v>
      </c>
      <c r="U3" s="234"/>
      <c r="V3" s="4">
        <f>N33</f>
        <v>0</v>
      </c>
      <c r="W3" s="4">
        <f t="shared" ref="W3:Y3" si="1">O33</f>
        <v>9</v>
      </c>
      <c r="X3" s="4">
        <f t="shared" si="1"/>
        <v>1</v>
      </c>
      <c r="Y3" s="4">
        <f t="shared" si="1"/>
        <v>1</v>
      </c>
      <c r="Z3" s="4">
        <f>SUM(V3:Y3)</f>
        <v>11</v>
      </c>
    </row>
    <row r="4" spans="2:26">
      <c r="B4" s="73">
        <v>33277</v>
      </c>
      <c r="C4" s="136" t="s">
        <v>202</v>
      </c>
      <c r="D4" s="138" t="s">
        <v>101</v>
      </c>
      <c r="E4" s="138" t="s">
        <v>99</v>
      </c>
      <c r="F4" s="138" t="s">
        <v>227</v>
      </c>
      <c r="G4" s="138" t="s">
        <v>227</v>
      </c>
      <c r="H4" s="138"/>
      <c r="I4" s="138"/>
      <c r="J4" s="134">
        <f>IFERROR(VLOOKUP(F4,DV!$D:$E,2,FALSE),0)</f>
        <v>2</v>
      </c>
      <c r="K4" s="134">
        <f>IFERROR(VLOOKUP(G4,DV!$D:$E,2,FALSE),0)</f>
        <v>2</v>
      </c>
      <c r="L4" s="134">
        <f>IFERROR(VLOOKUP(H4,DV!$D:$E,2,FALSE),0)</f>
        <v>0</v>
      </c>
      <c r="M4" s="134">
        <f>IFERROR(VLOOKUP(I4,DV!$D:$E,2,FALSE),0)</f>
        <v>0</v>
      </c>
      <c r="N4" s="138">
        <f>COUNTIFS(Week,'OverAll Adherence'!N$3,Agent_ID,'OverAll Adherence'!$B4,TargeType,"Agent Level",Queue,$C$2)</f>
        <v>0</v>
      </c>
      <c r="O4" s="133">
        <f>COUNTIFS(Week,'OverAll Adherence'!O$3,Agent_ID,'OverAll Adherence'!$B4,TargeType,"Agent Level",Queue,$C$2)</f>
        <v>1</v>
      </c>
      <c r="P4" s="133">
        <f>COUNTIFS(Week,'OverAll Adherence'!P$3,Agent_ID,'OverAll Adherence'!$B4,TargeType,"Agent Level",Queue,$C$2)</f>
        <v>0</v>
      </c>
      <c r="Q4" s="133">
        <f>COUNTIFS(Week,'OverAll Adherence'!Q$3,Agent_ID,'OverAll Adherence'!$B4,TargeType,"Agent Level",Queue,$C$2)</f>
        <v>0</v>
      </c>
      <c r="R4" s="26" t="b">
        <f t="shared" ref="R4" si="2">SUM(N4:Q4)&gt;=SUM(J4:M4)</f>
        <v>0</v>
      </c>
      <c r="S4" s="78">
        <f>IFERROR(SUM(N9:Q9)/SUM(J9:M9),"")</f>
        <v>0</v>
      </c>
      <c r="T4" s="232" t="s">
        <v>146</v>
      </c>
      <c r="U4" s="234"/>
      <c r="V4" s="54">
        <f>IF(V2&lt;&gt;0,V3/V2,"")</f>
        <v>0</v>
      </c>
      <c r="W4" s="54">
        <f>IF(W2&lt;&gt;0,W3/W2,"")</f>
        <v>0.18</v>
      </c>
      <c r="X4" s="54" t="str">
        <f>IF(X2&lt;&gt;0,X3/X2,"")</f>
        <v/>
      </c>
      <c r="Y4" s="54" t="str">
        <f>IF(Y2&lt;&gt;0,Y3/Y2,"")</f>
        <v/>
      </c>
      <c r="Z4" s="54">
        <f>IF(Z2&lt;&gt;0,Z3/Z2,"")</f>
        <v>0.11</v>
      </c>
    </row>
    <row r="5" spans="2:26">
      <c r="B5" s="73">
        <v>32764</v>
      </c>
      <c r="C5" s="136" t="s">
        <v>266</v>
      </c>
      <c r="D5" s="138" t="s">
        <v>101</v>
      </c>
      <c r="E5" s="138" t="s">
        <v>99</v>
      </c>
      <c r="F5" s="138" t="s">
        <v>227</v>
      </c>
      <c r="G5" s="138" t="s">
        <v>227</v>
      </c>
      <c r="H5" s="138"/>
      <c r="I5" s="138"/>
      <c r="J5" s="134">
        <f>IFERROR(VLOOKUP(F5,DV!$D:$E,2,FALSE),0)</f>
        <v>2</v>
      </c>
      <c r="K5" s="134">
        <f>IFERROR(VLOOKUP(G5,DV!$D:$E,2,FALSE),0)</f>
        <v>2</v>
      </c>
      <c r="L5" s="134">
        <f>IFERROR(VLOOKUP(H5,DV!$D:$E,2,FALSE),0)</f>
        <v>0</v>
      </c>
      <c r="M5" s="134">
        <f>IFERROR(VLOOKUP(I5,DV!$D:$E,2,FALSE),0)</f>
        <v>0</v>
      </c>
      <c r="N5" s="138">
        <f>COUNTIFS(Week,'OverAll Adherence'!N$3,Agent_ID,'OverAll Adherence'!$B5,TargeType,"Agent Level",Queue,$C$2)</f>
        <v>0</v>
      </c>
      <c r="O5" s="133">
        <f>COUNTIFS(Week,'OverAll Adherence'!O$3,Agent_ID,'OverAll Adherence'!$B5,TargeType,"Agent Level",Queue,$C$2)</f>
        <v>0</v>
      </c>
      <c r="P5" s="133">
        <f>COUNTIFS(Week,'OverAll Adherence'!P$3,Agent_ID,'OverAll Adherence'!$B5,TargeType,"Agent Level",Queue,$C$2)</f>
        <v>0</v>
      </c>
      <c r="Q5" s="133">
        <f>COUNTIFS(Week,'OverAll Adherence'!Q$3,Agent_ID,'OverAll Adherence'!$B5,TargeType,"Agent Level",Queue,$C$2)</f>
        <v>0</v>
      </c>
      <c r="R5" s="26" t="b">
        <f t="shared" ref="R5" si="3">SUM(N5:Q5)&gt;=SUM(J5:M5)</f>
        <v>0</v>
      </c>
      <c r="S5" s="78">
        <f t="shared" ref="S5" si="4">IFERROR(SUM(N11:Q11)/SUM(J11:M11),"")</f>
        <v>0</v>
      </c>
    </row>
    <row r="6" spans="2:26">
      <c r="B6" s="77">
        <v>32462</v>
      </c>
      <c r="C6" s="135" t="s">
        <v>298</v>
      </c>
      <c r="D6" s="138" t="s">
        <v>101</v>
      </c>
      <c r="E6" s="138" t="s">
        <v>99</v>
      </c>
      <c r="F6" s="138" t="s">
        <v>227</v>
      </c>
      <c r="G6" s="138" t="s">
        <v>227</v>
      </c>
      <c r="H6" s="138"/>
      <c r="I6" s="138"/>
      <c r="J6" s="134">
        <f>IFERROR(VLOOKUP(F6,DV!$D:$E,2,FALSE),0)</f>
        <v>2</v>
      </c>
      <c r="K6" s="134">
        <f>IFERROR(VLOOKUP(G6,DV!$D:$E,2,FALSE),0)</f>
        <v>2</v>
      </c>
      <c r="L6" s="134">
        <f>IFERROR(VLOOKUP(H6,DV!$D:$E,2,FALSE),0)</f>
        <v>0</v>
      </c>
      <c r="M6" s="134">
        <f>IFERROR(VLOOKUP(I6,DV!$D:$E,2,FALSE),0)</f>
        <v>0</v>
      </c>
      <c r="N6" s="133">
        <f>COUNTIFS(Week,'OverAll Adherence'!N$3,Agent_ID,'OverAll Adherence'!$B6,TargeType,"Agent Level",Queue,$C$2)</f>
        <v>0</v>
      </c>
      <c r="O6" s="133">
        <f>COUNTIFS(Week,'OverAll Adherence'!O$3,Agent_ID,'OverAll Adherence'!$B6,TargeType,"Agent Level",Queue,$C$2)</f>
        <v>1</v>
      </c>
      <c r="P6" s="133">
        <f>COUNTIFS(Week,'OverAll Adherence'!P$3,Agent_ID,'OverAll Adherence'!$B6,TargeType,"Agent Level",Queue,$C$2)</f>
        <v>0</v>
      </c>
      <c r="Q6" s="133">
        <f>COUNTIFS(Week,'OverAll Adherence'!Q$3,Agent_ID,'OverAll Adherence'!$B6,TargeType,"Agent Level",Queue,$C$2)</f>
        <v>1</v>
      </c>
      <c r="R6" s="26" t="b">
        <f t="shared" ref="R6" si="5">SUM(N6:Q6)&gt;=SUM(J6:M6)</f>
        <v>0</v>
      </c>
      <c r="S6" s="78" t="str">
        <f>IFERROR(SUM(#REF!)/SUM(#REF!),"")</f>
        <v/>
      </c>
    </row>
    <row r="7" spans="2:26">
      <c r="B7" s="77">
        <v>33270</v>
      </c>
      <c r="C7" s="129" t="s">
        <v>299</v>
      </c>
      <c r="D7" s="138" t="s">
        <v>101</v>
      </c>
      <c r="E7" s="138" t="s">
        <v>99</v>
      </c>
      <c r="F7" s="138" t="s">
        <v>227</v>
      </c>
      <c r="G7" s="138" t="s">
        <v>227</v>
      </c>
      <c r="H7" s="138"/>
      <c r="I7" s="138"/>
      <c r="J7" s="134">
        <f>IFERROR(VLOOKUP(F7,DV!$D:$E,2,FALSE),0)</f>
        <v>2</v>
      </c>
      <c r="K7" s="134">
        <f>IFERROR(VLOOKUP(G7,DV!$D:$E,2,FALSE),0)</f>
        <v>2</v>
      </c>
      <c r="L7" s="134">
        <f>IFERROR(VLOOKUP(H7,DV!$D:$E,2,FALSE),0)</f>
        <v>0</v>
      </c>
      <c r="M7" s="134">
        <f>IFERROR(VLOOKUP(I7,DV!$D:$E,2,FALSE),0)</f>
        <v>0</v>
      </c>
      <c r="N7" s="133">
        <f>COUNTIFS(Week,'OverAll Adherence'!N$3,Agent_ID,'OverAll Adherence'!$B7,TargeType,"Agent Level",Queue,$C$2)</f>
        <v>0</v>
      </c>
      <c r="O7" s="133">
        <f>COUNTIFS(Week,'OverAll Adherence'!O$3,Agent_ID,'OverAll Adherence'!$B7,TargeType,"Agent Level",Queue,$C$2)</f>
        <v>1</v>
      </c>
      <c r="P7" s="133">
        <f>COUNTIFS(Week,'OverAll Adherence'!P$3,Agent_ID,'OverAll Adherence'!$B7,TargeType,"Agent Level",Queue,$C$2)</f>
        <v>0</v>
      </c>
      <c r="Q7" s="133">
        <f>COUNTIFS(Week,'OverAll Adherence'!Q$3,Agent_ID,'OverAll Adherence'!$B7,TargeType,"Agent Level",Queue,$C$2)</f>
        <v>0</v>
      </c>
      <c r="R7" s="26" t="b">
        <f t="shared" ref="R7:R8" si="6">SUM(N7:Q7)&gt;=SUM(J7:M7)</f>
        <v>0</v>
      </c>
      <c r="S7" s="78">
        <f t="shared" ref="S7:S9" si="7">IFERROR(SUM(N6:Q6)/SUM(J6:M6),"")</f>
        <v>0.5</v>
      </c>
    </row>
    <row r="8" spans="2:26">
      <c r="B8" s="77">
        <v>33271</v>
      </c>
      <c r="C8" s="135" t="s">
        <v>300</v>
      </c>
      <c r="D8" s="138" t="s">
        <v>101</v>
      </c>
      <c r="E8" s="138" t="s">
        <v>99</v>
      </c>
      <c r="F8" s="138" t="s">
        <v>227</v>
      </c>
      <c r="G8" s="138" t="s">
        <v>227</v>
      </c>
      <c r="H8" s="138"/>
      <c r="I8" s="138"/>
      <c r="J8" s="134">
        <f>IFERROR(VLOOKUP(F8,DV!$D:$E,2,FALSE),0)</f>
        <v>2</v>
      </c>
      <c r="K8" s="134">
        <f>IFERROR(VLOOKUP(G8,DV!$D:$E,2,FALSE),0)</f>
        <v>2</v>
      </c>
      <c r="L8" s="134">
        <f>IFERROR(VLOOKUP(H8,DV!$D:$E,2,FALSE),0)</f>
        <v>0</v>
      </c>
      <c r="M8" s="134">
        <f>IFERROR(VLOOKUP(I8,DV!$D:$E,2,FALSE),0)</f>
        <v>0</v>
      </c>
      <c r="N8" s="133">
        <f>COUNTIFS(Week,'OverAll Adherence'!N$3,Agent_ID,'OverAll Adherence'!$B8,TargeType,"Agent Level",Queue,$C$2)</f>
        <v>0</v>
      </c>
      <c r="O8" s="133">
        <f>COUNTIFS(Week,'OverAll Adherence'!O$3,Agent_ID,'OverAll Adherence'!$B8,TargeType,"Agent Level",Queue,$C$2)</f>
        <v>2</v>
      </c>
      <c r="P8" s="133">
        <f>COUNTIFS(Week,'OverAll Adherence'!P$3,Agent_ID,'OverAll Adherence'!$B8,TargeType,"Agent Level",Queue,$C$2)</f>
        <v>0</v>
      </c>
      <c r="Q8" s="133">
        <f>COUNTIFS(Week,'OverAll Adherence'!Q$3,Agent_ID,'OverAll Adherence'!$B8,TargeType,"Agent Level",Queue,$C$2)</f>
        <v>0</v>
      </c>
      <c r="R8" s="26" t="b">
        <f t="shared" si="6"/>
        <v>0</v>
      </c>
      <c r="S8" s="78">
        <f t="shared" si="7"/>
        <v>0.25</v>
      </c>
    </row>
    <row r="9" spans="2:26">
      <c r="B9" s="77">
        <v>32760</v>
      </c>
      <c r="C9" s="135" t="s">
        <v>302</v>
      </c>
      <c r="D9" s="138" t="s">
        <v>101</v>
      </c>
      <c r="E9" s="138" t="s">
        <v>99</v>
      </c>
      <c r="F9" s="138" t="s">
        <v>227</v>
      </c>
      <c r="G9" s="138" t="s">
        <v>227</v>
      </c>
      <c r="H9" s="138"/>
      <c r="I9" s="138"/>
      <c r="J9" s="134">
        <f>IFERROR(VLOOKUP(F9,DV!$D:$E,2,FALSE),0)</f>
        <v>2</v>
      </c>
      <c r="K9" s="134">
        <f>IFERROR(VLOOKUP(G9,DV!$D:$E,2,FALSE),0)</f>
        <v>2</v>
      </c>
      <c r="L9" s="134">
        <f>IFERROR(VLOOKUP(H9,DV!$D:$E,2,FALSE),0)</f>
        <v>0</v>
      </c>
      <c r="M9" s="134">
        <f>IFERROR(VLOOKUP(I9,DV!$D:$E,2,FALSE),0)</f>
        <v>0</v>
      </c>
      <c r="N9" s="138">
        <f>COUNTIFS(Week,'OverAll Adherence'!N$3,Agent_ID,'OverAll Adherence'!$B9,TargeType,"Agent Level",Queue,$C$2)</f>
        <v>0</v>
      </c>
      <c r="O9" s="138">
        <f>COUNTIFS(Week,'OverAll Adherence'!O$3,Agent_ID,'OverAll Adherence'!$B9,TargeType,"Agent Level",Queue,$C$2)</f>
        <v>0</v>
      </c>
      <c r="P9" s="138">
        <f>COUNTIFS(Week,'OverAll Adherence'!P$3,Agent_ID,'OverAll Adherence'!$B9,TargeType,"Agent Level",Queue,$C$2)</f>
        <v>0</v>
      </c>
      <c r="Q9" s="138">
        <f>COUNTIFS(Week,'OverAll Adherence'!Q$3,Agent_ID,'OverAll Adherence'!$B9,TargeType,"Agent Level",Queue,$C$2)</f>
        <v>0</v>
      </c>
      <c r="R9" s="26" t="b">
        <f t="shared" ref="R9" si="8">SUM(N9:Q9)&gt;=SUM(J9:M9)</f>
        <v>0</v>
      </c>
      <c r="S9" s="78">
        <f t="shared" si="7"/>
        <v>0.5</v>
      </c>
    </row>
    <row r="10" spans="2:26">
      <c r="B10" s="72">
        <v>31924</v>
      </c>
      <c r="C10" s="135" t="s">
        <v>310</v>
      </c>
      <c r="D10" s="138" t="s">
        <v>101</v>
      </c>
      <c r="E10" s="138" t="s">
        <v>99</v>
      </c>
      <c r="F10" s="138" t="s">
        <v>227</v>
      </c>
      <c r="G10" s="138" t="s">
        <v>227</v>
      </c>
      <c r="H10" s="138"/>
      <c r="I10" s="138"/>
      <c r="J10" s="134">
        <f>IFERROR(VLOOKUP(F10,DV!$D:$E,2,FALSE),0)</f>
        <v>2</v>
      </c>
      <c r="K10" s="134">
        <f>IFERROR(VLOOKUP(G10,DV!$D:$E,2,FALSE),0)</f>
        <v>2</v>
      </c>
      <c r="L10" s="134">
        <f>IFERROR(VLOOKUP(H10,DV!$D:$E,2,FALSE),0)</f>
        <v>0</v>
      </c>
      <c r="M10" s="134">
        <f>IFERROR(VLOOKUP(I10,DV!$D:$E,2,FALSE),0)</f>
        <v>0</v>
      </c>
      <c r="N10" s="138">
        <f>COUNTIFS(Week,'OverAll Adherence'!N$3,Agent_ID,'OverAll Adherence'!$B10,TargeType,"Agent Level",Queue,$C$2)</f>
        <v>0</v>
      </c>
      <c r="O10" s="138">
        <f>COUNTIFS(Week,'OverAll Adherence'!O$3,Agent_ID,'OverAll Adherence'!$B10,TargeType,"Agent Level",Queue,$C$2)</f>
        <v>1</v>
      </c>
      <c r="P10" s="138">
        <f>COUNTIFS(Week,'OverAll Adherence'!P$3,Agent_ID,'OverAll Adherence'!$B10,TargeType,"Agent Level",Queue,$C$2)</f>
        <v>0</v>
      </c>
      <c r="Q10" s="138">
        <f>COUNTIFS(Week,'OverAll Adherence'!Q$3,Agent_ID,'OverAll Adherence'!$B10,TargeType,"Agent Level",Queue,$C$2)</f>
        <v>0</v>
      </c>
      <c r="R10" s="26" t="b">
        <f t="shared" ref="R10:R12" si="9">SUM(N10:Q10)&gt;=SUM(J10:M10)</f>
        <v>0</v>
      </c>
      <c r="S10" s="78">
        <f>IFERROR(SUM(N9:Q9)/SUM(J9:M9),"")</f>
        <v>0</v>
      </c>
    </row>
    <row r="11" spans="2:26">
      <c r="B11" s="77">
        <v>33279</v>
      </c>
      <c r="C11" s="135" t="s">
        <v>311</v>
      </c>
      <c r="D11" s="138" t="s">
        <v>101</v>
      </c>
      <c r="E11" s="138" t="s">
        <v>99</v>
      </c>
      <c r="F11" s="138" t="s">
        <v>227</v>
      </c>
      <c r="G11" s="138" t="s">
        <v>227</v>
      </c>
      <c r="H11" s="138"/>
      <c r="I11" s="138"/>
      <c r="J11" s="134">
        <f>IFERROR(VLOOKUP(F11,DV!$D:$E,2,FALSE),0)</f>
        <v>2</v>
      </c>
      <c r="K11" s="134">
        <f>IFERROR(VLOOKUP(G11,DV!$D:$E,2,FALSE),0)</f>
        <v>2</v>
      </c>
      <c r="L11" s="134">
        <f>IFERROR(VLOOKUP(H11,DV!$D:$E,2,FALSE),0)</f>
        <v>0</v>
      </c>
      <c r="M11" s="134">
        <f>IFERROR(VLOOKUP(I11,DV!$D:$E,2,FALSE),0)</f>
        <v>0</v>
      </c>
      <c r="N11" s="138">
        <f>COUNTIFS(Week,'OverAll Adherence'!N$3,Agent_ID,'OverAll Adherence'!$B11,TargeType,"Agent Level",Queue,$C$2)</f>
        <v>0</v>
      </c>
      <c r="O11" s="138">
        <f>COUNTIFS(Week,'OverAll Adherence'!O$3,Agent_ID,'OverAll Adherence'!$B11,TargeType,"Agent Level",Queue,$C$2)</f>
        <v>0</v>
      </c>
      <c r="P11" s="138">
        <f>COUNTIFS(Week,'OverAll Adherence'!P$3,Agent_ID,'OverAll Adherence'!$B11,TargeType,"Agent Level",Queue,$C$2)</f>
        <v>0</v>
      </c>
      <c r="Q11" s="138">
        <f>COUNTIFS(Week,'OverAll Adherence'!Q$3,Agent_ID,'OverAll Adherence'!$B11,TargeType,"Agent Level",Queue,$C$2)</f>
        <v>0</v>
      </c>
      <c r="R11" s="26" t="b">
        <f t="shared" si="9"/>
        <v>0</v>
      </c>
      <c r="S11" s="78">
        <f>IFERROR(SUM(N10:Q10)/SUM(J10:M10),"")</f>
        <v>0.25</v>
      </c>
    </row>
    <row r="12" spans="2:26">
      <c r="B12" s="77">
        <v>39025</v>
      </c>
      <c r="C12" s="135" t="s">
        <v>317</v>
      </c>
      <c r="D12" s="138" t="s">
        <v>101</v>
      </c>
      <c r="E12" s="138" t="s">
        <v>99</v>
      </c>
      <c r="F12" s="138" t="s">
        <v>227</v>
      </c>
      <c r="G12" s="138" t="s">
        <v>227</v>
      </c>
      <c r="H12" s="138"/>
      <c r="I12" s="138"/>
      <c r="J12" s="134">
        <f>IFERROR(VLOOKUP(F12,DV!$D:$E,2,FALSE),0)</f>
        <v>2</v>
      </c>
      <c r="K12" s="134">
        <f>IFERROR(VLOOKUP(G12,DV!$D:$E,2,FALSE),0)</f>
        <v>2</v>
      </c>
      <c r="L12" s="134">
        <f>IFERROR(VLOOKUP(H12,DV!$D:$E,2,FALSE),0)</f>
        <v>0</v>
      </c>
      <c r="M12" s="134">
        <f>IFERROR(VLOOKUP(I12,DV!$D:$E,2,FALSE),0)</f>
        <v>0</v>
      </c>
      <c r="N12" s="138">
        <f>COUNTIFS(Week,'OverAll Adherence'!N$3,Agent_ID,'OverAll Adherence'!$B12,TargeType,"Agent Level",Queue,$C$2)</f>
        <v>0</v>
      </c>
      <c r="O12" s="138">
        <f>COUNTIFS(Week,'OverAll Adherence'!O$3,Agent_ID,'OverAll Adherence'!$B12,TargeType,"Agent Level",Queue,$C$2)</f>
        <v>0</v>
      </c>
      <c r="P12" s="138">
        <f>COUNTIFS(Week,'OverAll Adherence'!P$3,Agent_ID,'OverAll Adherence'!$B12,TargeType,"Agent Level",Queue,$C$2)</f>
        <v>0</v>
      </c>
      <c r="Q12" s="138">
        <f>COUNTIFS(Week,'OverAll Adherence'!Q$3,Agent_ID,'OverAll Adherence'!$B12,TargeType,"Agent Level",Queue,$C$2)</f>
        <v>0</v>
      </c>
      <c r="R12" s="26" t="b">
        <f t="shared" si="9"/>
        <v>0</v>
      </c>
      <c r="S12" s="78">
        <f>IFERROR(SUM(N11:Q11)/SUM(J11:M11),"")</f>
        <v>0</v>
      </c>
    </row>
    <row r="13" spans="2:26">
      <c r="B13" s="77">
        <v>39024</v>
      </c>
      <c r="C13" s="135" t="s">
        <v>318</v>
      </c>
      <c r="D13" s="138" t="s">
        <v>101</v>
      </c>
      <c r="E13" s="138" t="s">
        <v>99</v>
      </c>
      <c r="F13" s="138" t="s">
        <v>227</v>
      </c>
      <c r="G13" s="138" t="s">
        <v>227</v>
      </c>
      <c r="H13" s="138"/>
      <c r="I13" s="138"/>
      <c r="J13" s="134">
        <f>IFERROR(VLOOKUP(F13,DV!$D:$E,2,FALSE),0)</f>
        <v>2</v>
      </c>
      <c r="K13" s="134">
        <f>IFERROR(VLOOKUP(G13,DV!$D:$E,2,FALSE),0)</f>
        <v>2</v>
      </c>
      <c r="L13" s="134">
        <f>IFERROR(VLOOKUP(H13,DV!$D:$E,2,FALSE),0)</f>
        <v>0</v>
      </c>
      <c r="M13" s="134">
        <f>IFERROR(VLOOKUP(I13,DV!$D:$E,2,FALSE),0)</f>
        <v>0</v>
      </c>
      <c r="N13" s="138">
        <f>COUNTIFS(Week,'OverAll Adherence'!N$3,Agent_ID,'OverAll Adherence'!$B13,TargeType,"Agent Level",Queue,$C$2)</f>
        <v>0</v>
      </c>
      <c r="O13" s="138">
        <f>COUNTIFS(Week,'OverAll Adherence'!O$3,Agent_ID,'OverAll Adherence'!$B13,TargeType,"Agent Level",Queue,$C$2)</f>
        <v>0</v>
      </c>
      <c r="P13" s="138">
        <f>COUNTIFS(Week,'OverAll Adherence'!P$3,Agent_ID,'OverAll Adherence'!$B13,TargeType,"Agent Level",Queue,$C$2)</f>
        <v>0</v>
      </c>
      <c r="Q13" s="138">
        <f>COUNTIFS(Week,'OverAll Adherence'!Q$3,Agent_ID,'OverAll Adherence'!$B13,TargeType,"Agent Level",Queue,$C$2)</f>
        <v>0</v>
      </c>
      <c r="R13" s="26" t="b">
        <f t="shared" ref="R13" si="10">SUM(N13:Q13)&gt;=SUM(J13:M13)</f>
        <v>0</v>
      </c>
      <c r="S13" s="78" t="str">
        <f>IFERROR(SUM(N37:Q37)/SUM(J37:M37),"")</f>
        <v/>
      </c>
      <c r="T13" s="235" t="s">
        <v>256</v>
      </c>
      <c r="U13" s="236"/>
      <c r="V13" s="40" t="s">
        <v>113</v>
      </c>
      <c r="W13" s="40" t="s">
        <v>114</v>
      </c>
      <c r="X13" s="40" t="s">
        <v>115</v>
      </c>
      <c r="Y13" s="40" t="s">
        <v>116</v>
      </c>
      <c r="Z13" s="40" t="s">
        <v>6</v>
      </c>
    </row>
    <row r="14" spans="2:26" ht="15" customHeight="1">
      <c r="B14" s="77">
        <v>32961</v>
      </c>
      <c r="C14" s="135" t="s">
        <v>373</v>
      </c>
      <c r="D14" s="138" t="s">
        <v>101</v>
      </c>
      <c r="E14" s="138" t="s">
        <v>99</v>
      </c>
      <c r="F14" s="138" t="s">
        <v>227</v>
      </c>
      <c r="G14" s="138" t="s">
        <v>227</v>
      </c>
      <c r="H14" s="138"/>
      <c r="I14" s="138"/>
      <c r="J14" s="134">
        <f>IFERROR(VLOOKUP(F14,DV!$D:$E,2,FALSE),0)</f>
        <v>2</v>
      </c>
      <c r="K14" s="134">
        <f>IFERROR(VLOOKUP(G14,DV!$D:$E,2,FALSE),0)</f>
        <v>2</v>
      </c>
      <c r="L14" s="134">
        <f>IFERROR(VLOOKUP(H14,DV!$D:$E,2,FALSE),0)</f>
        <v>0</v>
      </c>
      <c r="M14" s="134">
        <f>IFERROR(VLOOKUP(I14,DV!$D:$E,2,FALSE),0)</f>
        <v>0</v>
      </c>
      <c r="N14" s="138">
        <f>COUNTIFS(Week,'OverAll Adherence'!N$3,Agent_ID,'OverAll Adherence'!$B14,TargeType,"Agent Level",Queue,$C$2)</f>
        <v>0</v>
      </c>
      <c r="O14" s="138">
        <f>COUNTIFS(Week,'OverAll Adherence'!O$3,Agent_ID,'OverAll Adherence'!$B14,TargeType,"Agent Level",Queue,$C$2)</f>
        <v>0</v>
      </c>
      <c r="P14" s="138">
        <f>COUNTIFS(Week,'OverAll Adherence'!P$3,Agent_ID,'OverAll Adherence'!$B14,TargeType,"Agent Level",Queue,$C$2)</f>
        <v>0</v>
      </c>
      <c r="Q14" s="138">
        <f>COUNTIFS(Week,'OverAll Adherence'!Q$3,Agent_ID,'OverAll Adherence'!$B14,TargeType,"Agent Level",Queue,$C$2)</f>
        <v>0</v>
      </c>
      <c r="R14" s="26" t="b">
        <f t="shared" ref="R14:R16" si="11">SUM(N14:Q14)&gt;=SUM(J14:M14)</f>
        <v>0</v>
      </c>
      <c r="S14" s="78" t="str">
        <f>IFERROR(SUM(N38:Q38)/SUM(J38:M38),"")</f>
        <v/>
      </c>
      <c r="T14" s="232" t="s">
        <v>4</v>
      </c>
      <c r="U14" s="234"/>
      <c r="V14" s="4">
        <f>J67</f>
        <v>50</v>
      </c>
      <c r="W14" s="4">
        <f t="shared" ref="W14:Y14" si="12">K67</f>
        <v>50</v>
      </c>
      <c r="X14" s="4">
        <f t="shared" si="12"/>
        <v>0</v>
      </c>
      <c r="Y14" s="4">
        <f t="shared" si="12"/>
        <v>0</v>
      </c>
      <c r="Z14" s="4">
        <f>SUM(V14:Y14)</f>
        <v>100</v>
      </c>
    </row>
    <row r="15" spans="2:26">
      <c r="B15" s="77">
        <v>31401</v>
      </c>
      <c r="C15" s="135" t="s">
        <v>376</v>
      </c>
      <c r="D15" s="138" t="s">
        <v>101</v>
      </c>
      <c r="E15" s="138" t="s">
        <v>99</v>
      </c>
      <c r="F15" s="138" t="s">
        <v>227</v>
      </c>
      <c r="G15" s="138" t="s">
        <v>227</v>
      </c>
      <c r="H15" s="138"/>
      <c r="I15" s="138"/>
      <c r="J15" s="134">
        <f>IFERROR(VLOOKUP(F15,DV!$D:$E,2,FALSE),0)</f>
        <v>2</v>
      </c>
      <c r="K15" s="134">
        <f>IFERROR(VLOOKUP(G15,DV!$D:$E,2,FALSE),0)</f>
        <v>2</v>
      </c>
      <c r="L15" s="134">
        <f>IFERROR(VLOOKUP(H15,DV!$D:$E,2,FALSE),0)</f>
        <v>0</v>
      </c>
      <c r="M15" s="134">
        <f>IFERROR(VLOOKUP(I15,DV!$D:$E,2,FALSE),0)</f>
        <v>0</v>
      </c>
      <c r="N15" s="138">
        <f>COUNTIFS(Week,'OverAll Adherence'!N$3,Agent_ID,'OverAll Adherence'!$B15,TargeType,"Agent Level",Queue,$C$2)</f>
        <v>0</v>
      </c>
      <c r="O15" s="138">
        <f>COUNTIFS(Week,'OverAll Adherence'!O$3,Agent_ID,'OverAll Adherence'!$B15,TargeType,"Agent Level",Queue,$C$2)</f>
        <v>0</v>
      </c>
      <c r="P15" s="138">
        <f>COUNTIFS(Week,'OverAll Adherence'!P$3,Agent_ID,'OverAll Adherence'!$B15,TargeType,"Agent Level",Queue,$C$2)</f>
        <v>0</v>
      </c>
      <c r="Q15" s="138">
        <f>COUNTIFS(Week,'OverAll Adherence'!Q$3,Agent_ID,'OverAll Adherence'!$B15,TargeType,"Agent Level",Queue,$C$2)</f>
        <v>0</v>
      </c>
      <c r="R15" s="26" t="b">
        <f t="shared" si="11"/>
        <v>0</v>
      </c>
      <c r="S15" s="78" t="str">
        <f>IFERROR(SUM(N39:Q39)/SUM(J39:M39),"")</f>
        <v/>
      </c>
      <c r="T15" s="232" t="s">
        <v>109</v>
      </c>
      <c r="U15" s="234"/>
      <c r="V15" s="4">
        <f>N67</f>
        <v>0</v>
      </c>
      <c r="W15" s="4">
        <f t="shared" ref="W15:Y15" si="13">O67</f>
        <v>10</v>
      </c>
      <c r="X15" s="4">
        <f t="shared" si="13"/>
        <v>2</v>
      </c>
      <c r="Y15" s="4">
        <f t="shared" si="13"/>
        <v>0</v>
      </c>
      <c r="Z15" s="4">
        <f>SUM(V15:Y15)</f>
        <v>12</v>
      </c>
    </row>
    <row r="16" spans="2:26">
      <c r="B16" s="77">
        <v>32962</v>
      </c>
      <c r="C16" s="135" t="s">
        <v>377</v>
      </c>
      <c r="D16" s="138" t="s">
        <v>101</v>
      </c>
      <c r="E16" s="138" t="s">
        <v>99</v>
      </c>
      <c r="F16" s="138" t="s">
        <v>227</v>
      </c>
      <c r="G16" s="138" t="s">
        <v>227</v>
      </c>
      <c r="H16" s="138"/>
      <c r="I16" s="138"/>
      <c r="J16" s="134">
        <f>IFERROR(VLOOKUP(F16,DV!$D:$E,2,FALSE),0)</f>
        <v>2</v>
      </c>
      <c r="K16" s="134">
        <f>IFERROR(VLOOKUP(G16,DV!$D:$E,2,FALSE),0)</f>
        <v>2</v>
      </c>
      <c r="L16" s="134">
        <f>IFERROR(VLOOKUP(H16,DV!$D:$E,2,FALSE),0)</f>
        <v>0</v>
      </c>
      <c r="M16" s="134">
        <f>IFERROR(VLOOKUP(I16,DV!$D:$E,2,FALSE),0)</f>
        <v>0</v>
      </c>
      <c r="N16" s="138">
        <f>COUNTIFS(Week,'OverAll Adherence'!N$3,Agent_ID,'OverAll Adherence'!$B16,TargeType,"Agent Level",Queue,$C$2)</f>
        <v>0</v>
      </c>
      <c r="O16" s="138">
        <f>COUNTIFS(Week,'OverAll Adherence'!O$3,Agent_ID,'OverAll Adherence'!$B16,TargeType,"Agent Level",Queue,$C$2)</f>
        <v>1</v>
      </c>
      <c r="P16" s="138">
        <f>COUNTIFS(Week,'OverAll Adherence'!P$3,Agent_ID,'OverAll Adherence'!$B16,TargeType,"Agent Level",Queue,$C$2)</f>
        <v>0</v>
      </c>
      <c r="Q16" s="138">
        <f>COUNTIFS(Week,'OverAll Adherence'!Q$3,Agent_ID,'OverAll Adherence'!$B16,TargeType,"Agent Level",Queue,$C$2)</f>
        <v>0</v>
      </c>
      <c r="R16" s="26" t="b">
        <f t="shared" si="11"/>
        <v>0</v>
      </c>
      <c r="S16" s="137"/>
      <c r="T16" s="232" t="s">
        <v>146</v>
      </c>
      <c r="U16" s="234"/>
      <c r="V16" s="54">
        <f>IF(V14&lt;&gt;0,V15/V14,"")</f>
        <v>0</v>
      </c>
      <c r="W16" s="54">
        <f>IF(W14&lt;&gt;0,W15/W14,"")</f>
        <v>0.2</v>
      </c>
      <c r="X16" s="54" t="str">
        <f>IF(X14&lt;&gt;0,X15/X14,"")</f>
        <v/>
      </c>
      <c r="Y16" s="54" t="str">
        <f>IF(Y14&lt;&gt;0,Y15/Y14,"")</f>
        <v/>
      </c>
      <c r="Z16" s="54">
        <f>IF(Z14&lt;&gt;0,Z15/Z14,"")</f>
        <v>0.12</v>
      </c>
    </row>
    <row r="17" spans="2:19">
      <c r="B17" s="180">
        <v>32754</v>
      </c>
      <c r="C17" s="181" t="s">
        <v>455</v>
      </c>
      <c r="D17" s="138" t="s">
        <v>101</v>
      </c>
      <c r="E17" s="138" t="s">
        <v>99</v>
      </c>
      <c r="F17" s="138" t="s">
        <v>226</v>
      </c>
      <c r="G17" s="138" t="s">
        <v>226</v>
      </c>
      <c r="H17" s="138"/>
      <c r="I17" s="138"/>
      <c r="J17" s="134">
        <f>IFERROR(VLOOKUP(F17,DV!$D:$E,2,FALSE),0)</f>
        <v>4</v>
      </c>
      <c r="K17" s="134">
        <f>IFERROR(VLOOKUP(G17,DV!$D:$E,2,FALSE),0)</f>
        <v>4</v>
      </c>
      <c r="L17" s="134">
        <f>IFERROR(VLOOKUP(H17,DV!$D:$E,2,FALSE),0)</f>
        <v>0</v>
      </c>
      <c r="M17" s="134">
        <f>IFERROR(VLOOKUP(I17,DV!$D:$E,2,FALSE),0)</f>
        <v>0</v>
      </c>
      <c r="N17" s="138">
        <f>COUNTIFS(Week,'OverAll Adherence'!N$3,Agent_ID,'OverAll Adherence'!$B17,TargeType,"Agent Level",Queue,$C$2)</f>
        <v>0</v>
      </c>
      <c r="O17" s="138">
        <f>COUNTIFS(Week,'OverAll Adherence'!O$3,Agent_ID,'OverAll Adherence'!$B17,TargeType,"Agent Level",Queue,$C$2)</f>
        <v>0</v>
      </c>
      <c r="P17" s="138">
        <f>COUNTIFS(Week,'OverAll Adherence'!P$3,Agent_ID,'OverAll Adherence'!$B17,TargeType,"Agent Level",Queue,$C$2)</f>
        <v>0</v>
      </c>
      <c r="Q17" s="138">
        <f>COUNTIFS(Week,'OverAll Adherence'!Q$3,Agent_ID,'OverAll Adherence'!$B17,TargeType,"Agent Level",Queue,$C$2)</f>
        <v>0</v>
      </c>
      <c r="R17" s="26" t="b">
        <f t="shared" ref="R17:R32" si="14">SUM(N17:Q17)&gt;=SUM(J17:M17)</f>
        <v>0</v>
      </c>
      <c r="S17" s="137"/>
    </row>
    <row r="18" spans="2:19">
      <c r="B18" s="180">
        <v>32785</v>
      </c>
      <c r="C18" s="181" t="s">
        <v>456</v>
      </c>
      <c r="D18" s="138" t="s">
        <v>101</v>
      </c>
      <c r="E18" s="138" t="s">
        <v>99</v>
      </c>
      <c r="F18" s="138" t="s">
        <v>226</v>
      </c>
      <c r="G18" s="138" t="s">
        <v>226</v>
      </c>
      <c r="H18" s="138"/>
      <c r="I18" s="138"/>
      <c r="J18" s="134">
        <f>IFERROR(VLOOKUP(F18,DV!$D:$E,2,FALSE),0)</f>
        <v>4</v>
      </c>
      <c r="K18" s="134">
        <f>IFERROR(VLOOKUP(G18,DV!$D:$E,2,FALSE),0)</f>
        <v>4</v>
      </c>
      <c r="L18" s="134">
        <f>IFERROR(VLOOKUP(H18,DV!$D:$E,2,FALSE),0)</f>
        <v>0</v>
      </c>
      <c r="M18" s="134">
        <f>IFERROR(VLOOKUP(I18,DV!$D:$E,2,FALSE),0)</f>
        <v>0</v>
      </c>
      <c r="N18" s="138">
        <f>COUNTIFS(Week,'OverAll Adherence'!N$3,Agent_ID,'OverAll Adherence'!$B18,TargeType,"Agent Level",Queue,$C$2)</f>
        <v>0</v>
      </c>
      <c r="O18" s="138">
        <f>COUNTIFS(Week,'OverAll Adherence'!O$3,Agent_ID,'OverAll Adherence'!$B18,TargeType,"Agent Level",Queue,$C$2)</f>
        <v>0</v>
      </c>
      <c r="P18" s="138">
        <f>COUNTIFS(Week,'OverAll Adherence'!P$3,Agent_ID,'OverAll Adherence'!$B18,TargeType,"Agent Level",Queue,$C$2)</f>
        <v>0</v>
      </c>
      <c r="Q18" s="138">
        <f>COUNTIFS(Week,'OverAll Adherence'!Q$3,Agent_ID,'OverAll Adherence'!$B18,TargeType,"Agent Level",Queue,$C$2)</f>
        <v>0</v>
      </c>
      <c r="R18" s="26" t="b">
        <f t="shared" si="14"/>
        <v>0</v>
      </c>
      <c r="S18" s="137"/>
    </row>
    <row r="19" spans="2:19">
      <c r="B19" s="174">
        <v>32755</v>
      </c>
      <c r="C19" s="135" t="s">
        <v>457</v>
      </c>
      <c r="D19" s="138" t="s">
        <v>101</v>
      </c>
      <c r="E19" s="138" t="s">
        <v>99</v>
      </c>
      <c r="F19" s="138" t="s">
        <v>226</v>
      </c>
      <c r="G19" s="138" t="s">
        <v>226</v>
      </c>
      <c r="H19" s="138"/>
      <c r="I19" s="138"/>
      <c r="J19" s="134">
        <f>IFERROR(VLOOKUP(F19,DV!$D:$E,2,FALSE),0)</f>
        <v>4</v>
      </c>
      <c r="K19" s="134">
        <f>IFERROR(VLOOKUP(G19,DV!$D:$E,2,FALSE),0)</f>
        <v>4</v>
      </c>
      <c r="L19" s="134">
        <f>IFERROR(VLOOKUP(H19,DV!$D:$E,2,FALSE),0)</f>
        <v>0</v>
      </c>
      <c r="M19" s="134">
        <f>IFERROR(VLOOKUP(I19,DV!$D:$E,2,FALSE),0)</f>
        <v>0</v>
      </c>
      <c r="N19" s="138">
        <f>COUNTIFS(Week,'OverAll Adherence'!N$3,Agent_ID,'OverAll Adherence'!$B19,TargeType,"Agent Level",Queue,$C$2)</f>
        <v>0</v>
      </c>
      <c r="O19" s="138">
        <f>COUNTIFS(Week,'OverAll Adherence'!O$3,Agent_ID,'OverAll Adherence'!$B19,TargeType,"Agent Level",Queue,$C$2)</f>
        <v>2</v>
      </c>
      <c r="P19" s="138">
        <f>COUNTIFS(Week,'OverAll Adherence'!P$3,Agent_ID,'OverAll Adherence'!$B19,TargeType,"Agent Level",Queue,$C$2)</f>
        <v>0</v>
      </c>
      <c r="Q19" s="138">
        <f>COUNTIFS(Week,'OverAll Adherence'!Q$3,Agent_ID,'OverAll Adherence'!$B19,TargeType,"Agent Level",Queue,$C$2)</f>
        <v>0</v>
      </c>
      <c r="R19" s="26" t="b">
        <f t="shared" si="14"/>
        <v>0</v>
      </c>
      <c r="S19" s="137"/>
    </row>
    <row r="20" spans="2:19">
      <c r="B20" s="174">
        <v>32767</v>
      </c>
      <c r="C20" s="135" t="s">
        <v>458</v>
      </c>
      <c r="D20" s="138" t="s">
        <v>101</v>
      </c>
      <c r="E20" s="138" t="s">
        <v>99</v>
      </c>
      <c r="F20" s="138" t="s">
        <v>226</v>
      </c>
      <c r="G20" s="138" t="s">
        <v>226</v>
      </c>
      <c r="H20" s="138"/>
      <c r="I20" s="138"/>
      <c r="J20" s="134">
        <f>IFERROR(VLOOKUP(F20,DV!$D:$E,2,FALSE),0)</f>
        <v>4</v>
      </c>
      <c r="K20" s="134">
        <f>IFERROR(VLOOKUP(G20,DV!$D:$E,2,FALSE),0)</f>
        <v>4</v>
      </c>
      <c r="L20" s="134">
        <f>IFERROR(VLOOKUP(H20,DV!$D:$E,2,FALSE),0)</f>
        <v>0</v>
      </c>
      <c r="M20" s="134">
        <f>IFERROR(VLOOKUP(I20,DV!$D:$E,2,FALSE),0)</f>
        <v>0</v>
      </c>
      <c r="N20" s="138">
        <f>COUNTIFS(Week,'OverAll Adherence'!N$3,Agent_ID,'OverAll Adherence'!$B20,TargeType,"Agent Level",Queue,$C$2)</f>
        <v>0</v>
      </c>
      <c r="O20" s="138">
        <f>COUNTIFS(Week,'OverAll Adherence'!O$3,Agent_ID,'OverAll Adherence'!$B20,TargeType,"Agent Level",Queue,$C$2)</f>
        <v>0</v>
      </c>
      <c r="P20" s="138">
        <f>COUNTIFS(Week,'OverAll Adherence'!P$3,Agent_ID,'OverAll Adherence'!$B20,TargeType,"Agent Level",Queue,$C$2)</f>
        <v>1</v>
      </c>
      <c r="Q20" s="138">
        <f>COUNTIFS(Week,'OverAll Adherence'!Q$3,Agent_ID,'OverAll Adherence'!$B20,TargeType,"Agent Level",Queue,$C$2)</f>
        <v>0</v>
      </c>
      <c r="R20" s="26" t="b">
        <f t="shared" si="14"/>
        <v>0</v>
      </c>
      <c r="S20" s="137"/>
    </row>
    <row r="21" spans="2:19">
      <c r="B21" s="174">
        <v>32756</v>
      </c>
      <c r="C21" s="135" t="s">
        <v>459</v>
      </c>
      <c r="D21" s="138" t="s">
        <v>101</v>
      </c>
      <c r="E21" s="138" t="s">
        <v>99</v>
      </c>
      <c r="F21" s="138" t="s">
        <v>226</v>
      </c>
      <c r="G21" s="138" t="s">
        <v>226</v>
      </c>
      <c r="H21" s="138"/>
      <c r="I21" s="138"/>
      <c r="J21" s="134">
        <f>IFERROR(VLOOKUP(F21,DV!$D:$E,2,FALSE),0)</f>
        <v>4</v>
      </c>
      <c r="K21" s="134">
        <f>IFERROR(VLOOKUP(G21,DV!$D:$E,2,FALSE),0)</f>
        <v>4</v>
      </c>
      <c r="L21" s="134">
        <f>IFERROR(VLOOKUP(H21,DV!$D:$E,2,FALSE),0)</f>
        <v>0</v>
      </c>
      <c r="M21" s="134">
        <f>IFERROR(VLOOKUP(I21,DV!$D:$E,2,FALSE),0)</f>
        <v>0</v>
      </c>
      <c r="N21" s="138">
        <f>COUNTIFS(Week,'OverAll Adherence'!N$3,Agent_ID,'OverAll Adherence'!$B21,TargeType,"Agent Level",Queue,$C$2)</f>
        <v>0</v>
      </c>
      <c r="O21" s="138">
        <f>COUNTIFS(Week,'OverAll Adherence'!O$3,Agent_ID,'OverAll Adherence'!$B21,TargeType,"Agent Level",Queue,$C$2)</f>
        <v>0</v>
      </c>
      <c r="P21" s="138">
        <f>COUNTIFS(Week,'OverAll Adherence'!P$3,Agent_ID,'OverAll Adherence'!$B21,TargeType,"Agent Level",Queue,$C$2)</f>
        <v>0</v>
      </c>
      <c r="Q21" s="138">
        <f>COUNTIFS(Week,'OverAll Adherence'!Q$3,Agent_ID,'OverAll Adherence'!$B21,TargeType,"Agent Level",Queue,$C$2)</f>
        <v>0</v>
      </c>
      <c r="R21" s="26" t="b">
        <f t="shared" si="14"/>
        <v>0</v>
      </c>
    </row>
    <row r="22" spans="2:19">
      <c r="B22" s="174">
        <v>32762</v>
      </c>
      <c r="C22" s="135" t="s">
        <v>460</v>
      </c>
      <c r="D22" s="138" t="s">
        <v>101</v>
      </c>
      <c r="E22" s="138" t="s">
        <v>99</v>
      </c>
      <c r="F22" s="138" t="s">
        <v>226</v>
      </c>
      <c r="G22" s="138" t="s">
        <v>226</v>
      </c>
      <c r="H22" s="138"/>
      <c r="I22" s="138"/>
      <c r="J22" s="134">
        <f>IFERROR(VLOOKUP(F22,DV!$D:$E,2,FALSE),0)</f>
        <v>4</v>
      </c>
      <c r="K22" s="134">
        <f>IFERROR(VLOOKUP(G22,DV!$D:$E,2,FALSE),0)</f>
        <v>4</v>
      </c>
      <c r="L22" s="134">
        <f>IFERROR(VLOOKUP(H22,DV!$D:$E,2,FALSE),0)</f>
        <v>0</v>
      </c>
      <c r="M22" s="134">
        <f>IFERROR(VLOOKUP(I22,DV!$D:$E,2,FALSE),0)</f>
        <v>0</v>
      </c>
      <c r="N22" s="138">
        <f>COUNTIFS(Week,'OverAll Adherence'!N$3,Agent_ID,'OverAll Adherence'!$B22,TargeType,"Agent Level",Queue,$C$2)</f>
        <v>0</v>
      </c>
      <c r="O22" s="138">
        <f>COUNTIFS(Week,'OverAll Adherence'!O$3,Agent_ID,'OverAll Adherence'!$B22,TargeType,"Agent Level",Queue,$C$2)</f>
        <v>0</v>
      </c>
      <c r="P22" s="138">
        <f>COUNTIFS(Week,'OverAll Adherence'!P$3,Agent_ID,'OverAll Adherence'!$B22,TargeType,"Agent Level",Queue,$C$2)</f>
        <v>0</v>
      </c>
      <c r="Q22" s="138">
        <f>COUNTIFS(Week,'OverAll Adherence'!Q$3,Agent_ID,'OverAll Adherence'!$B22,TargeType,"Agent Level",Queue,$C$2)</f>
        <v>0</v>
      </c>
      <c r="R22" s="26" t="b">
        <f t="shared" si="14"/>
        <v>0</v>
      </c>
    </row>
    <row r="23" spans="2:19">
      <c r="B23" s="77"/>
      <c r="C23" s="135"/>
      <c r="D23" s="138"/>
      <c r="E23" s="138"/>
      <c r="F23" s="138"/>
      <c r="G23" s="138"/>
      <c r="H23" s="138"/>
      <c r="I23" s="138"/>
      <c r="J23" s="134">
        <f>IFERROR(VLOOKUP(F23,DV!$D:$E,2,FALSE),0)</f>
        <v>0</v>
      </c>
      <c r="K23" s="134">
        <f>IFERROR(VLOOKUP(G23,DV!$D:$E,2,FALSE),0)</f>
        <v>0</v>
      </c>
      <c r="L23" s="134">
        <f>IFERROR(VLOOKUP(H23,DV!$D:$E,2,FALSE),0)</f>
        <v>0</v>
      </c>
      <c r="M23" s="134">
        <f>IFERROR(VLOOKUP(I23,DV!$D:$E,2,FALSE),0)</f>
        <v>0</v>
      </c>
      <c r="N23" s="138">
        <f>COUNTIFS(Week,'OverAll Adherence'!N$3,Agent_ID,'OverAll Adherence'!$B23,TargeType,"Agent Level",Queue,$C$2)</f>
        <v>0</v>
      </c>
      <c r="O23" s="138">
        <f>COUNTIFS(Week,'OverAll Adherence'!O$3,Agent_ID,'OverAll Adherence'!$B23,TargeType,"Agent Level",Queue,$C$2)</f>
        <v>0</v>
      </c>
      <c r="P23" s="138">
        <f>COUNTIFS(Week,'OverAll Adherence'!P$3,Agent_ID,'OverAll Adherence'!$B23,TargeType,"Agent Level",Queue,$C$2)</f>
        <v>0</v>
      </c>
      <c r="Q23" s="138">
        <f>COUNTIFS(Week,'OverAll Adherence'!Q$3,Agent_ID,'OverAll Adherence'!$B23,TargeType,"Agent Level",Queue,$C$2)</f>
        <v>0</v>
      </c>
      <c r="R23" s="26" t="b">
        <f t="shared" si="14"/>
        <v>1</v>
      </c>
      <c r="S23" s="147"/>
    </row>
    <row r="24" spans="2:19">
      <c r="B24" s="77"/>
      <c r="C24" s="135"/>
      <c r="D24" s="138"/>
      <c r="E24" s="138"/>
      <c r="F24" s="138"/>
      <c r="G24" s="138"/>
      <c r="H24" s="138"/>
      <c r="I24" s="138"/>
      <c r="J24" s="134">
        <f>IFERROR(VLOOKUP(F24,DV!$D:$E,2,FALSE),0)</f>
        <v>0</v>
      </c>
      <c r="K24" s="134">
        <f>IFERROR(VLOOKUP(G24,DV!$D:$E,2,FALSE),0)</f>
        <v>0</v>
      </c>
      <c r="L24" s="134">
        <f>IFERROR(VLOOKUP(H24,DV!$D:$E,2,FALSE),0)</f>
        <v>0</v>
      </c>
      <c r="M24" s="134">
        <f>IFERROR(VLOOKUP(I24,DV!$D:$E,2,FALSE),0)</f>
        <v>0</v>
      </c>
      <c r="N24" s="138">
        <f>COUNTIFS(Week,'OverAll Adherence'!N$3,Agent_ID,'OverAll Adherence'!$B24,TargeType,"Agent Level",Queue,$C$2)</f>
        <v>0</v>
      </c>
      <c r="O24" s="138">
        <f>COUNTIFS(Week,'OverAll Adherence'!O$3,Agent_ID,'OverAll Adherence'!$B24,TargeType,"Agent Level",Queue,$C$2)</f>
        <v>0</v>
      </c>
      <c r="P24" s="138">
        <f>COUNTIFS(Week,'OverAll Adherence'!P$3,Agent_ID,'OverAll Adherence'!$B24,TargeType,"Agent Level",Queue,$C$2)</f>
        <v>0</v>
      </c>
      <c r="Q24" s="138">
        <f>COUNTIFS(Week,'OverAll Adherence'!Q$3,Agent_ID,'OverAll Adherence'!$B24,TargeType,"Agent Level",Queue,$C$2)</f>
        <v>0</v>
      </c>
      <c r="R24" s="26" t="b">
        <f t="shared" si="14"/>
        <v>1</v>
      </c>
      <c r="S24" s="154"/>
    </row>
    <row r="25" spans="2:19">
      <c r="B25" s="77"/>
      <c r="C25" s="135"/>
      <c r="D25" s="138"/>
      <c r="E25" s="138"/>
      <c r="F25" s="138"/>
      <c r="G25" s="138"/>
      <c r="H25" s="138"/>
      <c r="I25" s="138"/>
      <c r="J25" s="134">
        <f>IFERROR(VLOOKUP(F25,DV!$D:$E,2,FALSE),0)</f>
        <v>0</v>
      </c>
      <c r="K25" s="134">
        <f>IFERROR(VLOOKUP(G25,DV!$D:$E,2,FALSE),0)</f>
        <v>0</v>
      </c>
      <c r="L25" s="134">
        <f>IFERROR(VLOOKUP(H25,DV!$D:$E,2,FALSE),0)</f>
        <v>0</v>
      </c>
      <c r="M25" s="134">
        <f>IFERROR(VLOOKUP(I25,DV!$D:$E,2,FALSE),0)</f>
        <v>0</v>
      </c>
      <c r="N25" s="138">
        <f>COUNTIFS(Week,'OverAll Adherence'!N$3,Agent_ID,'OverAll Adherence'!$B25,TargeType,"Agent Level",Queue,$C$2)</f>
        <v>0</v>
      </c>
      <c r="O25" s="138">
        <f>COUNTIFS(Week,'OverAll Adherence'!O$3,Agent_ID,'OverAll Adherence'!$B25,TargeType,"Agent Level",Queue,$C$2)</f>
        <v>0</v>
      </c>
      <c r="P25" s="138">
        <f>COUNTIFS(Week,'OverAll Adherence'!P$3,Agent_ID,'OverAll Adherence'!$B25,TargeType,"Agent Level",Queue,$C$2)</f>
        <v>0</v>
      </c>
      <c r="Q25" s="138">
        <f>COUNTIFS(Week,'OverAll Adherence'!Q$3,Agent_ID,'OverAll Adherence'!$B25,TargeType,"Agent Level",Queue,$C$2)</f>
        <v>0</v>
      </c>
      <c r="R25" s="26" t="b">
        <f t="shared" si="14"/>
        <v>1</v>
      </c>
      <c r="S25" s="78">
        <f>IFERROR(SUM(N42:Q42)/SUM(J42:M42),"")</f>
        <v>0.25</v>
      </c>
    </row>
    <row r="26" spans="2:19">
      <c r="B26" s="77"/>
      <c r="C26" s="135"/>
      <c r="D26" s="138"/>
      <c r="E26" s="138"/>
      <c r="F26" s="138"/>
      <c r="G26" s="138"/>
      <c r="H26" s="138"/>
      <c r="I26" s="138"/>
      <c r="J26" s="134">
        <f>IFERROR(VLOOKUP(F26,DV!$D:$E,2,FALSE),0)</f>
        <v>0</v>
      </c>
      <c r="K26" s="134">
        <f>IFERROR(VLOOKUP(G26,DV!$D:$E,2,FALSE),0)</f>
        <v>0</v>
      </c>
      <c r="L26" s="134">
        <f>IFERROR(VLOOKUP(H26,DV!$D:$E,2,FALSE),0)</f>
        <v>0</v>
      </c>
      <c r="M26" s="134">
        <f>IFERROR(VLOOKUP(I26,DV!$D:$E,2,FALSE),0)</f>
        <v>0</v>
      </c>
      <c r="N26" s="138">
        <f>COUNTIFS(Week,'OverAll Adherence'!N$3,Agent_ID,'OverAll Adherence'!$B26,TargeType,"Agent Level",Queue,$C$2)</f>
        <v>0</v>
      </c>
      <c r="O26" s="138">
        <f>COUNTIFS(Week,'OverAll Adherence'!O$3,Agent_ID,'OverAll Adherence'!$B26,TargeType,"Agent Level",Queue,$C$2)</f>
        <v>0</v>
      </c>
      <c r="P26" s="138">
        <f>COUNTIFS(Week,'OverAll Adherence'!P$3,Agent_ID,'OverAll Adherence'!$B26,TargeType,"Agent Level",Queue,$C$2)</f>
        <v>0</v>
      </c>
      <c r="Q26" s="138">
        <f>COUNTIFS(Week,'OverAll Adherence'!Q$3,Agent_ID,'OverAll Adherence'!$B26,TargeType,"Agent Level",Queue,$C$2)</f>
        <v>0</v>
      </c>
      <c r="R26" s="26" t="b">
        <f t="shared" si="14"/>
        <v>1</v>
      </c>
      <c r="S26" s="78" t="str">
        <f>IFERROR(SUM(#REF!)/SUM(#REF!),"")</f>
        <v/>
      </c>
    </row>
    <row r="27" spans="2:19">
      <c r="B27" s="77"/>
      <c r="C27" s="135"/>
      <c r="D27" s="138"/>
      <c r="E27" s="138"/>
      <c r="F27" s="138"/>
      <c r="G27" s="138"/>
      <c r="H27" s="138"/>
      <c r="I27" s="138"/>
      <c r="J27" s="134">
        <f>IFERROR(VLOOKUP(F27,DV!$D:$E,2,FALSE),0)</f>
        <v>0</v>
      </c>
      <c r="K27" s="134">
        <f>IFERROR(VLOOKUP(G27,DV!$D:$E,2,FALSE),0)</f>
        <v>0</v>
      </c>
      <c r="L27" s="134">
        <f>IFERROR(VLOOKUP(H27,DV!$D:$E,2,FALSE),0)</f>
        <v>0</v>
      </c>
      <c r="M27" s="134">
        <f>IFERROR(VLOOKUP(I27,DV!$D:$E,2,FALSE),0)</f>
        <v>0</v>
      </c>
      <c r="N27" s="138">
        <f>COUNTIFS(Week,'OverAll Adherence'!N$3,Agent_ID,'OverAll Adherence'!$B27,TargeType,"Agent Level",Queue,$C$2)</f>
        <v>0</v>
      </c>
      <c r="O27" s="138">
        <f>COUNTIFS(Week,'OverAll Adherence'!O$3,Agent_ID,'OverAll Adherence'!$B27,TargeType,"Agent Level",Queue,$C$2)</f>
        <v>0</v>
      </c>
      <c r="P27" s="138">
        <f>COUNTIFS(Week,'OverAll Adherence'!P$3,Agent_ID,'OverAll Adherence'!$B27,TargeType,"Agent Level",Queue,$C$2)</f>
        <v>0</v>
      </c>
      <c r="Q27" s="138">
        <f>COUNTIFS(Week,'OverAll Adherence'!Q$3,Agent_ID,'OverAll Adherence'!$B27,TargeType,"Agent Level",Queue,$C$2)</f>
        <v>0</v>
      </c>
      <c r="R27" s="26" t="b">
        <f t="shared" si="14"/>
        <v>1</v>
      </c>
      <c r="S27" s="78">
        <f>IFERROR(SUM(N43:Q43)/SUM(J43:M43),"")</f>
        <v>0.25</v>
      </c>
    </row>
    <row r="28" spans="2:19">
      <c r="B28" s="77"/>
      <c r="C28" s="135"/>
      <c r="D28" s="138"/>
      <c r="E28" s="138"/>
      <c r="F28" s="138"/>
      <c r="G28" s="138"/>
      <c r="H28" s="138"/>
      <c r="I28" s="138"/>
      <c r="J28" s="134">
        <f>IFERROR(VLOOKUP(F28,DV!$D:$E,2,FALSE),0)</f>
        <v>0</v>
      </c>
      <c r="K28" s="134">
        <f>IFERROR(VLOOKUP(G28,DV!$D:$E,2,FALSE),0)</f>
        <v>0</v>
      </c>
      <c r="L28" s="134">
        <f>IFERROR(VLOOKUP(H28,DV!$D:$E,2,FALSE),0)</f>
        <v>0</v>
      </c>
      <c r="M28" s="134">
        <f>IFERROR(VLOOKUP(I28,DV!$D:$E,2,FALSE),0)</f>
        <v>0</v>
      </c>
      <c r="N28" s="138">
        <f>COUNTIFS(Week,'OverAll Adherence'!N$3,Agent_ID,'OverAll Adherence'!$B28,TargeType,"Agent Level",Queue,$C$2)</f>
        <v>0</v>
      </c>
      <c r="O28" s="138">
        <f>COUNTIFS(Week,'OverAll Adherence'!O$3,Agent_ID,'OverAll Adherence'!$B28,TargeType,"Agent Level",Queue,$C$2)</f>
        <v>0</v>
      </c>
      <c r="P28" s="138">
        <f>COUNTIFS(Week,'OverAll Adherence'!P$3,Agent_ID,'OverAll Adherence'!$B28,TargeType,"Agent Level",Queue,$C$2)</f>
        <v>0</v>
      </c>
      <c r="Q28" s="138">
        <f>COUNTIFS(Week,'OverAll Adherence'!Q$3,Agent_ID,'OverAll Adherence'!$B28,TargeType,"Agent Level",Queue,$C$2)</f>
        <v>0</v>
      </c>
      <c r="R28" s="26" t="b">
        <f t="shared" si="14"/>
        <v>1</v>
      </c>
      <c r="S28" s="78" t="str">
        <f>IFERROR(SUM(#REF!)/SUM(#REF!),"")</f>
        <v/>
      </c>
    </row>
    <row r="29" spans="2:19">
      <c r="B29" s="77"/>
      <c r="C29" s="135"/>
      <c r="D29" s="138"/>
      <c r="E29" s="138"/>
      <c r="F29" s="138"/>
      <c r="G29" s="138"/>
      <c r="H29" s="138"/>
      <c r="I29" s="138"/>
      <c r="J29" s="134">
        <f>IFERROR(VLOOKUP(F29,DV!$D:$E,2,FALSE),0)</f>
        <v>0</v>
      </c>
      <c r="K29" s="134">
        <f>IFERROR(VLOOKUP(G29,DV!$D:$E,2,FALSE),0)</f>
        <v>0</v>
      </c>
      <c r="L29" s="134">
        <f>IFERROR(VLOOKUP(H29,DV!$D:$E,2,FALSE),0)</f>
        <v>0</v>
      </c>
      <c r="M29" s="134">
        <f>IFERROR(VLOOKUP(I29,DV!$D:$E,2,FALSE),0)</f>
        <v>0</v>
      </c>
      <c r="N29" s="138">
        <f>COUNTIFS(Week,'OverAll Adherence'!N$3,Agent_ID,'OverAll Adherence'!$B29,TargeType,"Agent Level",Queue,$C$2)</f>
        <v>0</v>
      </c>
      <c r="O29" s="138">
        <f>COUNTIFS(Week,'OverAll Adherence'!O$3,Agent_ID,'OverAll Adherence'!$B29,TargeType,"Agent Level",Queue,$C$2)</f>
        <v>0</v>
      </c>
      <c r="P29" s="138">
        <f>COUNTIFS(Week,'OverAll Adherence'!P$3,Agent_ID,'OverAll Adherence'!$B29,TargeType,"Agent Level",Queue,$C$2)</f>
        <v>0</v>
      </c>
      <c r="Q29" s="138">
        <f>COUNTIFS(Week,'OverAll Adherence'!Q$3,Agent_ID,'OverAll Adherence'!$B29,TargeType,"Agent Level",Queue,$C$2)</f>
        <v>0</v>
      </c>
      <c r="R29" s="26" t="b">
        <f t="shared" si="14"/>
        <v>1</v>
      </c>
      <c r="S29" s="78">
        <f t="shared" ref="S29:S35" si="15">IFERROR(SUM(N44:Q44)/SUM(J44:M44),"")</f>
        <v>0</v>
      </c>
    </row>
    <row r="30" spans="2:19">
      <c r="B30" s="77"/>
      <c r="C30" s="135"/>
      <c r="D30" s="138"/>
      <c r="E30" s="138"/>
      <c r="F30" s="138"/>
      <c r="G30" s="138"/>
      <c r="H30" s="138"/>
      <c r="I30" s="138"/>
      <c r="J30" s="134">
        <f>IFERROR(VLOOKUP(F30,DV!$D:$E,2,FALSE),0)</f>
        <v>0</v>
      </c>
      <c r="K30" s="134">
        <f>IFERROR(VLOOKUP(G30,DV!$D:$E,2,FALSE),0)</f>
        <v>0</v>
      </c>
      <c r="L30" s="134">
        <f>IFERROR(VLOOKUP(H30,DV!$D:$E,2,FALSE),0)</f>
        <v>0</v>
      </c>
      <c r="M30" s="134">
        <f>IFERROR(VLOOKUP(I30,DV!$D:$E,2,FALSE),0)</f>
        <v>0</v>
      </c>
      <c r="N30" s="138">
        <f>COUNTIFS(Week,'OverAll Adherence'!N$3,Agent_ID,'OverAll Adherence'!$B30,TargeType,"Agent Level",Queue,$C$2)</f>
        <v>0</v>
      </c>
      <c r="O30" s="138">
        <f>COUNTIFS(Week,'OverAll Adherence'!O$3,Agent_ID,'OverAll Adherence'!$B30,TargeType,"Agent Level",Queue,$C$2)</f>
        <v>0</v>
      </c>
      <c r="P30" s="138">
        <f>COUNTIFS(Week,'OverAll Adherence'!P$3,Agent_ID,'OverAll Adherence'!$B30,TargeType,"Agent Level",Queue,$C$2)</f>
        <v>0</v>
      </c>
      <c r="Q30" s="138">
        <f>COUNTIFS(Week,'OverAll Adherence'!Q$3,Agent_ID,'OverAll Adherence'!$B30,TargeType,"Agent Level",Queue,$C$2)</f>
        <v>0</v>
      </c>
      <c r="R30" s="26" t="b">
        <f t="shared" si="14"/>
        <v>1</v>
      </c>
      <c r="S30" s="78">
        <f t="shared" si="15"/>
        <v>0.5</v>
      </c>
    </row>
    <row r="31" spans="2:19">
      <c r="B31" s="77"/>
      <c r="C31" s="135"/>
      <c r="D31" s="138"/>
      <c r="E31" s="138"/>
      <c r="F31" s="138"/>
      <c r="G31" s="138"/>
      <c r="H31" s="138"/>
      <c r="I31" s="138"/>
      <c r="J31" s="134">
        <f>IFERROR(VLOOKUP(F31,DV!$D:$E,2,FALSE),0)</f>
        <v>0</v>
      </c>
      <c r="K31" s="134">
        <f>IFERROR(VLOOKUP(G31,DV!$D:$E,2,FALSE),0)</f>
        <v>0</v>
      </c>
      <c r="L31" s="134">
        <f>IFERROR(VLOOKUP(H31,DV!$D:$E,2,FALSE),0)</f>
        <v>0</v>
      </c>
      <c r="M31" s="134">
        <f>IFERROR(VLOOKUP(I31,DV!$D:$E,2,FALSE),0)</f>
        <v>0</v>
      </c>
      <c r="N31" s="138">
        <f>COUNTIFS(Week,'OverAll Adherence'!N$3,Agent_ID,'OverAll Adherence'!$B31,TargeType,"Agent Level",Queue,$C$2)</f>
        <v>0</v>
      </c>
      <c r="O31" s="138">
        <f>COUNTIFS(Week,'OverAll Adherence'!O$3,Agent_ID,'OverAll Adherence'!$B31,TargeType,"Agent Level",Queue,$C$2)</f>
        <v>0</v>
      </c>
      <c r="P31" s="138">
        <f>COUNTIFS(Week,'OverAll Adherence'!P$3,Agent_ID,'OverAll Adherence'!$B31,TargeType,"Agent Level",Queue,$C$2)</f>
        <v>0</v>
      </c>
      <c r="Q31" s="138">
        <f>COUNTIFS(Week,'OverAll Adherence'!Q$3,Agent_ID,'OverAll Adherence'!$B31,TargeType,"Agent Level",Queue,$C$2)</f>
        <v>0</v>
      </c>
      <c r="R31" s="26" t="b">
        <f t="shared" si="14"/>
        <v>1</v>
      </c>
      <c r="S31" s="78">
        <f t="shared" si="15"/>
        <v>0.5</v>
      </c>
    </row>
    <row r="32" spans="2:19">
      <c r="B32" s="77"/>
      <c r="C32" s="61"/>
      <c r="D32" s="4"/>
      <c r="E32" s="4"/>
      <c r="F32" s="4"/>
      <c r="G32" s="4"/>
      <c r="H32" s="4"/>
      <c r="I32" s="138"/>
      <c r="J32" s="134">
        <f>IFERROR(VLOOKUP(F32,DV!$D:$E,2,FALSE),0)</f>
        <v>0</v>
      </c>
      <c r="K32" s="134">
        <f>IFERROR(VLOOKUP(G32,DV!$D:$E,2,FALSE),0)</f>
        <v>0</v>
      </c>
      <c r="L32" s="134">
        <f>IFERROR(VLOOKUP(H32,DV!$D:$E,2,FALSE),0)</f>
        <v>0</v>
      </c>
      <c r="M32" s="134">
        <f>IFERROR(VLOOKUP(I32,DV!$D:$E,2,FALSE),0)</f>
        <v>0</v>
      </c>
      <c r="N32" s="138">
        <f>COUNTIFS(Week,'OverAll Adherence'!N$3,Agent_ID,'OverAll Adherence'!$B32,TargeType,"Agent Level",Queue,$C$2)</f>
        <v>0</v>
      </c>
      <c r="O32" s="138">
        <f>COUNTIFS(Week,'OverAll Adherence'!O$3,Agent_ID,'OverAll Adherence'!$B32,TargeType,"Agent Level",Queue,$C$2)</f>
        <v>0</v>
      </c>
      <c r="P32" s="138">
        <f>COUNTIFS(Week,'OverAll Adherence'!P$3,Agent_ID,'OverAll Adherence'!$B32,TargeType,"Agent Level",Queue,$C$2)</f>
        <v>0</v>
      </c>
      <c r="Q32" s="138">
        <f>COUNTIFS(Week,'OverAll Adherence'!Q$3,Agent_ID,'OverAll Adherence'!$B32,TargeType,"Agent Level",Queue,$C$2)</f>
        <v>0</v>
      </c>
      <c r="R32" s="26" t="b">
        <f t="shared" si="14"/>
        <v>1</v>
      </c>
      <c r="S32" s="78">
        <f t="shared" si="15"/>
        <v>0.25</v>
      </c>
    </row>
    <row r="33" spans="2:20">
      <c r="B33" s="232" t="s">
        <v>6</v>
      </c>
      <c r="C33" s="233"/>
      <c r="D33" s="233"/>
      <c r="E33" s="233"/>
      <c r="F33" s="233"/>
      <c r="G33" s="233"/>
      <c r="H33" s="233"/>
      <c r="I33" s="234"/>
      <c r="J33" s="40">
        <f t="shared" ref="J33:Q33" si="16">SUM(J4:J32)</f>
        <v>50</v>
      </c>
      <c r="K33" s="40">
        <f t="shared" si="16"/>
        <v>50</v>
      </c>
      <c r="L33" s="40">
        <f t="shared" si="16"/>
        <v>0</v>
      </c>
      <c r="M33" s="40">
        <f t="shared" si="16"/>
        <v>0</v>
      </c>
      <c r="N33" s="40">
        <f t="shared" si="16"/>
        <v>0</v>
      </c>
      <c r="O33" s="40">
        <f t="shared" si="16"/>
        <v>9</v>
      </c>
      <c r="P33" s="40">
        <f t="shared" si="16"/>
        <v>1</v>
      </c>
      <c r="Q33" s="40">
        <f t="shared" si="16"/>
        <v>1</v>
      </c>
      <c r="S33" s="78">
        <f t="shared" si="15"/>
        <v>0.25</v>
      </c>
    </row>
    <row r="34" spans="2:20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S34" s="78">
        <f t="shared" si="15"/>
        <v>0.25</v>
      </c>
    </row>
    <row r="35" spans="2:20">
      <c r="S35" s="78">
        <f t="shared" si="15"/>
        <v>0.25</v>
      </c>
    </row>
    <row r="36" spans="2:20">
      <c r="S36" s="78" t="str">
        <f>IFERROR(SUM(N65:Q65)/SUM(J65:M65),"")</f>
        <v/>
      </c>
    </row>
    <row r="37" spans="2:20">
      <c r="S37" s="78" t="str">
        <f>IFERROR(SUM(N66:Q66)/SUM(J66:M66),"")</f>
        <v/>
      </c>
    </row>
    <row r="38" spans="2:20">
      <c r="S38" s="137"/>
    </row>
    <row r="39" spans="2:20">
      <c r="S39" s="137" t="str">
        <f>IFERROR(SUM(#REF!)/SUM(#REF!),"")</f>
        <v/>
      </c>
    </row>
    <row r="40" spans="2:20">
      <c r="B40" s="66" t="s">
        <v>149</v>
      </c>
      <c r="C40" s="226" t="s">
        <v>185</v>
      </c>
      <c r="D40" s="227"/>
      <c r="E40" s="228"/>
      <c r="F40" s="229" t="s">
        <v>27</v>
      </c>
      <c r="G40" s="230"/>
      <c r="H40" s="230"/>
      <c r="I40" s="231"/>
      <c r="J40" s="229" t="s">
        <v>4</v>
      </c>
      <c r="K40" s="230"/>
      <c r="L40" s="230"/>
      <c r="M40" s="231"/>
      <c r="N40" s="145" t="s">
        <v>109</v>
      </c>
      <c r="O40" s="146"/>
      <c r="P40" s="146"/>
      <c r="Q40" s="146"/>
      <c r="R40" s="146"/>
      <c r="S40" s="137" t="str">
        <f>IFERROR(SUM(#REF!)/SUM(#REF!),"")</f>
        <v/>
      </c>
      <c r="T40" s="137"/>
    </row>
    <row r="41" spans="2:20">
      <c r="B41" s="40" t="s">
        <v>110</v>
      </c>
      <c r="C41" s="40" t="s">
        <v>102</v>
      </c>
      <c r="D41" s="40" t="s">
        <v>111</v>
      </c>
      <c r="E41" s="40" t="s">
        <v>112</v>
      </c>
      <c r="F41" s="40" t="s">
        <v>113</v>
      </c>
      <c r="G41" s="40" t="s">
        <v>114</v>
      </c>
      <c r="H41" s="40" t="s">
        <v>115</v>
      </c>
      <c r="I41" s="40" t="s">
        <v>116</v>
      </c>
      <c r="J41" s="40" t="s">
        <v>113</v>
      </c>
      <c r="K41" s="40" t="s">
        <v>114</v>
      </c>
      <c r="L41" s="40" t="s">
        <v>115</v>
      </c>
      <c r="M41" s="40" t="s">
        <v>116</v>
      </c>
      <c r="N41" s="40" t="s">
        <v>113</v>
      </c>
      <c r="O41" s="40" t="s">
        <v>114</v>
      </c>
      <c r="P41" s="40" t="s">
        <v>115</v>
      </c>
      <c r="Q41" s="40" t="s">
        <v>116</v>
      </c>
      <c r="R41" s="154" t="s">
        <v>117</v>
      </c>
      <c r="S41" s="137" t="str">
        <f>IFERROR(SUM(#REF!)/SUM(#REF!),"")</f>
        <v/>
      </c>
      <c r="T41" s="137"/>
    </row>
    <row r="42" spans="2:20">
      <c r="B42" s="73">
        <v>33277</v>
      </c>
      <c r="C42" s="136" t="s">
        <v>202</v>
      </c>
      <c r="D42" s="138" t="s">
        <v>101</v>
      </c>
      <c r="E42" s="138" t="s">
        <v>99</v>
      </c>
      <c r="F42" s="138" t="s">
        <v>227</v>
      </c>
      <c r="G42" s="138" t="s">
        <v>227</v>
      </c>
      <c r="H42" s="138"/>
      <c r="I42" s="138"/>
      <c r="J42" s="134">
        <f>IFERROR(VLOOKUP(F42,DV!$D:$E,2,FALSE),0)</f>
        <v>2</v>
      </c>
      <c r="K42" s="134">
        <f>IFERROR(VLOOKUP(G42,DV!$D:$E,2,FALSE),0)</f>
        <v>2</v>
      </c>
      <c r="L42" s="134">
        <f>IFERROR(VLOOKUP(H42,DV!$D:$E,2,FALSE),0)</f>
        <v>0</v>
      </c>
      <c r="M42" s="134">
        <f>IFERROR(VLOOKUP(I42,DV!$D:$E,2,FALSE),0)</f>
        <v>0</v>
      </c>
      <c r="N42" s="138">
        <f>COUNTIFS(Week,'OverAll Adherence'!N$3,Agent_ID,'OverAll Adherence'!$B42,TargeType,"Agent Level",Queue,$C$40)</f>
        <v>0</v>
      </c>
      <c r="O42" s="133">
        <f>COUNTIFS(Week,'OverAll Adherence'!O$3,Agent_ID,'OverAll Adherence'!$B42,TargeType,"Agent Level",Queue,$C$40)</f>
        <v>1</v>
      </c>
      <c r="P42" s="133">
        <f>COUNTIFS(Week,'OverAll Adherence'!P$3,Agent_ID,'OverAll Adherence'!$B42,TargeType,"Agent Level",Queue,$C$40)</f>
        <v>0</v>
      </c>
      <c r="Q42" s="133">
        <f>COUNTIFS(Week,'OverAll Adherence'!Q$3,Agent_ID,'OverAll Adherence'!$B42,TargeType,"Agent Level",Queue,$C$40)</f>
        <v>0</v>
      </c>
      <c r="R42" s="26" t="b">
        <f t="shared" ref="R42" si="17">SUM(N42:Q42)&gt;=SUM(J42:M42)</f>
        <v>0</v>
      </c>
      <c r="S42" s="151"/>
    </row>
    <row r="43" spans="2:20">
      <c r="B43" s="73">
        <v>32764</v>
      </c>
      <c r="C43" s="136" t="s">
        <v>266</v>
      </c>
      <c r="D43" s="138" t="s">
        <v>101</v>
      </c>
      <c r="E43" s="138" t="s">
        <v>99</v>
      </c>
      <c r="F43" s="138" t="s">
        <v>227</v>
      </c>
      <c r="G43" s="138" t="s">
        <v>227</v>
      </c>
      <c r="H43" s="138"/>
      <c r="I43" s="138"/>
      <c r="J43" s="134">
        <f>IFERROR(VLOOKUP(F43,DV!$D:$E,2,FALSE),0)</f>
        <v>2</v>
      </c>
      <c r="K43" s="134">
        <f>IFERROR(VLOOKUP(G43,DV!$D:$E,2,FALSE),0)</f>
        <v>2</v>
      </c>
      <c r="L43" s="134">
        <f>IFERROR(VLOOKUP(H43,DV!$D:$E,2,FALSE),0)</f>
        <v>0</v>
      </c>
      <c r="M43" s="134">
        <f>IFERROR(VLOOKUP(I43,DV!$D:$E,2,FALSE),0)</f>
        <v>0</v>
      </c>
      <c r="N43" s="138">
        <f>COUNTIFS(Week,'OverAll Adherence'!N$3,Agent_ID,'OverAll Adherence'!$B43,TargeType,"Agent Level",Queue,$C$40)</f>
        <v>0</v>
      </c>
      <c r="O43" s="133">
        <f>COUNTIFS(Week,'OverAll Adherence'!O$3,Agent_ID,'OverAll Adherence'!$B43,TargeType,"Agent Level",Queue,$C$40)</f>
        <v>1</v>
      </c>
      <c r="P43" s="133">
        <f>COUNTIFS(Week,'OverAll Adherence'!P$3,Agent_ID,'OverAll Adherence'!$B43,TargeType,"Agent Level",Queue,$C$40)</f>
        <v>0</v>
      </c>
      <c r="Q43" s="133">
        <f>COUNTIFS(Week,'OverAll Adherence'!Q$3,Agent_ID,'OverAll Adherence'!$B43,TargeType,"Agent Level",Queue,$C$40)</f>
        <v>0</v>
      </c>
      <c r="R43" s="26" t="b">
        <f t="shared" ref="R43" si="18">SUM(N43:Q43)&gt;=SUM(J43:M43)</f>
        <v>0</v>
      </c>
      <c r="S43" s="78" t="str">
        <f>IFERROR(SUM(N73:Q73)/SUM(J73:M73),"")</f>
        <v/>
      </c>
    </row>
    <row r="44" spans="2:20">
      <c r="B44" s="77">
        <v>32462</v>
      </c>
      <c r="C44" s="135" t="s">
        <v>298</v>
      </c>
      <c r="D44" s="138" t="s">
        <v>101</v>
      </c>
      <c r="E44" s="138" t="s">
        <v>99</v>
      </c>
      <c r="F44" s="138" t="s">
        <v>227</v>
      </c>
      <c r="G44" s="138" t="s">
        <v>227</v>
      </c>
      <c r="H44" s="138"/>
      <c r="I44" s="138"/>
      <c r="J44" s="134">
        <f>IFERROR(VLOOKUP(F44,DV!$D:$E,2,FALSE),0)</f>
        <v>2</v>
      </c>
      <c r="K44" s="134">
        <f>IFERROR(VLOOKUP(G44,DV!$D:$E,2,FALSE),0)</f>
        <v>2</v>
      </c>
      <c r="L44" s="134">
        <f>IFERROR(VLOOKUP(H44,DV!$D:$E,2,FALSE),0)</f>
        <v>0</v>
      </c>
      <c r="M44" s="134">
        <f>IFERROR(VLOOKUP(I44,DV!$D:$E,2,FALSE),0)</f>
        <v>0</v>
      </c>
      <c r="N44" s="138">
        <f>COUNTIFS(Week,'OverAll Adherence'!N$3,Agent_ID,'OverAll Adherence'!$B44,TargeType,"Agent Level",Queue,$C$40)</f>
        <v>0</v>
      </c>
      <c r="O44" s="133">
        <f>COUNTIFS(Week,'OverAll Adherence'!O$3,Agent_ID,'OverAll Adherence'!$B44,TargeType,"Agent Level",Queue,$C$40)</f>
        <v>0</v>
      </c>
      <c r="P44" s="133">
        <f>COUNTIFS(Week,'OverAll Adherence'!P$3,Agent_ID,'OverAll Adherence'!$B44,TargeType,"Agent Level",Queue,$C$40)</f>
        <v>0</v>
      </c>
      <c r="Q44" s="133">
        <f>COUNTIFS(Week,'OverAll Adherence'!Q$3,Agent_ID,'OverAll Adherence'!$B44,TargeType,"Agent Level",Queue,$C$40)</f>
        <v>0</v>
      </c>
      <c r="R44" s="26" t="b">
        <f t="shared" ref="R44" si="19">SUM(N44:Q44)&gt;=SUM(J44:M44)</f>
        <v>0</v>
      </c>
      <c r="S44" s="78" t="str">
        <f>IFERROR(SUM(N74:Q74)/SUM(J74:M74),"")</f>
        <v/>
      </c>
    </row>
    <row r="45" spans="2:20">
      <c r="B45" s="77">
        <v>33270</v>
      </c>
      <c r="C45" s="129" t="s">
        <v>299</v>
      </c>
      <c r="D45" s="138" t="s">
        <v>101</v>
      </c>
      <c r="E45" s="138" t="s">
        <v>99</v>
      </c>
      <c r="F45" s="138" t="s">
        <v>227</v>
      </c>
      <c r="G45" s="138" t="s">
        <v>227</v>
      </c>
      <c r="H45" s="138"/>
      <c r="I45" s="138"/>
      <c r="J45" s="134">
        <f>IFERROR(VLOOKUP(F45,DV!$D:$E,2,FALSE),0)</f>
        <v>2</v>
      </c>
      <c r="K45" s="134">
        <f>IFERROR(VLOOKUP(G45,DV!$D:$E,2,FALSE),0)</f>
        <v>2</v>
      </c>
      <c r="L45" s="134">
        <f>IFERROR(VLOOKUP(H45,DV!$D:$E,2,FALSE),0)</f>
        <v>0</v>
      </c>
      <c r="M45" s="134">
        <f>IFERROR(VLOOKUP(I45,DV!$D:$E,2,FALSE),0)</f>
        <v>0</v>
      </c>
      <c r="N45" s="138">
        <f>COUNTIFS(Week,'OverAll Adherence'!N$3,Agent_ID,'OverAll Adherence'!$B45,TargeType,"Agent Level",Queue,$C$40)</f>
        <v>0</v>
      </c>
      <c r="O45" s="133">
        <f>COUNTIFS(Week,'OverAll Adherence'!O$3,Agent_ID,'OverAll Adherence'!$B45,TargeType,"Agent Level",Queue,$C$40)</f>
        <v>1</v>
      </c>
      <c r="P45" s="133">
        <f>COUNTIFS(Week,'OverAll Adherence'!P$3,Agent_ID,'OverAll Adherence'!$B45,TargeType,"Agent Level",Queue,$C$40)</f>
        <v>1</v>
      </c>
      <c r="Q45" s="133">
        <f>COUNTIFS(Week,'OverAll Adherence'!Q$3,Agent_ID,'OverAll Adherence'!$B45,TargeType,"Agent Level",Queue,$C$40)</f>
        <v>0</v>
      </c>
      <c r="R45" s="26" t="b">
        <f t="shared" ref="R45:R47" si="20">SUM(N45:Q45)&gt;=SUM(J45:M45)</f>
        <v>0</v>
      </c>
      <c r="S45" s="78" t="str">
        <f>IFERROR(SUM(N66:Q66)/SUM(J66:M66),"")</f>
        <v/>
      </c>
    </row>
    <row r="46" spans="2:20">
      <c r="B46" s="77">
        <v>33271</v>
      </c>
      <c r="C46" s="135" t="s">
        <v>300</v>
      </c>
      <c r="D46" s="138" t="s">
        <v>101</v>
      </c>
      <c r="E46" s="138" t="s">
        <v>99</v>
      </c>
      <c r="F46" s="138" t="s">
        <v>227</v>
      </c>
      <c r="G46" s="138" t="s">
        <v>227</v>
      </c>
      <c r="H46" s="138"/>
      <c r="I46" s="138"/>
      <c r="J46" s="134">
        <f>IFERROR(VLOOKUP(F46,DV!$D:$E,2,FALSE),0)</f>
        <v>2</v>
      </c>
      <c r="K46" s="134">
        <f>IFERROR(VLOOKUP(G46,DV!$D:$E,2,FALSE),0)</f>
        <v>2</v>
      </c>
      <c r="L46" s="134">
        <f>IFERROR(VLOOKUP(H46,DV!$D:$E,2,FALSE),0)</f>
        <v>0</v>
      </c>
      <c r="M46" s="134">
        <f>IFERROR(VLOOKUP(I46,DV!$D:$E,2,FALSE),0)</f>
        <v>0</v>
      </c>
      <c r="N46" s="138">
        <f>COUNTIFS(Week,'OverAll Adherence'!N$3,Agent_ID,'OverAll Adherence'!$B46,TargeType,"Agent Level",Queue,$C$40)</f>
        <v>0</v>
      </c>
      <c r="O46" s="133">
        <f>COUNTIFS(Week,'OverAll Adherence'!O$3,Agent_ID,'OverAll Adherence'!$B46,TargeType,"Agent Level",Queue,$C$40)</f>
        <v>2</v>
      </c>
      <c r="P46" s="133">
        <f>COUNTIFS(Week,'OverAll Adherence'!P$3,Agent_ID,'OverAll Adherence'!$B46,TargeType,"Agent Level",Queue,$C$40)</f>
        <v>0</v>
      </c>
      <c r="Q46" s="133">
        <f>COUNTIFS(Week,'OverAll Adherence'!Q$3,Agent_ID,'OverAll Adherence'!$B46,TargeType,"Agent Level",Queue,$C$40)</f>
        <v>0</v>
      </c>
      <c r="R46" s="26" t="b">
        <f t="shared" si="20"/>
        <v>0</v>
      </c>
    </row>
    <row r="47" spans="2:20">
      <c r="B47" s="77">
        <v>32760</v>
      </c>
      <c r="C47" s="135" t="s">
        <v>302</v>
      </c>
      <c r="D47" s="138" t="s">
        <v>101</v>
      </c>
      <c r="E47" s="138" t="s">
        <v>99</v>
      </c>
      <c r="F47" s="138" t="s">
        <v>227</v>
      </c>
      <c r="G47" s="138" t="s">
        <v>227</v>
      </c>
      <c r="H47" s="138"/>
      <c r="I47" s="138"/>
      <c r="J47" s="134">
        <f>IFERROR(VLOOKUP(F47,DV!$D:$E,2,FALSE),0)</f>
        <v>2</v>
      </c>
      <c r="K47" s="134">
        <f>IFERROR(VLOOKUP(G47,DV!$D:$E,2,FALSE),0)</f>
        <v>2</v>
      </c>
      <c r="L47" s="134">
        <f>IFERROR(VLOOKUP(H47,DV!$D:$E,2,FALSE),0)</f>
        <v>0</v>
      </c>
      <c r="M47" s="134">
        <f>IFERROR(VLOOKUP(I47,DV!$D:$E,2,FALSE),0)</f>
        <v>0</v>
      </c>
      <c r="N47" s="133">
        <f>COUNTIFS(Week,'OverAll Adherence'!N$3,Agent_ID,'OverAll Adherence'!$B47,TargeType,"Agent Level",Queue,$C$40)</f>
        <v>0</v>
      </c>
      <c r="O47" s="133">
        <f>COUNTIFS(Week,'OverAll Adherence'!O$3,Agent_ID,'OverAll Adherence'!$B47,TargeType,"Agent Level",Queue,$C$40)</f>
        <v>1</v>
      </c>
      <c r="P47" s="133">
        <f>COUNTIFS(Week,'OverAll Adherence'!P$3,Agent_ID,'OverAll Adherence'!$B47,TargeType,"Agent Level",Queue,$C$40)</f>
        <v>0</v>
      </c>
      <c r="Q47" s="133">
        <f>COUNTIFS(Week,'OverAll Adherence'!Q$3,Agent_ID,'OverAll Adherence'!$B47,TargeType,"Agent Level",Queue,$C$40)</f>
        <v>0</v>
      </c>
      <c r="R47" s="26" t="b">
        <f t="shared" si="20"/>
        <v>0</v>
      </c>
    </row>
    <row r="48" spans="2:20">
      <c r="B48" s="72">
        <v>31924</v>
      </c>
      <c r="C48" s="135" t="s">
        <v>310</v>
      </c>
      <c r="D48" s="138" t="s">
        <v>101</v>
      </c>
      <c r="E48" s="138" t="s">
        <v>99</v>
      </c>
      <c r="F48" s="138" t="s">
        <v>227</v>
      </c>
      <c r="G48" s="138" t="s">
        <v>227</v>
      </c>
      <c r="H48" s="138"/>
      <c r="I48" s="138"/>
      <c r="J48" s="134">
        <f>IFERROR(VLOOKUP(F48,DV!$D:$E,2,FALSE),0)</f>
        <v>2</v>
      </c>
      <c r="K48" s="134">
        <f>IFERROR(VLOOKUP(G48,DV!$D:$E,2,FALSE),0)</f>
        <v>2</v>
      </c>
      <c r="L48" s="134">
        <f>IFERROR(VLOOKUP(H48,DV!$D:$E,2,FALSE),0)</f>
        <v>0</v>
      </c>
      <c r="M48" s="134">
        <f>IFERROR(VLOOKUP(I48,DV!$D:$E,2,FALSE),0)</f>
        <v>0</v>
      </c>
      <c r="N48" s="133">
        <f>COUNTIFS(Week,'OverAll Adherence'!N$3,Agent_ID,'OverAll Adherence'!$B48,TargeType,"Agent Level",Queue,$C$40)</f>
        <v>0</v>
      </c>
      <c r="O48" s="133">
        <f>COUNTIFS(Week,'OverAll Adherence'!O$3,Agent_ID,'OverAll Adherence'!$B48,TargeType,"Agent Level",Queue,$C$40)</f>
        <v>1</v>
      </c>
      <c r="P48" s="133">
        <f>COUNTIFS(Week,'OverAll Adherence'!P$3,Agent_ID,'OverAll Adherence'!$B48,TargeType,"Agent Level",Queue,$C$40)</f>
        <v>0</v>
      </c>
      <c r="Q48" s="133">
        <f>COUNTIFS(Week,'OverAll Adherence'!Q$3,Agent_ID,'OverAll Adherence'!$B48,TargeType,"Agent Level",Queue,$C$40)</f>
        <v>0</v>
      </c>
      <c r="R48" s="26" t="b">
        <f t="shared" ref="R48:R49" si="21">SUM(N48:Q48)&gt;=SUM(J48:M48)</f>
        <v>0</v>
      </c>
    </row>
    <row r="49" spans="2:27">
      <c r="B49" s="77">
        <v>33279</v>
      </c>
      <c r="C49" s="135" t="s">
        <v>311</v>
      </c>
      <c r="D49" s="138" t="s">
        <v>101</v>
      </c>
      <c r="E49" s="138" t="s">
        <v>99</v>
      </c>
      <c r="F49" s="138" t="s">
        <v>227</v>
      </c>
      <c r="G49" s="138" t="s">
        <v>227</v>
      </c>
      <c r="H49" s="138"/>
      <c r="I49" s="138"/>
      <c r="J49" s="134">
        <f>IFERROR(VLOOKUP(F49,DV!$D:$E,2,FALSE),0)</f>
        <v>2</v>
      </c>
      <c r="K49" s="134">
        <f>IFERROR(VLOOKUP(G49,DV!$D:$E,2,FALSE),0)</f>
        <v>2</v>
      </c>
      <c r="L49" s="134">
        <f>IFERROR(VLOOKUP(H49,DV!$D:$E,2,FALSE),0)</f>
        <v>0</v>
      </c>
      <c r="M49" s="134">
        <f>IFERROR(VLOOKUP(I49,DV!$D:$E,2,FALSE),0)</f>
        <v>0</v>
      </c>
      <c r="N49" s="133">
        <f>COUNTIFS(Week,'OverAll Adherence'!N$3,Agent_ID,'OverAll Adherence'!$B49,TargeType,"Agent Level",Queue,$C$40)</f>
        <v>0</v>
      </c>
      <c r="O49" s="133">
        <f>COUNTIFS(Week,'OverAll Adherence'!O$3,Agent_ID,'OverAll Adherence'!$B49,TargeType,"Agent Level",Queue,$C$40)</f>
        <v>1</v>
      </c>
      <c r="P49" s="133">
        <f>COUNTIFS(Week,'OverAll Adherence'!P$3,Agent_ID,'OverAll Adherence'!$B49,TargeType,"Agent Level",Queue,$C$40)</f>
        <v>0</v>
      </c>
      <c r="Q49" s="133">
        <f>COUNTIFS(Week,'OverAll Adherence'!Q$3,Agent_ID,'OverAll Adherence'!$B49,TargeType,"Agent Level",Queue,$C$40)</f>
        <v>0</v>
      </c>
      <c r="R49" s="26" t="b">
        <f t="shared" si="21"/>
        <v>0</v>
      </c>
    </row>
    <row r="50" spans="2:27">
      <c r="B50" s="77">
        <v>39025</v>
      </c>
      <c r="C50" s="135" t="s">
        <v>317</v>
      </c>
      <c r="D50" s="138" t="s">
        <v>101</v>
      </c>
      <c r="E50" s="138" t="s">
        <v>99</v>
      </c>
      <c r="F50" s="138" t="s">
        <v>227</v>
      </c>
      <c r="G50" s="138" t="s">
        <v>227</v>
      </c>
      <c r="H50" s="138"/>
      <c r="I50" s="138"/>
      <c r="J50" s="134">
        <f>IFERROR(VLOOKUP(F50,DV!$D:$E,2,FALSE),0)</f>
        <v>2</v>
      </c>
      <c r="K50" s="134">
        <f>IFERROR(VLOOKUP(G50,DV!$D:$E,2,FALSE),0)</f>
        <v>2</v>
      </c>
      <c r="L50" s="134">
        <f>IFERROR(VLOOKUP(H50,DV!$D:$E,2,FALSE),0)</f>
        <v>0</v>
      </c>
      <c r="M50" s="134">
        <f>IFERROR(VLOOKUP(I50,DV!$D:$E,2,FALSE),0)</f>
        <v>0</v>
      </c>
      <c r="N50" s="138">
        <f>COUNTIFS(Week,'OverAll Adherence'!N$3,Agent_ID,'OverAll Adherence'!$B50,TargeType,"Agent Level",Queue,$C$40)</f>
        <v>0</v>
      </c>
      <c r="O50" s="138">
        <f>COUNTIFS(Week,'OverAll Adherence'!O$3,Agent_ID,'OverAll Adherence'!$B50,TargeType,"Agent Level",Queue,$C$40)</f>
        <v>1</v>
      </c>
      <c r="P50" s="138">
        <f>COUNTIFS(Week,'OverAll Adherence'!P$3,Agent_ID,'OverAll Adherence'!$B50,TargeType,"Agent Level",Queue,$C$40)</f>
        <v>0</v>
      </c>
      <c r="Q50" s="138">
        <f>COUNTIFS(Week,'OverAll Adherence'!Q$3,Agent_ID,'OverAll Adherence'!$B50,TargeType,"Agent Level",Queue,$C$40)</f>
        <v>0</v>
      </c>
      <c r="R50" s="26" t="b">
        <f t="shared" ref="R50" si="22">SUM(N50:Q50)&gt;=SUM(J50:M50)</f>
        <v>0</v>
      </c>
      <c r="U50" s="238" t="s">
        <v>315</v>
      </c>
      <c r="V50" s="213"/>
      <c r="W50" s="40" t="s">
        <v>113</v>
      </c>
      <c r="X50" s="40" t="s">
        <v>114</v>
      </c>
      <c r="Y50" s="40" t="s">
        <v>115</v>
      </c>
      <c r="Z50" s="40" t="s">
        <v>116</v>
      </c>
      <c r="AA50" s="40" t="s">
        <v>6</v>
      </c>
    </row>
    <row r="51" spans="2:27">
      <c r="B51" s="77">
        <v>39024</v>
      </c>
      <c r="C51" s="135" t="s">
        <v>318</v>
      </c>
      <c r="D51" s="138" t="s">
        <v>101</v>
      </c>
      <c r="E51" s="138" t="s">
        <v>99</v>
      </c>
      <c r="F51" s="138" t="s">
        <v>227</v>
      </c>
      <c r="G51" s="138" t="s">
        <v>227</v>
      </c>
      <c r="H51" s="138"/>
      <c r="I51" s="138"/>
      <c r="J51" s="134">
        <f>IFERROR(VLOOKUP(F51,DV!$D:$E,2,FALSE),0)</f>
        <v>2</v>
      </c>
      <c r="K51" s="134">
        <f>IFERROR(VLOOKUP(G51,DV!$D:$E,2,FALSE),0)</f>
        <v>2</v>
      </c>
      <c r="L51" s="134">
        <f>IFERROR(VLOOKUP(H51,DV!$D:$E,2,FALSE),0)</f>
        <v>0</v>
      </c>
      <c r="M51" s="134">
        <f>IFERROR(VLOOKUP(I51,DV!$D:$E,2,FALSE),0)</f>
        <v>0</v>
      </c>
      <c r="N51" s="138">
        <f>COUNTIFS(Week,'OverAll Adherence'!N$3,Agent_ID,'OverAll Adherence'!$B51,TargeType,"Agent Level",Queue,$C$40)</f>
        <v>0</v>
      </c>
      <c r="O51" s="138">
        <f>COUNTIFS(Week,'OverAll Adherence'!O$3,Agent_ID,'OverAll Adherence'!$B51,TargeType,"Agent Level",Queue,$C$40)</f>
        <v>1</v>
      </c>
      <c r="P51" s="138">
        <f>COUNTIFS(Week,'OverAll Adherence'!P$3,Agent_ID,'OverAll Adherence'!$B51,TargeType,"Agent Level",Queue,$C$40)</f>
        <v>0</v>
      </c>
      <c r="Q51" s="138">
        <f>COUNTIFS(Week,'OverAll Adherence'!Q$3,Agent_ID,'OverAll Adherence'!$B51,TargeType,"Agent Level",Queue,$C$40)</f>
        <v>0</v>
      </c>
      <c r="R51" s="26" t="b">
        <f t="shared" ref="R51:R54" si="23">SUM(N51:Q51)&gt;=SUM(J51:M51)</f>
        <v>0</v>
      </c>
      <c r="U51" s="232" t="s">
        <v>4</v>
      </c>
      <c r="V51" s="234"/>
      <c r="W51" s="138">
        <f>J82</f>
        <v>0</v>
      </c>
      <c r="X51" s="138">
        <f>K82</f>
        <v>0</v>
      </c>
      <c r="Y51" s="138">
        <f>L82</f>
        <v>0</v>
      </c>
      <c r="Z51" s="138">
        <f>M82</f>
        <v>0</v>
      </c>
      <c r="AA51" s="138">
        <f>SUM(W51:Z51)</f>
        <v>0</v>
      </c>
    </row>
    <row r="52" spans="2:27">
      <c r="B52" s="77">
        <v>32961</v>
      </c>
      <c r="C52" s="135" t="s">
        <v>373</v>
      </c>
      <c r="D52" s="138" t="s">
        <v>101</v>
      </c>
      <c r="E52" s="138" t="s">
        <v>99</v>
      </c>
      <c r="F52" s="138" t="s">
        <v>227</v>
      </c>
      <c r="G52" s="138" t="s">
        <v>227</v>
      </c>
      <c r="H52" s="138"/>
      <c r="I52" s="138"/>
      <c r="J52" s="134">
        <f>IFERROR(VLOOKUP(F52,DV!$D:$E,2,FALSE),0)</f>
        <v>2</v>
      </c>
      <c r="K52" s="134">
        <f>IFERROR(VLOOKUP(G52,DV!$D:$E,2,FALSE),0)</f>
        <v>2</v>
      </c>
      <c r="L52" s="134">
        <f>IFERROR(VLOOKUP(H52,DV!$D:$E,2,FALSE),0)</f>
        <v>0</v>
      </c>
      <c r="M52" s="134">
        <f>IFERROR(VLOOKUP(I52,DV!$D:$E,2,FALSE),0)</f>
        <v>0</v>
      </c>
      <c r="N52" s="138">
        <f>COUNTIFS(Week,'OverAll Adherence'!N$3,Agent_ID,'OverAll Adherence'!$B52,TargeType,"Agent Level",Queue,$C$40)</f>
        <v>0</v>
      </c>
      <c r="O52" s="138">
        <f>COUNTIFS(Week,'OverAll Adherence'!O$3,Agent_ID,'OverAll Adherence'!$B52,TargeType,"Agent Level",Queue,$C$40)</f>
        <v>0</v>
      </c>
      <c r="P52" s="138">
        <f>COUNTIFS(Week,'OverAll Adherence'!P$3,Agent_ID,'OverAll Adherence'!$B52,TargeType,"Agent Level",Queue,$C$40)</f>
        <v>0</v>
      </c>
      <c r="Q52" s="138">
        <f>COUNTIFS(Week,'OverAll Adherence'!Q$3,Agent_ID,'OverAll Adherence'!$B52,TargeType,"Agent Level",Queue,$C$40)</f>
        <v>0</v>
      </c>
      <c r="R52" s="26" t="b">
        <f t="shared" si="23"/>
        <v>0</v>
      </c>
      <c r="U52" s="232" t="s">
        <v>109</v>
      </c>
      <c r="V52" s="234"/>
      <c r="W52" s="138">
        <f>N82</f>
        <v>0</v>
      </c>
      <c r="X52" s="138">
        <f>O82</f>
        <v>0</v>
      </c>
      <c r="Y52" s="138">
        <f>P82</f>
        <v>0</v>
      </c>
      <c r="Z52" s="138">
        <f>Q82</f>
        <v>0</v>
      </c>
      <c r="AA52" s="138">
        <f>SUM(W52:Z52)</f>
        <v>0</v>
      </c>
    </row>
    <row r="53" spans="2:27">
      <c r="B53" s="77">
        <v>31401</v>
      </c>
      <c r="C53" s="135" t="s">
        <v>376</v>
      </c>
      <c r="D53" s="138" t="s">
        <v>101</v>
      </c>
      <c r="E53" s="138" t="s">
        <v>99</v>
      </c>
      <c r="F53" s="138" t="s">
        <v>227</v>
      </c>
      <c r="G53" s="138" t="s">
        <v>227</v>
      </c>
      <c r="H53" s="138"/>
      <c r="I53" s="138"/>
      <c r="J53" s="134">
        <f>IFERROR(VLOOKUP(F53,DV!$D:$E,2,FALSE),0)</f>
        <v>2</v>
      </c>
      <c r="K53" s="134">
        <f>IFERROR(VLOOKUP(G53,DV!$D:$E,2,FALSE),0)</f>
        <v>2</v>
      </c>
      <c r="L53" s="134">
        <f>IFERROR(VLOOKUP(H53,DV!$D:$E,2,FALSE),0)</f>
        <v>0</v>
      </c>
      <c r="M53" s="134">
        <f>IFERROR(VLOOKUP(I53,DV!$D:$E,2,FALSE),0)</f>
        <v>0</v>
      </c>
      <c r="N53" s="138">
        <f>COUNTIFS(Week,'OverAll Adherence'!N$3,Agent_ID,'OverAll Adherence'!$B53,TargeType,"Agent Level",Queue,$C$40)</f>
        <v>0</v>
      </c>
      <c r="O53" s="138">
        <f>COUNTIFS(Week,'OverAll Adherence'!O$3,Agent_ID,'OverAll Adherence'!$B53,TargeType,"Agent Level",Queue,$C$40)</f>
        <v>0</v>
      </c>
      <c r="P53" s="138">
        <f>COUNTIFS(Week,'OverAll Adherence'!P$3,Agent_ID,'OverAll Adherence'!$B53,TargeType,"Agent Level",Queue,$C$40)</f>
        <v>0</v>
      </c>
      <c r="Q53" s="138">
        <f>COUNTIFS(Week,'OverAll Adherence'!Q$3,Agent_ID,'OverAll Adherence'!$B53,TargeType,"Agent Level",Queue,$C$40)</f>
        <v>0</v>
      </c>
      <c r="R53" s="26" t="b">
        <f t="shared" si="23"/>
        <v>0</v>
      </c>
      <c r="U53" s="232" t="s">
        <v>146</v>
      </c>
      <c r="V53" s="234"/>
      <c r="W53" s="54" t="str">
        <f>IF(W51&lt;&gt;0,W52/W51,"")</f>
        <v/>
      </c>
      <c r="X53" s="54" t="str">
        <f>IF(X51&lt;&gt;0,X52/X51,"")</f>
        <v/>
      </c>
      <c r="Y53" s="54" t="str">
        <f>IF(Y51&lt;&gt;0,Y52/Y51,"")</f>
        <v/>
      </c>
      <c r="Z53" s="54" t="str">
        <f>IF(Z51&lt;&gt;0,Z52/Z51,"")</f>
        <v/>
      </c>
      <c r="AA53" s="54" t="str">
        <f>IF(AA51&lt;&gt;0,AA52/AA51,"")</f>
        <v/>
      </c>
    </row>
    <row r="54" spans="2:27">
      <c r="B54" s="77">
        <v>32962</v>
      </c>
      <c r="C54" s="135" t="s">
        <v>377</v>
      </c>
      <c r="D54" s="138" t="s">
        <v>101</v>
      </c>
      <c r="E54" s="138" t="s">
        <v>99</v>
      </c>
      <c r="F54" s="138" t="s">
        <v>227</v>
      </c>
      <c r="G54" s="138" t="s">
        <v>227</v>
      </c>
      <c r="H54" s="138"/>
      <c r="I54" s="138"/>
      <c r="J54" s="134">
        <f>IFERROR(VLOOKUP(F54,DV!$D:$E,2,FALSE),0)</f>
        <v>2</v>
      </c>
      <c r="K54" s="134">
        <f>IFERROR(VLOOKUP(G54,DV!$D:$E,2,FALSE),0)</f>
        <v>2</v>
      </c>
      <c r="L54" s="134">
        <f>IFERROR(VLOOKUP(H54,DV!$D:$E,2,FALSE),0)</f>
        <v>0</v>
      </c>
      <c r="M54" s="134">
        <f>IFERROR(VLOOKUP(I54,DV!$D:$E,2,FALSE),0)</f>
        <v>0</v>
      </c>
      <c r="N54" s="138">
        <f>COUNTIFS(Week,'OverAll Adherence'!N$3,Agent_ID,'OverAll Adherence'!$B54,TargeType,"Agent Level",Queue,$C$40)</f>
        <v>0</v>
      </c>
      <c r="O54" s="138">
        <f>COUNTIFS(Week,'OverAll Adherence'!O$3,Agent_ID,'OverAll Adherence'!$B54,TargeType,"Agent Level",Queue,$C$40)</f>
        <v>0</v>
      </c>
      <c r="P54" s="138">
        <f>COUNTIFS(Week,'OverAll Adherence'!P$3,Agent_ID,'OverAll Adherence'!$B54,TargeType,"Agent Level",Queue,$C$40)</f>
        <v>0</v>
      </c>
      <c r="Q54" s="138">
        <f>COUNTIFS(Week,'OverAll Adherence'!Q$3,Agent_ID,'OverAll Adherence'!$B54,TargeType,"Agent Level",Queue,$C$40)</f>
        <v>0</v>
      </c>
      <c r="R54" s="26" t="b">
        <f t="shared" si="23"/>
        <v>0</v>
      </c>
    </row>
    <row r="55" spans="2:27">
      <c r="B55" s="180">
        <v>32754</v>
      </c>
      <c r="C55" s="181" t="s">
        <v>455</v>
      </c>
      <c r="D55" s="138" t="s">
        <v>101</v>
      </c>
      <c r="E55" s="138" t="s">
        <v>99</v>
      </c>
      <c r="F55" s="138" t="s">
        <v>226</v>
      </c>
      <c r="G55" s="138" t="s">
        <v>226</v>
      </c>
      <c r="H55" s="138"/>
      <c r="I55" s="138"/>
      <c r="J55" s="134">
        <f>IFERROR(VLOOKUP(F55,DV!$D:$E,2,FALSE),0)</f>
        <v>4</v>
      </c>
      <c r="K55" s="134">
        <f>IFERROR(VLOOKUP(G55,DV!$D:$E,2,FALSE),0)</f>
        <v>4</v>
      </c>
      <c r="L55" s="134">
        <f>IFERROR(VLOOKUP(H55,DV!$D:$E,2,FALSE),0)</f>
        <v>0</v>
      </c>
      <c r="M55" s="134">
        <f>IFERROR(VLOOKUP(I55,DV!$D:$E,2,FALSE),0)</f>
        <v>0</v>
      </c>
      <c r="N55" s="138">
        <f>COUNTIFS(Week,'OverAll Adherence'!N$3,Agent_ID,'OverAll Adherence'!$B55,TargeType,"Agent Level",Queue,$C$40)</f>
        <v>0</v>
      </c>
      <c r="O55" s="138">
        <f>COUNTIFS(Week,'OverAll Adherence'!O$3,Agent_ID,'OverAll Adherence'!$B55,TargeType,"Agent Level",Queue,$C$40)</f>
        <v>0</v>
      </c>
      <c r="P55" s="138">
        <f>COUNTIFS(Week,'OverAll Adherence'!P$3,Agent_ID,'OverAll Adherence'!$B55,TargeType,"Agent Level",Queue,$C$40)</f>
        <v>1</v>
      </c>
      <c r="Q55" s="138">
        <f>COUNTIFS(Week,'OverAll Adherence'!Q$3,Agent_ID,'OverAll Adherence'!$B55,TargeType,"Agent Level",Queue,$C$40)</f>
        <v>0</v>
      </c>
      <c r="R55" s="26" t="b">
        <f t="shared" ref="R55:R66" si="24">SUM(N55:Q55)&gt;=SUM(J55:M55)</f>
        <v>0</v>
      </c>
    </row>
    <row r="56" spans="2:27">
      <c r="B56" s="180">
        <v>32785</v>
      </c>
      <c r="C56" s="181" t="s">
        <v>456</v>
      </c>
      <c r="D56" s="138" t="s">
        <v>101</v>
      </c>
      <c r="E56" s="138" t="s">
        <v>99</v>
      </c>
      <c r="F56" s="138" t="s">
        <v>226</v>
      </c>
      <c r="G56" s="138" t="s">
        <v>226</v>
      </c>
      <c r="H56" s="138"/>
      <c r="I56" s="138"/>
      <c r="J56" s="134">
        <f>IFERROR(VLOOKUP(F56,DV!$D:$E,2,FALSE),0)</f>
        <v>4</v>
      </c>
      <c r="K56" s="134">
        <f>IFERROR(VLOOKUP(G56,DV!$D:$E,2,FALSE),0)</f>
        <v>4</v>
      </c>
      <c r="L56" s="134">
        <f>IFERROR(VLOOKUP(H56,DV!$D:$E,2,FALSE),0)</f>
        <v>0</v>
      </c>
      <c r="M56" s="134">
        <f>IFERROR(VLOOKUP(I56,DV!$D:$E,2,FALSE),0)</f>
        <v>0</v>
      </c>
      <c r="N56" s="138">
        <f>COUNTIFS(Week,'OverAll Adherence'!N$3,Agent_ID,'OverAll Adherence'!$B56,TargeType,"Agent Level",Queue,$C$40)</f>
        <v>0</v>
      </c>
      <c r="O56" s="138">
        <f>COUNTIFS(Week,'OverAll Adherence'!O$3,Agent_ID,'OverAll Adherence'!$B56,TargeType,"Agent Level",Queue,$C$40)</f>
        <v>0</v>
      </c>
      <c r="P56" s="138">
        <f>COUNTIFS(Week,'OverAll Adherence'!P$3,Agent_ID,'OverAll Adherence'!$B56,TargeType,"Agent Level",Queue,$C$40)</f>
        <v>0</v>
      </c>
      <c r="Q56" s="138">
        <f>COUNTIFS(Week,'OverAll Adherence'!Q$3,Agent_ID,'OverAll Adherence'!$B56,TargeType,"Agent Level",Queue,$C$40)</f>
        <v>0</v>
      </c>
      <c r="R56" s="26" t="b">
        <f t="shared" si="24"/>
        <v>0</v>
      </c>
    </row>
    <row r="57" spans="2:27">
      <c r="B57" s="174">
        <v>32755</v>
      </c>
      <c r="C57" s="135" t="s">
        <v>457</v>
      </c>
      <c r="D57" s="138" t="s">
        <v>101</v>
      </c>
      <c r="E57" s="138" t="s">
        <v>99</v>
      </c>
      <c r="F57" s="138" t="s">
        <v>226</v>
      </c>
      <c r="G57" s="138" t="s">
        <v>226</v>
      </c>
      <c r="H57" s="138"/>
      <c r="I57" s="138"/>
      <c r="J57" s="134">
        <f>IFERROR(VLOOKUP(F57,DV!$D:$E,2,FALSE),0)</f>
        <v>4</v>
      </c>
      <c r="K57" s="134">
        <f>IFERROR(VLOOKUP(G57,DV!$D:$E,2,FALSE),0)</f>
        <v>4</v>
      </c>
      <c r="L57" s="134">
        <f>IFERROR(VLOOKUP(H57,DV!$D:$E,2,FALSE),0)</f>
        <v>0</v>
      </c>
      <c r="M57" s="134">
        <f>IFERROR(VLOOKUP(I57,DV!$D:$E,2,FALSE),0)</f>
        <v>0</v>
      </c>
      <c r="N57" s="138">
        <f>COUNTIFS(Week,'OverAll Adherence'!N$3,Agent_ID,'OverAll Adherence'!$B57,TargeType,"Agent Level",Queue,$C$40)</f>
        <v>0</v>
      </c>
      <c r="O57" s="138">
        <f>COUNTIFS(Week,'OverAll Adherence'!O$3,Agent_ID,'OverAll Adherence'!$B57,TargeType,"Agent Level",Queue,$C$40)</f>
        <v>0</v>
      </c>
      <c r="P57" s="138">
        <f>COUNTIFS(Week,'OverAll Adherence'!P$3,Agent_ID,'OverAll Adherence'!$B57,TargeType,"Agent Level",Queue,$C$40)</f>
        <v>0</v>
      </c>
      <c r="Q57" s="138">
        <f>COUNTIFS(Week,'OverAll Adherence'!Q$3,Agent_ID,'OverAll Adherence'!$B57,TargeType,"Agent Level",Queue,$C$40)</f>
        <v>0</v>
      </c>
      <c r="R57" s="26" t="b">
        <f t="shared" si="24"/>
        <v>0</v>
      </c>
    </row>
    <row r="58" spans="2:27">
      <c r="B58" s="174">
        <v>32767</v>
      </c>
      <c r="C58" s="135" t="s">
        <v>458</v>
      </c>
      <c r="D58" s="138" t="s">
        <v>101</v>
      </c>
      <c r="E58" s="138" t="s">
        <v>99</v>
      </c>
      <c r="F58" s="138" t="s">
        <v>226</v>
      </c>
      <c r="G58" s="138" t="s">
        <v>226</v>
      </c>
      <c r="H58" s="138"/>
      <c r="I58" s="138"/>
      <c r="J58" s="134">
        <f>IFERROR(VLOOKUP(F58,DV!$D:$E,2,FALSE),0)</f>
        <v>4</v>
      </c>
      <c r="K58" s="134">
        <f>IFERROR(VLOOKUP(G58,DV!$D:$E,2,FALSE),0)</f>
        <v>4</v>
      </c>
      <c r="L58" s="134">
        <f>IFERROR(VLOOKUP(H58,DV!$D:$E,2,FALSE),0)</f>
        <v>0</v>
      </c>
      <c r="M58" s="134">
        <f>IFERROR(VLOOKUP(I58,DV!$D:$E,2,FALSE),0)</f>
        <v>0</v>
      </c>
      <c r="N58" s="138">
        <f>COUNTIFS(Week,'OverAll Adherence'!N$3,Agent_ID,'OverAll Adherence'!$B58,TargeType,"Agent Level",Queue,$C$40)</f>
        <v>0</v>
      </c>
      <c r="O58" s="138">
        <f>COUNTIFS(Week,'OverAll Adherence'!O$3,Agent_ID,'OverAll Adherence'!$B58,TargeType,"Agent Level",Queue,$C$40)</f>
        <v>0</v>
      </c>
      <c r="P58" s="138">
        <f>COUNTIFS(Week,'OverAll Adherence'!P$3,Agent_ID,'OverAll Adherence'!$B58,TargeType,"Agent Level",Queue,$C$40)</f>
        <v>0</v>
      </c>
      <c r="Q58" s="138">
        <f>COUNTIFS(Week,'OverAll Adherence'!Q$3,Agent_ID,'OverAll Adherence'!$B58,TargeType,"Agent Level",Queue,$C$40)</f>
        <v>0</v>
      </c>
      <c r="R58" s="26" t="b">
        <f t="shared" si="24"/>
        <v>0</v>
      </c>
    </row>
    <row r="59" spans="2:27">
      <c r="B59" s="174">
        <v>32756</v>
      </c>
      <c r="C59" s="135" t="s">
        <v>459</v>
      </c>
      <c r="D59" s="138" t="s">
        <v>101</v>
      </c>
      <c r="E59" s="138" t="s">
        <v>99</v>
      </c>
      <c r="F59" s="138" t="s">
        <v>226</v>
      </c>
      <c r="G59" s="138" t="s">
        <v>226</v>
      </c>
      <c r="H59" s="138"/>
      <c r="I59" s="138"/>
      <c r="J59" s="134">
        <f>IFERROR(VLOOKUP(F59,DV!$D:$E,2,FALSE),0)</f>
        <v>4</v>
      </c>
      <c r="K59" s="134">
        <f>IFERROR(VLOOKUP(G59,DV!$D:$E,2,FALSE),0)</f>
        <v>4</v>
      </c>
      <c r="L59" s="134">
        <f>IFERROR(VLOOKUP(H59,DV!$D:$E,2,FALSE),0)</f>
        <v>0</v>
      </c>
      <c r="M59" s="134">
        <f>IFERROR(VLOOKUP(I59,DV!$D:$E,2,FALSE),0)</f>
        <v>0</v>
      </c>
      <c r="N59" s="138">
        <f>COUNTIFS(Week,'OverAll Adherence'!N$3,Agent_ID,'OverAll Adherence'!$B59,TargeType,"Agent Level",Queue,$C$40)</f>
        <v>0</v>
      </c>
      <c r="O59" s="138">
        <f>COUNTIFS(Week,'OverAll Adherence'!O$3,Agent_ID,'OverAll Adherence'!$B59,TargeType,"Agent Level",Queue,$C$40)</f>
        <v>0</v>
      </c>
      <c r="P59" s="138">
        <f>COUNTIFS(Week,'OverAll Adherence'!P$3,Agent_ID,'OverAll Adherence'!$B59,TargeType,"Agent Level",Queue,$C$40)</f>
        <v>0</v>
      </c>
      <c r="Q59" s="138">
        <f>COUNTIFS(Week,'OverAll Adherence'!Q$3,Agent_ID,'OverAll Adherence'!$B59,TargeType,"Agent Level",Queue,$C$40)</f>
        <v>0</v>
      </c>
      <c r="R59" s="26" t="b">
        <f t="shared" si="24"/>
        <v>0</v>
      </c>
    </row>
    <row r="60" spans="2:27">
      <c r="B60" s="174">
        <v>32762</v>
      </c>
      <c r="C60" s="135" t="s">
        <v>460</v>
      </c>
      <c r="D60" s="138" t="s">
        <v>101</v>
      </c>
      <c r="E60" s="138" t="s">
        <v>99</v>
      </c>
      <c r="F60" s="138" t="s">
        <v>226</v>
      </c>
      <c r="G60" s="138" t="s">
        <v>226</v>
      </c>
      <c r="H60" s="138"/>
      <c r="I60" s="138"/>
      <c r="J60" s="134">
        <f>IFERROR(VLOOKUP(F60,DV!$D:$E,2,FALSE),0)</f>
        <v>4</v>
      </c>
      <c r="K60" s="134">
        <f>IFERROR(VLOOKUP(G60,DV!$D:$E,2,FALSE),0)</f>
        <v>4</v>
      </c>
      <c r="L60" s="134">
        <f>IFERROR(VLOOKUP(H60,DV!$D:$E,2,FALSE),0)</f>
        <v>0</v>
      </c>
      <c r="M60" s="134">
        <f>IFERROR(VLOOKUP(I60,DV!$D:$E,2,FALSE),0)</f>
        <v>0</v>
      </c>
      <c r="N60" s="138">
        <f>COUNTIFS(Week,'OverAll Adherence'!N$3,Agent_ID,'OverAll Adherence'!$B60,TargeType,"Agent Level",Queue,$C$40)</f>
        <v>0</v>
      </c>
      <c r="O60" s="138">
        <f>COUNTIFS(Week,'OverAll Adherence'!O$3,Agent_ID,'OverAll Adherence'!$B60,TargeType,"Agent Level",Queue,$C$40)</f>
        <v>0</v>
      </c>
      <c r="P60" s="138">
        <f>COUNTIFS(Week,'OverAll Adherence'!P$3,Agent_ID,'OverAll Adherence'!$B60,TargeType,"Agent Level",Queue,$C$40)</f>
        <v>0</v>
      </c>
      <c r="Q60" s="138">
        <f>COUNTIFS(Week,'OverAll Adherence'!Q$3,Agent_ID,'OverAll Adherence'!$B60,TargeType,"Agent Level",Queue,$C$40)</f>
        <v>0</v>
      </c>
      <c r="R60" s="26" t="b">
        <f t="shared" si="24"/>
        <v>0</v>
      </c>
    </row>
    <row r="61" spans="2:27">
      <c r="B61" s="77"/>
      <c r="C61" s="135"/>
      <c r="D61" s="138"/>
      <c r="E61" s="138"/>
      <c r="F61" s="138"/>
      <c r="G61" s="138"/>
      <c r="H61" s="138"/>
      <c r="I61" s="138"/>
      <c r="J61" s="134">
        <f>IFERROR(VLOOKUP(F61,DV!$D:$E,2,FALSE),0)</f>
        <v>0</v>
      </c>
      <c r="K61" s="134">
        <f>IFERROR(VLOOKUP(G61,DV!$D:$E,2,FALSE),0)</f>
        <v>0</v>
      </c>
      <c r="L61" s="134">
        <f>IFERROR(VLOOKUP(H61,DV!$D:$E,2,FALSE),0)</f>
        <v>0</v>
      </c>
      <c r="M61" s="134">
        <f>IFERROR(VLOOKUP(I61,DV!$D:$E,2,FALSE),0)</f>
        <v>0</v>
      </c>
      <c r="N61" s="138">
        <f>COUNTIFS(Week,'OverAll Adherence'!N$3,Agent_ID,'OverAll Adherence'!$B61,TargeType,"Agent Level",Queue,$C$40)</f>
        <v>0</v>
      </c>
      <c r="O61" s="138">
        <f>COUNTIFS(Week,'OverAll Adherence'!O$3,Agent_ID,'OverAll Adherence'!$B61,TargeType,"Agent Level",Queue,$C$40)</f>
        <v>0</v>
      </c>
      <c r="P61" s="138">
        <f>COUNTIFS(Week,'OverAll Adherence'!P$3,Agent_ID,'OverAll Adherence'!$B61,TargeType,"Agent Level",Queue,$C$40)</f>
        <v>0</v>
      </c>
      <c r="Q61" s="138">
        <f>COUNTIFS(Week,'OverAll Adherence'!Q$3,Agent_ID,'OverAll Adherence'!$B61,TargeType,"Agent Level",Queue,$C$40)</f>
        <v>0</v>
      </c>
      <c r="R61" s="26" t="b">
        <f t="shared" si="24"/>
        <v>1</v>
      </c>
    </row>
    <row r="62" spans="2:27">
      <c r="B62" s="77"/>
      <c r="C62" s="135"/>
      <c r="D62" s="138"/>
      <c r="E62" s="138"/>
      <c r="F62" s="138"/>
      <c r="G62" s="138"/>
      <c r="H62" s="138"/>
      <c r="I62" s="138"/>
      <c r="J62" s="134">
        <f>IFERROR(VLOOKUP(F62,DV!$D:$E,2,FALSE),0)</f>
        <v>0</v>
      </c>
      <c r="K62" s="134">
        <f>IFERROR(VLOOKUP(G62,DV!$D:$E,2,FALSE),0)</f>
        <v>0</v>
      </c>
      <c r="L62" s="134">
        <f>IFERROR(VLOOKUP(H62,DV!$D:$E,2,FALSE),0)</f>
        <v>0</v>
      </c>
      <c r="M62" s="134">
        <f>IFERROR(VLOOKUP(I62,DV!$D:$E,2,FALSE),0)</f>
        <v>0</v>
      </c>
      <c r="N62" s="138">
        <f>COUNTIFS(Week,'OverAll Adherence'!N$3,Agent_ID,'OverAll Adherence'!$B62,TargeType,"Agent Level",Queue,$C$40)</f>
        <v>0</v>
      </c>
      <c r="O62" s="138">
        <f>COUNTIFS(Week,'OverAll Adherence'!O$3,Agent_ID,'OverAll Adherence'!$B62,TargeType,"Agent Level",Queue,$C$40)</f>
        <v>0</v>
      </c>
      <c r="P62" s="138">
        <f>COUNTIFS(Week,'OverAll Adherence'!P$3,Agent_ID,'OverAll Adherence'!$B62,TargeType,"Agent Level",Queue,$C$40)</f>
        <v>0</v>
      </c>
      <c r="Q62" s="138">
        <f>COUNTIFS(Week,'OverAll Adherence'!Q$3,Agent_ID,'OverAll Adherence'!$B62,TargeType,"Agent Level",Queue,$C$40)</f>
        <v>0</v>
      </c>
      <c r="R62" s="26" t="b">
        <f t="shared" si="24"/>
        <v>1</v>
      </c>
    </row>
    <row r="63" spans="2:27">
      <c r="B63" s="77"/>
      <c r="C63" s="135"/>
      <c r="D63" s="138"/>
      <c r="E63" s="138"/>
      <c r="F63" s="138"/>
      <c r="G63" s="138"/>
      <c r="H63" s="138"/>
      <c r="I63" s="138"/>
      <c r="J63" s="134">
        <f>IFERROR(VLOOKUP(F63,DV!$D:$E,2,FALSE),0)</f>
        <v>0</v>
      </c>
      <c r="K63" s="134">
        <f>IFERROR(VLOOKUP(G63,DV!$D:$E,2,FALSE),0)</f>
        <v>0</v>
      </c>
      <c r="L63" s="134">
        <f>IFERROR(VLOOKUP(H63,DV!$D:$E,2,FALSE),0)</f>
        <v>0</v>
      </c>
      <c r="M63" s="134">
        <f>IFERROR(VLOOKUP(I63,DV!$D:$E,2,FALSE),0)</f>
        <v>0</v>
      </c>
      <c r="N63" s="138">
        <f>COUNTIFS(Week,'OverAll Adherence'!N$3,Agent_ID,'OverAll Adherence'!$B63,TargeType,"Agent Level",Queue,$C$40)</f>
        <v>0</v>
      </c>
      <c r="O63" s="138">
        <f>COUNTIFS(Week,'OverAll Adherence'!O$3,Agent_ID,'OverAll Adherence'!$B63,TargeType,"Agent Level",Queue,$C$40)</f>
        <v>0</v>
      </c>
      <c r="P63" s="138">
        <f>COUNTIFS(Week,'OverAll Adherence'!P$3,Agent_ID,'OverAll Adherence'!$B63,TargeType,"Agent Level",Queue,$C$40)</f>
        <v>0</v>
      </c>
      <c r="Q63" s="138">
        <f>COUNTIFS(Week,'OverAll Adherence'!Q$3,Agent_ID,'OverAll Adherence'!$B63,TargeType,"Agent Level",Queue,$C$40)</f>
        <v>0</v>
      </c>
      <c r="R63" s="26" t="b">
        <f t="shared" si="24"/>
        <v>1</v>
      </c>
    </row>
    <row r="64" spans="2:27">
      <c r="B64" s="77"/>
      <c r="C64" s="135"/>
      <c r="D64" s="138"/>
      <c r="E64" s="138"/>
      <c r="F64" s="138"/>
      <c r="G64" s="138"/>
      <c r="H64" s="138"/>
      <c r="I64" s="138"/>
      <c r="J64" s="134">
        <f>IFERROR(VLOOKUP(F64,DV!$D:$E,2,FALSE),0)</f>
        <v>0</v>
      </c>
      <c r="K64" s="134">
        <f>IFERROR(VLOOKUP(G64,DV!$D:$E,2,FALSE),0)</f>
        <v>0</v>
      </c>
      <c r="L64" s="134">
        <f>IFERROR(VLOOKUP(H64,DV!$D:$E,2,FALSE),0)</f>
        <v>0</v>
      </c>
      <c r="M64" s="134">
        <f>IFERROR(VLOOKUP(I64,DV!$D:$E,2,FALSE),0)</f>
        <v>0</v>
      </c>
      <c r="N64" s="138">
        <f>COUNTIFS(Week,'OverAll Adherence'!N$3,Agent_ID,'OverAll Adherence'!$B64,TargeType,"Agent Level",Queue,$C$40)</f>
        <v>0</v>
      </c>
      <c r="O64" s="138">
        <f>COUNTIFS(Week,'OverAll Adherence'!O$3,Agent_ID,'OverAll Adherence'!$B64,TargeType,"Agent Level",Queue,$C$40)</f>
        <v>0</v>
      </c>
      <c r="P64" s="138">
        <f>COUNTIFS(Week,'OverAll Adherence'!P$3,Agent_ID,'OverAll Adherence'!$B64,TargeType,"Agent Level",Queue,$C$40)</f>
        <v>0</v>
      </c>
      <c r="Q64" s="138">
        <f>COUNTIFS(Week,'OverAll Adherence'!Q$3,Agent_ID,'OverAll Adherence'!$B64,TargeType,"Agent Level",Queue,$C$40)</f>
        <v>0</v>
      </c>
      <c r="R64" s="26" t="b">
        <f t="shared" si="24"/>
        <v>1</v>
      </c>
    </row>
    <row r="65" spans="2:18">
      <c r="B65" s="77"/>
      <c r="C65" s="135"/>
      <c r="D65" s="138"/>
      <c r="E65" s="138"/>
      <c r="F65" s="138"/>
      <c r="G65" s="4"/>
      <c r="H65" s="4"/>
      <c r="I65" s="138"/>
      <c r="J65" s="134">
        <f>IFERROR(VLOOKUP(F65,DV!$D:$E,2,FALSE),0)</f>
        <v>0</v>
      </c>
      <c r="K65" s="134">
        <f>IFERROR(VLOOKUP(G65,DV!$D:$E,2,FALSE),0)</f>
        <v>0</v>
      </c>
      <c r="L65" s="134">
        <f>IFERROR(VLOOKUP(H65,DV!$D:$E,2,FALSE),0)</f>
        <v>0</v>
      </c>
      <c r="M65" s="134">
        <f>IFERROR(VLOOKUP(I65,DV!$D:$E,2,FALSE),0)</f>
        <v>0</v>
      </c>
      <c r="N65" s="138">
        <f>COUNTIFS(Week,'OverAll Adherence'!N$3,Agent_ID,'OverAll Adherence'!$B65,TargeType,"Agent Level",Queue,$C$40)</f>
        <v>0</v>
      </c>
      <c r="O65" s="138">
        <f>COUNTIFS(Week,'OverAll Adherence'!O$3,Agent_ID,'OverAll Adherence'!$B65,TargeType,"Agent Level",Queue,$C$40)</f>
        <v>0</v>
      </c>
      <c r="P65" s="138">
        <f>COUNTIFS(Week,'OverAll Adherence'!P$3,Agent_ID,'OverAll Adherence'!$B65,TargeType,"Agent Level",Queue,$C$40)</f>
        <v>0</v>
      </c>
      <c r="Q65" s="138">
        <f>COUNTIFS(Week,'OverAll Adherence'!Q$3,Agent_ID,'OverAll Adherence'!$B65,TargeType,"Agent Level",Queue,$C$40)</f>
        <v>0</v>
      </c>
      <c r="R65" s="26" t="b">
        <f t="shared" si="24"/>
        <v>1</v>
      </c>
    </row>
    <row r="66" spans="2:18">
      <c r="B66" s="77"/>
      <c r="C66" s="135"/>
      <c r="D66" s="138"/>
      <c r="E66" s="138"/>
      <c r="F66" s="138"/>
      <c r="G66" s="4"/>
      <c r="H66" s="4"/>
      <c r="I66" s="138"/>
      <c r="J66" s="134">
        <f>IFERROR(VLOOKUP(F66,DV!$D:$E,2,FALSE),0)</f>
        <v>0</v>
      </c>
      <c r="K66" s="134">
        <f>IFERROR(VLOOKUP(G66,DV!$D:$E,2,FALSE),0)</f>
        <v>0</v>
      </c>
      <c r="L66" s="134">
        <f>IFERROR(VLOOKUP(H66,DV!$D:$E,2,FALSE),0)</f>
        <v>0</v>
      </c>
      <c r="M66" s="134">
        <f>IFERROR(VLOOKUP(I66,DV!$D:$E,2,FALSE),0)</f>
        <v>0</v>
      </c>
      <c r="N66" s="138">
        <f>COUNTIFS(Week,'OverAll Adherence'!N$3,Agent_ID,'OverAll Adherence'!$B66,TargeType,"Agent Level",Queue,$C$40)</f>
        <v>0</v>
      </c>
      <c r="O66" s="138">
        <f>COUNTIFS(Week,'OverAll Adherence'!O$3,Agent_ID,'OverAll Adherence'!$B66,TargeType,"Agent Level",Queue,$C$40)</f>
        <v>0</v>
      </c>
      <c r="P66" s="138">
        <f>COUNTIFS(Week,'OverAll Adherence'!P$3,Agent_ID,'OverAll Adherence'!$B66,TargeType,"Agent Level",Queue,$C$40)</f>
        <v>0</v>
      </c>
      <c r="Q66" s="138">
        <f>COUNTIFS(Week,'OverAll Adherence'!Q$3,Agent_ID,'OverAll Adherence'!$B66,TargeType,"Agent Level",Queue,$C$40)</f>
        <v>0</v>
      </c>
      <c r="R66" s="26" t="b">
        <f t="shared" si="24"/>
        <v>1</v>
      </c>
    </row>
    <row r="67" spans="2:18">
      <c r="B67" s="42" t="s">
        <v>6</v>
      </c>
      <c r="C67" s="43"/>
      <c r="D67" s="43"/>
      <c r="E67" s="43"/>
      <c r="F67" s="43"/>
      <c r="G67" s="43"/>
      <c r="H67" s="43"/>
      <c r="I67" s="44"/>
      <c r="J67" s="40">
        <f t="shared" ref="J67:Q67" si="25">SUM(J42:J66)</f>
        <v>50</v>
      </c>
      <c r="K67" s="40">
        <f t="shared" si="25"/>
        <v>50</v>
      </c>
      <c r="L67" s="40">
        <f t="shared" si="25"/>
        <v>0</v>
      </c>
      <c r="M67" s="40">
        <f t="shared" si="25"/>
        <v>0</v>
      </c>
      <c r="N67" s="40">
        <f t="shared" si="25"/>
        <v>0</v>
      </c>
      <c r="O67" s="40">
        <f t="shared" si="25"/>
        <v>10</v>
      </c>
      <c r="P67" s="40">
        <f t="shared" si="25"/>
        <v>2</v>
      </c>
      <c r="Q67" s="40">
        <f t="shared" si="25"/>
        <v>0</v>
      </c>
    </row>
    <row r="69" spans="2:18">
      <c r="R69" s="137"/>
    </row>
    <row r="70" spans="2:18" hidden="1">
      <c r="B70" s="66" t="s">
        <v>149</v>
      </c>
      <c r="C70" s="226" t="s">
        <v>313</v>
      </c>
      <c r="D70" s="227"/>
      <c r="E70" s="228"/>
      <c r="F70" s="229" t="s">
        <v>27</v>
      </c>
      <c r="G70" s="230"/>
      <c r="H70" s="230"/>
      <c r="I70" s="231"/>
      <c r="J70" s="229" t="s">
        <v>4</v>
      </c>
      <c r="K70" s="230"/>
      <c r="L70" s="230"/>
      <c r="M70" s="231"/>
      <c r="N70" s="229" t="s">
        <v>109</v>
      </c>
      <c r="O70" s="230"/>
      <c r="P70" s="230"/>
      <c r="Q70" s="231"/>
      <c r="R70" s="137"/>
    </row>
    <row r="71" spans="2:18" hidden="1">
      <c r="B71" s="40" t="s">
        <v>110</v>
      </c>
      <c r="C71" s="40" t="s">
        <v>102</v>
      </c>
      <c r="D71" s="40" t="s">
        <v>111</v>
      </c>
      <c r="E71" s="40" t="s">
        <v>112</v>
      </c>
      <c r="F71" s="40" t="s">
        <v>113</v>
      </c>
      <c r="G71" s="40" t="s">
        <v>114</v>
      </c>
      <c r="H71" s="40" t="s">
        <v>115</v>
      </c>
      <c r="I71" s="40" t="s">
        <v>116</v>
      </c>
      <c r="J71" s="40" t="s">
        <v>113</v>
      </c>
      <c r="K71" s="40" t="s">
        <v>114</v>
      </c>
      <c r="L71" s="40" t="s">
        <v>115</v>
      </c>
      <c r="M71" s="40" t="s">
        <v>116</v>
      </c>
      <c r="N71" s="40" t="s">
        <v>113</v>
      </c>
      <c r="O71" s="40" t="s">
        <v>114</v>
      </c>
      <c r="P71" s="40" t="s">
        <v>115</v>
      </c>
      <c r="Q71" s="40" t="s">
        <v>116</v>
      </c>
      <c r="R71" s="150" t="s">
        <v>117</v>
      </c>
    </row>
    <row r="72" spans="2:18" hidden="1">
      <c r="B72" s="77">
        <v>33270</v>
      </c>
      <c r="C72" s="135" t="s">
        <v>299</v>
      </c>
      <c r="D72" s="138" t="s">
        <v>129</v>
      </c>
      <c r="E72" s="138" t="s">
        <v>99</v>
      </c>
      <c r="F72" s="138"/>
      <c r="G72" s="138"/>
      <c r="H72" s="138"/>
      <c r="I72" s="138"/>
      <c r="J72" s="134">
        <f>IFERROR(VLOOKUP(F72,DV!$D:$E,2,FALSE),0)</f>
        <v>0</v>
      </c>
      <c r="K72" s="134">
        <f>IFERROR(VLOOKUP(G72,DV!$D:$E,2,FALSE),0)</f>
        <v>0</v>
      </c>
      <c r="L72" s="134">
        <f>IFERROR(VLOOKUP(H72,DV!$D:$E,2,FALSE),0)</f>
        <v>0</v>
      </c>
      <c r="M72" s="134">
        <f>IFERROR(VLOOKUP(I72,DV!$D:$E,2,FALSE),0)</f>
        <v>0</v>
      </c>
      <c r="N72" s="138">
        <f>COUNTIFS(Week,'OverAll Adherence'!N$3,Agent_ID,'OverAll Adherence'!$B72,TargeType,"Agent Level",Queue,$C$70)</f>
        <v>0</v>
      </c>
      <c r="O72" s="138">
        <f>COUNTIFS(Week,'OverAll Adherence'!O$3,Agent_ID,'OverAll Adherence'!$B72,TargeType,"Agent Level",Queue,$C$70)</f>
        <v>0</v>
      </c>
      <c r="P72" s="138">
        <f>COUNTIFS(Week,'OverAll Adherence'!P$3,Agent_ID,'OverAll Adherence'!$B72,TargeType,"Agent Level",Queue,$C$70)</f>
        <v>0</v>
      </c>
      <c r="Q72" s="138">
        <f>COUNTIFS(Week,'OverAll Adherence'!Q$3,Agent_ID,'OverAll Adherence'!$B72,TargeType,"Agent Level",Queue,$C$70)</f>
        <v>0</v>
      </c>
      <c r="R72" s="26" t="b">
        <f t="shared" ref="R72:R81" si="26">SUM(N72:Q72)&gt;=SUM(J72:M72)</f>
        <v>1</v>
      </c>
    </row>
    <row r="73" spans="2:18" hidden="1">
      <c r="B73" s="77">
        <v>31924</v>
      </c>
      <c r="C73" s="135" t="s">
        <v>310</v>
      </c>
      <c r="D73" s="138" t="s">
        <v>129</v>
      </c>
      <c r="E73" s="138" t="s">
        <v>99</v>
      </c>
      <c r="F73" s="138"/>
      <c r="G73" s="138"/>
      <c r="H73" s="138"/>
      <c r="I73" s="138"/>
      <c r="J73" s="134">
        <f>IFERROR(VLOOKUP(F73,DV!$D:$E,2,FALSE),0)</f>
        <v>0</v>
      </c>
      <c r="K73" s="134">
        <f>IFERROR(VLOOKUP(G73,DV!$D:$E,2,FALSE),0)</f>
        <v>0</v>
      </c>
      <c r="L73" s="134">
        <f>IFERROR(VLOOKUP(H73,DV!$D:$E,2,FALSE),0)</f>
        <v>0</v>
      </c>
      <c r="M73" s="134">
        <f>IFERROR(VLOOKUP(I73,DV!$D:$E,2,FALSE),0)</f>
        <v>0</v>
      </c>
      <c r="N73" s="138">
        <f>COUNTIFS(Week,'OverAll Adherence'!N$3,Agent_ID,'OverAll Adherence'!$B73,TargeType,"Agent Level",Queue,$C$70)</f>
        <v>0</v>
      </c>
      <c r="O73" s="138">
        <f>COUNTIFS(Week,'OverAll Adherence'!O$3,Agent_ID,'OverAll Adherence'!$B73,TargeType,"Agent Level",Queue,$C$70)</f>
        <v>0</v>
      </c>
      <c r="P73" s="138">
        <f>COUNTIFS(Week,'OverAll Adherence'!P$3,Agent_ID,'OverAll Adherence'!$B73,TargeType,"Agent Level",Queue,$C$70)</f>
        <v>0</v>
      </c>
      <c r="Q73" s="138">
        <f>COUNTIFS(Week,'OverAll Adherence'!Q$3,Agent_ID,'OverAll Adherence'!$B73,TargeType,"Agent Level",Queue,$C$70)</f>
        <v>0</v>
      </c>
      <c r="R73" s="26" t="b">
        <f t="shared" si="26"/>
        <v>1</v>
      </c>
    </row>
    <row r="74" spans="2:18" hidden="1">
      <c r="B74" s="77">
        <v>32462</v>
      </c>
      <c r="C74" s="135" t="s">
        <v>298</v>
      </c>
      <c r="D74" s="138" t="s">
        <v>101</v>
      </c>
      <c r="E74" s="138" t="s">
        <v>99</v>
      </c>
      <c r="F74" s="138"/>
      <c r="G74" s="138"/>
      <c r="H74" s="138"/>
      <c r="I74" s="138"/>
      <c r="J74" s="134">
        <f>IFERROR(VLOOKUP(F74,DV!$D:$E,2,FALSE),0)</f>
        <v>0</v>
      </c>
      <c r="K74" s="134">
        <f>IFERROR(VLOOKUP(G74,DV!$D:$E,2,FALSE),0)</f>
        <v>0</v>
      </c>
      <c r="L74" s="134">
        <f>IFERROR(VLOOKUP(H74,DV!$D:$E,2,FALSE),0)</f>
        <v>0</v>
      </c>
      <c r="M74" s="134">
        <f>IFERROR(VLOOKUP(I74,DV!$D:$E,2,FALSE),0)</f>
        <v>0</v>
      </c>
      <c r="N74" s="138">
        <f>COUNTIFS(Week,'OverAll Adherence'!N$3,Agent_ID,'OverAll Adherence'!$B74,TargeType,"Agent Level",Queue,$C$70)</f>
        <v>0</v>
      </c>
      <c r="O74" s="138">
        <f>COUNTIFS(Week,'OverAll Adherence'!O$3,Agent_ID,'OverAll Adherence'!$B74,TargeType,"Agent Level",Queue,$C$70)</f>
        <v>0</v>
      </c>
      <c r="P74" s="138">
        <f>COUNTIFS(Week,'OverAll Adherence'!P$3,Agent_ID,'OverAll Adherence'!$B74,TargeType,"Agent Level",Queue,$C$70)</f>
        <v>0</v>
      </c>
      <c r="Q74" s="138">
        <f>COUNTIFS(Week,'OverAll Adherence'!Q$3,Agent_ID,'OverAll Adherence'!$B74,TargeType,"Agent Level",Queue,$C$70)</f>
        <v>0</v>
      </c>
      <c r="R74" s="26" t="b">
        <f t="shared" si="26"/>
        <v>1</v>
      </c>
    </row>
    <row r="75" spans="2:18" hidden="1">
      <c r="B75" s="77"/>
      <c r="C75" s="135"/>
      <c r="D75" s="138"/>
      <c r="E75" s="138"/>
      <c r="F75" s="138"/>
      <c r="G75" s="138"/>
      <c r="H75" s="138"/>
      <c r="I75" s="138"/>
      <c r="J75" s="134">
        <f>IFERROR(VLOOKUP(F75,DV!$D:$E,2,FALSE),0)</f>
        <v>0</v>
      </c>
      <c r="K75" s="134">
        <f>IFERROR(VLOOKUP(G75,DV!$D:$E,2,FALSE),0)</f>
        <v>0</v>
      </c>
      <c r="L75" s="134">
        <f>IFERROR(VLOOKUP(H75,DV!$D:$E,2,FALSE),0)</f>
        <v>0</v>
      </c>
      <c r="M75" s="134">
        <f>IFERROR(VLOOKUP(I75,DV!$D:$E,2,FALSE),0)</f>
        <v>0</v>
      </c>
      <c r="N75" s="138">
        <f>COUNTIFS(Week,'OverAll Adherence'!N$3,Agent_ID,'OverAll Adherence'!$B75,TargeType,"Agent Level",Queue,$C$70)</f>
        <v>0</v>
      </c>
      <c r="O75" s="138">
        <f>COUNTIFS(Week,'OverAll Adherence'!O$3,Agent_ID,'OverAll Adherence'!$B75,TargeType,"Agent Level",Queue,$C$70)</f>
        <v>0</v>
      </c>
      <c r="P75" s="138">
        <f>COUNTIFS(Week,'OverAll Adherence'!P$3,Agent_ID,'OverAll Adherence'!$B75,TargeType,"Agent Level",Queue,$C$70)</f>
        <v>0</v>
      </c>
      <c r="Q75" s="138">
        <f>COUNTIFS(Week,'OverAll Adherence'!Q$3,Agent_ID,'OverAll Adherence'!$B75,TargeType,"Agent Level",Queue,$C$70)</f>
        <v>0</v>
      </c>
      <c r="R75" s="26" t="b">
        <f t="shared" si="26"/>
        <v>1</v>
      </c>
    </row>
    <row r="76" spans="2:18" hidden="1">
      <c r="B76" s="77"/>
      <c r="C76" s="135"/>
      <c r="D76" s="138"/>
      <c r="E76" s="138"/>
      <c r="F76" s="138"/>
      <c r="G76" s="138"/>
      <c r="H76" s="138"/>
      <c r="I76" s="138"/>
      <c r="J76" s="134">
        <f>IFERROR(VLOOKUP(F76,DV!$D:$E,2,FALSE),0)</f>
        <v>0</v>
      </c>
      <c r="K76" s="134">
        <f>IFERROR(VLOOKUP(G76,DV!$D:$E,2,FALSE),0)</f>
        <v>0</v>
      </c>
      <c r="L76" s="134">
        <f>IFERROR(VLOOKUP(H76,DV!$D:$E,2,FALSE),0)</f>
        <v>0</v>
      </c>
      <c r="M76" s="134">
        <f>IFERROR(VLOOKUP(I76,DV!$D:$E,2,FALSE),0)</f>
        <v>0</v>
      </c>
      <c r="N76" s="138">
        <f>COUNTIFS(Week,'OverAll Adherence'!N$3,Agent_ID,'OverAll Adherence'!$B76,TargeType,"Agent Level",Queue,$C$70)</f>
        <v>0</v>
      </c>
      <c r="O76" s="138">
        <f>COUNTIFS(Week,'OverAll Adherence'!O$3,Agent_ID,'OverAll Adherence'!$B76,TargeType,"Agent Level",Queue,$C$70)</f>
        <v>0</v>
      </c>
      <c r="P76" s="138">
        <f>COUNTIFS(Week,'OverAll Adherence'!P$3,Agent_ID,'OverAll Adherence'!$B76,TargeType,"Agent Level",Queue,$C$70)</f>
        <v>0</v>
      </c>
      <c r="Q76" s="138">
        <f>COUNTIFS(Week,'OverAll Adherence'!Q$3,Agent_ID,'OverAll Adherence'!$B76,TargeType,"Agent Level",Queue,$C$70)</f>
        <v>0</v>
      </c>
      <c r="R76" s="26" t="b">
        <f t="shared" si="26"/>
        <v>1</v>
      </c>
    </row>
    <row r="77" spans="2:18" hidden="1">
      <c r="B77" s="77"/>
      <c r="C77" s="129"/>
      <c r="D77" s="138"/>
      <c r="E77" s="138"/>
      <c r="F77" s="138"/>
      <c r="G77" s="138"/>
      <c r="H77" s="138"/>
      <c r="I77" s="138"/>
      <c r="J77" s="134">
        <f>IFERROR(VLOOKUP(F77,DV!$D:$E,2,FALSE),0)</f>
        <v>0</v>
      </c>
      <c r="K77" s="134">
        <f>IFERROR(VLOOKUP(G77,DV!$D:$E,2,FALSE),0)</f>
        <v>0</v>
      </c>
      <c r="L77" s="134">
        <f>IFERROR(VLOOKUP(H77,DV!$D:$E,2,FALSE),0)</f>
        <v>0</v>
      </c>
      <c r="M77" s="134">
        <f>IFERROR(VLOOKUP(I77,DV!$D:$E,2,FALSE),0)</f>
        <v>0</v>
      </c>
      <c r="N77" s="138">
        <f>COUNTIFS(Week,'OverAll Adherence'!N$3,Agent_ID,'OverAll Adherence'!$B77,TargeType,"Agent Level",Queue,$C$70)</f>
        <v>0</v>
      </c>
      <c r="O77" s="138">
        <f>COUNTIFS(Week,'OverAll Adherence'!O$3,Agent_ID,'OverAll Adherence'!$B77,TargeType,"Agent Level",Queue,$C$70)</f>
        <v>0</v>
      </c>
      <c r="P77" s="138">
        <f>COUNTIFS(Week,'OverAll Adherence'!P$3,Agent_ID,'OverAll Adherence'!$B77,TargeType,"Agent Level",Queue,$C$70)</f>
        <v>0</v>
      </c>
      <c r="Q77" s="138">
        <f>COUNTIFS(Week,'OverAll Adherence'!Q$3,Agent_ID,'OverAll Adherence'!$B77,TargeType,"Agent Level",Queue,$C$70)</f>
        <v>0</v>
      </c>
      <c r="R77" s="26" t="b">
        <f t="shared" si="26"/>
        <v>1</v>
      </c>
    </row>
    <row r="78" spans="2:18" hidden="1">
      <c r="B78" s="77"/>
      <c r="C78" s="135"/>
      <c r="D78" s="138"/>
      <c r="E78" s="138"/>
      <c r="F78" s="138"/>
      <c r="G78" s="138"/>
      <c r="H78" s="138"/>
      <c r="I78" s="138"/>
      <c r="J78" s="134">
        <f>IFERROR(VLOOKUP(F78,DV!$D:$E,2,FALSE),0)</f>
        <v>0</v>
      </c>
      <c r="K78" s="134">
        <f>IFERROR(VLOOKUP(G78,DV!$D:$E,2,FALSE),0)</f>
        <v>0</v>
      </c>
      <c r="L78" s="134">
        <f>IFERROR(VLOOKUP(H78,DV!$D:$E,2,FALSE),0)</f>
        <v>0</v>
      </c>
      <c r="M78" s="134">
        <f>IFERROR(VLOOKUP(I78,DV!$D:$E,2,FALSE),0)</f>
        <v>0</v>
      </c>
      <c r="N78" s="138">
        <f>COUNTIFS(Week,'OverAll Adherence'!N$3,Agent_ID,'OverAll Adherence'!$B78,TargeType,"Agent Level",Queue,$C$70)</f>
        <v>0</v>
      </c>
      <c r="O78" s="138">
        <f>COUNTIFS(Week,'OverAll Adherence'!O$3,Agent_ID,'OverAll Adherence'!$B78,TargeType,"Agent Level",Queue,$C$70)</f>
        <v>0</v>
      </c>
      <c r="P78" s="138">
        <f>COUNTIFS(Week,'OverAll Adherence'!P$3,Agent_ID,'OverAll Adherence'!$B78,TargeType,"Agent Level",Queue,$C$70)</f>
        <v>0</v>
      </c>
      <c r="Q78" s="138">
        <f>COUNTIFS(Week,'OverAll Adherence'!Q$3,Agent_ID,'OverAll Adherence'!$B78,TargeType,"Agent Level",Queue,$C$70)</f>
        <v>0</v>
      </c>
      <c r="R78" s="26" t="b">
        <f t="shared" si="26"/>
        <v>1</v>
      </c>
    </row>
    <row r="79" spans="2:18" hidden="1">
      <c r="B79" s="77"/>
      <c r="C79" s="135"/>
      <c r="D79" s="138"/>
      <c r="E79" s="138"/>
      <c r="F79" s="138"/>
      <c r="G79" s="138"/>
      <c r="H79" s="138"/>
      <c r="I79" s="138"/>
      <c r="J79" s="134">
        <f>IFERROR(VLOOKUP(F79,DV!$D:$E,2,FALSE),0)</f>
        <v>0</v>
      </c>
      <c r="K79" s="134">
        <f>IFERROR(VLOOKUP(G79,DV!$D:$E,2,FALSE),0)</f>
        <v>0</v>
      </c>
      <c r="L79" s="134">
        <f>IFERROR(VLOOKUP(H79,DV!$D:$E,2,FALSE),0)</f>
        <v>0</v>
      </c>
      <c r="M79" s="134">
        <f>IFERROR(VLOOKUP(I79,DV!$D:$E,2,FALSE),0)</f>
        <v>0</v>
      </c>
      <c r="N79" s="138">
        <f>COUNTIFS(Week,'OverAll Adherence'!N$3,Agent_ID,'OverAll Adherence'!$B79,TargeType,"Agent Level",Queue,$C$70)</f>
        <v>0</v>
      </c>
      <c r="O79" s="138">
        <f>COUNTIFS(Week,'OverAll Adherence'!O$3,Agent_ID,'OverAll Adherence'!$B79,TargeType,"Agent Level",Queue,$C$70)</f>
        <v>0</v>
      </c>
      <c r="P79" s="138">
        <f>COUNTIFS(Week,'OverAll Adherence'!P$3,Agent_ID,'OverAll Adherence'!$B79,TargeType,"Agent Level",Queue,$C$70)</f>
        <v>0</v>
      </c>
      <c r="Q79" s="138">
        <f>COUNTIFS(Week,'OverAll Adherence'!Q$3,Agent_ID,'OverAll Adherence'!$B79,TargeType,"Agent Level",Queue,$C$70)</f>
        <v>0</v>
      </c>
      <c r="R79" s="26" t="b">
        <f t="shared" si="26"/>
        <v>1</v>
      </c>
    </row>
    <row r="80" spans="2:18" hidden="1">
      <c r="B80" s="72"/>
      <c r="C80" s="135"/>
      <c r="D80" s="138"/>
      <c r="E80" s="138"/>
      <c r="F80" s="138"/>
      <c r="G80" s="138"/>
      <c r="H80" s="138"/>
      <c r="I80" s="138"/>
      <c r="J80" s="134">
        <f>IFERROR(VLOOKUP(F80,DV!$D:$E,2,FALSE),0)</f>
        <v>0</v>
      </c>
      <c r="K80" s="134">
        <f>IFERROR(VLOOKUP(G80,DV!$D:$E,2,FALSE),0)</f>
        <v>0</v>
      </c>
      <c r="L80" s="134">
        <f>IFERROR(VLOOKUP(H80,DV!$D:$E,2,FALSE),0)</f>
        <v>0</v>
      </c>
      <c r="M80" s="134">
        <f>IFERROR(VLOOKUP(I80,DV!$D:$E,2,FALSE),0)</f>
        <v>0</v>
      </c>
      <c r="N80" s="138">
        <f>COUNTIFS(Week,'OverAll Adherence'!N$3,Agent_ID,'OverAll Adherence'!$B80,TargeType,"Agent Level",Queue,$C$70)</f>
        <v>0</v>
      </c>
      <c r="O80" s="138">
        <f>COUNTIFS(Week,'OverAll Adherence'!O$3,Agent_ID,'OverAll Adherence'!$B80,TargeType,"Agent Level",Queue,$C$70)</f>
        <v>0</v>
      </c>
      <c r="P80" s="138">
        <f>COUNTIFS(Week,'OverAll Adherence'!P$3,Agent_ID,'OverAll Adherence'!$B80,TargeType,"Agent Level",Queue,$C$70)</f>
        <v>0</v>
      </c>
      <c r="Q80" s="138">
        <f>COUNTIFS(Week,'OverAll Adherence'!Q$3,Agent_ID,'OverAll Adherence'!$B80,TargeType,"Agent Level",Queue,$C$70)</f>
        <v>0</v>
      </c>
      <c r="R80" s="26" t="b">
        <f t="shared" si="26"/>
        <v>1</v>
      </c>
    </row>
    <row r="81" spans="2:18" hidden="1">
      <c r="B81" s="77"/>
      <c r="C81" s="135"/>
      <c r="D81" s="138"/>
      <c r="E81" s="138"/>
      <c r="F81" s="138"/>
      <c r="G81" s="138"/>
      <c r="H81" s="138"/>
      <c r="I81" s="138"/>
      <c r="J81" s="134">
        <f>IFERROR(VLOOKUP(F81,DV!$D:$E,2,FALSE),0)</f>
        <v>0</v>
      </c>
      <c r="K81" s="134">
        <f>IFERROR(VLOOKUP(G81,DV!$D:$E,2,FALSE),0)</f>
        <v>0</v>
      </c>
      <c r="L81" s="134">
        <f>IFERROR(VLOOKUP(H81,DV!$D:$E,2,FALSE),0)</f>
        <v>0</v>
      </c>
      <c r="M81" s="134">
        <f>IFERROR(VLOOKUP(I81,DV!$D:$E,2,FALSE),0)</f>
        <v>0</v>
      </c>
      <c r="N81" s="138">
        <f>COUNTIFS(Week,'OverAll Adherence'!N$3,Agent_ID,'OverAll Adherence'!$B81,TargeType,"Agent Level",Queue,$C$70)</f>
        <v>0</v>
      </c>
      <c r="O81" s="138">
        <f>COUNTIFS(Week,'OverAll Adherence'!O$3,Agent_ID,'OverAll Adherence'!$B81,TargeType,"Agent Level",Queue,$C$70)</f>
        <v>0</v>
      </c>
      <c r="P81" s="138">
        <f>COUNTIFS(Week,'OverAll Adherence'!P$3,Agent_ID,'OverAll Adherence'!$B81,TargeType,"Agent Level",Queue,$C$70)</f>
        <v>0</v>
      </c>
      <c r="Q81" s="138">
        <f>COUNTIFS(Week,'OverAll Adherence'!Q$3,Agent_ID,'OverAll Adherence'!$B81,TargeType,"Agent Level",Queue,$C$70)</f>
        <v>0</v>
      </c>
      <c r="R81" s="26" t="b">
        <f t="shared" si="26"/>
        <v>1</v>
      </c>
    </row>
    <row r="82" spans="2:18" hidden="1">
      <c r="B82" s="42" t="s">
        <v>6</v>
      </c>
      <c r="C82" s="43"/>
      <c r="D82" s="43"/>
      <c r="E82" s="43"/>
      <c r="F82" s="43"/>
      <c r="G82" s="43"/>
      <c r="H82" s="43"/>
      <c r="I82" s="44"/>
      <c r="J82" s="40">
        <f t="shared" ref="J82:Q82" si="27">SUM(J72:J81)</f>
        <v>0</v>
      </c>
      <c r="K82" s="144">
        <f t="shared" si="27"/>
        <v>0</v>
      </c>
      <c r="L82" s="40">
        <f t="shared" si="27"/>
        <v>0</v>
      </c>
      <c r="M82" s="40">
        <f t="shared" si="27"/>
        <v>0</v>
      </c>
      <c r="N82" s="40">
        <f t="shared" si="27"/>
        <v>0</v>
      </c>
      <c r="O82" s="40">
        <f t="shared" si="27"/>
        <v>0</v>
      </c>
      <c r="P82" s="40">
        <f t="shared" si="27"/>
        <v>0</v>
      </c>
      <c r="Q82" s="40">
        <f t="shared" si="27"/>
        <v>0</v>
      </c>
      <c r="R82" s="137"/>
    </row>
    <row r="83" spans="2:18" hidden="1"/>
  </sheetData>
  <mergeCells count="24">
    <mergeCell ref="C70:E70"/>
    <mergeCell ref="F70:I70"/>
    <mergeCell ref="J70:M70"/>
    <mergeCell ref="N70:Q70"/>
    <mergeCell ref="U50:V50"/>
    <mergeCell ref="U51:V51"/>
    <mergeCell ref="U52:V52"/>
    <mergeCell ref="U53:V53"/>
    <mergeCell ref="C40:E40"/>
    <mergeCell ref="F40:I40"/>
    <mergeCell ref="J40:M40"/>
    <mergeCell ref="T15:U15"/>
    <mergeCell ref="T16:U16"/>
    <mergeCell ref="B33:I33"/>
    <mergeCell ref="T1:U1"/>
    <mergeCell ref="F2:I2"/>
    <mergeCell ref="J2:M2"/>
    <mergeCell ref="N2:Q2"/>
    <mergeCell ref="T14:U14"/>
    <mergeCell ref="C2:E2"/>
    <mergeCell ref="T2:U2"/>
    <mergeCell ref="T3:U3"/>
    <mergeCell ref="T4:U4"/>
    <mergeCell ref="T13:U13"/>
  </mergeCells>
  <conditionalFormatting sqref="R4:R32 R42:R66">
    <cfRule type="cellIs" dxfId="197" priority="502" operator="equal">
      <formula>FALSE</formula>
    </cfRule>
    <cfRule type="cellIs" dxfId="196" priority="503" operator="equal">
      <formula>TRUE</formula>
    </cfRule>
  </conditionalFormatting>
  <conditionalFormatting sqref="N4:Q32 N42:Q66">
    <cfRule type="cellIs" dxfId="195" priority="480" operator="greaterThan">
      <formula>0</formula>
    </cfRule>
    <cfRule type="cellIs" dxfId="194" priority="481" operator="equal">
      <formula>0</formula>
    </cfRule>
  </conditionalFormatting>
  <conditionalFormatting sqref="B67">
    <cfRule type="duplicateValues" dxfId="193" priority="446"/>
  </conditionalFormatting>
  <conditionalFormatting sqref="B83:B85 B68:B69 B36:B39">
    <cfRule type="duplicateValues" dxfId="192" priority="965"/>
  </conditionalFormatting>
  <conditionalFormatting sqref="B32">
    <cfRule type="duplicateValues" dxfId="191" priority="392"/>
  </conditionalFormatting>
  <conditionalFormatting sqref="B7">
    <cfRule type="duplicateValues" dxfId="190" priority="198"/>
  </conditionalFormatting>
  <conditionalFormatting sqref="B6">
    <cfRule type="duplicateValues" dxfId="189" priority="178"/>
  </conditionalFormatting>
  <conditionalFormatting sqref="B5">
    <cfRule type="duplicateValues" dxfId="188" priority="212"/>
  </conditionalFormatting>
  <conditionalFormatting sqref="B4">
    <cfRule type="duplicateValues" dxfId="187" priority="214"/>
  </conditionalFormatting>
  <conditionalFormatting sqref="B6">
    <cfRule type="duplicateValues" dxfId="186" priority="209"/>
  </conditionalFormatting>
  <conditionalFormatting sqref="B5">
    <cfRule type="duplicateValues" dxfId="185" priority="205"/>
  </conditionalFormatting>
  <conditionalFormatting sqref="B6">
    <cfRule type="duplicateValues" dxfId="184" priority="202"/>
  </conditionalFormatting>
  <conditionalFormatting sqref="B6">
    <cfRule type="duplicateValues" dxfId="183" priority="200"/>
  </conditionalFormatting>
  <conditionalFormatting sqref="B8">
    <cfRule type="duplicateValues" dxfId="182" priority="199"/>
  </conditionalFormatting>
  <conditionalFormatting sqref="B7">
    <cfRule type="duplicateValues" dxfId="181" priority="197"/>
  </conditionalFormatting>
  <conditionalFormatting sqref="B7">
    <cfRule type="duplicateValues" dxfId="180" priority="196"/>
  </conditionalFormatting>
  <conditionalFormatting sqref="B5">
    <cfRule type="duplicateValues" dxfId="179" priority="190"/>
  </conditionalFormatting>
  <conditionalFormatting sqref="B5">
    <cfRule type="duplicateValues" dxfId="178" priority="185"/>
  </conditionalFormatting>
  <conditionalFormatting sqref="B7">
    <cfRule type="duplicateValues" dxfId="177" priority="181"/>
  </conditionalFormatting>
  <conditionalFormatting sqref="B8">
    <cfRule type="duplicateValues" dxfId="176" priority="180"/>
  </conditionalFormatting>
  <conditionalFormatting sqref="B6">
    <cfRule type="duplicateValues" dxfId="175" priority="179"/>
  </conditionalFormatting>
  <conditionalFormatting sqref="B6">
    <cfRule type="duplicateValues" dxfId="174" priority="177"/>
  </conditionalFormatting>
  <conditionalFormatting sqref="B65">
    <cfRule type="duplicateValues" dxfId="173" priority="158"/>
  </conditionalFormatting>
  <conditionalFormatting sqref="B66">
    <cfRule type="duplicateValues" dxfId="172" priority="153"/>
  </conditionalFormatting>
  <conditionalFormatting sqref="B66">
    <cfRule type="duplicateValues" dxfId="171" priority="154"/>
  </conditionalFormatting>
  <conditionalFormatting sqref="B65">
    <cfRule type="duplicateValues" dxfId="170" priority="139"/>
  </conditionalFormatting>
  <conditionalFormatting sqref="B66">
    <cfRule type="duplicateValues" dxfId="169" priority="135"/>
  </conditionalFormatting>
  <conditionalFormatting sqref="B9">
    <cfRule type="duplicateValues" dxfId="168" priority="120"/>
  </conditionalFormatting>
  <conditionalFormatting sqref="B9">
    <cfRule type="duplicateValues" dxfId="167" priority="121"/>
  </conditionalFormatting>
  <conditionalFormatting sqref="B9">
    <cfRule type="duplicateValues" dxfId="166" priority="119"/>
  </conditionalFormatting>
  <conditionalFormatting sqref="B31">
    <cfRule type="duplicateValues" dxfId="165" priority="113"/>
  </conditionalFormatting>
  <conditionalFormatting sqref="B10">
    <cfRule type="duplicateValues" dxfId="164" priority="111"/>
  </conditionalFormatting>
  <conditionalFormatting sqref="B11">
    <cfRule type="duplicateValues" dxfId="163" priority="110"/>
  </conditionalFormatting>
  <conditionalFormatting sqref="B45">
    <cfRule type="duplicateValues" dxfId="162" priority="98"/>
  </conditionalFormatting>
  <conditionalFormatting sqref="B44">
    <cfRule type="duplicateValues" dxfId="161" priority="85"/>
  </conditionalFormatting>
  <conditionalFormatting sqref="B43">
    <cfRule type="duplicateValues" dxfId="160" priority="106"/>
  </conditionalFormatting>
  <conditionalFormatting sqref="B42">
    <cfRule type="duplicateValues" dxfId="159" priority="107"/>
  </conditionalFormatting>
  <conditionalFormatting sqref="B44">
    <cfRule type="duplicateValues" dxfId="158" priority="104"/>
  </conditionalFormatting>
  <conditionalFormatting sqref="B43">
    <cfRule type="duplicateValues" dxfId="157" priority="103"/>
  </conditionalFormatting>
  <conditionalFormatting sqref="B44">
    <cfRule type="duplicateValues" dxfId="156" priority="102"/>
  </conditionalFormatting>
  <conditionalFormatting sqref="B44">
    <cfRule type="duplicateValues" dxfId="155" priority="100"/>
  </conditionalFormatting>
  <conditionalFormatting sqref="B46">
    <cfRule type="duplicateValues" dxfId="154" priority="99"/>
  </conditionalFormatting>
  <conditionalFormatting sqref="B45">
    <cfRule type="duplicateValues" dxfId="153" priority="97"/>
  </conditionalFormatting>
  <conditionalFormatting sqref="B45">
    <cfRule type="duplicateValues" dxfId="152" priority="96"/>
  </conditionalFormatting>
  <conditionalFormatting sqref="B43">
    <cfRule type="duplicateValues" dxfId="151" priority="93"/>
  </conditionalFormatting>
  <conditionalFormatting sqref="B43">
    <cfRule type="duplicateValues" dxfId="150" priority="91"/>
  </conditionalFormatting>
  <conditionalFormatting sqref="B45">
    <cfRule type="duplicateValues" dxfId="149" priority="88"/>
  </conditionalFormatting>
  <conditionalFormatting sqref="B46">
    <cfRule type="duplicateValues" dxfId="148" priority="87"/>
  </conditionalFormatting>
  <conditionalFormatting sqref="B44">
    <cfRule type="duplicateValues" dxfId="147" priority="86"/>
  </conditionalFormatting>
  <conditionalFormatting sqref="B44">
    <cfRule type="duplicateValues" dxfId="146" priority="84"/>
  </conditionalFormatting>
  <conditionalFormatting sqref="B47">
    <cfRule type="duplicateValues" dxfId="145" priority="82"/>
  </conditionalFormatting>
  <conditionalFormatting sqref="B47">
    <cfRule type="duplicateValues" dxfId="144" priority="83"/>
  </conditionalFormatting>
  <conditionalFormatting sqref="B47">
    <cfRule type="duplicateValues" dxfId="143" priority="81"/>
  </conditionalFormatting>
  <conditionalFormatting sqref="B48">
    <cfRule type="duplicateValues" dxfId="142" priority="80"/>
  </conditionalFormatting>
  <conditionalFormatting sqref="B49">
    <cfRule type="duplicateValues" dxfId="141" priority="79"/>
  </conditionalFormatting>
  <conditionalFormatting sqref="R72:R81">
    <cfRule type="cellIs" dxfId="140" priority="77" operator="equal">
      <formula>FALSE</formula>
    </cfRule>
    <cfRule type="cellIs" dxfId="139" priority="78" operator="equal">
      <formula>TRUE</formula>
    </cfRule>
  </conditionalFormatting>
  <conditionalFormatting sqref="N72:Q81">
    <cfRule type="cellIs" dxfId="138" priority="75" operator="greaterThan">
      <formula>0</formula>
    </cfRule>
    <cfRule type="cellIs" dxfId="137" priority="76" operator="equal">
      <formula>0</formula>
    </cfRule>
  </conditionalFormatting>
  <conditionalFormatting sqref="B82">
    <cfRule type="duplicateValues" dxfId="136" priority="74"/>
  </conditionalFormatting>
  <conditionalFormatting sqref="B77">
    <cfRule type="duplicateValues" dxfId="135" priority="54"/>
  </conditionalFormatting>
  <conditionalFormatting sqref="B76">
    <cfRule type="duplicateValues" dxfId="134" priority="41"/>
  </conditionalFormatting>
  <conditionalFormatting sqref="B75">
    <cfRule type="duplicateValues" dxfId="133" priority="61"/>
  </conditionalFormatting>
  <conditionalFormatting sqref="B76">
    <cfRule type="duplicateValues" dxfId="132" priority="60"/>
  </conditionalFormatting>
  <conditionalFormatting sqref="B76">
    <cfRule type="duplicateValues" dxfId="131" priority="58"/>
  </conditionalFormatting>
  <conditionalFormatting sqref="B75">
    <cfRule type="duplicateValues" dxfId="130" priority="57"/>
  </conditionalFormatting>
  <conditionalFormatting sqref="B76">
    <cfRule type="duplicateValues" dxfId="129" priority="56"/>
  </conditionalFormatting>
  <conditionalFormatting sqref="B78">
    <cfRule type="duplicateValues" dxfId="128" priority="55"/>
  </conditionalFormatting>
  <conditionalFormatting sqref="B77">
    <cfRule type="duplicateValues" dxfId="127" priority="53"/>
  </conditionalFormatting>
  <conditionalFormatting sqref="B77">
    <cfRule type="duplicateValues" dxfId="126" priority="52"/>
  </conditionalFormatting>
  <conditionalFormatting sqref="B75">
    <cfRule type="duplicateValues" dxfId="125" priority="48"/>
  </conditionalFormatting>
  <conditionalFormatting sqref="B75">
    <cfRule type="duplicateValues" dxfId="124" priority="46"/>
  </conditionalFormatting>
  <conditionalFormatting sqref="B75">
    <cfRule type="duplicateValues" dxfId="123" priority="45"/>
  </conditionalFormatting>
  <conditionalFormatting sqref="B77">
    <cfRule type="duplicateValues" dxfId="122" priority="44"/>
  </conditionalFormatting>
  <conditionalFormatting sqref="B78">
    <cfRule type="duplicateValues" dxfId="121" priority="43"/>
  </conditionalFormatting>
  <conditionalFormatting sqref="B76">
    <cfRule type="duplicateValues" dxfId="120" priority="42"/>
  </conditionalFormatting>
  <conditionalFormatting sqref="B76">
    <cfRule type="duplicateValues" dxfId="119" priority="40"/>
  </conditionalFormatting>
  <conditionalFormatting sqref="B79">
    <cfRule type="duplicateValues" dxfId="118" priority="38"/>
  </conditionalFormatting>
  <conditionalFormatting sqref="B79">
    <cfRule type="duplicateValues" dxfId="117" priority="39"/>
  </conditionalFormatting>
  <conditionalFormatting sqref="B79">
    <cfRule type="duplicateValues" dxfId="116" priority="37"/>
  </conditionalFormatting>
  <conditionalFormatting sqref="B80">
    <cfRule type="duplicateValues" dxfId="115" priority="36"/>
  </conditionalFormatting>
  <conditionalFormatting sqref="B81">
    <cfRule type="duplicateValues" dxfId="114" priority="35"/>
  </conditionalFormatting>
  <conditionalFormatting sqref="B75:B76">
    <cfRule type="duplicateValues" dxfId="113" priority="64"/>
  </conditionalFormatting>
  <conditionalFormatting sqref="B75:B76">
    <cfRule type="duplicateValues" dxfId="112" priority="65"/>
  </conditionalFormatting>
  <conditionalFormatting sqref="B72">
    <cfRule type="duplicateValues" dxfId="111" priority="34"/>
  </conditionalFormatting>
  <conditionalFormatting sqref="B72">
    <cfRule type="duplicateValues" dxfId="110" priority="33"/>
  </conditionalFormatting>
  <conditionalFormatting sqref="B73">
    <cfRule type="duplicateValues" dxfId="109" priority="32"/>
  </conditionalFormatting>
  <conditionalFormatting sqref="B73">
    <cfRule type="duplicateValues" dxfId="108" priority="31"/>
  </conditionalFormatting>
  <conditionalFormatting sqref="B73">
    <cfRule type="duplicateValues" dxfId="107" priority="30"/>
  </conditionalFormatting>
  <conditionalFormatting sqref="B73">
    <cfRule type="duplicateValues" dxfId="106" priority="29"/>
  </conditionalFormatting>
  <conditionalFormatting sqref="B74">
    <cfRule type="duplicateValues" dxfId="105" priority="22"/>
  </conditionalFormatting>
  <conditionalFormatting sqref="B74">
    <cfRule type="duplicateValues" dxfId="104" priority="26"/>
  </conditionalFormatting>
  <conditionalFormatting sqref="B74">
    <cfRule type="duplicateValues" dxfId="103" priority="25"/>
  </conditionalFormatting>
  <conditionalFormatting sqref="B74">
    <cfRule type="duplicateValues" dxfId="102" priority="24"/>
  </conditionalFormatting>
  <conditionalFormatting sqref="B74">
    <cfRule type="duplicateValues" dxfId="101" priority="23"/>
  </conditionalFormatting>
  <conditionalFormatting sqref="B74">
    <cfRule type="duplicateValues" dxfId="100" priority="21"/>
  </conditionalFormatting>
  <conditionalFormatting sqref="B74">
    <cfRule type="duplicateValues" dxfId="99" priority="27"/>
  </conditionalFormatting>
  <conditionalFormatting sqref="B74">
    <cfRule type="duplicateValues" dxfId="98" priority="28"/>
  </conditionalFormatting>
  <conditionalFormatting sqref="B64">
    <cfRule type="duplicateValues" dxfId="97" priority="56895"/>
  </conditionalFormatting>
  <conditionalFormatting sqref="B12:B13">
    <cfRule type="duplicateValues" dxfId="96" priority="20"/>
  </conditionalFormatting>
  <conditionalFormatting sqref="B50:B51">
    <cfRule type="duplicateValues" dxfId="95" priority="19"/>
  </conditionalFormatting>
  <conditionalFormatting sqref="B14:B15">
    <cfRule type="duplicateValues" dxfId="94" priority="123765"/>
  </conditionalFormatting>
  <conditionalFormatting sqref="B52:B53">
    <cfRule type="duplicateValues" dxfId="93" priority="123776"/>
  </conditionalFormatting>
  <conditionalFormatting sqref="B14:B16 B23:B30">
    <cfRule type="duplicateValues" dxfId="92" priority="135443"/>
  </conditionalFormatting>
  <conditionalFormatting sqref="B52:B54 B61:B63">
    <cfRule type="duplicateValues" dxfId="91" priority="135454"/>
  </conditionalFormatting>
  <conditionalFormatting sqref="B17:B18">
    <cfRule type="duplicateValues" dxfId="90" priority="14"/>
  </conditionalFormatting>
  <conditionalFormatting sqref="B17:B18">
    <cfRule type="duplicateValues" dxfId="89" priority="13"/>
  </conditionalFormatting>
  <conditionalFormatting sqref="B17:B18">
    <cfRule type="duplicateValues" dxfId="88" priority="12"/>
  </conditionalFormatting>
  <conditionalFormatting sqref="B17:B18">
    <cfRule type="duplicateValues" dxfId="87" priority="11"/>
  </conditionalFormatting>
  <conditionalFormatting sqref="B19:B20">
    <cfRule type="duplicateValues" dxfId="86" priority="10"/>
  </conditionalFormatting>
  <conditionalFormatting sqref="B22">
    <cfRule type="duplicateValues" dxfId="85" priority="9"/>
  </conditionalFormatting>
  <conditionalFormatting sqref="B21:B22">
    <cfRule type="duplicateValues" dxfId="84" priority="8"/>
  </conditionalFormatting>
  <conditionalFormatting sqref="B55:B56">
    <cfRule type="duplicateValues" dxfId="83" priority="7"/>
  </conditionalFormatting>
  <conditionalFormatting sqref="B55:B56">
    <cfRule type="duplicateValues" dxfId="82" priority="6"/>
  </conditionalFormatting>
  <conditionalFormatting sqref="B55:B56">
    <cfRule type="duplicateValues" dxfId="81" priority="5"/>
  </conditionalFormatting>
  <conditionalFormatting sqref="B55:B56">
    <cfRule type="duplicateValues" dxfId="80" priority="4"/>
  </conditionalFormatting>
  <conditionalFormatting sqref="B57:B58">
    <cfRule type="duplicateValues" dxfId="79" priority="3"/>
  </conditionalFormatting>
  <conditionalFormatting sqref="B60">
    <cfRule type="duplicateValues" dxfId="78" priority="2"/>
  </conditionalFormatting>
  <conditionalFormatting sqref="B59:B60">
    <cfRule type="duplicateValues" dxfId="77" priority="1"/>
  </conditionalFormatting>
  <conditionalFormatting sqref="B4:B6">
    <cfRule type="duplicateValues" dxfId="76" priority="150313"/>
  </conditionalFormatting>
  <conditionalFormatting sqref="B42:B44">
    <cfRule type="duplicateValues" dxfId="75" priority="150324"/>
  </conditionalFormatting>
  <dataValidations count="2">
    <dataValidation type="list" allowBlank="1" showInputMessage="1" showErrorMessage="1" sqref="E32" xr:uid="{00000000-0002-0000-0800-000001000000}">
      <formula1>#REF!</formula1>
    </dataValidation>
    <dataValidation type="list" allowBlank="1" showInputMessage="1" showErrorMessage="1" sqref="E72:E81 E4:E31 E42:E66" xr:uid="{35B0EC0F-A5B5-4CAC-BFEB-0ED79AC1FB72}">
      <formula1>#REF!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800-000002000000}">
          <x14:formula1>
            <xm:f>DV!$D$2:$D$22</xm:f>
          </x14:formula1>
          <xm:sqref>F76:F79 G75:G79 H75:I81 H64:H66 F4:H32 I4:I31 F42:G66 H42:I63</xm:sqref>
        </x14:dataValidation>
        <x14:dataValidation type="list" allowBlank="1" showInputMessage="1" showErrorMessage="1" xr:uid="{E40D5E67-7785-4DEB-A010-7A6ACE31A800}">
          <x14:formula1>
            <xm:f>DV!$D$2:$D$25</xm:f>
          </x14:formula1>
          <xm:sqref>F80:G81 F75 I64</xm:sqref>
        </x14:dataValidation>
        <x14:dataValidation type="list" allowBlank="1" showInputMessage="1" showErrorMessage="1" xr:uid="{583AC74D-1EE4-41DB-BC62-0C2E6E36ED8E}">
          <x14:formula1>
            <xm:f>DV!$D$2:$D$33</xm:f>
          </x14:formula1>
          <xm:sqref>I32 I65:I66</xm:sqref>
        </x14:dataValidation>
        <x14:dataValidation type="list" allowBlank="1" showInputMessage="1" showErrorMessage="1" xr:uid="{6CEED258-E1A8-4EEA-A0B7-186E744F90ED}">
          <x14:formula1>
            <xm:f>DV!$D$2:$D$28</xm:f>
          </x14:formula1>
          <xm:sqref>F72:I74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Q8"/>
  <sheetViews>
    <sheetView showGridLines="0" zoomScaleNormal="100" workbookViewId="0">
      <selection activeCell="I6" sqref="I6"/>
    </sheetView>
  </sheetViews>
  <sheetFormatPr defaultRowHeight="15"/>
  <cols>
    <col min="2" max="2" width="12.5703125" bestFit="1" customWidth="1"/>
    <col min="7" max="7" width="12.7109375" bestFit="1" customWidth="1"/>
    <col min="12" max="12" width="6.140625" hidden="1" customWidth="1"/>
    <col min="13" max="13" width="20.7109375" customWidth="1"/>
    <col min="14" max="14" width="14.140625" bestFit="1" customWidth="1"/>
  </cols>
  <sheetData>
    <row r="4" spans="2:17" ht="63.75">
      <c r="B4" s="98" t="s">
        <v>211</v>
      </c>
      <c r="C4" s="98" t="s">
        <v>212</v>
      </c>
      <c r="D4" s="98" t="s">
        <v>213</v>
      </c>
      <c r="E4" s="98" t="s">
        <v>214</v>
      </c>
      <c r="F4" s="98" t="s">
        <v>215</v>
      </c>
      <c r="G4" s="99" t="s">
        <v>216</v>
      </c>
      <c r="H4" s="98" t="s">
        <v>217</v>
      </c>
      <c r="I4" s="98" t="s">
        <v>218</v>
      </c>
      <c r="J4" s="98" t="s">
        <v>219</v>
      </c>
      <c r="K4" s="98" t="s">
        <v>305</v>
      </c>
      <c r="L4" s="98" t="s">
        <v>220</v>
      </c>
      <c r="M4" s="98" t="s">
        <v>221</v>
      </c>
      <c r="N4" s="98" t="s">
        <v>323</v>
      </c>
    </row>
    <row r="5" spans="2:17">
      <c r="B5" s="100" t="s">
        <v>186</v>
      </c>
      <c r="C5" s="79">
        <v>0</v>
      </c>
      <c r="D5" s="79">
        <v>0</v>
      </c>
      <c r="E5" s="79">
        <v>0</v>
      </c>
      <c r="F5" s="80" t="e">
        <f>(D5+E5)/(C5-(J5+K5+L5+M5))</f>
        <v>#DIV/0!</v>
      </c>
      <c r="G5" s="80" t="e">
        <f t="shared" ref="G5:G6" si="0">(I5)/(C5-(J5+K5+L5+M5))</f>
        <v>#DIV/0!</v>
      </c>
      <c r="H5" s="80" t="e">
        <f>(D5)/(C5-(J5+K5+L5+M5))</f>
        <v>#DIV/0!</v>
      </c>
      <c r="I5" s="81">
        <v>0</v>
      </c>
      <c r="J5" s="81">
        <v>0</v>
      </c>
      <c r="K5" s="81">
        <v>0</v>
      </c>
      <c r="L5" s="81">
        <v>0</v>
      </c>
      <c r="M5" s="81">
        <v>0</v>
      </c>
      <c r="N5" s="75" t="s">
        <v>322</v>
      </c>
    </row>
    <row r="6" spans="2:17">
      <c r="B6" s="100" t="s">
        <v>185</v>
      </c>
      <c r="C6" s="79">
        <v>1</v>
      </c>
      <c r="D6" s="79">
        <v>0</v>
      </c>
      <c r="E6" s="79">
        <v>0</v>
      </c>
      <c r="F6" s="80">
        <f>(D6+E6)/(C6-(J6+K6+L6+M6))</f>
        <v>0</v>
      </c>
      <c r="G6" s="80">
        <f t="shared" si="0"/>
        <v>1</v>
      </c>
      <c r="H6" s="80">
        <f>(D6)/(C6-(J6+K6+L6+M6))</f>
        <v>0</v>
      </c>
      <c r="I6" s="81">
        <v>1</v>
      </c>
      <c r="J6" s="81">
        <v>0</v>
      </c>
      <c r="K6" s="81">
        <v>0</v>
      </c>
      <c r="L6" s="81">
        <v>0</v>
      </c>
      <c r="M6" s="81">
        <v>0</v>
      </c>
      <c r="N6" s="75" t="s">
        <v>322</v>
      </c>
    </row>
    <row r="8" spans="2:17">
      <c r="Q8" s="128"/>
    </row>
  </sheetData>
  <conditionalFormatting sqref="H4">
    <cfRule type="cellIs" dxfId="74" priority="40" operator="equal">
      <formula>0</formula>
    </cfRule>
  </conditionalFormatting>
  <conditionalFormatting sqref="F4">
    <cfRule type="cellIs" dxfId="73" priority="37" operator="equal">
      <formula>1</formula>
    </cfRule>
    <cfRule type="cellIs" dxfId="72" priority="39" operator="lessThan">
      <formula>1</formula>
    </cfRule>
  </conditionalFormatting>
  <conditionalFormatting sqref="H4">
    <cfRule type="cellIs" dxfId="71" priority="38" operator="equal">
      <formula>1</formula>
    </cfRule>
  </conditionalFormatting>
  <conditionalFormatting sqref="B4">
    <cfRule type="duplicateValues" dxfId="70" priority="36"/>
  </conditionalFormatting>
  <conditionalFormatting sqref="G5">
    <cfRule type="cellIs" dxfId="69" priority="12" operator="greaterThan">
      <formula>0</formula>
    </cfRule>
  </conditionalFormatting>
  <conditionalFormatting sqref="H5">
    <cfRule type="cellIs" dxfId="68" priority="11" operator="equal">
      <formula>0</formula>
    </cfRule>
  </conditionalFormatting>
  <conditionalFormatting sqref="F5">
    <cfRule type="cellIs" dxfId="67" priority="8" operator="equal">
      <formula>1</formula>
    </cfRule>
    <cfRule type="cellIs" dxfId="66" priority="10" operator="lessThan">
      <formula>1</formula>
    </cfRule>
  </conditionalFormatting>
  <conditionalFormatting sqref="H5">
    <cfRule type="cellIs" dxfId="65" priority="9" operator="equal">
      <formula>1</formula>
    </cfRule>
  </conditionalFormatting>
  <conditionalFormatting sqref="H5">
    <cfRule type="cellIs" dxfId="64" priority="7" operator="lessThan">
      <formula>1</formula>
    </cfRule>
  </conditionalFormatting>
  <conditionalFormatting sqref="G6">
    <cfRule type="cellIs" dxfId="63" priority="6" operator="greaterThan">
      <formula>0</formula>
    </cfRule>
  </conditionalFormatting>
  <conditionalFormatting sqref="H6">
    <cfRule type="cellIs" dxfId="62" priority="5" operator="equal">
      <formula>0</formula>
    </cfRule>
  </conditionalFormatting>
  <conditionalFormatting sqref="F6">
    <cfRule type="cellIs" dxfId="61" priority="2" operator="equal">
      <formula>1</formula>
    </cfRule>
    <cfRule type="cellIs" dxfId="60" priority="4" operator="lessThan">
      <formula>1</formula>
    </cfRule>
  </conditionalFormatting>
  <conditionalFormatting sqref="H6">
    <cfRule type="cellIs" dxfId="59" priority="3" operator="equal">
      <formula>1</formula>
    </cfRule>
  </conditionalFormatting>
  <conditionalFormatting sqref="H6">
    <cfRule type="cellIs" dxfId="58" priority="1" operator="lessThan">
      <formula>1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G28"/>
  <sheetViews>
    <sheetView topLeftCell="A7" workbookViewId="0">
      <selection activeCell="A34" sqref="A34"/>
    </sheetView>
  </sheetViews>
  <sheetFormatPr defaultColWidth="9.140625" defaultRowHeight="15"/>
  <cols>
    <col min="1" max="1" width="25.7109375" style="46" bestFit="1" customWidth="1"/>
    <col min="2" max="2" width="14.5703125" style="46" bestFit="1" customWidth="1"/>
    <col min="3" max="3" width="9.140625" style="46"/>
    <col min="4" max="4" width="16.5703125" style="46" bestFit="1" customWidth="1"/>
    <col min="5" max="16384" width="9.140625" style="46"/>
  </cols>
  <sheetData>
    <row r="1" spans="1:7">
      <c r="A1" s="45" t="s">
        <v>8</v>
      </c>
      <c r="B1" s="45" t="s">
        <v>121</v>
      </c>
      <c r="D1" s="45" t="s">
        <v>27</v>
      </c>
      <c r="E1" s="45" t="s">
        <v>4</v>
      </c>
    </row>
    <row r="2" spans="1:7">
      <c r="A2" s="47" t="s">
        <v>10</v>
      </c>
      <c r="B2" s="3" t="s">
        <v>120</v>
      </c>
      <c r="D2" s="47" t="s">
        <v>7</v>
      </c>
      <c r="E2" s="3">
        <v>2</v>
      </c>
      <c r="G2" s="46" t="s">
        <v>120</v>
      </c>
    </row>
    <row r="3" spans="1:7">
      <c r="A3" s="47" t="s">
        <v>122</v>
      </c>
      <c r="B3" s="3" t="s">
        <v>120</v>
      </c>
      <c r="D3" s="47" t="s">
        <v>5</v>
      </c>
      <c r="E3" s="3">
        <v>1</v>
      </c>
      <c r="G3" s="46" t="s">
        <v>119</v>
      </c>
    </row>
    <row r="4" spans="1:7">
      <c r="A4" s="47" t="s">
        <v>120</v>
      </c>
      <c r="B4" s="3" t="s">
        <v>120</v>
      </c>
      <c r="D4" s="47" t="s">
        <v>123</v>
      </c>
      <c r="E4" s="3">
        <v>4</v>
      </c>
    </row>
    <row r="5" spans="1:7">
      <c r="A5" s="47" t="s">
        <v>124</v>
      </c>
      <c r="B5" s="3" t="s">
        <v>120</v>
      </c>
      <c r="D5" s="47" t="s">
        <v>125</v>
      </c>
      <c r="E5" s="3">
        <v>2</v>
      </c>
    </row>
    <row r="6" spans="1:7">
      <c r="A6" s="48" t="s">
        <v>126</v>
      </c>
      <c r="B6" s="3" t="s">
        <v>120</v>
      </c>
      <c r="D6" s="48" t="s">
        <v>127</v>
      </c>
      <c r="E6" s="3">
        <v>0</v>
      </c>
    </row>
    <row r="7" spans="1:7">
      <c r="A7" s="48" t="s">
        <v>52</v>
      </c>
      <c r="B7" s="3" t="s">
        <v>119</v>
      </c>
      <c r="D7" s="48" t="s">
        <v>100</v>
      </c>
      <c r="E7" s="3">
        <v>0</v>
      </c>
    </row>
    <row r="8" spans="1:7">
      <c r="A8" s="48" t="s">
        <v>119</v>
      </c>
      <c r="B8" s="3" t="s">
        <v>119</v>
      </c>
      <c r="D8" s="48" t="s">
        <v>101</v>
      </c>
      <c r="E8" s="3">
        <v>0</v>
      </c>
    </row>
    <row r="9" spans="1:7">
      <c r="A9" s="48" t="s">
        <v>128</v>
      </c>
      <c r="B9" s="3" t="s">
        <v>119</v>
      </c>
      <c r="D9" s="48" t="s">
        <v>129</v>
      </c>
      <c r="E9" s="3">
        <v>0</v>
      </c>
    </row>
    <row r="10" spans="1:7">
      <c r="A10" s="48" t="s">
        <v>234</v>
      </c>
      <c r="B10" s="3" t="s">
        <v>120</v>
      </c>
      <c r="D10" s="48" t="s">
        <v>118</v>
      </c>
      <c r="E10" s="3">
        <v>0</v>
      </c>
    </row>
    <row r="11" spans="1:7">
      <c r="A11" s="48" t="s">
        <v>240</v>
      </c>
      <c r="B11" s="3" t="s">
        <v>120</v>
      </c>
      <c r="D11" s="48" t="s">
        <v>130</v>
      </c>
      <c r="E11" s="3">
        <v>0</v>
      </c>
    </row>
    <row r="12" spans="1:7">
      <c r="D12" s="47" t="s">
        <v>226</v>
      </c>
      <c r="E12" s="3">
        <v>4</v>
      </c>
    </row>
    <row r="13" spans="1:7">
      <c r="D13" s="47" t="s">
        <v>227</v>
      </c>
      <c r="E13" s="3">
        <v>2</v>
      </c>
    </row>
    <row r="14" spans="1:7">
      <c r="D14" s="48" t="s">
        <v>131</v>
      </c>
      <c r="E14" s="3">
        <v>0</v>
      </c>
    </row>
    <row r="15" spans="1:7">
      <c r="D15" s="48" t="s">
        <v>210</v>
      </c>
      <c r="E15" s="69">
        <v>2</v>
      </c>
    </row>
    <row r="16" spans="1:7">
      <c r="D16" s="48" t="s">
        <v>209</v>
      </c>
      <c r="E16" s="69">
        <v>1</v>
      </c>
    </row>
    <row r="17" spans="4:5">
      <c r="D17" s="48" t="s">
        <v>189</v>
      </c>
      <c r="E17" s="70">
        <v>0</v>
      </c>
    </row>
    <row r="18" spans="4:5">
      <c r="D18" s="70" t="s">
        <v>190</v>
      </c>
      <c r="E18" s="70">
        <v>0</v>
      </c>
    </row>
    <row r="19" spans="4:5">
      <c r="D19" s="70" t="s">
        <v>230</v>
      </c>
      <c r="E19" s="70">
        <v>0</v>
      </c>
    </row>
    <row r="20" spans="4:5">
      <c r="D20" s="70" t="s">
        <v>232</v>
      </c>
      <c r="E20" s="70">
        <v>0</v>
      </c>
    </row>
    <row r="21" spans="4:5">
      <c r="D21" s="70" t="s">
        <v>239</v>
      </c>
      <c r="E21" s="70">
        <v>0</v>
      </c>
    </row>
    <row r="22" spans="4:5">
      <c r="D22" s="97" t="s">
        <v>179</v>
      </c>
      <c r="E22" s="70">
        <v>0</v>
      </c>
    </row>
    <row r="23" spans="4:5">
      <c r="D23" s="70" t="s">
        <v>289</v>
      </c>
      <c r="E23" s="70">
        <v>1</v>
      </c>
    </row>
    <row r="24" spans="4:5">
      <c r="D24" s="70" t="s">
        <v>5</v>
      </c>
      <c r="E24" s="70">
        <v>1</v>
      </c>
    </row>
    <row r="25" spans="4:5">
      <c r="D25" s="70" t="s">
        <v>312</v>
      </c>
      <c r="E25" s="70">
        <v>1</v>
      </c>
    </row>
    <row r="26" spans="4:5">
      <c r="D26" s="70" t="s">
        <v>316</v>
      </c>
      <c r="E26" s="70">
        <v>2</v>
      </c>
    </row>
    <row r="27" spans="4:5">
      <c r="D27" s="70" t="s">
        <v>319</v>
      </c>
      <c r="E27" s="70">
        <v>0</v>
      </c>
    </row>
    <row r="28" spans="4:5">
      <c r="D28" s="70" t="s">
        <v>320</v>
      </c>
      <c r="E28" s="157">
        <v>1</v>
      </c>
    </row>
  </sheetData>
  <conditionalFormatting sqref="A1:B1">
    <cfRule type="duplicateValues" dxfId="57" priority="9"/>
  </conditionalFormatting>
  <conditionalFormatting sqref="A2:A7">
    <cfRule type="duplicateValues" dxfId="56" priority="8"/>
  </conditionalFormatting>
  <conditionalFormatting sqref="D1:E1">
    <cfRule type="duplicateValues" dxfId="55" priority="7"/>
  </conditionalFormatting>
  <conditionalFormatting sqref="D11">
    <cfRule type="duplicateValues" dxfId="54" priority="6"/>
  </conditionalFormatting>
  <conditionalFormatting sqref="D2:D10">
    <cfRule type="duplicateValues" dxfId="53" priority="19"/>
  </conditionalFormatting>
  <conditionalFormatting sqref="D14:D17">
    <cfRule type="duplicateValues" dxfId="52" priority="4"/>
  </conditionalFormatting>
  <conditionalFormatting sqref="D12">
    <cfRule type="duplicateValues" dxfId="51" priority="3"/>
  </conditionalFormatting>
  <conditionalFormatting sqref="D13">
    <cfRule type="duplicateValues" dxfId="50" priority="2"/>
  </conditionalFormatting>
  <conditionalFormatting sqref="A8:A11">
    <cfRule type="duplicateValues" dxfId="49" priority="1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50"/>
  <sheetViews>
    <sheetView workbookViewId="0">
      <selection activeCell="A8" sqref="A8"/>
    </sheetView>
  </sheetViews>
  <sheetFormatPr defaultRowHeight="15"/>
  <cols>
    <col min="1" max="1" width="27.7109375" style="12" bestFit="1" customWidth="1"/>
    <col min="2" max="2" width="22.5703125" style="12" customWidth="1"/>
  </cols>
  <sheetData>
    <row r="2" spans="1:2">
      <c r="A2" s="10" t="s">
        <v>16</v>
      </c>
      <c r="B2" s="10" t="s">
        <v>44</v>
      </c>
    </row>
    <row r="3" spans="1:2">
      <c r="A3" s="11" t="s">
        <v>180</v>
      </c>
      <c r="B3" s="11" t="s">
        <v>47</v>
      </c>
    </row>
    <row r="4" spans="1:2">
      <c r="A4" s="11" t="s">
        <v>192</v>
      </c>
      <c r="B4" s="11" t="s">
        <v>46</v>
      </c>
    </row>
    <row r="5" spans="1:2">
      <c r="A5" s="11" t="s">
        <v>224</v>
      </c>
      <c r="B5" s="11" t="s">
        <v>46</v>
      </c>
    </row>
    <row r="6" spans="1:2">
      <c r="A6" s="11" t="s">
        <v>233</v>
      </c>
      <c r="B6" s="11" t="s">
        <v>46</v>
      </c>
    </row>
    <row r="7" spans="1:2">
      <c r="A7" s="11"/>
      <c r="B7" s="11"/>
    </row>
    <row r="8" spans="1:2">
      <c r="A8" s="11"/>
      <c r="B8" s="11"/>
    </row>
    <row r="9" spans="1:2">
      <c r="A9" s="11"/>
      <c r="B9" s="11"/>
    </row>
    <row r="10" spans="1:2">
      <c r="A10" s="11"/>
      <c r="B10" s="11"/>
    </row>
    <row r="11" spans="1:2">
      <c r="A11" s="11"/>
      <c r="B11" s="11"/>
    </row>
    <row r="12" spans="1:2">
      <c r="A12" s="11"/>
      <c r="B12" s="11"/>
    </row>
    <row r="13" spans="1:2">
      <c r="A13" s="11"/>
      <c r="B13" s="11"/>
    </row>
    <row r="14" spans="1:2">
      <c r="A14" s="11"/>
      <c r="B14" s="11"/>
    </row>
    <row r="15" spans="1:2">
      <c r="A15" s="11"/>
      <c r="B15" s="11"/>
    </row>
    <row r="16" spans="1:2">
      <c r="A16" s="11"/>
      <c r="B16" s="11"/>
    </row>
    <row r="17" spans="1:2">
      <c r="A17" s="11"/>
      <c r="B17" s="11"/>
    </row>
    <row r="18" spans="1:2">
      <c r="A18" s="11"/>
      <c r="B18" s="11"/>
    </row>
    <row r="19" spans="1:2">
      <c r="A19" s="11"/>
      <c r="B19" s="11"/>
    </row>
    <row r="20" spans="1:2">
      <c r="A20" s="11"/>
      <c r="B20" s="11"/>
    </row>
    <row r="21" spans="1:2">
      <c r="A21" s="11"/>
      <c r="B21" s="11"/>
    </row>
    <row r="22" spans="1:2">
      <c r="A22" s="11"/>
      <c r="B22" s="11"/>
    </row>
    <row r="23" spans="1:2">
      <c r="A23" s="11"/>
      <c r="B23" s="11"/>
    </row>
    <row r="24" spans="1:2">
      <c r="A24" s="11"/>
      <c r="B24" s="11"/>
    </row>
    <row r="25" spans="1:2">
      <c r="A25" s="11"/>
      <c r="B25" s="11"/>
    </row>
    <row r="26" spans="1:2">
      <c r="A26" s="11"/>
      <c r="B26" s="11"/>
    </row>
    <row r="27" spans="1:2">
      <c r="A27" s="11"/>
      <c r="B27" s="11"/>
    </row>
    <row r="28" spans="1:2">
      <c r="A28" s="11"/>
      <c r="B28" s="11"/>
    </row>
    <row r="29" spans="1:2">
      <c r="A29" s="11"/>
      <c r="B29" s="11"/>
    </row>
    <row r="30" spans="1:2">
      <c r="A30" s="11"/>
      <c r="B30" s="11"/>
    </row>
    <row r="31" spans="1:2">
      <c r="A31" s="11"/>
      <c r="B31" s="11"/>
    </row>
    <row r="32" spans="1:2">
      <c r="A32" s="11"/>
      <c r="B32" s="11"/>
    </row>
    <row r="33" spans="1:2">
      <c r="A33" s="11"/>
      <c r="B33" s="11"/>
    </row>
    <row r="34" spans="1:2">
      <c r="A34" s="11"/>
      <c r="B34" s="11"/>
    </row>
    <row r="35" spans="1:2">
      <c r="A35" s="11"/>
      <c r="B35" s="11"/>
    </row>
    <row r="36" spans="1:2">
      <c r="A36" s="11"/>
      <c r="B36" s="11"/>
    </row>
    <row r="37" spans="1:2">
      <c r="A37" s="11"/>
      <c r="B37" s="11"/>
    </row>
    <row r="38" spans="1:2">
      <c r="A38" s="11"/>
      <c r="B38" s="11"/>
    </row>
    <row r="39" spans="1:2">
      <c r="A39" s="11"/>
      <c r="B39" s="11"/>
    </row>
    <row r="40" spans="1:2">
      <c r="A40" s="11"/>
      <c r="B40" s="11"/>
    </row>
    <row r="41" spans="1:2">
      <c r="A41" s="11"/>
      <c r="B41" s="11"/>
    </row>
    <row r="42" spans="1:2">
      <c r="A42" s="11"/>
      <c r="B42" s="11"/>
    </row>
    <row r="43" spans="1:2">
      <c r="A43" s="11"/>
      <c r="B43" s="11"/>
    </row>
    <row r="44" spans="1:2">
      <c r="A44" s="11"/>
      <c r="B44" s="11"/>
    </row>
    <row r="45" spans="1:2">
      <c r="A45" s="11"/>
      <c r="B45" s="11"/>
    </row>
    <row r="46" spans="1:2">
      <c r="A46" s="11"/>
      <c r="B46" s="11"/>
    </row>
    <row r="47" spans="1:2">
      <c r="A47" s="11"/>
      <c r="B47" s="11"/>
    </row>
    <row r="48" spans="1:2">
      <c r="A48" s="11"/>
      <c r="B48" s="11"/>
    </row>
    <row r="49" spans="1:2">
      <c r="A49" s="11"/>
      <c r="B49" s="11"/>
    </row>
    <row r="50" spans="1:2">
      <c r="A50" s="4"/>
      <c r="B50" s="11"/>
    </row>
  </sheetData>
  <dataValidations count="1">
    <dataValidation type="list" allowBlank="1" showInputMessage="1" showErrorMessage="1" sqref="B3:B50" xr:uid="{00000000-0002-0000-0C00-000000000000}">
      <formula1>"Operation,Quality,Training"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76C2-B438-4D86-8F35-E5173C7575EC}">
  <sheetPr>
    <tabColor theme="0" tint="-4.9989318521683403E-2"/>
  </sheetPr>
  <dimension ref="A1:AM19"/>
  <sheetViews>
    <sheetView workbookViewId="0">
      <selection activeCell="A7" sqref="A7"/>
    </sheetView>
  </sheetViews>
  <sheetFormatPr defaultRowHeight="15"/>
  <cols>
    <col min="1" max="1" width="10" style="91" bestFit="1" customWidth="1"/>
    <col min="2" max="2" width="10.7109375" style="91" bestFit="1" customWidth="1"/>
    <col min="3" max="3" width="7.85546875" style="91" bestFit="1" customWidth="1"/>
    <col min="4" max="4" width="10.5703125" style="91" bestFit="1" customWidth="1"/>
    <col min="5" max="5" width="8.5703125" style="91" bestFit="1" customWidth="1"/>
    <col min="6" max="6" width="8.140625" style="91" bestFit="1" customWidth="1"/>
    <col min="7" max="7" width="8.7109375" style="91" bestFit="1" customWidth="1"/>
    <col min="8" max="8" width="9.7109375" style="91" bestFit="1" customWidth="1"/>
    <col min="9" max="10" width="12.5703125" style="91" bestFit="1" customWidth="1"/>
    <col min="11" max="11" width="20.140625" style="91" bestFit="1" customWidth="1"/>
    <col min="12" max="12" width="34.5703125" style="91" bestFit="1" customWidth="1"/>
    <col min="13" max="13" width="19.28515625" style="91" bestFit="1" customWidth="1"/>
    <col min="14" max="14" width="42.85546875" style="91" bestFit="1" customWidth="1"/>
    <col min="15" max="15" width="12.5703125" style="91" bestFit="1" customWidth="1"/>
    <col min="16" max="16" width="18.85546875" style="91" bestFit="1" customWidth="1"/>
    <col min="17" max="17" width="15.85546875" style="91" bestFit="1" customWidth="1"/>
    <col min="18" max="18" width="7.85546875" style="91" bestFit="1" customWidth="1"/>
    <col min="19" max="19" width="15.7109375" style="91" bestFit="1" customWidth="1"/>
    <col min="20" max="20" width="27.7109375" style="91" bestFit="1" customWidth="1"/>
    <col min="21" max="21" width="8.7109375" style="91" bestFit="1" customWidth="1"/>
    <col min="22" max="22" width="15.42578125" style="91" bestFit="1" customWidth="1"/>
    <col min="23" max="23" width="15" style="91" bestFit="1" customWidth="1"/>
    <col min="24" max="24" width="14" style="91" bestFit="1" customWidth="1"/>
    <col min="25" max="25" width="16.7109375" style="91" bestFit="1" customWidth="1"/>
    <col min="26" max="26" width="14.7109375" style="91" bestFit="1" customWidth="1"/>
    <col min="27" max="27" width="6.5703125" style="91" bestFit="1" customWidth="1"/>
    <col min="28" max="28" width="11" style="91" bestFit="1" customWidth="1"/>
    <col min="29" max="29" width="16.140625" style="91" bestFit="1" customWidth="1"/>
    <col min="30" max="30" width="12.5703125" style="91" bestFit="1" customWidth="1"/>
    <col min="31" max="31" width="18.85546875" style="91" bestFit="1" customWidth="1"/>
    <col min="32" max="32" width="14.28515625" style="91" bestFit="1" customWidth="1"/>
    <col min="33" max="33" width="25.7109375" style="91" bestFit="1" customWidth="1"/>
    <col min="34" max="34" width="18.28515625" style="91" bestFit="1" customWidth="1"/>
    <col min="35" max="35" width="29.7109375" style="91" bestFit="1" customWidth="1"/>
    <col min="36" max="36" width="15.7109375" style="91" bestFit="1" customWidth="1"/>
    <col min="37" max="37" width="27.140625" style="91" bestFit="1" customWidth="1"/>
    <col min="38" max="38" width="11.28515625" style="91" bestFit="1" customWidth="1"/>
    <col min="39" max="39" width="22.7109375" style="91" bestFit="1" customWidth="1"/>
    <col min="40" max="16384" width="9.140625" style="91"/>
  </cols>
  <sheetData>
    <row r="1" spans="1:39">
      <c r="A1" s="91" t="s">
        <v>12</v>
      </c>
      <c r="B1" s="91" t="s">
        <v>19</v>
      </c>
      <c r="C1" s="91" t="s">
        <v>13</v>
      </c>
      <c r="D1" s="91" t="s">
        <v>20</v>
      </c>
      <c r="E1" s="91" t="s">
        <v>21</v>
      </c>
      <c r="F1" s="91" t="s">
        <v>22</v>
      </c>
      <c r="G1" s="91" t="s">
        <v>23</v>
      </c>
      <c r="H1" s="91" t="s">
        <v>24</v>
      </c>
      <c r="I1" s="91" t="s">
        <v>25</v>
      </c>
      <c r="J1" s="91" t="s">
        <v>14</v>
      </c>
      <c r="K1" s="91" t="s">
        <v>15</v>
      </c>
      <c r="L1" s="91" t="s">
        <v>26</v>
      </c>
      <c r="M1" s="91" t="s">
        <v>27</v>
      </c>
      <c r="N1" s="91" t="s">
        <v>28</v>
      </c>
      <c r="O1" s="91" t="s">
        <v>29</v>
      </c>
      <c r="P1" s="91" t="s">
        <v>16</v>
      </c>
      <c r="Q1" s="91" t="s">
        <v>30</v>
      </c>
      <c r="R1" s="91" t="s">
        <v>17</v>
      </c>
      <c r="S1" s="91" t="s">
        <v>31</v>
      </c>
      <c r="T1" s="91" t="s">
        <v>32</v>
      </c>
      <c r="U1" s="91" t="s">
        <v>33</v>
      </c>
      <c r="V1" s="91" t="s">
        <v>8</v>
      </c>
      <c r="W1" s="91" t="s">
        <v>34</v>
      </c>
      <c r="X1" s="91" t="s">
        <v>28</v>
      </c>
      <c r="Y1" s="91" t="s">
        <v>35</v>
      </c>
      <c r="Z1" s="91" t="s">
        <v>36</v>
      </c>
      <c r="AA1" s="91" t="s">
        <v>37</v>
      </c>
      <c r="AB1" s="91" t="s">
        <v>38</v>
      </c>
      <c r="AC1" s="91" t="s">
        <v>39</v>
      </c>
      <c r="AD1" s="91" t="s">
        <v>40</v>
      </c>
      <c r="AE1" s="91" t="s">
        <v>41</v>
      </c>
      <c r="AF1" s="91" t="s">
        <v>42</v>
      </c>
      <c r="AG1" s="30"/>
      <c r="AH1" s="30"/>
      <c r="AI1" s="30"/>
      <c r="AJ1" s="30"/>
      <c r="AK1" s="30"/>
      <c r="AL1" s="30"/>
      <c r="AM1" s="30"/>
    </row>
    <row r="2" spans="1:39">
      <c r="A2" s="92">
        <v>512130512</v>
      </c>
      <c r="B2" s="198">
        <v>46239</v>
      </c>
      <c r="C2" s="92">
        <v>8</v>
      </c>
      <c r="D2" s="92">
        <v>5</v>
      </c>
      <c r="E2" s="92">
        <v>2026</v>
      </c>
      <c r="F2" s="194">
        <v>0.62050925925925926</v>
      </c>
      <c r="G2" s="194">
        <v>0</v>
      </c>
      <c r="H2" s="92">
        <v>2814</v>
      </c>
      <c r="I2" s="92"/>
      <c r="J2" s="92" t="s">
        <v>185</v>
      </c>
      <c r="K2" s="92">
        <v>33271</v>
      </c>
      <c r="L2" s="92" t="s">
        <v>300</v>
      </c>
      <c r="M2" s="92" t="s">
        <v>5</v>
      </c>
      <c r="N2" s="92" t="s">
        <v>224</v>
      </c>
      <c r="O2" s="92"/>
      <c r="P2" s="92" t="s">
        <v>224</v>
      </c>
      <c r="Q2" s="195">
        <v>46150.621087962965</v>
      </c>
      <c r="R2" s="92">
        <v>8</v>
      </c>
      <c r="S2" s="92">
        <v>5</v>
      </c>
      <c r="T2" s="92">
        <v>2026</v>
      </c>
      <c r="U2" s="92" t="s">
        <v>191</v>
      </c>
      <c r="V2" s="92" t="s">
        <v>378</v>
      </c>
      <c r="W2" s="92" t="s">
        <v>5</v>
      </c>
      <c r="X2" s="92"/>
      <c r="Y2" s="92">
        <v>0</v>
      </c>
      <c r="Z2" s="196">
        <v>1</v>
      </c>
      <c r="AA2" s="92">
        <v>0</v>
      </c>
      <c r="AB2" s="196">
        <v>1</v>
      </c>
      <c r="AC2" s="92">
        <v>0</v>
      </c>
      <c r="AD2" s="196">
        <v>1</v>
      </c>
      <c r="AE2" s="92">
        <v>0</v>
      </c>
      <c r="AF2" s="192">
        <v>1</v>
      </c>
    </row>
    <row r="3" spans="1:39">
      <c r="A3" s="91">
        <v>512254197</v>
      </c>
      <c r="B3" s="198">
        <v>46300</v>
      </c>
      <c r="C3" s="91">
        <v>10</v>
      </c>
      <c r="D3" s="91">
        <v>5</v>
      </c>
      <c r="E3" s="91">
        <v>2026</v>
      </c>
      <c r="F3" s="102">
        <v>0.72040509259259267</v>
      </c>
      <c r="G3" s="91">
        <v>0</v>
      </c>
      <c r="H3" s="91">
        <v>2814</v>
      </c>
      <c r="J3" s="91" t="s">
        <v>186</v>
      </c>
      <c r="K3" s="91">
        <v>31401</v>
      </c>
      <c r="L3" s="91" t="s">
        <v>376</v>
      </c>
      <c r="M3" s="91" t="s">
        <v>198</v>
      </c>
      <c r="N3" s="91" t="s">
        <v>192</v>
      </c>
      <c r="P3" s="91" t="s">
        <v>192</v>
      </c>
      <c r="Q3" s="91">
        <v>46152.723090277781</v>
      </c>
      <c r="R3" s="91">
        <v>10</v>
      </c>
      <c r="S3" s="91">
        <v>5</v>
      </c>
      <c r="T3" s="91">
        <v>2026</v>
      </c>
      <c r="U3" s="91" t="s">
        <v>191</v>
      </c>
      <c r="V3" s="91" t="s">
        <v>378</v>
      </c>
      <c r="W3" s="91" t="s">
        <v>198</v>
      </c>
      <c r="Y3" s="91">
        <v>0</v>
      </c>
      <c r="Z3" s="91">
        <v>1</v>
      </c>
      <c r="AA3" s="91">
        <v>0</v>
      </c>
      <c r="AB3" s="91">
        <v>1</v>
      </c>
      <c r="AC3" s="91">
        <v>0</v>
      </c>
      <c r="AD3" s="91">
        <v>1</v>
      </c>
      <c r="AE3" s="91">
        <v>0</v>
      </c>
      <c r="AF3" s="91">
        <v>1</v>
      </c>
    </row>
    <row r="4" spans="1:39">
      <c r="A4" s="91">
        <v>512254326</v>
      </c>
      <c r="B4" s="198">
        <v>46300</v>
      </c>
      <c r="C4" s="91">
        <v>10</v>
      </c>
      <c r="D4" s="91">
        <v>5</v>
      </c>
      <c r="E4" s="91">
        <v>2026</v>
      </c>
      <c r="F4" s="102">
        <v>0.7230092592592593</v>
      </c>
      <c r="G4" s="91">
        <v>0</v>
      </c>
      <c r="H4" s="91">
        <v>2814</v>
      </c>
      <c r="J4" s="91" t="s">
        <v>186</v>
      </c>
      <c r="K4" s="91">
        <v>32962</v>
      </c>
      <c r="L4" s="91" t="s">
        <v>389</v>
      </c>
      <c r="M4" s="91" t="s">
        <v>5</v>
      </c>
      <c r="N4" s="91" t="s">
        <v>192</v>
      </c>
      <c r="P4" s="91" t="s">
        <v>192</v>
      </c>
      <c r="Q4" s="91">
        <v>46152.723969907405</v>
      </c>
      <c r="R4" s="91">
        <v>10</v>
      </c>
      <c r="S4" s="91">
        <v>5</v>
      </c>
      <c r="T4" s="91">
        <v>2026</v>
      </c>
      <c r="U4" s="91" t="s">
        <v>191</v>
      </c>
      <c r="V4" s="91" t="s">
        <v>378</v>
      </c>
      <c r="W4" s="91" t="s">
        <v>5</v>
      </c>
      <c r="Y4" s="91">
        <v>0</v>
      </c>
      <c r="Z4" s="91">
        <v>1</v>
      </c>
      <c r="AA4" s="91">
        <v>0</v>
      </c>
      <c r="AB4" s="91">
        <v>1</v>
      </c>
      <c r="AC4" s="91">
        <v>0</v>
      </c>
      <c r="AD4" s="91">
        <v>1</v>
      </c>
      <c r="AE4" s="91">
        <v>0</v>
      </c>
      <c r="AF4" s="91">
        <v>1</v>
      </c>
    </row>
    <row r="5" spans="1:39">
      <c r="A5" s="91">
        <v>512254568</v>
      </c>
      <c r="B5" s="198">
        <v>46300</v>
      </c>
      <c r="C5" s="91">
        <v>10</v>
      </c>
      <c r="D5" s="91">
        <v>5</v>
      </c>
      <c r="E5" s="91">
        <v>2026</v>
      </c>
      <c r="F5" s="102">
        <v>0.72396990740740741</v>
      </c>
      <c r="G5" s="91">
        <v>0</v>
      </c>
      <c r="H5" s="91">
        <v>2814</v>
      </c>
      <c r="J5" s="91" t="s">
        <v>186</v>
      </c>
      <c r="K5" s="91">
        <v>33270</v>
      </c>
      <c r="L5" s="91" t="s">
        <v>399</v>
      </c>
      <c r="M5" s="91" t="s">
        <v>5</v>
      </c>
      <c r="N5" s="91" t="s">
        <v>192</v>
      </c>
      <c r="P5" s="91" t="s">
        <v>192</v>
      </c>
      <c r="Q5" s="91">
        <v>46152.724594907406</v>
      </c>
      <c r="R5" s="91">
        <v>10</v>
      </c>
      <c r="S5" s="91">
        <v>5</v>
      </c>
      <c r="T5" s="91">
        <v>2026</v>
      </c>
      <c r="U5" s="91" t="s">
        <v>191</v>
      </c>
      <c r="V5" s="91" t="s">
        <v>378</v>
      </c>
      <c r="W5" s="91" t="s">
        <v>5</v>
      </c>
      <c r="Y5" s="91">
        <v>0</v>
      </c>
      <c r="Z5" s="91">
        <v>1</v>
      </c>
      <c r="AA5" s="91">
        <v>0</v>
      </c>
      <c r="AB5" s="91">
        <v>1</v>
      </c>
      <c r="AC5" s="91">
        <v>0</v>
      </c>
      <c r="AD5" s="91">
        <v>1</v>
      </c>
      <c r="AE5" s="91">
        <v>0</v>
      </c>
      <c r="AF5" s="91">
        <v>1</v>
      </c>
    </row>
    <row r="6" spans="1:39">
      <c r="A6" s="91">
        <v>512425694</v>
      </c>
      <c r="B6" s="198">
        <v>46331</v>
      </c>
      <c r="C6" s="91">
        <v>11</v>
      </c>
      <c r="D6" s="91">
        <v>5</v>
      </c>
      <c r="E6" s="91">
        <v>2026</v>
      </c>
      <c r="F6" s="102">
        <v>0.69668981481481485</v>
      </c>
      <c r="G6" s="91">
        <v>0</v>
      </c>
      <c r="H6" s="91">
        <v>2814</v>
      </c>
      <c r="J6" s="91" t="s">
        <v>186</v>
      </c>
      <c r="K6" s="91">
        <v>39025</v>
      </c>
      <c r="L6" s="91" t="s">
        <v>317</v>
      </c>
      <c r="M6" s="91" t="s">
        <v>5</v>
      </c>
      <c r="N6" s="91" t="s">
        <v>224</v>
      </c>
      <c r="P6" s="91" t="s">
        <v>224</v>
      </c>
      <c r="Q6" s="91">
        <v>46153.697615740741</v>
      </c>
      <c r="R6" s="91">
        <v>11</v>
      </c>
      <c r="S6" s="91">
        <v>5</v>
      </c>
      <c r="T6" s="91">
        <v>2026</v>
      </c>
      <c r="U6" s="91" t="s">
        <v>191</v>
      </c>
      <c r="V6" s="91" t="s">
        <v>378</v>
      </c>
      <c r="W6" s="91" t="s">
        <v>5</v>
      </c>
      <c r="Y6" s="91">
        <v>0</v>
      </c>
      <c r="Z6" s="91">
        <v>1</v>
      </c>
      <c r="AA6" s="91">
        <v>0</v>
      </c>
      <c r="AB6" s="91">
        <v>1</v>
      </c>
      <c r="AC6" s="91">
        <v>0</v>
      </c>
      <c r="AD6" s="91">
        <v>1</v>
      </c>
      <c r="AE6" s="91">
        <v>0</v>
      </c>
      <c r="AF6" s="91">
        <v>1</v>
      </c>
    </row>
    <row r="12" spans="1:39" hidden="1">
      <c r="J12" s="197" t="s">
        <v>14</v>
      </c>
      <c r="K12" s="197" t="s">
        <v>15</v>
      </c>
      <c r="L12" s="197" t="s">
        <v>26</v>
      </c>
      <c r="M12" s="197" t="s">
        <v>16</v>
      </c>
      <c r="N12" s="197" t="s">
        <v>30</v>
      </c>
    </row>
    <row r="13" spans="1:39" hidden="1">
      <c r="I13" s="91" t="s">
        <v>429</v>
      </c>
      <c r="J13" s="91" t="s">
        <v>185</v>
      </c>
      <c r="K13" s="91">
        <v>33271</v>
      </c>
      <c r="L13" s="91" t="s">
        <v>300</v>
      </c>
      <c r="M13" s="91" t="s">
        <v>224</v>
      </c>
      <c r="N13" s="103">
        <v>46150.619259259256</v>
      </c>
    </row>
    <row r="14" spans="1:39" hidden="1">
      <c r="I14" s="91" t="s">
        <v>430</v>
      </c>
      <c r="J14" s="91" t="s">
        <v>186</v>
      </c>
      <c r="K14" s="91">
        <v>31401</v>
      </c>
      <c r="L14" s="91" t="s">
        <v>401</v>
      </c>
      <c r="M14" s="91" t="s">
        <v>192</v>
      </c>
      <c r="N14" s="103">
        <v>46151.665231481478</v>
      </c>
    </row>
    <row r="15" spans="1:39" hidden="1">
      <c r="I15" s="91" t="s">
        <v>430</v>
      </c>
      <c r="J15" s="91" t="s">
        <v>186</v>
      </c>
      <c r="K15" s="91">
        <v>32962</v>
      </c>
      <c r="L15" s="91" t="s">
        <v>398</v>
      </c>
      <c r="M15" s="91" t="s">
        <v>192</v>
      </c>
      <c r="N15" s="103">
        <v>46151.613125000003</v>
      </c>
    </row>
    <row r="16" spans="1:39" hidden="1">
      <c r="I16" s="91" t="s">
        <v>429</v>
      </c>
      <c r="J16" s="91" t="s">
        <v>186</v>
      </c>
      <c r="K16" s="91">
        <v>39025</v>
      </c>
      <c r="L16" s="91" t="s">
        <v>317</v>
      </c>
      <c r="M16" s="91" t="s">
        <v>180</v>
      </c>
      <c r="N16" s="103">
        <v>46152.722997685189</v>
      </c>
    </row>
    <row r="17" spans="9:14" hidden="1">
      <c r="I17" s="91" t="s">
        <v>430</v>
      </c>
      <c r="J17" s="91" t="s">
        <v>186</v>
      </c>
      <c r="K17" s="91">
        <v>33270</v>
      </c>
      <c r="L17" s="91" t="s">
        <v>399</v>
      </c>
      <c r="M17" s="91" t="s">
        <v>192</v>
      </c>
      <c r="N17" s="103">
        <v>46151.624444444446</v>
      </c>
    </row>
    <row r="18" spans="9:14" hidden="1"/>
    <row r="19" spans="9:14" hidden="1"/>
  </sheetData>
  <conditionalFormatting sqref="A1:A1048576">
    <cfRule type="duplicateValues" dxfId="48" priority="74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8"/>
  <sheetViews>
    <sheetView showGridLines="0" zoomScale="90" zoomScaleNormal="90" workbookViewId="0">
      <selection activeCell="B3" sqref="B3"/>
    </sheetView>
  </sheetViews>
  <sheetFormatPr defaultRowHeight="15"/>
  <cols>
    <col min="1" max="4" width="15.7109375" style="12" customWidth="1"/>
    <col min="5" max="11" width="10.7109375" customWidth="1"/>
    <col min="12" max="13" width="15.7109375" customWidth="1"/>
    <col min="14" max="14" width="19" customWidth="1"/>
    <col min="15" max="15" width="15.7109375" customWidth="1"/>
    <col min="17" max="17" width="19.42578125" customWidth="1"/>
    <col min="23" max="23" width="11.42578125" bestFit="1" customWidth="1"/>
    <col min="24" max="24" width="4.28515625" bestFit="1" customWidth="1"/>
    <col min="25" max="25" width="7.42578125" bestFit="1" customWidth="1"/>
    <col min="26" max="26" width="24.5703125" customWidth="1"/>
    <col min="28" max="28" width="11.42578125" bestFit="1" customWidth="1"/>
    <col min="29" max="29" width="7.42578125" bestFit="1" customWidth="1"/>
    <col min="30" max="30" width="10" bestFit="1" customWidth="1"/>
  </cols>
  <sheetData>
    <row r="1" spans="1:21">
      <c r="A1" s="23" t="s">
        <v>68</v>
      </c>
      <c r="B1" s="24">
        <v>2025</v>
      </c>
    </row>
    <row r="2" spans="1:21">
      <c r="A2" s="23" t="s">
        <v>69</v>
      </c>
      <c r="B2" s="24">
        <v>6</v>
      </c>
    </row>
    <row r="3" spans="1:21">
      <c r="F3" s="242" t="str">
        <f>C4</f>
        <v>Tatweer Misr</v>
      </c>
      <c r="G3" s="243"/>
      <c r="H3" s="243"/>
      <c r="I3" s="243"/>
      <c r="J3" s="243"/>
      <c r="Q3" s="242" t="str">
        <f>N4</f>
        <v>Proper T</v>
      </c>
      <c r="R3" s="243"/>
      <c r="S3" s="243"/>
      <c r="T3" s="243"/>
      <c r="U3" s="243"/>
    </row>
    <row r="4" spans="1:21">
      <c r="A4" s="4"/>
      <c r="B4" s="4"/>
      <c r="C4" s="239" t="s">
        <v>186</v>
      </c>
      <c r="D4" s="239" t="s">
        <v>9</v>
      </c>
      <c r="F4" s="240"/>
      <c r="G4" s="241"/>
      <c r="H4" s="241"/>
      <c r="I4" s="51"/>
      <c r="J4" s="51"/>
      <c r="N4" s="239" t="s">
        <v>185</v>
      </c>
      <c r="O4" s="239" t="s">
        <v>11</v>
      </c>
      <c r="Q4" s="240"/>
      <c r="R4" s="241"/>
      <c r="S4" s="241"/>
      <c r="T4" s="51"/>
      <c r="U4" s="51"/>
    </row>
    <row r="5" spans="1:21">
      <c r="A5" s="23" t="s">
        <v>64</v>
      </c>
      <c r="B5" s="23" t="s">
        <v>70</v>
      </c>
      <c r="C5" s="23" t="s">
        <v>47</v>
      </c>
      <c r="D5" s="25" t="s">
        <v>46</v>
      </c>
      <c r="F5" s="23" t="s">
        <v>64</v>
      </c>
      <c r="G5" s="23" t="s">
        <v>47</v>
      </c>
      <c r="H5" s="25" t="s">
        <v>46</v>
      </c>
      <c r="I5" s="52" t="s">
        <v>6</v>
      </c>
      <c r="J5" s="53" t="s">
        <v>144</v>
      </c>
      <c r="L5" s="23" t="s">
        <v>64</v>
      </c>
      <c r="M5" s="23" t="s">
        <v>70</v>
      </c>
      <c r="N5" s="23" t="s">
        <v>47</v>
      </c>
      <c r="O5" s="25" t="s">
        <v>46</v>
      </c>
      <c r="Q5" s="23" t="s">
        <v>64</v>
      </c>
      <c r="R5" s="23" t="s">
        <v>47</v>
      </c>
      <c r="S5" s="25" t="s">
        <v>46</v>
      </c>
      <c r="T5" s="52" t="s">
        <v>6</v>
      </c>
      <c r="U5" s="53" t="s">
        <v>144</v>
      </c>
    </row>
    <row r="6" spans="1:21">
      <c r="A6" s="4" t="str">
        <f t="shared" ref="A6:A36" si="0">TEXT(DATE($B$1,$B$2,B6),"DDDD")</f>
        <v>Sunday</v>
      </c>
      <c r="B6" s="4">
        <v>1</v>
      </c>
      <c r="C6" s="4">
        <f t="shared" ref="C6:D36" si="1">COUNTIFS(DEP,C$5,Call_day,$B6,Queue,$C$4)</f>
        <v>0</v>
      </c>
      <c r="D6" s="4">
        <f t="shared" si="1"/>
        <v>1</v>
      </c>
      <c r="F6" s="26" t="s">
        <v>71</v>
      </c>
      <c r="G6" s="3">
        <f t="shared" ref="G6:G12" si="2">SUMIF(A:A,F6,C:C)</f>
        <v>0</v>
      </c>
      <c r="H6" s="3">
        <f t="shared" ref="H6:H12" si="3">SUMIF(A:A,F6,D:D)</f>
        <v>1</v>
      </c>
      <c r="I6" s="3">
        <f>G6+H6</f>
        <v>1</v>
      </c>
      <c r="J6" s="9">
        <f>I6/SUM(I$6:I$12)</f>
        <v>9.0909090909090912E-2</v>
      </c>
      <c r="L6" s="4" t="str">
        <f t="shared" ref="L6:L36" si="4">TEXT(DATE($B$1,$B$2,M6),"DDDD")</f>
        <v>Sunday</v>
      </c>
      <c r="M6" s="4">
        <v>1</v>
      </c>
      <c r="N6" s="4">
        <f t="shared" ref="N6:O36" si="5">COUNTIFS(DEP,N$5,Call_day,$M6,Queue,$N$4)</f>
        <v>0</v>
      </c>
      <c r="O6" s="4">
        <f t="shared" si="5"/>
        <v>0</v>
      </c>
      <c r="Q6" s="26" t="s">
        <v>71</v>
      </c>
      <c r="R6" s="3">
        <f t="shared" ref="R6:R12" si="6">SUMIF(L:L,Q6,N:N)</f>
        <v>0</v>
      </c>
      <c r="S6" s="3">
        <f t="shared" ref="S6:S12" si="7">SUMIF(L:L,Q6,O:O)</f>
        <v>0</v>
      </c>
      <c r="T6" s="3">
        <f>R6+S6</f>
        <v>0</v>
      </c>
      <c r="U6" s="9">
        <f>T6/SUM(T$6:T$12)</f>
        <v>0</v>
      </c>
    </row>
    <row r="7" spans="1:21">
      <c r="A7" s="4" t="str">
        <f t="shared" si="0"/>
        <v>Monday</v>
      </c>
      <c r="B7" s="4">
        <v>2</v>
      </c>
      <c r="C7" s="4">
        <f t="shared" si="1"/>
        <v>0</v>
      </c>
      <c r="D7" s="4">
        <f t="shared" si="1"/>
        <v>0</v>
      </c>
      <c r="F7" s="26" t="s">
        <v>72</v>
      </c>
      <c r="G7" s="3">
        <f t="shared" si="2"/>
        <v>0</v>
      </c>
      <c r="H7" s="3">
        <f t="shared" si="3"/>
        <v>0</v>
      </c>
      <c r="I7" s="3">
        <f t="shared" ref="I7:I12" si="8">G7+H7</f>
        <v>0</v>
      </c>
      <c r="J7" s="9">
        <f t="shared" ref="J7:J12" si="9">I7/SUM(I$6:I$12)</f>
        <v>0</v>
      </c>
      <c r="L7" s="4" t="str">
        <f t="shared" si="4"/>
        <v>Monday</v>
      </c>
      <c r="M7" s="4">
        <v>2</v>
      </c>
      <c r="N7" s="4">
        <f t="shared" si="5"/>
        <v>0</v>
      </c>
      <c r="O7" s="4">
        <f t="shared" si="5"/>
        <v>0</v>
      </c>
      <c r="Q7" s="26" t="s">
        <v>72</v>
      </c>
      <c r="R7" s="3">
        <f t="shared" si="6"/>
        <v>2</v>
      </c>
      <c r="S7" s="3">
        <f t="shared" si="7"/>
        <v>0</v>
      </c>
      <c r="T7" s="3">
        <f t="shared" ref="T7:T12" si="10">R7+S7</f>
        <v>2</v>
      </c>
      <c r="U7" s="9">
        <f t="shared" ref="U7:U12" si="11">T7/SUM(T$6:T$12)</f>
        <v>0.14285714285714285</v>
      </c>
    </row>
    <row r="8" spans="1:21">
      <c r="A8" s="4" t="str">
        <f t="shared" si="0"/>
        <v>Tuesday</v>
      </c>
      <c r="B8" s="4">
        <v>3</v>
      </c>
      <c r="C8" s="4">
        <f t="shared" si="1"/>
        <v>0</v>
      </c>
      <c r="D8" s="4">
        <f t="shared" si="1"/>
        <v>0</v>
      </c>
      <c r="F8" s="26" t="s">
        <v>73</v>
      </c>
      <c r="G8" s="3">
        <f t="shared" si="2"/>
        <v>5</v>
      </c>
      <c r="H8" s="3">
        <f t="shared" si="3"/>
        <v>0</v>
      </c>
      <c r="I8" s="3">
        <f t="shared" si="8"/>
        <v>5</v>
      </c>
      <c r="J8" s="9">
        <f t="shared" si="9"/>
        <v>0.45454545454545453</v>
      </c>
      <c r="L8" s="4" t="str">
        <f t="shared" si="4"/>
        <v>Tuesday</v>
      </c>
      <c r="M8" s="4">
        <v>3</v>
      </c>
      <c r="N8" s="4">
        <f t="shared" si="5"/>
        <v>0</v>
      </c>
      <c r="O8" s="4">
        <f t="shared" si="5"/>
        <v>0</v>
      </c>
      <c r="Q8" s="26" t="s">
        <v>73</v>
      </c>
      <c r="R8" s="3">
        <f t="shared" si="6"/>
        <v>6</v>
      </c>
      <c r="S8" s="3">
        <f t="shared" si="7"/>
        <v>0</v>
      </c>
      <c r="T8" s="3">
        <f t="shared" si="10"/>
        <v>6</v>
      </c>
      <c r="U8" s="9">
        <f t="shared" si="11"/>
        <v>0.42857142857142855</v>
      </c>
    </row>
    <row r="9" spans="1:21">
      <c r="A9" s="4" t="str">
        <f t="shared" si="0"/>
        <v>Wednesday</v>
      </c>
      <c r="B9" s="4">
        <v>4</v>
      </c>
      <c r="C9" s="4">
        <f t="shared" si="1"/>
        <v>0</v>
      </c>
      <c r="D9" s="4">
        <f t="shared" si="1"/>
        <v>0</v>
      </c>
      <c r="F9" s="26" t="s">
        <v>74</v>
      </c>
      <c r="G9" s="3">
        <f t="shared" si="2"/>
        <v>1</v>
      </c>
      <c r="H9" s="3">
        <f t="shared" si="3"/>
        <v>0</v>
      </c>
      <c r="I9" s="3">
        <f t="shared" si="8"/>
        <v>1</v>
      </c>
      <c r="J9" s="9">
        <f t="shared" si="9"/>
        <v>9.0909090909090912E-2</v>
      </c>
      <c r="L9" s="4" t="str">
        <f t="shared" si="4"/>
        <v>Wednesday</v>
      </c>
      <c r="M9" s="4">
        <v>4</v>
      </c>
      <c r="N9" s="4">
        <f t="shared" si="5"/>
        <v>0</v>
      </c>
      <c r="O9" s="4">
        <f t="shared" si="5"/>
        <v>0</v>
      </c>
      <c r="Q9" s="26" t="s">
        <v>74</v>
      </c>
      <c r="R9" s="3">
        <f t="shared" si="6"/>
        <v>2</v>
      </c>
      <c r="S9" s="3">
        <f t="shared" si="7"/>
        <v>0</v>
      </c>
      <c r="T9" s="3">
        <f t="shared" si="10"/>
        <v>2</v>
      </c>
      <c r="U9" s="9">
        <f t="shared" si="11"/>
        <v>0.14285714285714285</v>
      </c>
    </row>
    <row r="10" spans="1:21">
      <c r="A10" s="4" t="str">
        <f t="shared" si="0"/>
        <v>Thursday</v>
      </c>
      <c r="B10" s="4">
        <v>5</v>
      </c>
      <c r="C10" s="4">
        <f t="shared" si="1"/>
        <v>0</v>
      </c>
      <c r="D10" s="4">
        <f t="shared" si="1"/>
        <v>0</v>
      </c>
      <c r="F10" s="26" t="s">
        <v>75</v>
      </c>
      <c r="G10" s="3">
        <f t="shared" si="2"/>
        <v>0</v>
      </c>
      <c r="H10" s="3">
        <f t="shared" si="3"/>
        <v>0</v>
      </c>
      <c r="I10" s="3">
        <f t="shared" si="8"/>
        <v>0</v>
      </c>
      <c r="J10" s="9">
        <f t="shared" si="9"/>
        <v>0</v>
      </c>
      <c r="L10" s="4" t="str">
        <f t="shared" si="4"/>
        <v>Thursday</v>
      </c>
      <c r="M10" s="4">
        <v>5</v>
      </c>
      <c r="N10" s="4">
        <f t="shared" si="5"/>
        <v>0</v>
      </c>
      <c r="O10" s="4">
        <f t="shared" si="5"/>
        <v>0</v>
      </c>
      <c r="Q10" s="26" t="s">
        <v>75</v>
      </c>
      <c r="R10" s="3">
        <f t="shared" si="6"/>
        <v>1</v>
      </c>
      <c r="S10" s="3">
        <f t="shared" si="7"/>
        <v>0</v>
      </c>
      <c r="T10" s="3">
        <f t="shared" si="10"/>
        <v>1</v>
      </c>
      <c r="U10" s="9">
        <f t="shared" si="11"/>
        <v>7.1428571428571425E-2</v>
      </c>
    </row>
    <row r="11" spans="1:21">
      <c r="A11" s="4" t="str">
        <f t="shared" si="0"/>
        <v>Friday</v>
      </c>
      <c r="B11" s="4">
        <v>6</v>
      </c>
      <c r="C11" s="4">
        <f t="shared" si="1"/>
        <v>0</v>
      </c>
      <c r="D11" s="4">
        <f t="shared" si="1"/>
        <v>0</v>
      </c>
      <c r="F11" s="26" t="s">
        <v>76</v>
      </c>
      <c r="G11" s="3">
        <f t="shared" si="2"/>
        <v>0</v>
      </c>
      <c r="H11" s="3">
        <f t="shared" si="3"/>
        <v>0</v>
      </c>
      <c r="I11" s="3">
        <f t="shared" si="8"/>
        <v>0</v>
      </c>
      <c r="J11" s="9">
        <f t="shared" si="9"/>
        <v>0</v>
      </c>
      <c r="L11" s="4" t="str">
        <f t="shared" si="4"/>
        <v>Friday</v>
      </c>
      <c r="M11" s="4">
        <v>6</v>
      </c>
      <c r="N11" s="4">
        <f t="shared" si="5"/>
        <v>0</v>
      </c>
      <c r="O11" s="4">
        <f t="shared" si="5"/>
        <v>0</v>
      </c>
      <c r="Q11" s="26" t="s">
        <v>76</v>
      </c>
      <c r="R11" s="3">
        <f t="shared" si="6"/>
        <v>0</v>
      </c>
      <c r="S11" s="3">
        <f t="shared" si="7"/>
        <v>0</v>
      </c>
      <c r="T11" s="3">
        <f t="shared" si="10"/>
        <v>0</v>
      </c>
      <c r="U11" s="9">
        <f t="shared" si="11"/>
        <v>0</v>
      </c>
    </row>
    <row r="12" spans="1:21">
      <c r="A12" s="4" t="str">
        <f t="shared" si="0"/>
        <v>Saturday</v>
      </c>
      <c r="B12" s="4">
        <v>7</v>
      </c>
      <c r="C12" s="4">
        <f t="shared" si="1"/>
        <v>0</v>
      </c>
      <c r="D12" s="4">
        <f t="shared" si="1"/>
        <v>0</v>
      </c>
      <c r="F12" s="26" t="s">
        <v>77</v>
      </c>
      <c r="G12" s="3">
        <f t="shared" si="2"/>
        <v>4</v>
      </c>
      <c r="H12" s="3">
        <f t="shared" si="3"/>
        <v>0</v>
      </c>
      <c r="I12" s="3">
        <f t="shared" si="8"/>
        <v>4</v>
      </c>
      <c r="J12" s="9">
        <f t="shared" si="9"/>
        <v>0.36363636363636365</v>
      </c>
      <c r="L12" s="4" t="str">
        <f t="shared" si="4"/>
        <v>Saturday</v>
      </c>
      <c r="M12" s="4">
        <v>7</v>
      </c>
      <c r="N12" s="4">
        <f t="shared" si="5"/>
        <v>0</v>
      </c>
      <c r="O12" s="4">
        <f t="shared" si="5"/>
        <v>0</v>
      </c>
      <c r="Q12" s="26" t="s">
        <v>77</v>
      </c>
      <c r="R12" s="3">
        <f t="shared" si="6"/>
        <v>3</v>
      </c>
      <c r="S12" s="3">
        <f t="shared" si="7"/>
        <v>0</v>
      </c>
      <c r="T12" s="3">
        <f t="shared" si="10"/>
        <v>3</v>
      </c>
      <c r="U12" s="9">
        <f t="shared" si="11"/>
        <v>0.21428571428571427</v>
      </c>
    </row>
    <row r="13" spans="1:21">
      <c r="A13" s="4" t="str">
        <f t="shared" si="0"/>
        <v>Sunday</v>
      </c>
      <c r="B13" s="4">
        <v>8</v>
      </c>
      <c r="C13" s="4">
        <f t="shared" si="1"/>
        <v>0</v>
      </c>
      <c r="D13" s="4">
        <f t="shared" si="1"/>
        <v>0</v>
      </c>
      <c r="L13" s="4" t="str">
        <f t="shared" si="4"/>
        <v>Sunday</v>
      </c>
      <c r="M13" s="4">
        <v>8</v>
      </c>
      <c r="N13" s="4">
        <f t="shared" si="5"/>
        <v>0</v>
      </c>
      <c r="O13" s="4">
        <f t="shared" si="5"/>
        <v>0</v>
      </c>
    </row>
    <row r="14" spans="1:21">
      <c r="A14" s="4" t="str">
        <f t="shared" si="0"/>
        <v>Monday</v>
      </c>
      <c r="B14" s="4">
        <v>9</v>
      </c>
      <c r="C14" s="4">
        <f t="shared" si="1"/>
        <v>0</v>
      </c>
      <c r="D14" s="4">
        <f t="shared" si="1"/>
        <v>0</v>
      </c>
      <c r="F14" s="23" t="s">
        <v>78</v>
      </c>
      <c r="G14" s="23" t="s">
        <v>47</v>
      </c>
      <c r="H14" s="25" t="s">
        <v>46</v>
      </c>
      <c r="I14" s="52" t="s">
        <v>6</v>
      </c>
      <c r="J14" s="53" t="s">
        <v>144</v>
      </c>
      <c r="L14" s="4" t="str">
        <f t="shared" si="4"/>
        <v>Monday</v>
      </c>
      <c r="M14" s="4">
        <v>9</v>
      </c>
      <c r="N14" s="4">
        <f t="shared" si="5"/>
        <v>2</v>
      </c>
      <c r="O14" s="4">
        <f t="shared" si="5"/>
        <v>0</v>
      </c>
      <c r="Q14" s="23" t="s">
        <v>78</v>
      </c>
      <c r="R14" s="23" t="s">
        <v>47</v>
      </c>
      <c r="S14" s="25" t="s">
        <v>46</v>
      </c>
      <c r="T14" s="52" t="s">
        <v>6</v>
      </c>
      <c r="U14" s="53" t="s">
        <v>144</v>
      </c>
    </row>
    <row r="15" spans="1:21">
      <c r="A15" s="4" t="str">
        <f t="shared" si="0"/>
        <v>Tuesday</v>
      </c>
      <c r="B15" s="4">
        <v>10</v>
      </c>
      <c r="C15" s="4">
        <f t="shared" si="1"/>
        <v>4</v>
      </c>
      <c r="D15" s="4">
        <f t="shared" si="1"/>
        <v>0</v>
      </c>
      <c r="F15" s="4">
        <v>0</v>
      </c>
      <c r="G15" s="4">
        <f t="shared" ref="G15:G38" si="12">COUNTIFS(CallHour,F15,DEP,$G$14,Queue,C$4)</f>
        <v>0</v>
      </c>
      <c r="H15" s="4">
        <f t="shared" ref="H15:H38" si="13">COUNTIFS(CallHour,F15,DEP,$H$14,Queue,C$4)</f>
        <v>0</v>
      </c>
      <c r="I15" s="3">
        <f>G15+H15</f>
        <v>0</v>
      </c>
      <c r="J15" s="9">
        <f>I15/SUM(I$15:I$38)</f>
        <v>0</v>
      </c>
      <c r="L15" s="4" t="str">
        <f t="shared" si="4"/>
        <v>Tuesday</v>
      </c>
      <c r="M15" s="4">
        <v>10</v>
      </c>
      <c r="N15" s="4">
        <f t="shared" si="5"/>
        <v>2</v>
      </c>
      <c r="O15" s="4">
        <f t="shared" si="5"/>
        <v>0</v>
      </c>
      <c r="Q15" s="4">
        <v>0</v>
      </c>
      <c r="R15" s="4">
        <f t="shared" ref="R15:R38" si="14">COUNTIFS(CallHour,Q15,DEP,$R$14,Queue,N$4)</f>
        <v>0</v>
      </c>
      <c r="S15" s="4">
        <f t="shared" ref="S15:S38" si="15">COUNTIFS(CallHour,Q15,DEP,$S$14,Queue,N$4)</f>
        <v>0</v>
      </c>
      <c r="T15" s="3">
        <f>R15+S15</f>
        <v>0</v>
      </c>
      <c r="U15" s="9">
        <f>T15/SUM(T$15:T$38)</f>
        <v>0</v>
      </c>
    </row>
    <row r="16" spans="1:21">
      <c r="A16" s="4" t="str">
        <f t="shared" si="0"/>
        <v>Wednesday</v>
      </c>
      <c r="B16" s="4">
        <v>11</v>
      </c>
      <c r="C16" s="4">
        <f t="shared" si="1"/>
        <v>1</v>
      </c>
      <c r="D16" s="4">
        <f t="shared" si="1"/>
        <v>0</v>
      </c>
      <c r="F16" s="4">
        <v>1</v>
      </c>
      <c r="G16" s="4">
        <f t="shared" si="12"/>
        <v>0</v>
      </c>
      <c r="H16" s="4">
        <f t="shared" si="13"/>
        <v>0</v>
      </c>
      <c r="I16" s="3">
        <f t="shared" ref="I16:I38" si="16">G16+H16</f>
        <v>0</v>
      </c>
      <c r="J16" s="9">
        <f t="shared" ref="J16:J38" si="17">I16/SUM(I$15:I$38)</f>
        <v>0</v>
      </c>
      <c r="L16" s="4" t="str">
        <f t="shared" si="4"/>
        <v>Wednesday</v>
      </c>
      <c r="M16" s="4">
        <v>11</v>
      </c>
      <c r="N16" s="4">
        <f t="shared" si="5"/>
        <v>2</v>
      </c>
      <c r="O16" s="4">
        <f t="shared" si="5"/>
        <v>0</v>
      </c>
      <c r="Q16" s="4">
        <v>1</v>
      </c>
      <c r="R16" s="4">
        <f t="shared" si="14"/>
        <v>0</v>
      </c>
      <c r="S16" s="4">
        <f t="shared" si="15"/>
        <v>0</v>
      </c>
      <c r="T16" s="3">
        <f t="shared" ref="T16:T38" si="18">R16+S16</f>
        <v>0</v>
      </c>
      <c r="U16" s="9">
        <f t="shared" ref="U16:U38" si="19">T16/SUM(T$15:T$38)</f>
        <v>0</v>
      </c>
    </row>
    <row r="17" spans="1:21">
      <c r="A17" s="4" t="str">
        <f t="shared" si="0"/>
        <v>Thursday</v>
      </c>
      <c r="B17" s="4">
        <v>12</v>
      </c>
      <c r="C17" s="4">
        <f t="shared" si="1"/>
        <v>0</v>
      </c>
      <c r="D17" s="4">
        <f t="shared" si="1"/>
        <v>0</v>
      </c>
      <c r="F17" s="4">
        <v>2</v>
      </c>
      <c r="G17" s="4">
        <f t="shared" si="12"/>
        <v>0</v>
      </c>
      <c r="H17" s="4">
        <f t="shared" si="13"/>
        <v>0</v>
      </c>
      <c r="I17" s="3">
        <f t="shared" si="16"/>
        <v>0</v>
      </c>
      <c r="J17" s="9">
        <f t="shared" si="17"/>
        <v>0</v>
      </c>
      <c r="L17" s="4" t="str">
        <f t="shared" si="4"/>
        <v>Thursday</v>
      </c>
      <c r="M17" s="4">
        <v>12</v>
      </c>
      <c r="N17" s="4">
        <f t="shared" si="5"/>
        <v>1</v>
      </c>
      <c r="O17" s="4">
        <f t="shared" si="5"/>
        <v>0</v>
      </c>
      <c r="Q17" s="4">
        <v>2</v>
      </c>
      <c r="R17" s="4">
        <f t="shared" si="14"/>
        <v>0</v>
      </c>
      <c r="S17" s="4">
        <f t="shared" si="15"/>
        <v>0</v>
      </c>
      <c r="T17" s="3">
        <f t="shared" si="18"/>
        <v>0</v>
      </c>
      <c r="U17" s="9">
        <f t="shared" si="19"/>
        <v>0</v>
      </c>
    </row>
    <row r="18" spans="1:21">
      <c r="A18" s="4" t="str">
        <f t="shared" si="0"/>
        <v>Friday</v>
      </c>
      <c r="B18" s="4">
        <v>13</v>
      </c>
      <c r="C18" s="4">
        <f t="shared" si="1"/>
        <v>0</v>
      </c>
      <c r="D18" s="4">
        <f t="shared" si="1"/>
        <v>0</v>
      </c>
      <c r="F18" s="4">
        <v>3</v>
      </c>
      <c r="G18" s="4">
        <f t="shared" si="12"/>
        <v>0</v>
      </c>
      <c r="H18" s="4">
        <f t="shared" si="13"/>
        <v>0</v>
      </c>
      <c r="I18" s="3">
        <f t="shared" si="16"/>
        <v>0</v>
      </c>
      <c r="J18" s="9">
        <f t="shared" si="17"/>
        <v>0</v>
      </c>
      <c r="L18" s="4" t="str">
        <f t="shared" si="4"/>
        <v>Friday</v>
      </c>
      <c r="M18" s="4">
        <v>13</v>
      </c>
      <c r="N18" s="4">
        <f t="shared" si="5"/>
        <v>0</v>
      </c>
      <c r="O18" s="4">
        <f t="shared" si="5"/>
        <v>0</v>
      </c>
      <c r="Q18" s="4">
        <v>3</v>
      </c>
      <c r="R18" s="4">
        <f t="shared" si="14"/>
        <v>1</v>
      </c>
      <c r="S18" s="4">
        <f t="shared" si="15"/>
        <v>0</v>
      </c>
      <c r="T18" s="3">
        <f t="shared" si="18"/>
        <v>1</v>
      </c>
      <c r="U18" s="9">
        <f t="shared" si="19"/>
        <v>7.1428571428571425E-2</v>
      </c>
    </row>
    <row r="19" spans="1:21">
      <c r="A19" s="4" t="str">
        <f t="shared" si="0"/>
        <v>Saturday</v>
      </c>
      <c r="B19" s="4">
        <v>14</v>
      </c>
      <c r="C19" s="4">
        <f t="shared" si="1"/>
        <v>4</v>
      </c>
      <c r="D19" s="4">
        <f t="shared" si="1"/>
        <v>0</v>
      </c>
      <c r="F19" s="4">
        <v>4</v>
      </c>
      <c r="G19" s="4">
        <f t="shared" si="12"/>
        <v>0</v>
      </c>
      <c r="H19" s="4">
        <f t="shared" si="13"/>
        <v>0</v>
      </c>
      <c r="I19" s="3">
        <f t="shared" si="16"/>
        <v>0</v>
      </c>
      <c r="J19" s="9">
        <f t="shared" si="17"/>
        <v>0</v>
      </c>
      <c r="L19" s="4" t="str">
        <f t="shared" si="4"/>
        <v>Saturday</v>
      </c>
      <c r="M19" s="4">
        <v>14</v>
      </c>
      <c r="N19" s="4">
        <f t="shared" si="5"/>
        <v>3</v>
      </c>
      <c r="O19" s="4">
        <f t="shared" si="5"/>
        <v>0</v>
      </c>
      <c r="Q19" s="4">
        <v>4</v>
      </c>
      <c r="R19" s="4">
        <f t="shared" si="14"/>
        <v>0</v>
      </c>
      <c r="S19" s="4">
        <f t="shared" si="15"/>
        <v>0</v>
      </c>
      <c r="T19" s="3">
        <f t="shared" si="18"/>
        <v>0</v>
      </c>
      <c r="U19" s="9">
        <f t="shared" si="19"/>
        <v>0</v>
      </c>
    </row>
    <row r="20" spans="1:21">
      <c r="A20" s="4" t="str">
        <f t="shared" si="0"/>
        <v>Sunday</v>
      </c>
      <c r="B20" s="4">
        <v>15</v>
      </c>
      <c r="C20" s="4">
        <f t="shared" si="1"/>
        <v>0</v>
      </c>
      <c r="D20" s="4">
        <f t="shared" si="1"/>
        <v>0</v>
      </c>
      <c r="F20" s="4">
        <v>5</v>
      </c>
      <c r="G20" s="4">
        <f t="shared" si="12"/>
        <v>0</v>
      </c>
      <c r="H20" s="4">
        <f t="shared" si="13"/>
        <v>0</v>
      </c>
      <c r="I20" s="3">
        <f t="shared" si="16"/>
        <v>0</v>
      </c>
      <c r="J20" s="9">
        <f t="shared" si="17"/>
        <v>0</v>
      </c>
      <c r="L20" s="4" t="str">
        <f t="shared" si="4"/>
        <v>Sunday</v>
      </c>
      <c r="M20" s="4">
        <v>15</v>
      </c>
      <c r="N20" s="4">
        <f t="shared" si="5"/>
        <v>0</v>
      </c>
      <c r="O20" s="4">
        <f t="shared" si="5"/>
        <v>0</v>
      </c>
      <c r="Q20" s="4">
        <v>5</v>
      </c>
      <c r="R20" s="4">
        <f t="shared" si="14"/>
        <v>0</v>
      </c>
      <c r="S20" s="4">
        <f t="shared" si="15"/>
        <v>0</v>
      </c>
      <c r="T20" s="3">
        <f t="shared" si="18"/>
        <v>0</v>
      </c>
      <c r="U20" s="9">
        <f t="shared" si="19"/>
        <v>0</v>
      </c>
    </row>
    <row r="21" spans="1:21">
      <c r="A21" s="4" t="str">
        <f t="shared" si="0"/>
        <v>Monday</v>
      </c>
      <c r="B21" s="4">
        <v>16</v>
      </c>
      <c r="C21" s="4">
        <f t="shared" si="1"/>
        <v>0</v>
      </c>
      <c r="D21" s="4">
        <f t="shared" si="1"/>
        <v>0</v>
      </c>
      <c r="F21" s="4">
        <v>6</v>
      </c>
      <c r="G21" s="4">
        <f t="shared" si="12"/>
        <v>0</v>
      </c>
      <c r="H21" s="4">
        <f t="shared" si="13"/>
        <v>0</v>
      </c>
      <c r="I21" s="3">
        <f t="shared" si="16"/>
        <v>0</v>
      </c>
      <c r="J21" s="9">
        <f t="shared" si="17"/>
        <v>0</v>
      </c>
      <c r="L21" s="4" t="str">
        <f t="shared" si="4"/>
        <v>Monday</v>
      </c>
      <c r="M21" s="4">
        <v>16</v>
      </c>
      <c r="N21" s="4">
        <f t="shared" si="5"/>
        <v>0</v>
      </c>
      <c r="O21" s="4">
        <f t="shared" si="5"/>
        <v>0</v>
      </c>
      <c r="Q21" s="4">
        <v>6</v>
      </c>
      <c r="R21" s="4">
        <f t="shared" si="14"/>
        <v>0</v>
      </c>
      <c r="S21" s="4">
        <f t="shared" si="15"/>
        <v>0</v>
      </c>
      <c r="T21" s="3">
        <f t="shared" si="18"/>
        <v>0</v>
      </c>
      <c r="U21" s="9">
        <f t="shared" si="19"/>
        <v>0</v>
      </c>
    </row>
    <row r="22" spans="1:21">
      <c r="A22" s="4" t="str">
        <f t="shared" si="0"/>
        <v>Tuesday</v>
      </c>
      <c r="B22" s="4">
        <v>17</v>
      </c>
      <c r="C22" s="4">
        <f t="shared" si="1"/>
        <v>1</v>
      </c>
      <c r="D22" s="4">
        <f t="shared" si="1"/>
        <v>0</v>
      </c>
      <c r="F22" s="4">
        <v>7</v>
      </c>
      <c r="G22" s="4">
        <f t="shared" si="12"/>
        <v>0</v>
      </c>
      <c r="H22" s="4">
        <f t="shared" si="13"/>
        <v>0</v>
      </c>
      <c r="I22" s="3">
        <f t="shared" si="16"/>
        <v>0</v>
      </c>
      <c r="J22" s="9">
        <f t="shared" si="17"/>
        <v>0</v>
      </c>
      <c r="L22" s="4" t="str">
        <f t="shared" si="4"/>
        <v>Tuesday</v>
      </c>
      <c r="M22" s="4">
        <v>17</v>
      </c>
      <c r="N22" s="4">
        <f t="shared" si="5"/>
        <v>4</v>
      </c>
      <c r="O22" s="4">
        <f t="shared" si="5"/>
        <v>0</v>
      </c>
      <c r="Q22" s="4">
        <v>7</v>
      </c>
      <c r="R22" s="4">
        <f t="shared" si="14"/>
        <v>0</v>
      </c>
      <c r="S22" s="4">
        <f t="shared" si="15"/>
        <v>0</v>
      </c>
      <c r="T22" s="3">
        <f t="shared" si="18"/>
        <v>0</v>
      </c>
      <c r="U22" s="9">
        <f t="shared" si="19"/>
        <v>0</v>
      </c>
    </row>
    <row r="23" spans="1:21">
      <c r="A23" s="4" t="str">
        <f t="shared" si="0"/>
        <v>Wednesday</v>
      </c>
      <c r="B23" s="4">
        <v>18</v>
      </c>
      <c r="C23" s="4">
        <f t="shared" si="1"/>
        <v>0</v>
      </c>
      <c r="D23" s="4">
        <f t="shared" si="1"/>
        <v>0</v>
      </c>
      <c r="F23" s="4">
        <v>8</v>
      </c>
      <c r="G23" s="4">
        <f t="shared" si="12"/>
        <v>0</v>
      </c>
      <c r="H23" s="4">
        <f t="shared" si="13"/>
        <v>0</v>
      </c>
      <c r="I23" s="3">
        <f t="shared" si="16"/>
        <v>0</v>
      </c>
      <c r="J23" s="9">
        <f t="shared" si="17"/>
        <v>0</v>
      </c>
      <c r="L23" s="4" t="str">
        <f t="shared" si="4"/>
        <v>Wednesday</v>
      </c>
      <c r="M23" s="4">
        <v>18</v>
      </c>
      <c r="N23" s="4">
        <f t="shared" si="5"/>
        <v>0</v>
      </c>
      <c r="O23" s="4">
        <f t="shared" si="5"/>
        <v>0</v>
      </c>
      <c r="Q23" s="4">
        <v>8</v>
      </c>
      <c r="R23" s="4">
        <f t="shared" si="14"/>
        <v>0</v>
      </c>
      <c r="S23" s="4">
        <f t="shared" si="15"/>
        <v>0</v>
      </c>
      <c r="T23" s="3">
        <f t="shared" si="18"/>
        <v>0</v>
      </c>
      <c r="U23" s="9">
        <f t="shared" si="19"/>
        <v>0</v>
      </c>
    </row>
    <row r="24" spans="1:21">
      <c r="A24" s="4" t="str">
        <f t="shared" si="0"/>
        <v>Thursday</v>
      </c>
      <c r="B24" s="4">
        <v>19</v>
      </c>
      <c r="C24" s="4">
        <f t="shared" si="1"/>
        <v>0</v>
      </c>
      <c r="D24" s="4">
        <f t="shared" si="1"/>
        <v>0</v>
      </c>
      <c r="F24" s="4">
        <v>9</v>
      </c>
      <c r="G24" s="4">
        <f t="shared" si="12"/>
        <v>0</v>
      </c>
      <c r="H24" s="4">
        <f t="shared" si="13"/>
        <v>0</v>
      </c>
      <c r="I24" s="3">
        <f t="shared" si="16"/>
        <v>0</v>
      </c>
      <c r="J24" s="9">
        <f t="shared" si="17"/>
        <v>0</v>
      </c>
      <c r="L24" s="4" t="str">
        <f t="shared" si="4"/>
        <v>Thursday</v>
      </c>
      <c r="M24" s="4">
        <v>19</v>
      </c>
      <c r="N24" s="4">
        <f t="shared" si="5"/>
        <v>0</v>
      </c>
      <c r="O24" s="4">
        <f t="shared" si="5"/>
        <v>0</v>
      </c>
      <c r="Q24" s="4">
        <v>9</v>
      </c>
      <c r="R24" s="4">
        <f t="shared" si="14"/>
        <v>2</v>
      </c>
      <c r="S24" s="4">
        <f t="shared" si="15"/>
        <v>0</v>
      </c>
      <c r="T24" s="3">
        <f t="shared" si="18"/>
        <v>2</v>
      </c>
      <c r="U24" s="9">
        <f t="shared" si="19"/>
        <v>0.14285714285714285</v>
      </c>
    </row>
    <row r="25" spans="1:21">
      <c r="A25" s="4" t="str">
        <f t="shared" si="0"/>
        <v>Friday</v>
      </c>
      <c r="B25" s="4">
        <v>20</v>
      </c>
      <c r="C25" s="4">
        <f t="shared" si="1"/>
        <v>0</v>
      </c>
      <c r="D25" s="4">
        <f t="shared" si="1"/>
        <v>0</v>
      </c>
      <c r="F25" s="4">
        <v>10</v>
      </c>
      <c r="G25" s="4">
        <f t="shared" si="12"/>
        <v>3</v>
      </c>
      <c r="H25" s="4">
        <f t="shared" si="13"/>
        <v>0</v>
      </c>
      <c r="I25" s="3">
        <f t="shared" si="16"/>
        <v>3</v>
      </c>
      <c r="J25" s="9">
        <f t="shared" si="17"/>
        <v>0.27272727272727271</v>
      </c>
      <c r="L25" s="4" t="str">
        <f t="shared" si="4"/>
        <v>Friday</v>
      </c>
      <c r="M25" s="4">
        <v>20</v>
      </c>
      <c r="N25" s="4">
        <f t="shared" si="5"/>
        <v>0</v>
      </c>
      <c r="O25" s="4">
        <f t="shared" si="5"/>
        <v>0</v>
      </c>
      <c r="Q25" s="4">
        <v>10</v>
      </c>
      <c r="R25" s="4">
        <f t="shared" si="14"/>
        <v>0</v>
      </c>
      <c r="S25" s="4">
        <f t="shared" si="15"/>
        <v>0</v>
      </c>
      <c r="T25" s="3">
        <f t="shared" si="18"/>
        <v>0</v>
      </c>
      <c r="U25" s="9">
        <f t="shared" si="19"/>
        <v>0</v>
      </c>
    </row>
    <row r="26" spans="1:21">
      <c r="A26" s="4" t="str">
        <f t="shared" si="0"/>
        <v>Saturday</v>
      </c>
      <c r="B26" s="4">
        <v>21</v>
      </c>
      <c r="C26" s="4">
        <f t="shared" si="1"/>
        <v>0</v>
      </c>
      <c r="D26" s="4">
        <f t="shared" si="1"/>
        <v>0</v>
      </c>
      <c r="F26" s="4">
        <v>11</v>
      </c>
      <c r="G26" s="4">
        <f t="shared" si="12"/>
        <v>1</v>
      </c>
      <c r="H26" s="4">
        <f t="shared" si="13"/>
        <v>0</v>
      </c>
      <c r="I26" s="3">
        <f t="shared" si="16"/>
        <v>1</v>
      </c>
      <c r="J26" s="9">
        <f t="shared" si="17"/>
        <v>9.0909090909090912E-2</v>
      </c>
      <c r="L26" s="4" t="str">
        <f t="shared" si="4"/>
        <v>Saturday</v>
      </c>
      <c r="M26" s="4">
        <v>21</v>
      </c>
      <c r="N26" s="4">
        <f t="shared" si="5"/>
        <v>0</v>
      </c>
      <c r="O26" s="4">
        <f t="shared" si="5"/>
        <v>0</v>
      </c>
      <c r="Q26" s="4">
        <v>11</v>
      </c>
      <c r="R26" s="4">
        <f t="shared" si="14"/>
        <v>0</v>
      </c>
      <c r="S26" s="4">
        <f t="shared" si="15"/>
        <v>0</v>
      </c>
      <c r="T26" s="3">
        <f t="shared" si="18"/>
        <v>0</v>
      </c>
      <c r="U26" s="9">
        <f t="shared" si="19"/>
        <v>0</v>
      </c>
    </row>
    <row r="27" spans="1:21">
      <c r="A27" s="4" t="str">
        <f t="shared" si="0"/>
        <v>Sunday</v>
      </c>
      <c r="B27" s="4">
        <v>22</v>
      </c>
      <c r="C27" s="4">
        <f t="shared" si="1"/>
        <v>0</v>
      </c>
      <c r="D27" s="4">
        <f t="shared" si="1"/>
        <v>0</v>
      </c>
      <c r="F27" s="4">
        <v>12</v>
      </c>
      <c r="G27" s="4">
        <f t="shared" si="12"/>
        <v>0</v>
      </c>
      <c r="H27" s="4">
        <f t="shared" si="13"/>
        <v>1</v>
      </c>
      <c r="I27" s="3">
        <f t="shared" si="16"/>
        <v>1</v>
      </c>
      <c r="J27" s="9">
        <f t="shared" si="17"/>
        <v>9.0909090909090912E-2</v>
      </c>
      <c r="L27" s="4" t="str">
        <f t="shared" si="4"/>
        <v>Sunday</v>
      </c>
      <c r="M27" s="4">
        <v>22</v>
      </c>
      <c r="N27" s="4">
        <f t="shared" si="5"/>
        <v>0</v>
      </c>
      <c r="O27" s="4">
        <f t="shared" si="5"/>
        <v>0</v>
      </c>
      <c r="Q27" s="4">
        <v>12</v>
      </c>
      <c r="R27" s="4">
        <f t="shared" si="14"/>
        <v>2</v>
      </c>
      <c r="S27" s="4">
        <f t="shared" si="15"/>
        <v>0</v>
      </c>
      <c r="T27" s="3">
        <f t="shared" si="18"/>
        <v>2</v>
      </c>
      <c r="U27" s="9">
        <f t="shared" si="19"/>
        <v>0.14285714285714285</v>
      </c>
    </row>
    <row r="28" spans="1:21">
      <c r="A28" s="4" t="str">
        <f t="shared" si="0"/>
        <v>Monday</v>
      </c>
      <c r="B28" s="4">
        <v>23</v>
      </c>
      <c r="C28" s="4">
        <f t="shared" si="1"/>
        <v>0</v>
      </c>
      <c r="D28" s="4">
        <f t="shared" si="1"/>
        <v>0</v>
      </c>
      <c r="F28" s="4">
        <v>13</v>
      </c>
      <c r="G28" s="4">
        <f t="shared" si="12"/>
        <v>0</v>
      </c>
      <c r="H28" s="4">
        <f t="shared" si="13"/>
        <v>0</v>
      </c>
      <c r="I28" s="3">
        <f t="shared" si="16"/>
        <v>0</v>
      </c>
      <c r="J28" s="9">
        <f t="shared" si="17"/>
        <v>0</v>
      </c>
      <c r="L28" s="4" t="str">
        <f t="shared" si="4"/>
        <v>Monday</v>
      </c>
      <c r="M28" s="4">
        <v>23</v>
      </c>
      <c r="N28" s="4">
        <f t="shared" si="5"/>
        <v>0</v>
      </c>
      <c r="O28" s="4">
        <f t="shared" si="5"/>
        <v>0</v>
      </c>
      <c r="Q28" s="4">
        <v>13</v>
      </c>
      <c r="R28" s="4">
        <f t="shared" si="14"/>
        <v>1</v>
      </c>
      <c r="S28" s="4">
        <f t="shared" si="15"/>
        <v>0</v>
      </c>
      <c r="T28" s="3">
        <f t="shared" si="18"/>
        <v>1</v>
      </c>
      <c r="U28" s="9">
        <f t="shared" si="19"/>
        <v>7.1428571428571425E-2</v>
      </c>
    </row>
    <row r="29" spans="1:21">
      <c r="A29" s="4" t="str">
        <f t="shared" si="0"/>
        <v>Tuesday</v>
      </c>
      <c r="B29" s="4">
        <v>24</v>
      </c>
      <c r="C29" s="4">
        <f t="shared" si="1"/>
        <v>0</v>
      </c>
      <c r="D29" s="4">
        <f t="shared" si="1"/>
        <v>0</v>
      </c>
      <c r="F29" s="4">
        <v>14</v>
      </c>
      <c r="G29" s="4">
        <f t="shared" si="12"/>
        <v>2</v>
      </c>
      <c r="H29" s="4">
        <f t="shared" si="13"/>
        <v>0</v>
      </c>
      <c r="I29" s="3">
        <f t="shared" si="16"/>
        <v>2</v>
      </c>
      <c r="J29" s="9">
        <f t="shared" si="17"/>
        <v>0.18181818181818182</v>
      </c>
      <c r="L29" s="4" t="str">
        <f t="shared" si="4"/>
        <v>Tuesday</v>
      </c>
      <c r="M29" s="4">
        <v>24</v>
      </c>
      <c r="N29" s="4">
        <f t="shared" si="5"/>
        <v>0</v>
      </c>
      <c r="O29" s="4">
        <f t="shared" si="5"/>
        <v>0</v>
      </c>
      <c r="Q29" s="4">
        <v>14</v>
      </c>
      <c r="R29" s="4">
        <f t="shared" si="14"/>
        <v>1</v>
      </c>
      <c r="S29" s="4">
        <f t="shared" si="15"/>
        <v>0</v>
      </c>
      <c r="T29" s="3">
        <f t="shared" si="18"/>
        <v>1</v>
      </c>
      <c r="U29" s="9">
        <f t="shared" si="19"/>
        <v>7.1428571428571425E-2</v>
      </c>
    </row>
    <row r="30" spans="1:21">
      <c r="A30" s="4" t="str">
        <f t="shared" si="0"/>
        <v>Wednesday</v>
      </c>
      <c r="B30" s="4">
        <v>25</v>
      </c>
      <c r="C30" s="4">
        <f t="shared" si="1"/>
        <v>0</v>
      </c>
      <c r="D30" s="4">
        <f t="shared" si="1"/>
        <v>0</v>
      </c>
      <c r="F30" s="4">
        <v>15</v>
      </c>
      <c r="G30" s="4">
        <f t="shared" si="12"/>
        <v>2</v>
      </c>
      <c r="H30" s="4">
        <f t="shared" si="13"/>
        <v>0</v>
      </c>
      <c r="I30" s="3">
        <f t="shared" si="16"/>
        <v>2</v>
      </c>
      <c r="J30" s="9">
        <f t="shared" si="17"/>
        <v>0.18181818181818182</v>
      </c>
      <c r="L30" s="4" t="str">
        <f t="shared" si="4"/>
        <v>Wednesday</v>
      </c>
      <c r="M30" s="4">
        <v>25</v>
      </c>
      <c r="N30" s="4">
        <f t="shared" si="5"/>
        <v>0</v>
      </c>
      <c r="O30" s="4">
        <f t="shared" si="5"/>
        <v>0</v>
      </c>
      <c r="Q30" s="4">
        <v>15</v>
      </c>
      <c r="R30" s="4">
        <f t="shared" si="14"/>
        <v>2</v>
      </c>
      <c r="S30" s="4">
        <f t="shared" si="15"/>
        <v>0</v>
      </c>
      <c r="T30" s="3">
        <f t="shared" si="18"/>
        <v>2</v>
      </c>
      <c r="U30" s="9">
        <f t="shared" si="19"/>
        <v>0.14285714285714285</v>
      </c>
    </row>
    <row r="31" spans="1:21">
      <c r="A31" s="4" t="str">
        <f t="shared" si="0"/>
        <v>Thursday</v>
      </c>
      <c r="B31" s="4">
        <v>26</v>
      </c>
      <c r="C31" s="4">
        <f t="shared" si="1"/>
        <v>0</v>
      </c>
      <c r="D31" s="4">
        <f t="shared" si="1"/>
        <v>0</v>
      </c>
      <c r="F31" s="4">
        <v>16</v>
      </c>
      <c r="G31" s="4">
        <f t="shared" si="12"/>
        <v>1</v>
      </c>
      <c r="H31" s="4">
        <f t="shared" si="13"/>
        <v>0</v>
      </c>
      <c r="I31" s="3">
        <f t="shared" si="16"/>
        <v>1</v>
      </c>
      <c r="J31" s="9">
        <f t="shared" si="17"/>
        <v>9.0909090909090912E-2</v>
      </c>
      <c r="L31" s="4" t="str">
        <f t="shared" si="4"/>
        <v>Thursday</v>
      </c>
      <c r="M31" s="4">
        <v>26</v>
      </c>
      <c r="N31" s="4">
        <f t="shared" si="5"/>
        <v>0</v>
      </c>
      <c r="O31" s="4">
        <f t="shared" si="5"/>
        <v>0</v>
      </c>
      <c r="Q31" s="4">
        <v>16</v>
      </c>
      <c r="R31" s="4">
        <f t="shared" si="14"/>
        <v>0</v>
      </c>
      <c r="S31" s="4">
        <f t="shared" si="15"/>
        <v>0</v>
      </c>
      <c r="T31" s="3">
        <f t="shared" si="18"/>
        <v>0</v>
      </c>
      <c r="U31" s="9">
        <f t="shared" si="19"/>
        <v>0</v>
      </c>
    </row>
    <row r="32" spans="1:21">
      <c r="A32" s="4" t="str">
        <f t="shared" si="0"/>
        <v>Friday</v>
      </c>
      <c r="B32" s="4">
        <v>27</v>
      </c>
      <c r="C32" s="4">
        <f t="shared" si="1"/>
        <v>0</v>
      </c>
      <c r="D32" s="4">
        <f t="shared" si="1"/>
        <v>0</v>
      </c>
      <c r="F32" s="4">
        <v>17</v>
      </c>
      <c r="G32" s="4">
        <f t="shared" si="12"/>
        <v>0</v>
      </c>
      <c r="H32" s="4">
        <f t="shared" si="13"/>
        <v>0</v>
      </c>
      <c r="I32" s="3">
        <f t="shared" si="16"/>
        <v>0</v>
      </c>
      <c r="J32" s="9">
        <f t="shared" si="17"/>
        <v>0</v>
      </c>
      <c r="L32" s="4" t="str">
        <f t="shared" si="4"/>
        <v>Friday</v>
      </c>
      <c r="M32" s="4">
        <v>27</v>
      </c>
      <c r="N32" s="4">
        <f t="shared" si="5"/>
        <v>0</v>
      </c>
      <c r="O32" s="4">
        <f t="shared" si="5"/>
        <v>0</v>
      </c>
      <c r="Q32" s="4">
        <v>17</v>
      </c>
      <c r="R32" s="4">
        <f t="shared" si="14"/>
        <v>0</v>
      </c>
      <c r="S32" s="4">
        <f t="shared" si="15"/>
        <v>0</v>
      </c>
      <c r="T32" s="3">
        <f t="shared" si="18"/>
        <v>0</v>
      </c>
      <c r="U32" s="9">
        <f t="shared" si="19"/>
        <v>0</v>
      </c>
    </row>
    <row r="33" spans="1:21">
      <c r="A33" s="4" t="str">
        <f t="shared" si="0"/>
        <v>Saturday</v>
      </c>
      <c r="B33" s="4">
        <v>28</v>
      </c>
      <c r="C33" s="4">
        <f t="shared" si="1"/>
        <v>0</v>
      </c>
      <c r="D33" s="4">
        <f t="shared" si="1"/>
        <v>0</v>
      </c>
      <c r="F33" s="4">
        <v>18</v>
      </c>
      <c r="G33" s="4">
        <f t="shared" si="12"/>
        <v>1</v>
      </c>
      <c r="H33" s="4">
        <f t="shared" si="13"/>
        <v>0</v>
      </c>
      <c r="I33" s="3">
        <f t="shared" si="16"/>
        <v>1</v>
      </c>
      <c r="J33" s="9">
        <f t="shared" si="17"/>
        <v>9.0909090909090912E-2</v>
      </c>
      <c r="L33" s="4" t="str">
        <f t="shared" si="4"/>
        <v>Saturday</v>
      </c>
      <c r="M33" s="4">
        <v>28</v>
      </c>
      <c r="N33" s="4">
        <f t="shared" si="5"/>
        <v>0</v>
      </c>
      <c r="O33" s="4">
        <f t="shared" si="5"/>
        <v>0</v>
      </c>
      <c r="Q33" s="4">
        <v>18</v>
      </c>
      <c r="R33" s="4">
        <f t="shared" si="14"/>
        <v>2</v>
      </c>
      <c r="S33" s="4">
        <f t="shared" si="15"/>
        <v>0</v>
      </c>
      <c r="T33" s="3">
        <f t="shared" si="18"/>
        <v>2</v>
      </c>
      <c r="U33" s="9">
        <f t="shared" si="19"/>
        <v>0.14285714285714285</v>
      </c>
    </row>
    <row r="34" spans="1:21">
      <c r="A34" s="4" t="str">
        <f t="shared" si="0"/>
        <v>Sunday</v>
      </c>
      <c r="B34" s="4">
        <v>29</v>
      </c>
      <c r="C34" s="4">
        <f t="shared" si="1"/>
        <v>0</v>
      </c>
      <c r="D34" s="4">
        <f t="shared" si="1"/>
        <v>0</v>
      </c>
      <c r="F34" s="4">
        <v>19</v>
      </c>
      <c r="G34" s="4">
        <f t="shared" si="12"/>
        <v>0</v>
      </c>
      <c r="H34" s="4">
        <f t="shared" si="13"/>
        <v>0</v>
      </c>
      <c r="I34" s="3">
        <f t="shared" si="16"/>
        <v>0</v>
      </c>
      <c r="J34" s="9">
        <f t="shared" si="17"/>
        <v>0</v>
      </c>
      <c r="L34" s="4" t="str">
        <f t="shared" si="4"/>
        <v>Sunday</v>
      </c>
      <c r="M34" s="4">
        <v>29</v>
      </c>
      <c r="N34" s="4">
        <f t="shared" si="5"/>
        <v>0</v>
      </c>
      <c r="O34" s="4">
        <f t="shared" si="5"/>
        <v>0</v>
      </c>
      <c r="Q34" s="4">
        <v>19</v>
      </c>
      <c r="R34" s="4">
        <f t="shared" si="14"/>
        <v>1</v>
      </c>
      <c r="S34" s="4">
        <f t="shared" si="15"/>
        <v>0</v>
      </c>
      <c r="T34" s="3">
        <f t="shared" si="18"/>
        <v>1</v>
      </c>
      <c r="U34" s="9">
        <f t="shared" si="19"/>
        <v>7.1428571428571425E-2</v>
      </c>
    </row>
    <row r="35" spans="1:21">
      <c r="A35" s="4" t="str">
        <f t="shared" si="0"/>
        <v>Monday</v>
      </c>
      <c r="B35" s="4">
        <v>30</v>
      </c>
      <c r="C35" s="4">
        <f t="shared" si="1"/>
        <v>0</v>
      </c>
      <c r="D35" s="4">
        <f t="shared" si="1"/>
        <v>0</v>
      </c>
      <c r="F35" s="4">
        <v>20</v>
      </c>
      <c r="G35" s="4">
        <f t="shared" si="12"/>
        <v>0</v>
      </c>
      <c r="H35" s="4">
        <f t="shared" si="13"/>
        <v>0</v>
      </c>
      <c r="I35" s="3">
        <f t="shared" si="16"/>
        <v>0</v>
      </c>
      <c r="J35" s="9">
        <f t="shared" si="17"/>
        <v>0</v>
      </c>
      <c r="L35" s="4" t="str">
        <f t="shared" si="4"/>
        <v>Monday</v>
      </c>
      <c r="M35" s="4">
        <v>30</v>
      </c>
      <c r="N35" s="4">
        <f t="shared" si="5"/>
        <v>0</v>
      </c>
      <c r="O35" s="4">
        <f t="shared" si="5"/>
        <v>0</v>
      </c>
      <c r="Q35" s="4">
        <v>20</v>
      </c>
      <c r="R35" s="4">
        <f t="shared" si="14"/>
        <v>0</v>
      </c>
      <c r="S35" s="4">
        <f t="shared" si="15"/>
        <v>0</v>
      </c>
      <c r="T35" s="3">
        <f t="shared" si="18"/>
        <v>0</v>
      </c>
      <c r="U35" s="9">
        <f t="shared" si="19"/>
        <v>0</v>
      </c>
    </row>
    <row r="36" spans="1:21">
      <c r="A36" s="4" t="str">
        <f t="shared" si="0"/>
        <v>Tuesday</v>
      </c>
      <c r="B36" s="4">
        <v>31</v>
      </c>
      <c r="C36" s="4">
        <f t="shared" si="1"/>
        <v>0</v>
      </c>
      <c r="D36" s="4">
        <f t="shared" si="1"/>
        <v>0</v>
      </c>
      <c r="F36" s="4">
        <v>21</v>
      </c>
      <c r="G36" s="4">
        <f t="shared" si="12"/>
        <v>0</v>
      </c>
      <c r="H36" s="4">
        <f t="shared" si="13"/>
        <v>0</v>
      </c>
      <c r="I36" s="3">
        <f t="shared" si="16"/>
        <v>0</v>
      </c>
      <c r="J36" s="9">
        <f t="shared" si="17"/>
        <v>0</v>
      </c>
      <c r="L36" s="4" t="str">
        <f t="shared" si="4"/>
        <v>Tuesday</v>
      </c>
      <c r="M36" s="4">
        <v>31</v>
      </c>
      <c r="N36" s="4">
        <f t="shared" si="5"/>
        <v>0</v>
      </c>
      <c r="O36" s="4">
        <f t="shared" si="5"/>
        <v>0</v>
      </c>
      <c r="Q36" s="4">
        <v>21</v>
      </c>
      <c r="R36" s="4">
        <f t="shared" si="14"/>
        <v>1</v>
      </c>
      <c r="S36" s="4">
        <f t="shared" si="15"/>
        <v>0</v>
      </c>
      <c r="T36" s="3">
        <f t="shared" si="18"/>
        <v>1</v>
      </c>
      <c r="U36" s="9">
        <f t="shared" si="19"/>
        <v>7.1428571428571425E-2</v>
      </c>
    </row>
    <row r="37" spans="1:21">
      <c r="F37" s="4">
        <v>22</v>
      </c>
      <c r="G37" s="4">
        <f t="shared" si="12"/>
        <v>0</v>
      </c>
      <c r="H37" s="4">
        <f t="shared" si="13"/>
        <v>0</v>
      </c>
      <c r="I37" s="3">
        <f t="shared" si="16"/>
        <v>0</v>
      </c>
      <c r="J37" s="9">
        <f t="shared" si="17"/>
        <v>0</v>
      </c>
      <c r="Q37" s="4">
        <v>22</v>
      </c>
      <c r="R37" s="4">
        <f t="shared" si="14"/>
        <v>1</v>
      </c>
      <c r="S37" s="4">
        <f t="shared" si="15"/>
        <v>0</v>
      </c>
      <c r="T37" s="3">
        <f t="shared" si="18"/>
        <v>1</v>
      </c>
      <c r="U37" s="9">
        <f t="shared" si="19"/>
        <v>7.1428571428571425E-2</v>
      </c>
    </row>
    <row r="38" spans="1:21">
      <c r="F38" s="4">
        <v>23</v>
      </c>
      <c r="G38" s="4">
        <f t="shared" si="12"/>
        <v>0</v>
      </c>
      <c r="H38" s="4">
        <f t="shared" si="13"/>
        <v>0</v>
      </c>
      <c r="I38" s="3">
        <f t="shared" si="16"/>
        <v>0</v>
      </c>
      <c r="J38" s="9">
        <f t="shared" si="17"/>
        <v>0</v>
      </c>
      <c r="Q38" s="4">
        <v>23</v>
      </c>
      <c r="R38" s="4">
        <f t="shared" si="14"/>
        <v>0</v>
      </c>
      <c r="S38" s="4">
        <f t="shared" si="15"/>
        <v>0</v>
      </c>
      <c r="T38" s="3">
        <f t="shared" si="18"/>
        <v>0</v>
      </c>
      <c r="U38" s="9">
        <f t="shared" si="19"/>
        <v>0</v>
      </c>
    </row>
  </sheetData>
  <mergeCells count="6">
    <mergeCell ref="C4:D4"/>
    <mergeCell ref="F4:H4"/>
    <mergeCell ref="N4:O4"/>
    <mergeCell ref="Q4:S4"/>
    <mergeCell ref="F3:J3"/>
    <mergeCell ref="Q3:U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366"/>
  <sheetViews>
    <sheetView workbookViewId="0">
      <selection activeCell="K1" sqref="K1:K1048576"/>
    </sheetView>
  </sheetViews>
  <sheetFormatPr defaultColWidth="11.5703125" defaultRowHeight="15"/>
  <cols>
    <col min="1" max="4" width="11.5703125" style="91"/>
    <col min="5" max="10" width="11.5703125" style="137"/>
    <col min="11" max="12" width="14.85546875" style="137" bestFit="1" customWidth="1"/>
    <col min="13" max="14" width="11.5703125" style="137"/>
    <col min="15" max="15" width="11.5703125" style="91"/>
    <col min="16" max="17" width="11.5703125" style="137"/>
    <col min="18" max="16384" width="11.5703125" style="91"/>
  </cols>
  <sheetData>
    <row r="1" spans="1:19">
      <c r="A1" s="91" t="s">
        <v>334</v>
      </c>
      <c r="B1" s="91" t="s">
        <v>150</v>
      </c>
      <c r="C1" s="91" t="s">
        <v>103</v>
      </c>
      <c r="D1" s="91" t="s">
        <v>26</v>
      </c>
      <c r="E1" s="137" t="s">
        <v>335</v>
      </c>
      <c r="F1" s="137" t="s">
        <v>27</v>
      </c>
      <c r="G1" s="137" t="s">
        <v>28</v>
      </c>
      <c r="H1" s="137" t="s">
        <v>151</v>
      </c>
      <c r="I1" s="137" t="s">
        <v>336</v>
      </c>
      <c r="J1" s="137" t="s">
        <v>337</v>
      </c>
      <c r="K1" s="137" t="s">
        <v>19</v>
      </c>
      <c r="L1" s="137" t="s">
        <v>338</v>
      </c>
      <c r="M1" s="137" t="s">
        <v>339</v>
      </c>
      <c r="N1" s="137" t="s">
        <v>105</v>
      </c>
      <c r="O1" s="91" t="s">
        <v>104</v>
      </c>
      <c r="P1" s="137" t="s">
        <v>340</v>
      </c>
      <c r="Q1" s="137" t="s">
        <v>152</v>
      </c>
      <c r="R1" s="91" t="s">
        <v>106</v>
      </c>
      <c r="S1" s="91" t="s">
        <v>153</v>
      </c>
    </row>
    <row r="2" spans="1:19" s="137" customFormat="1">
      <c r="A2" s="137" t="s">
        <v>186</v>
      </c>
      <c r="B2" s="137" t="s">
        <v>120</v>
      </c>
      <c r="C2" s="137" t="s">
        <v>185</v>
      </c>
      <c r="D2" s="137" t="s">
        <v>303</v>
      </c>
      <c r="E2" s="137">
        <v>33270</v>
      </c>
      <c r="F2" s="137" t="s">
        <v>5</v>
      </c>
      <c r="G2" s="137" t="s">
        <v>28</v>
      </c>
      <c r="H2" s="137" t="s">
        <v>341</v>
      </c>
      <c r="I2" s="137">
        <v>511758474</v>
      </c>
      <c r="J2" s="137" t="s">
        <v>180</v>
      </c>
      <c r="K2" s="21">
        <v>46145.791180555556</v>
      </c>
      <c r="L2" s="21">
        <v>46146.818032407406</v>
      </c>
      <c r="M2" s="137" t="s">
        <v>287</v>
      </c>
      <c r="N2" s="137" t="s">
        <v>287</v>
      </c>
      <c r="O2" s="137" t="s">
        <v>35</v>
      </c>
      <c r="P2" s="137">
        <v>0</v>
      </c>
      <c r="Q2" s="137" t="s">
        <v>191</v>
      </c>
      <c r="R2" s="137" t="s">
        <v>342</v>
      </c>
      <c r="S2" s="137" t="s">
        <v>181</v>
      </c>
    </row>
    <row r="3" spans="1:19" s="137" customFormat="1">
      <c r="A3" s="137" t="s">
        <v>186</v>
      </c>
      <c r="B3" s="137" t="s">
        <v>120</v>
      </c>
      <c r="C3" s="137" t="s">
        <v>185</v>
      </c>
      <c r="D3" s="137" t="s">
        <v>303</v>
      </c>
      <c r="E3" s="137">
        <v>33270</v>
      </c>
      <c r="F3" s="137" t="s">
        <v>5</v>
      </c>
      <c r="G3" s="137" t="s">
        <v>28</v>
      </c>
      <c r="H3" s="137" t="s">
        <v>341</v>
      </c>
      <c r="I3" s="137">
        <v>511758474</v>
      </c>
      <c r="J3" s="137" t="s">
        <v>180</v>
      </c>
      <c r="K3" s="21">
        <v>46145.791180555556</v>
      </c>
      <c r="L3" s="21">
        <v>46146.818032407406</v>
      </c>
      <c r="M3" s="137" t="s">
        <v>343</v>
      </c>
      <c r="N3" s="137" t="s">
        <v>288</v>
      </c>
      <c r="O3" s="137" t="s">
        <v>39</v>
      </c>
      <c r="P3" s="137">
        <v>0</v>
      </c>
      <c r="Q3" s="137" t="s">
        <v>191</v>
      </c>
      <c r="R3" s="137" t="s">
        <v>342</v>
      </c>
      <c r="S3" s="137" t="s">
        <v>181</v>
      </c>
    </row>
    <row r="4" spans="1:19" s="137" customFormat="1">
      <c r="A4" s="137" t="s">
        <v>186</v>
      </c>
      <c r="B4" s="137" t="s">
        <v>120</v>
      </c>
      <c r="C4" s="137" t="s">
        <v>185</v>
      </c>
      <c r="D4" s="137" t="s">
        <v>303</v>
      </c>
      <c r="E4" s="137">
        <v>33270</v>
      </c>
      <c r="F4" s="137" t="s">
        <v>5</v>
      </c>
      <c r="G4" s="137" t="s">
        <v>28</v>
      </c>
      <c r="H4" s="137" t="s">
        <v>341</v>
      </c>
      <c r="I4" s="137">
        <v>511758474</v>
      </c>
      <c r="J4" s="137" t="s">
        <v>180</v>
      </c>
      <c r="K4" s="21">
        <v>46145.791180555556</v>
      </c>
      <c r="L4" s="21">
        <v>46146.818032407406</v>
      </c>
      <c r="M4" s="137" t="s">
        <v>343</v>
      </c>
      <c r="N4" s="137" t="s">
        <v>193</v>
      </c>
      <c r="O4" s="137" t="s">
        <v>35</v>
      </c>
      <c r="P4" s="137">
        <v>0</v>
      </c>
      <c r="Q4" s="137" t="s">
        <v>191</v>
      </c>
      <c r="R4" s="137" t="s">
        <v>342</v>
      </c>
      <c r="S4" s="137" t="s">
        <v>181</v>
      </c>
    </row>
    <row r="5" spans="1:19" s="137" customFormat="1">
      <c r="A5" s="137" t="s">
        <v>186</v>
      </c>
      <c r="B5" s="137" t="s">
        <v>120</v>
      </c>
      <c r="C5" s="137" t="s">
        <v>185</v>
      </c>
      <c r="D5" s="137" t="s">
        <v>303</v>
      </c>
      <c r="E5" s="137">
        <v>33270</v>
      </c>
      <c r="F5" s="137" t="s">
        <v>5</v>
      </c>
      <c r="G5" s="137" t="s">
        <v>28</v>
      </c>
      <c r="H5" s="137" t="s">
        <v>341</v>
      </c>
      <c r="I5" s="137">
        <v>511758474</v>
      </c>
      <c r="J5" s="137" t="s">
        <v>180</v>
      </c>
      <c r="K5" s="21">
        <v>46145.791180555556</v>
      </c>
      <c r="L5" s="21">
        <v>46146.818032407406</v>
      </c>
      <c r="M5" s="137" t="s">
        <v>344</v>
      </c>
      <c r="N5" s="137" t="s">
        <v>345</v>
      </c>
      <c r="O5" s="137" t="s">
        <v>39</v>
      </c>
      <c r="P5" s="137">
        <v>0</v>
      </c>
      <c r="Q5" s="137" t="s">
        <v>191</v>
      </c>
      <c r="R5" s="137" t="s">
        <v>342</v>
      </c>
      <c r="S5" s="137" t="s">
        <v>181</v>
      </c>
    </row>
    <row r="6" spans="1:19" s="137" customFormat="1">
      <c r="A6" s="137" t="s">
        <v>186</v>
      </c>
      <c r="B6" s="137" t="s">
        <v>120</v>
      </c>
      <c r="C6" s="137" t="s">
        <v>185</v>
      </c>
      <c r="D6" s="137" t="s">
        <v>303</v>
      </c>
      <c r="E6" s="137">
        <v>33270</v>
      </c>
      <c r="F6" s="137" t="s">
        <v>5</v>
      </c>
      <c r="G6" s="137" t="s">
        <v>28</v>
      </c>
      <c r="H6" s="137" t="s">
        <v>341</v>
      </c>
      <c r="I6" s="137">
        <v>511758474</v>
      </c>
      <c r="J6" s="137" t="s">
        <v>180</v>
      </c>
      <c r="K6" s="21">
        <v>46145.791180555556</v>
      </c>
      <c r="L6" s="21">
        <v>46146.818032407406</v>
      </c>
      <c r="M6" s="137" t="s">
        <v>344</v>
      </c>
      <c r="N6" s="137" t="s">
        <v>346</v>
      </c>
      <c r="O6" s="137" t="s">
        <v>39</v>
      </c>
      <c r="P6" s="137">
        <v>0</v>
      </c>
      <c r="Q6" s="137" t="s">
        <v>191</v>
      </c>
      <c r="R6" s="137" t="s">
        <v>342</v>
      </c>
      <c r="S6" s="137" t="s">
        <v>181</v>
      </c>
    </row>
    <row r="7" spans="1:19" s="137" customFormat="1">
      <c r="A7" s="137" t="s">
        <v>186</v>
      </c>
      <c r="B7" s="137" t="s">
        <v>120</v>
      </c>
      <c r="C7" s="137" t="s">
        <v>185</v>
      </c>
      <c r="D7" s="137" t="s">
        <v>303</v>
      </c>
      <c r="E7" s="137">
        <v>33270</v>
      </c>
      <c r="F7" s="137" t="s">
        <v>5</v>
      </c>
      <c r="G7" s="137" t="s">
        <v>28</v>
      </c>
      <c r="H7" s="137" t="s">
        <v>341</v>
      </c>
      <c r="I7" s="137">
        <v>511758474</v>
      </c>
      <c r="J7" s="137" t="s">
        <v>180</v>
      </c>
      <c r="K7" s="21">
        <v>46145.791180555556</v>
      </c>
      <c r="L7" s="21">
        <v>46146.818032407406</v>
      </c>
      <c r="M7" s="137" t="s">
        <v>347</v>
      </c>
      <c r="N7" s="137" t="s">
        <v>348</v>
      </c>
      <c r="O7" s="137" t="s">
        <v>41</v>
      </c>
      <c r="P7" s="137">
        <v>0</v>
      </c>
      <c r="Q7" s="137" t="s">
        <v>191</v>
      </c>
      <c r="R7" s="137" t="s">
        <v>342</v>
      </c>
      <c r="S7" s="137" t="s">
        <v>181</v>
      </c>
    </row>
    <row r="8" spans="1:19" s="137" customFormat="1">
      <c r="A8" s="137" t="s">
        <v>186</v>
      </c>
      <c r="B8" s="137" t="s">
        <v>120</v>
      </c>
      <c r="C8" s="137" t="s">
        <v>185</v>
      </c>
      <c r="D8" s="137" t="s">
        <v>303</v>
      </c>
      <c r="E8" s="137">
        <v>33270</v>
      </c>
      <c r="F8" s="137" t="s">
        <v>5</v>
      </c>
      <c r="G8" s="137" t="s">
        <v>28</v>
      </c>
      <c r="H8" s="137" t="s">
        <v>341</v>
      </c>
      <c r="I8" s="137">
        <v>511758474</v>
      </c>
      <c r="J8" s="137" t="s">
        <v>180</v>
      </c>
      <c r="K8" s="21">
        <v>46145.791180555556</v>
      </c>
      <c r="L8" s="21">
        <v>46146.818032407406</v>
      </c>
      <c r="M8" s="137" t="s">
        <v>347</v>
      </c>
      <c r="N8" s="137" t="s">
        <v>349</v>
      </c>
      <c r="O8" s="137" t="s">
        <v>39</v>
      </c>
      <c r="P8" s="137">
        <v>0</v>
      </c>
      <c r="Q8" s="137" t="s">
        <v>191</v>
      </c>
      <c r="R8" s="137" t="s">
        <v>342</v>
      </c>
      <c r="S8" s="137" t="s">
        <v>181</v>
      </c>
    </row>
    <row r="9" spans="1:19" s="137" customFormat="1">
      <c r="A9" s="137" t="s">
        <v>186</v>
      </c>
      <c r="B9" s="137" t="s">
        <v>120</v>
      </c>
      <c r="C9" s="137" t="s">
        <v>185</v>
      </c>
      <c r="D9" s="137" t="s">
        <v>303</v>
      </c>
      <c r="E9" s="137">
        <v>33270</v>
      </c>
      <c r="F9" s="137" t="s">
        <v>5</v>
      </c>
      <c r="G9" s="137" t="s">
        <v>28</v>
      </c>
      <c r="H9" s="137" t="s">
        <v>341</v>
      </c>
      <c r="I9" s="137">
        <v>511758474</v>
      </c>
      <c r="J9" s="137" t="s">
        <v>180</v>
      </c>
      <c r="K9" s="21">
        <v>46145.791180555556</v>
      </c>
      <c r="L9" s="21">
        <v>46146.818032407406</v>
      </c>
      <c r="M9" s="137" t="s">
        <v>347</v>
      </c>
      <c r="N9" s="137" t="s">
        <v>329</v>
      </c>
      <c r="O9" s="137" t="s">
        <v>35</v>
      </c>
      <c r="P9" s="137">
        <v>0</v>
      </c>
      <c r="Q9" s="137" t="s">
        <v>191</v>
      </c>
      <c r="R9" s="137" t="s">
        <v>342</v>
      </c>
      <c r="S9" s="137" t="s">
        <v>181</v>
      </c>
    </row>
    <row r="10" spans="1:19" s="137" customFormat="1">
      <c r="A10" s="137" t="s">
        <v>186</v>
      </c>
      <c r="B10" s="137" t="s">
        <v>120</v>
      </c>
      <c r="C10" s="137" t="s">
        <v>185</v>
      </c>
      <c r="D10" s="137" t="s">
        <v>303</v>
      </c>
      <c r="E10" s="137">
        <v>33270</v>
      </c>
      <c r="F10" s="137" t="s">
        <v>5</v>
      </c>
      <c r="G10" s="137" t="s">
        <v>28</v>
      </c>
      <c r="H10" s="137" t="s">
        <v>341</v>
      </c>
      <c r="I10" s="137">
        <v>511758474</v>
      </c>
      <c r="J10" s="137" t="s">
        <v>180</v>
      </c>
      <c r="K10" s="21">
        <v>46145.791180555556</v>
      </c>
      <c r="L10" s="21">
        <v>46146.818032407406</v>
      </c>
      <c r="M10" s="137" t="s">
        <v>347</v>
      </c>
      <c r="N10" s="137" t="s">
        <v>194</v>
      </c>
      <c r="O10" s="137" t="s">
        <v>41</v>
      </c>
      <c r="P10" s="137">
        <v>0</v>
      </c>
      <c r="Q10" s="137" t="s">
        <v>191</v>
      </c>
      <c r="R10" s="137" t="s">
        <v>342</v>
      </c>
      <c r="S10" s="137" t="s">
        <v>181</v>
      </c>
    </row>
    <row r="11" spans="1:19" s="137" customFormat="1">
      <c r="A11" s="137" t="s">
        <v>186</v>
      </c>
      <c r="B11" s="137" t="s">
        <v>120</v>
      </c>
      <c r="C11" s="137" t="s">
        <v>185</v>
      </c>
      <c r="D11" s="137" t="s">
        <v>303</v>
      </c>
      <c r="E11" s="137">
        <v>33270</v>
      </c>
      <c r="F11" s="137" t="s">
        <v>5</v>
      </c>
      <c r="G11" s="137" t="s">
        <v>28</v>
      </c>
      <c r="H11" s="137" t="s">
        <v>341</v>
      </c>
      <c r="I11" s="137">
        <v>511758474</v>
      </c>
      <c r="J11" s="137" t="s">
        <v>180</v>
      </c>
      <c r="K11" s="21">
        <v>46145.791180555556</v>
      </c>
      <c r="L11" s="21">
        <v>46146.818032407406</v>
      </c>
      <c r="M11" s="137" t="s">
        <v>347</v>
      </c>
      <c r="N11" s="137" t="s">
        <v>350</v>
      </c>
      <c r="O11" s="137" t="s">
        <v>39</v>
      </c>
      <c r="P11" s="137">
        <v>0</v>
      </c>
      <c r="Q11" s="137" t="s">
        <v>191</v>
      </c>
      <c r="R11" s="137" t="s">
        <v>342</v>
      </c>
      <c r="S11" s="137" t="s">
        <v>181</v>
      </c>
    </row>
    <row r="12" spans="1:19" s="137" customFormat="1">
      <c r="A12" s="137" t="s">
        <v>186</v>
      </c>
      <c r="B12" s="137" t="s">
        <v>120</v>
      </c>
      <c r="C12" s="137" t="s">
        <v>185</v>
      </c>
      <c r="D12" s="137" t="s">
        <v>303</v>
      </c>
      <c r="E12" s="137">
        <v>33270</v>
      </c>
      <c r="F12" s="137" t="s">
        <v>5</v>
      </c>
      <c r="G12" s="137" t="s">
        <v>28</v>
      </c>
      <c r="H12" s="137" t="s">
        <v>341</v>
      </c>
      <c r="I12" s="137">
        <v>511758474</v>
      </c>
      <c r="J12" s="137" t="s">
        <v>180</v>
      </c>
      <c r="K12" s="21">
        <v>46145.791180555556</v>
      </c>
      <c r="L12" s="21">
        <v>46146.818032407406</v>
      </c>
      <c r="M12" s="137" t="s">
        <v>347</v>
      </c>
      <c r="N12" s="137" t="s">
        <v>195</v>
      </c>
      <c r="O12" s="137" t="s">
        <v>41</v>
      </c>
      <c r="P12" s="137">
        <v>0</v>
      </c>
      <c r="Q12" s="137" t="s">
        <v>191</v>
      </c>
      <c r="R12" s="137" t="s">
        <v>342</v>
      </c>
      <c r="S12" s="137" t="s">
        <v>181</v>
      </c>
    </row>
    <row r="13" spans="1:19" s="137" customFormat="1">
      <c r="A13" s="137" t="s">
        <v>186</v>
      </c>
      <c r="B13" s="137" t="s">
        <v>120</v>
      </c>
      <c r="C13" s="137" t="s">
        <v>185</v>
      </c>
      <c r="D13" s="137" t="s">
        <v>303</v>
      </c>
      <c r="E13" s="137">
        <v>33270</v>
      </c>
      <c r="F13" s="137" t="s">
        <v>5</v>
      </c>
      <c r="G13" s="137" t="s">
        <v>28</v>
      </c>
      <c r="H13" s="137" t="s">
        <v>341</v>
      </c>
      <c r="I13" s="137">
        <v>511758474</v>
      </c>
      <c r="J13" s="137" t="s">
        <v>180</v>
      </c>
      <c r="K13" s="21">
        <v>46145.791180555556</v>
      </c>
      <c r="L13" s="21">
        <v>46146.818032407406</v>
      </c>
      <c r="M13" s="137" t="s">
        <v>347</v>
      </c>
      <c r="N13" s="137" t="s">
        <v>351</v>
      </c>
      <c r="O13" s="137" t="s">
        <v>35</v>
      </c>
      <c r="P13" s="137">
        <v>0</v>
      </c>
      <c r="Q13" s="137" t="s">
        <v>191</v>
      </c>
      <c r="R13" s="137" t="s">
        <v>342</v>
      </c>
      <c r="S13" s="137" t="s">
        <v>181</v>
      </c>
    </row>
    <row r="14" spans="1:19" s="137" customFormat="1">
      <c r="A14" s="137" t="s">
        <v>186</v>
      </c>
      <c r="B14" s="137" t="s">
        <v>120</v>
      </c>
      <c r="C14" s="137" t="s">
        <v>185</v>
      </c>
      <c r="D14" s="137" t="s">
        <v>303</v>
      </c>
      <c r="E14" s="137">
        <v>33270</v>
      </c>
      <c r="F14" s="137" t="s">
        <v>5</v>
      </c>
      <c r="G14" s="137" t="s">
        <v>28</v>
      </c>
      <c r="H14" s="137" t="s">
        <v>341</v>
      </c>
      <c r="I14" s="137">
        <v>511758474</v>
      </c>
      <c r="J14" s="137" t="s">
        <v>180</v>
      </c>
      <c r="K14" s="21">
        <v>46145.791180555556</v>
      </c>
      <c r="L14" s="21">
        <v>46146.818032407406</v>
      </c>
      <c r="M14" s="137" t="s">
        <v>347</v>
      </c>
      <c r="N14" s="137" t="s">
        <v>196</v>
      </c>
      <c r="O14" s="137" t="s">
        <v>41</v>
      </c>
      <c r="P14" s="137">
        <v>0</v>
      </c>
      <c r="Q14" s="137" t="s">
        <v>191</v>
      </c>
      <c r="R14" s="137" t="s">
        <v>342</v>
      </c>
      <c r="S14" s="137" t="s">
        <v>181</v>
      </c>
    </row>
    <row r="15" spans="1:19" s="137" customFormat="1">
      <c r="A15" s="137" t="s">
        <v>186</v>
      </c>
      <c r="B15" s="137" t="s">
        <v>120</v>
      </c>
      <c r="C15" s="137" t="s">
        <v>185</v>
      </c>
      <c r="D15" s="137" t="s">
        <v>303</v>
      </c>
      <c r="E15" s="137">
        <v>33270</v>
      </c>
      <c r="F15" s="137" t="s">
        <v>5</v>
      </c>
      <c r="G15" s="137" t="s">
        <v>28</v>
      </c>
      <c r="H15" s="137" t="s">
        <v>341</v>
      </c>
      <c r="I15" s="137">
        <v>511758474</v>
      </c>
      <c r="J15" s="137" t="s">
        <v>180</v>
      </c>
      <c r="K15" s="21">
        <v>46145.791180555556</v>
      </c>
      <c r="L15" s="21">
        <v>46146.818032407406</v>
      </c>
      <c r="M15" s="137" t="s">
        <v>352</v>
      </c>
      <c r="N15" s="137" t="s">
        <v>352</v>
      </c>
      <c r="O15" s="137" t="s">
        <v>35</v>
      </c>
      <c r="P15" s="137">
        <v>0</v>
      </c>
      <c r="Q15" s="137" t="s">
        <v>191</v>
      </c>
      <c r="R15" s="137" t="s">
        <v>342</v>
      </c>
      <c r="S15" s="137" t="s">
        <v>181</v>
      </c>
    </row>
    <row r="16" spans="1:19" s="137" customFormat="1">
      <c r="A16" s="137" t="s">
        <v>186</v>
      </c>
      <c r="B16" s="137" t="s">
        <v>120</v>
      </c>
      <c r="C16" s="137" t="s">
        <v>185</v>
      </c>
      <c r="D16" s="137" t="s">
        <v>303</v>
      </c>
      <c r="E16" s="137">
        <v>33270</v>
      </c>
      <c r="F16" s="137" t="s">
        <v>5</v>
      </c>
      <c r="G16" s="137" t="s">
        <v>28</v>
      </c>
      <c r="H16" s="137" t="s">
        <v>341</v>
      </c>
      <c r="I16" s="137">
        <v>511758474</v>
      </c>
      <c r="J16" s="137" t="s">
        <v>180</v>
      </c>
      <c r="K16" s="21">
        <v>46145.791180555556</v>
      </c>
      <c r="L16" s="21">
        <v>46146.818032407406</v>
      </c>
      <c r="M16" s="137" t="s">
        <v>353</v>
      </c>
      <c r="N16" s="137" t="s">
        <v>197</v>
      </c>
      <c r="O16" s="137" t="s">
        <v>41</v>
      </c>
      <c r="P16" s="137">
        <v>0</v>
      </c>
      <c r="Q16" s="137" t="s">
        <v>191</v>
      </c>
      <c r="R16" s="137" t="s">
        <v>342</v>
      </c>
      <c r="S16" s="137" t="s">
        <v>181</v>
      </c>
    </row>
    <row r="17" spans="1:19" s="137" customFormat="1">
      <c r="A17" s="137" t="s">
        <v>186</v>
      </c>
      <c r="B17" s="137" t="s">
        <v>120</v>
      </c>
      <c r="C17" s="137" t="s">
        <v>185</v>
      </c>
      <c r="D17" s="137" t="s">
        <v>303</v>
      </c>
      <c r="E17" s="137">
        <v>33270</v>
      </c>
      <c r="F17" s="137" t="s">
        <v>5</v>
      </c>
      <c r="G17" s="137" t="s">
        <v>28</v>
      </c>
      <c r="H17" s="137" t="s">
        <v>341</v>
      </c>
      <c r="I17" s="137">
        <v>511758474</v>
      </c>
      <c r="J17" s="137" t="s">
        <v>180</v>
      </c>
      <c r="K17" s="21">
        <v>46145.791180555556</v>
      </c>
      <c r="L17" s="21">
        <v>46146.818032407406</v>
      </c>
      <c r="M17" s="137" t="s">
        <v>353</v>
      </c>
      <c r="N17" s="137" t="s">
        <v>330</v>
      </c>
      <c r="O17" s="137" t="s">
        <v>41</v>
      </c>
      <c r="P17" s="137">
        <v>0</v>
      </c>
      <c r="Q17" s="137" t="s">
        <v>191</v>
      </c>
      <c r="R17" s="137" t="s">
        <v>342</v>
      </c>
      <c r="S17" s="137" t="s">
        <v>181</v>
      </c>
    </row>
    <row r="18" spans="1:19" s="137" customFormat="1">
      <c r="A18" s="137" t="s">
        <v>186</v>
      </c>
      <c r="B18" s="137" t="s">
        <v>120</v>
      </c>
      <c r="C18" s="137" t="s">
        <v>185</v>
      </c>
      <c r="D18" s="137" t="s">
        <v>303</v>
      </c>
      <c r="E18" s="137">
        <v>33270</v>
      </c>
      <c r="F18" s="137" t="s">
        <v>5</v>
      </c>
      <c r="G18" s="137" t="s">
        <v>28</v>
      </c>
      <c r="H18" s="137" t="s">
        <v>341</v>
      </c>
      <c r="I18" s="137">
        <v>511758474</v>
      </c>
      <c r="J18" s="137" t="s">
        <v>180</v>
      </c>
      <c r="K18" s="21">
        <v>46145.791180555556</v>
      </c>
      <c r="L18" s="21">
        <v>46146.818032407406</v>
      </c>
      <c r="M18" s="137" t="s">
        <v>353</v>
      </c>
      <c r="N18" s="137" t="s">
        <v>354</v>
      </c>
      <c r="O18" s="137" t="s">
        <v>39</v>
      </c>
      <c r="P18" s="137">
        <v>0</v>
      </c>
      <c r="Q18" s="137" t="s">
        <v>191</v>
      </c>
      <c r="R18" s="137" t="s">
        <v>342</v>
      </c>
      <c r="S18" s="137" t="s">
        <v>181</v>
      </c>
    </row>
    <row r="19" spans="1:19" s="137" customFormat="1">
      <c r="A19" s="137" t="s">
        <v>186</v>
      </c>
      <c r="B19" s="137" t="s">
        <v>120</v>
      </c>
      <c r="C19" s="137" t="s">
        <v>185</v>
      </c>
      <c r="D19" s="137" t="s">
        <v>303</v>
      </c>
      <c r="E19" s="137">
        <v>33270</v>
      </c>
      <c r="F19" s="137" t="s">
        <v>5</v>
      </c>
      <c r="G19" s="137" t="s">
        <v>28</v>
      </c>
      <c r="H19" s="137" t="s">
        <v>341</v>
      </c>
      <c r="I19" s="137">
        <v>511758474</v>
      </c>
      <c r="J19" s="137" t="s">
        <v>180</v>
      </c>
      <c r="K19" s="21">
        <v>46145.791180555556</v>
      </c>
      <c r="L19" s="21">
        <v>46146.818032407406</v>
      </c>
      <c r="M19" s="137" t="s">
        <v>353</v>
      </c>
      <c r="N19" s="137" t="s">
        <v>355</v>
      </c>
      <c r="O19" s="137" t="s">
        <v>35</v>
      </c>
      <c r="P19" s="137">
        <v>0</v>
      </c>
      <c r="Q19" s="137" t="s">
        <v>191</v>
      </c>
      <c r="R19" s="137" t="s">
        <v>342</v>
      </c>
      <c r="S19" s="137" t="s">
        <v>181</v>
      </c>
    </row>
    <row r="20" spans="1:19" s="137" customFormat="1">
      <c r="A20" s="137" t="s">
        <v>186</v>
      </c>
      <c r="B20" s="137" t="s">
        <v>120</v>
      </c>
      <c r="C20" s="137" t="s">
        <v>185</v>
      </c>
      <c r="D20" s="137" t="s">
        <v>303</v>
      </c>
      <c r="E20" s="137">
        <v>33270</v>
      </c>
      <c r="F20" s="137" t="s">
        <v>5</v>
      </c>
      <c r="G20" s="137" t="s">
        <v>28</v>
      </c>
      <c r="H20" s="137" t="s">
        <v>341</v>
      </c>
      <c r="I20" s="137">
        <v>511758474</v>
      </c>
      <c r="J20" s="137" t="s">
        <v>180</v>
      </c>
      <c r="K20" s="21">
        <v>46145.791180555556</v>
      </c>
      <c r="L20" s="21">
        <v>46146.818032407406</v>
      </c>
      <c r="M20" s="137" t="s">
        <v>353</v>
      </c>
      <c r="N20" s="137" t="s">
        <v>356</v>
      </c>
      <c r="O20" s="137" t="s">
        <v>39</v>
      </c>
      <c r="P20" s="137">
        <v>0</v>
      </c>
      <c r="Q20" s="137" t="s">
        <v>191</v>
      </c>
      <c r="R20" s="137" t="s">
        <v>342</v>
      </c>
      <c r="S20" s="137" t="s">
        <v>181</v>
      </c>
    </row>
    <row r="21" spans="1:19" s="137" customFormat="1">
      <c r="A21" s="137" t="s">
        <v>186</v>
      </c>
      <c r="B21" s="137" t="s">
        <v>120</v>
      </c>
      <c r="C21" s="137" t="s">
        <v>185</v>
      </c>
      <c r="D21" s="137" t="s">
        <v>303</v>
      </c>
      <c r="E21" s="137">
        <v>33270</v>
      </c>
      <c r="F21" s="137" t="s">
        <v>5</v>
      </c>
      <c r="G21" s="137" t="s">
        <v>28</v>
      </c>
      <c r="H21" s="137" t="s">
        <v>341</v>
      </c>
      <c r="I21" s="137">
        <v>511758474</v>
      </c>
      <c r="J21" s="137" t="s">
        <v>180</v>
      </c>
      <c r="K21" s="21">
        <v>46145.791180555556</v>
      </c>
      <c r="L21" s="21">
        <v>46146.818032407406</v>
      </c>
      <c r="M21" s="137" t="s">
        <v>353</v>
      </c>
      <c r="N21" s="137" t="s">
        <v>357</v>
      </c>
      <c r="O21" s="137" t="s">
        <v>39</v>
      </c>
      <c r="P21" s="137">
        <v>0</v>
      </c>
      <c r="Q21" s="137" t="s">
        <v>191</v>
      </c>
      <c r="R21" s="137" t="s">
        <v>342</v>
      </c>
      <c r="S21" s="137" t="s">
        <v>181</v>
      </c>
    </row>
    <row r="22" spans="1:19" s="137" customFormat="1">
      <c r="A22" s="137" t="s">
        <v>186</v>
      </c>
      <c r="B22" s="137" t="s">
        <v>120</v>
      </c>
      <c r="C22" s="137" t="s">
        <v>185</v>
      </c>
      <c r="D22" s="137" t="s">
        <v>303</v>
      </c>
      <c r="E22" s="137">
        <v>33270</v>
      </c>
      <c r="F22" s="137" t="s">
        <v>5</v>
      </c>
      <c r="G22" s="137" t="s">
        <v>28</v>
      </c>
      <c r="H22" s="137" t="s">
        <v>341</v>
      </c>
      <c r="I22" s="137">
        <v>511758474</v>
      </c>
      <c r="J22" s="137" t="s">
        <v>180</v>
      </c>
      <c r="K22" s="21">
        <v>46145.791180555556</v>
      </c>
      <c r="L22" s="21">
        <v>46146.818032407406</v>
      </c>
      <c r="M22" s="137" t="s">
        <v>358</v>
      </c>
      <c r="N22" s="137" t="s">
        <v>359</v>
      </c>
      <c r="O22" s="137" t="s">
        <v>39</v>
      </c>
      <c r="P22" s="137">
        <v>0</v>
      </c>
      <c r="Q22" s="137" t="s">
        <v>191</v>
      </c>
      <c r="R22" s="137" t="s">
        <v>342</v>
      </c>
      <c r="S22" s="137" t="s">
        <v>181</v>
      </c>
    </row>
    <row r="23" spans="1:19" s="137" customFormat="1">
      <c r="A23" s="137" t="s">
        <v>186</v>
      </c>
      <c r="B23" s="137" t="s">
        <v>120</v>
      </c>
      <c r="C23" s="137" t="s">
        <v>185</v>
      </c>
      <c r="D23" s="137" t="s">
        <v>303</v>
      </c>
      <c r="E23" s="137">
        <v>33270</v>
      </c>
      <c r="F23" s="137" t="s">
        <v>5</v>
      </c>
      <c r="G23" s="137" t="s">
        <v>28</v>
      </c>
      <c r="H23" s="137" t="s">
        <v>341</v>
      </c>
      <c r="I23" s="137">
        <v>511758474</v>
      </c>
      <c r="J23" s="137" t="s">
        <v>180</v>
      </c>
      <c r="K23" s="21">
        <v>46145.791180555556</v>
      </c>
      <c r="L23" s="21">
        <v>46146.818032407406</v>
      </c>
      <c r="M23" s="137" t="s">
        <v>358</v>
      </c>
      <c r="N23" s="137" t="s">
        <v>360</v>
      </c>
      <c r="O23" s="137" t="s">
        <v>35</v>
      </c>
      <c r="P23" s="137">
        <v>0</v>
      </c>
      <c r="Q23" s="137" t="s">
        <v>191</v>
      </c>
      <c r="R23" s="137" t="s">
        <v>342</v>
      </c>
      <c r="S23" s="137" t="s">
        <v>181</v>
      </c>
    </row>
    <row r="24" spans="1:19" s="137" customFormat="1">
      <c r="A24" s="137" t="s">
        <v>186</v>
      </c>
      <c r="B24" s="137" t="s">
        <v>120</v>
      </c>
      <c r="C24" s="137" t="s">
        <v>185</v>
      </c>
      <c r="D24" s="137" t="s">
        <v>303</v>
      </c>
      <c r="E24" s="137">
        <v>33270</v>
      </c>
      <c r="F24" s="137" t="s">
        <v>5</v>
      </c>
      <c r="G24" s="137" t="s">
        <v>28</v>
      </c>
      <c r="H24" s="137" t="s">
        <v>341</v>
      </c>
      <c r="I24" s="137">
        <v>511758474</v>
      </c>
      <c r="J24" s="137" t="s">
        <v>180</v>
      </c>
      <c r="K24" s="21">
        <v>46145.791180555556</v>
      </c>
      <c r="L24" s="21">
        <v>46146.818032407406</v>
      </c>
      <c r="M24" s="137" t="s">
        <v>358</v>
      </c>
      <c r="N24" s="137" t="s">
        <v>361</v>
      </c>
      <c r="O24" s="137" t="s">
        <v>41</v>
      </c>
      <c r="P24" s="137">
        <v>0</v>
      </c>
      <c r="Q24" s="137" t="s">
        <v>191</v>
      </c>
      <c r="R24" s="137" t="s">
        <v>342</v>
      </c>
      <c r="S24" s="137" t="s">
        <v>181</v>
      </c>
    </row>
    <row r="25" spans="1:19" s="137" customFormat="1">
      <c r="A25" s="137" t="s">
        <v>186</v>
      </c>
      <c r="B25" s="137" t="s">
        <v>120</v>
      </c>
      <c r="C25" s="137" t="s">
        <v>185</v>
      </c>
      <c r="D25" s="137" t="s">
        <v>303</v>
      </c>
      <c r="E25" s="137">
        <v>33270</v>
      </c>
      <c r="F25" s="137" t="s">
        <v>5</v>
      </c>
      <c r="G25" s="137" t="s">
        <v>28</v>
      </c>
      <c r="H25" s="137" t="s">
        <v>341</v>
      </c>
      <c r="I25" s="137">
        <v>511758474</v>
      </c>
      <c r="J25" s="137" t="s">
        <v>180</v>
      </c>
      <c r="K25" s="21">
        <v>46145.791180555556</v>
      </c>
      <c r="L25" s="21">
        <v>46146.818032407406</v>
      </c>
      <c r="M25" s="137" t="s">
        <v>362</v>
      </c>
      <c r="N25" s="137" t="s">
        <v>363</v>
      </c>
      <c r="O25" s="137" t="s">
        <v>37</v>
      </c>
      <c r="P25" s="137">
        <v>0</v>
      </c>
      <c r="Q25" s="137" t="s">
        <v>191</v>
      </c>
      <c r="R25" s="137" t="s">
        <v>342</v>
      </c>
      <c r="S25" s="137" t="s">
        <v>181</v>
      </c>
    </row>
    <row r="26" spans="1:19" s="137" customFormat="1">
      <c r="A26" s="137" t="s">
        <v>186</v>
      </c>
      <c r="B26" s="137" t="s">
        <v>120</v>
      </c>
      <c r="C26" s="137" t="s">
        <v>185</v>
      </c>
      <c r="D26" s="137" t="s">
        <v>303</v>
      </c>
      <c r="E26" s="137">
        <v>33270</v>
      </c>
      <c r="F26" s="137" t="s">
        <v>5</v>
      </c>
      <c r="G26" s="137" t="s">
        <v>28</v>
      </c>
      <c r="H26" s="137" t="s">
        <v>341</v>
      </c>
      <c r="I26" s="137">
        <v>511758474</v>
      </c>
      <c r="J26" s="137" t="s">
        <v>180</v>
      </c>
      <c r="K26" s="21">
        <v>46145.791180555556</v>
      </c>
      <c r="L26" s="21">
        <v>46146.818032407406</v>
      </c>
      <c r="M26" s="137" t="s">
        <v>364</v>
      </c>
      <c r="N26" s="137" t="s">
        <v>365</v>
      </c>
      <c r="O26" s="137" t="s">
        <v>35</v>
      </c>
      <c r="P26" s="137">
        <v>0</v>
      </c>
      <c r="Q26" s="137" t="s">
        <v>191</v>
      </c>
      <c r="R26" s="137" t="s">
        <v>342</v>
      </c>
      <c r="S26" s="137" t="s">
        <v>181</v>
      </c>
    </row>
    <row r="27" spans="1:19" s="137" customFormat="1">
      <c r="A27" s="137" t="s">
        <v>186</v>
      </c>
      <c r="B27" s="137" t="s">
        <v>120</v>
      </c>
      <c r="C27" s="137" t="s">
        <v>185</v>
      </c>
      <c r="D27" s="137" t="s">
        <v>303</v>
      </c>
      <c r="E27" s="137">
        <v>33270</v>
      </c>
      <c r="F27" s="137" t="s">
        <v>5</v>
      </c>
      <c r="G27" s="137" t="s">
        <v>28</v>
      </c>
      <c r="H27" s="137" t="s">
        <v>341</v>
      </c>
      <c r="I27" s="137">
        <v>511758474</v>
      </c>
      <c r="J27" s="137" t="s">
        <v>180</v>
      </c>
      <c r="K27" s="21">
        <v>46145.791180555556</v>
      </c>
      <c r="L27" s="21">
        <v>46146.818032407406</v>
      </c>
      <c r="M27" s="137" t="s">
        <v>364</v>
      </c>
      <c r="N27" s="137" t="s">
        <v>366</v>
      </c>
      <c r="O27" s="137" t="s">
        <v>35</v>
      </c>
      <c r="P27" s="137">
        <v>0</v>
      </c>
      <c r="Q27" s="137" t="s">
        <v>191</v>
      </c>
      <c r="R27" s="137" t="s">
        <v>342</v>
      </c>
      <c r="S27" s="137" t="s">
        <v>181</v>
      </c>
    </row>
    <row r="28" spans="1:19" s="137" customFormat="1">
      <c r="A28" s="137" t="s">
        <v>186</v>
      </c>
      <c r="B28" s="137" t="s">
        <v>120</v>
      </c>
      <c r="C28" s="137" t="s">
        <v>185</v>
      </c>
      <c r="D28" s="137" t="s">
        <v>303</v>
      </c>
      <c r="E28" s="137">
        <v>33270</v>
      </c>
      <c r="F28" s="137" t="s">
        <v>5</v>
      </c>
      <c r="G28" s="137" t="s">
        <v>28</v>
      </c>
      <c r="H28" s="137" t="s">
        <v>341</v>
      </c>
      <c r="I28" s="137">
        <v>511758474</v>
      </c>
      <c r="J28" s="137" t="s">
        <v>180</v>
      </c>
      <c r="K28" s="21">
        <v>46145.791180555556</v>
      </c>
      <c r="L28" s="21">
        <v>46146.818032407406</v>
      </c>
      <c r="M28" s="137" t="s">
        <v>364</v>
      </c>
      <c r="N28" s="137" t="s">
        <v>367</v>
      </c>
      <c r="O28" s="137" t="s">
        <v>41</v>
      </c>
      <c r="P28" s="137">
        <v>0</v>
      </c>
      <c r="Q28" s="137" t="s">
        <v>191</v>
      </c>
      <c r="R28" s="137" t="s">
        <v>342</v>
      </c>
      <c r="S28" s="137" t="s">
        <v>181</v>
      </c>
    </row>
    <row r="29" spans="1:19" s="137" customFormat="1">
      <c r="A29" s="137" t="s">
        <v>186</v>
      </c>
      <c r="B29" s="137" t="s">
        <v>120</v>
      </c>
      <c r="C29" s="137" t="s">
        <v>185</v>
      </c>
      <c r="D29" s="137" t="s">
        <v>318</v>
      </c>
      <c r="E29" s="137">
        <v>39024</v>
      </c>
      <c r="F29" s="137" t="s">
        <v>198</v>
      </c>
      <c r="G29" s="137" t="s">
        <v>28</v>
      </c>
      <c r="H29" s="137" t="s">
        <v>341</v>
      </c>
      <c r="I29" s="137">
        <v>511620166</v>
      </c>
      <c r="J29" s="137" t="s">
        <v>180</v>
      </c>
      <c r="K29" s="21">
        <v>46144.413981481484</v>
      </c>
      <c r="L29" s="21">
        <v>46146.823125000003</v>
      </c>
      <c r="M29" s="137" t="s">
        <v>287</v>
      </c>
      <c r="N29" s="137" t="s">
        <v>287</v>
      </c>
      <c r="O29" s="137" t="s">
        <v>35</v>
      </c>
      <c r="P29" s="137">
        <v>0</v>
      </c>
      <c r="Q29" s="137" t="s">
        <v>191</v>
      </c>
      <c r="R29" s="137" t="s">
        <v>342</v>
      </c>
    </row>
    <row r="30" spans="1:19" s="137" customFormat="1">
      <c r="A30" s="137" t="s">
        <v>186</v>
      </c>
      <c r="B30" s="137" t="s">
        <v>120</v>
      </c>
      <c r="C30" s="137" t="s">
        <v>185</v>
      </c>
      <c r="D30" s="137" t="s">
        <v>318</v>
      </c>
      <c r="E30" s="137">
        <v>39024</v>
      </c>
      <c r="F30" s="137" t="s">
        <v>198</v>
      </c>
      <c r="G30" s="137" t="s">
        <v>28</v>
      </c>
      <c r="H30" s="137" t="s">
        <v>341</v>
      </c>
      <c r="I30" s="137">
        <v>511620166</v>
      </c>
      <c r="J30" s="137" t="s">
        <v>180</v>
      </c>
      <c r="K30" s="21">
        <v>46144.413981481484</v>
      </c>
      <c r="L30" s="21">
        <v>46146.823125000003</v>
      </c>
      <c r="M30" s="137" t="s">
        <v>343</v>
      </c>
      <c r="N30" s="137" t="s">
        <v>288</v>
      </c>
      <c r="O30" s="137" t="s">
        <v>39</v>
      </c>
      <c r="P30" s="137">
        <v>0</v>
      </c>
      <c r="Q30" s="137" t="s">
        <v>191</v>
      </c>
      <c r="R30" s="137" t="s">
        <v>342</v>
      </c>
    </row>
    <row r="31" spans="1:19" s="137" customFormat="1">
      <c r="A31" s="137" t="s">
        <v>186</v>
      </c>
      <c r="B31" s="137" t="s">
        <v>120</v>
      </c>
      <c r="C31" s="137" t="s">
        <v>185</v>
      </c>
      <c r="D31" s="137" t="s">
        <v>318</v>
      </c>
      <c r="E31" s="137">
        <v>39024</v>
      </c>
      <c r="F31" s="137" t="s">
        <v>198</v>
      </c>
      <c r="G31" s="137" t="s">
        <v>28</v>
      </c>
      <c r="H31" s="137" t="s">
        <v>341</v>
      </c>
      <c r="I31" s="137">
        <v>511620166</v>
      </c>
      <c r="J31" s="137" t="s">
        <v>180</v>
      </c>
      <c r="K31" s="21">
        <v>46144.413981481484</v>
      </c>
      <c r="L31" s="21">
        <v>46146.823125000003</v>
      </c>
      <c r="M31" s="137" t="s">
        <v>343</v>
      </c>
      <c r="N31" s="137" t="s">
        <v>193</v>
      </c>
      <c r="O31" s="137" t="s">
        <v>35</v>
      </c>
      <c r="P31" s="137">
        <v>0</v>
      </c>
      <c r="Q31" s="137" t="s">
        <v>191</v>
      </c>
      <c r="R31" s="137" t="s">
        <v>342</v>
      </c>
    </row>
    <row r="32" spans="1:19" s="137" customFormat="1">
      <c r="A32" s="137" t="s">
        <v>186</v>
      </c>
      <c r="B32" s="137" t="s">
        <v>120</v>
      </c>
      <c r="C32" s="137" t="s">
        <v>185</v>
      </c>
      <c r="D32" s="137" t="s">
        <v>318</v>
      </c>
      <c r="E32" s="137">
        <v>39024</v>
      </c>
      <c r="F32" s="137" t="s">
        <v>198</v>
      </c>
      <c r="G32" s="137" t="s">
        <v>28</v>
      </c>
      <c r="H32" s="137" t="s">
        <v>341</v>
      </c>
      <c r="I32" s="137">
        <v>511620166</v>
      </c>
      <c r="J32" s="137" t="s">
        <v>180</v>
      </c>
      <c r="K32" s="21">
        <v>46144.413981481484</v>
      </c>
      <c r="L32" s="21">
        <v>46146.823125000003</v>
      </c>
      <c r="M32" s="137" t="s">
        <v>344</v>
      </c>
      <c r="N32" s="137" t="s">
        <v>345</v>
      </c>
      <c r="O32" s="137" t="s">
        <v>39</v>
      </c>
      <c r="P32" s="137">
        <v>0</v>
      </c>
      <c r="Q32" s="137" t="s">
        <v>191</v>
      </c>
      <c r="R32" s="137" t="s">
        <v>342</v>
      </c>
    </row>
    <row r="33" spans="1:18" s="137" customFormat="1">
      <c r="A33" s="137" t="s">
        <v>186</v>
      </c>
      <c r="B33" s="137" t="s">
        <v>120</v>
      </c>
      <c r="C33" s="137" t="s">
        <v>185</v>
      </c>
      <c r="D33" s="137" t="s">
        <v>318</v>
      </c>
      <c r="E33" s="137">
        <v>39024</v>
      </c>
      <c r="F33" s="137" t="s">
        <v>198</v>
      </c>
      <c r="G33" s="137" t="s">
        <v>28</v>
      </c>
      <c r="H33" s="137" t="s">
        <v>341</v>
      </c>
      <c r="I33" s="137">
        <v>511620166</v>
      </c>
      <c r="J33" s="137" t="s">
        <v>180</v>
      </c>
      <c r="K33" s="21">
        <v>46144.413981481484</v>
      </c>
      <c r="L33" s="21">
        <v>46146.823125000003</v>
      </c>
      <c r="M33" s="137" t="s">
        <v>344</v>
      </c>
      <c r="N33" s="137" t="s">
        <v>346</v>
      </c>
      <c r="O33" s="137" t="s">
        <v>39</v>
      </c>
      <c r="P33" s="137">
        <v>0</v>
      </c>
      <c r="Q33" s="137" t="s">
        <v>191</v>
      </c>
      <c r="R33" s="137" t="s">
        <v>342</v>
      </c>
    </row>
    <row r="34" spans="1:18" s="137" customFormat="1">
      <c r="A34" s="137" t="s">
        <v>186</v>
      </c>
      <c r="B34" s="137" t="s">
        <v>120</v>
      </c>
      <c r="C34" s="137" t="s">
        <v>185</v>
      </c>
      <c r="D34" s="137" t="s">
        <v>318</v>
      </c>
      <c r="E34" s="137">
        <v>39024</v>
      </c>
      <c r="F34" s="137" t="s">
        <v>198</v>
      </c>
      <c r="G34" s="137" t="s">
        <v>28</v>
      </c>
      <c r="H34" s="137" t="s">
        <v>341</v>
      </c>
      <c r="I34" s="137">
        <v>511620166</v>
      </c>
      <c r="J34" s="137" t="s">
        <v>180</v>
      </c>
      <c r="K34" s="21">
        <v>46144.413981481484</v>
      </c>
      <c r="L34" s="21">
        <v>46146.823125000003</v>
      </c>
      <c r="M34" s="137" t="s">
        <v>347</v>
      </c>
      <c r="N34" s="137" t="s">
        <v>348</v>
      </c>
      <c r="O34" s="137" t="s">
        <v>41</v>
      </c>
      <c r="P34" s="137">
        <v>0</v>
      </c>
      <c r="Q34" s="137" t="s">
        <v>191</v>
      </c>
      <c r="R34" s="137" t="s">
        <v>342</v>
      </c>
    </row>
    <row r="35" spans="1:18" s="137" customFormat="1">
      <c r="A35" s="137" t="s">
        <v>186</v>
      </c>
      <c r="B35" s="137" t="s">
        <v>120</v>
      </c>
      <c r="C35" s="137" t="s">
        <v>185</v>
      </c>
      <c r="D35" s="137" t="s">
        <v>318</v>
      </c>
      <c r="E35" s="137">
        <v>39024</v>
      </c>
      <c r="F35" s="137" t="s">
        <v>198</v>
      </c>
      <c r="G35" s="137" t="s">
        <v>28</v>
      </c>
      <c r="H35" s="137" t="s">
        <v>341</v>
      </c>
      <c r="I35" s="137">
        <v>511620166</v>
      </c>
      <c r="J35" s="137" t="s">
        <v>180</v>
      </c>
      <c r="K35" s="21">
        <v>46144.413981481484</v>
      </c>
      <c r="L35" s="21">
        <v>46146.823125000003</v>
      </c>
      <c r="M35" s="137" t="s">
        <v>347</v>
      </c>
      <c r="N35" s="137" t="s">
        <v>349</v>
      </c>
      <c r="O35" s="137" t="s">
        <v>39</v>
      </c>
      <c r="P35" s="137">
        <v>0</v>
      </c>
      <c r="Q35" s="137" t="s">
        <v>191</v>
      </c>
      <c r="R35" s="137" t="s">
        <v>342</v>
      </c>
    </row>
    <row r="36" spans="1:18" s="137" customFormat="1">
      <c r="A36" s="137" t="s">
        <v>186</v>
      </c>
      <c r="B36" s="137" t="s">
        <v>120</v>
      </c>
      <c r="C36" s="137" t="s">
        <v>185</v>
      </c>
      <c r="D36" s="137" t="s">
        <v>318</v>
      </c>
      <c r="E36" s="137">
        <v>39024</v>
      </c>
      <c r="F36" s="137" t="s">
        <v>198</v>
      </c>
      <c r="G36" s="137" t="s">
        <v>28</v>
      </c>
      <c r="H36" s="137" t="s">
        <v>341</v>
      </c>
      <c r="I36" s="137">
        <v>511620166</v>
      </c>
      <c r="J36" s="137" t="s">
        <v>180</v>
      </c>
      <c r="K36" s="21">
        <v>46144.413981481484</v>
      </c>
      <c r="L36" s="21">
        <v>46146.823125000003</v>
      </c>
      <c r="M36" s="137" t="s">
        <v>347</v>
      </c>
      <c r="N36" s="137" t="s">
        <v>329</v>
      </c>
      <c r="O36" s="137" t="s">
        <v>35</v>
      </c>
      <c r="P36" s="137">
        <v>0</v>
      </c>
      <c r="Q36" s="137" t="s">
        <v>191</v>
      </c>
      <c r="R36" s="137" t="s">
        <v>342</v>
      </c>
    </row>
    <row r="37" spans="1:18" s="137" customFormat="1">
      <c r="A37" s="137" t="s">
        <v>186</v>
      </c>
      <c r="B37" s="137" t="s">
        <v>120</v>
      </c>
      <c r="C37" s="137" t="s">
        <v>185</v>
      </c>
      <c r="D37" s="137" t="s">
        <v>318</v>
      </c>
      <c r="E37" s="137">
        <v>39024</v>
      </c>
      <c r="F37" s="137" t="s">
        <v>198</v>
      </c>
      <c r="G37" s="137" t="s">
        <v>28</v>
      </c>
      <c r="H37" s="137" t="s">
        <v>341</v>
      </c>
      <c r="I37" s="137">
        <v>511620166</v>
      </c>
      <c r="J37" s="137" t="s">
        <v>180</v>
      </c>
      <c r="K37" s="21">
        <v>46144.413981481484</v>
      </c>
      <c r="L37" s="21">
        <v>46146.823125000003</v>
      </c>
      <c r="M37" s="137" t="s">
        <v>347</v>
      </c>
      <c r="N37" s="137" t="s">
        <v>194</v>
      </c>
      <c r="O37" s="137" t="s">
        <v>41</v>
      </c>
      <c r="P37" s="137">
        <v>0</v>
      </c>
      <c r="Q37" s="137" t="s">
        <v>191</v>
      </c>
      <c r="R37" s="137" t="s">
        <v>342</v>
      </c>
    </row>
    <row r="38" spans="1:18" s="137" customFormat="1">
      <c r="A38" s="137" t="s">
        <v>186</v>
      </c>
      <c r="B38" s="137" t="s">
        <v>120</v>
      </c>
      <c r="C38" s="137" t="s">
        <v>185</v>
      </c>
      <c r="D38" s="137" t="s">
        <v>318</v>
      </c>
      <c r="E38" s="137">
        <v>39024</v>
      </c>
      <c r="F38" s="137" t="s">
        <v>198</v>
      </c>
      <c r="G38" s="137" t="s">
        <v>28</v>
      </c>
      <c r="H38" s="137" t="s">
        <v>341</v>
      </c>
      <c r="I38" s="137">
        <v>511620166</v>
      </c>
      <c r="J38" s="137" t="s">
        <v>180</v>
      </c>
      <c r="K38" s="21">
        <v>46144.413981481484</v>
      </c>
      <c r="L38" s="21">
        <v>46146.823125000003</v>
      </c>
      <c r="M38" s="137" t="s">
        <v>347</v>
      </c>
      <c r="N38" s="137" t="s">
        <v>350</v>
      </c>
      <c r="O38" s="137" t="s">
        <v>39</v>
      </c>
      <c r="P38" s="137">
        <v>0</v>
      </c>
      <c r="Q38" s="137" t="s">
        <v>191</v>
      </c>
      <c r="R38" s="137" t="s">
        <v>342</v>
      </c>
    </row>
    <row r="39" spans="1:18" s="137" customFormat="1">
      <c r="A39" s="137" t="s">
        <v>186</v>
      </c>
      <c r="B39" s="137" t="s">
        <v>120</v>
      </c>
      <c r="C39" s="137" t="s">
        <v>185</v>
      </c>
      <c r="D39" s="137" t="s">
        <v>318</v>
      </c>
      <c r="E39" s="137">
        <v>39024</v>
      </c>
      <c r="F39" s="137" t="s">
        <v>198</v>
      </c>
      <c r="G39" s="137" t="s">
        <v>28</v>
      </c>
      <c r="H39" s="137" t="s">
        <v>341</v>
      </c>
      <c r="I39" s="137">
        <v>511620166</v>
      </c>
      <c r="J39" s="137" t="s">
        <v>180</v>
      </c>
      <c r="K39" s="21">
        <v>46144.413981481484</v>
      </c>
      <c r="L39" s="21">
        <v>46146.823125000003</v>
      </c>
      <c r="M39" s="137" t="s">
        <v>347</v>
      </c>
      <c r="N39" s="137" t="s">
        <v>195</v>
      </c>
      <c r="O39" s="137" t="s">
        <v>41</v>
      </c>
      <c r="P39" s="137">
        <v>0</v>
      </c>
      <c r="Q39" s="137" t="s">
        <v>191</v>
      </c>
      <c r="R39" s="137" t="s">
        <v>342</v>
      </c>
    </row>
    <row r="40" spans="1:18" s="137" customFormat="1">
      <c r="A40" s="137" t="s">
        <v>186</v>
      </c>
      <c r="B40" s="137" t="s">
        <v>120</v>
      </c>
      <c r="C40" s="137" t="s">
        <v>185</v>
      </c>
      <c r="D40" s="137" t="s">
        <v>318</v>
      </c>
      <c r="E40" s="137">
        <v>39024</v>
      </c>
      <c r="F40" s="137" t="s">
        <v>198</v>
      </c>
      <c r="G40" s="137" t="s">
        <v>28</v>
      </c>
      <c r="H40" s="137" t="s">
        <v>341</v>
      </c>
      <c r="I40" s="137">
        <v>511620166</v>
      </c>
      <c r="J40" s="137" t="s">
        <v>180</v>
      </c>
      <c r="K40" s="21">
        <v>46144.413981481484</v>
      </c>
      <c r="L40" s="21">
        <v>46146.823125000003</v>
      </c>
      <c r="M40" s="137" t="s">
        <v>347</v>
      </c>
      <c r="N40" s="137" t="s">
        <v>351</v>
      </c>
      <c r="O40" s="137" t="s">
        <v>35</v>
      </c>
      <c r="P40" s="137">
        <v>0</v>
      </c>
      <c r="Q40" s="137" t="s">
        <v>191</v>
      </c>
      <c r="R40" s="137" t="s">
        <v>342</v>
      </c>
    </row>
    <row r="41" spans="1:18" s="137" customFormat="1">
      <c r="A41" s="137" t="s">
        <v>186</v>
      </c>
      <c r="B41" s="137" t="s">
        <v>120</v>
      </c>
      <c r="C41" s="137" t="s">
        <v>185</v>
      </c>
      <c r="D41" s="137" t="s">
        <v>318</v>
      </c>
      <c r="E41" s="137">
        <v>39024</v>
      </c>
      <c r="F41" s="137" t="s">
        <v>198</v>
      </c>
      <c r="G41" s="137" t="s">
        <v>28</v>
      </c>
      <c r="H41" s="137" t="s">
        <v>341</v>
      </c>
      <c r="I41" s="137">
        <v>511620166</v>
      </c>
      <c r="J41" s="137" t="s">
        <v>180</v>
      </c>
      <c r="K41" s="21">
        <v>46144.413981481484</v>
      </c>
      <c r="L41" s="21">
        <v>46146.823125000003</v>
      </c>
      <c r="M41" s="137" t="s">
        <v>347</v>
      </c>
      <c r="N41" s="137" t="s">
        <v>196</v>
      </c>
      <c r="O41" s="137" t="s">
        <v>41</v>
      </c>
      <c r="P41" s="137">
        <v>0</v>
      </c>
      <c r="Q41" s="137" t="s">
        <v>191</v>
      </c>
      <c r="R41" s="137" t="s">
        <v>342</v>
      </c>
    </row>
    <row r="42" spans="1:18" s="137" customFormat="1">
      <c r="A42" s="137" t="s">
        <v>186</v>
      </c>
      <c r="B42" s="137" t="s">
        <v>120</v>
      </c>
      <c r="C42" s="137" t="s">
        <v>185</v>
      </c>
      <c r="D42" s="137" t="s">
        <v>318</v>
      </c>
      <c r="E42" s="137">
        <v>39024</v>
      </c>
      <c r="F42" s="137" t="s">
        <v>198</v>
      </c>
      <c r="G42" s="137" t="s">
        <v>28</v>
      </c>
      <c r="H42" s="137" t="s">
        <v>341</v>
      </c>
      <c r="I42" s="137">
        <v>511620166</v>
      </c>
      <c r="J42" s="137" t="s">
        <v>180</v>
      </c>
      <c r="K42" s="21">
        <v>46144.413981481484</v>
      </c>
      <c r="L42" s="21">
        <v>46146.823125000003</v>
      </c>
      <c r="M42" s="137" t="s">
        <v>352</v>
      </c>
      <c r="N42" s="137" t="s">
        <v>352</v>
      </c>
      <c r="O42" s="137" t="s">
        <v>35</v>
      </c>
      <c r="P42" s="137">
        <v>0</v>
      </c>
      <c r="Q42" s="137" t="s">
        <v>191</v>
      </c>
      <c r="R42" s="137" t="s">
        <v>342</v>
      </c>
    </row>
    <row r="43" spans="1:18" s="137" customFormat="1">
      <c r="A43" s="137" t="s">
        <v>186</v>
      </c>
      <c r="B43" s="137" t="s">
        <v>120</v>
      </c>
      <c r="C43" s="137" t="s">
        <v>185</v>
      </c>
      <c r="D43" s="137" t="s">
        <v>318</v>
      </c>
      <c r="E43" s="137">
        <v>39024</v>
      </c>
      <c r="F43" s="137" t="s">
        <v>198</v>
      </c>
      <c r="G43" s="137" t="s">
        <v>28</v>
      </c>
      <c r="H43" s="137" t="s">
        <v>341</v>
      </c>
      <c r="I43" s="137">
        <v>511620166</v>
      </c>
      <c r="J43" s="137" t="s">
        <v>180</v>
      </c>
      <c r="K43" s="21">
        <v>46144.413981481484</v>
      </c>
      <c r="L43" s="21">
        <v>46146.823125000003</v>
      </c>
      <c r="M43" s="137" t="s">
        <v>353</v>
      </c>
      <c r="N43" s="137" t="s">
        <v>197</v>
      </c>
      <c r="O43" s="137" t="s">
        <v>41</v>
      </c>
      <c r="P43" s="137">
        <v>0</v>
      </c>
      <c r="Q43" s="137" t="s">
        <v>191</v>
      </c>
      <c r="R43" s="137" t="s">
        <v>342</v>
      </c>
    </row>
    <row r="44" spans="1:18" s="137" customFormat="1">
      <c r="A44" s="137" t="s">
        <v>186</v>
      </c>
      <c r="B44" s="137" t="s">
        <v>120</v>
      </c>
      <c r="C44" s="137" t="s">
        <v>185</v>
      </c>
      <c r="D44" s="137" t="s">
        <v>318</v>
      </c>
      <c r="E44" s="137">
        <v>39024</v>
      </c>
      <c r="F44" s="137" t="s">
        <v>198</v>
      </c>
      <c r="G44" s="137" t="s">
        <v>28</v>
      </c>
      <c r="H44" s="137" t="s">
        <v>341</v>
      </c>
      <c r="I44" s="137">
        <v>511620166</v>
      </c>
      <c r="J44" s="137" t="s">
        <v>180</v>
      </c>
      <c r="K44" s="21">
        <v>46144.413981481484</v>
      </c>
      <c r="L44" s="21">
        <v>46146.823125000003</v>
      </c>
      <c r="M44" s="137" t="s">
        <v>353</v>
      </c>
      <c r="N44" s="137" t="s">
        <v>330</v>
      </c>
      <c r="O44" s="137" t="s">
        <v>41</v>
      </c>
      <c r="P44" s="137">
        <v>0</v>
      </c>
      <c r="Q44" s="137" t="s">
        <v>191</v>
      </c>
      <c r="R44" s="137" t="s">
        <v>342</v>
      </c>
    </row>
    <row r="45" spans="1:18" s="137" customFormat="1">
      <c r="A45" s="137" t="s">
        <v>186</v>
      </c>
      <c r="B45" s="137" t="s">
        <v>120</v>
      </c>
      <c r="C45" s="137" t="s">
        <v>185</v>
      </c>
      <c r="D45" s="137" t="s">
        <v>318</v>
      </c>
      <c r="E45" s="137">
        <v>39024</v>
      </c>
      <c r="F45" s="137" t="s">
        <v>198</v>
      </c>
      <c r="G45" s="137" t="s">
        <v>28</v>
      </c>
      <c r="H45" s="137" t="s">
        <v>341</v>
      </c>
      <c r="I45" s="137">
        <v>511620166</v>
      </c>
      <c r="J45" s="137" t="s">
        <v>180</v>
      </c>
      <c r="K45" s="21">
        <v>46144.413981481484</v>
      </c>
      <c r="L45" s="21">
        <v>46146.823125000003</v>
      </c>
      <c r="M45" s="137" t="s">
        <v>353</v>
      </c>
      <c r="N45" s="137" t="s">
        <v>354</v>
      </c>
      <c r="O45" s="137" t="s">
        <v>39</v>
      </c>
      <c r="P45" s="137">
        <v>0</v>
      </c>
      <c r="Q45" s="137" t="s">
        <v>191</v>
      </c>
      <c r="R45" s="137" t="s">
        <v>342</v>
      </c>
    </row>
    <row r="46" spans="1:18" s="137" customFormat="1">
      <c r="A46" s="137" t="s">
        <v>186</v>
      </c>
      <c r="B46" s="137" t="s">
        <v>120</v>
      </c>
      <c r="C46" s="137" t="s">
        <v>185</v>
      </c>
      <c r="D46" s="137" t="s">
        <v>318</v>
      </c>
      <c r="E46" s="137">
        <v>39024</v>
      </c>
      <c r="F46" s="137" t="s">
        <v>198</v>
      </c>
      <c r="G46" s="137" t="s">
        <v>28</v>
      </c>
      <c r="H46" s="137" t="s">
        <v>341</v>
      </c>
      <c r="I46" s="137">
        <v>511620166</v>
      </c>
      <c r="J46" s="137" t="s">
        <v>180</v>
      </c>
      <c r="K46" s="21">
        <v>46144.413981481484</v>
      </c>
      <c r="L46" s="21">
        <v>46146.823125000003</v>
      </c>
      <c r="M46" s="137" t="s">
        <v>353</v>
      </c>
      <c r="N46" s="137" t="s">
        <v>355</v>
      </c>
      <c r="O46" s="137" t="s">
        <v>35</v>
      </c>
      <c r="P46" s="137">
        <v>0</v>
      </c>
      <c r="Q46" s="137" t="s">
        <v>191</v>
      </c>
      <c r="R46" s="137" t="s">
        <v>342</v>
      </c>
    </row>
    <row r="47" spans="1:18" s="137" customFormat="1">
      <c r="A47" s="137" t="s">
        <v>186</v>
      </c>
      <c r="B47" s="137" t="s">
        <v>120</v>
      </c>
      <c r="C47" s="137" t="s">
        <v>185</v>
      </c>
      <c r="D47" s="137" t="s">
        <v>318</v>
      </c>
      <c r="E47" s="137">
        <v>39024</v>
      </c>
      <c r="F47" s="137" t="s">
        <v>198</v>
      </c>
      <c r="G47" s="137" t="s">
        <v>28</v>
      </c>
      <c r="H47" s="137" t="s">
        <v>341</v>
      </c>
      <c r="I47" s="137">
        <v>511620166</v>
      </c>
      <c r="J47" s="137" t="s">
        <v>180</v>
      </c>
      <c r="K47" s="21">
        <v>46144.413981481484</v>
      </c>
      <c r="L47" s="21">
        <v>46146.823125000003</v>
      </c>
      <c r="M47" s="137" t="s">
        <v>353</v>
      </c>
      <c r="N47" s="137" t="s">
        <v>356</v>
      </c>
      <c r="O47" s="137" t="s">
        <v>39</v>
      </c>
      <c r="P47" s="137">
        <v>0</v>
      </c>
      <c r="Q47" s="137" t="s">
        <v>191</v>
      </c>
      <c r="R47" s="137" t="s">
        <v>342</v>
      </c>
    </row>
    <row r="48" spans="1:18" s="137" customFormat="1">
      <c r="A48" s="137" t="s">
        <v>186</v>
      </c>
      <c r="B48" s="137" t="s">
        <v>120</v>
      </c>
      <c r="C48" s="137" t="s">
        <v>185</v>
      </c>
      <c r="D48" s="137" t="s">
        <v>318</v>
      </c>
      <c r="E48" s="137">
        <v>39024</v>
      </c>
      <c r="F48" s="137" t="s">
        <v>198</v>
      </c>
      <c r="G48" s="137" t="s">
        <v>28</v>
      </c>
      <c r="H48" s="137" t="s">
        <v>341</v>
      </c>
      <c r="I48" s="137">
        <v>511620166</v>
      </c>
      <c r="J48" s="137" t="s">
        <v>180</v>
      </c>
      <c r="K48" s="21">
        <v>46144.413981481484</v>
      </c>
      <c r="L48" s="21">
        <v>46146.823125000003</v>
      </c>
      <c r="M48" s="137" t="s">
        <v>353</v>
      </c>
      <c r="N48" s="137" t="s">
        <v>357</v>
      </c>
      <c r="O48" s="137" t="s">
        <v>39</v>
      </c>
      <c r="P48" s="137">
        <v>0</v>
      </c>
      <c r="Q48" s="137" t="s">
        <v>191</v>
      </c>
      <c r="R48" s="137" t="s">
        <v>342</v>
      </c>
    </row>
    <row r="49" spans="1:18" s="137" customFormat="1">
      <c r="A49" s="137" t="s">
        <v>186</v>
      </c>
      <c r="B49" s="137" t="s">
        <v>120</v>
      </c>
      <c r="C49" s="137" t="s">
        <v>185</v>
      </c>
      <c r="D49" s="137" t="s">
        <v>318</v>
      </c>
      <c r="E49" s="137">
        <v>39024</v>
      </c>
      <c r="F49" s="137" t="s">
        <v>198</v>
      </c>
      <c r="G49" s="137" t="s">
        <v>28</v>
      </c>
      <c r="H49" s="137" t="s">
        <v>341</v>
      </c>
      <c r="I49" s="137">
        <v>511620166</v>
      </c>
      <c r="J49" s="137" t="s">
        <v>180</v>
      </c>
      <c r="K49" s="21">
        <v>46144.413981481484</v>
      </c>
      <c r="L49" s="21">
        <v>46146.823125000003</v>
      </c>
      <c r="M49" s="137" t="s">
        <v>358</v>
      </c>
      <c r="N49" s="137" t="s">
        <v>359</v>
      </c>
      <c r="O49" s="137" t="s">
        <v>39</v>
      </c>
      <c r="P49" s="137">
        <v>0</v>
      </c>
      <c r="Q49" s="137" t="s">
        <v>191</v>
      </c>
      <c r="R49" s="137" t="s">
        <v>342</v>
      </c>
    </row>
    <row r="50" spans="1:18" s="137" customFormat="1">
      <c r="A50" s="137" t="s">
        <v>186</v>
      </c>
      <c r="B50" s="137" t="s">
        <v>120</v>
      </c>
      <c r="C50" s="137" t="s">
        <v>185</v>
      </c>
      <c r="D50" s="137" t="s">
        <v>318</v>
      </c>
      <c r="E50" s="137">
        <v>39024</v>
      </c>
      <c r="F50" s="137" t="s">
        <v>198</v>
      </c>
      <c r="G50" s="137" t="s">
        <v>28</v>
      </c>
      <c r="H50" s="137" t="s">
        <v>341</v>
      </c>
      <c r="I50" s="137">
        <v>511620166</v>
      </c>
      <c r="J50" s="137" t="s">
        <v>180</v>
      </c>
      <c r="K50" s="21">
        <v>46144.413981481484</v>
      </c>
      <c r="L50" s="21">
        <v>46146.823125000003</v>
      </c>
      <c r="M50" s="137" t="s">
        <v>358</v>
      </c>
      <c r="N50" s="137" t="s">
        <v>360</v>
      </c>
      <c r="O50" s="137" t="s">
        <v>35</v>
      </c>
      <c r="P50" s="137">
        <v>0</v>
      </c>
      <c r="Q50" s="137" t="s">
        <v>191</v>
      </c>
      <c r="R50" s="137" t="s">
        <v>342</v>
      </c>
    </row>
    <row r="51" spans="1:18" s="137" customFormat="1">
      <c r="A51" s="137" t="s">
        <v>186</v>
      </c>
      <c r="B51" s="137" t="s">
        <v>120</v>
      </c>
      <c r="C51" s="137" t="s">
        <v>185</v>
      </c>
      <c r="D51" s="137" t="s">
        <v>318</v>
      </c>
      <c r="E51" s="137">
        <v>39024</v>
      </c>
      <c r="F51" s="137" t="s">
        <v>198</v>
      </c>
      <c r="G51" s="137" t="s">
        <v>28</v>
      </c>
      <c r="H51" s="137" t="s">
        <v>341</v>
      </c>
      <c r="I51" s="137">
        <v>511620166</v>
      </c>
      <c r="J51" s="137" t="s">
        <v>180</v>
      </c>
      <c r="K51" s="21">
        <v>46144.413981481484</v>
      </c>
      <c r="L51" s="21">
        <v>46146.823125000003</v>
      </c>
      <c r="M51" s="137" t="s">
        <v>358</v>
      </c>
      <c r="N51" s="137" t="s">
        <v>361</v>
      </c>
      <c r="O51" s="137" t="s">
        <v>41</v>
      </c>
      <c r="P51" s="137">
        <v>0</v>
      </c>
      <c r="Q51" s="137" t="s">
        <v>191</v>
      </c>
      <c r="R51" s="137" t="s">
        <v>342</v>
      </c>
    </row>
    <row r="52" spans="1:18" s="137" customFormat="1">
      <c r="A52" s="137" t="s">
        <v>186</v>
      </c>
      <c r="B52" s="137" t="s">
        <v>120</v>
      </c>
      <c r="C52" s="137" t="s">
        <v>185</v>
      </c>
      <c r="D52" s="137" t="s">
        <v>318</v>
      </c>
      <c r="E52" s="137">
        <v>39024</v>
      </c>
      <c r="F52" s="137" t="s">
        <v>198</v>
      </c>
      <c r="G52" s="137" t="s">
        <v>28</v>
      </c>
      <c r="H52" s="137" t="s">
        <v>341</v>
      </c>
      <c r="I52" s="137">
        <v>511620166</v>
      </c>
      <c r="J52" s="137" t="s">
        <v>180</v>
      </c>
      <c r="K52" s="21">
        <v>46144.413981481484</v>
      </c>
      <c r="L52" s="21">
        <v>46146.823125000003</v>
      </c>
      <c r="M52" s="137" t="s">
        <v>362</v>
      </c>
      <c r="N52" s="137" t="s">
        <v>363</v>
      </c>
      <c r="O52" s="137" t="s">
        <v>37</v>
      </c>
      <c r="P52" s="137">
        <v>0</v>
      </c>
      <c r="Q52" s="137" t="s">
        <v>191</v>
      </c>
      <c r="R52" s="137" t="s">
        <v>342</v>
      </c>
    </row>
    <row r="53" spans="1:18" s="137" customFormat="1">
      <c r="A53" s="137" t="s">
        <v>186</v>
      </c>
      <c r="B53" s="137" t="s">
        <v>120</v>
      </c>
      <c r="C53" s="137" t="s">
        <v>185</v>
      </c>
      <c r="D53" s="137" t="s">
        <v>318</v>
      </c>
      <c r="E53" s="137">
        <v>39024</v>
      </c>
      <c r="F53" s="137" t="s">
        <v>198</v>
      </c>
      <c r="G53" s="137" t="s">
        <v>28</v>
      </c>
      <c r="H53" s="137" t="s">
        <v>341</v>
      </c>
      <c r="I53" s="137">
        <v>511620166</v>
      </c>
      <c r="J53" s="137" t="s">
        <v>180</v>
      </c>
      <c r="K53" s="21">
        <v>46144.413981481484</v>
      </c>
      <c r="L53" s="21">
        <v>46146.823125000003</v>
      </c>
      <c r="M53" s="137" t="s">
        <v>364</v>
      </c>
      <c r="N53" s="137" t="s">
        <v>365</v>
      </c>
      <c r="O53" s="137" t="s">
        <v>35</v>
      </c>
      <c r="P53" s="137">
        <v>0</v>
      </c>
      <c r="Q53" s="137" t="s">
        <v>191</v>
      </c>
      <c r="R53" s="137" t="s">
        <v>342</v>
      </c>
    </row>
    <row r="54" spans="1:18" s="137" customFormat="1">
      <c r="A54" s="137" t="s">
        <v>186</v>
      </c>
      <c r="B54" s="137" t="s">
        <v>120</v>
      </c>
      <c r="C54" s="137" t="s">
        <v>185</v>
      </c>
      <c r="D54" s="137" t="s">
        <v>318</v>
      </c>
      <c r="E54" s="137">
        <v>39024</v>
      </c>
      <c r="F54" s="137" t="s">
        <v>198</v>
      </c>
      <c r="G54" s="137" t="s">
        <v>28</v>
      </c>
      <c r="H54" s="137" t="s">
        <v>341</v>
      </c>
      <c r="I54" s="137">
        <v>511620166</v>
      </c>
      <c r="J54" s="137" t="s">
        <v>180</v>
      </c>
      <c r="K54" s="21">
        <v>46144.413981481484</v>
      </c>
      <c r="L54" s="21">
        <v>46146.823125000003</v>
      </c>
      <c r="M54" s="137" t="s">
        <v>364</v>
      </c>
      <c r="N54" s="137" t="s">
        <v>366</v>
      </c>
      <c r="O54" s="137" t="s">
        <v>35</v>
      </c>
      <c r="P54" s="137">
        <v>0</v>
      </c>
      <c r="Q54" s="137" t="s">
        <v>191</v>
      </c>
      <c r="R54" s="137" t="s">
        <v>342</v>
      </c>
    </row>
    <row r="55" spans="1:18" s="137" customFormat="1">
      <c r="A55" s="137" t="s">
        <v>186</v>
      </c>
      <c r="B55" s="137" t="s">
        <v>120</v>
      </c>
      <c r="C55" s="137" t="s">
        <v>185</v>
      </c>
      <c r="D55" s="137" t="s">
        <v>318</v>
      </c>
      <c r="E55" s="137">
        <v>39024</v>
      </c>
      <c r="F55" s="137" t="s">
        <v>198</v>
      </c>
      <c r="G55" s="137" t="s">
        <v>28</v>
      </c>
      <c r="H55" s="137" t="s">
        <v>341</v>
      </c>
      <c r="I55" s="137">
        <v>511620166</v>
      </c>
      <c r="J55" s="137" t="s">
        <v>180</v>
      </c>
      <c r="K55" s="21">
        <v>46144.413981481484</v>
      </c>
      <c r="L55" s="21">
        <v>46146.823125000003</v>
      </c>
      <c r="M55" s="137" t="s">
        <v>364</v>
      </c>
      <c r="N55" s="137" t="s">
        <v>367</v>
      </c>
      <c r="O55" s="137" t="s">
        <v>41</v>
      </c>
      <c r="P55" s="137">
        <v>0</v>
      </c>
      <c r="Q55" s="137" t="s">
        <v>191</v>
      </c>
      <c r="R55" s="137" t="s">
        <v>342</v>
      </c>
    </row>
    <row r="56" spans="1:18" s="137" customFormat="1">
      <c r="A56" s="137" t="s">
        <v>186</v>
      </c>
      <c r="B56" s="137" t="s">
        <v>124</v>
      </c>
      <c r="C56" s="137" t="s">
        <v>185</v>
      </c>
      <c r="D56" s="137" t="s">
        <v>373</v>
      </c>
      <c r="E56" s="137">
        <v>32961</v>
      </c>
      <c r="F56" s="137" t="s">
        <v>5</v>
      </c>
      <c r="G56" s="137" t="s">
        <v>28</v>
      </c>
      <c r="H56" s="137" t="s">
        <v>341</v>
      </c>
      <c r="I56" s="137">
        <v>511812736</v>
      </c>
      <c r="J56" s="137" t="s">
        <v>180</v>
      </c>
      <c r="K56" s="21">
        <v>46146.539803240739</v>
      </c>
      <c r="L56" s="21">
        <v>46147.774270833332</v>
      </c>
      <c r="M56" s="137" t="s">
        <v>287</v>
      </c>
      <c r="N56" s="137" t="s">
        <v>287</v>
      </c>
      <c r="O56" s="137" t="s">
        <v>35</v>
      </c>
      <c r="P56" s="137">
        <v>0</v>
      </c>
      <c r="Q56" s="137" t="s">
        <v>191</v>
      </c>
      <c r="R56" s="137" t="s">
        <v>342</v>
      </c>
    </row>
    <row r="57" spans="1:18" s="137" customFormat="1">
      <c r="A57" s="137" t="s">
        <v>186</v>
      </c>
      <c r="B57" s="137" t="s">
        <v>124</v>
      </c>
      <c r="C57" s="137" t="s">
        <v>185</v>
      </c>
      <c r="D57" s="137" t="s">
        <v>373</v>
      </c>
      <c r="E57" s="137">
        <v>32961</v>
      </c>
      <c r="F57" s="137" t="s">
        <v>5</v>
      </c>
      <c r="G57" s="137" t="s">
        <v>28</v>
      </c>
      <c r="H57" s="137" t="s">
        <v>341</v>
      </c>
      <c r="I57" s="137">
        <v>511812736</v>
      </c>
      <c r="J57" s="137" t="s">
        <v>180</v>
      </c>
      <c r="K57" s="21">
        <v>46146.539803240739</v>
      </c>
      <c r="L57" s="21">
        <v>46147.774270833332</v>
      </c>
      <c r="M57" s="137" t="s">
        <v>343</v>
      </c>
      <c r="N57" s="137" t="s">
        <v>288</v>
      </c>
      <c r="O57" s="137" t="s">
        <v>39</v>
      </c>
      <c r="P57" s="137">
        <v>0</v>
      </c>
      <c r="Q57" s="137" t="s">
        <v>191</v>
      </c>
      <c r="R57" s="137" t="s">
        <v>342</v>
      </c>
    </row>
    <row r="58" spans="1:18" s="137" customFormat="1">
      <c r="A58" s="137" t="s">
        <v>186</v>
      </c>
      <c r="B58" s="137" t="s">
        <v>124</v>
      </c>
      <c r="C58" s="137" t="s">
        <v>185</v>
      </c>
      <c r="D58" s="137" t="s">
        <v>373</v>
      </c>
      <c r="E58" s="137">
        <v>32961</v>
      </c>
      <c r="F58" s="137" t="s">
        <v>5</v>
      </c>
      <c r="G58" s="137" t="s">
        <v>28</v>
      </c>
      <c r="H58" s="137" t="s">
        <v>341</v>
      </c>
      <c r="I58" s="137">
        <v>511812736</v>
      </c>
      <c r="J58" s="137" t="s">
        <v>180</v>
      </c>
      <c r="K58" s="21">
        <v>46146.539803240739</v>
      </c>
      <c r="L58" s="21">
        <v>46147.774270833332</v>
      </c>
      <c r="M58" s="137" t="s">
        <v>343</v>
      </c>
      <c r="N58" s="137" t="s">
        <v>193</v>
      </c>
      <c r="O58" s="137" t="s">
        <v>35</v>
      </c>
      <c r="P58" s="137">
        <v>0</v>
      </c>
      <c r="Q58" s="137" t="s">
        <v>191</v>
      </c>
      <c r="R58" s="137" t="s">
        <v>342</v>
      </c>
    </row>
    <row r="59" spans="1:18" s="137" customFormat="1">
      <c r="A59" s="137" t="s">
        <v>186</v>
      </c>
      <c r="B59" s="137" t="s">
        <v>124</v>
      </c>
      <c r="C59" s="137" t="s">
        <v>185</v>
      </c>
      <c r="D59" s="137" t="s">
        <v>373</v>
      </c>
      <c r="E59" s="137">
        <v>32961</v>
      </c>
      <c r="F59" s="137" t="s">
        <v>5</v>
      </c>
      <c r="G59" s="137" t="s">
        <v>28</v>
      </c>
      <c r="H59" s="137" t="s">
        <v>341</v>
      </c>
      <c r="I59" s="137">
        <v>511812736</v>
      </c>
      <c r="J59" s="137" t="s">
        <v>180</v>
      </c>
      <c r="K59" s="21">
        <v>46146.539803240739</v>
      </c>
      <c r="L59" s="21">
        <v>46147.774270833332</v>
      </c>
      <c r="M59" s="137" t="s">
        <v>344</v>
      </c>
      <c r="N59" s="137" t="s">
        <v>345</v>
      </c>
      <c r="O59" s="137" t="s">
        <v>39</v>
      </c>
      <c r="P59" s="137">
        <v>0</v>
      </c>
      <c r="Q59" s="137" t="s">
        <v>191</v>
      </c>
      <c r="R59" s="137" t="s">
        <v>342</v>
      </c>
    </row>
    <row r="60" spans="1:18" s="137" customFormat="1">
      <c r="A60" s="137" t="s">
        <v>186</v>
      </c>
      <c r="B60" s="137" t="s">
        <v>124</v>
      </c>
      <c r="C60" s="137" t="s">
        <v>185</v>
      </c>
      <c r="D60" s="137" t="s">
        <v>373</v>
      </c>
      <c r="E60" s="137">
        <v>32961</v>
      </c>
      <c r="F60" s="137" t="s">
        <v>5</v>
      </c>
      <c r="G60" s="137" t="s">
        <v>28</v>
      </c>
      <c r="H60" s="137" t="s">
        <v>341</v>
      </c>
      <c r="I60" s="137">
        <v>511812736</v>
      </c>
      <c r="J60" s="137" t="s">
        <v>180</v>
      </c>
      <c r="K60" s="21">
        <v>46146.539803240739</v>
      </c>
      <c r="L60" s="21">
        <v>46147.774270833332</v>
      </c>
      <c r="M60" s="137" t="s">
        <v>344</v>
      </c>
      <c r="N60" s="137" t="s">
        <v>346</v>
      </c>
      <c r="O60" s="137" t="s">
        <v>39</v>
      </c>
      <c r="P60" s="137">
        <v>0</v>
      </c>
      <c r="Q60" s="137" t="s">
        <v>191</v>
      </c>
      <c r="R60" s="137" t="s">
        <v>342</v>
      </c>
    </row>
    <row r="61" spans="1:18" s="137" customFormat="1">
      <c r="A61" s="137" t="s">
        <v>186</v>
      </c>
      <c r="B61" s="137" t="s">
        <v>124</v>
      </c>
      <c r="C61" s="137" t="s">
        <v>185</v>
      </c>
      <c r="D61" s="137" t="s">
        <v>373</v>
      </c>
      <c r="E61" s="137">
        <v>32961</v>
      </c>
      <c r="F61" s="137" t="s">
        <v>5</v>
      </c>
      <c r="G61" s="137" t="s">
        <v>28</v>
      </c>
      <c r="H61" s="137" t="s">
        <v>341</v>
      </c>
      <c r="I61" s="137">
        <v>511812736</v>
      </c>
      <c r="J61" s="137" t="s">
        <v>180</v>
      </c>
      <c r="K61" s="21">
        <v>46146.539803240739</v>
      </c>
      <c r="L61" s="21">
        <v>46147.774270833332</v>
      </c>
      <c r="M61" s="137" t="s">
        <v>347</v>
      </c>
      <c r="N61" s="137" t="s">
        <v>348</v>
      </c>
      <c r="O61" s="137" t="s">
        <v>41</v>
      </c>
      <c r="P61" s="137">
        <v>0</v>
      </c>
      <c r="Q61" s="137" t="s">
        <v>191</v>
      </c>
      <c r="R61" s="137" t="s">
        <v>342</v>
      </c>
    </row>
    <row r="62" spans="1:18" s="137" customFormat="1">
      <c r="A62" s="137" t="s">
        <v>186</v>
      </c>
      <c r="B62" s="137" t="s">
        <v>124</v>
      </c>
      <c r="C62" s="137" t="s">
        <v>185</v>
      </c>
      <c r="D62" s="137" t="s">
        <v>373</v>
      </c>
      <c r="E62" s="137">
        <v>32961</v>
      </c>
      <c r="F62" s="137" t="s">
        <v>5</v>
      </c>
      <c r="G62" s="137" t="s">
        <v>28</v>
      </c>
      <c r="H62" s="137" t="s">
        <v>341</v>
      </c>
      <c r="I62" s="137">
        <v>511812736</v>
      </c>
      <c r="J62" s="137" t="s">
        <v>180</v>
      </c>
      <c r="K62" s="21">
        <v>46146.539803240739</v>
      </c>
      <c r="L62" s="21">
        <v>46147.774270833332</v>
      </c>
      <c r="M62" s="137" t="s">
        <v>347</v>
      </c>
      <c r="N62" s="137" t="s">
        <v>349</v>
      </c>
      <c r="O62" s="137" t="s">
        <v>39</v>
      </c>
      <c r="P62" s="137">
        <v>0</v>
      </c>
      <c r="Q62" s="137" t="s">
        <v>191</v>
      </c>
      <c r="R62" s="137" t="s">
        <v>342</v>
      </c>
    </row>
    <row r="63" spans="1:18" s="137" customFormat="1">
      <c r="A63" s="137" t="s">
        <v>186</v>
      </c>
      <c r="B63" s="137" t="s">
        <v>124</v>
      </c>
      <c r="C63" s="137" t="s">
        <v>185</v>
      </c>
      <c r="D63" s="137" t="s">
        <v>373</v>
      </c>
      <c r="E63" s="137">
        <v>32961</v>
      </c>
      <c r="F63" s="137" t="s">
        <v>5</v>
      </c>
      <c r="G63" s="137" t="s">
        <v>28</v>
      </c>
      <c r="H63" s="137" t="s">
        <v>341</v>
      </c>
      <c r="I63" s="137">
        <v>511812736</v>
      </c>
      <c r="J63" s="137" t="s">
        <v>180</v>
      </c>
      <c r="K63" s="21">
        <v>46146.539803240739</v>
      </c>
      <c r="L63" s="21">
        <v>46147.774270833332</v>
      </c>
      <c r="M63" s="137" t="s">
        <v>347</v>
      </c>
      <c r="N63" s="137" t="s">
        <v>329</v>
      </c>
      <c r="O63" s="137" t="s">
        <v>35</v>
      </c>
      <c r="P63" s="137">
        <v>0</v>
      </c>
      <c r="Q63" s="137" t="s">
        <v>191</v>
      </c>
      <c r="R63" s="137" t="s">
        <v>342</v>
      </c>
    </row>
    <row r="64" spans="1:18" s="137" customFormat="1">
      <c r="A64" s="137" t="s">
        <v>186</v>
      </c>
      <c r="B64" s="137" t="s">
        <v>124</v>
      </c>
      <c r="C64" s="137" t="s">
        <v>185</v>
      </c>
      <c r="D64" s="137" t="s">
        <v>373</v>
      </c>
      <c r="E64" s="137">
        <v>32961</v>
      </c>
      <c r="F64" s="137" t="s">
        <v>5</v>
      </c>
      <c r="G64" s="137" t="s">
        <v>28</v>
      </c>
      <c r="H64" s="137" t="s">
        <v>341</v>
      </c>
      <c r="I64" s="137">
        <v>511812736</v>
      </c>
      <c r="J64" s="137" t="s">
        <v>180</v>
      </c>
      <c r="K64" s="21">
        <v>46146.539803240739</v>
      </c>
      <c r="L64" s="21">
        <v>46147.774270833332</v>
      </c>
      <c r="M64" s="137" t="s">
        <v>347</v>
      </c>
      <c r="N64" s="137" t="s">
        <v>194</v>
      </c>
      <c r="O64" s="137" t="s">
        <v>41</v>
      </c>
      <c r="P64" s="137">
        <v>0</v>
      </c>
      <c r="Q64" s="137" t="s">
        <v>191</v>
      </c>
      <c r="R64" s="137" t="s">
        <v>342</v>
      </c>
    </row>
    <row r="65" spans="1:18" s="137" customFormat="1">
      <c r="A65" s="137" t="s">
        <v>186</v>
      </c>
      <c r="B65" s="137" t="s">
        <v>124</v>
      </c>
      <c r="C65" s="137" t="s">
        <v>185</v>
      </c>
      <c r="D65" s="137" t="s">
        <v>373</v>
      </c>
      <c r="E65" s="137">
        <v>32961</v>
      </c>
      <c r="F65" s="137" t="s">
        <v>5</v>
      </c>
      <c r="G65" s="137" t="s">
        <v>28</v>
      </c>
      <c r="H65" s="137" t="s">
        <v>341</v>
      </c>
      <c r="I65" s="137">
        <v>511812736</v>
      </c>
      <c r="J65" s="137" t="s">
        <v>180</v>
      </c>
      <c r="K65" s="21">
        <v>46146.539803240739</v>
      </c>
      <c r="L65" s="21">
        <v>46147.774270833332</v>
      </c>
      <c r="M65" s="137" t="s">
        <v>347</v>
      </c>
      <c r="N65" s="137" t="s">
        <v>350</v>
      </c>
      <c r="O65" s="137" t="s">
        <v>39</v>
      </c>
      <c r="P65" s="137">
        <v>0</v>
      </c>
      <c r="Q65" s="137" t="s">
        <v>191</v>
      </c>
      <c r="R65" s="137" t="s">
        <v>342</v>
      </c>
    </row>
    <row r="66" spans="1:18" s="137" customFormat="1">
      <c r="A66" s="137" t="s">
        <v>186</v>
      </c>
      <c r="B66" s="137" t="s">
        <v>124</v>
      </c>
      <c r="C66" s="137" t="s">
        <v>185</v>
      </c>
      <c r="D66" s="137" t="s">
        <v>373</v>
      </c>
      <c r="E66" s="137">
        <v>32961</v>
      </c>
      <c r="F66" s="137" t="s">
        <v>5</v>
      </c>
      <c r="G66" s="137" t="s">
        <v>28</v>
      </c>
      <c r="H66" s="137" t="s">
        <v>341</v>
      </c>
      <c r="I66" s="137">
        <v>511812736</v>
      </c>
      <c r="J66" s="137" t="s">
        <v>180</v>
      </c>
      <c r="K66" s="21">
        <v>46146.539803240739</v>
      </c>
      <c r="L66" s="21">
        <v>46147.774270833332</v>
      </c>
      <c r="M66" s="137" t="s">
        <v>347</v>
      </c>
      <c r="N66" s="137" t="s">
        <v>195</v>
      </c>
      <c r="O66" s="137" t="s">
        <v>41</v>
      </c>
      <c r="P66" s="137">
        <v>0</v>
      </c>
      <c r="Q66" s="137" t="s">
        <v>191</v>
      </c>
      <c r="R66" s="137" t="s">
        <v>342</v>
      </c>
    </row>
    <row r="67" spans="1:18" s="137" customFormat="1">
      <c r="A67" s="137" t="s">
        <v>186</v>
      </c>
      <c r="B67" s="137" t="s">
        <v>124</v>
      </c>
      <c r="C67" s="137" t="s">
        <v>185</v>
      </c>
      <c r="D67" s="137" t="s">
        <v>373</v>
      </c>
      <c r="E67" s="137">
        <v>32961</v>
      </c>
      <c r="F67" s="137" t="s">
        <v>5</v>
      </c>
      <c r="G67" s="137" t="s">
        <v>28</v>
      </c>
      <c r="H67" s="137" t="s">
        <v>341</v>
      </c>
      <c r="I67" s="137">
        <v>511812736</v>
      </c>
      <c r="J67" s="137" t="s">
        <v>180</v>
      </c>
      <c r="K67" s="21">
        <v>46146.539803240739</v>
      </c>
      <c r="L67" s="21">
        <v>46147.774270833332</v>
      </c>
      <c r="M67" s="137" t="s">
        <v>347</v>
      </c>
      <c r="N67" s="137" t="s">
        <v>351</v>
      </c>
      <c r="O67" s="137" t="s">
        <v>35</v>
      </c>
      <c r="P67" s="137">
        <v>0</v>
      </c>
      <c r="Q67" s="137" t="s">
        <v>191</v>
      </c>
      <c r="R67" s="137" t="s">
        <v>342</v>
      </c>
    </row>
    <row r="68" spans="1:18" s="137" customFormat="1">
      <c r="A68" s="137" t="s">
        <v>186</v>
      </c>
      <c r="B68" s="137" t="s">
        <v>124</v>
      </c>
      <c r="C68" s="137" t="s">
        <v>185</v>
      </c>
      <c r="D68" s="137" t="s">
        <v>373</v>
      </c>
      <c r="E68" s="137">
        <v>32961</v>
      </c>
      <c r="F68" s="137" t="s">
        <v>5</v>
      </c>
      <c r="G68" s="137" t="s">
        <v>28</v>
      </c>
      <c r="H68" s="137" t="s">
        <v>341</v>
      </c>
      <c r="I68" s="137">
        <v>511812736</v>
      </c>
      <c r="J68" s="137" t="s">
        <v>180</v>
      </c>
      <c r="K68" s="21">
        <v>46146.539803240739</v>
      </c>
      <c r="L68" s="21">
        <v>46147.774270833332</v>
      </c>
      <c r="M68" s="137" t="s">
        <v>347</v>
      </c>
      <c r="N68" s="137" t="s">
        <v>196</v>
      </c>
      <c r="O68" s="137" t="s">
        <v>41</v>
      </c>
      <c r="P68" s="137">
        <v>0</v>
      </c>
      <c r="Q68" s="137" t="s">
        <v>191</v>
      </c>
      <c r="R68" s="137" t="s">
        <v>342</v>
      </c>
    </row>
    <row r="69" spans="1:18" s="137" customFormat="1">
      <c r="A69" s="137" t="s">
        <v>186</v>
      </c>
      <c r="B69" s="137" t="s">
        <v>124</v>
      </c>
      <c r="C69" s="137" t="s">
        <v>185</v>
      </c>
      <c r="D69" s="137" t="s">
        <v>373</v>
      </c>
      <c r="E69" s="137">
        <v>32961</v>
      </c>
      <c r="F69" s="137" t="s">
        <v>5</v>
      </c>
      <c r="G69" s="137" t="s">
        <v>28</v>
      </c>
      <c r="H69" s="137" t="s">
        <v>341</v>
      </c>
      <c r="I69" s="137">
        <v>511812736</v>
      </c>
      <c r="J69" s="137" t="s">
        <v>180</v>
      </c>
      <c r="K69" s="21">
        <v>46146.539803240739</v>
      </c>
      <c r="L69" s="21">
        <v>46147.774270833332</v>
      </c>
      <c r="M69" s="137" t="s">
        <v>352</v>
      </c>
      <c r="N69" s="137" t="s">
        <v>352</v>
      </c>
      <c r="O69" s="137" t="s">
        <v>35</v>
      </c>
      <c r="P69" s="137">
        <v>0</v>
      </c>
      <c r="Q69" s="137" t="s">
        <v>191</v>
      </c>
      <c r="R69" s="137" t="s">
        <v>342</v>
      </c>
    </row>
    <row r="70" spans="1:18" s="137" customFormat="1">
      <c r="A70" s="137" t="s">
        <v>186</v>
      </c>
      <c r="B70" s="137" t="s">
        <v>124</v>
      </c>
      <c r="C70" s="137" t="s">
        <v>185</v>
      </c>
      <c r="D70" s="137" t="s">
        <v>373</v>
      </c>
      <c r="E70" s="137">
        <v>32961</v>
      </c>
      <c r="F70" s="137" t="s">
        <v>5</v>
      </c>
      <c r="G70" s="137" t="s">
        <v>28</v>
      </c>
      <c r="H70" s="137" t="s">
        <v>341</v>
      </c>
      <c r="I70" s="137">
        <v>511812736</v>
      </c>
      <c r="J70" s="137" t="s">
        <v>180</v>
      </c>
      <c r="K70" s="21">
        <v>46146.539803240739</v>
      </c>
      <c r="L70" s="21">
        <v>46147.774270833332</v>
      </c>
      <c r="M70" s="137" t="s">
        <v>353</v>
      </c>
      <c r="N70" s="137" t="s">
        <v>197</v>
      </c>
      <c r="O70" s="137" t="s">
        <v>41</v>
      </c>
      <c r="P70" s="137">
        <v>0</v>
      </c>
      <c r="Q70" s="137" t="s">
        <v>191</v>
      </c>
      <c r="R70" s="137" t="s">
        <v>342</v>
      </c>
    </row>
    <row r="71" spans="1:18" s="137" customFormat="1">
      <c r="A71" s="137" t="s">
        <v>186</v>
      </c>
      <c r="B71" s="137" t="s">
        <v>124</v>
      </c>
      <c r="C71" s="137" t="s">
        <v>185</v>
      </c>
      <c r="D71" s="137" t="s">
        <v>373</v>
      </c>
      <c r="E71" s="137">
        <v>32961</v>
      </c>
      <c r="F71" s="137" t="s">
        <v>5</v>
      </c>
      <c r="G71" s="137" t="s">
        <v>28</v>
      </c>
      <c r="H71" s="137" t="s">
        <v>341</v>
      </c>
      <c r="I71" s="137">
        <v>511812736</v>
      </c>
      <c r="J71" s="137" t="s">
        <v>180</v>
      </c>
      <c r="K71" s="21">
        <v>46146.539803240739</v>
      </c>
      <c r="L71" s="21">
        <v>46147.774270833332</v>
      </c>
      <c r="M71" s="137" t="s">
        <v>353</v>
      </c>
      <c r="N71" s="137" t="s">
        <v>330</v>
      </c>
      <c r="O71" s="137" t="s">
        <v>41</v>
      </c>
      <c r="P71" s="137">
        <v>0</v>
      </c>
      <c r="Q71" s="137" t="s">
        <v>191</v>
      </c>
      <c r="R71" s="137" t="s">
        <v>342</v>
      </c>
    </row>
    <row r="72" spans="1:18" s="137" customFormat="1">
      <c r="A72" s="137" t="s">
        <v>186</v>
      </c>
      <c r="B72" s="137" t="s">
        <v>124</v>
      </c>
      <c r="C72" s="137" t="s">
        <v>185</v>
      </c>
      <c r="D72" s="137" t="s">
        <v>373</v>
      </c>
      <c r="E72" s="137">
        <v>32961</v>
      </c>
      <c r="F72" s="137" t="s">
        <v>5</v>
      </c>
      <c r="G72" s="137" t="s">
        <v>28</v>
      </c>
      <c r="H72" s="137" t="s">
        <v>341</v>
      </c>
      <c r="I72" s="137">
        <v>511812736</v>
      </c>
      <c r="J72" s="137" t="s">
        <v>180</v>
      </c>
      <c r="K72" s="21">
        <v>46146.539803240739</v>
      </c>
      <c r="L72" s="21">
        <v>46147.774270833332</v>
      </c>
      <c r="M72" s="137" t="s">
        <v>353</v>
      </c>
      <c r="N72" s="137" t="s">
        <v>354</v>
      </c>
      <c r="O72" s="137" t="s">
        <v>39</v>
      </c>
      <c r="P72" s="137">
        <v>0</v>
      </c>
      <c r="Q72" s="137" t="s">
        <v>191</v>
      </c>
      <c r="R72" s="137" t="s">
        <v>342</v>
      </c>
    </row>
    <row r="73" spans="1:18" s="137" customFormat="1">
      <c r="A73" s="137" t="s">
        <v>186</v>
      </c>
      <c r="B73" s="137" t="s">
        <v>124</v>
      </c>
      <c r="C73" s="137" t="s">
        <v>185</v>
      </c>
      <c r="D73" s="137" t="s">
        <v>373</v>
      </c>
      <c r="E73" s="137">
        <v>32961</v>
      </c>
      <c r="F73" s="137" t="s">
        <v>5</v>
      </c>
      <c r="G73" s="137" t="s">
        <v>28</v>
      </c>
      <c r="H73" s="137" t="s">
        <v>341</v>
      </c>
      <c r="I73" s="137">
        <v>511812736</v>
      </c>
      <c r="J73" s="137" t="s">
        <v>180</v>
      </c>
      <c r="K73" s="21">
        <v>46146.539803240739</v>
      </c>
      <c r="L73" s="21">
        <v>46147.774270833332</v>
      </c>
      <c r="M73" s="137" t="s">
        <v>353</v>
      </c>
      <c r="N73" s="137" t="s">
        <v>355</v>
      </c>
      <c r="O73" s="137" t="s">
        <v>35</v>
      </c>
      <c r="P73" s="137">
        <v>0</v>
      </c>
      <c r="Q73" s="137" t="s">
        <v>191</v>
      </c>
      <c r="R73" s="137" t="s">
        <v>342</v>
      </c>
    </row>
    <row r="74" spans="1:18" s="137" customFormat="1">
      <c r="A74" s="137" t="s">
        <v>186</v>
      </c>
      <c r="B74" s="137" t="s">
        <v>124</v>
      </c>
      <c r="C74" s="137" t="s">
        <v>185</v>
      </c>
      <c r="D74" s="137" t="s">
        <v>373</v>
      </c>
      <c r="E74" s="137">
        <v>32961</v>
      </c>
      <c r="F74" s="137" t="s">
        <v>5</v>
      </c>
      <c r="G74" s="137" t="s">
        <v>28</v>
      </c>
      <c r="H74" s="137" t="s">
        <v>341</v>
      </c>
      <c r="I74" s="137">
        <v>511812736</v>
      </c>
      <c r="J74" s="137" t="s">
        <v>180</v>
      </c>
      <c r="K74" s="21">
        <v>46146.539803240739</v>
      </c>
      <c r="L74" s="21">
        <v>46147.774270833332</v>
      </c>
      <c r="M74" s="137" t="s">
        <v>353</v>
      </c>
      <c r="N74" s="137" t="s">
        <v>356</v>
      </c>
      <c r="O74" s="137" t="s">
        <v>39</v>
      </c>
      <c r="P74" s="137">
        <v>0</v>
      </c>
      <c r="Q74" s="137" t="s">
        <v>191</v>
      </c>
      <c r="R74" s="137" t="s">
        <v>342</v>
      </c>
    </row>
    <row r="75" spans="1:18" s="137" customFormat="1">
      <c r="A75" s="137" t="s">
        <v>186</v>
      </c>
      <c r="B75" s="137" t="s">
        <v>124</v>
      </c>
      <c r="C75" s="137" t="s">
        <v>185</v>
      </c>
      <c r="D75" s="137" t="s">
        <v>373</v>
      </c>
      <c r="E75" s="137">
        <v>32961</v>
      </c>
      <c r="F75" s="137" t="s">
        <v>5</v>
      </c>
      <c r="G75" s="137" t="s">
        <v>28</v>
      </c>
      <c r="H75" s="137" t="s">
        <v>341</v>
      </c>
      <c r="I75" s="137">
        <v>511812736</v>
      </c>
      <c r="J75" s="137" t="s">
        <v>180</v>
      </c>
      <c r="K75" s="21">
        <v>46146.539803240739</v>
      </c>
      <c r="L75" s="21">
        <v>46147.774270833332</v>
      </c>
      <c r="M75" s="137" t="s">
        <v>353</v>
      </c>
      <c r="N75" s="137" t="s">
        <v>357</v>
      </c>
      <c r="O75" s="137" t="s">
        <v>39</v>
      </c>
      <c r="P75" s="137">
        <v>0</v>
      </c>
      <c r="Q75" s="137" t="s">
        <v>191</v>
      </c>
      <c r="R75" s="137" t="s">
        <v>342</v>
      </c>
    </row>
    <row r="76" spans="1:18" s="137" customFormat="1">
      <c r="A76" s="137" t="s">
        <v>186</v>
      </c>
      <c r="B76" s="137" t="s">
        <v>124</v>
      </c>
      <c r="C76" s="137" t="s">
        <v>185</v>
      </c>
      <c r="D76" s="137" t="s">
        <v>373</v>
      </c>
      <c r="E76" s="137">
        <v>32961</v>
      </c>
      <c r="F76" s="137" t="s">
        <v>5</v>
      </c>
      <c r="G76" s="137" t="s">
        <v>28</v>
      </c>
      <c r="H76" s="137" t="s">
        <v>341</v>
      </c>
      <c r="I76" s="137">
        <v>511812736</v>
      </c>
      <c r="J76" s="137" t="s">
        <v>180</v>
      </c>
      <c r="K76" s="21">
        <v>46146.539803240739</v>
      </c>
      <c r="L76" s="21">
        <v>46147.774270833332</v>
      </c>
      <c r="M76" s="137" t="s">
        <v>358</v>
      </c>
      <c r="N76" s="137" t="s">
        <v>359</v>
      </c>
      <c r="O76" s="137" t="s">
        <v>39</v>
      </c>
      <c r="P76" s="137">
        <v>0</v>
      </c>
      <c r="Q76" s="137" t="s">
        <v>191</v>
      </c>
      <c r="R76" s="137" t="s">
        <v>342</v>
      </c>
    </row>
    <row r="77" spans="1:18" s="137" customFormat="1">
      <c r="A77" s="137" t="s">
        <v>186</v>
      </c>
      <c r="B77" s="137" t="s">
        <v>124</v>
      </c>
      <c r="C77" s="137" t="s">
        <v>185</v>
      </c>
      <c r="D77" s="137" t="s">
        <v>373</v>
      </c>
      <c r="E77" s="137">
        <v>32961</v>
      </c>
      <c r="F77" s="137" t="s">
        <v>5</v>
      </c>
      <c r="G77" s="137" t="s">
        <v>28</v>
      </c>
      <c r="H77" s="137" t="s">
        <v>341</v>
      </c>
      <c r="I77" s="137">
        <v>511812736</v>
      </c>
      <c r="J77" s="137" t="s">
        <v>180</v>
      </c>
      <c r="K77" s="21">
        <v>46146.539803240739</v>
      </c>
      <c r="L77" s="21">
        <v>46147.774270833332</v>
      </c>
      <c r="M77" s="137" t="s">
        <v>358</v>
      </c>
      <c r="N77" s="137" t="s">
        <v>360</v>
      </c>
      <c r="O77" s="137" t="s">
        <v>35</v>
      </c>
      <c r="P77" s="137">
        <v>0</v>
      </c>
      <c r="Q77" s="137" t="s">
        <v>191</v>
      </c>
      <c r="R77" s="137" t="s">
        <v>342</v>
      </c>
    </row>
    <row r="78" spans="1:18" s="137" customFormat="1">
      <c r="A78" s="137" t="s">
        <v>186</v>
      </c>
      <c r="B78" s="137" t="s">
        <v>124</v>
      </c>
      <c r="C78" s="137" t="s">
        <v>185</v>
      </c>
      <c r="D78" s="137" t="s">
        <v>373</v>
      </c>
      <c r="E78" s="137">
        <v>32961</v>
      </c>
      <c r="F78" s="137" t="s">
        <v>5</v>
      </c>
      <c r="G78" s="137" t="s">
        <v>28</v>
      </c>
      <c r="H78" s="137" t="s">
        <v>341</v>
      </c>
      <c r="I78" s="137">
        <v>511812736</v>
      </c>
      <c r="J78" s="137" t="s">
        <v>180</v>
      </c>
      <c r="K78" s="21">
        <v>46146.539803240739</v>
      </c>
      <c r="L78" s="21">
        <v>46147.774270833332</v>
      </c>
      <c r="M78" s="137" t="s">
        <v>358</v>
      </c>
      <c r="N78" s="137" t="s">
        <v>361</v>
      </c>
      <c r="O78" s="137" t="s">
        <v>41</v>
      </c>
      <c r="P78" s="137">
        <v>0</v>
      </c>
      <c r="Q78" s="137" t="s">
        <v>191</v>
      </c>
      <c r="R78" s="137" t="s">
        <v>342</v>
      </c>
    </row>
    <row r="79" spans="1:18" s="137" customFormat="1">
      <c r="A79" s="137" t="s">
        <v>186</v>
      </c>
      <c r="B79" s="137" t="s">
        <v>124</v>
      </c>
      <c r="C79" s="137" t="s">
        <v>185</v>
      </c>
      <c r="D79" s="137" t="s">
        <v>373</v>
      </c>
      <c r="E79" s="137">
        <v>32961</v>
      </c>
      <c r="F79" s="137" t="s">
        <v>5</v>
      </c>
      <c r="G79" s="137" t="s">
        <v>28</v>
      </c>
      <c r="H79" s="137" t="s">
        <v>341</v>
      </c>
      <c r="I79" s="137">
        <v>511812736</v>
      </c>
      <c r="J79" s="137" t="s">
        <v>180</v>
      </c>
      <c r="K79" s="21">
        <v>46146.539803240739</v>
      </c>
      <c r="L79" s="21">
        <v>46147.774270833332</v>
      </c>
      <c r="M79" s="137" t="s">
        <v>362</v>
      </c>
      <c r="N79" s="137" t="s">
        <v>363</v>
      </c>
      <c r="O79" s="137" t="s">
        <v>37</v>
      </c>
      <c r="P79" s="137">
        <v>0</v>
      </c>
      <c r="Q79" s="137" t="s">
        <v>191</v>
      </c>
      <c r="R79" s="137" t="s">
        <v>342</v>
      </c>
    </row>
    <row r="80" spans="1:18" s="137" customFormat="1">
      <c r="A80" s="137" t="s">
        <v>186</v>
      </c>
      <c r="B80" s="137" t="s">
        <v>124</v>
      </c>
      <c r="C80" s="137" t="s">
        <v>185</v>
      </c>
      <c r="D80" s="137" t="s">
        <v>373</v>
      </c>
      <c r="E80" s="137">
        <v>32961</v>
      </c>
      <c r="F80" s="137" t="s">
        <v>5</v>
      </c>
      <c r="G80" s="137" t="s">
        <v>28</v>
      </c>
      <c r="H80" s="137" t="s">
        <v>341</v>
      </c>
      <c r="I80" s="137">
        <v>511812736</v>
      </c>
      <c r="J80" s="137" t="s">
        <v>180</v>
      </c>
      <c r="K80" s="21">
        <v>46146.539803240739</v>
      </c>
      <c r="L80" s="21">
        <v>46147.774270833332</v>
      </c>
      <c r="M80" s="137" t="s">
        <v>364</v>
      </c>
      <c r="N80" s="137" t="s">
        <v>365</v>
      </c>
      <c r="O80" s="137" t="s">
        <v>35</v>
      </c>
      <c r="P80" s="137">
        <v>0</v>
      </c>
      <c r="Q80" s="137" t="s">
        <v>191</v>
      </c>
      <c r="R80" s="137" t="s">
        <v>342</v>
      </c>
    </row>
    <row r="81" spans="1:18" s="137" customFormat="1">
      <c r="A81" s="137" t="s">
        <v>186</v>
      </c>
      <c r="B81" s="137" t="s">
        <v>124</v>
      </c>
      <c r="C81" s="137" t="s">
        <v>185</v>
      </c>
      <c r="D81" s="137" t="s">
        <v>373</v>
      </c>
      <c r="E81" s="137">
        <v>32961</v>
      </c>
      <c r="F81" s="137" t="s">
        <v>5</v>
      </c>
      <c r="G81" s="137" t="s">
        <v>28</v>
      </c>
      <c r="H81" s="137" t="s">
        <v>341</v>
      </c>
      <c r="I81" s="137">
        <v>511812736</v>
      </c>
      <c r="J81" s="137" t="s">
        <v>180</v>
      </c>
      <c r="K81" s="21">
        <v>46146.539803240739</v>
      </c>
      <c r="L81" s="21">
        <v>46147.774270833332</v>
      </c>
      <c r="M81" s="137" t="s">
        <v>364</v>
      </c>
      <c r="N81" s="137" t="s">
        <v>366</v>
      </c>
      <c r="O81" s="137" t="s">
        <v>35</v>
      </c>
      <c r="P81" s="137">
        <v>0</v>
      </c>
      <c r="Q81" s="137" t="s">
        <v>191</v>
      </c>
      <c r="R81" s="137" t="s">
        <v>342</v>
      </c>
    </row>
    <row r="82" spans="1:18" s="137" customFormat="1">
      <c r="A82" s="137" t="s">
        <v>186</v>
      </c>
      <c r="B82" s="137" t="s">
        <v>124</v>
      </c>
      <c r="C82" s="137" t="s">
        <v>185</v>
      </c>
      <c r="D82" s="137" t="s">
        <v>373</v>
      </c>
      <c r="E82" s="137">
        <v>32961</v>
      </c>
      <c r="F82" s="137" t="s">
        <v>5</v>
      </c>
      <c r="G82" s="137" t="s">
        <v>28</v>
      </c>
      <c r="H82" s="137" t="s">
        <v>341</v>
      </c>
      <c r="I82" s="137">
        <v>511812736</v>
      </c>
      <c r="J82" s="137" t="s">
        <v>180</v>
      </c>
      <c r="K82" s="21">
        <v>46146.539803240739</v>
      </c>
      <c r="L82" s="21">
        <v>46147.774270833332</v>
      </c>
      <c r="M82" s="137" t="s">
        <v>364</v>
      </c>
      <c r="N82" s="137" t="s">
        <v>367</v>
      </c>
      <c r="O82" s="137" t="s">
        <v>41</v>
      </c>
      <c r="P82" s="137">
        <v>0</v>
      </c>
      <c r="Q82" s="137" t="s">
        <v>191</v>
      </c>
      <c r="R82" s="137" t="s">
        <v>342</v>
      </c>
    </row>
    <row r="83" spans="1:18" s="137" customFormat="1">
      <c r="A83" s="137" t="s">
        <v>186</v>
      </c>
      <c r="B83" s="137" t="s">
        <v>120</v>
      </c>
      <c r="C83" s="137" t="s">
        <v>185</v>
      </c>
      <c r="D83" s="137" t="s">
        <v>302</v>
      </c>
      <c r="E83" s="137">
        <v>32760</v>
      </c>
      <c r="F83" s="137" t="s">
        <v>5</v>
      </c>
      <c r="G83" s="137" t="s">
        <v>28</v>
      </c>
      <c r="H83" s="137" t="s">
        <v>341</v>
      </c>
      <c r="I83" s="137">
        <v>511807740</v>
      </c>
      <c r="J83" s="137" t="s">
        <v>180</v>
      </c>
      <c r="K83" s="21">
        <v>46146.515925925924</v>
      </c>
      <c r="L83" s="21">
        <v>46147.776122685187</v>
      </c>
      <c r="M83" s="137" t="s">
        <v>287</v>
      </c>
      <c r="N83" s="137" t="s">
        <v>287</v>
      </c>
      <c r="O83" s="137" t="s">
        <v>35</v>
      </c>
      <c r="P83" s="137">
        <v>0</v>
      </c>
      <c r="Q83" s="137" t="s">
        <v>191</v>
      </c>
      <c r="R83" s="137" t="s">
        <v>342</v>
      </c>
    </row>
    <row r="84" spans="1:18" s="137" customFormat="1">
      <c r="A84" s="137" t="s">
        <v>186</v>
      </c>
      <c r="B84" s="137" t="s">
        <v>120</v>
      </c>
      <c r="C84" s="137" t="s">
        <v>185</v>
      </c>
      <c r="D84" s="137" t="s">
        <v>302</v>
      </c>
      <c r="E84" s="137">
        <v>32760</v>
      </c>
      <c r="F84" s="137" t="s">
        <v>5</v>
      </c>
      <c r="G84" s="137" t="s">
        <v>28</v>
      </c>
      <c r="H84" s="137" t="s">
        <v>341</v>
      </c>
      <c r="I84" s="137">
        <v>511807740</v>
      </c>
      <c r="J84" s="137" t="s">
        <v>180</v>
      </c>
      <c r="K84" s="21">
        <v>46146.515925925924</v>
      </c>
      <c r="L84" s="21">
        <v>46147.776122685187</v>
      </c>
      <c r="M84" s="137" t="s">
        <v>343</v>
      </c>
      <c r="N84" s="137" t="s">
        <v>288</v>
      </c>
      <c r="O84" s="137" t="s">
        <v>39</v>
      </c>
      <c r="P84" s="137">
        <v>0</v>
      </c>
      <c r="Q84" s="137" t="s">
        <v>191</v>
      </c>
      <c r="R84" s="137" t="s">
        <v>342</v>
      </c>
    </row>
    <row r="85" spans="1:18" s="137" customFormat="1">
      <c r="A85" s="137" t="s">
        <v>186</v>
      </c>
      <c r="B85" s="137" t="s">
        <v>120</v>
      </c>
      <c r="C85" s="137" t="s">
        <v>185</v>
      </c>
      <c r="D85" s="137" t="s">
        <v>302</v>
      </c>
      <c r="E85" s="137">
        <v>32760</v>
      </c>
      <c r="F85" s="137" t="s">
        <v>5</v>
      </c>
      <c r="G85" s="137" t="s">
        <v>28</v>
      </c>
      <c r="H85" s="137" t="s">
        <v>341</v>
      </c>
      <c r="I85" s="137">
        <v>511807740</v>
      </c>
      <c r="J85" s="137" t="s">
        <v>180</v>
      </c>
      <c r="K85" s="21">
        <v>46146.515925925924</v>
      </c>
      <c r="L85" s="21">
        <v>46147.776122685187</v>
      </c>
      <c r="M85" s="137" t="s">
        <v>343</v>
      </c>
      <c r="N85" s="137" t="s">
        <v>193</v>
      </c>
      <c r="O85" s="137" t="s">
        <v>35</v>
      </c>
      <c r="P85" s="137">
        <v>0</v>
      </c>
      <c r="Q85" s="137" t="s">
        <v>191</v>
      </c>
      <c r="R85" s="137" t="s">
        <v>342</v>
      </c>
    </row>
    <row r="86" spans="1:18" s="137" customFormat="1">
      <c r="A86" s="137" t="s">
        <v>186</v>
      </c>
      <c r="B86" s="137" t="s">
        <v>120</v>
      </c>
      <c r="C86" s="137" t="s">
        <v>185</v>
      </c>
      <c r="D86" s="137" t="s">
        <v>302</v>
      </c>
      <c r="E86" s="137">
        <v>32760</v>
      </c>
      <c r="F86" s="137" t="s">
        <v>5</v>
      </c>
      <c r="G86" s="137" t="s">
        <v>28</v>
      </c>
      <c r="H86" s="137" t="s">
        <v>341</v>
      </c>
      <c r="I86" s="137">
        <v>511807740</v>
      </c>
      <c r="J86" s="137" t="s">
        <v>180</v>
      </c>
      <c r="K86" s="21">
        <v>46146.515925925924</v>
      </c>
      <c r="L86" s="21">
        <v>46147.776122685187</v>
      </c>
      <c r="M86" s="137" t="s">
        <v>344</v>
      </c>
      <c r="N86" s="137" t="s">
        <v>345</v>
      </c>
      <c r="O86" s="137" t="s">
        <v>39</v>
      </c>
      <c r="P86" s="137">
        <v>0</v>
      </c>
      <c r="Q86" s="137" t="s">
        <v>191</v>
      </c>
      <c r="R86" s="137" t="s">
        <v>342</v>
      </c>
    </row>
    <row r="87" spans="1:18" s="137" customFormat="1">
      <c r="A87" s="137" t="s">
        <v>186</v>
      </c>
      <c r="B87" s="137" t="s">
        <v>120</v>
      </c>
      <c r="C87" s="137" t="s">
        <v>185</v>
      </c>
      <c r="D87" s="137" t="s">
        <v>302</v>
      </c>
      <c r="E87" s="137">
        <v>32760</v>
      </c>
      <c r="F87" s="137" t="s">
        <v>5</v>
      </c>
      <c r="G87" s="137" t="s">
        <v>28</v>
      </c>
      <c r="H87" s="137" t="s">
        <v>341</v>
      </c>
      <c r="I87" s="137">
        <v>511807740</v>
      </c>
      <c r="J87" s="137" t="s">
        <v>180</v>
      </c>
      <c r="K87" s="21">
        <v>46146.515925925924</v>
      </c>
      <c r="L87" s="21">
        <v>46147.776122685187</v>
      </c>
      <c r="M87" s="137" t="s">
        <v>344</v>
      </c>
      <c r="N87" s="137" t="s">
        <v>346</v>
      </c>
      <c r="O87" s="137" t="s">
        <v>39</v>
      </c>
      <c r="P87" s="137">
        <v>0</v>
      </c>
      <c r="Q87" s="137" t="s">
        <v>191</v>
      </c>
      <c r="R87" s="137" t="s">
        <v>342</v>
      </c>
    </row>
    <row r="88" spans="1:18" s="137" customFormat="1">
      <c r="A88" s="137" t="s">
        <v>186</v>
      </c>
      <c r="B88" s="137" t="s">
        <v>120</v>
      </c>
      <c r="C88" s="137" t="s">
        <v>185</v>
      </c>
      <c r="D88" s="137" t="s">
        <v>302</v>
      </c>
      <c r="E88" s="137">
        <v>32760</v>
      </c>
      <c r="F88" s="137" t="s">
        <v>5</v>
      </c>
      <c r="G88" s="137" t="s">
        <v>28</v>
      </c>
      <c r="H88" s="137" t="s">
        <v>341</v>
      </c>
      <c r="I88" s="137">
        <v>511807740</v>
      </c>
      <c r="J88" s="137" t="s">
        <v>180</v>
      </c>
      <c r="K88" s="21">
        <v>46146.515925925924</v>
      </c>
      <c r="L88" s="21">
        <v>46147.776122685187</v>
      </c>
      <c r="M88" s="137" t="s">
        <v>347</v>
      </c>
      <c r="N88" s="137" t="s">
        <v>348</v>
      </c>
      <c r="O88" s="137" t="s">
        <v>41</v>
      </c>
      <c r="P88" s="137">
        <v>0</v>
      </c>
      <c r="Q88" s="137" t="s">
        <v>191</v>
      </c>
      <c r="R88" s="137" t="s">
        <v>342</v>
      </c>
    </row>
    <row r="89" spans="1:18" s="137" customFormat="1">
      <c r="A89" s="137" t="s">
        <v>186</v>
      </c>
      <c r="B89" s="137" t="s">
        <v>120</v>
      </c>
      <c r="C89" s="137" t="s">
        <v>185</v>
      </c>
      <c r="D89" s="137" t="s">
        <v>302</v>
      </c>
      <c r="E89" s="137">
        <v>32760</v>
      </c>
      <c r="F89" s="137" t="s">
        <v>5</v>
      </c>
      <c r="G89" s="137" t="s">
        <v>28</v>
      </c>
      <c r="H89" s="137" t="s">
        <v>341</v>
      </c>
      <c r="I89" s="137">
        <v>511807740</v>
      </c>
      <c r="J89" s="137" t="s">
        <v>180</v>
      </c>
      <c r="K89" s="21">
        <v>46146.515925925924</v>
      </c>
      <c r="L89" s="21">
        <v>46147.776122685187</v>
      </c>
      <c r="M89" s="137" t="s">
        <v>347</v>
      </c>
      <c r="N89" s="137" t="s">
        <v>349</v>
      </c>
      <c r="O89" s="137" t="s">
        <v>39</v>
      </c>
      <c r="P89" s="137">
        <v>0</v>
      </c>
      <c r="Q89" s="137" t="s">
        <v>191</v>
      </c>
      <c r="R89" s="137" t="s">
        <v>342</v>
      </c>
    </row>
    <row r="90" spans="1:18" s="137" customFormat="1">
      <c r="A90" s="137" t="s">
        <v>186</v>
      </c>
      <c r="B90" s="137" t="s">
        <v>120</v>
      </c>
      <c r="C90" s="137" t="s">
        <v>185</v>
      </c>
      <c r="D90" s="137" t="s">
        <v>302</v>
      </c>
      <c r="E90" s="137">
        <v>32760</v>
      </c>
      <c r="F90" s="137" t="s">
        <v>5</v>
      </c>
      <c r="G90" s="137" t="s">
        <v>28</v>
      </c>
      <c r="H90" s="137" t="s">
        <v>341</v>
      </c>
      <c r="I90" s="137">
        <v>511807740</v>
      </c>
      <c r="J90" s="137" t="s">
        <v>180</v>
      </c>
      <c r="K90" s="21">
        <v>46146.515925925924</v>
      </c>
      <c r="L90" s="21">
        <v>46147.776122685187</v>
      </c>
      <c r="M90" s="137" t="s">
        <v>347</v>
      </c>
      <c r="N90" s="137" t="s">
        <v>329</v>
      </c>
      <c r="O90" s="137" t="s">
        <v>35</v>
      </c>
      <c r="P90" s="137">
        <v>0</v>
      </c>
      <c r="Q90" s="137" t="s">
        <v>191</v>
      </c>
      <c r="R90" s="137" t="s">
        <v>342</v>
      </c>
    </row>
    <row r="91" spans="1:18" s="137" customFormat="1">
      <c r="A91" s="137" t="s">
        <v>186</v>
      </c>
      <c r="B91" s="137" t="s">
        <v>120</v>
      </c>
      <c r="C91" s="137" t="s">
        <v>185</v>
      </c>
      <c r="D91" s="137" t="s">
        <v>302</v>
      </c>
      <c r="E91" s="137">
        <v>32760</v>
      </c>
      <c r="F91" s="137" t="s">
        <v>5</v>
      </c>
      <c r="G91" s="137" t="s">
        <v>28</v>
      </c>
      <c r="H91" s="137" t="s">
        <v>341</v>
      </c>
      <c r="I91" s="137">
        <v>511807740</v>
      </c>
      <c r="J91" s="137" t="s">
        <v>180</v>
      </c>
      <c r="K91" s="21">
        <v>46146.515925925924</v>
      </c>
      <c r="L91" s="21">
        <v>46147.776122685187</v>
      </c>
      <c r="M91" s="137" t="s">
        <v>347</v>
      </c>
      <c r="N91" s="137" t="s">
        <v>194</v>
      </c>
      <c r="O91" s="137" t="s">
        <v>41</v>
      </c>
      <c r="P91" s="137">
        <v>0</v>
      </c>
      <c r="Q91" s="137" t="s">
        <v>191</v>
      </c>
      <c r="R91" s="137" t="s">
        <v>342</v>
      </c>
    </row>
    <row r="92" spans="1:18" s="137" customFormat="1">
      <c r="A92" s="137" t="s">
        <v>186</v>
      </c>
      <c r="B92" s="137" t="s">
        <v>120</v>
      </c>
      <c r="C92" s="137" t="s">
        <v>185</v>
      </c>
      <c r="D92" s="137" t="s">
        <v>302</v>
      </c>
      <c r="E92" s="137">
        <v>32760</v>
      </c>
      <c r="F92" s="137" t="s">
        <v>5</v>
      </c>
      <c r="G92" s="137" t="s">
        <v>28</v>
      </c>
      <c r="H92" s="137" t="s">
        <v>341</v>
      </c>
      <c r="I92" s="137">
        <v>511807740</v>
      </c>
      <c r="J92" s="137" t="s">
        <v>180</v>
      </c>
      <c r="K92" s="21">
        <v>46146.515925925924</v>
      </c>
      <c r="L92" s="21">
        <v>46147.776122685187</v>
      </c>
      <c r="M92" s="137" t="s">
        <v>347</v>
      </c>
      <c r="N92" s="137" t="s">
        <v>350</v>
      </c>
      <c r="O92" s="137" t="s">
        <v>39</v>
      </c>
      <c r="P92" s="137">
        <v>0</v>
      </c>
      <c r="Q92" s="137" t="s">
        <v>191</v>
      </c>
      <c r="R92" s="137" t="s">
        <v>342</v>
      </c>
    </row>
    <row r="93" spans="1:18" s="137" customFormat="1">
      <c r="A93" s="137" t="s">
        <v>186</v>
      </c>
      <c r="B93" s="137" t="s">
        <v>120</v>
      </c>
      <c r="C93" s="137" t="s">
        <v>185</v>
      </c>
      <c r="D93" s="137" t="s">
        <v>302</v>
      </c>
      <c r="E93" s="137">
        <v>32760</v>
      </c>
      <c r="F93" s="137" t="s">
        <v>5</v>
      </c>
      <c r="G93" s="137" t="s">
        <v>28</v>
      </c>
      <c r="H93" s="137" t="s">
        <v>341</v>
      </c>
      <c r="I93" s="137">
        <v>511807740</v>
      </c>
      <c r="J93" s="137" t="s">
        <v>180</v>
      </c>
      <c r="K93" s="21">
        <v>46146.515925925924</v>
      </c>
      <c r="L93" s="21">
        <v>46147.776122685187</v>
      </c>
      <c r="M93" s="137" t="s">
        <v>347</v>
      </c>
      <c r="N93" s="137" t="s">
        <v>195</v>
      </c>
      <c r="O93" s="137" t="s">
        <v>41</v>
      </c>
      <c r="P93" s="137">
        <v>0</v>
      </c>
      <c r="Q93" s="137" t="s">
        <v>191</v>
      </c>
      <c r="R93" s="137" t="s">
        <v>342</v>
      </c>
    </row>
    <row r="94" spans="1:18" s="137" customFormat="1">
      <c r="A94" s="137" t="s">
        <v>186</v>
      </c>
      <c r="B94" s="137" t="s">
        <v>120</v>
      </c>
      <c r="C94" s="137" t="s">
        <v>185</v>
      </c>
      <c r="D94" s="137" t="s">
        <v>302</v>
      </c>
      <c r="E94" s="137">
        <v>32760</v>
      </c>
      <c r="F94" s="137" t="s">
        <v>5</v>
      </c>
      <c r="G94" s="137" t="s">
        <v>28</v>
      </c>
      <c r="H94" s="137" t="s">
        <v>341</v>
      </c>
      <c r="I94" s="137">
        <v>511807740</v>
      </c>
      <c r="J94" s="137" t="s">
        <v>180</v>
      </c>
      <c r="K94" s="21">
        <v>46146.515925925924</v>
      </c>
      <c r="L94" s="21">
        <v>46147.776122685187</v>
      </c>
      <c r="M94" s="137" t="s">
        <v>347</v>
      </c>
      <c r="N94" s="137" t="s">
        <v>351</v>
      </c>
      <c r="O94" s="137" t="s">
        <v>35</v>
      </c>
      <c r="P94" s="137">
        <v>0</v>
      </c>
      <c r="Q94" s="137" t="s">
        <v>191</v>
      </c>
      <c r="R94" s="137" t="s">
        <v>342</v>
      </c>
    </row>
    <row r="95" spans="1:18" s="137" customFormat="1">
      <c r="A95" s="137" t="s">
        <v>186</v>
      </c>
      <c r="B95" s="137" t="s">
        <v>120</v>
      </c>
      <c r="C95" s="137" t="s">
        <v>185</v>
      </c>
      <c r="D95" s="137" t="s">
        <v>302</v>
      </c>
      <c r="E95" s="137">
        <v>32760</v>
      </c>
      <c r="F95" s="137" t="s">
        <v>5</v>
      </c>
      <c r="G95" s="137" t="s">
        <v>28</v>
      </c>
      <c r="H95" s="137" t="s">
        <v>341</v>
      </c>
      <c r="I95" s="137">
        <v>511807740</v>
      </c>
      <c r="J95" s="137" t="s">
        <v>180</v>
      </c>
      <c r="K95" s="21">
        <v>46146.515925925924</v>
      </c>
      <c r="L95" s="21">
        <v>46147.776122685187</v>
      </c>
      <c r="M95" s="137" t="s">
        <v>347</v>
      </c>
      <c r="N95" s="137" t="s">
        <v>196</v>
      </c>
      <c r="O95" s="137" t="s">
        <v>41</v>
      </c>
      <c r="P95" s="137">
        <v>0</v>
      </c>
      <c r="Q95" s="137" t="s">
        <v>191</v>
      </c>
      <c r="R95" s="137" t="s">
        <v>342</v>
      </c>
    </row>
    <row r="96" spans="1:18" s="137" customFormat="1">
      <c r="A96" s="137" t="s">
        <v>186</v>
      </c>
      <c r="B96" s="137" t="s">
        <v>120</v>
      </c>
      <c r="C96" s="137" t="s">
        <v>185</v>
      </c>
      <c r="D96" s="137" t="s">
        <v>302</v>
      </c>
      <c r="E96" s="137">
        <v>32760</v>
      </c>
      <c r="F96" s="137" t="s">
        <v>5</v>
      </c>
      <c r="G96" s="137" t="s">
        <v>28</v>
      </c>
      <c r="H96" s="137" t="s">
        <v>341</v>
      </c>
      <c r="I96" s="137">
        <v>511807740</v>
      </c>
      <c r="J96" s="137" t="s">
        <v>180</v>
      </c>
      <c r="K96" s="21">
        <v>46146.515925925924</v>
      </c>
      <c r="L96" s="21">
        <v>46147.776122685187</v>
      </c>
      <c r="M96" s="137" t="s">
        <v>352</v>
      </c>
      <c r="N96" s="137" t="s">
        <v>352</v>
      </c>
      <c r="O96" s="137" t="s">
        <v>35</v>
      </c>
      <c r="P96" s="137">
        <v>0</v>
      </c>
      <c r="Q96" s="137" t="s">
        <v>191</v>
      </c>
      <c r="R96" s="137" t="s">
        <v>342</v>
      </c>
    </row>
    <row r="97" spans="1:19" s="137" customFormat="1">
      <c r="A97" s="137" t="s">
        <v>186</v>
      </c>
      <c r="B97" s="137" t="s">
        <v>120</v>
      </c>
      <c r="C97" s="137" t="s">
        <v>185</v>
      </c>
      <c r="D97" s="137" t="s">
        <v>302</v>
      </c>
      <c r="E97" s="137">
        <v>32760</v>
      </c>
      <c r="F97" s="137" t="s">
        <v>5</v>
      </c>
      <c r="G97" s="137" t="s">
        <v>28</v>
      </c>
      <c r="H97" s="137" t="s">
        <v>341</v>
      </c>
      <c r="I97" s="137">
        <v>511807740</v>
      </c>
      <c r="J97" s="137" t="s">
        <v>180</v>
      </c>
      <c r="K97" s="21">
        <v>46146.515925925924</v>
      </c>
      <c r="L97" s="21">
        <v>46147.776122685187</v>
      </c>
      <c r="M97" s="137" t="s">
        <v>353</v>
      </c>
      <c r="N97" s="137" t="s">
        <v>197</v>
      </c>
      <c r="O97" s="137" t="s">
        <v>41</v>
      </c>
      <c r="P97" s="137">
        <v>0</v>
      </c>
      <c r="Q97" s="137" t="s">
        <v>191</v>
      </c>
      <c r="R97" s="137" t="s">
        <v>342</v>
      </c>
    </row>
    <row r="98" spans="1:19" s="137" customFormat="1">
      <c r="A98" s="137" t="s">
        <v>186</v>
      </c>
      <c r="B98" s="137" t="s">
        <v>120</v>
      </c>
      <c r="C98" s="137" t="s">
        <v>185</v>
      </c>
      <c r="D98" s="137" t="s">
        <v>302</v>
      </c>
      <c r="E98" s="137">
        <v>32760</v>
      </c>
      <c r="F98" s="137" t="s">
        <v>5</v>
      </c>
      <c r="G98" s="137" t="s">
        <v>28</v>
      </c>
      <c r="H98" s="137" t="s">
        <v>341</v>
      </c>
      <c r="I98" s="137">
        <v>511807740</v>
      </c>
      <c r="J98" s="137" t="s">
        <v>180</v>
      </c>
      <c r="K98" s="21">
        <v>46146.515925925924</v>
      </c>
      <c r="L98" s="21">
        <v>46147.776122685187</v>
      </c>
      <c r="M98" s="137" t="s">
        <v>353</v>
      </c>
      <c r="N98" s="137" t="s">
        <v>330</v>
      </c>
      <c r="O98" s="137" t="s">
        <v>41</v>
      </c>
      <c r="P98" s="137">
        <v>0</v>
      </c>
      <c r="Q98" s="137" t="s">
        <v>191</v>
      </c>
      <c r="R98" s="137" t="s">
        <v>342</v>
      </c>
    </row>
    <row r="99" spans="1:19" s="137" customFormat="1">
      <c r="A99" s="137" t="s">
        <v>186</v>
      </c>
      <c r="B99" s="137" t="s">
        <v>120</v>
      </c>
      <c r="C99" s="137" t="s">
        <v>185</v>
      </c>
      <c r="D99" s="137" t="s">
        <v>302</v>
      </c>
      <c r="E99" s="137">
        <v>32760</v>
      </c>
      <c r="F99" s="137" t="s">
        <v>5</v>
      </c>
      <c r="G99" s="137" t="s">
        <v>28</v>
      </c>
      <c r="H99" s="137" t="s">
        <v>341</v>
      </c>
      <c r="I99" s="137">
        <v>511807740</v>
      </c>
      <c r="J99" s="137" t="s">
        <v>180</v>
      </c>
      <c r="K99" s="21">
        <v>46146.515925925924</v>
      </c>
      <c r="L99" s="21">
        <v>46147.776122685187</v>
      </c>
      <c r="M99" s="137" t="s">
        <v>353</v>
      </c>
      <c r="N99" s="137" t="s">
        <v>354</v>
      </c>
      <c r="O99" s="137" t="s">
        <v>39</v>
      </c>
      <c r="P99" s="137">
        <v>0</v>
      </c>
      <c r="Q99" s="137" t="s">
        <v>191</v>
      </c>
      <c r="R99" s="137" t="s">
        <v>342</v>
      </c>
    </row>
    <row r="100" spans="1:19" s="137" customFormat="1">
      <c r="A100" s="137" t="s">
        <v>186</v>
      </c>
      <c r="B100" s="137" t="s">
        <v>120</v>
      </c>
      <c r="C100" s="137" t="s">
        <v>185</v>
      </c>
      <c r="D100" s="137" t="s">
        <v>302</v>
      </c>
      <c r="E100" s="137">
        <v>32760</v>
      </c>
      <c r="F100" s="137" t="s">
        <v>5</v>
      </c>
      <c r="G100" s="137" t="s">
        <v>28</v>
      </c>
      <c r="H100" s="137" t="s">
        <v>341</v>
      </c>
      <c r="I100" s="137">
        <v>511807740</v>
      </c>
      <c r="J100" s="137" t="s">
        <v>180</v>
      </c>
      <c r="K100" s="21">
        <v>46146.515925925924</v>
      </c>
      <c r="L100" s="21">
        <v>46147.776122685187</v>
      </c>
      <c r="M100" s="137" t="s">
        <v>353</v>
      </c>
      <c r="N100" s="137" t="s">
        <v>355</v>
      </c>
      <c r="O100" s="137" t="s">
        <v>35</v>
      </c>
      <c r="P100" s="137">
        <v>0</v>
      </c>
      <c r="Q100" s="137" t="s">
        <v>191</v>
      </c>
      <c r="R100" s="137" t="s">
        <v>342</v>
      </c>
    </row>
    <row r="101" spans="1:19" s="137" customFormat="1">
      <c r="A101" s="137" t="s">
        <v>186</v>
      </c>
      <c r="B101" s="137" t="s">
        <v>120</v>
      </c>
      <c r="C101" s="137" t="s">
        <v>185</v>
      </c>
      <c r="D101" s="137" t="s">
        <v>302</v>
      </c>
      <c r="E101" s="137">
        <v>32760</v>
      </c>
      <c r="F101" s="137" t="s">
        <v>5</v>
      </c>
      <c r="G101" s="137" t="s">
        <v>28</v>
      </c>
      <c r="H101" s="137" t="s">
        <v>341</v>
      </c>
      <c r="I101" s="137">
        <v>511807740</v>
      </c>
      <c r="J101" s="137" t="s">
        <v>180</v>
      </c>
      <c r="K101" s="21">
        <v>46146.515925925924</v>
      </c>
      <c r="L101" s="21">
        <v>46147.776122685187</v>
      </c>
      <c r="M101" s="137" t="s">
        <v>353</v>
      </c>
      <c r="N101" s="137" t="s">
        <v>356</v>
      </c>
      <c r="O101" s="137" t="s">
        <v>39</v>
      </c>
      <c r="P101" s="137">
        <v>0</v>
      </c>
      <c r="Q101" s="137" t="s">
        <v>191</v>
      </c>
      <c r="R101" s="137" t="s">
        <v>342</v>
      </c>
    </row>
    <row r="102" spans="1:19" s="137" customFormat="1">
      <c r="A102" s="137" t="s">
        <v>186</v>
      </c>
      <c r="B102" s="137" t="s">
        <v>120</v>
      </c>
      <c r="C102" s="137" t="s">
        <v>185</v>
      </c>
      <c r="D102" s="137" t="s">
        <v>302</v>
      </c>
      <c r="E102" s="137">
        <v>32760</v>
      </c>
      <c r="F102" s="137" t="s">
        <v>5</v>
      </c>
      <c r="G102" s="137" t="s">
        <v>28</v>
      </c>
      <c r="H102" s="137" t="s">
        <v>341</v>
      </c>
      <c r="I102" s="137">
        <v>511807740</v>
      </c>
      <c r="J102" s="137" t="s">
        <v>180</v>
      </c>
      <c r="K102" s="21">
        <v>46146.515925925924</v>
      </c>
      <c r="L102" s="21">
        <v>46147.776122685187</v>
      </c>
      <c r="M102" s="137" t="s">
        <v>353</v>
      </c>
      <c r="N102" s="137" t="s">
        <v>357</v>
      </c>
      <c r="O102" s="137" t="s">
        <v>39</v>
      </c>
      <c r="P102" s="137">
        <v>0</v>
      </c>
      <c r="Q102" s="137" t="s">
        <v>191</v>
      </c>
      <c r="R102" s="137" t="s">
        <v>342</v>
      </c>
    </row>
    <row r="103" spans="1:19" s="137" customFormat="1">
      <c r="A103" s="137" t="s">
        <v>186</v>
      </c>
      <c r="B103" s="137" t="s">
        <v>120</v>
      </c>
      <c r="C103" s="137" t="s">
        <v>185</v>
      </c>
      <c r="D103" s="137" t="s">
        <v>302</v>
      </c>
      <c r="E103" s="137">
        <v>32760</v>
      </c>
      <c r="F103" s="137" t="s">
        <v>5</v>
      </c>
      <c r="G103" s="137" t="s">
        <v>28</v>
      </c>
      <c r="H103" s="137" t="s">
        <v>341</v>
      </c>
      <c r="I103" s="137">
        <v>511807740</v>
      </c>
      <c r="J103" s="137" t="s">
        <v>180</v>
      </c>
      <c r="K103" s="21">
        <v>46146.515925925924</v>
      </c>
      <c r="L103" s="21">
        <v>46147.776122685187</v>
      </c>
      <c r="M103" s="137" t="s">
        <v>358</v>
      </c>
      <c r="N103" s="137" t="s">
        <v>359</v>
      </c>
      <c r="O103" s="137" t="s">
        <v>39</v>
      </c>
      <c r="P103" s="137">
        <v>0</v>
      </c>
      <c r="Q103" s="137" t="s">
        <v>191</v>
      </c>
      <c r="R103" s="137" t="s">
        <v>342</v>
      </c>
    </row>
    <row r="104" spans="1:19" s="137" customFormat="1">
      <c r="A104" s="137" t="s">
        <v>186</v>
      </c>
      <c r="B104" s="137" t="s">
        <v>120</v>
      </c>
      <c r="C104" s="137" t="s">
        <v>185</v>
      </c>
      <c r="D104" s="137" t="s">
        <v>302</v>
      </c>
      <c r="E104" s="137">
        <v>32760</v>
      </c>
      <c r="F104" s="137" t="s">
        <v>5</v>
      </c>
      <c r="G104" s="137" t="s">
        <v>28</v>
      </c>
      <c r="H104" s="137" t="s">
        <v>341</v>
      </c>
      <c r="I104" s="137">
        <v>511807740</v>
      </c>
      <c r="J104" s="137" t="s">
        <v>180</v>
      </c>
      <c r="K104" s="21">
        <v>46146.515925925924</v>
      </c>
      <c r="L104" s="21">
        <v>46147.776122685187</v>
      </c>
      <c r="M104" s="137" t="s">
        <v>358</v>
      </c>
      <c r="N104" s="137" t="s">
        <v>360</v>
      </c>
      <c r="O104" s="137" t="s">
        <v>35</v>
      </c>
      <c r="P104" s="137">
        <v>0</v>
      </c>
      <c r="Q104" s="137" t="s">
        <v>191</v>
      </c>
      <c r="R104" s="137" t="s">
        <v>342</v>
      </c>
    </row>
    <row r="105" spans="1:19" s="137" customFormat="1">
      <c r="A105" s="137" t="s">
        <v>186</v>
      </c>
      <c r="B105" s="137" t="s">
        <v>120</v>
      </c>
      <c r="C105" s="137" t="s">
        <v>185</v>
      </c>
      <c r="D105" s="137" t="s">
        <v>302</v>
      </c>
      <c r="E105" s="137">
        <v>32760</v>
      </c>
      <c r="F105" s="137" t="s">
        <v>5</v>
      </c>
      <c r="G105" s="137" t="s">
        <v>28</v>
      </c>
      <c r="H105" s="137" t="s">
        <v>341</v>
      </c>
      <c r="I105" s="137">
        <v>511807740</v>
      </c>
      <c r="J105" s="137" t="s">
        <v>180</v>
      </c>
      <c r="K105" s="21">
        <v>46146.515925925924</v>
      </c>
      <c r="L105" s="21">
        <v>46147.776122685187</v>
      </c>
      <c r="M105" s="137" t="s">
        <v>358</v>
      </c>
      <c r="N105" s="137" t="s">
        <v>361</v>
      </c>
      <c r="O105" s="137" t="s">
        <v>41</v>
      </c>
      <c r="P105" s="137">
        <v>0</v>
      </c>
      <c r="Q105" s="137" t="s">
        <v>191</v>
      </c>
      <c r="R105" s="137" t="s">
        <v>342</v>
      </c>
    </row>
    <row r="106" spans="1:19" s="137" customFormat="1">
      <c r="A106" s="137" t="s">
        <v>186</v>
      </c>
      <c r="B106" s="137" t="s">
        <v>120</v>
      </c>
      <c r="C106" s="137" t="s">
        <v>185</v>
      </c>
      <c r="D106" s="137" t="s">
        <v>302</v>
      </c>
      <c r="E106" s="137">
        <v>32760</v>
      </c>
      <c r="F106" s="137" t="s">
        <v>5</v>
      </c>
      <c r="G106" s="137" t="s">
        <v>28</v>
      </c>
      <c r="H106" s="137" t="s">
        <v>341</v>
      </c>
      <c r="I106" s="137">
        <v>511807740</v>
      </c>
      <c r="J106" s="137" t="s">
        <v>180</v>
      </c>
      <c r="K106" s="21">
        <v>46146.515925925924</v>
      </c>
      <c r="L106" s="21">
        <v>46147.776122685187</v>
      </c>
      <c r="M106" s="137" t="s">
        <v>362</v>
      </c>
      <c r="N106" s="137" t="s">
        <v>363</v>
      </c>
      <c r="O106" s="137" t="s">
        <v>37</v>
      </c>
      <c r="P106" s="137">
        <v>0</v>
      </c>
      <c r="Q106" s="137" t="s">
        <v>191</v>
      </c>
      <c r="R106" s="137" t="s">
        <v>342</v>
      </c>
    </row>
    <row r="107" spans="1:19" s="137" customFormat="1">
      <c r="A107" s="137" t="s">
        <v>186</v>
      </c>
      <c r="B107" s="137" t="s">
        <v>120</v>
      </c>
      <c r="C107" s="137" t="s">
        <v>185</v>
      </c>
      <c r="D107" s="137" t="s">
        <v>302</v>
      </c>
      <c r="E107" s="137">
        <v>32760</v>
      </c>
      <c r="F107" s="137" t="s">
        <v>5</v>
      </c>
      <c r="G107" s="137" t="s">
        <v>28</v>
      </c>
      <c r="H107" s="137" t="s">
        <v>341</v>
      </c>
      <c r="I107" s="137">
        <v>511807740</v>
      </c>
      <c r="J107" s="137" t="s">
        <v>180</v>
      </c>
      <c r="K107" s="21">
        <v>46146.515925925924</v>
      </c>
      <c r="L107" s="21">
        <v>46147.776122685187</v>
      </c>
      <c r="M107" s="137" t="s">
        <v>364</v>
      </c>
      <c r="N107" s="137" t="s">
        <v>365</v>
      </c>
      <c r="O107" s="137" t="s">
        <v>35</v>
      </c>
      <c r="P107" s="137">
        <v>0</v>
      </c>
      <c r="Q107" s="137" t="s">
        <v>191</v>
      </c>
      <c r="R107" s="137" t="s">
        <v>342</v>
      </c>
    </row>
    <row r="108" spans="1:19" s="137" customFormat="1">
      <c r="A108" s="137" t="s">
        <v>186</v>
      </c>
      <c r="B108" s="137" t="s">
        <v>120</v>
      </c>
      <c r="C108" s="137" t="s">
        <v>185</v>
      </c>
      <c r="D108" s="137" t="s">
        <v>302</v>
      </c>
      <c r="E108" s="137">
        <v>32760</v>
      </c>
      <c r="F108" s="137" t="s">
        <v>5</v>
      </c>
      <c r="G108" s="137" t="s">
        <v>28</v>
      </c>
      <c r="H108" s="137" t="s">
        <v>341</v>
      </c>
      <c r="I108" s="137">
        <v>511807740</v>
      </c>
      <c r="J108" s="137" t="s">
        <v>180</v>
      </c>
      <c r="K108" s="21">
        <v>46146.515925925924</v>
      </c>
      <c r="L108" s="21">
        <v>46147.776122685187</v>
      </c>
      <c r="M108" s="137" t="s">
        <v>364</v>
      </c>
      <c r="N108" s="137" t="s">
        <v>366</v>
      </c>
      <c r="O108" s="137" t="s">
        <v>35</v>
      </c>
      <c r="P108" s="137">
        <v>0</v>
      </c>
      <c r="Q108" s="137" t="s">
        <v>191</v>
      </c>
      <c r="R108" s="137" t="s">
        <v>342</v>
      </c>
    </row>
    <row r="109" spans="1:19" s="137" customFormat="1">
      <c r="A109" s="137" t="s">
        <v>186</v>
      </c>
      <c r="B109" s="137" t="s">
        <v>120</v>
      </c>
      <c r="C109" s="137" t="s">
        <v>185</v>
      </c>
      <c r="D109" s="137" t="s">
        <v>302</v>
      </c>
      <c r="E109" s="137">
        <v>32760</v>
      </c>
      <c r="F109" s="137" t="s">
        <v>5</v>
      </c>
      <c r="G109" s="137" t="s">
        <v>28</v>
      </c>
      <c r="H109" s="137" t="s">
        <v>341</v>
      </c>
      <c r="I109" s="137">
        <v>511807740</v>
      </c>
      <c r="J109" s="137" t="s">
        <v>180</v>
      </c>
      <c r="K109" s="21">
        <v>46146.515925925924</v>
      </c>
      <c r="L109" s="21">
        <v>46147.776122685187</v>
      </c>
      <c r="M109" s="137" t="s">
        <v>364</v>
      </c>
      <c r="N109" s="137" t="s">
        <v>367</v>
      </c>
      <c r="O109" s="137" t="s">
        <v>41</v>
      </c>
      <c r="P109" s="137">
        <v>0</v>
      </c>
      <c r="Q109" s="137" t="s">
        <v>191</v>
      </c>
      <c r="R109" s="137" t="s">
        <v>342</v>
      </c>
    </row>
    <row r="110" spans="1:19" s="137" customFormat="1">
      <c r="A110" s="137" t="s">
        <v>186</v>
      </c>
      <c r="B110" s="137" t="s">
        <v>120</v>
      </c>
      <c r="C110" s="137" t="s">
        <v>185</v>
      </c>
      <c r="D110" s="137" t="s">
        <v>310</v>
      </c>
      <c r="E110" s="137">
        <v>31924</v>
      </c>
      <c r="F110" s="137" t="s">
        <v>5</v>
      </c>
      <c r="G110" s="137" t="s">
        <v>28</v>
      </c>
      <c r="H110" s="137" t="s">
        <v>341</v>
      </c>
      <c r="I110" s="137">
        <v>511552599</v>
      </c>
      <c r="J110" s="137" t="s">
        <v>180</v>
      </c>
      <c r="K110" s="21">
        <v>46143.407500000001</v>
      </c>
      <c r="L110" s="21">
        <v>46147.777129629627</v>
      </c>
      <c r="M110" s="137" t="s">
        <v>287</v>
      </c>
      <c r="N110" s="137" t="s">
        <v>287</v>
      </c>
      <c r="O110" s="137" t="s">
        <v>35</v>
      </c>
      <c r="P110" s="137">
        <v>0</v>
      </c>
      <c r="Q110" s="137" t="s">
        <v>191</v>
      </c>
      <c r="R110" s="137" t="s">
        <v>342</v>
      </c>
      <c r="S110" s="137" t="s">
        <v>254</v>
      </c>
    </row>
    <row r="111" spans="1:19" s="137" customFormat="1">
      <c r="A111" s="137" t="s">
        <v>186</v>
      </c>
      <c r="B111" s="137" t="s">
        <v>120</v>
      </c>
      <c r="C111" s="137" t="s">
        <v>185</v>
      </c>
      <c r="D111" s="137" t="s">
        <v>310</v>
      </c>
      <c r="E111" s="137">
        <v>31924</v>
      </c>
      <c r="F111" s="137" t="s">
        <v>5</v>
      </c>
      <c r="G111" s="137" t="s">
        <v>28</v>
      </c>
      <c r="H111" s="137" t="s">
        <v>341</v>
      </c>
      <c r="I111" s="137">
        <v>511552599</v>
      </c>
      <c r="J111" s="137" t="s">
        <v>180</v>
      </c>
      <c r="K111" s="21">
        <v>46143.407500000001</v>
      </c>
      <c r="L111" s="21">
        <v>46147.777129629627</v>
      </c>
      <c r="M111" s="137" t="s">
        <v>343</v>
      </c>
      <c r="N111" s="137" t="s">
        <v>288</v>
      </c>
      <c r="O111" s="137" t="s">
        <v>39</v>
      </c>
      <c r="P111" s="137">
        <v>0</v>
      </c>
      <c r="Q111" s="137" t="s">
        <v>191</v>
      </c>
      <c r="R111" s="137" t="s">
        <v>342</v>
      </c>
      <c r="S111" s="137" t="s">
        <v>254</v>
      </c>
    </row>
    <row r="112" spans="1:19" s="137" customFormat="1">
      <c r="A112" s="137" t="s">
        <v>186</v>
      </c>
      <c r="B112" s="137" t="s">
        <v>120</v>
      </c>
      <c r="C112" s="137" t="s">
        <v>185</v>
      </c>
      <c r="D112" s="137" t="s">
        <v>310</v>
      </c>
      <c r="E112" s="137">
        <v>31924</v>
      </c>
      <c r="F112" s="137" t="s">
        <v>5</v>
      </c>
      <c r="G112" s="137" t="s">
        <v>28</v>
      </c>
      <c r="H112" s="137" t="s">
        <v>341</v>
      </c>
      <c r="I112" s="137">
        <v>511552599</v>
      </c>
      <c r="J112" s="137" t="s">
        <v>180</v>
      </c>
      <c r="K112" s="21">
        <v>46143.407500000001</v>
      </c>
      <c r="L112" s="21">
        <v>46147.777129629627</v>
      </c>
      <c r="M112" s="137" t="s">
        <v>343</v>
      </c>
      <c r="N112" s="137" t="s">
        <v>193</v>
      </c>
      <c r="O112" s="137" t="s">
        <v>35</v>
      </c>
      <c r="P112" s="137">
        <v>0</v>
      </c>
      <c r="Q112" s="137" t="s">
        <v>191</v>
      </c>
      <c r="R112" s="137" t="s">
        <v>342</v>
      </c>
      <c r="S112" s="137" t="s">
        <v>254</v>
      </c>
    </row>
    <row r="113" spans="1:19" s="137" customFormat="1">
      <c r="A113" s="137" t="s">
        <v>186</v>
      </c>
      <c r="B113" s="137" t="s">
        <v>120</v>
      </c>
      <c r="C113" s="137" t="s">
        <v>185</v>
      </c>
      <c r="D113" s="137" t="s">
        <v>310</v>
      </c>
      <c r="E113" s="137">
        <v>31924</v>
      </c>
      <c r="F113" s="137" t="s">
        <v>5</v>
      </c>
      <c r="G113" s="137" t="s">
        <v>28</v>
      </c>
      <c r="H113" s="137" t="s">
        <v>341</v>
      </c>
      <c r="I113" s="137">
        <v>511552599</v>
      </c>
      <c r="J113" s="137" t="s">
        <v>180</v>
      </c>
      <c r="K113" s="21">
        <v>46143.407500000001</v>
      </c>
      <c r="L113" s="21">
        <v>46147.777129629627</v>
      </c>
      <c r="M113" s="137" t="s">
        <v>344</v>
      </c>
      <c r="N113" s="137" t="s">
        <v>345</v>
      </c>
      <c r="O113" s="137" t="s">
        <v>39</v>
      </c>
      <c r="P113" s="137">
        <v>0</v>
      </c>
      <c r="Q113" s="137" t="s">
        <v>191</v>
      </c>
      <c r="R113" s="137" t="s">
        <v>342</v>
      </c>
      <c r="S113" s="137" t="s">
        <v>254</v>
      </c>
    </row>
    <row r="114" spans="1:19" s="137" customFormat="1">
      <c r="A114" s="137" t="s">
        <v>186</v>
      </c>
      <c r="B114" s="137" t="s">
        <v>120</v>
      </c>
      <c r="C114" s="137" t="s">
        <v>185</v>
      </c>
      <c r="D114" s="137" t="s">
        <v>310</v>
      </c>
      <c r="E114" s="137">
        <v>31924</v>
      </c>
      <c r="F114" s="137" t="s">
        <v>5</v>
      </c>
      <c r="G114" s="137" t="s">
        <v>28</v>
      </c>
      <c r="H114" s="137" t="s">
        <v>341</v>
      </c>
      <c r="I114" s="137">
        <v>511552599</v>
      </c>
      <c r="J114" s="137" t="s">
        <v>180</v>
      </c>
      <c r="K114" s="21">
        <v>46143.407500000001</v>
      </c>
      <c r="L114" s="21">
        <v>46147.777129629627</v>
      </c>
      <c r="M114" s="137" t="s">
        <v>344</v>
      </c>
      <c r="N114" s="137" t="s">
        <v>346</v>
      </c>
      <c r="O114" s="137" t="s">
        <v>39</v>
      </c>
      <c r="P114" s="137">
        <v>0</v>
      </c>
      <c r="Q114" s="137" t="s">
        <v>191</v>
      </c>
      <c r="R114" s="137" t="s">
        <v>342</v>
      </c>
      <c r="S114" s="137" t="s">
        <v>254</v>
      </c>
    </row>
    <row r="115" spans="1:19" s="137" customFormat="1">
      <c r="A115" s="137" t="s">
        <v>186</v>
      </c>
      <c r="B115" s="137" t="s">
        <v>120</v>
      </c>
      <c r="C115" s="137" t="s">
        <v>185</v>
      </c>
      <c r="D115" s="137" t="s">
        <v>310</v>
      </c>
      <c r="E115" s="137">
        <v>31924</v>
      </c>
      <c r="F115" s="137" t="s">
        <v>5</v>
      </c>
      <c r="G115" s="137" t="s">
        <v>28</v>
      </c>
      <c r="H115" s="137" t="s">
        <v>341</v>
      </c>
      <c r="I115" s="137">
        <v>511552599</v>
      </c>
      <c r="J115" s="137" t="s">
        <v>180</v>
      </c>
      <c r="K115" s="21">
        <v>46143.407500000001</v>
      </c>
      <c r="L115" s="21">
        <v>46147.777129629627</v>
      </c>
      <c r="M115" s="137" t="s">
        <v>347</v>
      </c>
      <c r="N115" s="137" t="s">
        <v>348</v>
      </c>
      <c r="O115" s="137" t="s">
        <v>41</v>
      </c>
      <c r="P115" s="137">
        <v>0</v>
      </c>
      <c r="Q115" s="137" t="s">
        <v>191</v>
      </c>
      <c r="R115" s="137" t="s">
        <v>342</v>
      </c>
      <c r="S115" s="137" t="s">
        <v>254</v>
      </c>
    </row>
    <row r="116" spans="1:19" s="137" customFormat="1">
      <c r="A116" s="137" t="s">
        <v>186</v>
      </c>
      <c r="B116" s="137" t="s">
        <v>120</v>
      </c>
      <c r="C116" s="137" t="s">
        <v>185</v>
      </c>
      <c r="D116" s="137" t="s">
        <v>310</v>
      </c>
      <c r="E116" s="137">
        <v>31924</v>
      </c>
      <c r="F116" s="137" t="s">
        <v>5</v>
      </c>
      <c r="G116" s="137" t="s">
        <v>28</v>
      </c>
      <c r="H116" s="137" t="s">
        <v>341</v>
      </c>
      <c r="I116" s="137">
        <v>511552599</v>
      </c>
      <c r="J116" s="137" t="s">
        <v>180</v>
      </c>
      <c r="K116" s="21">
        <v>46143.407500000001</v>
      </c>
      <c r="L116" s="21">
        <v>46147.777129629627</v>
      </c>
      <c r="M116" s="137" t="s">
        <v>347</v>
      </c>
      <c r="N116" s="137" t="s">
        <v>349</v>
      </c>
      <c r="O116" s="137" t="s">
        <v>39</v>
      </c>
      <c r="P116" s="137">
        <v>0</v>
      </c>
      <c r="Q116" s="137" t="s">
        <v>191</v>
      </c>
      <c r="R116" s="137" t="s">
        <v>342</v>
      </c>
      <c r="S116" s="137" t="s">
        <v>254</v>
      </c>
    </row>
    <row r="117" spans="1:19" s="137" customFormat="1">
      <c r="A117" s="137" t="s">
        <v>186</v>
      </c>
      <c r="B117" s="137" t="s">
        <v>120</v>
      </c>
      <c r="C117" s="137" t="s">
        <v>185</v>
      </c>
      <c r="D117" s="137" t="s">
        <v>310</v>
      </c>
      <c r="E117" s="137">
        <v>31924</v>
      </c>
      <c r="F117" s="137" t="s">
        <v>5</v>
      </c>
      <c r="G117" s="137" t="s">
        <v>28</v>
      </c>
      <c r="H117" s="137" t="s">
        <v>341</v>
      </c>
      <c r="I117" s="137">
        <v>511552599</v>
      </c>
      <c r="J117" s="137" t="s">
        <v>180</v>
      </c>
      <c r="K117" s="21">
        <v>46143.407500000001</v>
      </c>
      <c r="L117" s="21">
        <v>46147.777129629627</v>
      </c>
      <c r="M117" s="137" t="s">
        <v>347</v>
      </c>
      <c r="N117" s="137" t="s">
        <v>329</v>
      </c>
      <c r="O117" s="137" t="s">
        <v>35</v>
      </c>
      <c r="P117" s="137">
        <v>0</v>
      </c>
      <c r="Q117" s="137" t="s">
        <v>191</v>
      </c>
      <c r="R117" s="137" t="s">
        <v>342</v>
      </c>
      <c r="S117" s="137" t="s">
        <v>254</v>
      </c>
    </row>
    <row r="118" spans="1:19" s="137" customFormat="1">
      <c r="A118" s="137" t="s">
        <v>186</v>
      </c>
      <c r="B118" s="137" t="s">
        <v>120</v>
      </c>
      <c r="C118" s="137" t="s">
        <v>185</v>
      </c>
      <c r="D118" s="137" t="s">
        <v>310</v>
      </c>
      <c r="E118" s="137">
        <v>31924</v>
      </c>
      <c r="F118" s="137" t="s">
        <v>5</v>
      </c>
      <c r="G118" s="137" t="s">
        <v>28</v>
      </c>
      <c r="H118" s="137" t="s">
        <v>341</v>
      </c>
      <c r="I118" s="137">
        <v>511552599</v>
      </c>
      <c r="J118" s="137" t="s">
        <v>180</v>
      </c>
      <c r="K118" s="21">
        <v>46143.407500000001</v>
      </c>
      <c r="L118" s="21">
        <v>46147.777129629627</v>
      </c>
      <c r="M118" s="137" t="s">
        <v>347</v>
      </c>
      <c r="N118" s="137" t="s">
        <v>194</v>
      </c>
      <c r="O118" s="137" t="s">
        <v>41</v>
      </c>
      <c r="P118" s="137">
        <v>0</v>
      </c>
      <c r="Q118" s="137" t="s">
        <v>191</v>
      </c>
      <c r="R118" s="137" t="s">
        <v>342</v>
      </c>
      <c r="S118" s="137" t="s">
        <v>254</v>
      </c>
    </row>
    <row r="119" spans="1:19" s="137" customFormat="1">
      <c r="A119" s="137" t="s">
        <v>186</v>
      </c>
      <c r="B119" s="137" t="s">
        <v>120</v>
      </c>
      <c r="C119" s="137" t="s">
        <v>185</v>
      </c>
      <c r="D119" s="137" t="s">
        <v>310</v>
      </c>
      <c r="E119" s="137">
        <v>31924</v>
      </c>
      <c r="F119" s="137" t="s">
        <v>5</v>
      </c>
      <c r="G119" s="137" t="s">
        <v>28</v>
      </c>
      <c r="H119" s="137" t="s">
        <v>341</v>
      </c>
      <c r="I119" s="137">
        <v>511552599</v>
      </c>
      <c r="J119" s="137" t="s">
        <v>180</v>
      </c>
      <c r="K119" s="21">
        <v>46143.407500000001</v>
      </c>
      <c r="L119" s="21">
        <v>46147.777129629627</v>
      </c>
      <c r="M119" s="137" t="s">
        <v>347</v>
      </c>
      <c r="N119" s="137" t="s">
        <v>350</v>
      </c>
      <c r="O119" s="137" t="s">
        <v>39</v>
      </c>
      <c r="P119" s="137">
        <v>0</v>
      </c>
      <c r="Q119" s="137" t="s">
        <v>191</v>
      </c>
      <c r="R119" s="137" t="s">
        <v>342</v>
      </c>
      <c r="S119" s="137" t="s">
        <v>254</v>
      </c>
    </row>
    <row r="120" spans="1:19" s="137" customFormat="1">
      <c r="A120" s="137" t="s">
        <v>186</v>
      </c>
      <c r="B120" s="137" t="s">
        <v>120</v>
      </c>
      <c r="C120" s="137" t="s">
        <v>185</v>
      </c>
      <c r="D120" s="137" t="s">
        <v>310</v>
      </c>
      <c r="E120" s="137">
        <v>31924</v>
      </c>
      <c r="F120" s="137" t="s">
        <v>5</v>
      </c>
      <c r="G120" s="137" t="s">
        <v>28</v>
      </c>
      <c r="H120" s="137" t="s">
        <v>341</v>
      </c>
      <c r="I120" s="137">
        <v>511552599</v>
      </c>
      <c r="J120" s="137" t="s">
        <v>180</v>
      </c>
      <c r="K120" s="21">
        <v>46143.407500000001</v>
      </c>
      <c r="L120" s="21">
        <v>46147.777129629627</v>
      </c>
      <c r="M120" s="137" t="s">
        <v>347</v>
      </c>
      <c r="N120" s="137" t="s">
        <v>195</v>
      </c>
      <c r="O120" s="137" t="s">
        <v>41</v>
      </c>
      <c r="P120" s="137">
        <v>0</v>
      </c>
      <c r="Q120" s="137" t="s">
        <v>191</v>
      </c>
      <c r="R120" s="137" t="s">
        <v>342</v>
      </c>
      <c r="S120" s="137" t="s">
        <v>254</v>
      </c>
    </row>
    <row r="121" spans="1:19" s="137" customFormat="1">
      <c r="A121" s="137" t="s">
        <v>186</v>
      </c>
      <c r="B121" s="137" t="s">
        <v>120</v>
      </c>
      <c r="C121" s="137" t="s">
        <v>185</v>
      </c>
      <c r="D121" s="137" t="s">
        <v>310</v>
      </c>
      <c r="E121" s="137">
        <v>31924</v>
      </c>
      <c r="F121" s="137" t="s">
        <v>5</v>
      </c>
      <c r="G121" s="137" t="s">
        <v>28</v>
      </c>
      <c r="H121" s="137" t="s">
        <v>341</v>
      </c>
      <c r="I121" s="137">
        <v>511552599</v>
      </c>
      <c r="J121" s="137" t="s">
        <v>180</v>
      </c>
      <c r="K121" s="21">
        <v>46143.407500000001</v>
      </c>
      <c r="L121" s="21">
        <v>46147.777129629627</v>
      </c>
      <c r="M121" s="137" t="s">
        <v>347</v>
      </c>
      <c r="N121" s="137" t="s">
        <v>351</v>
      </c>
      <c r="O121" s="137" t="s">
        <v>35</v>
      </c>
      <c r="P121" s="137">
        <v>0</v>
      </c>
      <c r="Q121" s="137" t="s">
        <v>191</v>
      </c>
      <c r="R121" s="137" t="s">
        <v>342</v>
      </c>
      <c r="S121" s="137" t="s">
        <v>254</v>
      </c>
    </row>
    <row r="122" spans="1:19" s="137" customFormat="1">
      <c r="A122" s="137" t="s">
        <v>186</v>
      </c>
      <c r="B122" s="137" t="s">
        <v>120</v>
      </c>
      <c r="C122" s="137" t="s">
        <v>185</v>
      </c>
      <c r="D122" s="137" t="s">
        <v>310</v>
      </c>
      <c r="E122" s="137">
        <v>31924</v>
      </c>
      <c r="F122" s="137" t="s">
        <v>5</v>
      </c>
      <c r="G122" s="137" t="s">
        <v>28</v>
      </c>
      <c r="H122" s="137" t="s">
        <v>341</v>
      </c>
      <c r="I122" s="137">
        <v>511552599</v>
      </c>
      <c r="J122" s="137" t="s">
        <v>180</v>
      </c>
      <c r="K122" s="21">
        <v>46143.407500000001</v>
      </c>
      <c r="L122" s="21">
        <v>46147.777129629627</v>
      </c>
      <c r="M122" s="137" t="s">
        <v>347</v>
      </c>
      <c r="N122" s="137" t="s">
        <v>196</v>
      </c>
      <c r="O122" s="137" t="s">
        <v>41</v>
      </c>
      <c r="P122" s="137">
        <v>0</v>
      </c>
      <c r="Q122" s="137" t="s">
        <v>191</v>
      </c>
      <c r="R122" s="137" t="s">
        <v>342</v>
      </c>
      <c r="S122" s="137" t="s">
        <v>254</v>
      </c>
    </row>
    <row r="123" spans="1:19" s="137" customFormat="1">
      <c r="A123" s="137" t="s">
        <v>186</v>
      </c>
      <c r="B123" s="137" t="s">
        <v>120</v>
      </c>
      <c r="C123" s="137" t="s">
        <v>185</v>
      </c>
      <c r="D123" s="137" t="s">
        <v>310</v>
      </c>
      <c r="E123" s="137">
        <v>31924</v>
      </c>
      <c r="F123" s="137" t="s">
        <v>5</v>
      </c>
      <c r="G123" s="137" t="s">
        <v>28</v>
      </c>
      <c r="H123" s="137" t="s">
        <v>341</v>
      </c>
      <c r="I123" s="137">
        <v>511552599</v>
      </c>
      <c r="J123" s="137" t="s">
        <v>180</v>
      </c>
      <c r="K123" s="21">
        <v>46143.407500000001</v>
      </c>
      <c r="L123" s="21">
        <v>46147.777129629627</v>
      </c>
      <c r="M123" s="137" t="s">
        <v>352</v>
      </c>
      <c r="N123" s="137" t="s">
        <v>352</v>
      </c>
      <c r="O123" s="137" t="s">
        <v>35</v>
      </c>
      <c r="P123" s="137">
        <v>0</v>
      </c>
      <c r="Q123" s="137" t="s">
        <v>191</v>
      </c>
      <c r="R123" s="137" t="s">
        <v>342</v>
      </c>
      <c r="S123" s="137" t="s">
        <v>254</v>
      </c>
    </row>
    <row r="124" spans="1:19" s="137" customFormat="1">
      <c r="A124" s="137" t="s">
        <v>186</v>
      </c>
      <c r="B124" s="137" t="s">
        <v>120</v>
      </c>
      <c r="C124" s="137" t="s">
        <v>185</v>
      </c>
      <c r="D124" s="137" t="s">
        <v>310</v>
      </c>
      <c r="E124" s="137">
        <v>31924</v>
      </c>
      <c r="F124" s="137" t="s">
        <v>5</v>
      </c>
      <c r="G124" s="137" t="s">
        <v>28</v>
      </c>
      <c r="H124" s="137" t="s">
        <v>341</v>
      </c>
      <c r="I124" s="137">
        <v>511552599</v>
      </c>
      <c r="J124" s="137" t="s">
        <v>180</v>
      </c>
      <c r="K124" s="21">
        <v>46143.407500000001</v>
      </c>
      <c r="L124" s="21">
        <v>46147.777129629627</v>
      </c>
      <c r="M124" s="137" t="s">
        <v>353</v>
      </c>
      <c r="N124" s="137" t="s">
        <v>197</v>
      </c>
      <c r="O124" s="137" t="s">
        <v>41</v>
      </c>
      <c r="P124" s="137">
        <v>0</v>
      </c>
      <c r="Q124" s="137" t="s">
        <v>67</v>
      </c>
      <c r="R124" s="137" t="s">
        <v>225</v>
      </c>
      <c r="S124" s="137" t="s">
        <v>402</v>
      </c>
    </row>
    <row r="125" spans="1:19" s="137" customFormat="1">
      <c r="A125" s="137" t="s">
        <v>186</v>
      </c>
      <c r="B125" s="137" t="s">
        <v>120</v>
      </c>
      <c r="C125" s="137" t="s">
        <v>185</v>
      </c>
      <c r="D125" s="137" t="s">
        <v>310</v>
      </c>
      <c r="E125" s="137">
        <v>31924</v>
      </c>
      <c r="F125" s="137" t="s">
        <v>5</v>
      </c>
      <c r="G125" s="137" t="s">
        <v>28</v>
      </c>
      <c r="H125" s="137" t="s">
        <v>341</v>
      </c>
      <c r="I125" s="137">
        <v>511552599</v>
      </c>
      <c r="J125" s="137" t="s">
        <v>180</v>
      </c>
      <c r="K125" s="21">
        <v>46143.407500000001</v>
      </c>
      <c r="L125" s="21">
        <v>46147.777129629627</v>
      </c>
      <c r="M125" s="137" t="s">
        <v>353</v>
      </c>
      <c r="N125" s="137" t="s">
        <v>330</v>
      </c>
      <c r="O125" s="137" t="s">
        <v>41</v>
      </c>
      <c r="P125" s="137">
        <v>0</v>
      </c>
      <c r="Q125" s="137" t="s">
        <v>191</v>
      </c>
      <c r="R125" s="137" t="s">
        <v>342</v>
      </c>
      <c r="S125" s="137" t="s">
        <v>254</v>
      </c>
    </row>
    <row r="126" spans="1:19" s="137" customFormat="1">
      <c r="A126" s="137" t="s">
        <v>186</v>
      </c>
      <c r="B126" s="137" t="s">
        <v>120</v>
      </c>
      <c r="C126" s="137" t="s">
        <v>185</v>
      </c>
      <c r="D126" s="137" t="s">
        <v>310</v>
      </c>
      <c r="E126" s="137">
        <v>31924</v>
      </c>
      <c r="F126" s="137" t="s">
        <v>5</v>
      </c>
      <c r="G126" s="137" t="s">
        <v>28</v>
      </c>
      <c r="H126" s="137" t="s">
        <v>341</v>
      </c>
      <c r="I126" s="137">
        <v>511552599</v>
      </c>
      <c r="J126" s="137" t="s">
        <v>180</v>
      </c>
      <c r="K126" s="21">
        <v>46143.407500000001</v>
      </c>
      <c r="L126" s="21">
        <v>46147.777129629627</v>
      </c>
      <c r="M126" s="137" t="s">
        <v>353</v>
      </c>
      <c r="N126" s="137" t="s">
        <v>354</v>
      </c>
      <c r="O126" s="137" t="s">
        <v>39</v>
      </c>
      <c r="P126" s="137">
        <v>0</v>
      </c>
      <c r="Q126" s="137" t="s">
        <v>191</v>
      </c>
      <c r="R126" s="137" t="s">
        <v>342</v>
      </c>
      <c r="S126" s="137" t="s">
        <v>254</v>
      </c>
    </row>
    <row r="127" spans="1:19" s="137" customFormat="1">
      <c r="A127" s="137" t="s">
        <v>186</v>
      </c>
      <c r="B127" s="137" t="s">
        <v>120</v>
      </c>
      <c r="C127" s="137" t="s">
        <v>185</v>
      </c>
      <c r="D127" s="137" t="s">
        <v>310</v>
      </c>
      <c r="E127" s="137">
        <v>31924</v>
      </c>
      <c r="F127" s="137" t="s">
        <v>5</v>
      </c>
      <c r="G127" s="137" t="s">
        <v>28</v>
      </c>
      <c r="H127" s="137" t="s">
        <v>341</v>
      </c>
      <c r="I127" s="137">
        <v>511552599</v>
      </c>
      <c r="J127" s="137" t="s">
        <v>180</v>
      </c>
      <c r="K127" s="21">
        <v>46143.407500000001</v>
      </c>
      <c r="L127" s="21">
        <v>46147.777129629627</v>
      </c>
      <c r="M127" s="137" t="s">
        <v>353</v>
      </c>
      <c r="N127" s="137" t="s">
        <v>355</v>
      </c>
      <c r="O127" s="137" t="s">
        <v>35</v>
      </c>
      <c r="P127" s="137">
        <v>0</v>
      </c>
      <c r="Q127" s="137" t="s">
        <v>191</v>
      </c>
      <c r="R127" s="137" t="s">
        <v>342</v>
      </c>
      <c r="S127" s="137" t="s">
        <v>254</v>
      </c>
    </row>
    <row r="128" spans="1:19" s="137" customFormat="1">
      <c r="A128" s="137" t="s">
        <v>186</v>
      </c>
      <c r="B128" s="137" t="s">
        <v>120</v>
      </c>
      <c r="C128" s="137" t="s">
        <v>185</v>
      </c>
      <c r="D128" s="137" t="s">
        <v>310</v>
      </c>
      <c r="E128" s="137">
        <v>31924</v>
      </c>
      <c r="F128" s="137" t="s">
        <v>5</v>
      </c>
      <c r="G128" s="137" t="s">
        <v>28</v>
      </c>
      <c r="H128" s="137" t="s">
        <v>341</v>
      </c>
      <c r="I128" s="137">
        <v>511552599</v>
      </c>
      <c r="J128" s="137" t="s">
        <v>180</v>
      </c>
      <c r="K128" s="21">
        <v>46143.407500000001</v>
      </c>
      <c r="L128" s="21">
        <v>46147.777129629627</v>
      </c>
      <c r="M128" s="137" t="s">
        <v>353</v>
      </c>
      <c r="N128" s="137" t="s">
        <v>356</v>
      </c>
      <c r="O128" s="137" t="s">
        <v>39</v>
      </c>
      <c r="P128" s="137">
        <v>0</v>
      </c>
      <c r="Q128" s="137" t="s">
        <v>191</v>
      </c>
      <c r="R128" s="137" t="s">
        <v>342</v>
      </c>
      <c r="S128" s="137" t="s">
        <v>254</v>
      </c>
    </row>
    <row r="129" spans="1:19" s="137" customFormat="1">
      <c r="A129" s="137" t="s">
        <v>186</v>
      </c>
      <c r="B129" s="137" t="s">
        <v>120</v>
      </c>
      <c r="C129" s="137" t="s">
        <v>185</v>
      </c>
      <c r="D129" s="137" t="s">
        <v>310</v>
      </c>
      <c r="E129" s="137">
        <v>31924</v>
      </c>
      <c r="F129" s="137" t="s">
        <v>5</v>
      </c>
      <c r="G129" s="137" t="s">
        <v>28</v>
      </c>
      <c r="H129" s="137" t="s">
        <v>341</v>
      </c>
      <c r="I129" s="137">
        <v>511552599</v>
      </c>
      <c r="J129" s="137" t="s">
        <v>180</v>
      </c>
      <c r="K129" s="21">
        <v>46143.407500000001</v>
      </c>
      <c r="L129" s="21">
        <v>46147.777129629627</v>
      </c>
      <c r="M129" s="137" t="s">
        <v>353</v>
      </c>
      <c r="N129" s="137" t="s">
        <v>357</v>
      </c>
      <c r="O129" s="137" t="s">
        <v>39</v>
      </c>
      <c r="P129" s="137">
        <v>0</v>
      </c>
      <c r="Q129" s="137" t="s">
        <v>191</v>
      </c>
      <c r="R129" s="137" t="s">
        <v>342</v>
      </c>
      <c r="S129" s="137" t="s">
        <v>254</v>
      </c>
    </row>
    <row r="130" spans="1:19" s="137" customFormat="1">
      <c r="A130" s="137" t="s">
        <v>186</v>
      </c>
      <c r="B130" s="137" t="s">
        <v>120</v>
      </c>
      <c r="C130" s="137" t="s">
        <v>185</v>
      </c>
      <c r="D130" s="137" t="s">
        <v>310</v>
      </c>
      <c r="E130" s="137">
        <v>31924</v>
      </c>
      <c r="F130" s="137" t="s">
        <v>5</v>
      </c>
      <c r="G130" s="137" t="s">
        <v>28</v>
      </c>
      <c r="H130" s="137" t="s">
        <v>341</v>
      </c>
      <c r="I130" s="137">
        <v>511552599</v>
      </c>
      <c r="J130" s="137" t="s">
        <v>180</v>
      </c>
      <c r="K130" s="21">
        <v>46143.407500000001</v>
      </c>
      <c r="L130" s="21">
        <v>46147.777129629627</v>
      </c>
      <c r="M130" s="137" t="s">
        <v>358</v>
      </c>
      <c r="N130" s="137" t="s">
        <v>359</v>
      </c>
      <c r="O130" s="137" t="s">
        <v>39</v>
      </c>
      <c r="P130" s="137">
        <v>0</v>
      </c>
      <c r="Q130" s="137" t="s">
        <v>191</v>
      </c>
      <c r="R130" s="137" t="s">
        <v>342</v>
      </c>
      <c r="S130" s="137" t="s">
        <v>254</v>
      </c>
    </row>
    <row r="131" spans="1:19" s="137" customFormat="1">
      <c r="A131" s="137" t="s">
        <v>186</v>
      </c>
      <c r="B131" s="137" t="s">
        <v>120</v>
      </c>
      <c r="C131" s="137" t="s">
        <v>185</v>
      </c>
      <c r="D131" s="137" t="s">
        <v>310</v>
      </c>
      <c r="E131" s="137">
        <v>31924</v>
      </c>
      <c r="F131" s="137" t="s">
        <v>5</v>
      </c>
      <c r="G131" s="137" t="s">
        <v>28</v>
      </c>
      <c r="H131" s="137" t="s">
        <v>341</v>
      </c>
      <c r="I131" s="137">
        <v>511552599</v>
      </c>
      <c r="J131" s="137" t="s">
        <v>180</v>
      </c>
      <c r="K131" s="21">
        <v>46143.407500000001</v>
      </c>
      <c r="L131" s="21">
        <v>46147.777129629627</v>
      </c>
      <c r="M131" s="137" t="s">
        <v>358</v>
      </c>
      <c r="N131" s="137" t="s">
        <v>360</v>
      </c>
      <c r="O131" s="137" t="s">
        <v>35</v>
      </c>
      <c r="P131" s="137">
        <v>0</v>
      </c>
      <c r="Q131" s="137" t="s">
        <v>191</v>
      </c>
      <c r="R131" s="137" t="s">
        <v>342</v>
      </c>
      <c r="S131" s="137" t="s">
        <v>254</v>
      </c>
    </row>
    <row r="132" spans="1:19" s="137" customFormat="1">
      <c r="A132" s="137" t="s">
        <v>186</v>
      </c>
      <c r="B132" s="137" t="s">
        <v>120</v>
      </c>
      <c r="C132" s="137" t="s">
        <v>185</v>
      </c>
      <c r="D132" s="137" t="s">
        <v>310</v>
      </c>
      <c r="E132" s="137">
        <v>31924</v>
      </c>
      <c r="F132" s="137" t="s">
        <v>5</v>
      </c>
      <c r="G132" s="137" t="s">
        <v>28</v>
      </c>
      <c r="H132" s="137" t="s">
        <v>341</v>
      </c>
      <c r="I132" s="137">
        <v>511552599</v>
      </c>
      <c r="J132" s="137" t="s">
        <v>180</v>
      </c>
      <c r="K132" s="21">
        <v>46143.407500000001</v>
      </c>
      <c r="L132" s="21">
        <v>46147.777129629627</v>
      </c>
      <c r="M132" s="137" t="s">
        <v>358</v>
      </c>
      <c r="N132" s="137" t="s">
        <v>361</v>
      </c>
      <c r="O132" s="137" t="s">
        <v>41</v>
      </c>
      <c r="P132" s="137">
        <v>0</v>
      </c>
      <c r="Q132" s="137" t="s">
        <v>191</v>
      </c>
      <c r="R132" s="137" t="s">
        <v>342</v>
      </c>
      <c r="S132" s="137" t="s">
        <v>254</v>
      </c>
    </row>
    <row r="133" spans="1:19" s="137" customFormat="1">
      <c r="A133" s="137" t="s">
        <v>186</v>
      </c>
      <c r="B133" s="137" t="s">
        <v>120</v>
      </c>
      <c r="C133" s="137" t="s">
        <v>185</v>
      </c>
      <c r="D133" s="137" t="s">
        <v>310</v>
      </c>
      <c r="E133" s="137">
        <v>31924</v>
      </c>
      <c r="F133" s="137" t="s">
        <v>5</v>
      </c>
      <c r="G133" s="137" t="s">
        <v>28</v>
      </c>
      <c r="H133" s="137" t="s">
        <v>341</v>
      </c>
      <c r="I133" s="137">
        <v>511552599</v>
      </c>
      <c r="J133" s="137" t="s">
        <v>180</v>
      </c>
      <c r="K133" s="21">
        <v>46143.407500000001</v>
      </c>
      <c r="L133" s="21">
        <v>46147.777129629627</v>
      </c>
      <c r="M133" s="137" t="s">
        <v>362</v>
      </c>
      <c r="N133" s="137" t="s">
        <v>363</v>
      </c>
      <c r="O133" s="137" t="s">
        <v>37</v>
      </c>
      <c r="P133" s="137">
        <v>0</v>
      </c>
      <c r="Q133" s="137" t="s">
        <v>191</v>
      </c>
      <c r="R133" s="137" t="s">
        <v>342</v>
      </c>
      <c r="S133" s="137" t="s">
        <v>254</v>
      </c>
    </row>
    <row r="134" spans="1:19" s="137" customFormat="1">
      <c r="A134" s="137" t="s">
        <v>186</v>
      </c>
      <c r="B134" s="137" t="s">
        <v>120</v>
      </c>
      <c r="C134" s="137" t="s">
        <v>185</v>
      </c>
      <c r="D134" s="137" t="s">
        <v>310</v>
      </c>
      <c r="E134" s="137">
        <v>31924</v>
      </c>
      <c r="F134" s="137" t="s">
        <v>5</v>
      </c>
      <c r="G134" s="137" t="s">
        <v>28</v>
      </c>
      <c r="H134" s="137" t="s">
        <v>341</v>
      </c>
      <c r="I134" s="137">
        <v>511552599</v>
      </c>
      <c r="J134" s="137" t="s">
        <v>180</v>
      </c>
      <c r="K134" s="21">
        <v>46143.407500000001</v>
      </c>
      <c r="L134" s="21">
        <v>46147.777129629627</v>
      </c>
      <c r="M134" s="137" t="s">
        <v>364</v>
      </c>
      <c r="N134" s="137" t="s">
        <v>365</v>
      </c>
      <c r="O134" s="137" t="s">
        <v>35</v>
      </c>
      <c r="P134" s="137">
        <v>0</v>
      </c>
      <c r="Q134" s="137" t="s">
        <v>191</v>
      </c>
      <c r="R134" s="137" t="s">
        <v>342</v>
      </c>
      <c r="S134" s="137" t="s">
        <v>254</v>
      </c>
    </row>
    <row r="135" spans="1:19" s="137" customFormat="1">
      <c r="A135" s="137" t="s">
        <v>186</v>
      </c>
      <c r="B135" s="137" t="s">
        <v>120</v>
      </c>
      <c r="C135" s="137" t="s">
        <v>185</v>
      </c>
      <c r="D135" s="137" t="s">
        <v>310</v>
      </c>
      <c r="E135" s="137">
        <v>31924</v>
      </c>
      <c r="F135" s="137" t="s">
        <v>5</v>
      </c>
      <c r="G135" s="137" t="s">
        <v>28</v>
      </c>
      <c r="H135" s="137" t="s">
        <v>341</v>
      </c>
      <c r="I135" s="137">
        <v>511552599</v>
      </c>
      <c r="J135" s="137" t="s">
        <v>180</v>
      </c>
      <c r="K135" s="21">
        <v>46143.407500000001</v>
      </c>
      <c r="L135" s="21">
        <v>46147.777129629627</v>
      </c>
      <c r="M135" s="137" t="s">
        <v>364</v>
      </c>
      <c r="N135" s="137" t="s">
        <v>366</v>
      </c>
      <c r="O135" s="137" t="s">
        <v>35</v>
      </c>
      <c r="P135" s="137">
        <v>0</v>
      </c>
      <c r="Q135" s="137" t="s">
        <v>191</v>
      </c>
      <c r="R135" s="137" t="s">
        <v>342</v>
      </c>
      <c r="S135" s="137" t="s">
        <v>254</v>
      </c>
    </row>
    <row r="136" spans="1:19" s="137" customFormat="1">
      <c r="A136" s="137" t="s">
        <v>186</v>
      </c>
      <c r="B136" s="137" t="s">
        <v>120</v>
      </c>
      <c r="C136" s="137" t="s">
        <v>185</v>
      </c>
      <c r="D136" s="137" t="s">
        <v>310</v>
      </c>
      <c r="E136" s="137">
        <v>31924</v>
      </c>
      <c r="F136" s="137" t="s">
        <v>5</v>
      </c>
      <c r="G136" s="137" t="s">
        <v>28</v>
      </c>
      <c r="H136" s="137" t="s">
        <v>341</v>
      </c>
      <c r="I136" s="137">
        <v>511552599</v>
      </c>
      <c r="J136" s="137" t="s">
        <v>180</v>
      </c>
      <c r="K136" s="21">
        <v>46143.407500000001</v>
      </c>
      <c r="L136" s="21">
        <v>46147.777129629627</v>
      </c>
      <c r="M136" s="137" t="s">
        <v>364</v>
      </c>
      <c r="N136" s="137" t="s">
        <v>367</v>
      </c>
      <c r="O136" s="137" t="s">
        <v>41</v>
      </c>
      <c r="P136" s="137">
        <v>0</v>
      </c>
      <c r="Q136" s="137" t="s">
        <v>191</v>
      </c>
      <c r="R136" s="137" t="s">
        <v>342</v>
      </c>
      <c r="S136" s="137" t="s">
        <v>254</v>
      </c>
    </row>
    <row r="137" spans="1:19" s="137" customFormat="1">
      <c r="A137" s="137" t="s">
        <v>186</v>
      </c>
      <c r="B137" s="137" t="s">
        <v>120</v>
      </c>
      <c r="C137" s="137" t="s">
        <v>185</v>
      </c>
      <c r="D137" s="137" t="s">
        <v>331</v>
      </c>
      <c r="E137" s="137">
        <v>32462</v>
      </c>
      <c r="F137" s="137" t="s">
        <v>5</v>
      </c>
      <c r="G137" s="137" t="s">
        <v>28</v>
      </c>
      <c r="H137" s="137" t="s">
        <v>341</v>
      </c>
      <c r="I137" s="137">
        <v>511801154</v>
      </c>
      <c r="J137" s="137" t="s">
        <v>180</v>
      </c>
      <c r="K137" s="21">
        <v>46146.479490740741</v>
      </c>
      <c r="L137" s="21">
        <v>46147.782905092594</v>
      </c>
      <c r="M137" s="137" t="s">
        <v>287</v>
      </c>
      <c r="N137" s="137" t="s">
        <v>287</v>
      </c>
      <c r="O137" s="137" t="s">
        <v>35</v>
      </c>
      <c r="P137" s="137">
        <v>0</v>
      </c>
      <c r="Q137" s="137" t="s">
        <v>191</v>
      </c>
      <c r="R137" s="137" t="s">
        <v>342</v>
      </c>
      <c r="S137" s="137" t="s">
        <v>254</v>
      </c>
    </row>
    <row r="138" spans="1:19" s="137" customFormat="1">
      <c r="A138" s="137" t="s">
        <v>186</v>
      </c>
      <c r="B138" s="137" t="s">
        <v>120</v>
      </c>
      <c r="C138" s="137" t="s">
        <v>185</v>
      </c>
      <c r="D138" s="137" t="s">
        <v>331</v>
      </c>
      <c r="E138" s="137">
        <v>32462</v>
      </c>
      <c r="F138" s="137" t="s">
        <v>5</v>
      </c>
      <c r="G138" s="137" t="s">
        <v>28</v>
      </c>
      <c r="H138" s="137" t="s">
        <v>341</v>
      </c>
      <c r="I138" s="137">
        <v>511801154</v>
      </c>
      <c r="J138" s="137" t="s">
        <v>180</v>
      </c>
      <c r="K138" s="21">
        <v>46146.479490740741</v>
      </c>
      <c r="L138" s="21">
        <v>46147.782905092594</v>
      </c>
      <c r="M138" s="137" t="s">
        <v>343</v>
      </c>
      <c r="N138" s="137" t="s">
        <v>288</v>
      </c>
      <c r="O138" s="137" t="s">
        <v>39</v>
      </c>
      <c r="P138" s="137">
        <v>0</v>
      </c>
      <c r="Q138" s="137" t="s">
        <v>191</v>
      </c>
      <c r="R138" s="137" t="s">
        <v>342</v>
      </c>
      <c r="S138" s="137" t="s">
        <v>254</v>
      </c>
    </row>
    <row r="139" spans="1:19" s="137" customFormat="1">
      <c r="A139" s="137" t="s">
        <v>186</v>
      </c>
      <c r="B139" s="137" t="s">
        <v>120</v>
      </c>
      <c r="C139" s="137" t="s">
        <v>185</v>
      </c>
      <c r="D139" s="137" t="s">
        <v>331</v>
      </c>
      <c r="E139" s="137">
        <v>32462</v>
      </c>
      <c r="F139" s="137" t="s">
        <v>5</v>
      </c>
      <c r="G139" s="137" t="s">
        <v>28</v>
      </c>
      <c r="H139" s="137" t="s">
        <v>341</v>
      </c>
      <c r="I139" s="137">
        <v>511801154</v>
      </c>
      <c r="J139" s="137" t="s">
        <v>180</v>
      </c>
      <c r="K139" s="21">
        <v>46146.479490740741</v>
      </c>
      <c r="L139" s="21">
        <v>46147.782905092594</v>
      </c>
      <c r="M139" s="137" t="s">
        <v>343</v>
      </c>
      <c r="N139" s="137" t="s">
        <v>193</v>
      </c>
      <c r="O139" s="137" t="s">
        <v>35</v>
      </c>
      <c r="P139" s="137">
        <v>0</v>
      </c>
      <c r="Q139" s="137" t="s">
        <v>191</v>
      </c>
      <c r="R139" s="137" t="s">
        <v>342</v>
      </c>
      <c r="S139" s="137" t="s">
        <v>254</v>
      </c>
    </row>
    <row r="140" spans="1:19" s="137" customFormat="1">
      <c r="A140" s="137" t="s">
        <v>186</v>
      </c>
      <c r="B140" s="137" t="s">
        <v>120</v>
      </c>
      <c r="C140" s="137" t="s">
        <v>185</v>
      </c>
      <c r="D140" s="137" t="s">
        <v>331</v>
      </c>
      <c r="E140" s="137">
        <v>32462</v>
      </c>
      <c r="F140" s="137" t="s">
        <v>5</v>
      </c>
      <c r="G140" s="137" t="s">
        <v>28</v>
      </c>
      <c r="H140" s="137" t="s">
        <v>341</v>
      </c>
      <c r="I140" s="137">
        <v>511801154</v>
      </c>
      <c r="J140" s="137" t="s">
        <v>180</v>
      </c>
      <c r="K140" s="21">
        <v>46146.479490740741</v>
      </c>
      <c r="L140" s="21">
        <v>46147.782905092594</v>
      </c>
      <c r="M140" s="137" t="s">
        <v>344</v>
      </c>
      <c r="N140" s="137" t="s">
        <v>345</v>
      </c>
      <c r="O140" s="137" t="s">
        <v>39</v>
      </c>
      <c r="P140" s="137">
        <v>0</v>
      </c>
      <c r="Q140" s="137" t="s">
        <v>191</v>
      </c>
      <c r="R140" s="137" t="s">
        <v>342</v>
      </c>
      <c r="S140" s="137" t="s">
        <v>254</v>
      </c>
    </row>
    <row r="141" spans="1:19" s="137" customFormat="1">
      <c r="A141" s="137" t="s">
        <v>186</v>
      </c>
      <c r="B141" s="137" t="s">
        <v>120</v>
      </c>
      <c r="C141" s="137" t="s">
        <v>185</v>
      </c>
      <c r="D141" s="137" t="s">
        <v>331</v>
      </c>
      <c r="E141" s="137">
        <v>32462</v>
      </c>
      <c r="F141" s="137" t="s">
        <v>5</v>
      </c>
      <c r="G141" s="137" t="s">
        <v>28</v>
      </c>
      <c r="H141" s="137" t="s">
        <v>341</v>
      </c>
      <c r="I141" s="137">
        <v>511801154</v>
      </c>
      <c r="J141" s="137" t="s">
        <v>180</v>
      </c>
      <c r="K141" s="21">
        <v>46146.479490740741</v>
      </c>
      <c r="L141" s="21">
        <v>46147.782905092594</v>
      </c>
      <c r="M141" s="137" t="s">
        <v>344</v>
      </c>
      <c r="N141" s="137" t="s">
        <v>346</v>
      </c>
      <c r="O141" s="137" t="s">
        <v>39</v>
      </c>
      <c r="P141" s="137">
        <v>0</v>
      </c>
      <c r="Q141" s="137" t="s">
        <v>191</v>
      </c>
      <c r="R141" s="137" t="s">
        <v>342</v>
      </c>
      <c r="S141" s="137" t="s">
        <v>254</v>
      </c>
    </row>
    <row r="142" spans="1:19" s="137" customFormat="1">
      <c r="A142" s="137" t="s">
        <v>186</v>
      </c>
      <c r="B142" s="137" t="s">
        <v>120</v>
      </c>
      <c r="C142" s="137" t="s">
        <v>185</v>
      </c>
      <c r="D142" s="137" t="s">
        <v>331</v>
      </c>
      <c r="E142" s="137">
        <v>32462</v>
      </c>
      <c r="F142" s="137" t="s">
        <v>5</v>
      </c>
      <c r="G142" s="137" t="s">
        <v>28</v>
      </c>
      <c r="H142" s="137" t="s">
        <v>341</v>
      </c>
      <c r="I142" s="137">
        <v>511801154</v>
      </c>
      <c r="J142" s="137" t="s">
        <v>180</v>
      </c>
      <c r="K142" s="21">
        <v>46146.479490740741</v>
      </c>
      <c r="L142" s="21">
        <v>46147.782905092594</v>
      </c>
      <c r="M142" s="137" t="s">
        <v>347</v>
      </c>
      <c r="N142" s="137" t="s">
        <v>348</v>
      </c>
      <c r="O142" s="137" t="s">
        <v>41</v>
      </c>
      <c r="P142" s="137">
        <v>0</v>
      </c>
      <c r="Q142" s="137" t="s">
        <v>191</v>
      </c>
      <c r="R142" s="137" t="s">
        <v>342</v>
      </c>
      <c r="S142" s="137" t="s">
        <v>254</v>
      </c>
    </row>
    <row r="143" spans="1:19" s="137" customFormat="1">
      <c r="A143" s="137" t="s">
        <v>186</v>
      </c>
      <c r="B143" s="137" t="s">
        <v>120</v>
      </c>
      <c r="C143" s="137" t="s">
        <v>185</v>
      </c>
      <c r="D143" s="137" t="s">
        <v>331</v>
      </c>
      <c r="E143" s="137">
        <v>32462</v>
      </c>
      <c r="F143" s="137" t="s">
        <v>5</v>
      </c>
      <c r="G143" s="137" t="s">
        <v>28</v>
      </c>
      <c r="H143" s="137" t="s">
        <v>341</v>
      </c>
      <c r="I143" s="137">
        <v>511801154</v>
      </c>
      <c r="J143" s="137" t="s">
        <v>180</v>
      </c>
      <c r="K143" s="21">
        <v>46146.479490740741</v>
      </c>
      <c r="L143" s="21">
        <v>46147.782905092594</v>
      </c>
      <c r="M143" s="137" t="s">
        <v>347</v>
      </c>
      <c r="N143" s="137" t="s">
        <v>349</v>
      </c>
      <c r="O143" s="137" t="s">
        <v>39</v>
      </c>
      <c r="P143" s="137">
        <v>0</v>
      </c>
      <c r="Q143" s="137" t="s">
        <v>191</v>
      </c>
      <c r="R143" s="137" t="s">
        <v>342</v>
      </c>
      <c r="S143" s="137" t="s">
        <v>254</v>
      </c>
    </row>
    <row r="144" spans="1:19" s="137" customFormat="1">
      <c r="A144" s="137" t="s">
        <v>186</v>
      </c>
      <c r="B144" s="137" t="s">
        <v>120</v>
      </c>
      <c r="C144" s="137" t="s">
        <v>185</v>
      </c>
      <c r="D144" s="137" t="s">
        <v>331</v>
      </c>
      <c r="E144" s="137">
        <v>32462</v>
      </c>
      <c r="F144" s="137" t="s">
        <v>5</v>
      </c>
      <c r="G144" s="137" t="s">
        <v>28</v>
      </c>
      <c r="H144" s="137" t="s">
        <v>341</v>
      </c>
      <c r="I144" s="137">
        <v>511801154</v>
      </c>
      <c r="J144" s="137" t="s">
        <v>180</v>
      </c>
      <c r="K144" s="21">
        <v>46146.479490740741</v>
      </c>
      <c r="L144" s="21">
        <v>46147.782905092594</v>
      </c>
      <c r="M144" s="137" t="s">
        <v>347</v>
      </c>
      <c r="N144" s="137" t="s">
        <v>329</v>
      </c>
      <c r="O144" s="137" t="s">
        <v>35</v>
      </c>
      <c r="P144" s="137">
        <v>0</v>
      </c>
      <c r="Q144" s="137" t="s">
        <v>191</v>
      </c>
      <c r="R144" s="137" t="s">
        <v>342</v>
      </c>
      <c r="S144" s="137" t="s">
        <v>254</v>
      </c>
    </row>
    <row r="145" spans="1:19" s="137" customFormat="1">
      <c r="A145" s="137" t="s">
        <v>186</v>
      </c>
      <c r="B145" s="137" t="s">
        <v>120</v>
      </c>
      <c r="C145" s="137" t="s">
        <v>185</v>
      </c>
      <c r="D145" s="137" t="s">
        <v>331</v>
      </c>
      <c r="E145" s="137">
        <v>32462</v>
      </c>
      <c r="F145" s="137" t="s">
        <v>5</v>
      </c>
      <c r="G145" s="137" t="s">
        <v>28</v>
      </c>
      <c r="H145" s="137" t="s">
        <v>341</v>
      </c>
      <c r="I145" s="137">
        <v>511801154</v>
      </c>
      <c r="J145" s="137" t="s">
        <v>180</v>
      </c>
      <c r="K145" s="21">
        <v>46146.479490740741</v>
      </c>
      <c r="L145" s="21">
        <v>46147.782905092594</v>
      </c>
      <c r="M145" s="137" t="s">
        <v>347</v>
      </c>
      <c r="N145" s="137" t="s">
        <v>194</v>
      </c>
      <c r="O145" s="137" t="s">
        <v>41</v>
      </c>
      <c r="P145" s="137">
        <v>0</v>
      </c>
      <c r="Q145" s="137" t="s">
        <v>67</v>
      </c>
      <c r="R145" s="137" t="s">
        <v>370</v>
      </c>
      <c r="S145" s="137" t="s">
        <v>254</v>
      </c>
    </row>
    <row r="146" spans="1:19" s="137" customFormat="1">
      <c r="A146" s="137" t="s">
        <v>186</v>
      </c>
      <c r="B146" s="137" t="s">
        <v>120</v>
      </c>
      <c r="C146" s="137" t="s">
        <v>185</v>
      </c>
      <c r="D146" s="137" t="s">
        <v>331</v>
      </c>
      <c r="E146" s="137">
        <v>32462</v>
      </c>
      <c r="F146" s="137" t="s">
        <v>5</v>
      </c>
      <c r="G146" s="137" t="s">
        <v>28</v>
      </c>
      <c r="H146" s="137" t="s">
        <v>341</v>
      </c>
      <c r="I146" s="137">
        <v>511801154</v>
      </c>
      <c r="J146" s="137" t="s">
        <v>180</v>
      </c>
      <c r="K146" s="21">
        <v>46146.479490740741</v>
      </c>
      <c r="L146" s="21">
        <v>46147.782905092594</v>
      </c>
      <c r="M146" s="137" t="s">
        <v>347</v>
      </c>
      <c r="N146" s="137" t="s">
        <v>350</v>
      </c>
      <c r="O146" s="137" t="s">
        <v>39</v>
      </c>
      <c r="P146" s="137">
        <v>0</v>
      </c>
      <c r="Q146" s="137" t="s">
        <v>191</v>
      </c>
      <c r="R146" s="137" t="s">
        <v>342</v>
      </c>
      <c r="S146" s="137" t="s">
        <v>254</v>
      </c>
    </row>
    <row r="147" spans="1:19" s="137" customFormat="1">
      <c r="A147" s="137" t="s">
        <v>186</v>
      </c>
      <c r="B147" s="137" t="s">
        <v>120</v>
      </c>
      <c r="C147" s="137" t="s">
        <v>185</v>
      </c>
      <c r="D147" s="137" t="s">
        <v>331</v>
      </c>
      <c r="E147" s="137">
        <v>32462</v>
      </c>
      <c r="F147" s="137" t="s">
        <v>5</v>
      </c>
      <c r="G147" s="137" t="s">
        <v>28</v>
      </c>
      <c r="H147" s="137" t="s">
        <v>341</v>
      </c>
      <c r="I147" s="137">
        <v>511801154</v>
      </c>
      <c r="J147" s="137" t="s">
        <v>180</v>
      </c>
      <c r="K147" s="21">
        <v>46146.479490740741</v>
      </c>
      <c r="L147" s="21">
        <v>46147.782905092594</v>
      </c>
      <c r="M147" s="137" t="s">
        <v>347</v>
      </c>
      <c r="N147" s="137" t="s">
        <v>195</v>
      </c>
      <c r="O147" s="137" t="s">
        <v>41</v>
      </c>
      <c r="P147" s="137">
        <v>0</v>
      </c>
      <c r="Q147" s="137" t="s">
        <v>191</v>
      </c>
      <c r="R147" s="137" t="s">
        <v>342</v>
      </c>
      <c r="S147" s="137" t="s">
        <v>254</v>
      </c>
    </row>
    <row r="148" spans="1:19" s="137" customFormat="1">
      <c r="A148" s="137" t="s">
        <v>186</v>
      </c>
      <c r="B148" s="137" t="s">
        <v>120</v>
      </c>
      <c r="C148" s="137" t="s">
        <v>185</v>
      </c>
      <c r="D148" s="137" t="s">
        <v>331</v>
      </c>
      <c r="E148" s="137">
        <v>32462</v>
      </c>
      <c r="F148" s="137" t="s">
        <v>5</v>
      </c>
      <c r="G148" s="137" t="s">
        <v>28</v>
      </c>
      <c r="H148" s="137" t="s">
        <v>341</v>
      </c>
      <c r="I148" s="137">
        <v>511801154</v>
      </c>
      <c r="J148" s="137" t="s">
        <v>180</v>
      </c>
      <c r="K148" s="21">
        <v>46146.479490740741</v>
      </c>
      <c r="L148" s="21">
        <v>46147.782905092594</v>
      </c>
      <c r="M148" s="137" t="s">
        <v>347</v>
      </c>
      <c r="N148" s="137" t="s">
        <v>351</v>
      </c>
      <c r="O148" s="137" t="s">
        <v>35</v>
      </c>
      <c r="P148" s="137">
        <v>0</v>
      </c>
      <c r="Q148" s="137" t="s">
        <v>191</v>
      </c>
      <c r="R148" s="137" t="s">
        <v>342</v>
      </c>
      <c r="S148" s="137" t="s">
        <v>254</v>
      </c>
    </row>
    <row r="149" spans="1:19" s="137" customFormat="1">
      <c r="A149" s="137" t="s">
        <v>186</v>
      </c>
      <c r="B149" s="137" t="s">
        <v>120</v>
      </c>
      <c r="C149" s="137" t="s">
        <v>185</v>
      </c>
      <c r="D149" s="137" t="s">
        <v>331</v>
      </c>
      <c r="E149" s="137">
        <v>32462</v>
      </c>
      <c r="F149" s="137" t="s">
        <v>5</v>
      </c>
      <c r="G149" s="137" t="s">
        <v>28</v>
      </c>
      <c r="H149" s="137" t="s">
        <v>341</v>
      </c>
      <c r="I149" s="137">
        <v>511801154</v>
      </c>
      <c r="J149" s="137" t="s">
        <v>180</v>
      </c>
      <c r="K149" s="21">
        <v>46146.479490740741</v>
      </c>
      <c r="L149" s="21">
        <v>46147.782905092594</v>
      </c>
      <c r="M149" s="137" t="s">
        <v>347</v>
      </c>
      <c r="N149" s="137" t="s">
        <v>196</v>
      </c>
      <c r="O149" s="137" t="s">
        <v>41</v>
      </c>
      <c r="P149" s="137">
        <v>0</v>
      </c>
      <c r="Q149" s="137" t="s">
        <v>191</v>
      </c>
      <c r="R149" s="137" t="s">
        <v>342</v>
      </c>
      <c r="S149" s="137" t="s">
        <v>254</v>
      </c>
    </row>
    <row r="150" spans="1:19" s="137" customFormat="1">
      <c r="A150" s="137" t="s">
        <v>186</v>
      </c>
      <c r="B150" s="137" t="s">
        <v>120</v>
      </c>
      <c r="C150" s="137" t="s">
        <v>185</v>
      </c>
      <c r="D150" s="137" t="s">
        <v>331</v>
      </c>
      <c r="E150" s="137">
        <v>32462</v>
      </c>
      <c r="F150" s="137" t="s">
        <v>5</v>
      </c>
      <c r="G150" s="137" t="s">
        <v>28</v>
      </c>
      <c r="H150" s="137" t="s">
        <v>341</v>
      </c>
      <c r="I150" s="137">
        <v>511801154</v>
      </c>
      <c r="J150" s="137" t="s">
        <v>180</v>
      </c>
      <c r="K150" s="21">
        <v>46146.479490740741</v>
      </c>
      <c r="L150" s="21">
        <v>46147.782905092594</v>
      </c>
      <c r="M150" s="137" t="s">
        <v>352</v>
      </c>
      <c r="N150" s="137" t="s">
        <v>352</v>
      </c>
      <c r="O150" s="137" t="s">
        <v>35</v>
      </c>
      <c r="P150" s="137">
        <v>0</v>
      </c>
      <c r="Q150" s="137" t="s">
        <v>191</v>
      </c>
      <c r="R150" s="137" t="s">
        <v>342</v>
      </c>
      <c r="S150" s="137" t="s">
        <v>254</v>
      </c>
    </row>
    <row r="151" spans="1:19" s="137" customFormat="1">
      <c r="A151" s="137" t="s">
        <v>186</v>
      </c>
      <c r="B151" s="137" t="s">
        <v>120</v>
      </c>
      <c r="C151" s="137" t="s">
        <v>185</v>
      </c>
      <c r="D151" s="137" t="s">
        <v>331</v>
      </c>
      <c r="E151" s="137">
        <v>32462</v>
      </c>
      <c r="F151" s="137" t="s">
        <v>5</v>
      </c>
      <c r="G151" s="137" t="s">
        <v>28</v>
      </c>
      <c r="H151" s="137" t="s">
        <v>341</v>
      </c>
      <c r="I151" s="137">
        <v>511801154</v>
      </c>
      <c r="J151" s="137" t="s">
        <v>180</v>
      </c>
      <c r="K151" s="21">
        <v>46146.479490740741</v>
      </c>
      <c r="L151" s="21">
        <v>46147.782905092594</v>
      </c>
      <c r="M151" s="137" t="s">
        <v>353</v>
      </c>
      <c r="N151" s="137" t="s">
        <v>197</v>
      </c>
      <c r="O151" s="137" t="s">
        <v>41</v>
      </c>
      <c r="P151" s="137">
        <v>0</v>
      </c>
      <c r="Q151" s="137" t="s">
        <v>191</v>
      </c>
      <c r="R151" s="137" t="s">
        <v>342</v>
      </c>
      <c r="S151" s="137" t="s">
        <v>254</v>
      </c>
    </row>
    <row r="152" spans="1:19" s="137" customFormat="1">
      <c r="A152" s="137" t="s">
        <v>186</v>
      </c>
      <c r="B152" s="137" t="s">
        <v>120</v>
      </c>
      <c r="C152" s="137" t="s">
        <v>185</v>
      </c>
      <c r="D152" s="137" t="s">
        <v>331</v>
      </c>
      <c r="E152" s="137">
        <v>32462</v>
      </c>
      <c r="F152" s="137" t="s">
        <v>5</v>
      </c>
      <c r="G152" s="137" t="s">
        <v>28</v>
      </c>
      <c r="H152" s="137" t="s">
        <v>341</v>
      </c>
      <c r="I152" s="137">
        <v>511801154</v>
      </c>
      <c r="J152" s="137" t="s">
        <v>180</v>
      </c>
      <c r="K152" s="21">
        <v>46146.479490740741</v>
      </c>
      <c r="L152" s="21">
        <v>46147.782905092594</v>
      </c>
      <c r="M152" s="137" t="s">
        <v>353</v>
      </c>
      <c r="N152" s="137" t="s">
        <v>330</v>
      </c>
      <c r="O152" s="137" t="s">
        <v>41</v>
      </c>
      <c r="P152" s="137">
        <v>0</v>
      </c>
      <c r="Q152" s="137" t="s">
        <v>191</v>
      </c>
      <c r="R152" s="137" t="s">
        <v>342</v>
      </c>
      <c r="S152" s="137" t="s">
        <v>254</v>
      </c>
    </row>
    <row r="153" spans="1:19" s="137" customFormat="1">
      <c r="A153" s="137" t="s">
        <v>186</v>
      </c>
      <c r="B153" s="137" t="s">
        <v>120</v>
      </c>
      <c r="C153" s="137" t="s">
        <v>185</v>
      </c>
      <c r="D153" s="137" t="s">
        <v>331</v>
      </c>
      <c r="E153" s="137">
        <v>32462</v>
      </c>
      <c r="F153" s="137" t="s">
        <v>5</v>
      </c>
      <c r="G153" s="137" t="s">
        <v>28</v>
      </c>
      <c r="H153" s="137" t="s">
        <v>341</v>
      </c>
      <c r="I153" s="137">
        <v>511801154</v>
      </c>
      <c r="J153" s="137" t="s">
        <v>180</v>
      </c>
      <c r="K153" s="21">
        <v>46146.479490740741</v>
      </c>
      <c r="L153" s="21">
        <v>46147.782905092594</v>
      </c>
      <c r="M153" s="137" t="s">
        <v>353</v>
      </c>
      <c r="N153" s="137" t="s">
        <v>354</v>
      </c>
      <c r="O153" s="137" t="s">
        <v>39</v>
      </c>
      <c r="P153" s="137">
        <v>0</v>
      </c>
      <c r="Q153" s="137" t="s">
        <v>191</v>
      </c>
      <c r="R153" s="137" t="s">
        <v>342</v>
      </c>
      <c r="S153" s="137" t="s">
        <v>254</v>
      </c>
    </row>
    <row r="154" spans="1:19" s="137" customFormat="1">
      <c r="A154" s="137" t="s">
        <v>186</v>
      </c>
      <c r="B154" s="137" t="s">
        <v>120</v>
      </c>
      <c r="C154" s="137" t="s">
        <v>185</v>
      </c>
      <c r="D154" s="137" t="s">
        <v>331</v>
      </c>
      <c r="E154" s="137">
        <v>32462</v>
      </c>
      <c r="F154" s="137" t="s">
        <v>5</v>
      </c>
      <c r="G154" s="137" t="s">
        <v>28</v>
      </c>
      <c r="H154" s="137" t="s">
        <v>341</v>
      </c>
      <c r="I154" s="137">
        <v>511801154</v>
      </c>
      <c r="J154" s="137" t="s">
        <v>180</v>
      </c>
      <c r="K154" s="21">
        <v>46146.479490740741</v>
      </c>
      <c r="L154" s="21">
        <v>46147.782905092594</v>
      </c>
      <c r="M154" s="137" t="s">
        <v>353</v>
      </c>
      <c r="N154" s="137" t="s">
        <v>355</v>
      </c>
      <c r="O154" s="137" t="s">
        <v>35</v>
      </c>
      <c r="P154" s="137">
        <v>0</v>
      </c>
      <c r="Q154" s="137" t="s">
        <v>191</v>
      </c>
      <c r="R154" s="137" t="s">
        <v>342</v>
      </c>
      <c r="S154" s="137" t="s">
        <v>254</v>
      </c>
    </row>
    <row r="155" spans="1:19" s="137" customFormat="1">
      <c r="A155" s="137" t="s">
        <v>186</v>
      </c>
      <c r="B155" s="137" t="s">
        <v>120</v>
      </c>
      <c r="C155" s="137" t="s">
        <v>185</v>
      </c>
      <c r="D155" s="137" t="s">
        <v>331</v>
      </c>
      <c r="E155" s="137">
        <v>32462</v>
      </c>
      <c r="F155" s="137" t="s">
        <v>5</v>
      </c>
      <c r="G155" s="137" t="s">
        <v>28</v>
      </c>
      <c r="H155" s="137" t="s">
        <v>341</v>
      </c>
      <c r="I155" s="137">
        <v>511801154</v>
      </c>
      <c r="J155" s="137" t="s">
        <v>180</v>
      </c>
      <c r="K155" s="21">
        <v>46146.479490740741</v>
      </c>
      <c r="L155" s="21">
        <v>46147.782905092594</v>
      </c>
      <c r="M155" s="137" t="s">
        <v>353</v>
      </c>
      <c r="N155" s="137" t="s">
        <v>356</v>
      </c>
      <c r="O155" s="137" t="s">
        <v>39</v>
      </c>
      <c r="P155" s="137">
        <v>0</v>
      </c>
      <c r="Q155" s="137" t="s">
        <v>191</v>
      </c>
      <c r="R155" s="137" t="s">
        <v>342</v>
      </c>
      <c r="S155" s="137" t="s">
        <v>254</v>
      </c>
    </row>
    <row r="156" spans="1:19" s="137" customFormat="1">
      <c r="A156" s="137" t="s">
        <v>186</v>
      </c>
      <c r="B156" s="137" t="s">
        <v>120</v>
      </c>
      <c r="C156" s="137" t="s">
        <v>185</v>
      </c>
      <c r="D156" s="137" t="s">
        <v>331</v>
      </c>
      <c r="E156" s="137">
        <v>32462</v>
      </c>
      <c r="F156" s="137" t="s">
        <v>5</v>
      </c>
      <c r="G156" s="137" t="s">
        <v>28</v>
      </c>
      <c r="H156" s="137" t="s">
        <v>341</v>
      </c>
      <c r="I156" s="137">
        <v>511801154</v>
      </c>
      <c r="J156" s="137" t="s">
        <v>180</v>
      </c>
      <c r="K156" s="21">
        <v>46146.479490740741</v>
      </c>
      <c r="L156" s="21">
        <v>46147.782905092594</v>
      </c>
      <c r="M156" s="137" t="s">
        <v>353</v>
      </c>
      <c r="N156" s="137" t="s">
        <v>357</v>
      </c>
      <c r="O156" s="137" t="s">
        <v>39</v>
      </c>
      <c r="P156" s="137">
        <v>0</v>
      </c>
      <c r="Q156" s="137" t="s">
        <v>191</v>
      </c>
      <c r="R156" s="137" t="s">
        <v>342</v>
      </c>
      <c r="S156" s="137" t="s">
        <v>254</v>
      </c>
    </row>
    <row r="157" spans="1:19" s="137" customFormat="1">
      <c r="A157" s="137" t="s">
        <v>186</v>
      </c>
      <c r="B157" s="137" t="s">
        <v>120</v>
      </c>
      <c r="C157" s="137" t="s">
        <v>185</v>
      </c>
      <c r="D157" s="137" t="s">
        <v>331</v>
      </c>
      <c r="E157" s="137">
        <v>32462</v>
      </c>
      <c r="F157" s="137" t="s">
        <v>5</v>
      </c>
      <c r="G157" s="137" t="s">
        <v>28</v>
      </c>
      <c r="H157" s="137" t="s">
        <v>341</v>
      </c>
      <c r="I157" s="137">
        <v>511801154</v>
      </c>
      <c r="J157" s="137" t="s">
        <v>180</v>
      </c>
      <c r="K157" s="21">
        <v>46146.479490740741</v>
      </c>
      <c r="L157" s="21">
        <v>46147.782905092594</v>
      </c>
      <c r="M157" s="137" t="s">
        <v>358</v>
      </c>
      <c r="N157" s="137" t="s">
        <v>359</v>
      </c>
      <c r="O157" s="137" t="s">
        <v>39</v>
      </c>
      <c r="P157" s="137">
        <v>0</v>
      </c>
      <c r="Q157" s="137" t="s">
        <v>191</v>
      </c>
      <c r="R157" s="137" t="s">
        <v>342</v>
      </c>
      <c r="S157" s="137" t="s">
        <v>254</v>
      </c>
    </row>
    <row r="158" spans="1:19" s="137" customFormat="1">
      <c r="A158" s="137" t="s">
        <v>186</v>
      </c>
      <c r="B158" s="137" t="s">
        <v>120</v>
      </c>
      <c r="C158" s="137" t="s">
        <v>185</v>
      </c>
      <c r="D158" s="137" t="s">
        <v>331</v>
      </c>
      <c r="E158" s="137">
        <v>32462</v>
      </c>
      <c r="F158" s="137" t="s">
        <v>5</v>
      </c>
      <c r="G158" s="137" t="s">
        <v>28</v>
      </c>
      <c r="H158" s="137" t="s">
        <v>341</v>
      </c>
      <c r="I158" s="137">
        <v>511801154</v>
      </c>
      <c r="J158" s="137" t="s">
        <v>180</v>
      </c>
      <c r="K158" s="21">
        <v>46146.479490740741</v>
      </c>
      <c r="L158" s="21">
        <v>46147.782905092594</v>
      </c>
      <c r="M158" s="137" t="s">
        <v>358</v>
      </c>
      <c r="N158" s="137" t="s">
        <v>360</v>
      </c>
      <c r="O158" s="137" t="s">
        <v>35</v>
      </c>
      <c r="P158" s="137">
        <v>0</v>
      </c>
      <c r="Q158" s="137" t="s">
        <v>191</v>
      </c>
      <c r="R158" s="137" t="s">
        <v>342</v>
      </c>
      <c r="S158" s="137" t="s">
        <v>254</v>
      </c>
    </row>
    <row r="159" spans="1:19" s="137" customFormat="1">
      <c r="A159" s="137" t="s">
        <v>186</v>
      </c>
      <c r="B159" s="137" t="s">
        <v>120</v>
      </c>
      <c r="C159" s="137" t="s">
        <v>185</v>
      </c>
      <c r="D159" s="137" t="s">
        <v>331</v>
      </c>
      <c r="E159" s="137">
        <v>32462</v>
      </c>
      <c r="F159" s="137" t="s">
        <v>5</v>
      </c>
      <c r="G159" s="137" t="s">
        <v>28</v>
      </c>
      <c r="H159" s="137" t="s">
        <v>341</v>
      </c>
      <c r="I159" s="137">
        <v>511801154</v>
      </c>
      <c r="J159" s="137" t="s">
        <v>180</v>
      </c>
      <c r="K159" s="21">
        <v>46146.479490740741</v>
      </c>
      <c r="L159" s="21">
        <v>46147.782905092594</v>
      </c>
      <c r="M159" s="137" t="s">
        <v>358</v>
      </c>
      <c r="N159" s="137" t="s">
        <v>361</v>
      </c>
      <c r="O159" s="137" t="s">
        <v>41</v>
      </c>
      <c r="P159" s="137">
        <v>0</v>
      </c>
      <c r="Q159" s="137" t="s">
        <v>191</v>
      </c>
      <c r="R159" s="137" t="s">
        <v>342</v>
      </c>
      <c r="S159" s="137" t="s">
        <v>254</v>
      </c>
    </row>
    <row r="160" spans="1:19" s="137" customFormat="1">
      <c r="A160" s="137" t="s">
        <v>186</v>
      </c>
      <c r="B160" s="137" t="s">
        <v>120</v>
      </c>
      <c r="C160" s="137" t="s">
        <v>185</v>
      </c>
      <c r="D160" s="137" t="s">
        <v>331</v>
      </c>
      <c r="E160" s="137">
        <v>32462</v>
      </c>
      <c r="F160" s="137" t="s">
        <v>5</v>
      </c>
      <c r="G160" s="137" t="s">
        <v>28</v>
      </c>
      <c r="H160" s="137" t="s">
        <v>341</v>
      </c>
      <c r="I160" s="137">
        <v>511801154</v>
      </c>
      <c r="J160" s="137" t="s">
        <v>180</v>
      </c>
      <c r="K160" s="21">
        <v>46146.479490740741</v>
      </c>
      <c r="L160" s="21">
        <v>46147.782905092594</v>
      </c>
      <c r="M160" s="137" t="s">
        <v>362</v>
      </c>
      <c r="N160" s="137" t="s">
        <v>363</v>
      </c>
      <c r="O160" s="137" t="s">
        <v>37</v>
      </c>
      <c r="P160" s="137">
        <v>0</v>
      </c>
      <c r="Q160" s="137" t="s">
        <v>191</v>
      </c>
      <c r="R160" s="137" t="s">
        <v>342</v>
      </c>
      <c r="S160" s="137" t="s">
        <v>254</v>
      </c>
    </row>
    <row r="161" spans="1:19" s="137" customFormat="1">
      <c r="A161" s="137" t="s">
        <v>186</v>
      </c>
      <c r="B161" s="137" t="s">
        <v>120</v>
      </c>
      <c r="C161" s="137" t="s">
        <v>185</v>
      </c>
      <c r="D161" s="137" t="s">
        <v>331</v>
      </c>
      <c r="E161" s="137">
        <v>32462</v>
      </c>
      <c r="F161" s="137" t="s">
        <v>5</v>
      </c>
      <c r="G161" s="137" t="s">
        <v>28</v>
      </c>
      <c r="H161" s="137" t="s">
        <v>341</v>
      </c>
      <c r="I161" s="137">
        <v>511801154</v>
      </c>
      <c r="J161" s="137" t="s">
        <v>180</v>
      </c>
      <c r="K161" s="21">
        <v>46146.479490740741</v>
      </c>
      <c r="L161" s="21">
        <v>46147.782905092594</v>
      </c>
      <c r="M161" s="137" t="s">
        <v>364</v>
      </c>
      <c r="N161" s="137" t="s">
        <v>365</v>
      </c>
      <c r="O161" s="137" t="s">
        <v>35</v>
      </c>
      <c r="P161" s="137">
        <v>0</v>
      </c>
      <c r="Q161" s="137" t="s">
        <v>191</v>
      </c>
      <c r="R161" s="137" t="s">
        <v>342</v>
      </c>
      <c r="S161" s="137" t="s">
        <v>254</v>
      </c>
    </row>
    <row r="162" spans="1:19" s="137" customFormat="1">
      <c r="A162" s="137" t="s">
        <v>186</v>
      </c>
      <c r="B162" s="137" t="s">
        <v>120</v>
      </c>
      <c r="C162" s="137" t="s">
        <v>185</v>
      </c>
      <c r="D162" s="137" t="s">
        <v>331</v>
      </c>
      <c r="E162" s="137">
        <v>32462</v>
      </c>
      <c r="F162" s="137" t="s">
        <v>5</v>
      </c>
      <c r="G162" s="137" t="s">
        <v>28</v>
      </c>
      <c r="H162" s="137" t="s">
        <v>341</v>
      </c>
      <c r="I162" s="137">
        <v>511801154</v>
      </c>
      <c r="J162" s="137" t="s">
        <v>180</v>
      </c>
      <c r="K162" s="21">
        <v>46146.479490740741</v>
      </c>
      <c r="L162" s="21">
        <v>46147.782905092594</v>
      </c>
      <c r="M162" s="137" t="s">
        <v>364</v>
      </c>
      <c r="N162" s="137" t="s">
        <v>366</v>
      </c>
      <c r="O162" s="137" t="s">
        <v>35</v>
      </c>
      <c r="P162" s="137">
        <v>0</v>
      </c>
      <c r="Q162" s="137" t="s">
        <v>191</v>
      </c>
      <c r="R162" s="137" t="s">
        <v>342</v>
      </c>
      <c r="S162" s="137" t="s">
        <v>254</v>
      </c>
    </row>
    <row r="163" spans="1:19" s="137" customFormat="1">
      <c r="A163" s="137" t="s">
        <v>186</v>
      </c>
      <c r="B163" s="137" t="s">
        <v>120</v>
      </c>
      <c r="C163" s="137" t="s">
        <v>185</v>
      </c>
      <c r="D163" s="137" t="s">
        <v>331</v>
      </c>
      <c r="E163" s="137">
        <v>32462</v>
      </c>
      <c r="F163" s="137" t="s">
        <v>5</v>
      </c>
      <c r="G163" s="137" t="s">
        <v>28</v>
      </c>
      <c r="H163" s="137" t="s">
        <v>341</v>
      </c>
      <c r="I163" s="137">
        <v>511801154</v>
      </c>
      <c r="J163" s="137" t="s">
        <v>180</v>
      </c>
      <c r="K163" s="21">
        <v>46146.479490740741</v>
      </c>
      <c r="L163" s="21">
        <v>46147.782905092594</v>
      </c>
      <c r="M163" s="137" t="s">
        <v>364</v>
      </c>
      <c r="N163" s="137" t="s">
        <v>367</v>
      </c>
      <c r="O163" s="137" t="s">
        <v>41</v>
      </c>
      <c r="P163" s="137">
        <v>0</v>
      </c>
      <c r="Q163" s="137" t="s">
        <v>191</v>
      </c>
      <c r="R163" s="137" t="s">
        <v>342</v>
      </c>
      <c r="S163" s="137" t="s">
        <v>254</v>
      </c>
    </row>
    <row r="164" spans="1:19" s="137" customFormat="1">
      <c r="A164" s="137" t="s">
        <v>186</v>
      </c>
      <c r="B164" s="137" t="s">
        <v>124</v>
      </c>
      <c r="C164" s="137" t="s">
        <v>185</v>
      </c>
      <c r="D164" s="137" t="s">
        <v>202</v>
      </c>
      <c r="E164" s="137">
        <v>33277</v>
      </c>
      <c r="F164" s="137" t="s">
        <v>5</v>
      </c>
      <c r="G164" s="137" t="s">
        <v>28</v>
      </c>
      <c r="H164" s="137" t="s">
        <v>341</v>
      </c>
      <c r="I164" s="137">
        <v>511777577</v>
      </c>
      <c r="J164" s="137" t="s">
        <v>180</v>
      </c>
      <c r="K164" s="21">
        <v>46146.046006944445</v>
      </c>
      <c r="L164" s="21">
        <v>46148.793495370373</v>
      </c>
      <c r="M164" s="137" t="s">
        <v>287</v>
      </c>
      <c r="N164" s="137" t="s">
        <v>287</v>
      </c>
      <c r="O164" s="137" t="s">
        <v>35</v>
      </c>
      <c r="P164" s="137">
        <v>0</v>
      </c>
      <c r="Q164" s="137" t="s">
        <v>191</v>
      </c>
      <c r="R164" s="137" t="s">
        <v>342</v>
      </c>
      <c r="S164" s="137" t="s">
        <v>181</v>
      </c>
    </row>
    <row r="165" spans="1:19" s="137" customFormat="1">
      <c r="A165" s="137" t="s">
        <v>186</v>
      </c>
      <c r="B165" s="137" t="s">
        <v>124</v>
      </c>
      <c r="C165" s="137" t="s">
        <v>185</v>
      </c>
      <c r="D165" s="137" t="s">
        <v>202</v>
      </c>
      <c r="E165" s="137">
        <v>33277</v>
      </c>
      <c r="F165" s="137" t="s">
        <v>5</v>
      </c>
      <c r="G165" s="137" t="s">
        <v>28</v>
      </c>
      <c r="H165" s="137" t="s">
        <v>341</v>
      </c>
      <c r="I165" s="137">
        <v>511777577</v>
      </c>
      <c r="J165" s="137" t="s">
        <v>180</v>
      </c>
      <c r="K165" s="21">
        <v>46146.046006944445</v>
      </c>
      <c r="L165" s="21">
        <v>46148.793495370373</v>
      </c>
      <c r="M165" s="137" t="s">
        <v>343</v>
      </c>
      <c r="N165" s="137" t="s">
        <v>288</v>
      </c>
      <c r="O165" s="137" t="s">
        <v>39</v>
      </c>
      <c r="P165" s="137">
        <v>0</v>
      </c>
      <c r="Q165" s="137" t="s">
        <v>191</v>
      </c>
      <c r="R165" s="137" t="s">
        <v>342</v>
      </c>
      <c r="S165" s="137" t="s">
        <v>181</v>
      </c>
    </row>
    <row r="166" spans="1:19" s="137" customFormat="1">
      <c r="A166" s="137" t="s">
        <v>186</v>
      </c>
      <c r="B166" s="137" t="s">
        <v>124</v>
      </c>
      <c r="C166" s="137" t="s">
        <v>185</v>
      </c>
      <c r="D166" s="137" t="s">
        <v>202</v>
      </c>
      <c r="E166" s="137">
        <v>33277</v>
      </c>
      <c r="F166" s="137" t="s">
        <v>5</v>
      </c>
      <c r="G166" s="137" t="s">
        <v>28</v>
      </c>
      <c r="H166" s="137" t="s">
        <v>341</v>
      </c>
      <c r="I166" s="137">
        <v>511777577</v>
      </c>
      <c r="J166" s="137" t="s">
        <v>180</v>
      </c>
      <c r="K166" s="21">
        <v>46146.046006944445</v>
      </c>
      <c r="L166" s="21">
        <v>46148.793495370373</v>
      </c>
      <c r="M166" s="137" t="s">
        <v>343</v>
      </c>
      <c r="N166" s="137" t="s">
        <v>193</v>
      </c>
      <c r="O166" s="137" t="s">
        <v>35</v>
      </c>
      <c r="P166" s="137">
        <v>0</v>
      </c>
      <c r="Q166" s="137" t="s">
        <v>191</v>
      </c>
      <c r="R166" s="137" t="s">
        <v>342</v>
      </c>
      <c r="S166" s="137" t="s">
        <v>181</v>
      </c>
    </row>
    <row r="167" spans="1:19" s="137" customFormat="1">
      <c r="A167" s="137" t="s">
        <v>186</v>
      </c>
      <c r="B167" s="137" t="s">
        <v>124</v>
      </c>
      <c r="C167" s="137" t="s">
        <v>185</v>
      </c>
      <c r="D167" s="137" t="s">
        <v>202</v>
      </c>
      <c r="E167" s="137">
        <v>33277</v>
      </c>
      <c r="F167" s="137" t="s">
        <v>5</v>
      </c>
      <c r="G167" s="137" t="s">
        <v>28</v>
      </c>
      <c r="H167" s="137" t="s">
        <v>341</v>
      </c>
      <c r="I167" s="137">
        <v>511777577</v>
      </c>
      <c r="J167" s="137" t="s">
        <v>180</v>
      </c>
      <c r="K167" s="21">
        <v>46146.046006944445</v>
      </c>
      <c r="L167" s="21">
        <v>46148.793495370373</v>
      </c>
      <c r="M167" s="137" t="s">
        <v>344</v>
      </c>
      <c r="N167" s="137" t="s">
        <v>345</v>
      </c>
      <c r="O167" s="137" t="s">
        <v>39</v>
      </c>
      <c r="P167" s="137">
        <v>0</v>
      </c>
      <c r="Q167" s="137" t="s">
        <v>191</v>
      </c>
      <c r="R167" s="137" t="s">
        <v>342</v>
      </c>
      <c r="S167" s="137" t="s">
        <v>181</v>
      </c>
    </row>
    <row r="168" spans="1:19" s="137" customFormat="1">
      <c r="A168" s="137" t="s">
        <v>186</v>
      </c>
      <c r="B168" s="137" t="s">
        <v>124</v>
      </c>
      <c r="C168" s="137" t="s">
        <v>185</v>
      </c>
      <c r="D168" s="137" t="s">
        <v>202</v>
      </c>
      <c r="E168" s="137">
        <v>33277</v>
      </c>
      <c r="F168" s="137" t="s">
        <v>5</v>
      </c>
      <c r="G168" s="137" t="s">
        <v>28</v>
      </c>
      <c r="H168" s="137" t="s">
        <v>341</v>
      </c>
      <c r="I168" s="137">
        <v>511777577</v>
      </c>
      <c r="J168" s="137" t="s">
        <v>180</v>
      </c>
      <c r="K168" s="21">
        <v>46146.046006944445</v>
      </c>
      <c r="L168" s="21">
        <v>46148.793495370373</v>
      </c>
      <c r="M168" s="137" t="s">
        <v>344</v>
      </c>
      <c r="N168" s="137" t="s">
        <v>346</v>
      </c>
      <c r="O168" s="137" t="s">
        <v>39</v>
      </c>
      <c r="P168" s="137">
        <v>0</v>
      </c>
      <c r="Q168" s="137" t="s">
        <v>191</v>
      </c>
      <c r="R168" s="137" t="s">
        <v>342</v>
      </c>
      <c r="S168" s="137" t="s">
        <v>181</v>
      </c>
    </row>
    <row r="169" spans="1:19" s="137" customFormat="1">
      <c r="A169" s="137" t="s">
        <v>186</v>
      </c>
      <c r="B169" s="137" t="s">
        <v>124</v>
      </c>
      <c r="C169" s="137" t="s">
        <v>185</v>
      </c>
      <c r="D169" s="137" t="s">
        <v>202</v>
      </c>
      <c r="E169" s="137">
        <v>33277</v>
      </c>
      <c r="F169" s="137" t="s">
        <v>5</v>
      </c>
      <c r="G169" s="137" t="s">
        <v>28</v>
      </c>
      <c r="H169" s="137" t="s">
        <v>341</v>
      </c>
      <c r="I169" s="137">
        <v>511777577</v>
      </c>
      <c r="J169" s="137" t="s">
        <v>180</v>
      </c>
      <c r="K169" s="21">
        <v>46146.046006944445</v>
      </c>
      <c r="L169" s="21">
        <v>46148.793495370373</v>
      </c>
      <c r="M169" s="137" t="s">
        <v>347</v>
      </c>
      <c r="N169" s="137" t="s">
        <v>348</v>
      </c>
      <c r="O169" s="137" t="s">
        <v>41</v>
      </c>
      <c r="P169" s="137">
        <v>0</v>
      </c>
      <c r="Q169" s="137" t="s">
        <v>191</v>
      </c>
      <c r="R169" s="137" t="s">
        <v>342</v>
      </c>
      <c r="S169" s="137" t="s">
        <v>181</v>
      </c>
    </row>
    <row r="170" spans="1:19" s="137" customFormat="1">
      <c r="A170" s="137" t="s">
        <v>186</v>
      </c>
      <c r="B170" s="137" t="s">
        <v>124</v>
      </c>
      <c r="C170" s="137" t="s">
        <v>185</v>
      </c>
      <c r="D170" s="137" t="s">
        <v>202</v>
      </c>
      <c r="E170" s="137">
        <v>33277</v>
      </c>
      <c r="F170" s="137" t="s">
        <v>5</v>
      </c>
      <c r="G170" s="137" t="s">
        <v>28</v>
      </c>
      <c r="H170" s="137" t="s">
        <v>341</v>
      </c>
      <c r="I170" s="137">
        <v>511777577</v>
      </c>
      <c r="J170" s="137" t="s">
        <v>180</v>
      </c>
      <c r="K170" s="21">
        <v>46146.046006944445</v>
      </c>
      <c r="L170" s="21">
        <v>46148.793495370373</v>
      </c>
      <c r="M170" s="137" t="s">
        <v>347</v>
      </c>
      <c r="N170" s="137" t="s">
        <v>349</v>
      </c>
      <c r="O170" s="137" t="s">
        <v>39</v>
      </c>
      <c r="P170" s="137">
        <v>0</v>
      </c>
      <c r="Q170" s="137" t="s">
        <v>191</v>
      </c>
      <c r="R170" s="137" t="s">
        <v>342</v>
      </c>
      <c r="S170" s="137" t="s">
        <v>181</v>
      </c>
    </row>
    <row r="171" spans="1:19" s="137" customFormat="1">
      <c r="A171" s="137" t="s">
        <v>186</v>
      </c>
      <c r="B171" s="137" t="s">
        <v>124</v>
      </c>
      <c r="C171" s="137" t="s">
        <v>185</v>
      </c>
      <c r="D171" s="137" t="s">
        <v>202</v>
      </c>
      <c r="E171" s="137">
        <v>33277</v>
      </c>
      <c r="F171" s="137" t="s">
        <v>5</v>
      </c>
      <c r="G171" s="137" t="s">
        <v>28</v>
      </c>
      <c r="H171" s="137" t="s">
        <v>341</v>
      </c>
      <c r="I171" s="137">
        <v>511777577</v>
      </c>
      <c r="J171" s="137" t="s">
        <v>180</v>
      </c>
      <c r="K171" s="21">
        <v>46146.046006944445</v>
      </c>
      <c r="L171" s="21">
        <v>46148.793495370373</v>
      </c>
      <c r="M171" s="137" t="s">
        <v>347</v>
      </c>
      <c r="N171" s="137" t="s">
        <v>329</v>
      </c>
      <c r="O171" s="137" t="s">
        <v>35</v>
      </c>
      <c r="P171" s="137">
        <v>0</v>
      </c>
      <c r="Q171" s="137" t="s">
        <v>191</v>
      </c>
      <c r="R171" s="137" t="s">
        <v>342</v>
      </c>
      <c r="S171" s="137" t="s">
        <v>181</v>
      </c>
    </row>
    <row r="172" spans="1:19" s="137" customFormat="1">
      <c r="A172" s="137" t="s">
        <v>186</v>
      </c>
      <c r="B172" s="137" t="s">
        <v>124</v>
      </c>
      <c r="C172" s="137" t="s">
        <v>185</v>
      </c>
      <c r="D172" s="137" t="s">
        <v>202</v>
      </c>
      <c r="E172" s="137">
        <v>33277</v>
      </c>
      <c r="F172" s="137" t="s">
        <v>5</v>
      </c>
      <c r="G172" s="137" t="s">
        <v>28</v>
      </c>
      <c r="H172" s="137" t="s">
        <v>341</v>
      </c>
      <c r="I172" s="137">
        <v>511777577</v>
      </c>
      <c r="J172" s="137" t="s">
        <v>180</v>
      </c>
      <c r="K172" s="21">
        <v>46146.046006944445</v>
      </c>
      <c r="L172" s="21">
        <v>46148.793495370373</v>
      </c>
      <c r="M172" s="137" t="s">
        <v>347</v>
      </c>
      <c r="N172" s="137" t="s">
        <v>194</v>
      </c>
      <c r="O172" s="137" t="s">
        <v>41</v>
      </c>
      <c r="P172" s="137">
        <v>0</v>
      </c>
      <c r="Q172" s="137" t="s">
        <v>191</v>
      </c>
      <c r="R172" s="137" t="s">
        <v>342</v>
      </c>
      <c r="S172" s="137" t="s">
        <v>181</v>
      </c>
    </row>
    <row r="173" spans="1:19" s="137" customFormat="1">
      <c r="A173" s="137" t="s">
        <v>186</v>
      </c>
      <c r="B173" s="137" t="s">
        <v>124</v>
      </c>
      <c r="C173" s="137" t="s">
        <v>185</v>
      </c>
      <c r="D173" s="137" t="s">
        <v>202</v>
      </c>
      <c r="E173" s="137">
        <v>33277</v>
      </c>
      <c r="F173" s="137" t="s">
        <v>5</v>
      </c>
      <c r="G173" s="137" t="s">
        <v>28</v>
      </c>
      <c r="H173" s="137" t="s">
        <v>341</v>
      </c>
      <c r="I173" s="137">
        <v>511777577</v>
      </c>
      <c r="J173" s="137" t="s">
        <v>180</v>
      </c>
      <c r="K173" s="21">
        <v>46146.046006944445</v>
      </c>
      <c r="L173" s="21">
        <v>46148.793495370373</v>
      </c>
      <c r="M173" s="137" t="s">
        <v>347</v>
      </c>
      <c r="N173" s="137" t="s">
        <v>350</v>
      </c>
      <c r="O173" s="137" t="s">
        <v>39</v>
      </c>
      <c r="P173" s="137">
        <v>0</v>
      </c>
      <c r="Q173" s="137" t="s">
        <v>191</v>
      </c>
      <c r="R173" s="137" t="s">
        <v>342</v>
      </c>
      <c r="S173" s="137" t="s">
        <v>181</v>
      </c>
    </row>
    <row r="174" spans="1:19" s="137" customFormat="1">
      <c r="A174" s="137" t="s">
        <v>186</v>
      </c>
      <c r="B174" s="137" t="s">
        <v>124</v>
      </c>
      <c r="C174" s="137" t="s">
        <v>185</v>
      </c>
      <c r="D174" s="137" t="s">
        <v>202</v>
      </c>
      <c r="E174" s="137">
        <v>33277</v>
      </c>
      <c r="F174" s="137" t="s">
        <v>5</v>
      </c>
      <c r="G174" s="137" t="s">
        <v>28</v>
      </c>
      <c r="H174" s="137" t="s">
        <v>341</v>
      </c>
      <c r="I174" s="137">
        <v>511777577</v>
      </c>
      <c r="J174" s="137" t="s">
        <v>180</v>
      </c>
      <c r="K174" s="21">
        <v>46146.046006944445</v>
      </c>
      <c r="L174" s="21">
        <v>46148.793495370373</v>
      </c>
      <c r="M174" s="137" t="s">
        <v>347</v>
      </c>
      <c r="N174" s="137" t="s">
        <v>195</v>
      </c>
      <c r="O174" s="137" t="s">
        <v>41</v>
      </c>
      <c r="P174" s="137">
        <v>0</v>
      </c>
      <c r="Q174" s="137" t="s">
        <v>191</v>
      </c>
      <c r="R174" s="137" t="s">
        <v>342</v>
      </c>
      <c r="S174" s="137" t="s">
        <v>181</v>
      </c>
    </row>
    <row r="175" spans="1:19" s="137" customFormat="1">
      <c r="A175" s="137" t="s">
        <v>186</v>
      </c>
      <c r="B175" s="137" t="s">
        <v>124</v>
      </c>
      <c r="C175" s="137" t="s">
        <v>185</v>
      </c>
      <c r="D175" s="137" t="s">
        <v>202</v>
      </c>
      <c r="E175" s="137">
        <v>33277</v>
      </c>
      <c r="F175" s="137" t="s">
        <v>5</v>
      </c>
      <c r="G175" s="137" t="s">
        <v>28</v>
      </c>
      <c r="H175" s="137" t="s">
        <v>341</v>
      </c>
      <c r="I175" s="137">
        <v>511777577</v>
      </c>
      <c r="J175" s="137" t="s">
        <v>180</v>
      </c>
      <c r="K175" s="21">
        <v>46146.046006944445</v>
      </c>
      <c r="L175" s="21">
        <v>46148.793495370373</v>
      </c>
      <c r="M175" s="137" t="s">
        <v>347</v>
      </c>
      <c r="N175" s="137" t="s">
        <v>351</v>
      </c>
      <c r="O175" s="137" t="s">
        <v>35</v>
      </c>
      <c r="P175" s="137">
        <v>0</v>
      </c>
      <c r="Q175" s="137" t="s">
        <v>191</v>
      </c>
      <c r="R175" s="137" t="s">
        <v>342</v>
      </c>
      <c r="S175" s="137" t="s">
        <v>181</v>
      </c>
    </row>
    <row r="176" spans="1:19" s="137" customFormat="1">
      <c r="A176" s="137" t="s">
        <v>186</v>
      </c>
      <c r="B176" s="137" t="s">
        <v>124</v>
      </c>
      <c r="C176" s="137" t="s">
        <v>185</v>
      </c>
      <c r="D176" s="137" t="s">
        <v>202</v>
      </c>
      <c r="E176" s="137">
        <v>33277</v>
      </c>
      <c r="F176" s="137" t="s">
        <v>5</v>
      </c>
      <c r="G176" s="137" t="s">
        <v>28</v>
      </c>
      <c r="H176" s="137" t="s">
        <v>341</v>
      </c>
      <c r="I176" s="137">
        <v>511777577</v>
      </c>
      <c r="J176" s="137" t="s">
        <v>180</v>
      </c>
      <c r="K176" s="21">
        <v>46146.046006944445</v>
      </c>
      <c r="L176" s="21">
        <v>46148.793495370373</v>
      </c>
      <c r="M176" s="137" t="s">
        <v>347</v>
      </c>
      <c r="N176" s="137" t="s">
        <v>196</v>
      </c>
      <c r="O176" s="137" t="s">
        <v>41</v>
      </c>
      <c r="P176" s="137">
        <v>0</v>
      </c>
      <c r="Q176" s="137" t="s">
        <v>191</v>
      </c>
      <c r="R176" s="137" t="s">
        <v>342</v>
      </c>
      <c r="S176" s="137" t="s">
        <v>181</v>
      </c>
    </row>
    <row r="177" spans="1:19" s="137" customFormat="1">
      <c r="A177" s="137" t="s">
        <v>186</v>
      </c>
      <c r="B177" s="137" t="s">
        <v>124</v>
      </c>
      <c r="C177" s="137" t="s">
        <v>185</v>
      </c>
      <c r="D177" s="137" t="s">
        <v>202</v>
      </c>
      <c r="E177" s="137">
        <v>33277</v>
      </c>
      <c r="F177" s="137" t="s">
        <v>5</v>
      </c>
      <c r="G177" s="137" t="s">
        <v>28</v>
      </c>
      <c r="H177" s="137" t="s">
        <v>341</v>
      </c>
      <c r="I177" s="137">
        <v>511777577</v>
      </c>
      <c r="J177" s="137" t="s">
        <v>180</v>
      </c>
      <c r="K177" s="21">
        <v>46146.046006944445</v>
      </c>
      <c r="L177" s="21">
        <v>46148.793495370373</v>
      </c>
      <c r="M177" s="137" t="s">
        <v>352</v>
      </c>
      <c r="N177" s="137" t="s">
        <v>352</v>
      </c>
      <c r="O177" s="137" t="s">
        <v>35</v>
      </c>
      <c r="P177" s="137">
        <v>0</v>
      </c>
      <c r="Q177" s="137" t="s">
        <v>191</v>
      </c>
      <c r="R177" s="137" t="s">
        <v>342</v>
      </c>
      <c r="S177" s="137" t="s">
        <v>181</v>
      </c>
    </row>
    <row r="178" spans="1:19" s="137" customFormat="1">
      <c r="A178" s="137" t="s">
        <v>186</v>
      </c>
      <c r="B178" s="137" t="s">
        <v>124</v>
      </c>
      <c r="C178" s="137" t="s">
        <v>185</v>
      </c>
      <c r="D178" s="137" t="s">
        <v>202</v>
      </c>
      <c r="E178" s="137">
        <v>33277</v>
      </c>
      <c r="F178" s="137" t="s">
        <v>5</v>
      </c>
      <c r="G178" s="137" t="s">
        <v>28</v>
      </c>
      <c r="H178" s="137" t="s">
        <v>341</v>
      </c>
      <c r="I178" s="137">
        <v>511777577</v>
      </c>
      <c r="J178" s="137" t="s">
        <v>180</v>
      </c>
      <c r="K178" s="21">
        <v>46146.046006944445</v>
      </c>
      <c r="L178" s="21">
        <v>46148.793495370373</v>
      </c>
      <c r="M178" s="137" t="s">
        <v>353</v>
      </c>
      <c r="N178" s="137" t="s">
        <v>197</v>
      </c>
      <c r="O178" s="137" t="s">
        <v>41</v>
      </c>
      <c r="P178" s="137">
        <v>0</v>
      </c>
      <c r="Q178" s="137" t="s">
        <v>67</v>
      </c>
      <c r="R178" s="137" t="s">
        <v>225</v>
      </c>
      <c r="S178" s="137" t="s">
        <v>181</v>
      </c>
    </row>
    <row r="179" spans="1:19" s="137" customFormat="1">
      <c r="A179" s="137" t="s">
        <v>186</v>
      </c>
      <c r="B179" s="137" t="s">
        <v>124</v>
      </c>
      <c r="C179" s="137" t="s">
        <v>185</v>
      </c>
      <c r="D179" s="137" t="s">
        <v>202</v>
      </c>
      <c r="E179" s="137">
        <v>33277</v>
      </c>
      <c r="F179" s="137" t="s">
        <v>5</v>
      </c>
      <c r="G179" s="137" t="s">
        <v>28</v>
      </c>
      <c r="H179" s="137" t="s">
        <v>341</v>
      </c>
      <c r="I179" s="137">
        <v>511777577</v>
      </c>
      <c r="J179" s="137" t="s">
        <v>180</v>
      </c>
      <c r="K179" s="21">
        <v>46146.046006944445</v>
      </c>
      <c r="L179" s="21">
        <v>46148.793495370373</v>
      </c>
      <c r="M179" s="137" t="s">
        <v>353</v>
      </c>
      <c r="N179" s="137" t="s">
        <v>330</v>
      </c>
      <c r="O179" s="137" t="s">
        <v>41</v>
      </c>
      <c r="P179" s="137">
        <v>0</v>
      </c>
      <c r="Q179" s="137" t="s">
        <v>191</v>
      </c>
      <c r="R179" s="137" t="s">
        <v>342</v>
      </c>
      <c r="S179" s="137" t="s">
        <v>181</v>
      </c>
    </row>
    <row r="180" spans="1:19" s="137" customFormat="1">
      <c r="A180" s="137" t="s">
        <v>186</v>
      </c>
      <c r="B180" s="137" t="s">
        <v>124</v>
      </c>
      <c r="C180" s="137" t="s">
        <v>185</v>
      </c>
      <c r="D180" s="137" t="s">
        <v>202</v>
      </c>
      <c r="E180" s="137">
        <v>33277</v>
      </c>
      <c r="F180" s="137" t="s">
        <v>5</v>
      </c>
      <c r="G180" s="137" t="s">
        <v>28</v>
      </c>
      <c r="H180" s="137" t="s">
        <v>341</v>
      </c>
      <c r="I180" s="137">
        <v>511777577</v>
      </c>
      <c r="J180" s="137" t="s">
        <v>180</v>
      </c>
      <c r="K180" s="21">
        <v>46146.046006944445</v>
      </c>
      <c r="L180" s="21">
        <v>46148.793495370373</v>
      </c>
      <c r="M180" s="137" t="s">
        <v>353</v>
      </c>
      <c r="N180" s="137" t="s">
        <v>354</v>
      </c>
      <c r="O180" s="137" t="s">
        <v>39</v>
      </c>
      <c r="P180" s="137">
        <v>0</v>
      </c>
      <c r="Q180" s="137" t="s">
        <v>191</v>
      </c>
      <c r="R180" s="137" t="s">
        <v>342</v>
      </c>
      <c r="S180" s="137" t="s">
        <v>181</v>
      </c>
    </row>
    <row r="181" spans="1:19" s="137" customFormat="1">
      <c r="A181" s="137" t="s">
        <v>186</v>
      </c>
      <c r="B181" s="137" t="s">
        <v>124</v>
      </c>
      <c r="C181" s="137" t="s">
        <v>185</v>
      </c>
      <c r="D181" s="137" t="s">
        <v>202</v>
      </c>
      <c r="E181" s="137">
        <v>33277</v>
      </c>
      <c r="F181" s="137" t="s">
        <v>5</v>
      </c>
      <c r="G181" s="137" t="s">
        <v>28</v>
      </c>
      <c r="H181" s="137" t="s">
        <v>341</v>
      </c>
      <c r="I181" s="137">
        <v>511777577</v>
      </c>
      <c r="J181" s="137" t="s">
        <v>180</v>
      </c>
      <c r="K181" s="21">
        <v>46146.046006944445</v>
      </c>
      <c r="L181" s="21">
        <v>46148.793495370373</v>
      </c>
      <c r="M181" s="137" t="s">
        <v>353</v>
      </c>
      <c r="N181" s="137" t="s">
        <v>355</v>
      </c>
      <c r="O181" s="137" t="s">
        <v>35</v>
      </c>
      <c r="P181" s="137">
        <v>0</v>
      </c>
      <c r="Q181" s="137" t="s">
        <v>191</v>
      </c>
      <c r="R181" s="137" t="s">
        <v>342</v>
      </c>
      <c r="S181" s="137" t="s">
        <v>181</v>
      </c>
    </row>
    <row r="182" spans="1:19" s="137" customFormat="1">
      <c r="A182" s="137" t="s">
        <v>186</v>
      </c>
      <c r="B182" s="137" t="s">
        <v>124</v>
      </c>
      <c r="C182" s="137" t="s">
        <v>185</v>
      </c>
      <c r="D182" s="137" t="s">
        <v>202</v>
      </c>
      <c r="E182" s="137">
        <v>33277</v>
      </c>
      <c r="F182" s="137" t="s">
        <v>5</v>
      </c>
      <c r="G182" s="137" t="s">
        <v>28</v>
      </c>
      <c r="H182" s="137" t="s">
        <v>341</v>
      </c>
      <c r="I182" s="137">
        <v>511777577</v>
      </c>
      <c r="J182" s="137" t="s">
        <v>180</v>
      </c>
      <c r="K182" s="21">
        <v>46146.046006944445</v>
      </c>
      <c r="L182" s="21">
        <v>46148.793495370373</v>
      </c>
      <c r="M182" s="137" t="s">
        <v>353</v>
      </c>
      <c r="N182" s="137" t="s">
        <v>356</v>
      </c>
      <c r="O182" s="137" t="s">
        <v>39</v>
      </c>
      <c r="P182" s="137">
        <v>0</v>
      </c>
      <c r="Q182" s="137" t="s">
        <v>191</v>
      </c>
      <c r="R182" s="137" t="s">
        <v>342</v>
      </c>
      <c r="S182" s="137" t="s">
        <v>181</v>
      </c>
    </row>
    <row r="183" spans="1:19" s="137" customFormat="1">
      <c r="A183" s="137" t="s">
        <v>186</v>
      </c>
      <c r="B183" s="137" t="s">
        <v>124</v>
      </c>
      <c r="C183" s="137" t="s">
        <v>185</v>
      </c>
      <c r="D183" s="137" t="s">
        <v>202</v>
      </c>
      <c r="E183" s="137">
        <v>33277</v>
      </c>
      <c r="F183" s="137" t="s">
        <v>5</v>
      </c>
      <c r="G183" s="137" t="s">
        <v>28</v>
      </c>
      <c r="H183" s="137" t="s">
        <v>341</v>
      </c>
      <c r="I183" s="137">
        <v>511777577</v>
      </c>
      <c r="J183" s="137" t="s">
        <v>180</v>
      </c>
      <c r="K183" s="21">
        <v>46146.046006944445</v>
      </c>
      <c r="L183" s="21">
        <v>46148.793495370373</v>
      </c>
      <c r="M183" s="137" t="s">
        <v>353</v>
      </c>
      <c r="N183" s="137" t="s">
        <v>357</v>
      </c>
      <c r="O183" s="137" t="s">
        <v>39</v>
      </c>
      <c r="P183" s="137">
        <v>0</v>
      </c>
      <c r="Q183" s="137" t="s">
        <v>191</v>
      </c>
      <c r="R183" s="137" t="s">
        <v>342</v>
      </c>
      <c r="S183" s="137" t="s">
        <v>181</v>
      </c>
    </row>
    <row r="184" spans="1:19" s="137" customFormat="1">
      <c r="A184" s="137" t="s">
        <v>186</v>
      </c>
      <c r="B184" s="137" t="s">
        <v>124</v>
      </c>
      <c r="C184" s="137" t="s">
        <v>185</v>
      </c>
      <c r="D184" s="137" t="s">
        <v>202</v>
      </c>
      <c r="E184" s="137">
        <v>33277</v>
      </c>
      <c r="F184" s="137" t="s">
        <v>5</v>
      </c>
      <c r="G184" s="137" t="s">
        <v>28</v>
      </c>
      <c r="H184" s="137" t="s">
        <v>341</v>
      </c>
      <c r="I184" s="137">
        <v>511777577</v>
      </c>
      <c r="J184" s="137" t="s">
        <v>180</v>
      </c>
      <c r="K184" s="21">
        <v>46146.046006944445</v>
      </c>
      <c r="L184" s="21">
        <v>46148.793495370373</v>
      </c>
      <c r="M184" s="137" t="s">
        <v>358</v>
      </c>
      <c r="N184" s="137" t="s">
        <v>359</v>
      </c>
      <c r="O184" s="137" t="s">
        <v>39</v>
      </c>
      <c r="P184" s="137">
        <v>0</v>
      </c>
      <c r="Q184" s="137" t="s">
        <v>191</v>
      </c>
      <c r="R184" s="137" t="s">
        <v>342</v>
      </c>
      <c r="S184" s="137" t="s">
        <v>181</v>
      </c>
    </row>
    <row r="185" spans="1:19" s="137" customFormat="1">
      <c r="A185" s="137" t="s">
        <v>186</v>
      </c>
      <c r="B185" s="137" t="s">
        <v>124</v>
      </c>
      <c r="C185" s="137" t="s">
        <v>185</v>
      </c>
      <c r="D185" s="137" t="s">
        <v>202</v>
      </c>
      <c r="E185" s="137">
        <v>33277</v>
      </c>
      <c r="F185" s="137" t="s">
        <v>5</v>
      </c>
      <c r="G185" s="137" t="s">
        <v>28</v>
      </c>
      <c r="H185" s="137" t="s">
        <v>341</v>
      </c>
      <c r="I185" s="137">
        <v>511777577</v>
      </c>
      <c r="J185" s="137" t="s">
        <v>180</v>
      </c>
      <c r="K185" s="21">
        <v>46146.046006944445</v>
      </c>
      <c r="L185" s="21">
        <v>46148.793495370373</v>
      </c>
      <c r="M185" s="137" t="s">
        <v>358</v>
      </c>
      <c r="N185" s="137" t="s">
        <v>360</v>
      </c>
      <c r="O185" s="137" t="s">
        <v>35</v>
      </c>
      <c r="P185" s="137">
        <v>0</v>
      </c>
      <c r="Q185" s="137" t="s">
        <v>191</v>
      </c>
      <c r="R185" s="137" t="s">
        <v>342</v>
      </c>
      <c r="S185" s="137" t="s">
        <v>181</v>
      </c>
    </row>
    <row r="186" spans="1:19" s="137" customFormat="1">
      <c r="A186" s="137" t="s">
        <v>186</v>
      </c>
      <c r="B186" s="137" t="s">
        <v>124</v>
      </c>
      <c r="C186" s="137" t="s">
        <v>185</v>
      </c>
      <c r="D186" s="137" t="s">
        <v>202</v>
      </c>
      <c r="E186" s="137">
        <v>33277</v>
      </c>
      <c r="F186" s="137" t="s">
        <v>5</v>
      </c>
      <c r="G186" s="137" t="s">
        <v>28</v>
      </c>
      <c r="H186" s="137" t="s">
        <v>341</v>
      </c>
      <c r="I186" s="137">
        <v>511777577</v>
      </c>
      <c r="J186" s="137" t="s">
        <v>180</v>
      </c>
      <c r="K186" s="21">
        <v>46146.046006944445</v>
      </c>
      <c r="L186" s="21">
        <v>46148.793495370373</v>
      </c>
      <c r="M186" s="137" t="s">
        <v>358</v>
      </c>
      <c r="N186" s="137" t="s">
        <v>361</v>
      </c>
      <c r="O186" s="137" t="s">
        <v>41</v>
      </c>
      <c r="P186" s="137">
        <v>0</v>
      </c>
      <c r="Q186" s="137" t="s">
        <v>191</v>
      </c>
      <c r="R186" s="137" t="s">
        <v>342</v>
      </c>
      <c r="S186" s="137" t="s">
        <v>181</v>
      </c>
    </row>
    <row r="187" spans="1:19" s="137" customFormat="1">
      <c r="A187" s="137" t="s">
        <v>186</v>
      </c>
      <c r="B187" s="137" t="s">
        <v>124</v>
      </c>
      <c r="C187" s="137" t="s">
        <v>185</v>
      </c>
      <c r="D187" s="137" t="s">
        <v>202</v>
      </c>
      <c r="E187" s="137">
        <v>33277</v>
      </c>
      <c r="F187" s="137" t="s">
        <v>5</v>
      </c>
      <c r="G187" s="137" t="s">
        <v>28</v>
      </c>
      <c r="H187" s="137" t="s">
        <v>341</v>
      </c>
      <c r="I187" s="137">
        <v>511777577</v>
      </c>
      <c r="J187" s="137" t="s">
        <v>180</v>
      </c>
      <c r="K187" s="21">
        <v>46146.046006944445</v>
      </c>
      <c r="L187" s="21">
        <v>46148.793495370373</v>
      </c>
      <c r="M187" s="137" t="s">
        <v>362</v>
      </c>
      <c r="N187" s="137" t="s">
        <v>363</v>
      </c>
      <c r="O187" s="137" t="s">
        <v>37</v>
      </c>
      <c r="P187" s="137">
        <v>0</v>
      </c>
      <c r="Q187" s="137" t="s">
        <v>191</v>
      </c>
      <c r="R187" s="137" t="s">
        <v>342</v>
      </c>
      <c r="S187" s="137" t="s">
        <v>181</v>
      </c>
    </row>
    <row r="188" spans="1:19" s="137" customFormat="1">
      <c r="A188" s="137" t="s">
        <v>186</v>
      </c>
      <c r="B188" s="137" t="s">
        <v>124</v>
      </c>
      <c r="C188" s="137" t="s">
        <v>185</v>
      </c>
      <c r="D188" s="137" t="s">
        <v>202</v>
      </c>
      <c r="E188" s="137">
        <v>33277</v>
      </c>
      <c r="F188" s="137" t="s">
        <v>5</v>
      </c>
      <c r="G188" s="137" t="s">
        <v>28</v>
      </c>
      <c r="H188" s="137" t="s">
        <v>341</v>
      </c>
      <c r="I188" s="137">
        <v>511777577</v>
      </c>
      <c r="J188" s="137" t="s">
        <v>180</v>
      </c>
      <c r="K188" s="21">
        <v>46146.046006944445</v>
      </c>
      <c r="L188" s="21">
        <v>46148.793495370373</v>
      </c>
      <c r="M188" s="137" t="s">
        <v>364</v>
      </c>
      <c r="N188" s="137" t="s">
        <v>365</v>
      </c>
      <c r="O188" s="137" t="s">
        <v>35</v>
      </c>
      <c r="P188" s="137">
        <v>0</v>
      </c>
      <c r="Q188" s="137" t="s">
        <v>191</v>
      </c>
      <c r="R188" s="137" t="s">
        <v>342</v>
      </c>
      <c r="S188" s="137" t="s">
        <v>181</v>
      </c>
    </row>
    <row r="189" spans="1:19" s="137" customFormat="1">
      <c r="A189" s="137" t="s">
        <v>186</v>
      </c>
      <c r="B189" s="137" t="s">
        <v>124</v>
      </c>
      <c r="C189" s="137" t="s">
        <v>185</v>
      </c>
      <c r="D189" s="137" t="s">
        <v>202</v>
      </c>
      <c r="E189" s="137">
        <v>33277</v>
      </c>
      <c r="F189" s="137" t="s">
        <v>5</v>
      </c>
      <c r="G189" s="137" t="s">
        <v>28</v>
      </c>
      <c r="H189" s="137" t="s">
        <v>341</v>
      </c>
      <c r="I189" s="137">
        <v>511777577</v>
      </c>
      <c r="J189" s="137" t="s">
        <v>180</v>
      </c>
      <c r="K189" s="21">
        <v>46146.046006944445</v>
      </c>
      <c r="L189" s="21">
        <v>46148.793495370373</v>
      </c>
      <c r="M189" s="137" t="s">
        <v>364</v>
      </c>
      <c r="N189" s="137" t="s">
        <v>366</v>
      </c>
      <c r="O189" s="137" t="s">
        <v>35</v>
      </c>
      <c r="P189" s="137">
        <v>0</v>
      </c>
      <c r="Q189" s="137" t="s">
        <v>191</v>
      </c>
      <c r="R189" s="137" t="s">
        <v>342</v>
      </c>
      <c r="S189" s="137" t="s">
        <v>181</v>
      </c>
    </row>
    <row r="190" spans="1:19" s="137" customFormat="1">
      <c r="A190" s="137" t="s">
        <v>186</v>
      </c>
      <c r="B190" s="137" t="s">
        <v>124</v>
      </c>
      <c r="C190" s="137" t="s">
        <v>185</v>
      </c>
      <c r="D190" s="137" t="s">
        <v>202</v>
      </c>
      <c r="E190" s="137">
        <v>33277</v>
      </c>
      <c r="F190" s="137" t="s">
        <v>5</v>
      </c>
      <c r="G190" s="137" t="s">
        <v>28</v>
      </c>
      <c r="H190" s="137" t="s">
        <v>341</v>
      </c>
      <c r="I190" s="137">
        <v>511777577</v>
      </c>
      <c r="J190" s="137" t="s">
        <v>180</v>
      </c>
      <c r="K190" s="21">
        <v>46146.046006944445</v>
      </c>
      <c r="L190" s="21">
        <v>46148.793495370373</v>
      </c>
      <c r="M190" s="137" t="s">
        <v>364</v>
      </c>
      <c r="N190" s="137" t="s">
        <v>367</v>
      </c>
      <c r="O190" s="137" t="s">
        <v>41</v>
      </c>
      <c r="P190" s="137">
        <v>0</v>
      </c>
      <c r="Q190" s="137" t="s">
        <v>191</v>
      </c>
      <c r="R190" s="137" t="s">
        <v>342</v>
      </c>
      <c r="S190" s="137" t="s">
        <v>181</v>
      </c>
    </row>
    <row r="191" spans="1:19" s="137" customFormat="1">
      <c r="A191" s="137" t="s">
        <v>186</v>
      </c>
      <c r="B191" s="137" t="s">
        <v>10</v>
      </c>
      <c r="C191" s="137" t="s">
        <v>185</v>
      </c>
      <c r="D191" s="137" t="s">
        <v>331</v>
      </c>
      <c r="E191" s="137">
        <v>32462</v>
      </c>
      <c r="F191" s="137" t="s">
        <v>5</v>
      </c>
      <c r="G191" s="137" t="s">
        <v>28</v>
      </c>
      <c r="H191" s="137" t="s">
        <v>341</v>
      </c>
      <c r="I191" s="137">
        <v>512129462</v>
      </c>
      <c r="J191" s="137" t="s">
        <v>224</v>
      </c>
      <c r="K191" s="21">
        <v>46149.578125</v>
      </c>
      <c r="L191" s="21">
        <v>46150.600706018522</v>
      </c>
      <c r="M191" s="137" t="s">
        <v>287</v>
      </c>
      <c r="N191" s="137" t="s">
        <v>287</v>
      </c>
      <c r="O191" s="137" t="s">
        <v>35</v>
      </c>
      <c r="P191" s="137">
        <v>0</v>
      </c>
      <c r="Q191" s="137" t="s">
        <v>191</v>
      </c>
      <c r="R191" s="137" t="s">
        <v>342</v>
      </c>
      <c r="S191" s="137" t="s">
        <v>181</v>
      </c>
    </row>
    <row r="192" spans="1:19" s="137" customFormat="1">
      <c r="A192" s="137" t="s">
        <v>186</v>
      </c>
      <c r="B192" s="137" t="s">
        <v>10</v>
      </c>
      <c r="C192" s="137" t="s">
        <v>185</v>
      </c>
      <c r="D192" s="137" t="s">
        <v>331</v>
      </c>
      <c r="E192" s="137">
        <v>32462</v>
      </c>
      <c r="F192" s="137" t="s">
        <v>5</v>
      </c>
      <c r="G192" s="137" t="s">
        <v>28</v>
      </c>
      <c r="H192" s="137" t="s">
        <v>341</v>
      </c>
      <c r="I192" s="137">
        <v>512129462</v>
      </c>
      <c r="J192" s="137" t="s">
        <v>224</v>
      </c>
      <c r="K192" s="21">
        <v>46149.578125</v>
      </c>
      <c r="L192" s="21">
        <v>46150.600706018522</v>
      </c>
      <c r="M192" s="137" t="s">
        <v>343</v>
      </c>
      <c r="N192" s="137" t="s">
        <v>288</v>
      </c>
      <c r="O192" s="137" t="s">
        <v>39</v>
      </c>
      <c r="P192" s="137">
        <v>0</v>
      </c>
      <c r="Q192" s="137" t="s">
        <v>191</v>
      </c>
      <c r="R192" s="137" t="s">
        <v>342</v>
      </c>
      <c r="S192" s="137" t="s">
        <v>181</v>
      </c>
    </row>
    <row r="193" spans="1:19" s="137" customFormat="1">
      <c r="A193" s="137" t="s">
        <v>186</v>
      </c>
      <c r="B193" s="137" t="s">
        <v>10</v>
      </c>
      <c r="C193" s="137" t="s">
        <v>185</v>
      </c>
      <c r="D193" s="137" t="s">
        <v>331</v>
      </c>
      <c r="E193" s="137">
        <v>32462</v>
      </c>
      <c r="F193" s="137" t="s">
        <v>5</v>
      </c>
      <c r="G193" s="137" t="s">
        <v>28</v>
      </c>
      <c r="H193" s="137" t="s">
        <v>341</v>
      </c>
      <c r="I193" s="137">
        <v>512129462</v>
      </c>
      <c r="J193" s="137" t="s">
        <v>224</v>
      </c>
      <c r="K193" s="21">
        <v>46149.578125</v>
      </c>
      <c r="L193" s="21">
        <v>46150.600706018522</v>
      </c>
      <c r="M193" s="137" t="s">
        <v>343</v>
      </c>
      <c r="N193" s="137" t="s">
        <v>193</v>
      </c>
      <c r="O193" s="137" t="s">
        <v>35</v>
      </c>
      <c r="P193" s="137">
        <v>0</v>
      </c>
      <c r="Q193" s="137" t="s">
        <v>191</v>
      </c>
      <c r="R193" s="137" t="s">
        <v>342</v>
      </c>
      <c r="S193" s="137" t="s">
        <v>181</v>
      </c>
    </row>
    <row r="194" spans="1:19" s="137" customFormat="1">
      <c r="A194" s="137" t="s">
        <v>186</v>
      </c>
      <c r="B194" s="137" t="s">
        <v>10</v>
      </c>
      <c r="C194" s="137" t="s">
        <v>185</v>
      </c>
      <c r="D194" s="137" t="s">
        <v>331</v>
      </c>
      <c r="E194" s="137">
        <v>32462</v>
      </c>
      <c r="F194" s="137" t="s">
        <v>5</v>
      </c>
      <c r="G194" s="137" t="s">
        <v>28</v>
      </c>
      <c r="H194" s="137" t="s">
        <v>341</v>
      </c>
      <c r="I194" s="137">
        <v>512129462</v>
      </c>
      <c r="J194" s="137" t="s">
        <v>224</v>
      </c>
      <c r="K194" s="21">
        <v>46149.578125</v>
      </c>
      <c r="L194" s="21">
        <v>46150.600706018522</v>
      </c>
      <c r="M194" s="137" t="s">
        <v>344</v>
      </c>
      <c r="N194" s="137" t="s">
        <v>345</v>
      </c>
      <c r="O194" s="137" t="s">
        <v>39</v>
      </c>
      <c r="P194" s="137">
        <v>0</v>
      </c>
      <c r="Q194" s="137" t="s">
        <v>191</v>
      </c>
      <c r="R194" s="137" t="s">
        <v>342</v>
      </c>
      <c r="S194" s="137" t="s">
        <v>181</v>
      </c>
    </row>
    <row r="195" spans="1:19" s="137" customFormat="1">
      <c r="A195" s="137" t="s">
        <v>186</v>
      </c>
      <c r="B195" s="137" t="s">
        <v>10</v>
      </c>
      <c r="C195" s="137" t="s">
        <v>185</v>
      </c>
      <c r="D195" s="137" t="s">
        <v>331</v>
      </c>
      <c r="E195" s="137">
        <v>32462</v>
      </c>
      <c r="F195" s="137" t="s">
        <v>5</v>
      </c>
      <c r="G195" s="137" t="s">
        <v>28</v>
      </c>
      <c r="H195" s="137" t="s">
        <v>341</v>
      </c>
      <c r="I195" s="137">
        <v>512129462</v>
      </c>
      <c r="J195" s="137" t="s">
        <v>224</v>
      </c>
      <c r="K195" s="21">
        <v>46149.578125</v>
      </c>
      <c r="L195" s="21">
        <v>46150.600706018522</v>
      </c>
      <c r="M195" s="137" t="s">
        <v>344</v>
      </c>
      <c r="N195" s="137" t="s">
        <v>346</v>
      </c>
      <c r="O195" s="137" t="s">
        <v>39</v>
      </c>
      <c r="P195" s="137">
        <v>0</v>
      </c>
      <c r="Q195" s="137" t="s">
        <v>191</v>
      </c>
      <c r="R195" s="137" t="s">
        <v>342</v>
      </c>
      <c r="S195" s="137" t="s">
        <v>181</v>
      </c>
    </row>
    <row r="196" spans="1:19" s="137" customFormat="1">
      <c r="A196" s="137" t="s">
        <v>186</v>
      </c>
      <c r="B196" s="137" t="s">
        <v>10</v>
      </c>
      <c r="C196" s="137" t="s">
        <v>185</v>
      </c>
      <c r="D196" s="137" t="s">
        <v>331</v>
      </c>
      <c r="E196" s="137">
        <v>32462</v>
      </c>
      <c r="F196" s="137" t="s">
        <v>5</v>
      </c>
      <c r="G196" s="137" t="s">
        <v>28</v>
      </c>
      <c r="H196" s="137" t="s">
        <v>341</v>
      </c>
      <c r="I196" s="137">
        <v>512129462</v>
      </c>
      <c r="J196" s="137" t="s">
        <v>224</v>
      </c>
      <c r="K196" s="21">
        <v>46149.578125</v>
      </c>
      <c r="L196" s="21">
        <v>46150.600706018522</v>
      </c>
      <c r="M196" s="137" t="s">
        <v>347</v>
      </c>
      <c r="N196" s="137" t="s">
        <v>348</v>
      </c>
      <c r="O196" s="137" t="s">
        <v>41</v>
      </c>
      <c r="P196" s="137">
        <v>0</v>
      </c>
      <c r="Q196" s="137" t="s">
        <v>191</v>
      </c>
      <c r="R196" s="137" t="s">
        <v>342</v>
      </c>
      <c r="S196" s="137" t="s">
        <v>181</v>
      </c>
    </row>
    <row r="197" spans="1:19" s="137" customFormat="1">
      <c r="A197" s="137" t="s">
        <v>186</v>
      </c>
      <c r="B197" s="137" t="s">
        <v>10</v>
      </c>
      <c r="C197" s="137" t="s">
        <v>185</v>
      </c>
      <c r="D197" s="137" t="s">
        <v>331</v>
      </c>
      <c r="E197" s="137">
        <v>32462</v>
      </c>
      <c r="F197" s="137" t="s">
        <v>5</v>
      </c>
      <c r="G197" s="137" t="s">
        <v>28</v>
      </c>
      <c r="H197" s="137" t="s">
        <v>341</v>
      </c>
      <c r="I197" s="137">
        <v>512129462</v>
      </c>
      <c r="J197" s="137" t="s">
        <v>224</v>
      </c>
      <c r="K197" s="21">
        <v>46149.578125</v>
      </c>
      <c r="L197" s="21">
        <v>46150.600706018522</v>
      </c>
      <c r="M197" s="137" t="s">
        <v>347</v>
      </c>
      <c r="N197" s="137" t="s">
        <v>349</v>
      </c>
      <c r="O197" s="137" t="s">
        <v>39</v>
      </c>
      <c r="P197" s="137">
        <v>0</v>
      </c>
      <c r="Q197" s="137" t="s">
        <v>191</v>
      </c>
      <c r="R197" s="137" t="s">
        <v>342</v>
      </c>
      <c r="S197" s="137" t="s">
        <v>181</v>
      </c>
    </row>
    <row r="198" spans="1:19" s="137" customFormat="1">
      <c r="A198" s="137" t="s">
        <v>186</v>
      </c>
      <c r="B198" s="137" t="s">
        <v>10</v>
      </c>
      <c r="C198" s="137" t="s">
        <v>185</v>
      </c>
      <c r="D198" s="137" t="s">
        <v>331</v>
      </c>
      <c r="E198" s="137">
        <v>32462</v>
      </c>
      <c r="F198" s="137" t="s">
        <v>5</v>
      </c>
      <c r="G198" s="137" t="s">
        <v>28</v>
      </c>
      <c r="H198" s="137" t="s">
        <v>341</v>
      </c>
      <c r="I198" s="137">
        <v>512129462</v>
      </c>
      <c r="J198" s="137" t="s">
        <v>224</v>
      </c>
      <c r="K198" s="21">
        <v>46149.578125</v>
      </c>
      <c r="L198" s="21">
        <v>46150.600706018522</v>
      </c>
      <c r="M198" s="137" t="s">
        <v>347</v>
      </c>
      <c r="N198" s="137" t="s">
        <v>329</v>
      </c>
      <c r="O198" s="137" t="s">
        <v>35</v>
      </c>
      <c r="P198" s="137">
        <v>0</v>
      </c>
      <c r="Q198" s="137" t="s">
        <v>191</v>
      </c>
      <c r="R198" s="137" t="s">
        <v>342</v>
      </c>
      <c r="S198" s="137" t="s">
        <v>181</v>
      </c>
    </row>
    <row r="199" spans="1:19" s="137" customFormat="1">
      <c r="A199" s="137" t="s">
        <v>186</v>
      </c>
      <c r="B199" s="137" t="s">
        <v>10</v>
      </c>
      <c r="C199" s="137" t="s">
        <v>185</v>
      </c>
      <c r="D199" s="137" t="s">
        <v>331</v>
      </c>
      <c r="E199" s="137">
        <v>32462</v>
      </c>
      <c r="F199" s="137" t="s">
        <v>5</v>
      </c>
      <c r="G199" s="137" t="s">
        <v>28</v>
      </c>
      <c r="H199" s="137" t="s">
        <v>341</v>
      </c>
      <c r="I199" s="137">
        <v>512129462</v>
      </c>
      <c r="J199" s="137" t="s">
        <v>224</v>
      </c>
      <c r="K199" s="21">
        <v>46149.578125</v>
      </c>
      <c r="L199" s="21">
        <v>46150.600706018522</v>
      </c>
      <c r="M199" s="137" t="s">
        <v>347</v>
      </c>
      <c r="N199" s="137" t="s">
        <v>194</v>
      </c>
      <c r="O199" s="137" t="s">
        <v>41</v>
      </c>
      <c r="P199" s="137">
        <v>0</v>
      </c>
      <c r="Q199" s="137" t="s">
        <v>191</v>
      </c>
      <c r="R199" s="137" t="s">
        <v>342</v>
      </c>
      <c r="S199" s="137" t="s">
        <v>181</v>
      </c>
    </row>
    <row r="200" spans="1:19" s="137" customFormat="1">
      <c r="A200" s="137" t="s">
        <v>186</v>
      </c>
      <c r="B200" s="137" t="s">
        <v>10</v>
      </c>
      <c r="C200" s="137" t="s">
        <v>185</v>
      </c>
      <c r="D200" s="137" t="s">
        <v>331</v>
      </c>
      <c r="E200" s="137">
        <v>32462</v>
      </c>
      <c r="F200" s="137" t="s">
        <v>5</v>
      </c>
      <c r="G200" s="137" t="s">
        <v>28</v>
      </c>
      <c r="H200" s="137" t="s">
        <v>341</v>
      </c>
      <c r="I200" s="137">
        <v>512129462</v>
      </c>
      <c r="J200" s="137" t="s">
        <v>224</v>
      </c>
      <c r="K200" s="21">
        <v>46149.578125</v>
      </c>
      <c r="L200" s="21">
        <v>46150.600706018522</v>
      </c>
      <c r="M200" s="137" t="s">
        <v>347</v>
      </c>
      <c r="N200" s="137" t="s">
        <v>350</v>
      </c>
      <c r="O200" s="137" t="s">
        <v>39</v>
      </c>
      <c r="P200" s="137">
        <v>0</v>
      </c>
      <c r="Q200" s="137" t="s">
        <v>191</v>
      </c>
      <c r="R200" s="137" t="s">
        <v>342</v>
      </c>
      <c r="S200" s="137" t="s">
        <v>181</v>
      </c>
    </row>
    <row r="201" spans="1:19" s="137" customFormat="1">
      <c r="A201" s="137" t="s">
        <v>186</v>
      </c>
      <c r="B201" s="137" t="s">
        <v>10</v>
      </c>
      <c r="C201" s="137" t="s">
        <v>185</v>
      </c>
      <c r="D201" s="137" t="s">
        <v>331</v>
      </c>
      <c r="E201" s="137">
        <v>32462</v>
      </c>
      <c r="F201" s="137" t="s">
        <v>5</v>
      </c>
      <c r="G201" s="137" t="s">
        <v>28</v>
      </c>
      <c r="H201" s="137" t="s">
        <v>341</v>
      </c>
      <c r="I201" s="137">
        <v>512129462</v>
      </c>
      <c r="J201" s="137" t="s">
        <v>224</v>
      </c>
      <c r="K201" s="21">
        <v>46149.578125</v>
      </c>
      <c r="L201" s="21">
        <v>46150.600706018522</v>
      </c>
      <c r="M201" s="137" t="s">
        <v>347</v>
      </c>
      <c r="N201" s="137" t="s">
        <v>195</v>
      </c>
      <c r="O201" s="137" t="s">
        <v>41</v>
      </c>
      <c r="P201" s="137">
        <v>0</v>
      </c>
      <c r="Q201" s="137" t="s">
        <v>191</v>
      </c>
      <c r="R201" s="137" t="s">
        <v>342</v>
      </c>
      <c r="S201" s="137" t="s">
        <v>181</v>
      </c>
    </row>
    <row r="202" spans="1:19" s="137" customFormat="1">
      <c r="A202" s="137" t="s">
        <v>186</v>
      </c>
      <c r="B202" s="137" t="s">
        <v>10</v>
      </c>
      <c r="C202" s="137" t="s">
        <v>185</v>
      </c>
      <c r="D202" s="137" t="s">
        <v>331</v>
      </c>
      <c r="E202" s="137">
        <v>32462</v>
      </c>
      <c r="F202" s="137" t="s">
        <v>5</v>
      </c>
      <c r="G202" s="137" t="s">
        <v>28</v>
      </c>
      <c r="H202" s="137" t="s">
        <v>341</v>
      </c>
      <c r="I202" s="137">
        <v>512129462</v>
      </c>
      <c r="J202" s="137" t="s">
        <v>224</v>
      </c>
      <c r="K202" s="21">
        <v>46149.578125</v>
      </c>
      <c r="L202" s="21">
        <v>46150.600706018522</v>
      </c>
      <c r="M202" s="137" t="s">
        <v>347</v>
      </c>
      <c r="N202" s="137" t="s">
        <v>351</v>
      </c>
      <c r="O202" s="137" t="s">
        <v>35</v>
      </c>
      <c r="P202" s="137">
        <v>0</v>
      </c>
      <c r="Q202" s="137" t="s">
        <v>191</v>
      </c>
      <c r="R202" s="137" t="s">
        <v>342</v>
      </c>
      <c r="S202" s="137" t="s">
        <v>181</v>
      </c>
    </row>
    <row r="203" spans="1:19" s="137" customFormat="1">
      <c r="A203" s="137" t="s">
        <v>186</v>
      </c>
      <c r="B203" s="137" t="s">
        <v>10</v>
      </c>
      <c r="C203" s="137" t="s">
        <v>185</v>
      </c>
      <c r="D203" s="137" t="s">
        <v>331</v>
      </c>
      <c r="E203" s="137">
        <v>32462</v>
      </c>
      <c r="F203" s="137" t="s">
        <v>5</v>
      </c>
      <c r="G203" s="137" t="s">
        <v>28</v>
      </c>
      <c r="H203" s="137" t="s">
        <v>341</v>
      </c>
      <c r="I203" s="137">
        <v>512129462</v>
      </c>
      <c r="J203" s="137" t="s">
        <v>224</v>
      </c>
      <c r="K203" s="21">
        <v>46149.578125</v>
      </c>
      <c r="L203" s="21">
        <v>46150.600706018522</v>
      </c>
      <c r="M203" s="137" t="s">
        <v>347</v>
      </c>
      <c r="N203" s="137" t="s">
        <v>196</v>
      </c>
      <c r="O203" s="137" t="s">
        <v>41</v>
      </c>
      <c r="P203" s="137">
        <v>0</v>
      </c>
      <c r="Q203" s="137" t="s">
        <v>191</v>
      </c>
      <c r="R203" s="137" t="s">
        <v>342</v>
      </c>
      <c r="S203" s="137" t="s">
        <v>181</v>
      </c>
    </row>
    <row r="204" spans="1:19" s="137" customFormat="1">
      <c r="A204" s="137" t="s">
        <v>186</v>
      </c>
      <c r="B204" s="137" t="s">
        <v>10</v>
      </c>
      <c r="C204" s="137" t="s">
        <v>185</v>
      </c>
      <c r="D204" s="137" t="s">
        <v>331</v>
      </c>
      <c r="E204" s="137">
        <v>32462</v>
      </c>
      <c r="F204" s="137" t="s">
        <v>5</v>
      </c>
      <c r="G204" s="137" t="s">
        <v>28</v>
      </c>
      <c r="H204" s="137" t="s">
        <v>341</v>
      </c>
      <c r="I204" s="137">
        <v>512129462</v>
      </c>
      <c r="J204" s="137" t="s">
        <v>224</v>
      </c>
      <c r="K204" s="21">
        <v>46149.578125</v>
      </c>
      <c r="L204" s="21">
        <v>46150.600706018522</v>
      </c>
      <c r="M204" s="137" t="s">
        <v>352</v>
      </c>
      <c r="N204" s="137" t="s">
        <v>352</v>
      </c>
      <c r="O204" s="137" t="s">
        <v>35</v>
      </c>
      <c r="P204" s="137">
        <v>0</v>
      </c>
      <c r="Q204" s="137" t="s">
        <v>191</v>
      </c>
      <c r="R204" s="137" t="s">
        <v>342</v>
      </c>
      <c r="S204" s="137" t="s">
        <v>181</v>
      </c>
    </row>
    <row r="205" spans="1:19" s="137" customFormat="1">
      <c r="A205" s="137" t="s">
        <v>186</v>
      </c>
      <c r="B205" s="137" t="s">
        <v>10</v>
      </c>
      <c r="C205" s="137" t="s">
        <v>185</v>
      </c>
      <c r="D205" s="137" t="s">
        <v>331</v>
      </c>
      <c r="E205" s="137">
        <v>32462</v>
      </c>
      <c r="F205" s="137" t="s">
        <v>5</v>
      </c>
      <c r="G205" s="137" t="s">
        <v>28</v>
      </c>
      <c r="H205" s="137" t="s">
        <v>341</v>
      </c>
      <c r="I205" s="137">
        <v>512129462</v>
      </c>
      <c r="J205" s="137" t="s">
        <v>224</v>
      </c>
      <c r="K205" s="21">
        <v>46149.578125</v>
      </c>
      <c r="L205" s="21">
        <v>46150.600706018522</v>
      </c>
      <c r="M205" s="137" t="s">
        <v>353</v>
      </c>
      <c r="N205" s="137" t="s">
        <v>197</v>
      </c>
      <c r="O205" s="137" t="s">
        <v>41</v>
      </c>
      <c r="P205" s="137">
        <v>0</v>
      </c>
      <c r="Q205" s="137" t="s">
        <v>191</v>
      </c>
      <c r="R205" s="137" t="s">
        <v>342</v>
      </c>
      <c r="S205" s="137" t="s">
        <v>181</v>
      </c>
    </row>
    <row r="206" spans="1:19" s="137" customFormat="1">
      <c r="A206" s="137" t="s">
        <v>186</v>
      </c>
      <c r="B206" s="137" t="s">
        <v>10</v>
      </c>
      <c r="C206" s="137" t="s">
        <v>185</v>
      </c>
      <c r="D206" s="137" t="s">
        <v>331</v>
      </c>
      <c r="E206" s="137">
        <v>32462</v>
      </c>
      <c r="F206" s="137" t="s">
        <v>5</v>
      </c>
      <c r="G206" s="137" t="s">
        <v>28</v>
      </c>
      <c r="H206" s="137" t="s">
        <v>341</v>
      </c>
      <c r="I206" s="137">
        <v>512129462</v>
      </c>
      <c r="J206" s="137" t="s">
        <v>224</v>
      </c>
      <c r="K206" s="21">
        <v>46149.578125</v>
      </c>
      <c r="L206" s="21">
        <v>46150.600706018522</v>
      </c>
      <c r="M206" s="137" t="s">
        <v>353</v>
      </c>
      <c r="N206" s="137" t="s">
        <v>330</v>
      </c>
      <c r="O206" s="137" t="s">
        <v>41</v>
      </c>
      <c r="P206" s="137">
        <v>0</v>
      </c>
      <c r="Q206" s="137" t="s">
        <v>191</v>
      </c>
      <c r="R206" s="137" t="s">
        <v>342</v>
      </c>
      <c r="S206" s="137" t="s">
        <v>181</v>
      </c>
    </row>
    <row r="207" spans="1:19" s="137" customFormat="1">
      <c r="A207" s="137" t="s">
        <v>186</v>
      </c>
      <c r="B207" s="137" t="s">
        <v>10</v>
      </c>
      <c r="C207" s="137" t="s">
        <v>185</v>
      </c>
      <c r="D207" s="137" t="s">
        <v>331</v>
      </c>
      <c r="E207" s="137">
        <v>32462</v>
      </c>
      <c r="F207" s="137" t="s">
        <v>5</v>
      </c>
      <c r="G207" s="137" t="s">
        <v>28</v>
      </c>
      <c r="H207" s="137" t="s">
        <v>341</v>
      </c>
      <c r="I207" s="137">
        <v>512129462</v>
      </c>
      <c r="J207" s="137" t="s">
        <v>224</v>
      </c>
      <c r="K207" s="21">
        <v>46149.578125</v>
      </c>
      <c r="L207" s="21">
        <v>46150.600706018522</v>
      </c>
      <c r="M207" s="137" t="s">
        <v>353</v>
      </c>
      <c r="N207" s="137" t="s">
        <v>354</v>
      </c>
      <c r="O207" s="137" t="s">
        <v>39</v>
      </c>
      <c r="P207" s="137">
        <v>0</v>
      </c>
      <c r="Q207" s="137" t="s">
        <v>191</v>
      </c>
      <c r="R207" s="137" t="s">
        <v>342</v>
      </c>
      <c r="S207" s="137" t="s">
        <v>181</v>
      </c>
    </row>
    <row r="208" spans="1:19" s="137" customFormat="1">
      <c r="A208" s="137" t="s">
        <v>186</v>
      </c>
      <c r="B208" s="137" t="s">
        <v>10</v>
      </c>
      <c r="C208" s="137" t="s">
        <v>185</v>
      </c>
      <c r="D208" s="137" t="s">
        <v>331</v>
      </c>
      <c r="E208" s="137">
        <v>32462</v>
      </c>
      <c r="F208" s="137" t="s">
        <v>5</v>
      </c>
      <c r="G208" s="137" t="s">
        <v>28</v>
      </c>
      <c r="H208" s="137" t="s">
        <v>341</v>
      </c>
      <c r="I208" s="137">
        <v>512129462</v>
      </c>
      <c r="J208" s="137" t="s">
        <v>224</v>
      </c>
      <c r="K208" s="21">
        <v>46149.578125</v>
      </c>
      <c r="L208" s="21">
        <v>46150.600706018522</v>
      </c>
      <c r="M208" s="137" t="s">
        <v>353</v>
      </c>
      <c r="N208" s="137" t="s">
        <v>355</v>
      </c>
      <c r="O208" s="137" t="s">
        <v>35</v>
      </c>
      <c r="P208" s="137">
        <v>0</v>
      </c>
      <c r="Q208" s="137" t="s">
        <v>191</v>
      </c>
      <c r="R208" s="137" t="s">
        <v>342</v>
      </c>
      <c r="S208" s="137" t="s">
        <v>181</v>
      </c>
    </row>
    <row r="209" spans="1:19" s="137" customFormat="1">
      <c r="A209" s="137" t="s">
        <v>186</v>
      </c>
      <c r="B209" s="137" t="s">
        <v>10</v>
      </c>
      <c r="C209" s="137" t="s">
        <v>185</v>
      </c>
      <c r="D209" s="137" t="s">
        <v>331</v>
      </c>
      <c r="E209" s="137">
        <v>32462</v>
      </c>
      <c r="F209" s="137" t="s">
        <v>5</v>
      </c>
      <c r="G209" s="137" t="s">
        <v>28</v>
      </c>
      <c r="H209" s="137" t="s">
        <v>341</v>
      </c>
      <c r="I209" s="137">
        <v>512129462</v>
      </c>
      <c r="J209" s="137" t="s">
        <v>224</v>
      </c>
      <c r="K209" s="21">
        <v>46149.578125</v>
      </c>
      <c r="L209" s="21">
        <v>46150.600706018522</v>
      </c>
      <c r="M209" s="137" t="s">
        <v>353</v>
      </c>
      <c r="N209" s="137" t="s">
        <v>356</v>
      </c>
      <c r="O209" s="137" t="s">
        <v>39</v>
      </c>
      <c r="P209" s="137">
        <v>0</v>
      </c>
      <c r="Q209" s="137" t="s">
        <v>191</v>
      </c>
      <c r="R209" s="137" t="s">
        <v>342</v>
      </c>
      <c r="S209" s="137" t="s">
        <v>181</v>
      </c>
    </row>
    <row r="210" spans="1:19" s="137" customFormat="1">
      <c r="A210" s="137" t="s">
        <v>186</v>
      </c>
      <c r="B210" s="137" t="s">
        <v>10</v>
      </c>
      <c r="C210" s="137" t="s">
        <v>185</v>
      </c>
      <c r="D210" s="137" t="s">
        <v>331</v>
      </c>
      <c r="E210" s="137">
        <v>32462</v>
      </c>
      <c r="F210" s="137" t="s">
        <v>5</v>
      </c>
      <c r="G210" s="137" t="s">
        <v>28</v>
      </c>
      <c r="H210" s="137" t="s">
        <v>341</v>
      </c>
      <c r="I210" s="137">
        <v>512129462</v>
      </c>
      <c r="J210" s="137" t="s">
        <v>224</v>
      </c>
      <c r="K210" s="21">
        <v>46149.578125</v>
      </c>
      <c r="L210" s="21">
        <v>46150.600706018522</v>
      </c>
      <c r="M210" s="137" t="s">
        <v>353</v>
      </c>
      <c r="N210" s="137" t="s">
        <v>357</v>
      </c>
      <c r="O210" s="137" t="s">
        <v>39</v>
      </c>
      <c r="P210" s="137">
        <v>0</v>
      </c>
      <c r="Q210" s="137" t="s">
        <v>191</v>
      </c>
      <c r="R210" s="137" t="s">
        <v>342</v>
      </c>
      <c r="S210" s="137" t="s">
        <v>181</v>
      </c>
    </row>
    <row r="211" spans="1:19" s="137" customFormat="1">
      <c r="A211" s="137" t="s">
        <v>186</v>
      </c>
      <c r="B211" s="137" t="s">
        <v>10</v>
      </c>
      <c r="C211" s="137" t="s">
        <v>185</v>
      </c>
      <c r="D211" s="137" t="s">
        <v>331</v>
      </c>
      <c r="E211" s="137">
        <v>32462</v>
      </c>
      <c r="F211" s="137" t="s">
        <v>5</v>
      </c>
      <c r="G211" s="137" t="s">
        <v>28</v>
      </c>
      <c r="H211" s="137" t="s">
        <v>341</v>
      </c>
      <c r="I211" s="137">
        <v>512129462</v>
      </c>
      <c r="J211" s="137" t="s">
        <v>224</v>
      </c>
      <c r="K211" s="21">
        <v>46149.578125</v>
      </c>
      <c r="L211" s="21">
        <v>46150.600706018522</v>
      </c>
      <c r="M211" s="137" t="s">
        <v>358</v>
      </c>
      <c r="N211" s="137" t="s">
        <v>359</v>
      </c>
      <c r="O211" s="137" t="s">
        <v>39</v>
      </c>
      <c r="P211" s="137">
        <v>0</v>
      </c>
      <c r="Q211" s="137" t="s">
        <v>191</v>
      </c>
      <c r="R211" s="137" t="s">
        <v>342</v>
      </c>
      <c r="S211" s="137" t="s">
        <v>181</v>
      </c>
    </row>
    <row r="212" spans="1:19" s="137" customFormat="1">
      <c r="A212" s="137" t="s">
        <v>186</v>
      </c>
      <c r="B212" s="137" t="s">
        <v>10</v>
      </c>
      <c r="C212" s="137" t="s">
        <v>185</v>
      </c>
      <c r="D212" s="137" t="s">
        <v>331</v>
      </c>
      <c r="E212" s="137">
        <v>32462</v>
      </c>
      <c r="F212" s="137" t="s">
        <v>5</v>
      </c>
      <c r="G212" s="137" t="s">
        <v>28</v>
      </c>
      <c r="H212" s="137" t="s">
        <v>341</v>
      </c>
      <c r="I212" s="137">
        <v>512129462</v>
      </c>
      <c r="J212" s="137" t="s">
        <v>224</v>
      </c>
      <c r="K212" s="21">
        <v>46149.578125</v>
      </c>
      <c r="L212" s="21">
        <v>46150.600706018522</v>
      </c>
      <c r="M212" s="137" t="s">
        <v>358</v>
      </c>
      <c r="N212" s="137" t="s">
        <v>360</v>
      </c>
      <c r="O212" s="137" t="s">
        <v>35</v>
      </c>
      <c r="P212" s="137">
        <v>0</v>
      </c>
      <c r="Q212" s="137" t="s">
        <v>191</v>
      </c>
      <c r="R212" s="137" t="s">
        <v>342</v>
      </c>
      <c r="S212" s="137" t="s">
        <v>181</v>
      </c>
    </row>
    <row r="213" spans="1:19" s="137" customFormat="1">
      <c r="A213" s="137" t="s">
        <v>186</v>
      </c>
      <c r="B213" s="137" t="s">
        <v>10</v>
      </c>
      <c r="C213" s="137" t="s">
        <v>185</v>
      </c>
      <c r="D213" s="137" t="s">
        <v>331</v>
      </c>
      <c r="E213" s="137">
        <v>32462</v>
      </c>
      <c r="F213" s="137" t="s">
        <v>5</v>
      </c>
      <c r="G213" s="137" t="s">
        <v>28</v>
      </c>
      <c r="H213" s="137" t="s">
        <v>341</v>
      </c>
      <c r="I213" s="137">
        <v>512129462</v>
      </c>
      <c r="J213" s="137" t="s">
        <v>224</v>
      </c>
      <c r="K213" s="21">
        <v>46149.578125</v>
      </c>
      <c r="L213" s="21">
        <v>46150.600706018522</v>
      </c>
      <c r="M213" s="137" t="s">
        <v>358</v>
      </c>
      <c r="N213" s="137" t="s">
        <v>361</v>
      </c>
      <c r="O213" s="137" t="s">
        <v>41</v>
      </c>
      <c r="P213" s="137">
        <v>0</v>
      </c>
      <c r="Q213" s="137" t="s">
        <v>191</v>
      </c>
      <c r="R213" s="137" t="s">
        <v>342</v>
      </c>
      <c r="S213" s="137" t="s">
        <v>181</v>
      </c>
    </row>
    <row r="214" spans="1:19" s="137" customFormat="1">
      <c r="A214" s="137" t="s">
        <v>186</v>
      </c>
      <c r="B214" s="137" t="s">
        <v>10</v>
      </c>
      <c r="C214" s="137" t="s">
        <v>185</v>
      </c>
      <c r="D214" s="137" t="s">
        <v>331</v>
      </c>
      <c r="E214" s="137">
        <v>32462</v>
      </c>
      <c r="F214" s="137" t="s">
        <v>5</v>
      </c>
      <c r="G214" s="137" t="s">
        <v>28</v>
      </c>
      <c r="H214" s="137" t="s">
        <v>341</v>
      </c>
      <c r="I214" s="137">
        <v>512129462</v>
      </c>
      <c r="J214" s="137" t="s">
        <v>224</v>
      </c>
      <c r="K214" s="21">
        <v>46149.578125</v>
      </c>
      <c r="L214" s="21">
        <v>46150.600706018522</v>
      </c>
      <c r="M214" s="137" t="s">
        <v>362</v>
      </c>
      <c r="N214" s="137" t="s">
        <v>363</v>
      </c>
      <c r="O214" s="137" t="s">
        <v>37</v>
      </c>
      <c r="P214" s="137">
        <v>0</v>
      </c>
      <c r="Q214" s="137" t="s">
        <v>191</v>
      </c>
      <c r="R214" s="137" t="s">
        <v>342</v>
      </c>
      <c r="S214" s="137" t="s">
        <v>181</v>
      </c>
    </row>
    <row r="215" spans="1:19" s="137" customFormat="1">
      <c r="A215" s="137" t="s">
        <v>186</v>
      </c>
      <c r="B215" s="137" t="s">
        <v>10</v>
      </c>
      <c r="C215" s="137" t="s">
        <v>185</v>
      </c>
      <c r="D215" s="137" t="s">
        <v>331</v>
      </c>
      <c r="E215" s="137">
        <v>32462</v>
      </c>
      <c r="F215" s="137" t="s">
        <v>5</v>
      </c>
      <c r="G215" s="137" t="s">
        <v>28</v>
      </c>
      <c r="H215" s="137" t="s">
        <v>341</v>
      </c>
      <c r="I215" s="137">
        <v>512129462</v>
      </c>
      <c r="J215" s="137" t="s">
        <v>224</v>
      </c>
      <c r="K215" s="21">
        <v>46149.578125</v>
      </c>
      <c r="L215" s="21">
        <v>46150.600706018522</v>
      </c>
      <c r="M215" s="137" t="s">
        <v>364</v>
      </c>
      <c r="N215" s="137" t="s">
        <v>365</v>
      </c>
      <c r="O215" s="137" t="s">
        <v>35</v>
      </c>
      <c r="P215" s="137">
        <v>0</v>
      </c>
      <c r="Q215" s="137" t="s">
        <v>191</v>
      </c>
      <c r="R215" s="137" t="s">
        <v>342</v>
      </c>
      <c r="S215" s="137" t="s">
        <v>181</v>
      </c>
    </row>
    <row r="216" spans="1:19" s="137" customFormat="1">
      <c r="A216" s="137" t="s">
        <v>186</v>
      </c>
      <c r="B216" s="137" t="s">
        <v>10</v>
      </c>
      <c r="C216" s="137" t="s">
        <v>185</v>
      </c>
      <c r="D216" s="137" t="s">
        <v>331</v>
      </c>
      <c r="E216" s="137">
        <v>32462</v>
      </c>
      <c r="F216" s="137" t="s">
        <v>5</v>
      </c>
      <c r="G216" s="137" t="s">
        <v>28</v>
      </c>
      <c r="H216" s="137" t="s">
        <v>341</v>
      </c>
      <c r="I216" s="137">
        <v>512129462</v>
      </c>
      <c r="J216" s="137" t="s">
        <v>224</v>
      </c>
      <c r="K216" s="21">
        <v>46149.578125</v>
      </c>
      <c r="L216" s="21">
        <v>46150.600706018522</v>
      </c>
      <c r="M216" s="137" t="s">
        <v>364</v>
      </c>
      <c r="N216" s="137" t="s">
        <v>366</v>
      </c>
      <c r="O216" s="137" t="s">
        <v>35</v>
      </c>
      <c r="P216" s="137">
        <v>0</v>
      </c>
      <c r="Q216" s="137" t="s">
        <v>191</v>
      </c>
      <c r="R216" s="137" t="s">
        <v>342</v>
      </c>
      <c r="S216" s="137" t="s">
        <v>181</v>
      </c>
    </row>
    <row r="217" spans="1:19" s="137" customFormat="1">
      <c r="A217" s="137" t="s">
        <v>186</v>
      </c>
      <c r="B217" s="137" t="s">
        <v>10</v>
      </c>
      <c r="C217" s="137" t="s">
        <v>185</v>
      </c>
      <c r="D217" s="137" t="s">
        <v>331</v>
      </c>
      <c r="E217" s="137">
        <v>32462</v>
      </c>
      <c r="F217" s="137" t="s">
        <v>5</v>
      </c>
      <c r="G217" s="137" t="s">
        <v>28</v>
      </c>
      <c r="H217" s="137" t="s">
        <v>341</v>
      </c>
      <c r="I217" s="137">
        <v>512129462</v>
      </c>
      <c r="J217" s="137" t="s">
        <v>224</v>
      </c>
      <c r="K217" s="21">
        <v>46149.578125</v>
      </c>
      <c r="L217" s="21">
        <v>46150.600706018522</v>
      </c>
      <c r="M217" s="137" t="s">
        <v>364</v>
      </c>
      <c r="N217" s="137" t="s">
        <v>367</v>
      </c>
      <c r="O217" s="137" t="s">
        <v>41</v>
      </c>
      <c r="P217" s="137">
        <v>0</v>
      </c>
      <c r="Q217" s="137" t="s">
        <v>191</v>
      </c>
      <c r="R217" s="137" t="s">
        <v>342</v>
      </c>
      <c r="S217" s="137" t="s">
        <v>181</v>
      </c>
    </row>
    <row r="218" spans="1:19" s="137" customFormat="1">
      <c r="A218" s="137" t="s">
        <v>186</v>
      </c>
      <c r="B218" s="137" t="s">
        <v>10</v>
      </c>
      <c r="C218" s="137" t="s">
        <v>185</v>
      </c>
      <c r="D218" s="137" t="s">
        <v>300</v>
      </c>
      <c r="E218" s="137">
        <v>33271</v>
      </c>
      <c r="F218" s="137" t="s">
        <v>5</v>
      </c>
      <c r="G218" s="137" t="s">
        <v>28</v>
      </c>
      <c r="H218" s="137" t="s">
        <v>341</v>
      </c>
      <c r="I218" s="137">
        <v>512130144</v>
      </c>
      <c r="J218" s="137" t="s">
        <v>224</v>
      </c>
      <c r="K218" s="21">
        <v>46149.239953703705</v>
      </c>
      <c r="L218" s="21">
        <v>46150.619259259256</v>
      </c>
      <c r="M218" s="137" t="s">
        <v>287</v>
      </c>
      <c r="N218" s="137" t="s">
        <v>287</v>
      </c>
      <c r="O218" s="137" t="s">
        <v>35</v>
      </c>
      <c r="P218" s="137">
        <v>0</v>
      </c>
      <c r="Q218" s="137" t="s">
        <v>191</v>
      </c>
      <c r="R218" s="137" t="s">
        <v>342</v>
      </c>
      <c r="S218" s="137" t="s">
        <v>181</v>
      </c>
    </row>
    <row r="219" spans="1:19" s="137" customFormat="1">
      <c r="A219" s="137" t="s">
        <v>186</v>
      </c>
      <c r="B219" s="137" t="s">
        <v>10</v>
      </c>
      <c r="C219" s="137" t="s">
        <v>185</v>
      </c>
      <c r="D219" s="137" t="s">
        <v>300</v>
      </c>
      <c r="E219" s="137">
        <v>33271</v>
      </c>
      <c r="F219" s="137" t="s">
        <v>5</v>
      </c>
      <c r="G219" s="137" t="s">
        <v>28</v>
      </c>
      <c r="H219" s="137" t="s">
        <v>341</v>
      </c>
      <c r="I219" s="137">
        <v>512130144</v>
      </c>
      <c r="J219" s="137" t="s">
        <v>224</v>
      </c>
      <c r="K219" s="21">
        <v>46149.239953703705</v>
      </c>
      <c r="L219" s="21">
        <v>46150.619259259256</v>
      </c>
      <c r="M219" s="137" t="s">
        <v>343</v>
      </c>
      <c r="N219" s="137" t="s">
        <v>288</v>
      </c>
      <c r="O219" s="137" t="s">
        <v>39</v>
      </c>
      <c r="P219" s="137">
        <v>0</v>
      </c>
      <c r="Q219" s="137" t="s">
        <v>191</v>
      </c>
      <c r="R219" s="137" t="s">
        <v>342</v>
      </c>
      <c r="S219" s="137" t="s">
        <v>181</v>
      </c>
    </row>
    <row r="220" spans="1:19" s="137" customFormat="1">
      <c r="A220" s="137" t="s">
        <v>186</v>
      </c>
      <c r="B220" s="137" t="s">
        <v>10</v>
      </c>
      <c r="C220" s="137" t="s">
        <v>185</v>
      </c>
      <c r="D220" s="137" t="s">
        <v>300</v>
      </c>
      <c r="E220" s="137">
        <v>33271</v>
      </c>
      <c r="F220" s="137" t="s">
        <v>5</v>
      </c>
      <c r="G220" s="137" t="s">
        <v>28</v>
      </c>
      <c r="H220" s="137" t="s">
        <v>341</v>
      </c>
      <c r="I220" s="137">
        <v>512130144</v>
      </c>
      <c r="J220" s="137" t="s">
        <v>224</v>
      </c>
      <c r="K220" s="21">
        <v>46149.239953703705</v>
      </c>
      <c r="L220" s="21">
        <v>46150.619259259256</v>
      </c>
      <c r="M220" s="137" t="s">
        <v>343</v>
      </c>
      <c r="N220" s="137" t="s">
        <v>193</v>
      </c>
      <c r="O220" s="137" t="s">
        <v>35</v>
      </c>
      <c r="P220" s="137">
        <v>0</v>
      </c>
      <c r="Q220" s="137" t="s">
        <v>191</v>
      </c>
      <c r="R220" s="137" t="s">
        <v>342</v>
      </c>
      <c r="S220" s="137" t="s">
        <v>181</v>
      </c>
    </row>
    <row r="221" spans="1:19" s="137" customFormat="1">
      <c r="A221" s="137" t="s">
        <v>186</v>
      </c>
      <c r="B221" s="137" t="s">
        <v>10</v>
      </c>
      <c r="C221" s="137" t="s">
        <v>185</v>
      </c>
      <c r="D221" s="137" t="s">
        <v>300</v>
      </c>
      <c r="E221" s="137">
        <v>33271</v>
      </c>
      <c r="F221" s="137" t="s">
        <v>5</v>
      </c>
      <c r="G221" s="137" t="s">
        <v>28</v>
      </c>
      <c r="H221" s="137" t="s">
        <v>341</v>
      </c>
      <c r="I221" s="137">
        <v>512130144</v>
      </c>
      <c r="J221" s="137" t="s">
        <v>224</v>
      </c>
      <c r="K221" s="21">
        <v>46149.239953703705</v>
      </c>
      <c r="L221" s="21">
        <v>46150.619259259256</v>
      </c>
      <c r="M221" s="137" t="s">
        <v>344</v>
      </c>
      <c r="N221" s="137" t="s">
        <v>345</v>
      </c>
      <c r="O221" s="137" t="s">
        <v>39</v>
      </c>
      <c r="P221" s="137">
        <v>0</v>
      </c>
      <c r="Q221" s="137" t="s">
        <v>191</v>
      </c>
      <c r="R221" s="137" t="s">
        <v>342</v>
      </c>
      <c r="S221" s="137" t="s">
        <v>181</v>
      </c>
    </row>
    <row r="222" spans="1:19">
      <c r="A222" s="91" t="s">
        <v>186</v>
      </c>
      <c r="B222" s="91" t="s">
        <v>10</v>
      </c>
      <c r="C222" s="91" t="s">
        <v>185</v>
      </c>
      <c r="D222" s="91" t="s">
        <v>300</v>
      </c>
      <c r="E222" s="137">
        <v>33271</v>
      </c>
      <c r="F222" s="137" t="s">
        <v>5</v>
      </c>
      <c r="G222" s="137" t="s">
        <v>28</v>
      </c>
      <c r="H222" s="137" t="s">
        <v>341</v>
      </c>
      <c r="I222" s="137">
        <v>512130144</v>
      </c>
      <c r="J222" s="137" t="s">
        <v>224</v>
      </c>
      <c r="K222" s="21">
        <v>46149.239953703705</v>
      </c>
      <c r="L222" s="21">
        <v>46150.619259259256</v>
      </c>
      <c r="M222" s="137" t="s">
        <v>344</v>
      </c>
      <c r="N222" s="137" t="s">
        <v>346</v>
      </c>
      <c r="O222" s="91" t="s">
        <v>39</v>
      </c>
      <c r="P222" s="137">
        <v>0</v>
      </c>
      <c r="Q222" s="137" t="s">
        <v>67</v>
      </c>
      <c r="R222" s="91" t="s">
        <v>403</v>
      </c>
      <c r="S222" s="91" t="s">
        <v>404</v>
      </c>
    </row>
    <row r="223" spans="1:19" s="137" customFormat="1">
      <c r="A223" s="137" t="s">
        <v>186</v>
      </c>
      <c r="B223" s="137" t="s">
        <v>10</v>
      </c>
      <c r="C223" s="137" t="s">
        <v>185</v>
      </c>
      <c r="D223" s="137" t="s">
        <v>300</v>
      </c>
      <c r="E223" s="137">
        <v>33271</v>
      </c>
      <c r="F223" s="137" t="s">
        <v>5</v>
      </c>
      <c r="G223" s="137" t="s">
        <v>28</v>
      </c>
      <c r="H223" s="137" t="s">
        <v>341</v>
      </c>
      <c r="I223" s="137">
        <v>512130144</v>
      </c>
      <c r="J223" s="137" t="s">
        <v>224</v>
      </c>
      <c r="K223" s="21">
        <v>46149.239953703705</v>
      </c>
      <c r="L223" s="21">
        <v>46150.619259259256</v>
      </c>
      <c r="M223" s="137" t="s">
        <v>347</v>
      </c>
      <c r="N223" s="137" t="s">
        <v>348</v>
      </c>
      <c r="O223" s="137" t="s">
        <v>41</v>
      </c>
      <c r="P223" s="137">
        <v>0</v>
      </c>
      <c r="Q223" s="137" t="s">
        <v>191</v>
      </c>
      <c r="R223" s="137" t="s">
        <v>342</v>
      </c>
      <c r="S223" s="137" t="s">
        <v>181</v>
      </c>
    </row>
    <row r="224" spans="1:19" s="137" customFormat="1">
      <c r="A224" s="137" t="s">
        <v>186</v>
      </c>
      <c r="B224" s="137" t="s">
        <v>10</v>
      </c>
      <c r="C224" s="137" t="s">
        <v>185</v>
      </c>
      <c r="D224" s="137" t="s">
        <v>300</v>
      </c>
      <c r="E224" s="137">
        <v>33271</v>
      </c>
      <c r="F224" s="137" t="s">
        <v>5</v>
      </c>
      <c r="G224" s="137" t="s">
        <v>28</v>
      </c>
      <c r="H224" s="137" t="s">
        <v>341</v>
      </c>
      <c r="I224" s="137">
        <v>512130144</v>
      </c>
      <c r="J224" s="137" t="s">
        <v>224</v>
      </c>
      <c r="K224" s="21">
        <v>46149.239953703705</v>
      </c>
      <c r="L224" s="21">
        <v>46150.619259259256</v>
      </c>
      <c r="M224" s="137" t="s">
        <v>347</v>
      </c>
      <c r="N224" s="137" t="s">
        <v>349</v>
      </c>
      <c r="O224" s="137" t="s">
        <v>39</v>
      </c>
      <c r="P224" s="137">
        <v>0</v>
      </c>
      <c r="Q224" s="137" t="s">
        <v>191</v>
      </c>
      <c r="R224" s="137" t="s">
        <v>342</v>
      </c>
      <c r="S224" s="137" t="s">
        <v>181</v>
      </c>
    </row>
    <row r="225" spans="1:19" s="137" customFormat="1">
      <c r="A225" s="137" t="s">
        <v>186</v>
      </c>
      <c r="B225" s="137" t="s">
        <v>10</v>
      </c>
      <c r="C225" s="137" t="s">
        <v>185</v>
      </c>
      <c r="D225" s="137" t="s">
        <v>300</v>
      </c>
      <c r="E225" s="137">
        <v>33271</v>
      </c>
      <c r="F225" s="137" t="s">
        <v>5</v>
      </c>
      <c r="G225" s="137" t="s">
        <v>28</v>
      </c>
      <c r="H225" s="137" t="s">
        <v>341</v>
      </c>
      <c r="I225" s="137">
        <v>512130144</v>
      </c>
      <c r="J225" s="137" t="s">
        <v>224</v>
      </c>
      <c r="K225" s="21">
        <v>46149.239953703705</v>
      </c>
      <c r="L225" s="21">
        <v>46150.619259259256</v>
      </c>
      <c r="M225" s="137" t="s">
        <v>347</v>
      </c>
      <c r="N225" s="137" t="s">
        <v>329</v>
      </c>
      <c r="O225" s="137" t="s">
        <v>35</v>
      </c>
      <c r="P225" s="137">
        <v>0</v>
      </c>
      <c r="Q225" s="137" t="s">
        <v>191</v>
      </c>
      <c r="R225" s="137" t="s">
        <v>342</v>
      </c>
      <c r="S225" s="137" t="s">
        <v>181</v>
      </c>
    </row>
    <row r="226" spans="1:19" s="137" customFormat="1">
      <c r="A226" s="137" t="s">
        <v>186</v>
      </c>
      <c r="B226" s="137" t="s">
        <v>10</v>
      </c>
      <c r="C226" s="137" t="s">
        <v>185</v>
      </c>
      <c r="D226" s="137" t="s">
        <v>300</v>
      </c>
      <c r="E226" s="137">
        <v>33271</v>
      </c>
      <c r="F226" s="137" t="s">
        <v>5</v>
      </c>
      <c r="G226" s="137" t="s">
        <v>28</v>
      </c>
      <c r="H226" s="137" t="s">
        <v>341</v>
      </c>
      <c r="I226" s="137">
        <v>512130144</v>
      </c>
      <c r="J226" s="137" t="s">
        <v>224</v>
      </c>
      <c r="K226" s="21">
        <v>46149.239953703705</v>
      </c>
      <c r="L226" s="21">
        <v>46150.619259259256</v>
      </c>
      <c r="M226" s="137" t="s">
        <v>347</v>
      </c>
      <c r="N226" s="137" t="s">
        <v>194</v>
      </c>
      <c r="O226" s="137" t="s">
        <v>41</v>
      </c>
      <c r="P226" s="137">
        <v>0</v>
      </c>
      <c r="Q226" s="137" t="s">
        <v>191</v>
      </c>
      <c r="R226" s="137" t="s">
        <v>342</v>
      </c>
      <c r="S226" s="137" t="s">
        <v>181</v>
      </c>
    </row>
    <row r="227" spans="1:19" s="137" customFormat="1">
      <c r="A227" s="137" t="s">
        <v>186</v>
      </c>
      <c r="B227" s="137" t="s">
        <v>10</v>
      </c>
      <c r="C227" s="137" t="s">
        <v>185</v>
      </c>
      <c r="D227" s="137" t="s">
        <v>300</v>
      </c>
      <c r="E227" s="137">
        <v>33271</v>
      </c>
      <c r="F227" s="137" t="s">
        <v>5</v>
      </c>
      <c r="G227" s="137" t="s">
        <v>28</v>
      </c>
      <c r="H227" s="137" t="s">
        <v>341</v>
      </c>
      <c r="I227" s="137">
        <v>512130144</v>
      </c>
      <c r="J227" s="137" t="s">
        <v>224</v>
      </c>
      <c r="K227" s="21">
        <v>46149.239953703705</v>
      </c>
      <c r="L227" s="21">
        <v>46150.619259259256</v>
      </c>
      <c r="M227" s="137" t="s">
        <v>347</v>
      </c>
      <c r="N227" s="137" t="s">
        <v>350</v>
      </c>
      <c r="O227" s="137" t="s">
        <v>39</v>
      </c>
      <c r="P227" s="137">
        <v>0</v>
      </c>
      <c r="Q227" s="137" t="s">
        <v>191</v>
      </c>
      <c r="R227" s="137" t="s">
        <v>342</v>
      </c>
      <c r="S227" s="137" t="s">
        <v>181</v>
      </c>
    </row>
    <row r="228" spans="1:19" s="137" customFormat="1">
      <c r="A228" s="137" t="s">
        <v>186</v>
      </c>
      <c r="B228" s="137" t="s">
        <v>10</v>
      </c>
      <c r="C228" s="137" t="s">
        <v>185</v>
      </c>
      <c r="D228" s="137" t="s">
        <v>300</v>
      </c>
      <c r="E228" s="137">
        <v>33271</v>
      </c>
      <c r="F228" s="137" t="s">
        <v>5</v>
      </c>
      <c r="G228" s="137" t="s">
        <v>28</v>
      </c>
      <c r="H228" s="137" t="s">
        <v>341</v>
      </c>
      <c r="I228" s="137">
        <v>512130144</v>
      </c>
      <c r="J228" s="137" t="s">
        <v>224</v>
      </c>
      <c r="K228" s="21">
        <v>46149.239953703705</v>
      </c>
      <c r="L228" s="21">
        <v>46150.619259259256</v>
      </c>
      <c r="M228" s="137" t="s">
        <v>347</v>
      </c>
      <c r="N228" s="137" t="s">
        <v>195</v>
      </c>
      <c r="O228" s="137" t="s">
        <v>41</v>
      </c>
      <c r="P228" s="137">
        <v>0</v>
      </c>
      <c r="Q228" s="137" t="s">
        <v>191</v>
      </c>
      <c r="R228" s="137" t="s">
        <v>342</v>
      </c>
      <c r="S228" s="137" t="s">
        <v>181</v>
      </c>
    </row>
    <row r="229" spans="1:19" s="137" customFormat="1">
      <c r="A229" s="137" t="s">
        <v>186</v>
      </c>
      <c r="B229" s="137" t="s">
        <v>10</v>
      </c>
      <c r="C229" s="137" t="s">
        <v>185</v>
      </c>
      <c r="D229" s="137" t="s">
        <v>300</v>
      </c>
      <c r="E229" s="137">
        <v>33271</v>
      </c>
      <c r="F229" s="137" t="s">
        <v>5</v>
      </c>
      <c r="G229" s="137" t="s">
        <v>28</v>
      </c>
      <c r="H229" s="137" t="s">
        <v>341</v>
      </c>
      <c r="I229" s="137">
        <v>512130144</v>
      </c>
      <c r="J229" s="137" t="s">
        <v>224</v>
      </c>
      <c r="K229" s="21">
        <v>46149.239953703705</v>
      </c>
      <c r="L229" s="21">
        <v>46150.619259259256</v>
      </c>
      <c r="M229" s="137" t="s">
        <v>347</v>
      </c>
      <c r="N229" s="137" t="s">
        <v>351</v>
      </c>
      <c r="O229" s="137" t="s">
        <v>35</v>
      </c>
      <c r="P229" s="137">
        <v>0</v>
      </c>
      <c r="Q229" s="137" t="s">
        <v>191</v>
      </c>
      <c r="R229" s="137" t="s">
        <v>342</v>
      </c>
      <c r="S229" s="137" t="s">
        <v>181</v>
      </c>
    </row>
    <row r="230" spans="1:19" s="137" customFormat="1">
      <c r="A230" s="137" t="s">
        <v>186</v>
      </c>
      <c r="B230" s="137" t="s">
        <v>10</v>
      </c>
      <c r="C230" s="137" t="s">
        <v>185</v>
      </c>
      <c r="D230" s="137" t="s">
        <v>300</v>
      </c>
      <c r="E230" s="137">
        <v>33271</v>
      </c>
      <c r="F230" s="137" t="s">
        <v>5</v>
      </c>
      <c r="G230" s="137" t="s">
        <v>28</v>
      </c>
      <c r="H230" s="137" t="s">
        <v>341</v>
      </c>
      <c r="I230" s="137">
        <v>512130144</v>
      </c>
      <c r="J230" s="137" t="s">
        <v>224</v>
      </c>
      <c r="K230" s="21">
        <v>46149.239953703705</v>
      </c>
      <c r="L230" s="21">
        <v>46150.619259259256</v>
      </c>
      <c r="M230" s="137" t="s">
        <v>347</v>
      </c>
      <c r="N230" s="137" t="s">
        <v>196</v>
      </c>
      <c r="O230" s="137" t="s">
        <v>41</v>
      </c>
      <c r="P230" s="137">
        <v>0</v>
      </c>
      <c r="Q230" s="137" t="s">
        <v>191</v>
      </c>
      <c r="R230" s="137" t="s">
        <v>342</v>
      </c>
      <c r="S230" s="137" t="s">
        <v>181</v>
      </c>
    </row>
    <row r="231" spans="1:19" s="137" customFormat="1">
      <c r="A231" s="137" t="s">
        <v>186</v>
      </c>
      <c r="B231" s="137" t="s">
        <v>10</v>
      </c>
      <c r="C231" s="137" t="s">
        <v>185</v>
      </c>
      <c r="D231" s="137" t="s">
        <v>300</v>
      </c>
      <c r="E231" s="137">
        <v>33271</v>
      </c>
      <c r="F231" s="137" t="s">
        <v>5</v>
      </c>
      <c r="G231" s="137" t="s">
        <v>28</v>
      </c>
      <c r="H231" s="137" t="s">
        <v>341</v>
      </c>
      <c r="I231" s="137">
        <v>512130144</v>
      </c>
      <c r="J231" s="137" t="s">
        <v>224</v>
      </c>
      <c r="K231" s="21">
        <v>46149.239953703705</v>
      </c>
      <c r="L231" s="21">
        <v>46150.619259259256</v>
      </c>
      <c r="M231" s="137" t="s">
        <v>352</v>
      </c>
      <c r="N231" s="137" t="s">
        <v>352</v>
      </c>
      <c r="O231" s="137" t="s">
        <v>35</v>
      </c>
      <c r="P231" s="137">
        <v>0</v>
      </c>
      <c r="Q231" s="137" t="s">
        <v>191</v>
      </c>
      <c r="R231" s="137" t="s">
        <v>342</v>
      </c>
      <c r="S231" s="137" t="s">
        <v>181</v>
      </c>
    </row>
    <row r="232" spans="1:19" s="137" customFormat="1">
      <c r="A232" s="137" t="s">
        <v>186</v>
      </c>
      <c r="B232" s="137" t="s">
        <v>10</v>
      </c>
      <c r="C232" s="137" t="s">
        <v>185</v>
      </c>
      <c r="D232" s="137" t="s">
        <v>300</v>
      </c>
      <c r="E232" s="137">
        <v>33271</v>
      </c>
      <c r="F232" s="137" t="s">
        <v>5</v>
      </c>
      <c r="G232" s="137" t="s">
        <v>28</v>
      </c>
      <c r="H232" s="137" t="s">
        <v>341</v>
      </c>
      <c r="I232" s="137">
        <v>512130144</v>
      </c>
      <c r="J232" s="137" t="s">
        <v>224</v>
      </c>
      <c r="K232" s="21">
        <v>46149.239953703705</v>
      </c>
      <c r="L232" s="21">
        <v>46150.619259259256</v>
      </c>
      <c r="M232" s="137" t="s">
        <v>353</v>
      </c>
      <c r="N232" s="137" t="s">
        <v>197</v>
      </c>
      <c r="O232" s="137" t="s">
        <v>41</v>
      </c>
      <c r="P232" s="137">
        <v>0</v>
      </c>
      <c r="Q232" s="137" t="s">
        <v>191</v>
      </c>
      <c r="R232" s="137" t="s">
        <v>342</v>
      </c>
      <c r="S232" s="137" t="s">
        <v>181</v>
      </c>
    </row>
    <row r="233" spans="1:19" s="137" customFormat="1">
      <c r="A233" s="137" t="s">
        <v>186</v>
      </c>
      <c r="B233" s="137" t="s">
        <v>10</v>
      </c>
      <c r="C233" s="137" t="s">
        <v>185</v>
      </c>
      <c r="D233" s="137" t="s">
        <v>300</v>
      </c>
      <c r="E233" s="137">
        <v>33271</v>
      </c>
      <c r="F233" s="137" t="s">
        <v>5</v>
      </c>
      <c r="G233" s="137" t="s">
        <v>28</v>
      </c>
      <c r="H233" s="137" t="s">
        <v>341</v>
      </c>
      <c r="I233" s="137">
        <v>512130144</v>
      </c>
      <c r="J233" s="137" t="s">
        <v>224</v>
      </c>
      <c r="K233" s="21">
        <v>46149.239953703705</v>
      </c>
      <c r="L233" s="21">
        <v>46150.619259259256</v>
      </c>
      <c r="M233" s="137" t="s">
        <v>353</v>
      </c>
      <c r="N233" s="137" t="s">
        <v>330</v>
      </c>
      <c r="O233" s="137" t="s">
        <v>41</v>
      </c>
      <c r="P233" s="137">
        <v>0</v>
      </c>
      <c r="Q233" s="137" t="s">
        <v>191</v>
      </c>
      <c r="R233" s="137" t="s">
        <v>342</v>
      </c>
      <c r="S233" s="137" t="s">
        <v>181</v>
      </c>
    </row>
    <row r="234" spans="1:19" s="137" customFormat="1">
      <c r="A234" s="137" t="s">
        <v>186</v>
      </c>
      <c r="B234" s="137" t="s">
        <v>10</v>
      </c>
      <c r="C234" s="137" t="s">
        <v>185</v>
      </c>
      <c r="D234" s="137" t="s">
        <v>300</v>
      </c>
      <c r="E234" s="137">
        <v>33271</v>
      </c>
      <c r="F234" s="137" t="s">
        <v>5</v>
      </c>
      <c r="G234" s="137" t="s">
        <v>28</v>
      </c>
      <c r="H234" s="137" t="s">
        <v>341</v>
      </c>
      <c r="I234" s="137">
        <v>512130144</v>
      </c>
      <c r="J234" s="137" t="s">
        <v>224</v>
      </c>
      <c r="K234" s="21">
        <v>46149.239953703705</v>
      </c>
      <c r="L234" s="21">
        <v>46150.619259259256</v>
      </c>
      <c r="M234" s="137" t="s">
        <v>353</v>
      </c>
      <c r="N234" s="137" t="s">
        <v>354</v>
      </c>
      <c r="O234" s="137" t="s">
        <v>39</v>
      </c>
      <c r="P234" s="137">
        <v>0</v>
      </c>
      <c r="Q234" s="137" t="s">
        <v>191</v>
      </c>
      <c r="R234" s="137" t="s">
        <v>342</v>
      </c>
      <c r="S234" s="137" t="s">
        <v>181</v>
      </c>
    </row>
    <row r="235" spans="1:19" s="137" customFormat="1">
      <c r="A235" s="137" t="s">
        <v>186</v>
      </c>
      <c r="B235" s="137" t="s">
        <v>10</v>
      </c>
      <c r="C235" s="137" t="s">
        <v>185</v>
      </c>
      <c r="D235" s="137" t="s">
        <v>300</v>
      </c>
      <c r="E235" s="137">
        <v>33271</v>
      </c>
      <c r="F235" s="137" t="s">
        <v>5</v>
      </c>
      <c r="G235" s="137" t="s">
        <v>28</v>
      </c>
      <c r="H235" s="137" t="s">
        <v>341</v>
      </c>
      <c r="I235" s="137">
        <v>512130144</v>
      </c>
      <c r="J235" s="137" t="s">
        <v>224</v>
      </c>
      <c r="K235" s="21">
        <v>46149.239953703705</v>
      </c>
      <c r="L235" s="21">
        <v>46150.619259259256</v>
      </c>
      <c r="M235" s="137" t="s">
        <v>353</v>
      </c>
      <c r="N235" s="137" t="s">
        <v>355</v>
      </c>
      <c r="O235" s="137" t="s">
        <v>35</v>
      </c>
      <c r="P235" s="137">
        <v>0</v>
      </c>
      <c r="Q235" s="137" t="s">
        <v>191</v>
      </c>
      <c r="R235" s="137" t="s">
        <v>342</v>
      </c>
      <c r="S235" s="137" t="s">
        <v>181</v>
      </c>
    </row>
    <row r="236" spans="1:19" s="137" customFormat="1">
      <c r="A236" s="137" t="s">
        <v>186</v>
      </c>
      <c r="B236" s="137" t="s">
        <v>10</v>
      </c>
      <c r="C236" s="137" t="s">
        <v>185</v>
      </c>
      <c r="D236" s="137" t="s">
        <v>300</v>
      </c>
      <c r="E236" s="137">
        <v>33271</v>
      </c>
      <c r="F236" s="137" t="s">
        <v>5</v>
      </c>
      <c r="G236" s="137" t="s">
        <v>28</v>
      </c>
      <c r="H236" s="137" t="s">
        <v>341</v>
      </c>
      <c r="I236" s="137">
        <v>512130144</v>
      </c>
      <c r="J236" s="137" t="s">
        <v>224</v>
      </c>
      <c r="K236" s="21">
        <v>46149.239953703705</v>
      </c>
      <c r="L236" s="21">
        <v>46150.619259259256</v>
      </c>
      <c r="M236" s="137" t="s">
        <v>353</v>
      </c>
      <c r="N236" s="137" t="s">
        <v>356</v>
      </c>
      <c r="O236" s="137" t="s">
        <v>39</v>
      </c>
      <c r="P236" s="137">
        <v>0</v>
      </c>
      <c r="Q236" s="137" t="s">
        <v>191</v>
      </c>
      <c r="R236" s="137" t="s">
        <v>342</v>
      </c>
      <c r="S236" s="137" t="s">
        <v>181</v>
      </c>
    </row>
    <row r="237" spans="1:19" s="137" customFormat="1">
      <c r="A237" s="137" t="s">
        <v>186</v>
      </c>
      <c r="B237" s="137" t="s">
        <v>10</v>
      </c>
      <c r="C237" s="137" t="s">
        <v>185</v>
      </c>
      <c r="D237" s="137" t="s">
        <v>300</v>
      </c>
      <c r="E237" s="137">
        <v>33271</v>
      </c>
      <c r="F237" s="137" t="s">
        <v>5</v>
      </c>
      <c r="G237" s="137" t="s">
        <v>28</v>
      </c>
      <c r="H237" s="137" t="s">
        <v>341</v>
      </c>
      <c r="I237" s="137">
        <v>512130144</v>
      </c>
      <c r="J237" s="137" t="s">
        <v>224</v>
      </c>
      <c r="K237" s="21">
        <v>46149.239953703705</v>
      </c>
      <c r="L237" s="21">
        <v>46150.619259259256</v>
      </c>
      <c r="M237" s="137" t="s">
        <v>353</v>
      </c>
      <c r="N237" s="137" t="s">
        <v>357</v>
      </c>
      <c r="O237" s="137" t="s">
        <v>39</v>
      </c>
      <c r="P237" s="137">
        <v>0</v>
      </c>
      <c r="Q237" s="137" t="s">
        <v>191</v>
      </c>
      <c r="R237" s="137" t="s">
        <v>342</v>
      </c>
      <c r="S237" s="137" t="s">
        <v>181</v>
      </c>
    </row>
    <row r="238" spans="1:19" s="137" customFormat="1">
      <c r="A238" s="137" t="s">
        <v>186</v>
      </c>
      <c r="B238" s="137" t="s">
        <v>10</v>
      </c>
      <c r="C238" s="137" t="s">
        <v>185</v>
      </c>
      <c r="D238" s="137" t="s">
        <v>300</v>
      </c>
      <c r="E238" s="137">
        <v>33271</v>
      </c>
      <c r="F238" s="137" t="s">
        <v>5</v>
      </c>
      <c r="G238" s="137" t="s">
        <v>28</v>
      </c>
      <c r="H238" s="137" t="s">
        <v>341</v>
      </c>
      <c r="I238" s="137">
        <v>512130144</v>
      </c>
      <c r="J238" s="137" t="s">
        <v>224</v>
      </c>
      <c r="K238" s="21">
        <v>46149.239953703705</v>
      </c>
      <c r="L238" s="21">
        <v>46150.619259259256</v>
      </c>
      <c r="M238" s="137" t="s">
        <v>358</v>
      </c>
      <c r="N238" s="137" t="s">
        <v>359</v>
      </c>
      <c r="O238" s="137" t="s">
        <v>39</v>
      </c>
      <c r="P238" s="137">
        <v>0</v>
      </c>
      <c r="Q238" s="137" t="s">
        <v>191</v>
      </c>
      <c r="R238" s="137" t="s">
        <v>342</v>
      </c>
      <c r="S238" s="137" t="s">
        <v>181</v>
      </c>
    </row>
    <row r="239" spans="1:19" s="137" customFormat="1">
      <c r="A239" s="137" t="s">
        <v>186</v>
      </c>
      <c r="B239" s="137" t="s">
        <v>10</v>
      </c>
      <c r="C239" s="137" t="s">
        <v>185</v>
      </c>
      <c r="D239" s="137" t="s">
        <v>300</v>
      </c>
      <c r="E239" s="137">
        <v>33271</v>
      </c>
      <c r="F239" s="137" t="s">
        <v>5</v>
      </c>
      <c r="G239" s="137" t="s">
        <v>28</v>
      </c>
      <c r="H239" s="137" t="s">
        <v>341</v>
      </c>
      <c r="I239" s="137">
        <v>512130144</v>
      </c>
      <c r="J239" s="137" t="s">
        <v>224</v>
      </c>
      <c r="K239" s="21">
        <v>46149.239953703705</v>
      </c>
      <c r="L239" s="21">
        <v>46150.619259259256</v>
      </c>
      <c r="M239" s="137" t="s">
        <v>358</v>
      </c>
      <c r="N239" s="137" t="s">
        <v>360</v>
      </c>
      <c r="O239" s="137" t="s">
        <v>35</v>
      </c>
      <c r="P239" s="137">
        <v>0</v>
      </c>
      <c r="Q239" s="137" t="s">
        <v>191</v>
      </c>
      <c r="R239" s="137" t="s">
        <v>342</v>
      </c>
      <c r="S239" s="137" t="s">
        <v>181</v>
      </c>
    </row>
    <row r="240" spans="1:19" s="137" customFormat="1">
      <c r="A240" s="137" t="s">
        <v>186</v>
      </c>
      <c r="B240" s="137" t="s">
        <v>10</v>
      </c>
      <c r="C240" s="137" t="s">
        <v>185</v>
      </c>
      <c r="D240" s="137" t="s">
        <v>300</v>
      </c>
      <c r="E240" s="137">
        <v>33271</v>
      </c>
      <c r="F240" s="137" t="s">
        <v>5</v>
      </c>
      <c r="G240" s="137" t="s">
        <v>28</v>
      </c>
      <c r="H240" s="137" t="s">
        <v>341</v>
      </c>
      <c r="I240" s="137">
        <v>512130144</v>
      </c>
      <c r="J240" s="137" t="s">
        <v>224</v>
      </c>
      <c r="K240" s="21">
        <v>46149.239953703705</v>
      </c>
      <c r="L240" s="21">
        <v>46150.619259259256</v>
      </c>
      <c r="M240" s="137" t="s">
        <v>358</v>
      </c>
      <c r="N240" s="137" t="s">
        <v>361</v>
      </c>
      <c r="O240" s="137" t="s">
        <v>41</v>
      </c>
      <c r="P240" s="137">
        <v>0</v>
      </c>
      <c r="Q240" s="137" t="s">
        <v>191</v>
      </c>
      <c r="R240" s="137" t="s">
        <v>342</v>
      </c>
      <c r="S240" s="137" t="s">
        <v>181</v>
      </c>
    </row>
    <row r="241" spans="1:19" s="137" customFormat="1">
      <c r="A241" s="137" t="s">
        <v>186</v>
      </c>
      <c r="B241" s="137" t="s">
        <v>10</v>
      </c>
      <c r="C241" s="137" t="s">
        <v>185</v>
      </c>
      <c r="D241" s="137" t="s">
        <v>300</v>
      </c>
      <c r="E241" s="137">
        <v>33271</v>
      </c>
      <c r="F241" s="137" t="s">
        <v>5</v>
      </c>
      <c r="G241" s="137" t="s">
        <v>28</v>
      </c>
      <c r="H241" s="137" t="s">
        <v>341</v>
      </c>
      <c r="I241" s="137">
        <v>512130144</v>
      </c>
      <c r="J241" s="137" t="s">
        <v>224</v>
      </c>
      <c r="K241" s="21">
        <v>46149.239953703705</v>
      </c>
      <c r="L241" s="21">
        <v>46150.619259259256</v>
      </c>
      <c r="M241" s="137" t="s">
        <v>362</v>
      </c>
      <c r="N241" s="137" t="s">
        <v>363</v>
      </c>
      <c r="O241" s="137" t="s">
        <v>37</v>
      </c>
      <c r="P241" s="137">
        <v>0</v>
      </c>
      <c r="Q241" s="137" t="s">
        <v>191</v>
      </c>
      <c r="R241" s="137" t="s">
        <v>342</v>
      </c>
      <c r="S241" s="137" t="s">
        <v>181</v>
      </c>
    </row>
    <row r="242" spans="1:19" s="137" customFormat="1">
      <c r="A242" s="137" t="s">
        <v>186</v>
      </c>
      <c r="B242" s="137" t="s">
        <v>10</v>
      </c>
      <c r="C242" s="137" t="s">
        <v>185</v>
      </c>
      <c r="D242" s="137" t="s">
        <v>300</v>
      </c>
      <c r="E242" s="137">
        <v>33271</v>
      </c>
      <c r="F242" s="137" t="s">
        <v>5</v>
      </c>
      <c r="G242" s="137" t="s">
        <v>28</v>
      </c>
      <c r="H242" s="137" t="s">
        <v>341</v>
      </c>
      <c r="I242" s="137">
        <v>512130144</v>
      </c>
      <c r="J242" s="137" t="s">
        <v>224</v>
      </c>
      <c r="K242" s="21">
        <v>46149.239953703705</v>
      </c>
      <c r="L242" s="21">
        <v>46150.619259259256</v>
      </c>
      <c r="M242" s="137" t="s">
        <v>364</v>
      </c>
      <c r="N242" s="137" t="s">
        <v>365</v>
      </c>
      <c r="O242" s="137" t="s">
        <v>35</v>
      </c>
      <c r="P242" s="137">
        <v>0</v>
      </c>
      <c r="Q242" s="137" t="s">
        <v>191</v>
      </c>
      <c r="R242" s="137" t="s">
        <v>342</v>
      </c>
      <c r="S242" s="137" t="s">
        <v>181</v>
      </c>
    </row>
    <row r="243" spans="1:19" s="137" customFormat="1">
      <c r="A243" s="137" t="s">
        <v>186</v>
      </c>
      <c r="B243" s="137" t="s">
        <v>10</v>
      </c>
      <c r="C243" s="137" t="s">
        <v>185</v>
      </c>
      <c r="D243" s="137" t="s">
        <v>300</v>
      </c>
      <c r="E243" s="137">
        <v>33271</v>
      </c>
      <c r="F243" s="137" t="s">
        <v>5</v>
      </c>
      <c r="G243" s="137" t="s">
        <v>28</v>
      </c>
      <c r="H243" s="137" t="s">
        <v>341</v>
      </c>
      <c r="I243" s="137">
        <v>512130144</v>
      </c>
      <c r="J243" s="137" t="s">
        <v>224</v>
      </c>
      <c r="K243" s="21">
        <v>46149.239953703705</v>
      </c>
      <c r="L243" s="21">
        <v>46150.619259259256</v>
      </c>
      <c r="M243" s="137" t="s">
        <v>364</v>
      </c>
      <c r="N243" s="137" t="s">
        <v>366</v>
      </c>
      <c r="O243" s="137" t="s">
        <v>35</v>
      </c>
      <c r="P243" s="137">
        <v>0</v>
      </c>
      <c r="Q243" s="137" t="s">
        <v>191</v>
      </c>
      <c r="R243" s="137" t="s">
        <v>342</v>
      </c>
      <c r="S243" s="137" t="s">
        <v>181</v>
      </c>
    </row>
    <row r="244" spans="1:19" s="137" customFormat="1">
      <c r="A244" s="137" t="s">
        <v>186</v>
      </c>
      <c r="B244" s="137" t="s">
        <v>10</v>
      </c>
      <c r="C244" s="137" t="s">
        <v>185</v>
      </c>
      <c r="D244" s="137" t="s">
        <v>300</v>
      </c>
      <c r="E244" s="137">
        <v>33271</v>
      </c>
      <c r="F244" s="137" t="s">
        <v>5</v>
      </c>
      <c r="G244" s="137" t="s">
        <v>28</v>
      </c>
      <c r="H244" s="137" t="s">
        <v>341</v>
      </c>
      <c r="I244" s="137">
        <v>512130144</v>
      </c>
      <c r="J244" s="137" t="s">
        <v>224</v>
      </c>
      <c r="K244" s="21">
        <v>46149.239953703705</v>
      </c>
      <c r="L244" s="21">
        <v>46150.619259259256</v>
      </c>
      <c r="M244" s="137" t="s">
        <v>364</v>
      </c>
      <c r="N244" s="137" t="s">
        <v>367</v>
      </c>
      <c r="O244" s="137" t="s">
        <v>41</v>
      </c>
      <c r="P244" s="137">
        <v>0</v>
      </c>
      <c r="Q244" s="137" t="s">
        <v>191</v>
      </c>
      <c r="R244" s="137" t="s">
        <v>342</v>
      </c>
      <c r="S244" s="137" t="s">
        <v>181</v>
      </c>
    </row>
    <row r="245" spans="1:19" s="137" customFormat="1">
      <c r="A245" s="137" t="s">
        <v>186</v>
      </c>
      <c r="B245" s="137" t="s">
        <v>10</v>
      </c>
      <c r="C245" s="137" t="s">
        <v>185</v>
      </c>
      <c r="D245" s="137" t="s">
        <v>302</v>
      </c>
      <c r="E245" s="137">
        <v>32760</v>
      </c>
      <c r="F245" s="137" t="s">
        <v>5</v>
      </c>
      <c r="G245" s="137" t="s">
        <v>28</v>
      </c>
      <c r="H245" s="137" t="s">
        <v>341</v>
      </c>
      <c r="I245" s="137">
        <v>512130954</v>
      </c>
      <c r="J245" s="137" t="s">
        <v>224</v>
      </c>
      <c r="K245" s="21">
        <v>46149.768854166665</v>
      </c>
      <c r="L245" s="21">
        <v>46150.633726851855</v>
      </c>
      <c r="M245" s="137" t="s">
        <v>287</v>
      </c>
      <c r="N245" s="137" t="s">
        <v>287</v>
      </c>
      <c r="O245" s="137" t="s">
        <v>35</v>
      </c>
      <c r="P245" s="137">
        <v>0</v>
      </c>
      <c r="Q245" s="137" t="s">
        <v>191</v>
      </c>
      <c r="R245" s="137" t="s">
        <v>342</v>
      </c>
      <c r="S245" s="137" t="s">
        <v>181</v>
      </c>
    </row>
    <row r="246" spans="1:19" s="137" customFormat="1">
      <c r="A246" s="137" t="s">
        <v>186</v>
      </c>
      <c r="B246" s="137" t="s">
        <v>10</v>
      </c>
      <c r="C246" s="137" t="s">
        <v>185</v>
      </c>
      <c r="D246" s="137" t="s">
        <v>302</v>
      </c>
      <c r="E246" s="137">
        <v>32760</v>
      </c>
      <c r="F246" s="137" t="s">
        <v>5</v>
      </c>
      <c r="G246" s="137" t="s">
        <v>28</v>
      </c>
      <c r="H246" s="137" t="s">
        <v>341</v>
      </c>
      <c r="I246" s="137">
        <v>512130954</v>
      </c>
      <c r="J246" s="137" t="s">
        <v>224</v>
      </c>
      <c r="K246" s="21">
        <v>46149.768854166665</v>
      </c>
      <c r="L246" s="21">
        <v>46150.633726851855</v>
      </c>
      <c r="M246" s="137" t="s">
        <v>343</v>
      </c>
      <c r="N246" s="137" t="s">
        <v>288</v>
      </c>
      <c r="O246" s="137" t="s">
        <v>39</v>
      </c>
      <c r="P246" s="137">
        <v>0</v>
      </c>
      <c r="Q246" s="137" t="s">
        <v>191</v>
      </c>
      <c r="R246" s="137" t="s">
        <v>342</v>
      </c>
      <c r="S246" s="137" t="s">
        <v>181</v>
      </c>
    </row>
    <row r="247" spans="1:19" s="137" customFormat="1">
      <c r="A247" s="137" t="s">
        <v>186</v>
      </c>
      <c r="B247" s="137" t="s">
        <v>10</v>
      </c>
      <c r="C247" s="137" t="s">
        <v>185</v>
      </c>
      <c r="D247" s="137" t="s">
        <v>302</v>
      </c>
      <c r="E247" s="137">
        <v>32760</v>
      </c>
      <c r="F247" s="137" t="s">
        <v>5</v>
      </c>
      <c r="G247" s="137" t="s">
        <v>28</v>
      </c>
      <c r="H247" s="137" t="s">
        <v>341</v>
      </c>
      <c r="I247" s="137">
        <v>512130954</v>
      </c>
      <c r="J247" s="137" t="s">
        <v>224</v>
      </c>
      <c r="K247" s="21">
        <v>46149.768854166665</v>
      </c>
      <c r="L247" s="21">
        <v>46150.633726851855</v>
      </c>
      <c r="M247" s="137" t="s">
        <v>343</v>
      </c>
      <c r="N247" s="137" t="s">
        <v>193</v>
      </c>
      <c r="O247" s="137" t="s">
        <v>35</v>
      </c>
      <c r="P247" s="137">
        <v>0</v>
      </c>
      <c r="Q247" s="137" t="s">
        <v>191</v>
      </c>
      <c r="R247" s="137" t="s">
        <v>342</v>
      </c>
      <c r="S247" s="137" t="s">
        <v>181</v>
      </c>
    </row>
    <row r="248" spans="1:19" s="137" customFormat="1">
      <c r="A248" s="137" t="s">
        <v>186</v>
      </c>
      <c r="B248" s="137" t="s">
        <v>10</v>
      </c>
      <c r="C248" s="137" t="s">
        <v>185</v>
      </c>
      <c r="D248" s="137" t="s">
        <v>302</v>
      </c>
      <c r="E248" s="137">
        <v>32760</v>
      </c>
      <c r="F248" s="137" t="s">
        <v>5</v>
      </c>
      <c r="G248" s="137" t="s">
        <v>28</v>
      </c>
      <c r="H248" s="137" t="s">
        <v>341</v>
      </c>
      <c r="I248" s="137">
        <v>512130954</v>
      </c>
      <c r="J248" s="137" t="s">
        <v>224</v>
      </c>
      <c r="K248" s="21">
        <v>46149.768854166665</v>
      </c>
      <c r="L248" s="21">
        <v>46150.633726851855</v>
      </c>
      <c r="M248" s="137" t="s">
        <v>344</v>
      </c>
      <c r="N248" s="137" t="s">
        <v>345</v>
      </c>
      <c r="O248" s="137" t="s">
        <v>39</v>
      </c>
      <c r="P248" s="137">
        <v>0</v>
      </c>
      <c r="Q248" s="137" t="s">
        <v>191</v>
      </c>
      <c r="R248" s="137" t="s">
        <v>342</v>
      </c>
      <c r="S248" s="137" t="s">
        <v>181</v>
      </c>
    </row>
    <row r="249" spans="1:19" s="137" customFormat="1">
      <c r="A249" s="137" t="s">
        <v>186</v>
      </c>
      <c r="B249" s="137" t="s">
        <v>10</v>
      </c>
      <c r="C249" s="137" t="s">
        <v>185</v>
      </c>
      <c r="D249" s="137" t="s">
        <v>302</v>
      </c>
      <c r="E249" s="137">
        <v>32760</v>
      </c>
      <c r="F249" s="137" t="s">
        <v>5</v>
      </c>
      <c r="G249" s="137" t="s">
        <v>28</v>
      </c>
      <c r="H249" s="137" t="s">
        <v>341</v>
      </c>
      <c r="I249" s="137">
        <v>512130954</v>
      </c>
      <c r="J249" s="137" t="s">
        <v>224</v>
      </c>
      <c r="K249" s="21">
        <v>46149.768854166665</v>
      </c>
      <c r="L249" s="21">
        <v>46150.633726851855</v>
      </c>
      <c r="M249" s="137" t="s">
        <v>344</v>
      </c>
      <c r="N249" s="137" t="s">
        <v>346</v>
      </c>
      <c r="O249" s="137" t="s">
        <v>39</v>
      </c>
      <c r="P249" s="137">
        <v>0</v>
      </c>
      <c r="Q249" s="137" t="s">
        <v>191</v>
      </c>
      <c r="R249" s="137" t="s">
        <v>342</v>
      </c>
      <c r="S249" s="137" t="s">
        <v>181</v>
      </c>
    </row>
    <row r="250" spans="1:19" s="137" customFormat="1">
      <c r="A250" s="137" t="s">
        <v>186</v>
      </c>
      <c r="B250" s="137" t="s">
        <v>10</v>
      </c>
      <c r="C250" s="137" t="s">
        <v>185</v>
      </c>
      <c r="D250" s="137" t="s">
        <v>302</v>
      </c>
      <c r="E250" s="137">
        <v>32760</v>
      </c>
      <c r="F250" s="137" t="s">
        <v>5</v>
      </c>
      <c r="G250" s="137" t="s">
        <v>28</v>
      </c>
      <c r="H250" s="137" t="s">
        <v>341</v>
      </c>
      <c r="I250" s="137">
        <v>512130954</v>
      </c>
      <c r="J250" s="137" t="s">
        <v>224</v>
      </c>
      <c r="K250" s="21">
        <v>46149.768854166665</v>
      </c>
      <c r="L250" s="21">
        <v>46150.633726851855</v>
      </c>
      <c r="M250" s="137" t="s">
        <v>347</v>
      </c>
      <c r="N250" s="137" t="s">
        <v>348</v>
      </c>
      <c r="O250" s="137" t="s">
        <v>41</v>
      </c>
      <c r="P250" s="137">
        <v>0</v>
      </c>
      <c r="Q250" s="137" t="s">
        <v>191</v>
      </c>
      <c r="R250" s="137" t="s">
        <v>342</v>
      </c>
      <c r="S250" s="137" t="s">
        <v>181</v>
      </c>
    </row>
    <row r="251" spans="1:19" s="137" customFormat="1">
      <c r="A251" s="137" t="s">
        <v>186</v>
      </c>
      <c r="B251" s="137" t="s">
        <v>10</v>
      </c>
      <c r="C251" s="137" t="s">
        <v>185</v>
      </c>
      <c r="D251" s="137" t="s">
        <v>302</v>
      </c>
      <c r="E251" s="137">
        <v>32760</v>
      </c>
      <c r="F251" s="137" t="s">
        <v>5</v>
      </c>
      <c r="G251" s="137" t="s">
        <v>28</v>
      </c>
      <c r="H251" s="137" t="s">
        <v>341</v>
      </c>
      <c r="I251" s="137">
        <v>512130954</v>
      </c>
      <c r="J251" s="137" t="s">
        <v>224</v>
      </c>
      <c r="K251" s="21">
        <v>46149.768854166665</v>
      </c>
      <c r="L251" s="21">
        <v>46150.633726851855</v>
      </c>
      <c r="M251" s="137" t="s">
        <v>347</v>
      </c>
      <c r="N251" s="137" t="s">
        <v>349</v>
      </c>
      <c r="O251" s="137" t="s">
        <v>39</v>
      </c>
      <c r="P251" s="137">
        <v>0</v>
      </c>
      <c r="Q251" s="137" t="s">
        <v>191</v>
      </c>
      <c r="R251" s="137" t="s">
        <v>342</v>
      </c>
      <c r="S251" s="137" t="s">
        <v>181</v>
      </c>
    </row>
    <row r="252" spans="1:19" s="137" customFormat="1">
      <c r="A252" s="137" t="s">
        <v>186</v>
      </c>
      <c r="B252" s="137" t="s">
        <v>10</v>
      </c>
      <c r="C252" s="137" t="s">
        <v>185</v>
      </c>
      <c r="D252" s="137" t="s">
        <v>302</v>
      </c>
      <c r="E252" s="137">
        <v>32760</v>
      </c>
      <c r="F252" s="137" t="s">
        <v>5</v>
      </c>
      <c r="G252" s="137" t="s">
        <v>28</v>
      </c>
      <c r="H252" s="137" t="s">
        <v>341</v>
      </c>
      <c r="I252" s="137">
        <v>512130954</v>
      </c>
      <c r="J252" s="137" t="s">
        <v>224</v>
      </c>
      <c r="K252" s="21">
        <v>46149.768854166665</v>
      </c>
      <c r="L252" s="21">
        <v>46150.633726851855</v>
      </c>
      <c r="M252" s="137" t="s">
        <v>347</v>
      </c>
      <c r="N252" s="137" t="s">
        <v>329</v>
      </c>
      <c r="O252" s="137" t="s">
        <v>35</v>
      </c>
      <c r="P252" s="137">
        <v>0</v>
      </c>
      <c r="Q252" s="137" t="s">
        <v>191</v>
      </c>
      <c r="R252" s="137" t="s">
        <v>342</v>
      </c>
      <c r="S252" s="137" t="s">
        <v>181</v>
      </c>
    </row>
    <row r="253" spans="1:19" s="137" customFormat="1">
      <c r="A253" s="137" t="s">
        <v>186</v>
      </c>
      <c r="B253" s="137" t="s">
        <v>10</v>
      </c>
      <c r="C253" s="137" t="s">
        <v>185</v>
      </c>
      <c r="D253" s="137" t="s">
        <v>302</v>
      </c>
      <c r="E253" s="137">
        <v>32760</v>
      </c>
      <c r="F253" s="137" t="s">
        <v>5</v>
      </c>
      <c r="G253" s="137" t="s">
        <v>28</v>
      </c>
      <c r="H253" s="137" t="s">
        <v>341</v>
      </c>
      <c r="I253" s="137">
        <v>512130954</v>
      </c>
      <c r="J253" s="137" t="s">
        <v>224</v>
      </c>
      <c r="K253" s="21">
        <v>46149.768854166665</v>
      </c>
      <c r="L253" s="21">
        <v>46150.633726851855</v>
      </c>
      <c r="M253" s="137" t="s">
        <v>347</v>
      </c>
      <c r="N253" s="137" t="s">
        <v>194</v>
      </c>
      <c r="O253" s="137" t="s">
        <v>41</v>
      </c>
      <c r="P253" s="137">
        <v>0</v>
      </c>
      <c r="Q253" s="137" t="s">
        <v>191</v>
      </c>
      <c r="R253" s="137" t="s">
        <v>342</v>
      </c>
      <c r="S253" s="137" t="s">
        <v>181</v>
      </c>
    </row>
    <row r="254" spans="1:19" s="137" customFormat="1">
      <c r="A254" s="137" t="s">
        <v>186</v>
      </c>
      <c r="B254" s="137" t="s">
        <v>10</v>
      </c>
      <c r="C254" s="137" t="s">
        <v>185</v>
      </c>
      <c r="D254" s="137" t="s">
        <v>302</v>
      </c>
      <c r="E254" s="137">
        <v>32760</v>
      </c>
      <c r="F254" s="137" t="s">
        <v>5</v>
      </c>
      <c r="G254" s="137" t="s">
        <v>28</v>
      </c>
      <c r="H254" s="137" t="s">
        <v>341</v>
      </c>
      <c r="I254" s="137">
        <v>512130954</v>
      </c>
      <c r="J254" s="137" t="s">
        <v>224</v>
      </c>
      <c r="K254" s="21">
        <v>46149.768854166665</v>
      </c>
      <c r="L254" s="21">
        <v>46150.633726851855</v>
      </c>
      <c r="M254" s="137" t="s">
        <v>347</v>
      </c>
      <c r="N254" s="137" t="s">
        <v>350</v>
      </c>
      <c r="O254" s="137" t="s">
        <v>39</v>
      </c>
      <c r="P254" s="137">
        <v>0</v>
      </c>
      <c r="Q254" s="137" t="s">
        <v>191</v>
      </c>
      <c r="R254" s="137" t="s">
        <v>342</v>
      </c>
      <c r="S254" s="137" t="s">
        <v>181</v>
      </c>
    </row>
    <row r="255" spans="1:19" s="137" customFormat="1">
      <c r="A255" s="137" t="s">
        <v>186</v>
      </c>
      <c r="B255" s="137" t="s">
        <v>10</v>
      </c>
      <c r="C255" s="137" t="s">
        <v>185</v>
      </c>
      <c r="D255" s="137" t="s">
        <v>302</v>
      </c>
      <c r="E255" s="137">
        <v>32760</v>
      </c>
      <c r="F255" s="137" t="s">
        <v>5</v>
      </c>
      <c r="G255" s="137" t="s">
        <v>28</v>
      </c>
      <c r="H255" s="137" t="s">
        <v>341</v>
      </c>
      <c r="I255" s="137">
        <v>512130954</v>
      </c>
      <c r="J255" s="137" t="s">
        <v>224</v>
      </c>
      <c r="K255" s="21">
        <v>46149.768854166665</v>
      </c>
      <c r="L255" s="21">
        <v>46150.633726851855</v>
      </c>
      <c r="M255" s="137" t="s">
        <v>347</v>
      </c>
      <c r="N255" s="137" t="s">
        <v>195</v>
      </c>
      <c r="O255" s="137" t="s">
        <v>41</v>
      </c>
      <c r="P255" s="137">
        <v>0</v>
      </c>
      <c r="Q255" s="137" t="s">
        <v>191</v>
      </c>
      <c r="R255" s="137" t="s">
        <v>342</v>
      </c>
      <c r="S255" s="137" t="s">
        <v>181</v>
      </c>
    </row>
    <row r="256" spans="1:19" s="137" customFormat="1">
      <c r="A256" s="137" t="s">
        <v>186</v>
      </c>
      <c r="B256" s="137" t="s">
        <v>10</v>
      </c>
      <c r="C256" s="137" t="s">
        <v>185</v>
      </c>
      <c r="D256" s="137" t="s">
        <v>302</v>
      </c>
      <c r="E256" s="137">
        <v>32760</v>
      </c>
      <c r="F256" s="137" t="s">
        <v>5</v>
      </c>
      <c r="G256" s="137" t="s">
        <v>28</v>
      </c>
      <c r="H256" s="137" t="s">
        <v>341</v>
      </c>
      <c r="I256" s="137">
        <v>512130954</v>
      </c>
      <c r="J256" s="137" t="s">
        <v>224</v>
      </c>
      <c r="K256" s="21">
        <v>46149.768854166665</v>
      </c>
      <c r="L256" s="21">
        <v>46150.633726851855</v>
      </c>
      <c r="M256" s="137" t="s">
        <v>347</v>
      </c>
      <c r="N256" s="137" t="s">
        <v>351</v>
      </c>
      <c r="O256" s="137" t="s">
        <v>35</v>
      </c>
      <c r="P256" s="137">
        <v>0</v>
      </c>
      <c r="Q256" s="137" t="s">
        <v>191</v>
      </c>
      <c r="R256" s="137" t="s">
        <v>342</v>
      </c>
      <c r="S256" s="137" t="s">
        <v>181</v>
      </c>
    </row>
    <row r="257" spans="1:19" s="137" customFormat="1">
      <c r="A257" s="137" t="s">
        <v>186</v>
      </c>
      <c r="B257" s="137" t="s">
        <v>10</v>
      </c>
      <c r="C257" s="137" t="s">
        <v>185</v>
      </c>
      <c r="D257" s="137" t="s">
        <v>302</v>
      </c>
      <c r="E257" s="137">
        <v>32760</v>
      </c>
      <c r="F257" s="137" t="s">
        <v>5</v>
      </c>
      <c r="G257" s="137" t="s">
        <v>28</v>
      </c>
      <c r="H257" s="137" t="s">
        <v>341</v>
      </c>
      <c r="I257" s="137">
        <v>512130954</v>
      </c>
      <c r="J257" s="137" t="s">
        <v>224</v>
      </c>
      <c r="K257" s="21">
        <v>46149.768854166665</v>
      </c>
      <c r="L257" s="21">
        <v>46150.633726851855</v>
      </c>
      <c r="M257" s="137" t="s">
        <v>347</v>
      </c>
      <c r="N257" s="137" t="s">
        <v>196</v>
      </c>
      <c r="O257" s="137" t="s">
        <v>41</v>
      </c>
      <c r="P257" s="137">
        <v>0</v>
      </c>
      <c r="Q257" s="137" t="s">
        <v>191</v>
      </c>
      <c r="R257" s="137" t="s">
        <v>342</v>
      </c>
      <c r="S257" s="137" t="s">
        <v>181</v>
      </c>
    </row>
    <row r="258" spans="1:19" s="137" customFormat="1">
      <c r="A258" s="137" t="s">
        <v>186</v>
      </c>
      <c r="B258" s="137" t="s">
        <v>10</v>
      </c>
      <c r="C258" s="137" t="s">
        <v>185</v>
      </c>
      <c r="D258" s="137" t="s">
        <v>302</v>
      </c>
      <c r="E258" s="137">
        <v>32760</v>
      </c>
      <c r="F258" s="137" t="s">
        <v>5</v>
      </c>
      <c r="G258" s="137" t="s">
        <v>28</v>
      </c>
      <c r="H258" s="137" t="s">
        <v>341</v>
      </c>
      <c r="I258" s="137">
        <v>512130954</v>
      </c>
      <c r="J258" s="137" t="s">
        <v>224</v>
      </c>
      <c r="K258" s="21">
        <v>46149.768854166665</v>
      </c>
      <c r="L258" s="21">
        <v>46150.633726851855</v>
      </c>
      <c r="M258" s="137" t="s">
        <v>352</v>
      </c>
      <c r="N258" s="137" t="s">
        <v>352</v>
      </c>
      <c r="O258" s="137" t="s">
        <v>35</v>
      </c>
      <c r="P258" s="137">
        <v>0</v>
      </c>
      <c r="Q258" s="137" t="s">
        <v>191</v>
      </c>
      <c r="R258" s="137" t="s">
        <v>342</v>
      </c>
      <c r="S258" s="137" t="s">
        <v>181</v>
      </c>
    </row>
    <row r="259" spans="1:19" s="137" customFormat="1">
      <c r="A259" s="137" t="s">
        <v>186</v>
      </c>
      <c r="B259" s="137" t="s">
        <v>10</v>
      </c>
      <c r="C259" s="137" t="s">
        <v>185</v>
      </c>
      <c r="D259" s="137" t="s">
        <v>302</v>
      </c>
      <c r="E259" s="137">
        <v>32760</v>
      </c>
      <c r="F259" s="137" t="s">
        <v>5</v>
      </c>
      <c r="G259" s="137" t="s">
        <v>28</v>
      </c>
      <c r="H259" s="137" t="s">
        <v>341</v>
      </c>
      <c r="I259" s="137">
        <v>512130954</v>
      </c>
      <c r="J259" s="137" t="s">
        <v>224</v>
      </c>
      <c r="K259" s="21">
        <v>46149.768854166665</v>
      </c>
      <c r="L259" s="21">
        <v>46150.633726851855</v>
      </c>
      <c r="M259" s="137" t="s">
        <v>353</v>
      </c>
      <c r="N259" s="137" t="s">
        <v>197</v>
      </c>
      <c r="O259" s="137" t="s">
        <v>41</v>
      </c>
      <c r="P259" s="137">
        <v>0</v>
      </c>
      <c r="Q259" s="137" t="s">
        <v>191</v>
      </c>
      <c r="R259" s="137" t="s">
        <v>342</v>
      </c>
      <c r="S259" s="137" t="s">
        <v>181</v>
      </c>
    </row>
    <row r="260" spans="1:19" s="137" customFormat="1">
      <c r="A260" s="137" t="s">
        <v>186</v>
      </c>
      <c r="B260" s="137" t="s">
        <v>10</v>
      </c>
      <c r="C260" s="137" t="s">
        <v>185</v>
      </c>
      <c r="D260" s="137" t="s">
        <v>302</v>
      </c>
      <c r="E260" s="137">
        <v>32760</v>
      </c>
      <c r="F260" s="137" t="s">
        <v>5</v>
      </c>
      <c r="G260" s="137" t="s">
        <v>28</v>
      </c>
      <c r="H260" s="137" t="s">
        <v>341</v>
      </c>
      <c r="I260" s="137">
        <v>512130954</v>
      </c>
      <c r="J260" s="137" t="s">
        <v>224</v>
      </c>
      <c r="K260" s="21">
        <v>46149.768854166665</v>
      </c>
      <c r="L260" s="21">
        <v>46150.633726851855</v>
      </c>
      <c r="M260" s="137" t="s">
        <v>353</v>
      </c>
      <c r="N260" s="137" t="s">
        <v>330</v>
      </c>
      <c r="O260" s="137" t="s">
        <v>41</v>
      </c>
      <c r="P260" s="137">
        <v>0</v>
      </c>
      <c r="Q260" s="137" t="s">
        <v>191</v>
      </c>
      <c r="R260" s="137" t="s">
        <v>342</v>
      </c>
      <c r="S260" s="137" t="s">
        <v>181</v>
      </c>
    </row>
    <row r="261" spans="1:19" s="137" customFormat="1">
      <c r="A261" s="137" t="s">
        <v>186</v>
      </c>
      <c r="B261" s="137" t="s">
        <v>10</v>
      </c>
      <c r="C261" s="137" t="s">
        <v>185</v>
      </c>
      <c r="D261" s="137" t="s">
        <v>302</v>
      </c>
      <c r="E261" s="137">
        <v>32760</v>
      </c>
      <c r="F261" s="137" t="s">
        <v>5</v>
      </c>
      <c r="G261" s="137" t="s">
        <v>28</v>
      </c>
      <c r="H261" s="137" t="s">
        <v>341</v>
      </c>
      <c r="I261" s="137">
        <v>512130954</v>
      </c>
      <c r="J261" s="137" t="s">
        <v>224</v>
      </c>
      <c r="K261" s="21">
        <v>46149.768854166665</v>
      </c>
      <c r="L261" s="21">
        <v>46150.633726851855</v>
      </c>
      <c r="M261" s="137" t="s">
        <v>353</v>
      </c>
      <c r="N261" s="137" t="s">
        <v>354</v>
      </c>
      <c r="O261" s="137" t="s">
        <v>39</v>
      </c>
      <c r="P261" s="137">
        <v>0</v>
      </c>
      <c r="Q261" s="137" t="s">
        <v>191</v>
      </c>
      <c r="R261" s="137" t="s">
        <v>342</v>
      </c>
      <c r="S261" s="137" t="s">
        <v>181</v>
      </c>
    </row>
    <row r="262" spans="1:19" s="137" customFormat="1">
      <c r="A262" s="137" t="s">
        <v>186</v>
      </c>
      <c r="B262" s="137" t="s">
        <v>10</v>
      </c>
      <c r="C262" s="137" t="s">
        <v>185</v>
      </c>
      <c r="D262" s="137" t="s">
        <v>302</v>
      </c>
      <c r="E262" s="137">
        <v>32760</v>
      </c>
      <c r="F262" s="137" t="s">
        <v>5</v>
      </c>
      <c r="G262" s="137" t="s">
        <v>28</v>
      </c>
      <c r="H262" s="137" t="s">
        <v>341</v>
      </c>
      <c r="I262" s="137">
        <v>512130954</v>
      </c>
      <c r="J262" s="137" t="s">
        <v>224</v>
      </c>
      <c r="K262" s="21">
        <v>46149.768854166665</v>
      </c>
      <c r="L262" s="21">
        <v>46150.633726851855</v>
      </c>
      <c r="M262" s="137" t="s">
        <v>353</v>
      </c>
      <c r="N262" s="137" t="s">
        <v>355</v>
      </c>
      <c r="O262" s="137" t="s">
        <v>35</v>
      </c>
      <c r="P262" s="137">
        <v>0</v>
      </c>
      <c r="Q262" s="137" t="s">
        <v>191</v>
      </c>
      <c r="R262" s="137" t="s">
        <v>342</v>
      </c>
      <c r="S262" s="137" t="s">
        <v>181</v>
      </c>
    </row>
    <row r="263" spans="1:19" s="137" customFormat="1">
      <c r="A263" s="137" t="s">
        <v>186</v>
      </c>
      <c r="B263" s="137" t="s">
        <v>10</v>
      </c>
      <c r="C263" s="137" t="s">
        <v>185</v>
      </c>
      <c r="D263" s="137" t="s">
        <v>302</v>
      </c>
      <c r="E263" s="137">
        <v>32760</v>
      </c>
      <c r="F263" s="137" t="s">
        <v>5</v>
      </c>
      <c r="G263" s="137" t="s">
        <v>28</v>
      </c>
      <c r="H263" s="137" t="s">
        <v>341</v>
      </c>
      <c r="I263" s="137">
        <v>512130954</v>
      </c>
      <c r="J263" s="137" t="s">
        <v>224</v>
      </c>
      <c r="K263" s="21">
        <v>46149.768854166665</v>
      </c>
      <c r="L263" s="21">
        <v>46150.633726851855</v>
      </c>
      <c r="M263" s="137" t="s">
        <v>353</v>
      </c>
      <c r="N263" s="137" t="s">
        <v>356</v>
      </c>
      <c r="O263" s="137" t="s">
        <v>39</v>
      </c>
      <c r="P263" s="137">
        <v>0</v>
      </c>
      <c r="Q263" s="137" t="s">
        <v>191</v>
      </c>
      <c r="R263" s="137" t="s">
        <v>342</v>
      </c>
      <c r="S263" s="137" t="s">
        <v>181</v>
      </c>
    </row>
    <row r="264" spans="1:19" s="137" customFormat="1">
      <c r="A264" s="137" t="s">
        <v>186</v>
      </c>
      <c r="B264" s="137" t="s">
        <v>10</v>
      </c>
      <c r="C264" s="137" t="s">
        <v>185</v>
      </c>
      <c r="D264" s="137" t="s">
        <v>302</v>
      </c>
      <c r="E264" s="137">
        <v>32760</v>
      </c>
      <c r="F264" s="137" t="s">
        <v>5</v>
      </c>
      <c r="G264" s="137" t="s">
        <v>28</v>
      </c>
      <c r="H264" s="137" t="s">
        <v>341</v>
      </c>
      <c r="I264" s="137">
        <v>512130954</v>
      </c>
      <c r="J264" s="137" t="s">
        <v>224</v>
      </c>
      <c r="K264" s="21">
        <v>46149.768854166665</v>
      </c>
      <c r="L264" s="21">
        <v>46150.633726851855</v>
      </c>
      <c r="M264" s="137" t="s">
        <v>353</v>
      </c>
      <c r="N264" s="137" t="s">
        <v>357</v>
      </c>
      <c r="O264" s="137" t="s">
        <v>39</v>
      </c>
      <c r="P264" s="137">
        <v>0</v>
      </c>
      <c r="Q264" s="137" t="s">
        <v>191</v>
      </c>
      <c r="R264" s="137" t="s">
        <v>342</v>
      </c>
      <c r="S264" s="137" t="s">
        <v>181</v>
      </c>
    </row>
    <row r="265" spans="1:19" s="137" customFormat="1">
      <c r="A265" s="137" t="s">
        <v>186</v>
      </c>
      <c r="B265" s="137" t="s">
        <v>10</v>
      </c>
      <c r="C265" s="137" t="s">
        <v>185</v>
      </c>
      <c r="D265" s="137" t="s">
        <v>302</v>
      </c>
      <c r="E265" s="137">
        <v>32760</v>
      </c>
      <c r="F265" s="137" t="s">
        <v>5</v>
      </c>
      <c r="G265" s="137" t="s">
        <v>28</v>
      </c>
      <c r="H265" s="137" t="s">
        <v>341</v>
      </c>
      <c r="I265" s="137">
        <v>512130954</v>
      </c>
      <c r="J265" s="137" t="s">
        <v>224</v>
      </c>
      <c r="K265" s="21">
        <v>46149.768854166665</v>
      </c>
      <c r="L265" s="21">
        <v>46150.633726851855</v>
      </c>
      <c r="M265" s="137" t="s">
        <v>358</v>
      </c>
      <c r="N265" s="137" t="s">
        <v>359</v>
      </c>
      <c r="O265" s="137" t="s">
        <v>39</v>
      </c>
      <c r="P265" s="137">
        <v>0</v>
      </c>
      <c r="Q265" s="137" t="s">
        <v>191</v>
      </c>
      <c r="R265" s="137" t="s">
        <v>342</v>
      </c>
      <c r="S265" s="137" t="s">
        <v>181</v>
      </c>
    </row>
    <row r="266" spans="1:19" s="137" customFormat="1">
      <c r="A266" s="137" t="s">
        <v>186</v>
      </c>
      <c r="B266" s="137" t="s">
        <v>10</v>
      </c>
      <c r="C266" s="137" t="s">
        <v>185</v>
      </c>
      <c r="D266" s="137" t="s">
        <v>302</v>
      </c>
      <c r="E266" s="137">
        <v>32760</v>
      </c>
      <c r="F266" s="137" t="s">
        <v>5</v>
      </c>
      <c r="G266" s="137" t="s">
        <v>28</v>
      </c>
      <c r="H266" s="137" t="s">
        <v>341</v>
      </c>
      <c r="I266" s="137">
        <v>512130954</v>
      </c>
      <c r="J266" s="137" t="s">
        <v>224</v>
      </c>
      <c r="K266" s="21">
        <v>46149.768854166665</v>
      </c>
      <c r="L266" s="21">
        <v>46150.633726851855</v>
      </c>
      <c r="M266" s="137" t="s">
        <v>358</v>
      </c>
      <c r="N266" s="137" t="s">
        <v>360</v>
      </c>
      <c r="O266" s="137" t="s">
        <v>35</v>
      </c>
      <c r="P266" s="137">
        <v>0</v>
      </c>
      <c r="Q266" s="137" t="s">
        <v>191</v>
      </c>
      <c r="R266" s="137" t="s">
        <v>342</v>
      </c>
      <c r="S266" s="137" t="s">
        <v>181</v>
      </c>
    </row>
    <row r="267" spans="1:19" s="137" customFormat="1">
      <c r="A267" s="137" t="s">
        <v>186</v>
      </c>
      <c r="B267" s="137" t="s">
        <v>10</v>
      </c>
      <c r="C267" s="137" t="s">
        <v>185</v>
      </c>
      <c r="D267" s="137" t="s">
        <v>302</v>
      </c>
      <c r="E267" s="137">
        <v>32760</v>
      </c>
      <c r="F267" s="137" t="s">
        <v>5</v>
      </c>
      <c r="G267" s="137" t="s">
        <v>28</v>
      </c>
      <c r="H267" s="137" t="s">
        <v>341</v>
      </c>
      <c r="I267" s="137">
        <v>512130954</v>
      </c>
      <c r="J267" s="137" t="s">
        <v>224</v>
      </c>
      <c r="K267" s="21">
        <v>46149.768854166665</v>
      </c>
      <c r="L267" s="21">
        <v>46150.633726851855</v>
      </c>
      <c r="M267" s="137" t="s">
        <v>358</v>
      </c>
      <c r="N267" s="137" t="s">
        <v>361</v>
      </c>
      <c r="O267" s="137" t="s">
        <v>41</v>
      </c>
      <c r="P267" s="137">
        <v>0</v>
      </c>
      <c r="Q267" s="137" t="s">
        <v>191</v>
      </c>
      <c r="R267" s="137" t="s">
        <v>342</v>
      </c>
      <c r="S267" s="137" t="s">
        <v>181</v>
      </c>
    </row>
    <row r="268" spans="1:19" s="137" customFormat="1">
      <c r="A268" s="137" t="s">
        <v>186</v>
      </c>
      <c r="B268" s="137" t="s">
        <v>10</v>
      </c>
      <c r="C268" s="137" t="s">
        <v>185</v>
      </c>
      <c r="D268" s="137" t="s">
        <v>302</v>
      </c>
      <c r="E268" s="137">
        <v>32760</v>
      </c>
      <c r="F268" s="137" t="s">
        <v>5</v>
      </c>
      <c r="G268" s="137" t="s">
        <v>28</v>
      </c>
      <c r="H268" s="137" t="s">
        <v>341</v>
      </c>
      <c r="I268" s="137">
        <v>512130954</v>
      </c>
      <c r="J268" s="137" t="s">
        <v>224</v>
      </c>
      <c r="K268" s="21">
        <v>46149.768854166665</v>
      </c>
      <c r="L268" s="21">
        <v>46150.633726851855</v>
      </c>
      <c r="M268" s="137" t="s">
        <v>362</v>
      </c>
      <c r="N268" s="137" t="s">
        <v>363</v>
      </c>
      <c r="O268" s="137" t="s">
        <v>37</v>
      </c>
      <c r="P268" s="137">
        <v>0</v>
      </c>
      <c r="Q268" s="137" t="s">
        <v>191</v>
      </c>
      <c r="R268" s="137" t="s">
        <v>342</v>
      </c>
      <c r="S268" s="137" t="s">
        <v>181</v>
      </c>
    </row>
    <row r="269" spans="1:19" s="137" customFormat="1">
      <c r="A269" s="137" t="s">
        <v>186</v>
      </c>
      <c r="B269" s="137" t="s">
        <v>10</v>
      </c>
      <c r="C269" s="137" t="s">
        <v>185</v>
      </c>
      <c r="D269" s="137" t="s">
        <v>302</v>
      </c>
      <c r="E269" s="137">
        <v>32760</v>
      </c>
      <c r="F269" s="137" t="s">
        <v>5</v>
      </c>
      <c r="G269" s="137" t="s">
        <v>28</v>
      </c>
      <c r="H269" s="137" t="s">
        <v>341</v>
      </c>
      <c r="I269" s="137">
        <v>512130954</v>
      </c>
      <c r="J269" s="137" t="s">
        <v>224</v>
      </c>
      <c r="K269" s="21">
        <v>46149.768854166665</v>
      </c>
      <c r="L269" s="21">
        <v>46150.633726851855</v>
      </c>
      <c r="M269" s="137" t="s">
        <v>364</v>
      </c>
      <c r="N269" s="137" t="s">
        <v>365</v>
      </c>
      <c r="O269" s="137" t="s">
        <v>35</v>
      </c>
      <c r="P269" s="137">
        <v>0</v>
      </c>
      <c r="Q269" s="137" t="s">
        <v>191</v>
      </c>
      <c r="R269" s="137" t="s">
        <v>342</v>
      </c>
      <c r="S269" s="137" t="s">
        <v>181</v>
      </c>
    </row>
    <row r="270" spans="1:19" s="137" customFormat="1">
      <c r="A270" s="137" t="s">
        <v>186</v>
      </c>
      <c r="B270" s="137" t="s">
        <v>10</v>
      </c>
      <c r="C270" s="137" t="s">
        <v>185</v>
      </c>
      <c r="D270" s="137" t="s">
        <v>302</v>
      </c>
      <c r="E270" s="137">
        <v>32760</v>
      </c>
      <c r="F270" s="137" t="s">
        <v>5</v>
      </c>
      <c r="G270" s="137" t="s">
        <v>28</v>
      </c>
      <c r="H270" s="137" t="s">
        <v>341</v>
      </c>
      <c r="I270" s="137">
        <v>512130954</v>
      </c>
      <c r="J270" s="137" t="s">
        <v>224</v>
      </c>
      <c r="K270" s="21">
        <v>46149.768854166665</v>
      </c>
      <c r="L270" s="21">
        <v>46150.633726851855</v>
      </c>
      <c r="M270" s="137" t="s">
        <v>364</v>
      </c>
      <c r="N270" s="137" t="s">
        <v>366</v>
      </c>
      <c r="O270" s="137" t="s">
        <v>35</v>
      </c>
      <c r="P270" s="137">
        <v>0</v>
      </c>
      <c r="Q270" s="137" t="s">
        <v>191</v>
      </c>
      <c r="R270" s="137" t="s">
        <v>342</v>
      </c>
      <c r="S270" s="137" t="s">
        <v>181</v>
      </c>
    </row>
    <row r="271" spans="1:19" s="137" customFormat="1">
      <c r="A271" s="137" t="s">
        <v>186</v>
      </c>
      <c r="B271" s="137" t="s">
        <v>10</v>
      </c>
      <c r="C271" s="137" t="s">
        <v>185</v>
      </c>
      <c r="D271" s="137" t="s">
        <v>302</v>
      </c>
      <c r="E271" s="137">
        <v>32760</v>
      </c>
      <c r="F271" s="137" t="s">
        <v>5</v>
      </c>
      <c r="G271" s="137" t="s">
        <v>28</v>
      </c>
      <c r="H271" s="137" t="s">
        <v>341</v>
      </c>
      <c r="I271" s="137">
        <v>512130954</v>
      </c>
      <c r="J271" s="137" t="s">
        <v>224</v>
      </c>
      <c r="K271" s="21">
        <v>46149.768854166665</v>
      </c>
      <c r="L271" s="21">
        <v>46150.633726851855</v>
      </c>
      <c r="M271" s="137" t="s">
        <v>364</v>
      </c>
      <c r="N271" s="137" t="s">
        <v>367</v>
      </c>
      <c r="O271" s="137" t="s">
        <v>41</v>
      </c>
      <c r="P271" s="137">
        <v>0</v>
      </c>
      <c r="Q271" s="137" t="s">
        <v>191</v>
      </c>
      <c r="R271" s="137" t="s">
        <v>342</v>
      </c>
      <c r="S271" s="137" t="s">
        <v>181</v>
      </c>
    </row>
    <row r="272" spans="1:19" s="137" customFormat="1">
      <c r="A272" s="137" t="s">
        <v>186</v>
      </c>
      <c r="B272" s="137" t="s">
        <v>10</v>
      </c>
      <c r="C272" s="137" t="s">
        <v>185</v>
      </c>
      <c r="D272" s="137" t="s">
        <v>248</v>
      </c>
      <c r="E272" s="137">
        <v>32699</v>
      </c>
      <c r="F272" s="137" t="s">
        <v>5</v>
      </c>
      <c r="G272" s="137" t="s">
        <v>28</v>
      </c>
      <c r="H272" s="137" t="s">
        <v>341</v>
      </c>
      <c r="I272" s="137">
        <v>512131639</v>
      </c>
      <c r="J272" s="137" t="s">
        <v>224</v>
      </c>
      <c r="K272" s="21">
        <v>46149.480138888888</v>
      </c>
      <c r="L272" s="21">
        <v>46150.643773148149</v>
      </c>
      <c r="M272" s="137" t="s">
        <v>287</v>
      </c>
      <c r="N272" s="137" t="s">
        <v>287</v>
      </c>
      <c r="O272" s="137" t="s">
        <v>35</v>
      </c>
      <c r="P272" s="137">
        <v>0</v>
      </c>
      <c r="Q272" s="137" t="s">
        <v>191</v>
      </c>
      <c r="R272" s="137" t="s">
        <v>342</v>
      </c>
      <c r="S272" s="137" t="s">
        <v>181</v>
      </c>
    </row>
    <row r="273" spans="1:19" s="137" customFormat="1">
      <c r="A273" s="137" t="s">
        <v>186</v>
      </c>
      <c r="B273" s="137" t="s">
        <v>10</v>
      </c>
      <c r="C273" s="137" t="s">
        <v>185</v>
      </c>
      <c r="D273" s="137" t="s">
        <v>248</v>
      </c>
      <c r="E273" s="137">
        <v>32699</v>
      </c>
      <c r="F273" s="137" t="s">
        <v>5</v>
      </c>
      <c r="G273" s="137" t="s">
        <v>28</v>
      </c>
      <c r="H273" s="137" t="s">
        <v>341</v>
      </c>
      <c r="I273" s="137">
        <v>512131639</v>
      </c>
      <c r="J273" s="137" t="s">
        <v>224</v>
      </c>
      <c r="K273" s="21">
        <v>46149.480138888888</v>
      </c>
      <c r="L273" s="21">
        <v>46150.643773148149</v>
      </c>
      <c r="M273" s="137" t="s">
        <v>343</v>
      </c>
      <c r="N273" s="137" t="s">
        <v>288</v>
      </c>
      <c r="O273" s="137" t="s">
        <v>39</v>
      </c>
      <c r="P273" s="137">
        <v>0</v>
      </c>
      <c r="Q273" s="137" t="s">
        <v>191</v>
      </c>
      <c r="R273" s="137" t="s">
        <v>342</v>
      </c>
      <c r="S273" s="137" t="s">
        <v>181</v>
      </c>
    </row>
    <row r="274" spans="1:19" s="137" customFormat="1">
      <c r="A274" s="137" t="s">
        <v>186</v>
      </c>
      <c r="B274" s="137" t="s">
        <v>10</v>
      </c>
      <c r="C274" s="137" t="s">
        <v>185</v>
      </c>
      <c r="D274" s="137" t="s">
        <v>248</v>
      </c>
      <c r="E274" s="137">
        <v>32699</v>
      </c>
      <c r="F274" s="137" t="s">
        <v>5</v>
      </c>
      <c r="G274" s="137" t="s">
        <v>28</v>
      </c>
      <c r="H274" s="137" t="s">
        <v>341</v>
      </c>
      <c r="I274" s="137">
        <v>512131639</v>
      </c>
      <c r="J274" s="137" t="s">
        <v>224</v>
      </c>
      <c r="K274" s="21">
        <v>46149.480138888888</v>
      </c>
      <c r="L274" s="21">
        <v>46150.643773148149</v>
      </c>
      <c r="M274" s="137" t="s">
        <v>343</v>
      </c>
      <c r="N274" s="137" t="s">
        <v>193</v>
      </c>
      <c r="O274" s="137" t="s">
        <v>35</v>
      </c>
      <c r="P274" s="137">
        <v>0</v>
      </c>
      <c r="Q274" s="137" t="s">
        <v>191</v>
      </c>
      <c r="R274" s="137" t="s">
        <v>342</v>
      </c>
      <c r="S274" s="137" t="s">
        <v>181</v>
      </c>
    </row>
    <row r="275" spans="1:19" s="137" customFormat="1">
      <c r="A275" s="137" t="s">
        <v>186</v>
      </c>
      <c r="B275" s="137" t="s">
        <v>10</v>
      </c>
      <c r="C275" s="137" t="s">
        <v>185</v>
      </c>
      <c r="D275" s="137" t="s">
        <v>248</v>
      </c>
      <c r="E275" s="137">
        <v>32699</v>
      </c>
      <c r="F275" s="137" t="s">
        <v>5</v>
      </c>
      <c r="G275" s="137" t="s">
        <v>28</v>
      </c>
      <c r="H275" s="137" t="s">
        <v>341</v>
      </c>
      <c r="I275" s="137">
        <v>512131639</v>
      </c>
      <c r="J275" s="137" t="s">
        <v>224</v>
      </c>
      <c r="K275" s="21">
        <v>46149.480138888888</v>
      </c>
      <c r="L275" s="21">
        <v>46150.643773148149</v>
      </c>
      <c r="M275" s="137" t="s">
        <v>344</v>
      </c>
      <c r="N275" s="137" t="s">
        <v>345</v>
      </c>
      <c r="O275" s="137" t="s">
        <v>39</v>
      </c>
      <c r="P275" s="137">
        <v>0</v>
      </c>
      <c r="Q275" s="137" t="s">
        <v>191</v>
      </c>
      <c r="R275" s="137" t="s">
        <v>342</v>
      </c>
      <c r="S275" s="137" t="s">
        <v>181</v>
      </c>
    </row>
    <row r="276" spans="1:19" s="137" customFormat="1">
      <c r="A276" s="137" t="s">
        <v>186</v>
      </c>
      <c r="B276" s="137" t="s">
        <v>10</v>
      </c>
      <c r="C276" s="137" t="s">
        <v>185</v>
      </c>
      <c r="D276" s="137" t="s">
        <v>248</v>
      </c>
      <c r="E276" s="137">
        <v>32699</v>
      </c>
      <c r="F276" s="137" t="s">
        <v>5</v>
      </c>
      <c r="G276" s="137" t="s">
        <v>28</v>
      </c>
      <c r="H276" s="137" t="s">
        <v>341</v>
      </c>
      <c r="I276" s="137">
        <v>512131639</v>
      </c>
      <c r="J276" s="137" t="s">
        <v>224</v>
      </c>
      <c r="K276" s="21">
        <v>46149.480138888888</v>
      </c>
      <c r="L276" s="21">
        <v>46150.643773148149</v>
      </c>
      <c r="M276" s="137" t="s">
        <v>344</v>
      </c>
      <c r="N276" s="137" t="s">
        <v>346</v>
      </c>
      <c r="O276" s="137" t="s">
        <v>39</v>
      </c>
      <c r="P276" s="137">
        <v>0</v>
      </c>
      <c r="Q276" s="137" t="s">
        <v>191</v>
      </c>
      <c r="R276" s="137" t="s">
        <v>342</v>
      </c>
      <c r="S276" s="137" t="s">
        <v>181</v>
      </c>
    </row>
    <row r="277" spans="1:19" s="137" customFormat="1">
      <c r="A277" s="137" t="s">
        <v>186</v>
      </c>
      <c r="B277" s="137" t="s">
        <v>10</v>
      </c>
      <c r="C277" s="137" t="s">
        <v>185</v>
      </c>
      <c r="D277" s="137" t="s">
        <v>248</v>
      </c>
      <c r="E277" s="137">
        <v>32699</v>
      </c>
      <c r="F277" s="137" t="s">
        <v>5</v>
      </c>
      <c r="G277" s="137" t="s">
        <v>28</v>
      </c>
      <c r="H277" s="137" t="s">
        <v>341</v>
      </c>
      <c r="I277" s="137">
        <v>512131639</v>
      </c>
      <c r="J277" s="137" t="s">
        <v>224</v>
      </c>
      <c r="K277" s="21">
        <v>46149.480138888888</v>
      </c>
      <c r="L277" s="21">
        <v>46150.643773148149</v>
      </c>
      <c r="M277" s="137" t="s">
        <v>347</v>
      </c>
      <c r="N277" s="137" t="s">
        <v>348</v>
      </c>
      <c r="O277" s="137" t="s">
        <v>41</v>
      </c>
      <c r="P277" s="137">
        <v>0</v>
      </c>
      <c r="Q277" s="137" t="s">
        <v>191</v>
      </c>
      <c r="R277" s="137" t="s">
        <v>342</v>
      </c>
      <c r="S277" s="137" t="s">
        <v>181</v>
      </c>
    </row>
    <row r="278" spans="1:19" s="137" customFormat="1">
      <c r="A278" s="137" t="s">
        <v>186</v>
      </c>
      <c r="B278" s="137" t="s">
        <v>10</v>
      </c>
      <c r="C278" s="137" t="s">
        <v>185</v>
      </c>
      <c r="D278" s="137" t="s">
        <v>248</v>
      </c>
      <c r="E278" s="137">
        <v>32699</v>
      </c>
      <c r="F278" s="137" t="s">
        <v>5</v>
      </c>
      <c r="G278" s="137" t="s">
        <v>28</v>
      </c>
      <c r="H278" s="137" t="s">
        <v>341</v>
      </c>
      <c r="I278" s="137">
        <v>512131639</v>
      </c>
      <c r="J278" s="137" t="s">
        <v>224</v>
      </c>
      <c r="K278" s="21">
        <v>46149.480138888888</v>
      </c>
      <c r="L278" s="21">
        <v>46150.643773148149</v>
      </c>
      <c r="M278" s="137" t="s">
        <v>347</v>
      </c>
      <c r="N278" s="137" t="s">
        <v>349</v>
      </c>
      <c r="O278" s="137" t="s">
        <v>39</v>
      </c>
      <c r="P278" s="137">
        <v>0</v>
      </c>
      <c r="Q278" s="137" t="s">
        <v>191</v>
      </c>
      <c r="R278" s="137" t="s">
        <v>342</v>
      </c>
      <c r="S278" s="137" t="s">
        <v>181</v>
      </c>
    </row>
    <row r="279" spans="1:19" s="137" customFormat="1">
      <c r="A279" s="137" t="s">
        <v>186</v>
      </c>
      <c r="B279" s="137" t="s">
        <v>10</v>
      </c>
      <c r="C279" s="137" t="s">
        <v>185</v>
      </c>
      <c r="D279" s="137" t="s">
        <v>248</v>
      </c>
      <c r="E279" s="137">
        <v>32699</v>
      </c>
      <c r="F279" s="137" t="s">
        <v>5</v>
      </c>
      <c r="G279" s="137" t="s">
        <v>28</v>
      </c>
      <c r="H279" s="137" t="s">
        <v>341</v>
      </c>
      <c r="I279" s="137">
        <v>512131639</v>
      </c>
      <c r="J279" s="137" t="s">
        <v>224</v>
      </c>
      <c r="K279" s="21">
        <v>46149.480138888888</v>
      </c>
      <c r="L279" s="21">
        <v>46150.643773148149</v>
      </c>
      <c r="M279" s="137" t="s">
        <v>347</v>
      </c>
      <c r="N279" s="137" t="s">
        <v>329</v>
      </c>
      <c r="O279" s="137" t="s">
        <v>35</v>
      </c>
      <c r="P279" s="137">
        <v>0</v>
      </c>
      <c r="Q279" s="137" t="s">
        <v>191</v>
      </c>
      <c r="R279" s="137" t="s">
        <v>342</v>
      </c>
      <c r="S279" s="137" t="s">
        <v>181</v>
      </c>
    </row>
    <row r="280" spans="1:19" s="137" customFormat="1">
      <c r="A280" s="137" t="s">
        <v>186</v>
      </c>
      <c r="B280" s="137" t="s">
        <v>10</v>
      </c>
      <c r="C280" s="137" t="s">
        <v>185</v>
      </c>
      <c r="D280" s="137" t="s">
        <v>248</v>
      </c>
      <c r="E280" s="137">
        <v>32699</v>
      </c>
      <c r="F280" s="137" t="s">
        <v>5</v>
      </c>
      <c r="G280" s="137" t="s">
        <v>28</v>
      </c>
      <c r="H280" s="137" t="s">
        <v>341</v>
      </c>
      <c r="I280" s="137">
        <v>512131639</v>
      </c>
      <c r="J280" s="137" t="s">
        <v>224</v>
      </c>
      <c r="K280" s="21">
        <v>46149.480138888888</v>
      </c>
      <c r="L280" s="21">
        <v>46150.643773148149</v>
      </c>
      <c r="M280" s="137" t="s">
        <v>347</v>
      </c>
      <c r="N280" s="137" t="s">
        <v>194</v>
      </c>
      <c r="O280" s="137" t="s">
        <v>41</v>
      </c>
      <c r="P280" s="137">
        <v>0</v>
      </c>
      <c r="Q280" s="137" t="s">
        <v>191</v>
      </c>
      <c r="R280" s="137" t="s">
        <v>342</v>
      </c>
      <c r="S280" s="137" t="s">
        <v>181</v>
      </c>
    </row>
    <row r="281" spans="1:19" s="137" customFormat="1">
      <c r="A281" s="137" t="s">
        <v>186</v>
      </c>
      <c r="B281" s="137" t="s">
        <v>10</v>
      </c>
      <c r="C281" s="137" t="s">
        <v>185</v>
      </c>
      <c r="D281" s="137" t="s">
        <v>248</v>
      </c>
      <c r="E281" s="137">
        <v>32699</v>
      </c>
      <c r="F281" s="137" t="s">
        <v>5</v>
      </c>
      <c r="G281" s="137" t="s">
        <v>28</v>
      </c>
      <c r="H281" s="137" t="s">
        <v>341</v>
      </c>
      <c r="I281" s="137">
        <v>512131639</v>
      </c>
      <c r="J281" s="137" t="s">
        <v>224</v>
      </c>
      <c r="K281" s="21">
        <v>46149.480138888888</v>
      </c>
      <c r="L281" s="21">
        <v>46150.643773148149</v>
      </c>
      <c r="M281" s="137" t="s">
        <v>347</v>
      </c>
      <c r="N281" s="137" t="s">
        <v>350</v>
      </c>
      <c r="O281" s="137" t="s">
        <v>39</v>
      </c>
      <c r="P281" s="137">
        <v>0</v>
      </c>
      <c r="Q281" s="137" t="s">
        <v>191</v>
      </c>
      <c r="R281" s="137" t="s">
        <v>342</v>
      </c>
      <c r="S281" s="137" t="s">
        <v>181</v>
      </c>
    </row>
    <row r="282" spans="1:19" s="137" customFormat="1">
      <c r="A282" s="137" t="s">
        <v>186</v>
      </c>
      <c r="B282" s="137" t="s">
        <v>10</v>
      </c>
      <c r="C282" s="137" t="s">
        <v>185</v>
      </c>
      <c r="D282" s="137" t="s">
        <v>248</v>
      </c>
      <c r="E282" s="137">
        <v>32699</v>
      </c>
      <c r="F282" s="137" t="s">
        <v>5</v>
      </c>
      <c r="G282" s="137" t="s">
        <v>28</v>
      </c>
      <c r="H282" s="137" t="s">
        <v>341</v>
      </c>
      <c r="I282" s="137">
        <v>512131639</v>
      </c>
      <c r="J282" s="137" t="s">
        <v>224</v>
      </c>
      <c r="K282" s="21">
        <v>46149.480138888888</v>
      </c>
      <c r="L282" s="21">
        <v>46150.643773148149</v>
      </c>
      <c r="M282" s="137" t="s">
        <v>347</v>
      </c>
      <c r="N282" s="137" t="s">
        <v>195</v>
      </c>
      <c r="O282" s="137" t="s">
        <v>41</v>
      </c>
      <c r="P282" s="137">
        <v>0</v>
      </c>
      <c r="Q282" s="137" t="s">
        <v>191</v>
      </c>
      <c r="R282" s="137" t="s">
        <v>342</v>
      </c>
      <c r="S282" s="137" t="s">
        <v>181</v>
      </c>
    </row>
    <row r="283" spans="1:19" s="137" customFormat="1">
      <c r="A283" s="137" t="s">
        <v>186</v>
      </c>
      <c r="B283" s="137" t="s">
        <v>10</v>
      </c>
      <c r="C283" s="137" t="s">
        <v>185</v>
      </c>
      <c r="D283" s="137" t="s">
        <v>248</v>
      </c>
      <c r="E283" s="137">
        <v>32699</v>
      </c>
      <c r="F283" s="137" t="s">
        <v>5</v>
      </c>
      <c r="G283" s="137" t="s">
        <v>28</v>
      </c>
      <c r="H283" s="137" t="s">
        <v>341</v>
      </c>
      <c r="I283" s="137">
        <v>512131639</v>
      </c>
      <c r="J283" s="137" t="s">
        <v>224</v>
      </c>
      <c r="K283" s="21">
        <v>46149.480138888888</v>
      </c>
      <c r="L283" s="21">
        <v>46150.643773148149</v>
      </c>
      <c r="M283" s="137" t="s">
        <v>347</v>
      </c>
      <c r="N283" s="137" t="s">
        <v>351</v>
      </c>
      <c r="O283" s="137" t="s">
        <v>35</v>
      </c>
      <c r="P283" s="137">
        <v>0</v>
      </c>
      <c r="Q283" s="137" t="s">
        <v>191</v>
      </c>
      <c r="R283" s="137" t="s">
        <v>342</v>
      </c>
      <c r="S283" s="137" t="s">
        <v>181</v>
      </c>
    </row>
    <row r="284" spans="1:19" s="137" customFormat="1">
      <c r="A284" s="137" t="s">
        <v>186</v>
      </c>
      <c r="B284" s="137" t="s">
        <v>10</v>
      </c>
      <c r="C284" s="137" t="s">
        <v>185</v>
      </c>
      <c r="D284" s="137" t="s">
        <v>248</v>
      </c>
      <c r="E284" s="137">
        <v>32699</v>
      </c>
      <c r="F284" s="137" t="s">
        <v>5</v>
      </c>
      <c r="G284" s="137" t="s">
        <v>28</v>
      </c>
      <c r="H284" s="137" t="s">
        <v>341</v>
      </c>
      <c r="I284" s="137">
        <v>512131639</v>
      </c>
      <c r="J284" s="137" t="s">
        <v>224</v>
      </c>
      <c r="K284" s="21">
        <v>46149.480138888888</v>
      </c>
      <c r="L284" s="21">
        <v>46150.643773148149</v>
      </c>
      <c r="M284" s="137" t="s">
        <v>347</v>
      </c>
      <c r="N284" s="137" t="s">
        <v>196</v>
      </c>
      <c r="O284" s="137" t="s">
        <v>41</v>
      </c>
      <c r="P284" s="137">
        <v>0</v>
      </c>
      <c r="Q284" s="137" t="s">
        <v>191</v>
      </c>
      <c r="R284" s="137" t="s">
        <v>342</v>
      </c>
      <c r="S284" s="137" t="s">
        <v>181</v>
      </c>
    </row>
    <row r="285" spans="1:19" s="137" customFormat="1">
      <c r="A285" s="137" t="s">
        <v>186</v>
      </c>
      <c r="B285" s="137" t="s">
        <v>10</v>
      </c>
      <c r="C285" s="137" t="s">
        <v>185</v>
      </c>
      <c r="D285" s="137" t="s">
        <v>248</v>
      </c>
      <c r="E285" s="137">
        <v>32699</v>
      </c>
      <c r="F285" s="137" t="s">
        <v>5</v>
      </c>
      <c r="G285" s="137" t="s">
        <v>28</v>
      </c>
      <c r="H285" s="137" t="s">
        <v>341</v>
      </c>
      <c r="I285" s="137">
        <v>512131639</v>
      </c>
      <c r="J285" s="137" t="s">
        <v>224</v>
      </c>
      <c r="K285" s="21">
        <v>46149.480138888888</v>
      </c>
      <c r="L285" s="21">
        <v>46150.643773148149</v>
      </c>
      <c r="M285" s="137" t="s">
        <v>352</v>
      </c>
      <c r="N285" s="137" t="s">
        <v>352</v>
      </c>
      <c r="O285" s="137" t="s">
        <v>35</v>
      </c>
      <c r="P285" s="137">
        <v>0</v>
      </c>
      <c r="Q285" s="137" t="s">
        <v>191</v>
      </c>
      <c r="R285" s="137" t="s">
        <v>342</v>
      </c>
      <c r="S285" s="137" t="s">
        <v>181</v>
      </c>
    </row>
    <row r="286" spans="1:19" s="137" customFormat="1">
      <c r="A286" s="137" t="s">
        <v>186</v>
      </c>
      <c r="B286" s="137" t="s">
        <v>10</v>
      </c>
      <c r="C286" s="137" t="s">
        <v>185</v>
      </c>
      <c r="D286" s="137" t="s">
        <v>248</v>
      </c>
      <c r="E286" s="137">
        <v>32699</v>
      </c>
      <c r="F286" s="137" t="s">
        <v>5</v>
      </c>
      <c r="G286" s="137" t="s">
        <v>28</v>
      </c>
      <c r="H286" s="137" t="s">
        <v>341</v>
      </c>
      <c r="I286" s="137">
        <v>512131639</v>
      </c>
      <c r="J286" s="137" t="s">
        <v>224</v>
      </c>
      <c r="K286" s="21">
        <v>46149.480138888888</v>
      </c>
      <c r="L286" s="21">
        <v>46150.643773148149</v>
      </c>
      <c r="M286" s="137" t="s">
        <v>353</v>
      </c>
      <c r="N286" s="137" t="s">
        <v>197</v>
      </c>
      <c r="O286" s="137" t="s">
        <v>41</v>
      </c>
      <c r="P286" s="137">
        <v>0</v>
      </c>
      <c r="Q286" s="137" t="s">
        <v>191</v>
      </c>
      <c r="R286" s="137" t="s">
        <v>342</v>
      </c>
      <c r="S286" s="137" t="s">
        <v>181</v>
      </c>
    </row>
    <row r="287" spans="1:19" s="137" customFormat="1">
      <c r="A287" s="137" t="s">
        <v>186</v>
      </c>
      <c r="B287" s="137" t="s">
        <v>10</v>
      </c>
      <c r="C287" s="137" t="s">
        <v>185</v>
      </c>
      <c r="D287" s="137" t="s">
        <v>248</v>
      </c>
      <c r="E287" s="137">
        <v>32699</v>
      </c>
      <c r="F287" s="137" t="s">
        <v>5</v>
      </c>
      <c r="G287" s="137" t="s">
        <v>28</v>
      </c>
      <c r="H287" s="137" t="s">
        <v>341</v>
      </c>
      <c r="I287" s="137">
        <v>512131639</v>
      </c>
      <c r="J287" s="137" t="s">
        <v>224</v>
      </c>
      <c r="K287" s="21">
        <v>46149.480138888888</v>
      </c>
      <c r="L287" s="21">
        <v>46150.643773148149</v>
      </c>
      <c r="M287" s="137" t="s">
        <v>353</v>
      </c>
      <c r="N287" s="137" t="s">
        <v>330</v>
      </c>
      <c r="O287" s="137" t="s">
        <v>41</v>
      </c>
      <c r="P287" s="137">
        <v>0</v>
      </c>
      <c r="Q287" s="137" t="s">
        <v>191</v>
      </c>
      <c r="R287" s="137" t="s">
        <v>342</v>
      </c>
      <c r="S287" s="137" t="s">
        <v>181</v>
      </c>
    </row>
    <row r="288" spans="1:19" s="137" customFormat="1">
      <c r="A288" s="137" t="s">
        <v>186</v>
      </c>
      <c r="B288" s="137" t="s">
        <v>10</v>
      </c>
      <c r="C288" s="137" t="s">
        <v>185</v>
      </c>
      <c r="D288" s="137" t="s">
        <v>248</v>
      </c>
      <c r="E288" s="137">
        <v>32699</v>
      </c>
      <c r="F288" s="137" t="s">
        <v>5</v>
      </c>
      <c r="G288" s="137" t="s">
        <v>28</v>
      </c>
      <c r="H288" s="137" t="s">
        <v>341</v>
      </c>
      <c r="I288" s="137">
        <v>512131639</v>
      </c>
      <c r="J288" s="137" t="s">
        <v>224</v>
      </c>
      <c r="K288" s="21">
        <v>46149.480138888888</v>
      </c>
      <c r="L288" s="21">
        <v>46150.643773148149</v>
      </c>
      <c r="M288" s="137" t="s">
        <v>353</v>
      </c>
      <c r="N288" s="137" t="s">
        <v>354</v>
      </c>
      <c r="O288" s="137" t="s">
        <v>39</v>
      </c>
      <c r="P288" s="137">
        <v>0</v>
      </c>
      <c r="Q288" s="137" t="s">
        <v>191</v>
      </c>
      <c r="R288" s="137" t="s">
        <v>342</v>
      </c>
      <c r="S288" s="137" t="s">
        <v>181</v>
      </c>
    </row>
    <row r="289" spans="1:19" s="137" customFormat="1">
      <c r="A289" s="137" t="s">
        <v>186</v>
      </c>
      <c r="B289" s="137" t="s">
        <v>10</v>
      </c>
      <c r="C289" s="137" t="s">
        <v>185</v>
      </c>
      <c r="D289" s="137" t="s">
        <v>248</v>
      </c>
      <c r="E289" s="137">
        <v>32699</v>
      </c>
      <c r="F289" s="137" t="s">
        <v>5</v>
      </c>
      <c r="G289" s="137" t="s">
        <v>28</v>
      </c>
      <c r="H289" s="137" t="s">
        <v>341</v>
      </c>
      <c r="I289" s="137">
        <v>512131639</v>
      </c>
      <c r="J289" s="137" t="s">
        <v>224</v>
      </c>
      <c r="K289" s="21">
        <v>46149.480138888888</v>
      </c>
      <c r="L289" s="21">
        <v>46150.643773148149</v>
      </c>
      <c r="M289" s="137" t="s">
        <v>353</v>
      </c>
      <c r="N289" s="137" t="s">
        <v>355</v>
      </c>
      <c r="O289" s="137" t="s">
        <v>35</v>
      </c>
      <c r="P289" s="137">
        <v>0</v>
      </c>
      <c r="Q289" s="137" t="s">
        <v>191</v>
      </c>
      <c r="R289" s="137" t="s">
        <v>342</v>
      </c>
      <c r="S289" s="137" t="s">
        <v>181</v>
      </c>
    </row>
    <row r="290" spans="1:19" s="137" customFormat="1">
      <c r="A290" s="137" t="s">
        <v>186</v>
      </c>
      <c r="B290" s="137" t="s">
        <v>10</v>
      </c>
      <c r="C290" s="137" t="s">
        <v>185</v>
      </c>
      <c r="D290" s="137" t="s">
        <v>248</v>
      </c>
      <c r="E290" s="137">
        <v>32699</v>
      </c>
      <c r="F290" s="137" t="s">
        <v>5</v>
      </c>
      <c r="G290" s="137" t="s">
        <v>28</v>
      </c>
      <c r="H290" s="137" t="s">
        <v>341</v>
      </c>
      <c r="I290" s="137">
        <v>512131639</v>
      </c>
      <c r="J290" s="137" t="s">
        <v>224</v>
      </c>
      <c r="K290" s="21">
        <v>46149.480138888888</v>
      </c>
      <c r="L290" s="21">
        <v>46150.643773148149</v>
      </c>
      <c r="M290" s="137" t="s">
        <v>353</v>
      </c>
      <c r="N290" s="137" t="s">
        <v>356</v>
      </c>
      <c r="O290" s="137" t="s">
        <v>39</v>
      </c>
      <c r="P290" s="137">
        <v>0</v>
      </c>
      <c r="Q290" s="137" t="s">
        <v>191</v>
      </c>
      <c r="R290" s="137" t="s">
        <v>342</v>
      </c>
      <c r="S290" s="137" t="s">
        <v>181</v>
      </c>
    </row>
    <row r="291" spans="1:19" s="137" customFormat="1">
      <c r="A291" s="137" t="s">
        <v>186</v>
      </c>
      <c r="B291" s="137" t="s">
        <v>10</v>
      </c>
      <c r="C291" s="137" t="s">
        <v>185</v>
      </c>
      <c r="D291" s="137" t="s">
        <v>248</v>
      </c>
      <c r="E291" s="137">
        <v>32699</v>
      </c>
      <c r="F291" s="137" t="s">
        <v>5</v>
      </c>
      <c r="G291" s="137" t="s">
        <v>28</v>
      </c>
      <c r="H291" s="137" t="s">
        <v>341</v>
      </c>
      <c r="I291" s="137">
        <v>512131639</v>
      </c>
      <c r="J291" s="137" t="s">
        <v>224</v>
      </c>
      <c r="K291" s="21">
        <v>46149.480138888888</v>
      </c>
      <c r="L291" s="21">
        <v>46150.643773148149</v>
      </c>
      <c r="M291" s="137" t="s">
        <v>353</v>
      </c>
      <c r="N291" s="137" t="s">
        <v>357</v>
      </c>
      <c r="O291" s="137" t="s">
        <v>39</v>
      </c>
      <c r="P291" s="137">
        <v>0</v>
      </c>
      <c r="Q291" s="137" t="s">
        <v>191</v>
      </c>
      <c r="R291" s="137" t="s">
        <v>342</v>
      </c>
      <c r="S291" s="137" t="s">
        <v>181</v>
      </c>
    </row>
    <row r="292" spans="1:19" s="137" customFormat="1">
      <c r="A292" s="137" t="s">
        <v>186</v>
      </c>
      <c r="B292" s="137" t="s">
        <v>10</v>
      </c>
      <c r="C292" s="137" t="s">
        <v>185</v>
      </c>
      <c r="D292" s="137" t="s">
        <v>248</v>
      </c>
      <c r="E292" s="137">
        <v>32699</v>
      </c>
      <c r="F292" s="137" t="s">
        <v>5</v>
      </c>
      <c r="G292" s="137" t="s">
        <v>28</v>
      </c>
      <c r="H292" s="137" t="s">
        <v>341</v>
      </c>
      <c r="I292" s="137">
        <v>512131639</v>
      </c>
      <c r="J292" s="137" t="s">
        <v>224</v>
      </c>
      <c r="K292" s="21">
        <v>46149.480138888888</v>
      </c>
      <c r="L292" s="21">
        <v>46150.643773148149</v>
      </c>
      <c r="M292" s="137" t="s">
        <v>358</v>
      </c>
      <c r="N292" s="137" t="s">
        <v>359</v>
      </c>
      <c r="O292" s="137" t="s">
        <v>39</v>
      </c>
      <c r="P292" s="137">
        <v>0</v>
      </c>
      <c r="Q292" s="137" t="s">
        <v>191</v>
      </c>
      <c r="R292" s="137" t="s">
        <v>342</v>
      </c>
      <c r="S292" s="137" t="s">
        <v>181</v>
      </c>
    </row>
    <row r="293" spans="1:19" s="137" customFormat="1">
      <c r="A293" s="137" t="s">
        <v>186</v>
      </c>
      <c r="B293" s="137" t="s">
        <v>10</v>
      </c>
      <c r="C293" s="137" t="s">
        <v>185</v>
      </c>
      <c r="D293" s="137" t="s">
        <v>248</v>
      </c>
      <c r="E293" s="137">
        <v>32699</v>
      </c>
      <c r="F293" s="137" t="s">
        <v>5</v>
      </c>
      <c r="G293" s="137" t="s">
        <v>28</v>
      </c>
      <c r="H293" s="137" t="s">
        <v>341</v>
      </c>
      <c r="I293" s="137">
        <v>512131639</v>
      </c>
      <c r="J293" s="137" t="s">
        <v>224</v>
      </c>
      <c r="K293" s="21">
        <v>46149.480138888888</v>
      </c>
      <c r="L293" s="21">
        <v>46150.643773148149</v>
      </c>
      <c r="M293" s="137" t="s">
        <v>358</v>
      </c>
      <c r="N293" s="137" t="s">
        <v>360</v>
      </c>
      <c r="O293" s="137" t="s">
        <v>35</v>
      </c>
      <c r="P293" s="137">
        <v>0</v>
      </c>
      <c r="Q293" s="137" t="s">
        <v>191</v>
      </c>
      <c r="R293" s="137" t="s">
        <v>342</v>
      </c>
      <c r="S293" s="137" t="s">
        <v>181</v>
      </c>
    </row>
    <row r="294" spans="1:19" s="137" customFormat="1">
      <c r="A294" s="137" t="s">
        <v>186</v>
      </c>
      <c r="B294" s="137" t="s">
        <v>10</v>
      </c>
      <c r="C294" s="137" t="s">
        <v>185</v>
      </c>
      <c r="D294" s="137" t="s">
        <v>248</v>
      </c>
      <c r="E294" s="137">
        <v>32699</v>
      </c>
      <c r="F294" s="137" t="s">
        <v>5</v>
      </c>
      <c r="G294" s="137" t="s">
        <v>28</v>
      </c>
      <c r="H294" s="137" t="s">
        <v>341</v>
      </c>
      <c r="I294" s="137">
        <v>512131639</v>
      </c>
      <c r="J294" s="137" t="s">
        <v>224</v>
      </c>
      <c r="K294" s="21">
        <v>46149.480138888888</v>
      </c>
      <c r="L294" s="21">
        <v>46150.643773148149</v>
      </c>
      <c r="M294" s="137" t="s">
        <v>358</v>
      </c>
      <c r="N294" s="137" t="s">
        <v>361</v>
      </c>
      <c r="O294" s="137" t="s">
        <v>41</v>
      </c>
      <c r="P294" s="137">
        <v>0</v>
      </c>
      <c r="Q294" s="137" t="s">
        <v>191</v>
      </c>
      <c r="R294" s="137" t="s">
        <v>342</v>
      </c>
      <c r="S294" s="137" t="s">
        <v>181</v>
      </c>
    </row>
    <row r="295" spans="1:19" s="137" customFormat="1">
      <c r="A295" s="137" t="s">
        <v>186</v>
      </c>
      <c r="B295" s="137" t="s">
        <v>10</v>
      </c>
      <c r="C295" s="137" t="s">
        <v>185</v>
      </c>
      <c r="D295" s="137" t="s">
        <v>248</v>
      </c>
      <c r="E295" s="137">
        <v>32699</v>
      </c>
      <c r="F295" s="137" t="s">
        <v>5</v>
      </c>
      <c r="G295" s="137" t="s">
        <v>28</v>
      </c>
      <c r="H295" s="137" t="s">
        <v>341</v>
      </c>
      <c r="I295" s="137">
        <v>512131639</v>
      </c>
      <c r="J295" s="137" t="s">
        <v>224</v>
      </c>
      <c r="K295" s="21">
        <v>46149.480138888888</v>
      </c>
      <c r="L295" s="21">
        <v>46150.643773148149</v>
      </c>
      <c r="M295" s="137" t="s">
        <v>362</v>
      </c>
      <c r="N295" s="137" t="s">
        <v>363</v>
      </c>
      <c r="O295" s="137" t="s">
        <v>37</v>
      </c>
      <c r="P295" s="137">
        <v>0</v>
      </c>
      <c r="Q295" s="137" t="s">
        <v>191</v>
      </c>
      <c r="R295" s="137" t="s">
        <v>342</v>
      </c>
      <c r="S295" s="137" t="s">
        <v>181</v>
      </c>
    </row>
    <row r="296" spans="1:19" s="137" customFormat="1">
      <c r="A296" s="137" t="s">
        <v>186</v>
      </c>
      <c r="B296" s="137" t="s">
        <v>10</v>
      </c>
      <c r="C296" s="137" t="s">
        <v>185</v>
      </c>
      <c r="D296" s="137" t="s">
        <v>248</v>
      </c>
      <c r="E296" s="137">
        <v>32699</v>
      </c>
      <c r="F296" s="137" t="s">
        <v>5</v>
      </c>
      <c r="G296" s="137" t="s">
        <v>28</v>
      </c>
      <c r="H296" s="137" t="s">
        <v>341</v>
      </c>
      <c r="I296" s="137">
        <v>512131639</v>
      </c>
      <c r="J296" s="137" t="s">
        <v>224</v>
      </c>
      <c r="K296" s="21">
        <v>46149.480138888888</v>
      </c>
      <c r="L296" s="21">
        <v>46150.643773148149</v>
      </c>
      <c r="M296" s="137" t="s">
        <v>364</v>
      </c>
      <c r="N296" s="137" t="s">
        <v>365</v>
      </c>
      <c r="O296" s="137" t="s">
        <v>35</v>
      </c>
      <c r="P296" s="137">
        <v>0</v>
      </c>
      <c r="Q296" s="137" t="s">
        <v>191</v>
      </c>
      <c r="R296" s="137" t="s">
        <v>342</v>
      </c>
      <c r="S296" s="137" t="s">
        <v>181</v>
      </c>
    </row>
    <row r="297" spans="1:19" s="137" customFormat="1">
      <c r="A297" s="137" t="s">
        <v>186</v>
      </c>
      <c r="B297" s="137" t="s">
        <v>10</v>
      </c>
      <c r="C297" s="137" t="s">
        <v>185</v>
      </c>
      <c r="D297" s="137" t="s">
        <v>248</v>
      </c>
      <c r="E297" s="137">
        <v>32699</v>
      </c>
      <c r="F297" s="137" t="s">
        <v>5</v>
      </c>
      <c r="G297" s="137" t="s">
        <v>28</v>
      </c>
      <c r="H297" s="137" t="s">
        <v>341</v>
      </c>
      <c r="I297" s="137">
        <v>512131639</v>
      </c>
      <c r="J297" s="137" t="s">
        <v>224</v>
      </c>
      <c r="K297" s="21">
        <v>46149.480138888888</v>
      </c>
      <c r="L297" s="21">
        <v>46150.643773148149</v>
      </c>
      <c r="M297" s="137" t="s">
        <v>364</v>
      </c>
      <c r="N297" s="137" t="s">
        <v>366</v>
      </c>
      <c r="O297" s="137" t="s">
        <v>35</v>
      </c>
      <c r="P297" s="137">
        <v>0</v>
      </c>
      <c r="Q297" s="137" t="s">
        <v>191</v>
      </c>
      <c r="R297" s="137" t="s">
        <v>342</v>
      </c>
      <c r="S297" s="137" t="s">
        <v>181</v>
      </c>
    </row>
    <row r="298" spans="1:19" s="137" customFormat="1">
      <c r="A298" s="137" t="s">
        <v>186</v>
      </c>
      <c r="B298" s="137" t="s">
        <v>10</v>
      </c>
      <c r="C298" s="137" t="s">
        <v>185</v>
      </c>
      <c r="D298" s="137" t="s">
        <v>248</v>
      </c>
      <c r="E298" s="137">
        <v>32699</v>
      </c>
      <c r="F298" s="137" t="s">
        <v>5</v>
      </c>
      <c r="G298" s="137" t="s">
        <v>28</v>
      </c>
      <c r="H298" s="137" t="s">
        <v>341</v>
      </c>
      <c r="I298" s="137">
        <v>512131639</v>
      </c>
      <c r="J298" s="137" t="s">
        <v>224</v>
      </c>
      <c r="K298" s="21">
        <v>46149.480138888888</v>
      </c>
      <c r="L298" s="21">
        <v>46150.643773148149</v>
      </c>
      <c r="M298" s="137" t="s">
        <v>364</v>
      </c>
      <c r="N298" s="137" t="s">
        <v>367</v>
      </c>
      <c r="O298" s="137" t="s">
        <v>41</v>
      </c>
      <c r="P298" s="137">
        <v>0</v>
      </c>
      <c r="Q298" s="137" t="s">
        <v>191</v>
      </c>
      <c r="R298" s="137" t="s">
        <v>342</v>
      </c>
      <c r="S298" s="137" t="s">
        <v>181</v>
      </c>
    </row>
    <row r="299" spans="1:19" s="137" customFormat="1">
      <c r="A299" s="137" t="s">
        <v>186</v>
      </c>
      <c r="B299" s="137" t="s">
        <v>10</v>
      </c>
      <c r="C299" s="137" t="s">
        <v>185</v>
      </c>
      <c r="D299" s="137" t="s">
        <v>310</v>
      </c>
      <c r="E299" s="137">
        <v>31924</v>
      </c>
      <c r="F299" s="137" t="s">
        <v>5</v>
      </c>
      <c r="G299" s="137" t="s">
        <v>28</v>
      </c>
      <c r="H299" s="137" t="s">
        <v>341</v>
      </c>
      <c r="I299" s="137">
        <v>512132342</v>
      </c>
      <c r="J299" s="137" t="s">
        <v>224</v>
      </c>
      <c r="K299" s="21">
        <v>46149.585902777777</v>
      </c>
      <c r="L299" s="21">
        <v>46150.656168981484</v>
      </c>
      <c r="M299" s="137" t="s">
        <v>287</v>
      </c>
      <c r="N299" s="137" t="s">
        <v>287</v>
      </c>
      <c r="O299" s="137" t="s">
        <v>35</v>
      </c>
      <c r="P299" s="137">
        <v>0</v>
      </c>
      <c r="Q299" s="137" t="s">
        <v>191</v>
      </c>
      <c r="R299" s="137" t="s">
        <v>342</v>
      </c>
      <c r="S299" s="137" t="s">
        <v>181</v>
      </c>
    </row>
    <row r="300" spans="1:19" s="137" customFormat="1">
      <c r="A300" s="137" t="s">
        <v>186</v>
      </c>
      <c r="B300" s="137" t="s">
        <v>10</v>
      </c>
      <c r="C300" s="137" t="s">
        <v>185</v>
      </c>
      <c r="D300" s="137" t="s">
        <v>310</v>
      </c>
      <c r="E300" s="137">
        <v>31924</v>
      </c>
      <c r="F300" s="137" t="s">
        <v>5</v>
      </c>
      <c r="G300" s="137" t="s">
        <v>28</v>
      </c>
      <c r="H300" s="137" t="s">
        <v>341</v>
      </c>
      <c r="I300" s="137">
        <v>512132342</v>
      </c>
      <c r="J300" s="137" t="s">
        <v>224</v>
      </c>
      <c r="K300" s="21">
        <v>46149.585902777777</v>
      </c>
      <c r="L300" s="21">
        <v>46150.656168981484</v>
      </c>
      <c r="M300" s="137" t="s">
        <v>343</v>
      </c>
      <c r="N300" s="137" t="s">
        <v>288</v>
      </c>
      <c r="O300" s="137" t="s">
        <v>39</v>
      </c>
      <c r="P300" s="137">
        <v>0</v>
      </c>
      <c r="Q300" s="137" t="s">
        <v>191</v>
      </c>
      <c r="R300" s="137" t="s">
        <v>342</v>
      </c>
      <c r="S300" s="137" t="s">
        <v>181</v>
      </c>
    </row>
    <row r="301" spans="1:19" s="137" customFormat="1">
      <c r="A301" s="137" t="s">
        <v>186</v>
      </c>
      <c r="B301" s="137" t="s">
        <v>10</v>
      </c>
      <c r="C301" s="137" t="s">
        <v>185</v>
      </c>
      <c r="D301" s="137" t="s">
        <v>310</v>
      </c>
      <c r="E301" s="137">
        <v>31924</v>
      </c>
      <c r="F301" s="137" t="s">
        <v>5</v>
      </c>
      <c r="G301" s="137" t="s">
        <v>28</v>
      </c>
      <c r="H301" s="137" t="s">
        <v>341</v>
      </c>
      <c r="I301" s="137">
        <v>512132342</v>
      </c>
      <c r="J301" s="137" t="s">
        <v>224</v>
      </c>
      <c r="K301" s="21">
        <v>46149.585902777777</v>
      </c>
      <c r="L301" s="21">
        <v>46150.656168981484</v>
      </c>
      <c r="M301" s="137" t="s">
        <v>343</v>
      </c>
      <c r="N301" s="137" t="s">
        <v>193</v>
      </c>
      <c r="O301" s="137" t="s">
        <v>35</v>
      </c>
      <c r="P301" s="137">
        <v>0</v>
      </c>
      <c r="Q301" s="137" t="s">
        <v>191</v>
      </c>
      <c r="R301" s="137" t="s">
        <v>342</v>
      </c>
      <c r="S301" s="137" t="s">
        <v>181</v>
      </c>
    </row>
    <row r="302" spans="1:19" s="137" customFormat="1">
      <c r="A302" s="137" t="s">
        <v>186</v>
      </c>
      <c r="B302" s="137" t="s">
        <v>10</v>
      </c>
      <c r="C302" s="137" t="s">
        <v>185</v>
      </c>
      <c r="D302" s="137" t="s">
        <v>310</v>
      </c>
      <c r="E302" s="137">
        <v>31924</v>
      </c>
      <c r="F302" s="137" t="s">
        <v>5</v>
      </c>
      <c r="G302" s="137" t="s">
        <v>28</v>
      </c>
      <c r="H302" s="137" t="s">
        <v>341</v>
      </c>
      <c r="I302" s="137">
        <v>512132342</v>
      </c>
      <c r="J302" s="137" t="s">
        <v>224</v>
      </c>
      <c r="K302" s="21">
        <v>46149.585902777777</v>
      </c>
      <c r="L302" s="21">
        <v>46150.656168981484</v>
      </c>
      <c r="M302" s="137" t="s">
        <v>344</v>
      </c>
      <c r="N302" s="137" t="s">
        <v>345</v>
      </c>
      <c r="O302" s="137" t="s">
        <v>39</v>
      </c>
      <c r="P302" s="137">
        <v>0</v>
      </c>
      <c r="Q302" s="137" t="s">
        <v>191</v>
      </c>
      <c r="R302" s="137" t="s">
        <v>342</v>
      </c>
      <c r="S302" s="137" t="s">
        <v>181</v>
      </c>
    </row>
    <row r="303" spans="1:19" s="137" customFormat="1">
      <c r="A303" s="137" t="s">
        <v>186</v>
      </c>
      <c r="B303" s="137" t="s">
        <v>10</v>
      </c>
      <c r="C303" s="137" t="s">
        <v>185</v>
      </c>
      <c r="D303" s="137" t="s">
        <v>310</v>
      </c>
      <c r="E303" s="137">
        <v>31924</v>
      </c>
      <c r="F303" s="137" t="s">
        <v>5</v>
      </c>
      <c r="G303" s="137" t="s">
        <v>28</v>
      </c>
      <c r="H303" s="137" t="s">
        <v>341</v>
      </c>
      <c r="I303" s="137">
        <v>512132342</v>
      </c>
      <c r="J303" s="137" t="s">
        <v>224</v>
      </c>
      <c r="K303" s="21">
        <v>46149.585902777777</v>
      </c>
      <c r="L303" s="21">
        <v>46150.656168981484</v>
      </c>
      <c r="M303" s="137" t="s">
        <v>344</v>
      </c>
      <c r="N303" s="137" t="s">
        <v>346</v>
      </c>
      <c r="O303" s="137" t="s">
        <v>39</v>
      </c>
      <c r="P303" s="137">
        <v>0</v>
      </c>
      <c r="Q303" s="137" t="s">
        <v>191</v>
      </c>
      <c r="R303" s="137" t="s">
        <v>342</v>
      </c>
      <c r="S303" s="137" t="s">
        <v>181</v>
      </c>
    </row>
    <row r="304" spans="1:19" s="137" customFormat="1">
      <c r="A304" s="137" t="s">
        <v>186</v>
      </c>
      <c r="B304" s="137" t="s">
        <v>10</v>
      </c>
      <c r="C304" s="137" t="s">
        <v>185</v>
      </c>
      <c r="D304" s="137" t="s">
        <v>310</v>
      </c>
      <c r="E304" s="137">
        <v>31924</v>
      </c>
      <c r="F304" s="137" t="s">
        <v>5</v>
      </c>
      <c r="G304" s="137" t="s">
        <v>28</v>
      </c>
      <c r="H304" s="137" t="s">
        <v>341</v>
      </c>
      <c r="I304" s="137">
        <v>512132342</v>
      </c>
      <c r="J304" s="137" t="s">
        <v>224</v>
      </c>
      <c r="K304" s="21">
        <v>46149.585902777777</v>
      </c>
      <c r="L304" s="21">
        <v>46150.656168981484</v>
      </c>
      <c r="M304" s="137" t="s">
        <v>347</v>
      </c>
      <c r="N304" s="137" t="s">
        <v>348</v>
      </c>
      <c r="O304" s="137" t="s">
        <v>41</v>
      </c>
      <c r="P304" s="137">
        <v>0</v>
      </c>
      <c r="Q304" s="137" t="s">
        <v>191</v>
      </c>
      <c r="R304" s="137" t="s">
        <v>342</v>
      </c>
      <c r="S304" s="137" t="s">
        <v>181</v>
      </c>
    </row>
    <row r="305" spans="1:19" s="137" customFormat="1">
      <c r="A305" s="137" t="s">
        <v>186</v>
      </c>
      <c r="B305" s="137" t="s">
        <v>10</v>
      </c>
      <c r="C305" s="137" t="s">
        <v>185</v>
      </c>
      <c r="D305" s="137" t="s">
        <v>310</v>
      </c>
      <c r="E305" s="137">
        <v>31924</v>
      </c>
      <c r="F305" s="137" t="s">
        <v>5</v>
      </c>
      <c r="G305" s="137" t="s">
        <v>28</v>
      </c>
      <c r="H305" s="137" t="s">
        <v>341</v>
      </c>
      <c r="I305" s="137">
        <v>512132342</v>
      </c>
      <c r="J305" s="137" t="s">
        <v>224</v>
      </c>
      <c r="K305" s="21">
        <v>46149.585902777777</v>
      </c>
      <c r="L305" s="21">
        <v>46150.656168981484</v>
      </c>
      <c r="M305" s="137" t="s">
        <v>347</v>
      </c>
      <c r="N305" s="137" t="s">
        <v>349</v>
      </c>
      <c r="O305" s="137" t="s">
        <v>39</v>
      </c>
      <c r="P305" s="137">
        <v>0</v>
      </c>
      <c r="Q305" s="137" t="s">
        <v>191</v>
      </c>
      <c r="R305" s="137" t="s">
        <v>342</v>
      </c>
      <c r="S305" s="137" t="s">
        <v>181</v>
      </c>
    </row>
    <row r="306" spans="1:19" s="137" customFormat="1">
      <c r="A306" s="137" t="s">
        <v>186</v>
      </c>
      <c r="B306" s="137" t="s">
        <v>10</v>
      </c>
      <c r="C306" s="137" t="s">
        <v>185</v>
      </c>
      <c r="D306" s="137" t="s">
        <v>310</v>
      </c>
      <c r="E306" s="137">
        <v>31924</v>
      </c>
      <c r="F306" s="137" t="s">
        <v>5</v>
      </c>
      <c r="G306" s="137" t="s">
        <v>28</v>
      </c>
      <c r="H306" s="137" t="s">
        <v>341</v>
      </c>
      <c r="I306" s="137">
        <v>512132342</v>
      </c>
      <c r="J306" s="137" t="s">
        <v>224</v>
      </c>
      <c r="K306" s="21">
        <v>46149.585902777777</v>
      </c>
      <c r="L306" s="21">
        <v>46150.656168981484</v>
      </c>
      <c r="M306" s="137" t="s">
        <v>347</v>
      </c>
      <c r="N306" s="137" t="s">
        <v>329</v>
      </c>
      <c r="O306" s="137" t="s">
        <v>35</v>
      </c>
      <c r="P306" s="137">
        <v>0</v>
      </c>
      <c r="Q306" s="137" t="s">
        <v>191</v>
      </c>
      <c r="R306" s="137" t="s">
        <v>342</v>
      </c>
      <c r="S306" s="137" t="s">
        <v>181</v>
      </c>
    </row>
    <row r="307" spans="1:19" s="137" customFormat="1">
      <c r="A307" s="137" t="s">
        <v>186</v>
      </c>
      <c r="B307" s="137" t="s">
        <v>10</v>
      </c>
      <c r="C307" s="137" t="s">
        <v>185</v>
      </c>
      <c r="D307" s="137" t="s">
        <v>310</v>
      </c>
      <c r="E307" s="137">
        <v>31924</v>
      </c>
      <c r="F307" s="137" t="s">
        <v>5</v>
      </c>
      <c r="G307" s="137" t="s">
        <v>28</v>
      </c>
      <c r="H307" s="137" t="s">
        <v>341</v>
      </c>
      <c r="I307" s="137">
        <v>512132342</v>
      </c>
      <c r="J307" s="137" t="s">
        <v>224</v>
      </c>
      <c r="K307" s="21">
        <v>46149.585902777777</v>
      </c>
      <c r="L307" s="21">
        <v>46150.656168981484</v>
      </c>
      <c r="M307" s="137" t="s">
        <v>347</v>
      </c>
      <c r="N307" s="137" t="s">
        <v>194</v>
      </c>
      <c r="O307" s="137" t="s">
        <v>41</v>
      </c>
      <c r="P307" s="137">
        <v>0</v>
      </c>
      <c r="Q307" s="137" t="s">
        <v>191</v>
      </c>
      <c r="R307" s="137" t="s">
        <v>342</v>
      </c>
      <c r="S307" s="137" t="s">
        <v>181</v>
      </c>
    </row>
    <row r="308" spans="1:19" s="137" customFormat="1">
      <c r="A308" s="137" t="s">
        <v>186</v>
      </c>
      <c r="B308" s="137" t="s">
        <v>10</v>
      </c>
      <c r="C308" s="137" t="s">
        <v>185</v>
      </c>
      <c r="D308" s="137" t="s">
        <v>310</v>
      </c>
      <c r="E308" s="137">
        <v>31924</v>
      </c>
      <c r="F308" s="137" t="s">
        <v>5</v>
      </c>
      <c r="G308" s="137" t="s">
        <v>28</v>
      </c>
      <c r="H308" s="137" t="s">
        <v>341</v>
      </c>
      <c r="I308" s="137">
        <v>512132342</v>
      </c>
      <c r="J308" s="137" t="s">
        <v>224</v>
      </c>
      <c r="K308" s="21">
        <v>46149.585902777777</v>
      </c>
      <c r="L308" s="21">
        <v>46150.656168981484</v>
      </c>
      <c r="M308" s="137" t="s">
        <v>347</v>
      </c>
      <c r="N308" s="137" t="s">
        <v>350</v>
      </c>
      <c r="O308" s="137" t="s">
        <v>39</v>
      </c>
      <c r="P308" s="137">
        <v>0</v>
      </c>
      <c r="Q308" s="137" t="s">
        <v>191</v>
      </c>
      <c r="R308" s="137" t="s">
        <v>342</v>
      </c>
      <c r="S308" s="137" t="s">
        <v>181</v>
      </c>
    </row>
    <row r="309" spans="1:19" s="137" customFormat="1">
      <c r="A309" s="137" t="s">
        <v>186</v>
      </c>
      <c r="B309" s="137" t="s">
        <v>10</v>
      </c>
      <c r="C309" s="137" t="s">
        <v>185</v>
      </c>
      <c r="D309" s="137" t="s">
        <v>310</v>
      </c>
      <c r="E309" s="137">
        <v>31924</v>
      </c>
      <c r="F309" s="137" t="s">
        <v>5</v>
      </c>
      <c r="G309" s="137" t="s">
        <v>28</v>
      </c>
      <c r="H309" s="137" t="s">
        <v>341</v>
      </c>
      <c r="I309" s="137">
        <v>512132342</v>
      </c>
      <c r="J309" s="137" t="s">
        <v>224</v>
      </c>
      <c r="K309" s="21">
        <v>46149.585902777777</v>
      </c>
      <c r="L309" s="21">
        <v>46150.656168981484</v>
      </c>
      <c r="M309" s="137" t="s">
        <v>347</v>
      </c>
      <c r="N309" s="137" t="s">
        <v>195</v>
      </c>
      <c r="O309" s="137" t="s">
        <v>41</v>
      </c>
      <c r="P309" s="137">
        <v>0</v>
      </c>
      <c r="Q309" s="137" t="s">
        <v>191</v>
      </c>
      <c r="R309" s="137" t="s">
        <v>342</v>
      </c>
      <c r="S309" s="137" t="s">
        <v>181</v>
      </c>
    </row>
    <row r="310" spans="1:19" s="137" customFormat="1">
      <c r="A310" s="137" t="s">
        <v>186</v>
      </c>
      <c r="B310" s="137" t="s">
        <v>10</v>
      </c>
      <c r="C310" s="137" t="s">
        <v>185</v>
      </c>
      <c r="D310" s="137" t="s">
        <v>310</v>
      </c>
      <c r="E310" s="137">
        <v>31924</v>
      </c>
      <c r="F310" s="137" t="s">
        <v>5</v>
      </c>
      <c r="G310" s="137" t="s">
        <v>28</v>
      </c>
      <c r="H310" s="137" t="s">
        <v>341</v>
      </c>
      <c r="I310" s="137">
        <v>512132342</v>
      </c>
      <c r="J310" s="137" t="s">
        <v>224</v>
      </c>
      <c r="K310" s="21">
        <v>46149.585902777777</v>
      </c>
      <c r="L310" s="21">
        <v>46150.656168981484</v>
      </c>
      <c r="M310" s="137" t="s">
        <v>347</v>
      </c>
      <c r="N310" s="137" t="s">
        <v>351</v>
      </c>
      <c r="O310" s="137" t="s">
        <v>35</v>
      </c>
      <c r="P310" s="137">
        <v>0</v>
      </c>
      <c r="Q310" s="137" t="s">
        <v>191</v>
      </c>
      <c r="R310" s="137" t="s">
        <v>342</v>
      </c>
      <c r="S310" s="137" t="s">
        <v>181</v>
      </c>
    </row>
    <row r="311" spans="1:19" s="137" customFormat="1">
      <c r="A311" s="137" t="s">
        <v>186</v>
      </c>
      <c r="B311" s="137" t="s">
        <v>10</v>
      </c>
      <c r="C311" s="137" t="s">
        <v>185</v>
      </c>
      <c r="D311" s="137" t="s">
        <v>310</v>
      </c>
      <c r="E311" s="137">
        <v>31924</v>
      </c>
      <c r="F311" s="137" t="s">
        <v>5</v>
      </c>
      <c r="G311" s="137" t="s">
        <v>28</v>
      </c>
      <c r="H311" s="137" t="s">
        <v>341</v>
      </c>
      <c r="I311" s="137">
        <v>512132342</v>
      </c>
      <c r="J311" s="137" t="s">
        <v>224</v>
      </c>
      <c r="K311" s="21">
        <v>46149.585902777777</v>
      </c>
      <c r="L311" s="21">
        <v>46150.656168981484</v>
      </c>
      <c r="M311" s="137" t="s">
        <v>347</v>
      </c>
      <c r="N311" s="137" t="s">
        <v>196</v>
      </c>
      <c r="O311" s="137" t="s">
        <v>41</v>
      </c>
      <c r="P311" s="137">
        <v>0</v>
      </c>
      <c r="Q311" s="137" t="s">
        <v>191</v>
      </c>
      <c r="R311" s="137" t="s">
        <v>342</v>
      </c>
      <c r="S311" s="137" t="s">
        <v>181</v>
      </c>
    </row>
    <row r="312" spans="1:19" s="137" customFormat="1">
      <c r="A312" s="137" t="s">
        <v>186</v>
      </c>
      <c r="B312" s="137" t="s">
        <v>10</v>
      </c>
      <c r="C312" s="137" t="s">
        <v>185</v>
      </c>
      <c r="D312" s="137" t="s">
        <v>310</v>
      </c>
      <c r="E312" s="137">
        <v>31924</v>
      </c>
      <c r="F312" s="137" t="s">
        <v>5</v>
      </c>
      <c r="G312" s="137" t="s">
        <v>28</v>
      </c>
      <c r="H312" s="137" t="s">
        <v>341</v>
      </c>
      <c r="I312" s="137">
        <v>512132342</v>
      </c>
      <c r="J312" s="137" t="s">
        <v>224</v>
      </c>
      <c r="K312" s="21">
        <v>46149.585902777777</v>
      </c>
      <c r="L312" s="21">
        <v>46150.656168981484</v>
      </c>
      <c r="M312" s="137" t="s">
        <v>352</v>
      </c>
      <c r="N312" s="137" t="s">
        <v>352</v>
      </c>
      <c r="O312" s="137" t="s">
        <v>35</v>
      </c>
      <c r="P312" s="137">
        <v>0</v>
      </c>
      <c r="Q312" s="137" t="s">
        <v>191</v>
      </c>
      <c r="R312" s="137" t="s">
        <v>342</v>
      </c>
      <c r="S312" s="137" t="s">
        <v>181</v>
      </c>
    </row>
    <row r="313" spans="1:19" s="137" customFormat="1">
      <c r="A313" s="137" t="s">
        <v>186</v>
      </c>
      <c r="B313" s="137" t="s">
        <v>10</v>
      </c>
      <c r="C313" s="137" t="s">
        <v>185</v>
      </c>
      <c r="D313" s="137" t="s">
        <v>310</v>
      </c>
      <c r="E313" s="137">
        <v>31924</v>
      </c>
      <c r="F313" s="137" t="s">
        <v>5</v>
      </c>
      <c r="G313" s="137" t="s">
        <v>28</v>
      </c>
      <c r="H313" s="137" t="s">
        <v>341</v>
      </c>
      <c r="I313" s="137">
        <v>512132342</v>
      </c>
      <c r="J313" s="137" t="s">
        <v>224</v>
      </c>
      <c r="K313" s="21">
        <v>46149.585902777777</v>
      </c>
      <c r="L313" s="21">
        <v>46150.656168981484</v>
      </c>
      <c r="M313" s="137" t="s">
        <v>353</v>
      </c>
      <c r="N313" s="137" t="s">
        <v>197</v>
      </c>
      <c r="O313" s="137" t="s">
        <v>41</v>
      </c>
      <c r="P313" s="137">
        <v>0</v>
      </c>
      <c r="Q313" s="137" t="s">
        <v>191</v>
      </c>
      <c r="R313" s="137" t="s">
        <v>342</v>
      </c>
      <c r="S313" s="137" t="s">
        <v>181</v>
      </c>
    </row>
    <row r="314" spans="1:19" s="137" customFormat="1">
      <c r="A314" s="137" t="s">
        <v>186</v>
      </c>
      <c r="B314" s="137" t="s">
        <v>10</v>
      </c>
      <c r="C314" s="137" t="s">
        <v>185</v>
      </c>
      <c r="D314" s="137" t="s">
        <v>310</v>
      </c>
      <c r="E314" s="137">
        <v>31924</v>
      </c>
      <c r="F314" s="137" t="s">
        <v>5</v>
      </c>
      <c r="G314" s="137" t="s">
        <v>28</v>
      </c>
      <c r="H314" s="137" t="s">
        <v>341</v>
      </c>
      <c r="I314" s="137">
        <v>512132342</v>
      </c>
      <c r="J314" s="137" t="s">
        <v>224</v>
      </c>
      <c r="K314" s="21">
        <v>46149.585902777777</v>
      </c>
      <c r="L314" s="21">
        <v>46150.656168981484</v>
      </c>
      <c r="M314" s="137" t="s">
        <v>353</v>
      </c>
      <c r="N314" s="137" t="s">
        <v>330</v>
      </c>
      <c r="O314" s="137" t="s">
        <v>41</v>
      </c>
      <c r="P314" s="137">
        <v>0</v>
      </c>
      <c r="Q314" s="137" t="s">
        <v>191</v>
      </c>
      <c r="R314" s="137" t="s">
        <v>342</v>
      </c>
      <c r="S314" s="137" t="s">
        <v>181</v>
      </c>
    </row>
    <row r="315" spans="1:19" s="137" customFormat="1">
      <c r="A315" s="137" t="s">
        <v>186</v>
      </c>
      <c r="B315" s="137" t="s">
        <v>10</v>
      </c>
      <c r="C315" s="137" t="s">
        <v>185</v>
      </c>
      <c r="D315" s="137" t="s">
        <v>310</v>
      </c>
      <c r="E315" s="137">
        <v>31924</v>
      </c>
      <c r="F315" s="137" t="s">
        <v>5</v>
      </c>
      <c r="G315" s="137" t="s">
        <v>28</v>
      </c>
      <c r="H315" s="137" t="s">
        <v>341</v>
      </c>
      <c r="I315" s="137">
        <v>512132342</v>
      </c>
      <c r="J315" s="137" t="s">
        <v>224</v>
      </c>
      <c r="K315" s="21">
        <v>46149.585902777777</v>
      </c>
      <c r="L315" s="21">
        <v>46150.656168981484</v>
      </c>
      <c r="M315" s="137" t="s">
        <v>353</v>
      </c>
      <c r="N315" s="137" t="s">
        <v>354</v>
      </c>
      <c r="O315" s="137" t="s">
        <v>39</v>
      </c>
      <c r="P315" s="137">
        <v>0</v>
      </c>
      <c r="Q315" s="137" t="s">
        <v>191</v>
      </c>
      <c r="R315" s="137" t="s">
        <v>342</v>
      </c>
      <c r="S315" s="137" t="s">
        <v>181</v>
      </c>
    </row>
    <row r="316" spans="1:19" s="137" customFormat="1">
      <c r="A316" s="137" t="s">
        <v>186</v>
      </c>
      <c r="B316" s="137" t="s">
        <v>10</v>
      </c>
      <c r="C316" s="137" t="s">
        <v>185</v>
      </c>
      <c r="D316" s="137" t="s">
        <v>310</v>
      </c>
      <c r="E316" s="137">
        <v>31924</v>
      </c>
      <c r="F316" s="137" t="s">
        <v>5</v>
      </c>
      <c r="G316" s="137" t="s">
        <v>28</v>
      </c>
      <c r="H316" s="137" t="s">
        <v>341</v>
      </c>
      <c r="I316" s="137">
        <v>512132342</v>
      </c>
      <c r="J316" s="137" t="s">
        <v>224</v>
      </c>
      <c r="K316" s="21">
        <v>46149.585902777777</v>
      </c>
      <c r="L316" s="21">
        <v>46150.656168981484</v>
      </c>
      <c r="M316" s="137" t="s">
        <v>353</v>
      </c>
      <c r="N316" s="137" t="s">
        <v>355</v>
      </c>
      <c r="O316" s="137" t="s">
        <v>35</v>
      </c>
      <c r="P316" s="137">
        <v>0</v>
      </c>
      <c r="Q316" s="137" t="s">
        <v>191</v>
      </c>
      <c r="R316" s="137" t="s">
        <v>342</v>
      </c>
      <c r="S316" s="137" t="s">
        <v>181</v>
      </c>
    </row>
    <row r="317" spans="1:19" s="137" customFormat="1">
      <c r="A317" s="137" t="s">
        <v>186</v>
      </c>
      <c r="B317" s="137" t="s">
        <v>10</v>
      </c>
      <c r="C317" s="137" t="s">
        <v>185</v>
      </c>
      <c r="D317" s="137" t="s">
        <v>310</v>
      </c>
      <c r="E317" s="137">
        <v>31924</v>
      </c>
      <c r="F317" s="137" t="s">
        <v>5</v>
      </c>
      <c r="G317" s="137" t="s">
        <v>28</v>
      </c>
      <c r="H317" s="137" t="s">
        <v>341</v>
      </c>
      <c r="I317" s="137">
        <v>512132342</v>
      </c>
      <c r="J317" s="137" t="s">
        <v>224</v>
      </c>
      <c r="K317" s="21">
        <v>46149.585902777777</v>
      </c>
      <c r="L317" s="21">
        <v>46150.656168981484</v>
      </c>
      <c r="M317" s="137" t="s">
        <v>353</v>
      </c>
      <c r="N317" s="137" t="s">
        <v>356</v>
      </c>
      <c r="O317" s="137" t="s">
        <v>39</v>
      </c>
      <c r="P317" s="137">
        <v>0</v>
      </c>
      <c r="Q317" s="137" t="s">
        <v>191</v>
      </c>
      <c r="R317" s="137" t="s">
        <v>342</v>
      </c>
      <c r="S317" s="137" t="s">
        <v>181</v>
      </c>
    </row>
    <row r="318" spans="1:19" s="137" customFormat="1">
      <c r="A318" s="137" t="s">
        <v>186</v>
      </c>
      <c r="B318" s="137" t="s">
        <v>10</v>
      </c>
      <c r="C318" s="137" t="s">
        <v>185</v>
      </c>
      <c r="D318" s="137" t="s">
        <v>310</v>
      </c>
      <c r="E318" s="137">
        <v>31924</v>
      </c>
      <c r="F318" s="137" t="s">
        <v>5</v>
      </c>
      <c r="G318" s="137" t="s">
        <v>28</v>
      </c>
      <c r="H318" s="137" t="s">
        <v>341</v>
      </c>
      <c r="I318" s="137">
        <v>512132342</v>
      </c>
      <c r="J318" s="137" t="s">
        <v>224</v>
      </c>
      <c r="K318" s="21">
        <v>46149.585902777777</v>
      </c>
      <c r="L318" s="21">
        <v>46150.656168981484</v>
      </c>
      <c r="M318" s="137" t="s">
        <v>353</v>
      </c>
      <c r="N318" s="137" t="s">
        <v>357</v>
      </c>
      <c r="O318" s="137" t="s">
        <v>39</v>
      </c>
      <c r="P318" s="137">
        <v>0</v>
      </c>
      <c r="Q318" s="137" t="s">
        <v>191</v>
      </c>
      <c r="R318" s="137" t="s">
        <v>342</v>
      </c>
      <c r="S318" s="137" t="s">
        <v>181</v>
      </c>
    </row>
    <row r="319" spans="1:19" s="137" customFormat="1">
      <c r="A319" s="137" t="s">
        <v>186</v>
      </c>
      <c r="B319" s="137" t="s">
        <v>10</v>
      </c>
      <c r="C319" s="137" t="s">
        <v>185</v>
      </c>
      <c r="D319" s="137" t="s">
        <v>310</v>
      </c>
      <c r="E319" s="137">
        <v>31924</v>
      </c>
      <c r="F319" s="137" t="s">
        <v>5</v>
      </c>
      <c r="G319" s="137" t="s">
        <v>28</v>
      </c>
      <c r="H319" s="137" t="s">
        <v>341</v>
      </c>
      <c r="I319" s="137">
        <v>512132342</v>
      </c>
      <c r="J319" s="137" t="s">
        <v>224</v>
      </c>
      <c r="K319" s="21">
        <v>46149.585902777777</v>
      </c>
      <c r="L319" s="21">
        <v>46150.656168981484</v>
      </c>
      <c r="M319" s="137" t="s">
        <v>358</v>
      </c>
      <c r="N319" s="137" t="s">
        <v>359</v>
      </c>
      <c r="O319" s="137" t="s">
        <v>39</v>
      </c>
      <c r="P319" s="137">
        <v>0</v>
      </c>
      <c r="Q319" s="137" t="s">
        <v>191</v>
      </c>
      <c r="R319" s="137" t="s">
        <v>342</v>
      </c>
      <c r="S319" s="137" t="s">
        <v>181</v>
      </c>
    </row>
    <row r="320" spans="1:19" s="137" customFormat="1">
      <c r="A320" s="137" t="s">
        <v>186</v>
      </c>
      <c r="B320" s="137" t="s">
        <v>10</v>
      </c>
      <c r="C320" s="137" t="s">
        <v>185</v>
      </c>
      <c r="D320" s="137" t="s">
        <v>310</v>
      </c>
      <c r="E320" s="137">
        <v>31924</v>
      </c>
      <c r="F320" s="137" t="s">
        <v>5</v>
      </c>
      <c r="G320" s="137" t="s">
        <v>28</v>
      </c>
      <c r="H320" s="137" t="s">
        <v>341</v>
      </c>
      <c r="I320" s="137">
        <v>512132342</v>
      </c>
      <c r="J320" s="137" t="s">
        <v>224</v>
      </c>
      <c r="K320" s="21">
        <v>46149.585902777777</v>
      </c>
      <c r="L320" s="21">
        <v>46150.656168981484</v>
      </c>
      <c r="M320" s="137" t="s">
        <v>358</v>
      </c>
      <c r="N320" s="137" t="s">
        <v>360</v>
      </c>
      <c r="O320" s="137" t="s">
        <v>35</v>
      </c>
      <c r="P320" s="137">
        <v>0</v>
      </c>
      <c r="Q320" s="137" t="s">
        <v>191</v>
      </c>
      <c r="R320" s="137" t="s">
        <v>342</v>
      </c>
      <c r="S320" s="137" t="s">
        <v>181</v>
      </c>
    </row>
    <row r="321" spans="1:19" s="137" customFormat="1">
      <c r="A321" s="137" t="s">
        <v>186</v>
      </c>
      <c r="B321" s="137" t="s">
        <v>10</v>
      </c>
      <c r="C321" s="137" t="s">
        <v>185</v>
      </c>
      <c r="D321" s="137" t="s">
        <v>310</v>
      </c>
      <c r="E321" s="137">
        <v>31924</v>
      </c>
      <c r="F321" s="137" t="s">
        <v>5</v>
      </c>
      <c r="G321" s="137" t="s">
        <v>28</v>
      </c>
      <c r="H321" s="137" t="s">
        <v>341</v>
      </c>
      <c r="I321" s="137">
        <v>512132342</v>
      </c>
      <c r="J321" s="137" t="s">
        <v>224</v>
      </c>
      <c r="K321" s="21">
        <v>46149.585902777777</v>
      </c>
      <c r="L321" s="21">
        <v>46150.656168981484</v>
      </c>
      <c r="M321" s="137" t="s">
        <v>358</v>
      </c>
      <c r="N321" s="137" t="s">
        <v>361</v>
      </c>
      <c r="O321" s="137" t="s">
        <v>41</v>
      </c>
      <c r="P321" s="137">
        <v>0</v>
      </c>
      <c r="Q321" s="137" t="s">
        <v>191</v>
      </c>
      <c r="R321" s="137" t="s">
        <v>342</v>
      </c>
      <c r="S321" s="137" t="s">
        <v>181</v>
      </c>
    </row>
    <row r="322" spans="1:19" s="137" customFormat="1">
      <c r="A322" s="137" t="s">
        <v>186</v>
      </c>
      <c r="B322" s="137" t="s">
        <v>10</v>
      </c>
      <c r="C322" s="137" t="s">
        <v>185</v>
      </c>
      <c r="D322" s="137" t="s">
        <v>310</v>
      </c>
      <c r="E322" s="137">
        <v>31924</v>
      </c>
      <c r="F322" s="137" t="s">
        <v>5</v>
      </c>
      <c r="G322" s="137" t="s">
        <v>28</v>
      </c>
      <c r="H322" s="137" t="s">
        <v>341</v>
      </c>
      <c r="I322" s="137">
        <v>512132342</v>
      </c>
      <c r="J322" s="137" t="s">
        <v>224</v>
      </c>
      <c r="K322" s="21">
        <v>46149.585902777777</v>
      </c>
      <c r="L322" s="21">
        <v>46150.656168981484</v>
      </c>
      <c r="M322" s="137" t="s">
        <v>362</v>
      </c>
      <c r="N322" s="137" t="s">
        <v>363</v>
      </c>
      <c r="O322" s="137" t="s">
        <v>37</v>
      </c>
      <c r="P322" s="137">
        <v>0</v>
      </c>
      <c r="Q322" s="137" t="s">
        <v>191</v>
      </c>
      <c r="R322" s="137" t="s">
        <v>342</v>
      </c>
      <c r="S322" s="137" t="s">
        <v>181</v>
      </c>
    </row>
    <row r="323" spans="1:19" s="137" customFormat="1">
      <c r="A323" s="137" t="s">
        <v>186</v>
      </c>
      <c r="B323" s="137" t="s">
        <v>10</v>
      </c>
      <c r="C323" s="137" t="s">
        <v>185</v>
      </c>
      <c r="D323" s="137" t="s">
        <v>310</v>
      </c>
      <c r="E323" s="137">
        <v>31924</v>
      </c>
      <c r="F323" s="137" t="s">
        <v>5</v>
      </c>
      <c r="G323" s="137" t="s">
        <v>28</v>
      </c>
      <c r="H323" s="137" t="s">
        <v>341</v>
      </c>
      <c r="I323" s="137">
        <v>512132342</v>
      </c>
      <c r="J323" s="137" t="s">
        <v>224</v>
      </c>
      <c r="K323" s="21">
        <v>46149.585902777777</v>
      </c>
      <c r="L323" s="21">
        <v>46150.656168981484</v>
      </c>
      <c r="M323" s="137" t="s">
        <v>364</v>
      </c>
      <c r="N323" s="137" t="s">
        <v>365</v>
      </c>
      <c r="O323" s="137" t="s">
        <v>35</v>
      </c>
      <c r="P323" s="137">
        <v>0</v>
      </c>
      <c r="Q323" s="137" t="s">
        <v>191</v>
      </c>
      <c r="R323" s="137" t="s">
        <v>342</v>
      </c>
      <c r="S323" s="137" t="s">
        <v>181</v>
      </c>
    </row>
    <row r="324" spans="1:19" s="137" customFormat="1">
      <c r="A324" s="137" t="s">
        <v>186</v>
      </c>
      <c r="B324" s="137" t="s">
        <v>10</v>
      </c>
      <c r="C324" s="137" t="s">
        <v>185</v>
      </c>
      <c r="D324" s="137" t="s">
        <v>310</v>
      </c>
      <c r="E324" s="137">
        <v>31924</v>
      </c>
      <c r="F324" s="137" t="s">
        <v>5</v>
      </c>
      <c r="G324" s="137" t="s">
        <v>28</v>
      </c>
      <c r="H324" s="137" t="s">
        <v>341</v>
      </c>
      <c r="I324" s="137">
        <v>512132342</v>
      </c>
      <c r="J324" s="137" t="s">
        <v>224</v>
      </c>
      <c r="K324" s="21">
        <v>46149.585902777777</v>
      </c>
      <c r="L324" s="21">
        <v>46150.656168981484</v>
      </c>
      <c r="M324" s="137" t="s">
        <v>364</v>
      </c>
      <c r="N324" s="137" t="s">
        <v>366</v>
      </c>
      <c r="O324" s="137" t="s">
        <v>35</v>
      </c>
      <c r="P324" s="137">
        <v>0</v>
      </c>
      <c r="Q324" s="137" t="s">
        <v>191</v>
      </c>
      <c r="R324" s="137" t="s">
        <v>342</v>
      </c>
      <c r="S324" s="137" t="s">
        <v>181</v>
      </c>
    </row>
    <row r="325" spans="1:19" s="137" customFormat="1">
      <c r="A325" s="137" t="s">
        <v>186</v>
      </c>
      <c r="B325" s="137" t="s">
        <v>10</v>
      </c>
      <c r="C325" s="137" t="s">
        <v>185</v>
      </c>
      <c r="D325" s="137" t="s">
        <v>310</v>
      </c>
      <c r="E325" s="137">
        <v>31924</v>
      </c>
      <c r="F325" s="137" t="s">
        <v>5</v>
      </c>
      <c r="G325" s="137" t="s">
        <v>28</v>
      </c>
      <c r="H325" s="137" t="s">
        <v>341</v>
      </c>
      <c r="I325" s="137">
        <v>512132342</v>
      </c>
      <c r="J325" s="137" t="s">
        <v>224</v>
      </c>
      <c r="K325" s="21">
        <v>46149.585902777777</v>
      </c>
      <c r="L325" s="21">
        <v>46150.656168981484</v>
      </c>
      <c r="M325" s="137" t="s">
        <v>364</v>
      </c>
      <c r="N325" s="137" t="s">
        <v>367</v>
      </c>
      <c r="O325" s="137" t="s">
        <v>41</v>
      </c>
      <c r="P325" s="137">
        <v>0</v>
      </c>
      <c r="Q325" s="137" t="s">
        <v>191</v>
      </c>
      <c r="R325" s="137" t="s">
        <v>342</v>
      </c>
      <c r="S325" s="137" t="s">
        <v>181</v>
      </c>
    </row>
    <row r="326" spans="1:19" s="137" customFormat="1">
      <c r="A326" s="137" t="s">
        <v>186</v>
      </c>
      <c r="B326" s="137" t="s">
        <v>10</v>
      </c>
      <c r="C326" s="137" t="s">
        <v>185</v>
      </c>
      <c r="D326" s="137" t="s">
        <v>311</v>
      </c>
      <c r="E326" s="137">
        <v>33279</v>
      </c>
      <c r="F326" s="137" t="s">
        <v>5</v>
      </c>
      <c r="G326" s="137" t="s">
        <v>28</v>
      </c>
      <c r="H326" s="137" t="s">
        <v>341</v>
      </c>
      <c r="I326" s="137">
        <v>512132711</v>
      </c>
      <c r="J326" s="137" t="s">
        <v>224</v>
      </c>
      <c r="K326" s="21">
        <v>46148.665393518517</v>
      </c>
      <c r="L326" s="21">
        <v>46150.661562499998</v>
      </c>
      <c r="M326" s="137" t="s">
        <v>287</v>
      </c>
      <c r="N326" s="137" t="s">
        <v>287</v>
      </c>
      <c r="O326" s="137" t="s">
        <v>35</v>
      </c>
      <c r="P326" s="137">
        <v>0</v>
      </c>
      <c r="Q326" s="137" t="s">
        <v>191</v>
      </c>
      <c r="R326" s="137" t="s">
        <v>342</v>
      </c>
      <c r="S326" s="137" t="s">
        <v>181</v>
      </c>
    </row>
    <row r="327" spans="1:19" s="137" customFormat="1">
      <c r="A327" s="137" t="s">
        <v>186</v>
      </c>
      <c r="B327" s="137" t="s">
        <v>10</v>
      </c>
      <c r="C327" s="137" t="s">
        <v>185</v>
      </c>
      <c r="D327" s="137" t="s">
        <v>311</v>
      </c>
      <c r="E327" s="137">
        <v>33279</v>
      </c>
      <c r="F327" s="137" t="s">
        <v>5</v>
      </c>
      <c r="G327" s="137" t="s">
        <v>28</v>
      </c>
      <c r="H327" s="137" t="s">
        <v>341</v>
      </c>
      <c r="I327" s="137">
        <v>512132711</v>
      </c>
      <c r="J327" s="137" t="s">
        <v>224</v>
      </c>
      <c r="K327" s="21">
        <v>46148.665393518517</v>
      </c>
      <c r="L327" s="21">
        <v>46150.661562499998</v>
      </c>
      <c r="M327" s="137" t="s">
        <v>343</v>
      </c>
      <c r="N327" s="137" t="s">
        <v>288</v>
      </c>
      <c r="O327" s="137" t="s">
        <v>39</v>
      </c>
      <c r="P327" s="137">
        <v>0</v>
      </c>
      <c r="Q327" s="137" t="s">
        <v>191</v>
      </c>
      <c r="R327" s="137" t="s">
        <v>342</v>
      </c>
      <c r="S327" s="137" t="s">
        <v>181</v>
      </c>
    </row>
    <row r="328" spans="1:19" s="137" customFormat="1">
      <c r="A328" s="137" t="s">
        <v>186</v>
      </c>
      <c r="B328" s="137" t="s">
        <v>10</v>
      </c>
      <c r="C328" s="137" t="s">
        <v>185</v>
      </c>
      <c r="D328" s="137" t="s">
        <v>311</v>
      </c>
      <c r="E328" s="137">
        <v>33279</v>
      </c>
      <c r="F328" s="137" t="s">
        <v>5</v>
      </c>
      <c r="G328" s="137" t="s">
        <v>28</v>
      </c>
      <c r="H328" s="137" t="s">
        <v>341</v>
      </c>
      <c r="I328" s="137">
        <v>512132711</v>
      </c>
      <c r="J328" s="137" t="s">
        <v>224</v>
      </c>
      <c r="K328" s="21">
        <v>46148.665393518517</v>
      </c>
      <c r="L328" s="21">
        <v>46150.661562499998</v>
      </c>
      <c r="M328" s="137" t="s">
        <v>343</v>
      </c>
      <c r="N328" s="137" t="s">
        <v>193</v>
      </c>
      <c r="O328" s="137" t="s">
        <v>35</v>
      </c>
      <c r="P328" s="137">
        <v>0</v>
      </c>
      <c r="Q328" s="137" t="s">
        <v>191</v>
      </c>
      <c r="R328" s="137" t="s">
        <v>342</v>
      </c>
      <c r="S328" s="137" t="s">
        <v>181</v>
      </c>
    </row>
    <row r="329" spans="1:19" s="137" customFormat="1">
      <c r="A329" s="137" t="s">
        <v>186</v>
      </c>
      <c r="B329" s="137" t="s">
        <v>10</v>
      </c>
      <c r="C329" s="137" t="s">
        <v>185</v>
      </c>
      <c r="D329" s="137" t="s">
        <v>311</v>
      </c>
      <c r="E329" s="137">
        <v>33279</v>
      </c>
      <c r="F329" s="137" t="s">
        <v>5</v>
      </c>
      <c r="G329" s="137" t="s">
        <v>28</v>
      </c>
      <c r="H329" s="137" t="s">
        <v>341</v>
      </c>
      <c r="I329" s="137">
        <v>512132711</v>
      </c>
      <c r="J329" s="137" t="s">
        <v>224</v>
      </c>
      <c r="K329" s="21">
        <v>46148.665393518517</v>
      </c>
      <c r="L329" s="21">
        <v>46150.661562499998</v>
      </c>
      <c r="M329" s="137" t="s">
        <v>344</v>
      </c>
      <c r="N329" s="137" t="s">
        <v>345</v>
      </c>
      <c r="O329" s="137" t="s">
        <v>39</v>
      </c>
      <c r="P329" s="137">
        <v>0</v>
      </c>
      <c r="Q329" s="137" t="s">
        <v>191</v>
      </c>
      <c r="R329" s="137" t="s">
        <v>342</v>
      </c>
      <c r="S329" s="137" t="s">
        <v>181</v>
      </c>
    </row>
    <row r="330" spans="1:19" s="137" customFormat="1">
      <c r="A330" s="137" t="s">
        <v>186</v>
      </c>
      <c r="B330" s="137" t="s">
        <v>10</v>
      </c>
      <c r="C330" s="137" t="s">
        <v>185</v>
      </c>
      <c r="D330" s="137" t="s">
        <v>311</v>
      </c>
      <c r="E330" s="137">
        <v>33279</v>
      </c>
      <c r="F330" s="137" t="s">
        <v>5</v>
      </c>
      <c r="G330" s="137" t="s">
        <v>28</v>
      </c>
      <c r="H330" s="137" t="s">
        <v>341</v>
      </c>
      <c r="I330" s="137">
        <v>512132711</v>
      </c>
      <c r="J330" s="137" t="s">
        <v>224</v>
      </c>
      <c r="K330" s="21">
        <v>46148.665393518517</v>
      </c>
      <c r="L330" s="21">
        <v>46150.661562499998</v>
      </c>
      <c r="M330" s="137" t="s">
        <v>344</v>
      </c>
      <c r="N330" s="137" t="s">
        <v>346</v>
      </c>
      <c r="O330" s="137" t="s">
        <v>39</v>
      </c>
      <c r="P330" s="137">
        <v>0</v>
      </c>
      <c r="Q330" s="137" t="s">
        <v>191</v>
      </c>
      <c r="R330" s="137" t="s">
        <v>342</v>
      </c>
      <c r="S330" s="137" t="s">
        <v>181</v>
      </c>
    </row>
    <row r="331" spans="1:19" s="137" customFormat="1">
      <c r="A331" s="137" t="s">
        <v>186</v>
      </c>
      <c r="B331" s="137" t="s">
        <v>10</v>
      </c>
      <c r="C331" s="137" t="s">
        <v>185</v>
      </c>
      <c r="D331" s="137" t="s">
        <v>311</v>
      </c>
      <c r="E331" s="137">
        <v>33279</v>
      </c>
      <c r="F331" s="137" t="s">
        <v>5</v>
      </c>
      <c r="G331" s="137" t="s">
        <v>28</v>
      </c>
      <c r="H331" s="137" t="s">
        <v>341</v>
      </c>
      <c r="I331" s="137">
        <v>512132711</v>
      </c>
      <c r="J331" s="137" t="s">
        <v>224</v>
      </c>
      <c r="K331" s="21">
        <v>46148.665393518517</v>
      </c>
      <c r="L331" s="21">
        <v>46150.661562499998</v>
      </c>
      <c r="M331" s="137" t="s">
        <v>347</v>
      </c>
      <c r="N331" s="137" t="s">
        <v>348</v>
      </c>
      <c r="O331" s="137" t="s">
        <v>41</v>
      </c>
      <c r="P331" s="137">
        <v>0</v>
      </c>
      <c r="Q331" s="137" t="s">
        <v>191</v>
      </c>
      <c r="R331" s="137" t="s">
        <v>342</v>
      </c>
      <c r="S331" s="137" t="s">
        <v>181</v>
      </c>
    </row>
    <row r="332" spans="1:19" s="137" customFormat="1">
      <c r="A332" s="137" t="s">
        <v>186</v>
      </c>
      <c r="B332" s="137" t="s">
        <v>10</v>
      </c>
      <c r="C332" s="137" t="s">
        <v>185</v>
      </c>
      <c r="D332" s="137" t="s">
        <v>311</v>
      </c>
      <c r="E332" s="137">
        <v>33279</v>
      </c>
      <c r="F332" s="137" t="s">
        <v>5</v>
      </c>
      <c r="G332" s="137" t="s">
        <v>28</v>
      </c>
      <c r="H332" s="137" t="s">
        <v>341</v>
      </c>
      <c r="I332" s="137">
        <v>512132711</v>
      </c>
      <c r="J332" s="137" t="s">
        <v>224</v>
      </c>
      <c r="K332" s="21">
        <v>46148.665393518517</v>
      </c>
      <c r="L332" s="21">
        <v>46150.661562499998</v>
      </c>
      <c r="M332" s="137" t="s">
        <v>347</v>
      </c>
      <c r="N332" s="137" t="s">
        <v>349</v>
      </c>
      <c r="O332" s="137" t="s">
        <v>39</v>
      </c>
      <c r="P332" s="137">
        <v>0</v>
      </c>
      <c r="Q332" s="137" t="s">
        <v>191</v>
      </c>
      <c r="R332" s="137" t="s">
        <v>342</v>
      </c>
      <c r="S332" s="137" t="s">
        <v>181</v>
      </c>
    </row>
    <row r="333" spans="1:19" s="137" customFormat="1">
      <c r="A333" s="137" t="s">
        <v>186</v>
      </c>
      <c r="B333" s="137" t="s">
        <v>10</v>
      </c>
      <c r="C333" s="137" t="s">
        <v>185</v>
      </c>
      <c r="D333" s="137" t="s">
        <v>311</v>
      </c>
      <c r="E333" s="137">
        <v>33279</v>
      </c>
      <c r="F333" s="137" t="s">
        <v>5</v>
      </c>
      <c r="G333" s="137" t="s">
        <v>28</v>
      </c>
      <c r="H333" s="137" t="s">
        <v>341</v>
      </c>
      <c r="I333" s="137">
        <v>512132711</v>
      </c>
      <c r="J333" s="137" t="s">
        <v>224</v>
      </c>
      <c r="K333" s="21">
        <v>46148.665393518517</v>
      </c>
      <c r="L333" s="21">
        <v>46150.661562499998</v>
      </c>
      <c r="M333" s="137" t="s">
        <v>347</v>
      </c>
      <c r="N333" s="137" t="s">
        <v>329</v>
      </c>
      <c r="O333" s="137" t="s">
        <v>35</v>
      </c>
      <c r="P333" s="137">
        <v>0</v>
      </c>
      <c r="Q333" s="137" t="s">
        <v>191</v>
      </c>
      <c r="R333" s="137" t="s">
        <v>342</v>
      </c>
      <c r="S333" s="137" t="s">
        <v>181</v>
      </c>
    </row>
    <row r="334" spans="1:19" s="137" customFormat="1">
      <c r="A334" s="137" t="s">
        <v>186</v>
      </c>
      <c r="B334" s="137" t="s">
        <v>10</v>
      </c>
      <c r="C334" s="137" t="s">
        <v>185</v>
      </c>
      <c r="D334" s="137" t="s">
        <v>311</v>
      </c>
      <c r="E334" s="137">
        <v>33279</v>
      </c>
      <c r="F334" s="137" t="s">
        <v>5</v>
      </c>
      <c r="G334" s="137" t="s">
        <v>28</v>
      </c>
      <c r="H334" s="137" t="s">
        <v>341</v>
      </c>
      <c r="I334" s="137">
        <v>512132711</v>
      </c>
      <c r="J334" s="137" t="s">
        <v>224</v>
      </c>
      <c r="K334" s="21">
        <v>46148.665393518517</v>
      </c>
      <c r="L334" s="21">
        <v>46150.661562499998</v>
      </c>
      <c r="M334" s="137" t="s">
        <v>347</v>
      </c>
      <c r="N334" s="137" t="s">
        <v>194</v>
      </c>
      <c r="O334" s="137" t="s">
        <v>41</v>
      </c>
      <c r="P334" s="137">
        <v>0</v>
      </c>
      <c r="Q334" s="137" t="s">
        <v>191</v>
      </c>
      <c r="R334" s="137" t="s">
        <v>342</v>
      </c>
      <c r="S334" s="137" t="s">
        <v>181</v>
      </c>
    </row>
    <row r="335" spans="1:19" s="137" customFormat="1">
      <c r="A335" s="137" t="s">
        <v>186</v>
      </c>
      <c r="B335" s="137" t="s">
        <v>10</v>
      </c>
      <c r="C335" s="137" t="s">
        <v>185</v>
      </c>
      <c r="D335" s="137" t="s">
        <v>311</v>
      </c>
      <c r="E335" s="137">
        <v>33279</v>
      </c>
      <c r="F335" s="137" t="s">
        <v>5</v>
      </c>
      <c r="G335" s="137" t="s">
        <v>28</v>
      </c>
      <c r="H335" s="137" t="s">
        <v>341</v>
      </c>
      <c r="I335" s="137">
        <v>512132711</v>
      </c>
      <c r="J335" s="137" t="s">
        <v>224</v>
      </c>
      <c r="K335" s="21">
        <v>46148.665393518517</v>
      </c>
      <c r="L335" s="21">
        <v>46150.661562499998</v>
      </c>
      <c r="M335" s="137" t="s">
        <v>347</v>
      </c>
      <c r="N335" s="137" t="s">
        <v>350</v>
      </c>
      <c r="O335" s="137" t="s">
        <v>39</v>
      </c>
      <c r="P335" s="137">
        <v>0</v>
      </c>
      <c r="Q335" s="137" t="s">
        <v>191</v>
      </c>
      <c r="R335" s="137" t="s">
        <v>342</v>
      </c>
      <c r="S335" s="137" t="s">
        <v>181</v>
      </c>
    </row>
    <row r="336" spans="1:19" s="137" customFormat="1">
      <c r="A336" s="137" t="s">
        <v>186</v>
      </c>
      <c r="B336" s="137" t="s">
        <v>10</v>
      </c>
      <c r="C336" s="137" t="s">
        <v>185</v>
      </c>
      <c r="D336" s="137" t="s">
        <v>311</v>
      </c>
      <c r="E336" s="137">
        <v>33279</v>
      </c>
      <c r="F336" s="137" t="s">
        <v>5</v>
      </c>
      <c r="G336" s="137" t="s">
        <v>28</v>
      </c>
      <c r="H336" s="137" t="s">
        <v>341</v>
      </c>
      <c r="I336" s="137">
        <v>512132711</v>
      </c>
      <c r="J336" s="137" t="s">
        <v>224</v>
      </c>
      <c r="K336" s="21">
        <v>46148.665393518517</v>
      </c>
      <c r="L336" s="21">
        <v>46150.661562499998</v>
      </c>
      <c r="M336" s="137" t="s">
        <v>347</v>
      </c>
      <c r="N336" s="137" t="s">
        <v>195</v>
      </c>
      <c r="O336" s="137" t="s">
        <v>41</v>
      </c>
      <c r="P336" s="137">
        <v>0</v>
      </c>
      <c r="Q336" s="137" t="s">
        <v>191</v>
      </c>
      <c r="R336" s="137" t="s">
        <v>342</v>
      </c>
      <c r="S336" s="137" t="s">
        <v>181</v>
      </c>
    </row>
    <row r="337" spans="1:19" s="137" customFormat="1">
      <c r="A337" s="137" t="s">
        <v>186</v>
      </c>
      <c r="B337" s="137" t="s">
        <v>10</v>
      </c>
      <c r="C337" s="137" t="s">
        <v>185</v>
      </c>
      <c r="D337" s="137" t="s">
        <v>311</v>
      </c>
      <c r="E337" s="137">
        <v>33279</v>
      </c>
      <c r="F337" s="137" t="s">
        <v>5</v>
      </c>
      <c r="G337" s="137" t="s">
        <v>28</v>
      </c>
      <c r="H337" s="137" t="s">
        <v>341</v>
      </c>
      <c r="I337" s="137">
        <v>512132711</v>
      </c>
      <c r="J337" s="137" t="s">
        <v>224</v>
      </c>
      <c r="K337" s="21">
        <v>46148.665393518517</v>
      </c>
      <c r="L337" s="21">
        <v>46150.661562499998</v>
      </c>
      <c r="M337" s="137" t="s">
        <v>347</v>
      </c>
      <c r="N337" s="137" t="s">
        <v>351</v>
      </c>
      <c r="O337" s="137" t="s">
        <v>35</v>
      </c>
      <c r="P337" s="137">
        <v>0</v>
      </c>
      <c r="Q337" s="137" t="s">
        <v>191</v>
      </c>
      <c r="R337" s="137" t="s">
        <v>342</v>
      </c>
      <c r="S337" s="137" t="s">
        <v>181</v>
      </c>
    </row>
    <row r="338" spans="1:19" s="137" customFormat="1">
      <c r="A338" s="137" t="s">
        <v>186</v>
      </c>
      <c r="B338" s="137" t="s">
        <v>10</v>
      </c>
      <c r="C338" s="137" t="s">
        <v>185</v>
      </c>
      <c r="D338" s="137" t="s">
        <v>311</v>
      </c>
      <c r="E338" s="137">
        <v>33279</v>
      </c>
      <c r="F338" s="137" t="s">
        <v>5</v>
      </c>
      <c r="G338" s="137" t="s">
        <v>28</v>
      </c>
      <c r="H338" s="137" t="s">
        <v>341</v>
      </c>
      <c r="I338" s="137">
        <v>512132711</v>
      </c>
      <c r="J338" s="137" t="s">
        <v>224</v>
      </c>
      <c r="K338" s="21">
        <v>46148.665393518517</v>
      </c>
      <c r="L338" s="21">
        <v>46150.661562499998</v>
      </c>
      <c r="M338" s="137" t="s">
        <v>347</v>
      </c>
      <c r="N338" s="137" t="s">
        <v>196</v>
      </c>
      <c r="O338" s="137" t="s">
        <v>41</v>
      </c>
      <c r="P338" s="137">
        <v>0</v>
      </c>
      <c r="Q338" s="137" t="s">
        <v>191</v>
      </c>
      <c r="R338" s="137" t="s">
        <v>342</v>
      </c>
      <c r="S338" s="137" t="s">
        <v>181</v>
      </c>
    </row>
    <row r="339" spans="1:19" s="137" customFormat="1">
      <c r="A339" s="137" t="s">
        <v>186</v>
      </c>
      <c r="B339" s="137" t="s">
        <v>10</v>
      </c>
      <c r="C339" s="137" t="s">
        <v>185</v>
      </c>
      <c r="D339" s="137" t="s">
        <v>311</v>
      </c>
      <c r="E339" s="137">
        <v>33279</v>
      </c>
      <c r="F339" s="137" t="s">
        <v>5</v>
      </c>
      <c r="G339" s="137" t="s">
        <v>28</v>
      </c>
      <c r="H339" s="137" t="s">
        <v>341</v>
      </c>
      <c r="I339" s="137">
        <v>512132711</v>
      </c>
      <c r="J339" s="137" t="s">
        <v>224</v>
      </c>
      <c r="K339" s="21">
        <v>46148.665393518517</v>
      </c>
      <c r="L339" s="21">
        <v>46150.661562499998</v>
      </c>
      <c r="M339" s="137" t="s">
        <v>352</v>
      </c>
      <c r="N339" s="137" t="s">
        <v>352</v>
      </c>
      <c r="O339" s="137" t="s">
        <v>35</v>
      </c>
      <c r="P339" s="137">
        <v>0</v>
      </c>
      <c r="Q339" s="137" t="s">
        <v>191</v>
      </c>
      <c r="R339" s="137" t="s">
        <v>342</v>
      </c>
      <c r="S339" s="137" t="s">
        <v>181</v>
      </c>
    </row>
    <row r="340" spans="1:19" s="137" customFormat="1">
      <c r="A340" s="137" t="s">
        <v>186</v>
      </c>
      <c r="B340" s="137" t="s">
        <v>10</v>
      </c>
      <c r="C340" s="137" t="s">
        <v>185</v>
      </c>
      <c r="D340" s="137" t="s">
        <v>311</v>
      </c>
      <c r="E340" s="137">
        <v>33279</v>
      </c>
      <c r="F340" s="137" t="s">
        <v>5</v>
      </c>
      <c r="G340" s="137" t="s">
        <v>28</v>
      </c>
      <c r="H340" s="137" t="s">
        <v>341</v>
      </c>
      <c r="I340" s="137">
        <v>512132711</v>
      </c>
      <c r="J340" s="137" t="s">
        <v>224</v>
      </c>
      <c r="K340" s="21">
        <v>46148.665393518517</v>
      </c>
      <c r="L340" s="21">
        <v>46150.661562499998</v>
      </c>
      <c r="M340" s="137" t="s">
        <v>353</v>
      </c>
      <c r="N340" s="137" t="s">
        <v>197</v>
      </c>
      <c r="O340" s="137" t="s">
        <v>41</v>
      </c>
      <c r="P340" s="137">
        <v>0</v>
      </c>
      <c r="Q340" s="137" t="s">
        <v>191</v>
      </c>
      <c r="R340" s="137" t="s">
        <v>342</v>
      </c>
      <c r="S340" s="137" t="s">
        <v>181</v>
      </c>
    </row>
    <row r="341" spans="1:19" s="137" customFormat="1">
      <c r="A341" s="137" t="s">
        <v>186</v>
      </c>
      <c r="B341" s="137" t="s">
        <v>10</v>
      </c>
      <c r="C341" s="137" t="s">
        <v>185</v>
      </c>
      <c r="D341" s="137" t="s">
        <v>311</v>
      </c>
      <c r="E341" s="137">
        <v>33279</v>
      </c>
      <c r="F341" s="137" t="s">
        <v>5</v>
      </c>
      <c r="G341" s="137" t="s">
        <v>28</v>
      </c>
      <c r="H341" s="137" t="s">
        <v>341</v>
      </c>
      <c r="I341" s="137">
        <v>512132711</v>
      </c>
      <c r="J341" s="137" t="s">
        <v>224</v>
      </c>
      <c r="K341" s="21">
        <v>46148.665393518517</v>
      </c>
      <c r="L341" s="21">
        <v>46150.661562499998</v>
      </c>
      <c r="M341" s="137" t="s">
        <v>353</v>
      </c>
      <c r="N341" s="137" t="s">
        <v>330</v>
      </c>
      <c r="O341" s="137" t="s">
        <v>41</v>
      </c>
      <c r="P341" s="137">
        <v>0</v>
      </c>
      <c r="Q341" s="137" t="s">
        <v>191</v>
      </c>
      <c r="R341" s="137" t="s">
        <v>342</v>
      </c>
      <c r="S341" s="137" t="s">
        <v>181</v>
      </c>
    </row>
    <row r="342" spans="1:19" s="137" customFormat="1">
      <c r="A342" s="137" t="s">
        <v>186</v>
      </c>
      <c r="B342" s="137" t="s">
        <v>10</v>
      </c>
      <c r="C342" s="137" t="s">
        <v>185</v>
      </c>
      <c r="D342" s="137" t="s">
        <v>311</v>
      </c>
      <c r="E342" s="137">
        <v>33279</v>
      </c>
      <c r="F342" s="137" t="s">
        <v>5</v>
      </c>
      <c r="G342" s="137" t="s">
        <v>28</v>
      </c>
      <c r="H342" s="137" t="s">
        <v>341</v>
      </c>
      <c r="I342" s="137">
        <v>512132711</v>
      </c>
      <c r="J342" s="137" t="s">
        <v>224</v>
      </c>
      <c r="K342" s="21">
        <v>46148.665393518517</v>
      </c>
      <c r="L342" s="21">
        <v>46150.661562499998</v>
      </c>
      <c r="M342" s="137" t="s">
        <v>353</v>
      </c>
      <c r="N342" s="137" t="s">
        <v>354</v>
      </c>
      <c r="O342" s="137" t="s">
        <v>39</v>
      </c>
      <c r="P342" s="137">
        <v>0</v>
      </c>
      <c r="Q342" s="137" t="s">
        <v>191</v>
      </c>
      <c r="R342" s="137" t="s">
        <v>342</v>
      </c>
      <c r="S342" s="137" t="s">
        <v>181</v>
      </c>
    </row>
    <row r="343" spans="1:19" s="137" customFormat="1">
      <c r="A343" s="137" t="s">
        <v>186</v>
      </c>
      <c r="B343" s="137" t="s">
        <v>10</v>
      </c>
      <c r="C343" s="137" t="s">
        <v>185</v>
      </c>
      <c r="D343" s="137" t="s">
        <v>311</v>
      </c>
      <c r="E343" s="137">
        <v>33279</v>
      </c>
      <c r="F343" s="137" t="s">
        <v>5</v>
      </c>
      <c r="G343" s="137" t="s">
        <v>28</v>
      </c>
      <c r="H343" s="137" t="s">
        <v>341</v>
      </c>
      <c r="I343" s="137">
        <v>512132711</v>
      </c>
      <c r="J343" s="137" t="s">
        <v>224</v>
      </c>
      <c r="K343" s="21">
        <v>46148.665393518517</v>
      </c>
      <c r="L343" s="21">
        <v>46150.661562499998</v>
      </c>
      <c r="M343" s="137" t="s">
        <v>353</v>
      </c>
      <c r="N343" s="137" t="s">
        <v>355</v>
      </c>
      <c r="O343" s="137" t="s">
        <v>35</v>
      </c>
      <c r="P343" s="137">
        <v>0</v>
      </c>
      <c r="Q343" s="137" t="s">
        <v>191</v>
      </c>
      <c r="R343" s="137" t="s">
        <v>342</v>
      </c>
      <c r="S343" s="137" t="s">
        <v>181</v>
      </c>
    </row>
    <row r="344" spans="1:19" s="137" customFormat="1">
      <c r="A344" s="137" t="s">
        <v>186</v>
      </c>
      <c r="B344" s="137" t="s">
        <v>10</v>
      </c>
      <c r="C344" s="137" t="s">
        <v>185</v>
      </c>
      <c r="D344" s="137" t="s">
        <v>311</v>
      </c>
      <c r="E344" s="137">
        <v>33279</v>
      </c>
      <c r="F344" s="137" t="s">
        <v>5</v>
      </c>
      <c r="G344" s="137" t="s">
        <v>28</v>
      </c>
      <c r="H344" s="137" t="s">
        <v>341</v>
      </c>
      <c r="I344" s="137">
        <v>512132711</v>
      </c>
      <c r="J344" s="137" t="s">
        <v>224</v>
      </c>
      <c r="K344" s="21">
        <v>46148.665393518517</v>
      </c>
      <c r="L344" s="21">
        <v>46150.661562499998</v>
      </c>
      <c r="M344" s="137" t="s">
        <v>353</v>
      </c>
      <c r="N344" s="137" t="s">
        <v>356</v>
      </c>
      <c r="O344" s="137" t="s">
        <v>39</v>
      </c>
      <c r="P344" s="137">
        <v>0</v>
      </c>
      <c r="Q344" s="137" t="s">
        <v>191</v>
      </c>
      <c r="R344" s="137" t="s">
        <v>342</v>
      </c>
      <c r="S344" s="137" t="s">
        <v>181</v>
      </c>
    </row>
    <row r="345" spans="1:19" s="137" customFormat="1">
      <c r="A345" s="137" t="s">
        <v>186</v>
      </c>
      <c r="B345" s="137" t="s">
        <v>10</v>
      </c>
      <c r="C345" s="137" t="s">
        <v>185</v>
      </c>
      <c r="D345" s="137" t="s">
        <v>311</v>
      </c>
      <c r="E345" s="137">
        <v>33279</v>
      </c>
      <c r="F345" s="137" t="s">
        <v>5</v>
      </c>
      <c r="G345" s="137" t="s">
        <v>28</v>
      </c>
      <c r="H345" s="137" t="s">
        <v>341</v>
      </c>
      <c r="I345" s="137">
        <v>512132711</v>
      </c>
      <c r="J345" s="137" t="s">
        <v>224</v>
      </c>
      <c r="K345" s="21">
        <v>46148.665393518517</v>
      </c>
      <c r="L345" s="21">
        <v>46150.661562499998</v>
      </c>
      <c r="M345" s="137" t="s">
        <v>353</v>
      </c>
      <c r="N345" s="137" t="s">
        <v>357</v>
      </c>
      <c r="O345" s="137" t="s">
        <v>39</v>
      </c>
      <c r="P345" s="137">
        <v>0</v>
      </c>
      <c r="Q345" s="137" t="s">
        <v>191</v>
      </c>
      <c r="R345" s="137" t="s">
        <v>342</v>
      </c>
      <c r="S345" s="137" t="s">
        <v>181</v>
      </c>
    </row>
    <row r="346" spans="1:19" s="137" customFormat="1">
      <c r="A346" s="137" t="s">
        <v>186</v>
      </c>
      <c r="B346" s="137" t="s">
        <v>10</v>
      </c>
      <c r="C346" s="137" t="s">
        <v>185</v>
      </c>
      <c r="D346" s="137" t="s">
        <v>311</v>
      </c>
      <c r="E346" s="137">
        <v>33279</v>
      </c>
      <c r="F346" s="137" t="s">
        <v>5</v>
      </c>
      <c r="G346" s="137" t="s">
        <v>28</v>
      </c>
      <c r="H346" s="137" t="s">
        <v>341</v>
      </c>
      <c r="I346" s="137">
        <v>512132711</v>
      </c>
      <c r="J346" s="137" t="s">
        <v>224</v>
      </c>
      <c r="K346" s="21">
        <v>46148.665393518517</v>
      </c>
      <c r="L346" s="21">
        <v>46150.661562499998</v>
      </c>
      <c r="M346" s="137" t="s">
        <v>358</v>
      </c>
      <c r="N346" s="137" t="s">
        <v>359</v>
      </c>
      <c r="O346" s="137" t="s">
        <v>39</v>
      </c>
      <c r="P346" s="137">
        <v>0</v>
      </c>
      <c r="Q346" s="137" t="s">
        <v>191</v>
      </c>
      <c r="R346" s="137" t="s">
        <v>342</v>
      </c>
      <c r="S346" s="137" t="s">
        <v>181</v>
      </c>
    </row>
    <row r="347" spans="1:19" s="137" customFormat="1">
      <c r="A347" s="137" t="s">
        <v>186</v>
      </c>
      <c r="B347" s="137" t="s">
        <v>10</v>
      </c>
      <c r="C347" s="137" t="s">
        <v>185</v>
      </c>
      <c r="D347" s="137" t="s">
        <v>311</v>
      </c>
      <c r="E347" s="137">
        <v>33279</v>
      </c>
      <c r="F347" s="137" t="s">
        <v>5</v>
      </c>
      <c r="G347" s="137" t="s">
        <v>28</v>
      </c>
      <c r="H347" s="137" t="s">
        <v>341</v>
      </c>
      <c r="I347" s="137">
        <v>512132711</v>
      </c>
      <c r="J347" s="137" t="s">
        <v>224</v>
      </c>
      <c r="K347" s="21">
        <v>46148.665393518517</v>
      </c>
      <c r="L347" s="21">
        <v>46150.661562499998</v>
      </c>
      <c r="M347" s="137" t="s">
        <v>358</v>
      </c>
      <c r="N347" s="137" t="s">
        <v>360</v>
      </c>
      <c r="O347" s="137" t="s">
        <v>35</v>
      </c>
      <c r="P347" s="137">
        <v>0</v>
      </c>
      <c r="Q347" s="137" t="s">
        <v>191</v>
      </c>
      <c r="R347" s="137" t="s">
        <v>342</v>
      </c>
      <c r="S347" s="137" t="s">
        <v>181</v>
      </c>
    </row>
    <row r="348" spans="1:19" s="137" customFormat="1">
      <c r="A348" s="137" t="s">
        <v>186</v>
      </c>
      <c r="B348" s="137" t="s">
        <v>10</v>
      </c>
      <c r="C348" s="137" t="s">
        <v>185</v>
      </c>
      <c r="D348" s="137" t="s">
        <v>311</v>
      </c>
      <c r="E348" s="137">
        <v>33279</v>
      </c>
      <c r="F348" s="137" t="s">
        <v>5</v>
      </c>
      <c r="G348" s="137" t="s">
        <v>28</v>
      </c>
      <c r="H348" s="137" t="s">
        <v>341</v>
      </c>
      <c r="I348" s="137">
        <v>512132711</v>
      </c>
      <c r="J348" s="137" t="s">
        <v>224</v>
      </c>
      <c r="K348" s="21">
        <v>46148.665393518517</v>
      </c>
      <c r="L348" s="21">
        <v>46150.661562499998</v>
      </c>
      <c r="M348" s="137" t="s">
        <v>358</v>
      </c>
      <c r="N348" s="137" t="s">
        <v>361</v>
      </c>
      <c r="O348" s="137" t="s">
        <v>41</v>
      </c>
      <c r="P348" s="137">
        <v>0</v>
      </c>
      <c r="Q348" s="137" t="s">
        <v>191</v>
      </c>
      <c r="R348" s="137" t="s">
        <v>342</v>
      </c>
      <c r="S348" s="137" t="s">
        <v>181</v>
      </c>
    </row>
    <row r="349" spans="1:19" s="137" customFormat="1">
      <c r="A349" s="137" t="s">
        <v>186</v>
      </c>
      <c r="B349" s="137" t="s">
        <v>10</v>
      </c>
      <c r="C349" s="137" t="s">
        <v>185</v>
      </c>
      <c r="D349" s="137" t="s">
        <v>311</v>
      </c>
      <c r="E349" s="137">
        <v>33279</v>
      </c>
      <c r="F349" s="137" t="s">
        <v>5</v>
      </c>
      <c r="G349" s="137" t="s">
        <v>28</v>
      </c>
      <c r="H349" s="137" t="s">
        <v>341</v>
      </c>
      <c r="I349" s="137">
        <v>512132711</v>
      </c>
      <c r="J349" s="137" t="s">
        <v>224</v>
      </c>
      <c r="K349" s="21">
        <v>46148.665393518517</v>
      </c>
      <c r="L349" s="21">
        <v>46150.661562499998</v>
      </c>
      <c r="M349" s="137" t="s">
        <v>362</v>
      </c>
      <c r="N349" s="137" t="s">
        <v>363</v>
      </c>
      <c r="O349" s="137" t="s">
        <v>37</v>
      </c>
      <c r="P349" s="137">
        <v>0</v>
      </c>
      <c r="Q349" s="137" t="s">
        <v>191</v>
      </c>
      <c r="R349" s="137" t="s">
        <v>342</v>
      </c>
      <c r="S349" s="137" t="s">
        <v>181</v>
      </c>
    </row>
    <row r="350" spans="1:19" s="137" customFormat="1">
      <c r="A350" s="137" t="s">
        <v>186</v>
      </c>
      <c r="B350" s="137" t="s">
        <v>10</v>
      </c>
      <c r="C350" s="137" t="s">
        <v>185</v>
      </c>
      <c r="D350" s="137" t="s">
        <v>311</v>
      </c>
      <c r="E350" s="137">
        <v>33279</v>
      </c>
      <c r="F350" s="137" t="s">
        <v>5</v>
      </c>
      <c r="G350" s="137" t="s">
        <v>28</v>
      </c>
      <c r="H350" s="137" t="s">
        <v>341</v>
      </c>
      <c r="I350" s="137">
        <v>512132711</v>
      </c>
      <c r="J350" s="137" t="s">
        <v>224</v>
      </c>
      <c r="K350" s="21">
        <v>46148.665393518517</v>
      </c>
      <c r="L350" s="21">
        <v>46150.661562499998</v>
      </c>
      <c r="M350" s="137" t="s">
        <v>364</v>
      </c>
      <c r="N350" s="137" t="s">
        <v>365</v>
      </c>
      <c r="O350" s="137" t="s">
        <v>35</v>
      </c>
      <c r="P350" s="137">
        <v>0</v>
      </c>
      <c r="Q350" s="137" t="s">
        <v>191</v>
      </c>
      <c r="R350" s="137" t="s">
        <v>342</v>
      </c>
      <c r="S350" s="137" t="s">
        <v>181</v>
      </c>
    </row>
    <row r="351" spans="1:19" s="137" customFormat="1">
      <c r="A351" s="137" t="s">
        <v>186</v>
      </c>
      <c r="B351" s="137" t="s">
        <v>10</v>
      </c>
      <c r="C351" s="137" t="s">
        <v>185</v>
      </c>
      <c r="D351" s="137" t="s">
        <v>311</v>
      </c>
      <c r="E351" s="137">
        <v>33279</v>
      </c>
      <c r="F351" s="137" t="s">
        <v>5</v>
      </c>
      <c r="G351" s="137" t="s">
        <v>28</v>
      </c>
      <c r="H351" s="137" t="s">
        <v>341</v>
      </c>
      <c r="I351" s="137">
        <v>512132711</v>
      </c>
      <c r="J351" s="137" t="s">
        <v>224</v>
      </c>
      <c r="K351" s="21">
        <v>46148.665393518517</v>
      </c>
      <c r="L351" s="21">
        <v>46150.661562499998</v>
      </c>
      <c r="M351" s="137" t="s">
        <v>364</v>
      </c>
      <c r="N351" s="137" t="s">
        <v>366</v>
      </c>
      <c r="O351" s="137" t="s">
        <v>35</v>
      </c>
      <c r="P351" s="137">
        <v>0</v>
      </c>
      <c r="Q351" s="137" t="s">
        <v>191</v>
      </c>
      <c r="R351" s="137" t="s">
        <v>342</v>
      </c>
      <c r="S351" s="137" t="s">
        <v>181</v>
      </c>
    </row>
    <row r="352" spans="1:19" s="137" customFormat="1">
      <c r="A352" s="137" t="s">
        <v>186</v>
      </c>
      <c r="B352" s="137" t="s">
        <v>10</v>
      </c>
      <c r="C352" s="137" t="s">
        <v>185</v>
      </c>
      <c r="D352" s="137" t="s">
        <v>311</v>
      </c>
      <c r="E352" s="137">
        <v>33279</v>
      </c>
      <c r="F352" s="137" t="s">
        <v>5</v>
      </c>
      <c r="G352" s="137" t="s">
        <v>28</v>
      </c>
      <c r="H352" s="137" t="s">
        <v>341</v>
      </c>
      <c r="I352" s="137">
        <v>512132711</v>
      </c>
      <c r="J352" s="137" t="s">
        <v>224</v>
      </c>
      <c r="K352" s="21">
        <v>46148.665393518517</v>
      </c>
      <c r="L352" s="21">
        <v>46150.661562499998</v>
      </c>
      <c r="M352" s="137" t="s">
        <v>364</v>
      </c>
      <c r="N352" s="137" t="s">
        <v>367</v>
      </c>
      <c r="O352" s="137" t="s">
        <v>41</v>
      </c>
      <c r="P352" s="137">
        <v>0</v>
      </c>
      <c r="Q352" s="137" t="s">
        <v>191</v>
      </c>
      <c r="R352" s="137" t="s">
        <v>342</v>
      </c>
      <c r="S352" s="137" t="s">
        <v>181</v>
      </c>
    </row>
    <row r="353" spans="1:19" s="137" customFormat="1">
      <c r="A353" s="137" t="s">
        <v>186</v>
      </c>
      <c r="B353" s="137" t="s">
        <v>10</v>
      </c>
      <c r="C353" s="137" t="s">
        <v>185</v>
      </c>
      <c r="D353" s="137" t="s">
        <v>317</v>
      </c>
      <c r="E353" s="137">
        <v>39025</v>
      </c>
      <c r="F353" s="137" t="s">
        <v>5</v>
      </c>
      <c r="G353" s="137" t="s">
        <v>28</v>
      </c>
      <c r="H353" s="137" t="s">
        <v>341</v>
      </c>
      <c r="I353" s="137">
        <v>512132850</v>
      </c>
      <c r="J353" s="137" t="s">
        <v>224</v>
      </c>
      <c r="K353" s="21">
        <v>46149.621134259258</v>
      </c>
      <c r="L353" s="21">
        <v>46150.663888888892</v>
      </c>
      <c r="M353" s="137" t="s">
        <v>287</v>
      </c>
      <c r="N353" s="137" t="s">
        <v>287</v>
      </c>
      <c r="O353" s="137" t="s">
        <v>35</v>
      </c>
      <c r="P353" s="137">
        <v>0</v>
      </c>
      <c r="Q353" s="137" t="s">
        <v>191</v>
      </c>
      <c r="R353" s="137" t="s">
        <v>342</v>
      </c>
      <c r="S353" s="137" t="s">
        <v>181</v>
      </c>
    </row>
    <row r="354" spans="1:19" s="137" customFormat="1">
      <c r="A354" s="137" t="s">
        <v>186</v>
      </c>
      <c r="B354" s="137" t="s">
        <v>10</v>
      </c>
      <c r="C354" s="137" t="s">
        <v>185</v>
      </c>
      <c r="D354" s="137" t="s">
        <v>317</v>
      </c>
      <c r="E354" s="137">
        <v>39025</v>
      </c>
      <c r="F354" s="137" t="s">
        <v>5</v>
      </c>
      <c r="G354" s="137" t="s">
        <v>28</v>
      </c>
      <c r="H354" s="137" t="s">
        <v>341</v>
      </c>
      <c r="I354" s="137">
        <v>512132850</v>
      </c>
      <c r="J354" s="137" t="s">
        <v>224</v>
      </c>
      <c r="K354" s="21">
        <v>46149.621134259258</v>
      </c>
      <c r="L354" s="21">
        <v>46150.663888888892</v>
      </c>
      <c r="M354" s="137" t="s">
        <v>343</v>
      </c>
      <c r="N354" s="137" t="s">
        <v>288</v>
      </c>
      <c r="O354" s="137" t="s">
        <v>39</v>
      </c>
      <c r="P354" s="137">
        <v>0</v>
      </c>
      <c r="Q354" s="137" t="s">
        <v>191</v>
      </c>
      <c r="R354" s="137" t="s">
        <v>342</v>
      </c>
      <c r="S354" s="137" t="s">
        <v>181</v>
      </c>
    </row>
    <row r="355" spans="1:19" s="137" customFormat="1">
      <c r="A355" s="137" t="s">
        <v>186</v>
      </c>
      <c r="B355" s="137" t="s">
        <v>10</v>
      </c>
      <c r="C355" s="137" t="s">
        <v>185</v>
      </c>
      <c r="D355" s="137" t="s">
        <v>317</v>
      </c>
      <c r="E355" s="137">
        <v>39025</v>
      </c>
      <c r="F355" s="137" t="s">
        <v>5</v>
      </c>
      <c r="G355" s="137" t="s">
        <v>28</v>
      </c>
      <c r="H355" s="137" t="s">
        <v>341</v>
      </c>
      <c r="I355" s="137">
        <v>512132850</v>
      </c>
      <c r="J355" s="137" t="s">
        <v>224</v>
      </c>
      <c r="K355" s="21">
        <v>46149.621134259258</v>
      </c>
      <c r="L355" s="21">
        <v>46150.663888888892</v>
      </c>
      <c r="M355" s="137" t="s">
        <v>343</v>
      </c>
      <c r="N355" s="137" t="s">
        <v>193</v>
      </c>
      <c r="O355" s="137" t="s">
        <v>35</v>
      </c>
      <c r="P355" s="137">
        <v>0</v>
      </c>
      <c r="Q355" s="137" t="s">
        <v>191</v>
      </c>
      <c r="R355" s="137" t="s">
        <v>342</v>
      </c>
      <c r="S355" s="137" t="s">
        <v>181</v>
      </c>
    </row>
    <row r="356" spans="1:19" s="137" customFormat="1">
      <c r="A356" s="137" t="s">
        <v>186</v>
      </c>
      <c r="B356" s="137" t="s">
        <v>10</v>
      </c>
      <c r="C356" s="137" t="s">
        <v>185</v>
      </c>
      <c r="D356" s="137" t="s">
        <v>317</v>
      </c>
      <c r="E356" s="137">
        <v>39025</v>
      </c>
      <c r="F356" s="137" t="s">
        <v>5</v>
      </c>
      <c r="G356" s="137" t="s">
        <v>28</v>
      </c>
      <c r="H356" s="137" t="s">
        <v>341</v>
      </c>
      <c r="I356" s="137">
        <v>512132850</v>
      </c>
      <c r="J356" s="137" t="s">
        <v>224</v>
      </c>
      <c r="K356" s="21">
        <v>46149.621134259258</v>
      </c>
      <c r="L356" s="21">
        <v>46150.663888888892</v>
      </c>
      <c r="M356" s="137" t="s">
        <v>344</v>
      </c>
      <c r="N356" s="137" t="s">
        <v>345</v>
      </c>
      <c r="O356" s="137" t="s">
        <v>39</v>
      </c>
      <c r="P356" s="137">
        <v>0</v>
      </c>
      <c r="Q356" s="137" t="s">
        <v>191</v>
      </c>
      <c r="R356" s="137" t="s">
        <v>342</v>
      </c>
      <c r="S356" s="137" t="s">
        <v>181</v>
      </c>
    </row>
    <row r="357" spans="1:19" s="137" customFormat="1">
      <c r="A357" s="137" t="s">
        <v>186</v>
      </c>
      <c r="B357" s="137" t="s">
        <v>10</v>
      </c>
      <c r="C357" s="137" t="s">
        <v>185</v>
      </c>
      <c r="D357" s="137" t="s">
        <v>317</v>
      </c>
      <c r="E357" s="137">
        <v>39025</v>
      </c>
      <c r="F357" s="137" t="s">
        <v>5</v>
      </c>
      <c r="G357" s="137" t="s">
        <v>28</v>
      </c>
      <c r="H357" s="137" t="s">
        <v>341</v>
      </c>
      <c r="I357" s="137">
        <v>512132850</v>
      </c>
      <c r="J357" s="137" t="s">
        <v>224</v>
      </c>
      <c r="K357" s="21">
        <v>46149.621134259258</v>
      </c>
      <c r="L357" s="21">
        <v>46150.663888888892</v>
      </c>
      <c r="M357" s="137" t="s">
        <v>344</v>
      </c>
      <c r="N357" s="137" t="s">
        <v>346</v>
      </c>
      <c r="O357" s="137" t="s">
        <v>39</v>
      </c>
      <c r="P357" s="137">
        <v>0</v>
      </c>
      <c r="Q357" s="137" t="s">
        <v>191</v>
      </c>
      <c r="R357" s="137" t="s">
        <v>342</v>
      </c>
      <c r="S357" s="137" t="s">
        <v>181</v>
      </c>
    </row>
    <row r="358" spans="1:19" s="137" customFormat="1">
      <c r="A358" s="137" t="s">
        <v>186</v>
      </c>
      <c r="B358" s="137" t="s">
        <v>10</v>
      </c>
      <c r="C358" s="137" t="s">
        <v>185</v>
      </c>
      <c r="D358" s="137" t="s">
        <v>317</v>
      </c>
      <c r="E358" s="137">
        <v>39025</v>
      </c>
      <c r="F358" s="137" t="s">
        <v>5</v>
      </c>
      <c r="G358" s="137" t="s">
        <v>28</v>
      </c>
      <c r="H358" s="137" t="s">
        <v>341</v>
      </c>
      <c r="I358" s="137">
        <v>512132850</v>
      </c>
      <c r="J358" s="137" t="s">
        <v>224</v>
      </c>
      <c r="K358" s="21">
        <v>46149.621134259258</v>
      </c>
      <c r="L358" s="21">
        <v>46150.663888888892</v>
      </c>
      <c r="M358" s="137" t="s">
        <v>347</v>
      </c>
      <c r="N358" s="137" t="s">
        <v>348</v>
      </c>
      <c r="O358" s="137" t="s">
        <v>41</v>
      </c>
      <c r="P358" s="137">
        <v>0</v>
      </c>
      <c r="Q358" s="137" t="s">
        <v>191</v>
      </c>
      <c r="R358" s="137" t="s">
        <v>342</v>
      </c>
      <c r="S358" s="137" t="s">
        <v>181</v>
      </c>
    </row>
    <row r="359" spans="1:19" s="137" customFormat="1">
      <c r="A359" s="137" t="s">
        <v>186</v>
      </c>
      <c r="B359" s="137" t="s">
        <v>10</v>
      </c>
      <c r="C359" s="137" t="s">
        <v>185</v>
      </c>
      <c r="D359" s="137" t="s">
        <v>317</v>
      </c>
      <c r="E359" s="137">
        <v>39025</v>
      </c>
      <c r="F359" s="137" t="s">
        <v>5</v>
      </c>
      <c r="G359" s="137" t="s">
        <v>28</v>
      </c>
      <c r="H359" s="137" t="s">
        <v>341</v>
      </c>
      <c r="I359" s="137">
        <v>512132850</v>
      </c>
      <c r="J359" s="137" t="s">
        <v>224</v>
      </c>
      <c r="K359" s="21">
        <v>46149.621134259258</v>
      </c>
      <c r="L359" s="21">
        <v>46150.663888888892</v>
      </c>
      <c r="M359" s="137" t="s">
        <v>347</v>
      </c>
      <c r="N359" s="137" t="s">
        <v>349</v>
      </c>
      <c r="O359" s="137" t="s">
        <v>39</v>
      </c>
      <c r="P359" s="137">
        <v>0</v>
      </c>
      <c r="Q359" s="137" t="s">
        <v>191</v>
      </c>
      <c r="R359" s="137" t="s">
        <v>342</v>
      </c>
      <c r="S359" s="137" t="s">
        <v>181</v>
      </c>
    </row>
    <row r="360" spans="1:19" s="137" customFormat="1">
      <c r="A360" s="137" t="s">
        <v>186</v>
      </c>
      <c r="B360" s="137" t="s">
        <v>10</v>
      </c>
      <c r="C360" s="137" t="s">
        <v>185</v>
      </c>
      <c r="D360" s="137" t="s">
        <v>317</v>
      </c>
      <c r="E360" s="137">
        <v>39025</v>
      </c>
      <c r="F360" s="137" t="s">
        <v>5</v>
      </c>
      <c r="G360" s="137" t="s">
        <v>28</v>
      </c>
      <c r="H360" s="137" t="s">
        <v>341</v>
      </c>
      <c r="I360" s="137">
        <v>512132850</v>
      </c>
      <c r="J360" s="137" t="s">
        <v>224</v>
      </c>
      <c r="K360" s="21">
        <v>46149.621134259258</v>
      </c>
      <c r="L360" s="21">
        <v>46150.663888888892</v>
      </c>
      <c r="M360" s="137" t="s">
        <v>347</v>
      </c>
      <c r="N360" s="137" t="s">
        <v>329</v>
      </c>
      <c r="O360" s="137" t="s">
        <v>35</v>
      </c>
      <c r="P360" s="137">
        <v>0</v>
      </c>
      <c r="Q360" s="137" t="s">
        <v>191</v>
      </c>
      <c r="R360" s="137" t="s">
        <v>342</v>
      </c>
      <c r="S360" s="137" t="s">
        <v>181</v>
      </c>
    </row>
    <row r="361" spans="1:19" s="137" customFormat="1">
      <c r="A361" s="137" t="s">
        <v>186</v>
      </c>
      <c r="B361" s="137" t="s">
        <v>10</v>
      </c>
      <c r="C361" s="137" t="s">
        <v>185</v>
      </c>
      <c r="D361" s="137" t="s">
        <v>317</v>
      </c>
      <c r="E361" s="137">
        <v>39025</v>
      </c>
      <c r="F361" s="137" t="s">
        <v>5</v>
      </c>
      <c r="G361" s="137" t="s">
        <v>28</v>
      </c>
      <c r="H361" s="137" t="s">
        <v>341</v>
      </c>
      <c r="I361" s="137">
        <v>512132850</v>
      </c>
      <c r="J361" s="137" t="s">
        <v>224</v>
      </c>
      <c r="K361" s="21">
        <v>46149.621134259258</v>
      </c>
      <c r="L361" s="21">
        <v>46150.663888888892</v>
      </c>
      <c r="M361" s="137" t="s">
        <v>347</v>
      </c>
      <c r="N361" s="137" t="s">
        <v>194</v>
      </c>
      <c r="O361" s="137" t="s">
        <v>41</v>
      </c>
      <c r="P361" s="137">
        <v>0</v>
      </c>
      <c r="Q361" s="137" t="s">
        <v>191</v>
      </c>
      <c r="R361" s="137" t="s">
        <v>342</v>
      </c>
      <c r="S361" s="137" t="s">
        <v>181</v>
      </c>
    </row>
    <row r="362" spans="1:19" s="137" customFormat="1">
      <c r="A362" s="137" t="s">
        <v>186</v>
      </c>
      <c r="B362" s="137" t="s">
        <v>10</v>
      </c>
      <c r="C362" s="137" t="s">
        <v>185</v>
      </c>
      <c r="D362" s="137" t="s">
        <v>317</v>
      </c>
      <c r="E362" s="137">
        <v>39025</v>
      </c>
      <c r="F362" s="137" t="s">
        <v>5</v>
      </c>
      <c r="G362" s="137" t="s">
        <v>28</v>
      </c>
      <c r="H362" s="137" t="s">
        <v>341</v>
      </c>
      <c r="I362" s="137">
        <v>512132850</v>
      </c>
      <c r="J362" s="137" t="s">
        <v>224</v>
      </c>
      <c r="K362" s="21">
        <v>46149.621134259258</v>
      </c>
      <c r="L362" s="21">
        <v>46150.663888888892</v>
      </c>
      <c r="M362" s="137" t="s">
        <v>347</v>
      </c>
      <c r="N362" s="137" t="s">
        <v>350</v>
      </c>
      <c r="O362" s="137" t="s">
        <v>39</v>
      </c>
      <c r="P362" s="137">
        <v>0</v>
      </c>
      <c r="Q362" s="137" t="s">
        <v>191</v>
      </c>
      <c r="R362" s="137" t="s">
        <v>342</v>
      </c>
      <c r="S362" s="137" t="s">
        <v>181</v>
      </c>
    </row>
    <row r="363" spans="1:19" s="137" customFormat="1">
      <c r="A363" s="137" t="s">
        <v>186</v>
      </c>
      <c r="B363" s="137" t="s">
        <v>10</v>
      </c>
      <c r="C363" s="137" t="s">
        <v>185</v>
      </c>
      <c r="D363" s="137" t="s">
        <v>317</v>
      </c>
      <c r="E363" s="137">
        <v>39025</v>
      </c>
      <c r="F363" s="137" t="s">
        <v>5</v>
      </c>
      <c r="G363" s="137" t="s">
        <v>28</v>
      </c>
      <c r="H363" s="137" t="s">
        <v>341</v>
      </c>
      <c r="I363" s="137">
        <v>512132850</v>
      </c>
      <c r="J363" s="137" t="s">
        <v>224</v>
      </c>
      <c r="K363" s="21">
        <v>46149.621134259258</v>
      </c>
      <c r="L363" s="21">
        <v>46150.663888888892</v>
      </c>
      <c r="M363" s="137" t="s">
        <v>347</v>
      </c>
      <c r="N363" s="137" t="s">
        <v>195</v>
      </c>
      <c r="O363" s="137" t="s">
        <v>41</v>
      </c>
      <c r="P363" s="137">
        <v>0</v>
      </c>
      <c r="Q363" s="137" t="s">
        <v>191</v>
      </c>
      <c r="R363" s="137" t="s">
        <v>342</v>
      </c>
      <c r="S363" s="137" t="s">
        <v>181</v>
      </c>
    </row>
    <row r="364" spans="1:19" s="137" customFormat="1">
      <c r="A364" s="137" t="s">
        <v>186</v>
      </c>
      <c r="B364" s="137" t="s">
        <v>10</v>
      </c>
      <c r="C364" s="137" t="s">
        <v>185</v>
      </c>
      <c r="D364" s="137" t="s">
        <v>317</v>
      </c>
      <c r="E364" s="137">
        <v>39025</v>
      </c>
      <c r="F364" s="137" t="s">
        <v>5</v>
      </c>
      <c r="G364" s="137" t="s">
        <v>28</v>
      </c>
      <c r="H364" s="137" t="s">
        <v>341</v>
      </c>
      <c r="I364" s="137">
        <v>512132850</v>
      </c>
      <c r="J364" s="137" t="s">
        <v>224</v>
      </c>
      <c r="K364" s="21">
        <v>46149.621134259258</v>
      </c>
      <c r="L364" s="21">
        <v>46150.663888888892</v>
      </c>
      <c r="M364" s="137" t="s">
        <v>347</v>
      </c>
      <c r="N364" s="137" t="s">
        <v>351</v>
      </c>
      <c r="O364" s="137" t="s">
        <v>35</v>
      </c>
      <c r="P364" s="137">
        <v>0</v>
      </c>
      <c r="Q364" s="137" t="s">
        <v>191</v>
      </c>
      <c r="R364" s="137" t="s">
        <v>342</v>
      </c>
      <c r="S364" s="137" t="s">
        <v>181</v>
      </c>
    </row>
    <row r="365" spans="1:19" s="137" customFormat="1">
      <c r="A365" s="137" t="s">
        <v>186</v>
      </c>
      <c r="B365" s="137" t="s">
        <v>10</v>
      </c>
      <c r="C365" s="137" t="s">
        <v>185</v>
      </c>
      <c r="D365" s="137" t="s">
        <v>317</v>
      </c>
      <c r="E365" s="137">
        <v>39025</v>
      </c>
      <c r="F365" s="137" t="s">
        <v>5</v>
      </c>
      <c r="G365" s="137" t="s">
        <v>28</v>
      </c>
      <c r="H365" s="137" t="s">
        <v>341</v>
      </c>
      <c r="I365" s="137">
        <v>512132850</v>
      </c>
      <c r="J365" s="137" t="s">
        <v>224</v>
      </c>
      <c r="K365" s="21">
        <v>46149.621134259258</v>
      </c>
      <c r="L365" s="21">
        <v>46150.663888888892</v>
      </c>
      <c r="M365" s="137" t="s">
        <v>347</v>
      </c>
      <c r="N365" s="137" t="s">
        <v>196</v>
      </c>
      <c r="O365" s="137" t="s">
        <v>41</v>
      </c>
      <c r="P365" s="137">
        <v>0</v>
      </c>
      <c r="Q365" s="137" t="s">
        <v>191</v>
      </c>
      <c r="R365" s="137" t="s">
        <v>342</v>
      </c>
      <c r="S365" s="137" t="s">
        <v>181</v>
      </c>
    </row>
    <row r="366" spans="1:19" s="137" customFormat="1">
      <c r="A366" s="137" t="s">
        <v>186</v>
      </c>
      <c r="B366" s="137" t="s">
        <v>10</v>
      </c>
      <c r="C366" s="137" t="s">
        <v>185</v>
      </c>
      <c r="D366" s="137" t="s">
        <v>317</v>
      </c>
      <c r="E366" s="137">
        <v>39025</v>
      </c>
      <c r="F366" s="137" t="s">
        <v>5</v>
      </c>
      <c r="G366" s="137" t="s">
        <v>28</v>
      </c>
      <c r="H366" s="137" t="s">
        <v>341</v>
      </c>
      <c r="I366" s="137">
        <v>512132850</v>
      </c>
      <c r="J366" s="137" t="s">
        <v>224</v>
      </c>
      <c r="K366" s="21">
        <v>46149.621134259258</v>
      </c>
      <c r="L366" s="21">
        <v>46150.663888888892</v>
      </c>
      <c r="M366" s="137" t="s">
        <v>352</v>
      </c>
      <c r="N366" s="137" t="s">
        <v>352</v>
      </c>
      <c r="O366" s="137" t="s">
        <v>35</v>
      </c>
      <c r="P366" s="137">
        <v>0</v>
      </c>
      <c r="Q366" s="137" t="s">
        <v>191</v>
      </c>
      <c r="R366" s="137" t="s">
        <v>342</v>
      </c>
      <c r="S366" s="137" t="s">
        <v>181</v>
      </c>
    </row>
    <row r="367" spans="1:19" s="137" customFormat="1">
      <c r="A367" s="137" t="s">
        <v>186</v>
      </c>
      <c r="B367" s="137" t="s">
        <v>10</v>
      </c>
      <c r="C367" s="137" t="s">
        <v>185</v>
      </c>
      <c r="D367" s="137" t="s">
        <v>317</v>
      </c>
      <c r="E367" s="137">
        <v>39025</v>
      </c>
      <c r="F367" s="137" t="s">
        <v>5</v>
      </c>
      <c r="G367" s="137" t="s">
        <v>28</v>
      </c>
      <c r="H367" s="137" t="s">
        <v>341</v>
      </c>
      <c r="I367" s="137">
        <v>512132850</v>
      </c>
      <c r="J367" s="137" t="s">
        <v>224</v>
      </c>
      <c r="K367" s="21">
        <v>46149.621134259258</v>
      </c>
      <c r="L367" s="21">
        <v>46150.663888888892</v>
      </c>
      <c r="M367" s="137" t="s">
        <v>353</v>
      </c>
      <c r="N367" s="137" t="s">
        <v>197</v>
      </c>
      <c r="O367" s="137" t="s">
        <v>41</v>
      </c>
      <c r="P367" s="137">
        <v>0</v>
      </c>
      <c r="Q367" s="137" t="s">
        <v>191</v>
      </c>
      <c r="R367" s="137" t="s">
        <v>342</v>
      </c>
      <c r="S367" s="137" t="s">
        <v>181</v>
      </c>
    </row>
    <row r="368" spans="1:19" s="137" customFormat="1">
      <c r="A368" s="137" t="s">
        <v>186</v>
      </c>
      <c r="B368" s="137" t="s">
        <v>10</v>
      </c>
      <c r="C368" s="137" t="s">
        <v>185</v>
      </c>
      <c r="D368" s="137" t="s">
        <v>317</v>
      </c>
      <c r="E368" s="137">
        <v>39025</v>
      </c>
      <c r="F368" s="137" t="s">
        <v>5</v>
      </c>
      <c r="G368" s="137" t="s">
        <v>28</v>
      </c>
      <c r="H368" s="137" t="s">
        <v>341</v>
      </c>
      <c r="I368" s="137">
        <v>512132850</v>
      </c>
      <c r="J368" s="137" t="s">
        <v>224</v>
      </c>
      <c r="K368" s="21">
        <v>46149.621134259258</v>
      </c>
      <c r="L368" s="21">
        <v>46150.663888888892</v>
      </c>
      <c r="M368" s="137" t="s">
        <v>353</v>
      </c>
      <c r="N368" s="137" t="s">
        <v>330</v>
      </c>
      <c r="O368" s="137" t="s">
        <v>41</v>
      </c>
      <c r="P368" s="137">
        <v>0</v>
      </c>
      <c r="Q368" s="137" t="s">
        <v>191</v>
      </c>
      <c r="R368" s="137" t="s">
        <v>342</v>
      </c>
      <c r="S368" s="137" t="s">
        <v>181</v>
      </c>
    </row>
    <row r="369" spans="1:19" s="137" customFormat="1">
      <c r="A369" s="137" t="s">
        <v>186</v>
      </c>
      <c r="B369" s="137" t="s">
        <v>10</v>
      </c>
      <c r="C369" s="137" t="s">
        <v>185</v>
      </c>
      <c r="D369" s="137" t="s">
        <v>317</v>
      </c>
      <c r="E369" s="137">
        <v>39025</v>
      </c>
      <c r="F369" s="137" t="s">
        <v>5</v>
      </c>
      <c r="G369" s="137" t="s">
        <v>28</v>
      </c>
      <c r="H369" s="137" t="s">
        <v>341</v>
      </c>
      <c r="I369" s="137">
        <v>512132850</v>
      </c>
      <c r="J369" s="137" t="s">
        <v>224</v>
      </c>
      <c r="K369" s="21">
        <v>46149.621134259258</v>
      </c>
      <c r="L369" s="21">
        <v>46150.663888888892</v>
      </c>
      <c r="M369" s="137" t="s">
        <v>353</v>
      </c>
      <c r="N369" s="137" t="s">
        <v>354</v>
      </c>
      <c r="O369" s="137" t="s">
        <v>39</v>
      </c>
      <c r="P369" s="137">
        <v>0</v>
      </c>
      <c r="Q369" s="137" t="s">
        <v>191</v>
      </c>
      <c r="R369" s="137" t="s">
        <v>342</v>
      </c>
      <c r="S369" s="137" t="s">
        <v>181</v>
      </c>
    </row>
    <row r="370" spans="1:19" s="137" customFormat="1">
      <c r="A370" s="137" t="s">
        <v>186</v>
      </c>
      <c r="B370" s="137" t="s">
        <v>10</v>
      </c>
      <c r="C370" s="137" t="s">
        <v>185</v>
      </c>
      <c r="D370" s="137" t="s">
        <v>317</v>
      </c>
      <c r="E370" s="137">
        <v>39025</v>
      </c>
      <c r="F370" s="137" t="s">
        <v>5</v>
      </c>
      <c r="G370" s="137" t="s">
        <v>28</v>
      </c>
      <c r="H370" s="137" t="s">
        <v>341</v>
      </c>
      <c r="I370" s="137">
        <v>512132850</v>
      </c>
      <c r="J370" s="137" t="s">
        <v>224</v>
      </c>
      <c r="K370" s="21">
        <v>46149.621134259258</v>
      </c>
      <c r="L370" s="21">
        <v>46150.663888888892</v>
      </c>
      <c r="M370" s="137" t="s">
        <v>353</v>
      </c>
      <c r="N370" s="137" t="s">
        <v>355</v>
      </c>
      <c r="O370" s="137" t="s">
        <v>35</v>
      </c>
      <c r="P370" s="137">
        <v>0</v>
      </c>
      <c r="Q370" s="137" t="s">
        <v>191</v>
      </c>
      <c r="R370" s="137" t="s">
        <v>342</v>
      </c>
      <c r="S370" s="137" t="s">
        <v>181</v>
      </c>
    </row>
    <row r="371" spans="1:19" s="137" customFormat="1">
      <c r="A371" s="137" t="s">
        <v>186</v>
      </c>
      <c r="B371" s="137" t="s">
        <v>10</v>
      </c>
      <c r="C371" s="137" t="s">
        <v>185</v>
      </c>
      <c r="D371" s="137" t="s">
        <v>317</v>
      </c>
      <c r="E371" s="137">
        <v>39025</v>
      </c>
      <c r="F371" s="137" t="s">
        <v>5</v>
      </c>
      <c r="G371" s="137" t="s">
        <v>28</v>
      </c>
      <c r="H371" s="137" t="s">
        <v>341</v>
      </c>
      <c r="I371" s="137">
        <v>512132850</v>
      </c>
      <c r="J371" s="137" t="s">
        <v>224</v>
      </c>
      <c r="K371" s="21">
        <v>46149.621134259258</v>
      </c>
      <c r="L371" s="21">
        <v>46150.663888888892</v>
      </c>
      <c r="M371" s="137" t="s">
        <v>353</v>
      </c>
      <c r="N371" s="137" t="s">
        <v>356</v>
      </c>
      <c r="O371" s="137" t="s">
        <v>39</v>
      </c>
      <c r="P371" s="137">
        <v>0</v>
      </c>
      <c r="Q371" s="137" t="s">
        <v>191</v>
      </c>
      <c r="R371" s="137" t="s">
        <v>342</v>
      </c>
      <c r="S371" s="137" t="s">
        <v>181</v>
      </c>
    </row>
    <row r="372" spans="1:19" s="137" customFormat="1">
      <c r="A372" s="137" t="s">
        <v>186</v>
      </c>
      <c r="B372" s="137" t="s">
        <v>10</v>
      </c>
      <c r="C372" s="137" t="s">
        <v>185</v>
      </c>
      <c r="D372" s="137" t="s">
        <v>317</v>
      </c>
      <c r="E372" s="137">
        <v>39025</v>
      </c>
      <c r="F372" s="137" t="s">
        <v>5</v>
      </c>
      <c r="G372" s="137" t="s">
        <v>28</v>
      </c>
      <c r="H372" s="137" t="s">
        <v>341</v>
      </c>
      <c r="I372" s="137">
        <v>512132850</v>
      </c>
      <c r="J372" s="137" t="s">
        <v>224</v>
      </c>
      <c r="K372" s="21">
        <v>46149.621134259258</v>
      </c>
      <c r="L372" s="21">
        <v>46150.663888888892</v>
      </c>
      <c r="M372" s="137" t="s">
        <v>353</v>
      </c>
      <c r="N372" s="137" t="s">
        <v>357</v>
      </c>
      <c r="O372" s="137" t="s">
        <v>39</v>
      </c>
      <c r="P372" s="137">
        <v>0</v>
      </c>
      <c r="Q372" s="137" t="s">
        <v>191</v>
      </c>
      <c r="R372" s="137" t="s">
        <v>342</v>
      </c>
      <c r="S372" s="137" t="s">
        <v>181</v>
      </c>
    </row>
    <row r="373" spans="1:19" s="137" customFormat="1">
      <c r="A373" s="137" t="s">
        <v>186</v>
      </c>
      <c r="B373" s="137" t="s">
        <v>10</v>
      </c>
      <c r="C373" s="137" t="s">
        <v>185</v>
      </c>
      <c r="D373" s="137" t="s">
        <v>317</v>
      </c>
      <c r="E373" s="137">
        <v>39025</v>
      </c>
      <c r="F373" s="137" t="s">
        <v>5</v>
      </c>
      <c r="G373" s="137" t="s">
        <v>28</v>
      </c>
      <c r="H373" s="137" t="s">
        <v>341</v>
      </c>
      <c r="I373" s="137">
        <v>512132850</v>
      </c>
      <c r="J373" s="137" t="s">
        <v>224</v>
      </c>
      <c r="K373" s="21">
        <v>46149.621134259258</v>
      </c>
      <c r="L373" s="21">
        <v>46150.663888888892</v>
      </c>
      <c r="M373" s="137" t="s">
        <v>358</v>
      </c>
      <c r="N373" s="137" t="s">
        <v>359</v>
      </c>
      <c r="O373" s="137" t="s">
        <v>39</v>
      </c>
      <c r="P373" s="137">
        <v>0</v>
      </c>
      <c r="Q373" s="137" t="s">
        <v>191</v>
      </c>
      <c r="R373" s="137" t="s">
        <v>342</v>
      </c>
      <c r="S373" s="137" t="s">
        <v>181</v>
      </c>
    </row>
    <row r="374" spans="1:19" s="137" customFormat="1">
      <c r="A374" s="137" t="s">
        <v>186</v>
      </c>
      <c r="B374" s="137" t="s">
        <v>10</v>
      </c>
      <c r="C374" s="137" t="s">
        <v>185</v>
      </c>
      <c r="D374" s="137" t="s">
        <v>317</v>
      </c>
      <c r="E374" s="137">
        <v>39025</v>
      </c>
      <c r="F374" s="137" t="s">
        <v>5</v>
      </c>
      <c r="G374" s="137" t="s">
        <v>28</v>
      </c>
      <c r="H374" s="137" t="s">
        <v>341</v>
      </c>
      <c r="I374" s="137">
        <v>512132850</v>
      </c>
      <c r="J374" s="137" t="s">
        <v>224</v>
      </c>
      <c r="K374" s="21">
        <v>46149.621134259258</v>
      </c>
      <c r="L374" s="21">
        <v>46150.663888888892</v>
      </c>
      <c r="M374" s="137" t="s">
        <v>358</v>
      </c>
      <c r="N374" s="137" t="s">
        <v>360</v>
      </c>
      <c r="O374" s="137" t="s">
        <v>35</v>
      </c>
      <c r="P374" s="137">
        <v>0</v>
      </c>
      <c r="Q374" s="137" t="s">
        <v>191</v>
      </c>
      <c r="R374" s="137" t="s">
        <v>342</v>
      </c>
      <c r="S374" s="137" t="s">
        <v>181</v>
      </c>
    </row>
    <row r="375" spans="1:19" s="137" customFormat="1">
      <c r="A375" s="137" t="s">
        <v>186</v>
      </c>
      <c r="B375" s="137" t="s">
        <v>10</v>
      </c>
      <c r="C375" s="137" t="s">
        <v>185</v>
      </c>
      <c r="D375" s="137" t="s">
        <v>317</v>
      </c>
      <c r="E375" s="137">
        <v>39025</v>
      </c>
      <c r="F375" s="137" t="s">
        <v>5</v>
      </c>
      <c r="G375" s="137" t="s">
        <v>28</v>
      </c>
      <c r="H375" s="137" t="s">
        <v>341</v>
      </c>
      <c r="I375" s="137">
        <v>512132850</v>
      </c>
      <c r="J375" s="137" t="s">
        <v>224</v>
      </c>
      <c r="K375" s="21">
        <v>46149.621134259258</v>
      </c>
      <c r="L375" s="21">
        <v>46150.663888888892</v>
      </c>
      <c r="M375" s="137" t="s">
        <v>358</v>
      </c>
      <c r="N375" s="137" t="s">
        <v>361</v>
      </c>
      <c r="O375" s="137" t="s">
        <v>41</v>
      </c>
      <c r="P375" s="137">
        <v>0</v>
      </c>
      <c r="Q375" s="137" t="s">
        <v>191</v>
      </c>
      <c r="R375" s="137" t="s">
        <v>342</v>
      </c>
      <c r="S375" s="137" t="s">
        <v>181</v>
      </c>
    </row>
    <row r="376" spans="1:19" s="137" customFormat="1">
      <c r="A376" s="137" t="s">
        <v>186</v>
      </c>
      <c r="B376" s="137" t="s">
        <v>10</v>
      </c>
      <c r="C376" s="137" t="s">
        <v>185</v>
      </c>
      <c r="D376" s="137" t="s">
        <v>317</v>
      </c>
      <c r="E376" s="137">
        <v>39025</v>
      </c>
      <c r="F376" s="137" t="s">
        <v>5</v>
      </c>
      <c r="G376" s="137" t="s">
        <v>28</v>
      </c>
      <c r="H376" s="137" t="s">
        <v>341</v>
      </c>
      <c r="I376" s="137">
        <v>512132850</v>
      </c>
      <c r="J376" s="137" t="s">
        <v>224</v>
      </c>
      <c r="K376" s="21">
        <v>46149.621134259258</v>
      </c>
      <c r="L376" s="21">
        <v>46150.663888888892</v>
      </c>
      <c r="M376" s="137" t="s">
        <v>362</v>
      </c>
      <c r="N376" s="137" t="s">
        <v>363</v>
      </c>
      <c r="O376" s="137" t="s">
        <v>37</v>
      </c>
      <c r="P376" s="137">
        <v>0</v>
      </c>
      <c r="Q376" s="137" t="s">
        <v>191</v>
      </c>
      <c r="R376" s="137" t="s">
        <v>342</v>
      </c>
      <c r="S376" s="137" t="s">
        <v>181</v>
      </c>
    </row>
    <row r="377" spans="1:19" s="137" customFormat="1">
      <c r="A377" s="137" t="s">
        <v>186</v>
      </c>
      <c r="B377" s="137" t="s">
        <v>10</v>
      </c>
      <c r="C377" s="137" t="s">
        <v>185</v>
      </c>
      <c r="D377" s="137" t="s">
        <v>317</v>
      </c>
      <c r="E377" s="137">
        <v>39025</v>
      </c>
      <c r="F377" s="137" t="s">
        <v>5</v>
      </c>
      <c r="G377" s="137" t="s">
        <v>28</v>
      </c>
      <c r="H377" s="137" t="s">
        <v>341</v>
      </c>
      <c r="I377" s="137">
        <v>512132850</v>
      </c>
      <c r="J377" s="137" t="s">
        <v>224</v>
      </c>
      <c r="K377" s="21">
        <v>46149.621134259258</v>
      </c>
      <c r="L377" s="21">
        <v>46150.663888888892</v>
      </c>
      <c r="M377" s="137" t="s">
        <v>364</v>
      </c>
      <c r="N377" s="137" t="s">
        <v>365</v>
      </c>
      <c r="O377" s="137" t="s">
        <v>35</v>
      </c>
      <c r="P377" s="137">
        <v>0</v>
      </c>
      <c r="Q377" s="137" t="s">
        <v>191</v>
      </c>
      <c r="R377" s="137" t="s">
        <v>342</v>
      </c>
      <c r="S377" s="137" t="s">
        <v>181</v>
      </c>
    </row>
    <row r="378" spans="1:19" s="137" customFormat="1">
      <c r="A378" s="137" t="s">
        <v>186</v>
      </c>
      <c r="B378" s="137" t="s">
        <v>10</v>
      </c>
      <c r="C378" s="137" t="s">
        <v>185</v>
      </c>
      <c r="D378" s="137" t="s">
        <v>317</v>
      </c>
      <c r="E378" s="137">
        <v>39025</v>
      </c>
      <c r="F378" s="137" t="s">
        <v>5</v>
      </c>
      <c r="G378" s="137" t="s">
        <v>28</v>
      </c>
      <c r="H378" s="137" t="s">
        <v>341</v>
      </c>
      <c r="I378" s="137">
        <v>512132850</v>
      </c>
      <c r="J378" s="137" t="s">
        <v>224</v>
      </c>
      <c r="K378" s="21">
        <v>46149.621134259258</v>
      </c>
      <c r="L378" s="21">
        <v>46150.663888888892</v>
      </c>
      <c r="M378" s="137" t="s">
        <v>364</v>
      </c>
      <c r="N378" s="137" t="s">
        <v>366</v>
      </c>
      <c r="O378" s="137" t="s">
        <v>35</v>
      </c>
      <c r="P378" s="137">
        <v>0</v>
      </c>
      <c r="Q378" s="137" t="s">
        <v>191</v>
      </c>
      <c r="R378" s="137" t="s">
        <v>342</v>
      </c>
      <c r="S378" s="137" t="s">
        <v>181</v>
      </c>
    </row>
    <row r="379" spans="1:19" s="137" customFormat="1">
      <c r="A379" s="137" t="s">
        <v>186</v>
      </c>
      <c r="B379" s="137" t="s">
        <v>10</v>
      </c>
      <c r="C379" s="137" t="s">
        <v>185</v>
      </c>
      <c r="D379" s="137" t="s">
        <v>317</v>
      </c>
      <c r="E379" s="137">
        <v>39025</v>
      </c>
      <c r="F379" s="137" t="s">
        <v>5</v>
      </c>
      <c r="G379" s="137" t="s">
        <v>28</v>
      </c>
      <c r="H379" s="137" t="s">
        <v>341</v>
      </c>
      <c r="I379" s="137">
        <v>512132850</v>
      </c>
      <c r="J379" s="137" t="s">
        <v>224</v>
      </c>
      <c r="K379" s="21">
        <v>46149.621134259258</v>
      </c>
      <c r="L379" s="21">
        <v>46150.663888888892</v>
      </c>
      <c r="M379" s="137" t="s">
        <v>364</v>
      </c>
      <c r="N379" s="137" t="s">
        <v>367</v>
      </c>
      <c r="O379" s="137" t="s">
        <v>41</v>
      </c>
      <c r="P379" s="137">
        <v>0</v>
      </c>
      <c r="Q379" s="137" t="s">
        <v>191</v>
      </c>
      <c r="R379" s="137" t="s">
        <v>342</v>
      </c>
      <c r="S379" s="137" t="s">
        <v>181</v>
      </c>
    </row>
    <row r="380" spans="1:19" s="137" customFormat="1">
      <c r="A380" s="137" t="s">
        <v>186</v>
      </c>
      <c r="B380" s="137" t="s">
        <v>10</v>
      </c>
      <c r="C380" s="137" t="s">
        <v>185</v>
      </c>
      <c r="D380" s="137" t="s">
        <v>379</v>
      </c>
      <c r="E380" s="137">
        <v>32764</v>
      </c>
      <c r="F380" s="137" t="s">
        <v>5</v>
      </c>
      <c r="G380" s="137" t="s">
        <v>28</v>
      </c>
      <c r="H380" s="137" t="s">
        <v>341</v>
      </c>
      <c r="I380" s="137">
        <v>512161921</v>
      </c>
      <c r="J380" s="137" t="s">
        <v>192</v>
      </c>
      <c r="K380" s="21">
        <v>46150.52144675926</v>
      </c>
      <c r="L380" s="21">
        <v>46151.527905092589</v>
      </c>
      <c r="M380" s="137" t="s">
        <v>287</v>
      </c>
      <c r="N380" s="137" t="s">
        <v>287</v>
      </c>
      <c r="O380" s="137" t="s">
        <v>35</v>
      </c>
      <c r="P380" s="137">
        <v>0</v>
      </c>
      <c r="Q380" s="137" t="s">
        <v>191</v>
      </c>
      <c r="R380" s="137" t="s">
        <v>342</v>
      </c>
    </row>
    <row r="381" spans="1:19" s="137" customFormat="1">
      <c r="A381" s="137" t="s">
        <v>186</v>
      </c>
      <c r="B381" s="137" t="s">
        <v>10</v>
      </c>
      <c r="C381" s="137" t="s">
        <v>185</v>
      </c>
      <c r="D381" s="137" t="s">
        <v>379</v>
      </c>
      <c r="E381" s="137">
        <v>32764</v>
      </c>
      <c r="F381" s="137" t="s">
        <v>5</v>
      </c>
      <c r="G381" s="137" t="s">
        <v>28</v>
      </c>
      <c r="H381" s="137" t="s">
        <v>341</v>
      </c>
      <c r="I381" s="137">
        <v>512161921</v>
      </c>
      <c r="J381" s="137" t="s">
        <v>192</v>
      </c>
      <c r="K381" s="21">
        <v>46150.52144675926</v>
      </c>
      <c r="L381" s="21">
        <v>46151.527905092589</v>
      </c>
      <c r="M381" s="137" t="s">
        <v>343</v>
      </c>
      <c r="N381" s="137" t="s">
        <v>288</v>
      </c>
      <c r="O381" s="137" t="s">
        <v>39</v>
      </c>
      <c r="P381" s="137">
        <v>0</v>
      </c>
      <c r="Q381" s="137" t="s">
        <v>191</v>
      </c>
      <c r="R381" s="137" t="s">
        <v>342</v>
      </c>
    </row>
    <row r="382" spans="1:19" s="137" customFormat="1">
      <c r="A382" s="137" t="s">
        <v>186</v>
      </c>
      <c r="B382" s="137" t="s">
        <v>10</v>
      </c>
      <c r="C382" s="137" t="s">
        <v>185</v>
      </c>
      <c r="D382" s="137" t="s">
        <v>379</v>
      </c>
      <c r="E382" s="137">
        <v>32764</v>
      </c>
      <c r="F382" s="137" t="s">
        <v>5</v>
      </c>
      <c r="G382" s="137" t="s">
        <v>28</v>
      </c>
      <c r="H382" s="137" t="s">
        <v>341</v>
      </c>
      <c r="I382" s="137">
        <v>512161921</v>
      </c>
      <c r="J382" s="137" t="s">
        <v>192</v>
      </c>
      <c r="K382" s="21">
        <v>46150.52144675926</v>
      </c>
      <c r="L382" s="21">
        <v>46151.527905092589</v>
      </c>
      <c r="M382" s="137" t="s">
        <v>343</v>
      </c>
      <c r="N382" s="137" t="s">
        <v>193</v>
      </c>
      <c r="O382" s="137" t="s">
        <v>35</v>
      </c>
      <c r="P382" s="137">
        <v>0</v>
      </c>
      <c r="Q382" s="137" t="s">
        <v>191</v>
      </c>
      <c r="R382" s="137" t="s">
        <v>342</v>
      </c>
    </row>
    <row r="383" spans="1:19" s="137" customFormat="1">
      <c r="A383" s="137" t="s">
        <v>186</v>
      </c>
      <c r="B383" s="137" t="s">
        <v>10</v>
      </c>
      <c r="C383" s="137" t="s">
        <v>185</v>
      </c>
      <c r="D383" s="137" t="s">
        <v>379</v>
      </c>
      <c r="E383" s="137">
        <v>32764</v>
      </c>
      <c r="F383" s="137" t="s">
        <v>5</v>
      </c>
      <c r="G383" s="137" t="s">
        <v>28</v>
      </c>
      <c r="H383" s="137" t="s">
        <v>341</v>
      </c>
      <c r="I383" s="137">
        <v>512161921</v>
      </c>
      <c r="J383" s="137" t="s">
        <v>192</v>
      </c>
      <c r="K383" s="21">
        <v>46150.52144675926</v>
      </c>
      <c r="L383" s="21">
        <v>46151.527905092589</v>
      </c>
      <c r="M383" s="137" t="s">
        <v>344</v>
      </c>
      <c r="N383" s="137" t="s">
        <v>345</v>
      </c>
      <c r="O383" s="137" t="s">
        <v>39</v>
      </c>
      <c r="P383" s="137">
        <v>0</v>
      </c>
      <c r="Q383" s="137" t="s">
        <v>191</v>
      </c>
      <c r="R383" s="137" t="s">
        <v>342</v>
      </c>
    </row>
    <row r="384" spans="1:19" s="137" customFormat="1">
      <c r="A384" s="137" t="s">
        <v>186</v>
      </c>
      <c r="B384" s="137" t="s">
        <v>10</v>
      </c>
      <c r="C384" s="137" t="s">
        <v>185</v>
      </c>
      <c r="D384" s="137" t="s">
        <v>379</v>
      </c>
      <c r="E384" s="137">
        <v>32764</v>
      </c>
      <c r="F384" s="137" t="s">
        <v>5</v>
      </c>
      <c r="G384" s="137" t="s">
        <v>28</v>
      </c>
      <c r="H384" s="137" t="s">
        <v>341</v>
      </c>
      <c r="I384" s="137">
        <v>512161921</v>
      </c>
      <c r="J384" s="137" t="s">
        <v>192</v>
      </c>
      <c r="K384" s="21">
        <v>46150.52144675926</v>
      </c>
      <c r="L384" s="21">
        <v>46151.527905092589</v>
      </c>
      <c r="M384" s="137" t="s">
        <v>344</v>
      </c>
      <c r="N384" s="137" t="s">
        <v>346</v>
      </c>
      <c r="O384" s="137" t="s">
        <v>39</v>
      </c>
      <c r="P384" s="137">
        <v>0</v>
      </c>
      <c r="Q384" s="137" t="s">
        <v>191</v>
      </c>
      <c r="R384" s="137" t="s">
        <v>342</v>
      </c>
    </row>
    <row r="385" spans="1:19" s="137" customFormat="1">
      <c r="A385" s="137" t="s">
        <v>186</v>
      </c>
      <c r="B385" s="137" t="s">
        <v>10</v>
      </c>
      <c r="C385" s="137" t="s">
        <v>185</v>
      </c>
      <c r="D385" s="137" t="s">
        <v>379</v>
      </c>
      <c r="E385" s="137">
        <v>32764</v>
      </c>
      <c r="F385" s="137" t="s">
        <v>5</v>
      </c>
      <c r="G385" s="137" t="s">
        <v>28</v>
      </c>
      <c r="H385" s="137" t="s">
        <v>341</v>
      </c>
      <c r="I385" s="137">
        <v>512161921</v>
      </c>
      <c r="J385" s="137" t="s">
        <v>192</v>
      </c>
      <c r="K385" s="21">
        <v>46150.52144675926</v>
      </c>
      <c r="L385" s="21">
        <v>46151.527905092589</v>
      </c>
      <c r="M385" s="137" t="s">
        <v>347</v>
      </c>
      <c r="N385" s="137" t="s">
        <v>348</v>
      </c>
      <c r="O385" s="137" t="s">
        <v>41</v>
      </c>
      <c r="P385" s="137">
        <v>0</v>
      </c>
      <c r="Q385" s="137" t="s">
        <v>191</v>
      </c>
      <c r="R385" s="137" t="s">
        <v>342</v>
      </c>
    </row>
    <row r="386" spans="1:19" s="137" customFormat="1">
      <c r="A386" s="137" t="s">
        <v>186</v>
      </c>
      <c r="B386" s="137" t="s">
        <v>10</v>
      </c>
      <c r="C386" s="137" t="s">
        <v>185</v>
      </c>
      <c r="D386" s="137" t="s">
        <v>379</v>
      </c>
      <c r="E386" s="137">
        <v>32764</v>
      </c>
      <c r="F386" s="137" t="s">
        <v>5</v>
      </c>
      <c r="G386" s="137" t="s">
        <v>28</v>
      </c>
      <c r="H386" s="137" t="s">
        <v>341</v>
      </c>
      <c r="I386" s="137">
        <v>512161921</v>
      </c>
      <c r="J386" s="137" t="s">
        <v>192</v>
      </c>
      <c r="K386" s="21">
        <v>46150.52144675926</v>
      </c>
      <c r="L386" s="21">
        <v>46151.527905092589</v>
      </c>
      <c r="M386" s="137" t="s">
        <v>347</v>
      </c>
      <c r="N386" s="137" t="s">
        <v>349</v>
      </c>
      <c r="O386" s="137" t="s">
        <v>39</v>
      </c>
      <c r="P386" s="137">
        <v>0</v>
      </c>
      <c r="Q386" s="137" t="s">
        <v>191</v>
      </c>
      <c r="R386" s="137" t="s">
        <v>342</v>
      </c>
    </row>
    <row r="387" spans="1:19" s="137" customFormat="1">
      <c r="A387" s="137" t="s">
        <v>186</v>
      </c>
      <c r="B387" s="137" t="s">
        <v>10</v>
      </c>
      <c r="C387" s="137" t="s">
        <v>185</v>
      </c>
      <c r="D387" s="137" t="s">
        <v>379</v>
      </c>
      <c r="E387" s="137">
        <v>32764</v>
      </c>
      <c r="F387" s="137" t="s">
        <v>5</v>
      </c>
      <c r="G387" s="137" t="s">
        <v>28</v>
      </c>
      <c r="H387" s="137" t="s">
        <v>341</v>
      </c>
      <c r="I387" s="137">
        <v>512161921</v>
      </c>
      <c r="J387" s="137" t="s">
        <v>192</v>
      </c>
      <c r="K387" s="21">
        <v>46150.52144675926</v>
      </c>
      <c r="L387" s="21">
        <v>46151.527905092589</v>
      </c>
      <c r="M387" s="137" t="s">
        <v>347</v>
      </c>
      <c r="N387" s="137" t="s">
        <v>329</v>
      </c>
      <c r="O387" s="137" t="s">
        <v>35</v>
      </c>
      <c r="P387" s="137">
        <v>0</v>
      </c>
      <c r="Q387" s="137" t="s">
        <v>191</v>
      </c>
      <c r="R387" s="137" t="s">
        <v>342</v>
      </c>
    </row>
    <row r="388" spans="1:19" s="137" customFormat="1">
      <c r="A388" s="137" t="s">
        <v>186</v>
      </c>
      <c r="B388" s="137" t="s">
        <v>10</v>
      </c>
      <c r="C388" s="137" t="s">
        <v>185</v>
      </c>
      <c r="D388" s="137" t="s">
        <v>379</v>
      </c>
      <c r="E388" s="137">
        <v>32764</v>
      </c>
      <c r="F388" s="137" t="s">
        <v>5</v>
      </c>
      <c r="G388" s="137" t="s">
        <v>28</v>
      </c>
      <c r="H388" s="137" t="s">
        <v>341</v>
      </c>
      <c r="I388" s="137">
        <v>512161921</v>
      </c>
      <c r="J388" s="137" t="s">
        <v>192</v>
      </c>
      <c r="K388" s="21">
        <v>46150.52144675926</v>
      </c>
      <c r="L388" s="21">
        <v>46151.527905092589</v>
      </c>
      <c r="M388" s="137" t="s">
        <v>347</v>
      </c>
      <c r="N388" s="137" t="s">
        <v>194</v>
      </c>
      <c r="O388" s="137" t="s">
        <v>41</v>
      </c>
      <c r="P388" s="137">
        <v>0</v>
      </c>
      <c r="Q388" s="137" t="s">
        <v>67</v>
      </c>
      <c r="R388" s="137" t="s">
        <v>370</v>
      </c>
      <c r="S388" s="137" t="s">
        <v>405</v>
      </c>
    </row>
    <row r="389" spans="1:19" s="137" customFormat="1">
      <c r="A389" s="137" t="s">
        <v>186</v>
      </c>
      <c r="B389" s="137" t="s">
        <v>10</v>
      </c>
      <c r="C389" s="137" t="s">
        <v>185</v>
      </c>
      <c r="D389" s="137" t="s">
        <v>379</v>
      </c>
      <c r="E389" s="137">
        <v>32764</v>
      </c>
      <c r="F389" s="137" t="s">
        <v>5</v>
      </c>
      <c r="G389" s="137" t="s">
        <v>28</v>
      </c>
      <c r="H389" s="137" t="s">
        <v>341</v>
      </c>
      <c r="I389" s="137">
        <v>512161921</v>
      </c>
      <c r="J389" s="137" t="s">
        <v>192</v>
      </c>
      <c r="K389" s="21">
        <v>46150.52144675926</v>
      </c>
      <c r="L389" s="21">
        <v>46151.527905092589</v>
      </c>
      <c r="M389" s="137" t="s">
        <v>347</v>
      </c>
      <c r="N389" s="137" t="s">
        <v>350</v>
      </c>
      <c r="O389" s="137" t="s">
        <v>39</v>
      </c>
      <c r="P389" s="137">
        <v>0</v>
      </c>
      <c r="Q389" s="137" t="s">
        <v>191</v>
      </c>
      <c r="R389" s="137" t="s">
        <v>342</v>
      </c>
    </row>
    <row r="390" spans="1:19" s="137" customFormat="1">
      <c r="A390" s="137" t="s">
        <v>186</v>
      </c>
      <c r="B390" s="137" t="s">
        <v>10</v>
      </c>
      <c r="C390" s="137" t="s">
        <v>185</v>
      </c>
      <c r="D390" s="137" t="s">
        <v>379</v>
      </c>
      <c r="E390" s="137">
        <v>32764</v>
      </c>
      <c r="F390" s="137" t="s">
        <v>5</v>
      </c>
      <c r="G390" s="137" t="s">
        <v>28</v>
      </c>
      <c r="H390" s="137" t="s">
        <v>341</v>
      </c>
      <c r="I390" s="137">
        <v>512161921</v>
      </c>
      <c r="J390" s="137" t="s">
        <v>192</v>
      </c>
      <c r="K390" s="21">
        <v>46150.52144675926</v>
      </c>
      <c r="L390" s="21">
        <v>46151.527905092589</v>
      </c>
      <c r="M390" s="137" t="s">
        <v>347</v>
      </c>
      <c r="N390" s="137" t="s">
        <v>195</v>
      </c>
      <c r="O390" s="137" t="s">
        <v>41</v>
      </c>
      <c r="P390" s="137">
        <v>0</v>
      </c>
      <c r="Q390" s="137" t="s">
        <v>191</v>
      </c>
      <c r="R390" s="137" t="s">
        <v>342</v>
      </c>
    </row>
    <row r="391" spans="1:19" s="137" customFormat="1">
      <c r="A391" s="137" t="s">
        <v>186</v>
      </c>
      <c r="B391" s="137" t="s">
        <v>10</v>
      </c>
      <c r="C391" s="137" t="s">
        <v>185</v>
      </c>
      <c r="D391" s="137" t="s">
        <v>379</v>
      </c>
      <c r="E391" s="137">
        <v>32764</v>
      </c>
      <c r="F391" s="137" t="s">
        <v>5</v>
      </c>
      <c r="G391" s="137" t="s">
        <v>28</v>
      </c>
      <c r="H391" s="137" t="s">
        <v>341</v>
      </c>
      <c r="I391" s="137">
        <v>512161921</v>
      </c>
      <c r="J391" s="137" t="s">
        <v>192</v>
      </c>
      <c r="K391" s="21">
        <v>46150.52144675926</v>
      </c>
      <c r="L391" s="21">
        <v>46151.527905092589</v>
      </c>
      <c r="M391" s="137" t="s">
        <v>347</v>
      </c>
      <c r="N391" s="137" t="s">
        <v>351</v>
      </c>
      <c r="O391" s="137" t="s">
        <v>35</v>
      </c>
      <c r="P391" s="137">
        <v>0</v>
      </c>
      <c r="Q391" s="137" t="s">
        <v>191</v>
      </c>
      <c r="R391" s="137" t="s">
        <v>342</v>
      </c>
    </row>
    <row r="392" spans="1:19" s="137" customFormat="1">
      <c r="A392" s="137" t="s">
        <v>186</v>
      </c>
      <c r="B392" s="137" t="s">
        <v>10</v>
      </c>
      <c r="C392" s="137" t="s">
        <v>185</v>
      </c>
      <c r="D392" s="137" t="s">
        <v>379</v>
      </c>
      <c r="E392" s="137">
        <v>32764</v>
      </c>
      <c r="F392" s="137" t="s">
        <v>5</v>
      </c>
      <c r="G392" s="137" t="s">
        <v>28</v>
      </c>
      <c r="H392" s="137" t="s">
        <v>341</v>
      </c>
      <c r="I392" s="137">
        <v>512161921</v>
      </c>
      <c r="J392" s="137" t="s">
        <v>192</v>
      </c>
      <c r="K392" s="21">
        <v>46150.52144675926</v>
      </c>
      <c r="L392" s="21">
        <v>46151.527905092589</v>
      </c>
      <c r="M392" s="137" t="s">
        <v>347</v>
      </c>
      <c r="N392" s="137" t="s">
        <v>196</v>
      </c>
      <c r="O392" s="137" t="s">
        <v>41</v>
      </c>
      <c r="P392" s="137">
        <v>0</v>
      </c>
      <c r="Q392" s="137" t="s">
        <v>191</v>
      </c>
      <c r="R392" s="137" t="s">
        <v>342</v>
      </c>
    </row>
    <row r="393" spans="1:19" s="137" customFormat="1">
      <c r="A393" s="137" t="s">
        <v>186</v>
      </c>
      <c r="B393" s="137" t="s">
        <v>10</v>
      </c>
      <c r="C393" s="137" t="s">
        <v>185</v>
      </c>
      <c r="D393" s="137" t="s">
        <v>379</v>
      </c>
      <c r="E393" s="137">
        <v>32764</v>
      </c>
      <c r="F393" s="137" t="s">
        <v>5</v>
      </c>
      <c r="G393" s="137" t="s">
        <v>28</v>
      </c>
      <c r="H393" s="137" t="s">
        <v>341</v>
      </c>
      <c r="I393" s="137">
        <v>512161921</v>
      </c>
      <c r="J393" s="137" t="s">
        <v>192</v>
      </c>
      <c r="K393" s="21">
        <v>46150.52144675926</v>
      </c>
      <c r="L393" s="21">
        <v>46151.527905092589</v>
      </c>
      <c r="M393" s="137" t="s">
        <v>352</v>
      </c>
      <c r="N393" s="137" t="s">
        <v>352</v>
      </c>
      <c r="O393" s="137" t="s">
        <v>35</v>
      </c>
      <c r="P393" s="137">
        <v>0</v>
      </c>
      <c r="Q393" s="137" t="s">
        <v>191</v>
      </c>
      <c r="R393" s="137" t="s">
        <v>342</v>
      </c>
    </row>
    <row r="394" spans="1:19" s="137" customFormat="1">
      <c r="A394" s="137" t="s">
        <v>186</v>
      </c>
      <c r="B394" s="137" t="s">
        <v>10</v>
      </c>
      <c r="C394" s="137" t="s">
        <v>185</v>
      </c>
      <c r="D394" s="137" t="s">
        <v>379</v>
      </c>
      <c r="E394" s="137">
        <v>32764</v>
      </c>
      <c r="F394" s="137" t="s">
        <v>5</v>
      </c>
      <c r="G394" s="137" t="s">
        <v>28</v>
      </c>
      <c r="H394" s="137" t="s">
        <v>341</v>
      </c>
      <c r="I394" s="137">
        <v>512161921</v>
      </c>
      <c r="J394" s="137" t="s">
        <v>192</v>
      </c>
      <c r="K394" s="21">
        <v>46150.52144675926</v>
      </c>
      <c r="L394" s="21">
        <v>46151.527905092589</v>
      </c>
      <c r="M394" s="137" t="s">
        <v>353</v>
      </c>
      <c r="N394" s="137" t="s">
        <v>197</v>
      </c>
      <c r="O394" s="137" t="s">
        <v>41</v>
      </c>
      <c r="P394" s="137">
        <v>0</v>
      </c>
      <c r="Q394" s="137" t="s">
        <v>191</v>
      </c>
      <c r="R394" s="137" t="s">
        <v>342</v>
      </c>
    </row>
    <row r="395" spans="1:19" s="137" customFormat="1">
      <c r="A395" s="137" t="s">
        <v>186</v>
      </c>
      <c r="B395" s="137" t="s">
        <v>10</v>
      </c>
      <c r="C395" s="137" t="s">
        <v>185</v>
      </c>
      <c r="D395" s="137" t="s">
        <v>379</v>
      </c>
      <c r="E395" s="137">
        <v>32764</v>
      </c>
      <c r="F395" s="137" t="s">
        <v>5</v>
      </c>
      <c r="G395" s="137" t="s">
        <v>28</v>
      </c>
      <c r="H395" s="137" t="s">
        <v>341</v>
      </c>
      <c r="I395" s="137">
        <v>512161921</v>
      </c>
      <c r="J395" s="137" t="s">
        <v>192</v>
      </c>
      <c r="K395" s="21">
        <v>46150.52144675926</v>
      </c>
      <c r="L395" s="21">
        <v>46151.527905092589</v>
      </c>
      <c r="M395" s="137" t="s">
        <v>353</v>
      </c>
      <c r="N395" s="137" t="s">
        <v>330</v>
      </c>
      <c r="O395" s="137" t="s">
        <v>41</v>
      </c>
      <c r="P395" s="137">
        <v>0</v>
      </c>
      <c r="Q395" s="137" t="s">
        <v>191</v>
      </c>
      <c r="R395" s="137" t="s">
        <v>342</v>
      </c>
    </row>
    <row r="396" spans="1:19" s="137" customFormat="1">
      <c r="A396" s="137" t="s">
        <v>186</v>
      </c>
      <c r="B396" s="137" t="s">
        <v>10</v>
      </c>
      <c r="C396" s="137" t="s">
        <v>185</v>
      </c>
      <c r="D396" s="137" t="s">
        <v>379</v>
      </c>
      <c r="E396" s="137">
        <v>32764</v>
      </c>
      <c r="F396" s="137" t="s">
        <v>5</v>
      </c>
      <c r="G396" s="137" t="s">
        <v>28</v>
      </c>
      <c r="H396" s="137" t="s">
        <v>341</v>
      </c>
      <c r="I396" s="137">
        <v>512161921</v>
      </c>
      <c r="J396" s="137" t="s">
        <v>192</v>
      </c>
      <c r="K396" s="21">
        <v>46150.52144675926</v>
      </c>
      <c r="L396" s="21">
        <v>46151.527905092589</v>
      </c>
      <c r="M396" s="137" t="s">
        <v>353</v>
      </c>
      <c r="N396" s="137" t="s">
        <v>354</v>
      </c>
      <c r="O396" s="137" t="s">
        <v>39</v>
      </c>
      <c r="P396" s="137">
        <v>0</v>
      </c>
      <c r="Q396" s="137" t="s">
        <v>191</v>
      </c>
      <c r="R396" s="137" t="s">
        <v>342</v>
      </c>
    </row>
    <row r="397" spans="1:19" s="137" customFormat="1">
      <c r="A397" s="137" t="s">
        <v>186</v>
      </c>
      <c r="B397" s="137" t="s">
        <v>10</v>
      </c>
      <c r="C397" s="137" t="s">
        <v>185</v>
      </c>
      <c r="D397" s="137" t="s">
        <v>379</v>
      </c>
      <c r="E397" s="137">
        <v>32764</v>
      </c>
      <c r="F397" s="137" t="s">
        <v>5</v>
      </c>
      <c r="G397" s="137" t="s">
        <v>28</v>
      </c>
      <c r="H397" s="137" t="s">
        <v>341</v>
      </c>
      <c r="I397" s="137">
        <v>512161921</v>
      </c>
      <c r="J397" s="137" t="s">
        <v>192</v>
      </c>
      <c r="K397" s="21">
        <v>46150.52144675926</v>
      </c>
      <c r="L397" s="21">
        <v>46151.527905092589</v>
      </c>
      <c r="M397" s="137" t="s">
        <v>353</v>
      </c>
      <c r="N397" s="137" t="s">
        <v>355</v>
      </c>
      <c r="O397" s="137" t="s">
        <v>35</v>
      </c>
      <c r="P397" s="137">
        <v>0</v>
      </c>
      <c r="Q397" s="137" t="s">
        <v>191</v>
      </c>
      <c r="R397" s="137" t="s">
        <v>342</v>
      </c>
    </row>
    <row r="398" spans="1:19" s="137" customFormat="1">
      <c r="A398" s="137" t="s">
        <v>186</v>
      </c>
      <c r="B398" s="137" t="s">
        <v>10</v>
      </c>
      <c r="C398" s="137" t="s">
        <v>185</v>
      </c>
      <c r="D398" s="137" t="s">
        <v>379</v>
      </c>
      <c r="E398" s="137">
        <v>32764</v>
      </c>
      <c r="F398" s="137" t="s">
        <v>5</v>
      </c>
      <c r="G398" s="137" t="s">
        <v>28</v>
      </c>
      <c r="H398" s="137" t="s">
        <v>341</v>
      </c>
      <c r="I398" s="137">
        <v>512161921</v>
      </c>
      <c r="J398" s="137" t="s">
        <v>192</v>
      </c>
      <c r="K398" s="21">
        <v>46150.52144675926</v>
      </c>
      <c r="L398" s="21">
        <v>46151.527905092589</v>
      </c>
      <c r="M398" s="137" t="s">
        <v>353</v>
      </c>
      <c r="N398" s="137" t="s">
        <v>356</v>
      </c>
      <c r="O398" s="137" t="s">
        <v>39</v>
      </c>
      <c r="P398" s="137">
        <v>0</v>
      </c>
      <c r="Q398" s="137" t="s">
        <v>191</v>
      </c>
      <c r="R398" s="137" t="s">
        <v>342</v>
      </c>
    </row>
    <row r="399" spans="1:19" s="137" customFormat="1">
      <c r="A399" s="137" t="s">
        <v>186</v>
      </c>
      <c r="B399" s="137" t="s">
        <v>10</v>
      </c>
      <c r="C399" s="137" t="s">
        <v>185</v>
      </c>
      <c r="D399" s="137" t="s">
        <v>379</v>
      </c>
      <c r="E399" s="137">
        <v>32764</v>
      </c>
      <c r="F399" s="137" t="s">
        <v>5</v>
      </c>
      <c r="G399" s="137" t="s">
        <v>28</v>
      </c>
      <c r="H399" s="137" t="s">
        <v>341</v>
      </c>
      <c r="I399" s="137">
        <v>512161921</v>
      </c>
      <c r="J399" s="137" t="s">
        <v>192</v>
      </c>
      <c r="K399" s="21">
        <v>46150.52144675926</v>
      </c>
      <c r="L399" s="21">
        <v>46151.527905092589</v>
      </c>
      <c r="M399" s="137" t="s">
        <v>353</v>
      </c>
      <c r="N399" s="137" t="s">
        <v>357</v>
      </c>
      <c r="O399" s="137" t="s">
        <v>39</v>
      </c>
      <c r="P399" s="137">
        <v>0</v>
      </c>
      <c r="Q399" s="137" t="s">
        <v>191</v>
      </c>
      <c r="R399" s="137" t="s">
        <v>342</v>
      </c>
    </row>
    <row r="400" spans="1:19" s="137" customFormat="1">
      <c r="A400" s="137" t="s">
        <v>186</v>
      </c>
      <c r="B400" s="137" t="s">
        <v>10</v>
      </c>
      <c r="C400" s="137" t="s">
        <v>185</v>
      </c>
      <c r="D400" s="137" t="s">
        <v>379</v>
      </c>
      <c r="E400" s="137">
        <v>32764</v>
      </c>
      <c r="F400" s="137" t="s">
        <v>5</v>
      </c>
      <c r="G400" s="137" t="s">
        <v>28</v>
      </c>
      <c r="H400" s="137" t="s">
        <v>341</v>
      </c>
      <c r="I400" s="137">
        <v>512161921</v>
      </c>
      <c r="J400" s="137" t="s">
        <v>192</v>
      </c>
      <c r="K400" s="21">
        <v>46150.52144675926</v>
      </c>
      <c r="L400" s="21">
        <v>46151.527905092589</v>
      </c>
      <c r="M400" s="137" t="s">
        <v>358</v>
      </c>
      <c r="N400" s="137" t="s">
        <v>359</v>
      </c>
      <c r="O400" s="137" t="s">
        <v>39</v>
      </c>
      <c r="P400" s="137">
        <v>0</v>
      </c>
      <c r="Q400" s="137" t="s">
        <v>191</v>
      </c>
      <c r="R400" s="137" t="s">
        <v>342</v>
      </c>
    </row>
    <row r="401" spans="1:19" s="137" customFormat="1">
      <c r="A401" s="137" t="s">
        <v>186</v>
      </c>
      <c r="B401" s="137" t="s">
        <v>10</v>
      </c>
      <c r="C401" s="137" t="s">
        <v>185</v>
      </c>
      <c r="D401" s="137" t="s">
        <v>379</v>
      </c>
      <c r="E401" s="137">
        <v>32764</v>
      </c>
      <c r="F401" s="137" t="s">
        <v>5</v>
      </c>
      <c r="G401" s="137" t="s">
        <v>28</v>
      </c>
      <c r="H401" s="137" t="s">
        <v>341</v>
      </c>
      <c r="I401" s="137">
        <v>512161921</v>
      </c>
      <c r="J401" s="137" t="s">
        <v>192</v>
      </c>
      <c r="K401" s="21">
        <v>46150.52144675926</v>
      </c>
      <c r="L401" s="21">
        <v>46151.527905092589</v>
      </c>
      <c r="M401" s="137" t="s">
        <v>358</v>
      </c>
      <c r="N401" s="137" t="s">
        <v>360</v>
      </c>
      <c r="O401" s="137" t="s">
        <v>35</v>
      </c>
      <c r="P401" s="137">
        <v>0</v>
      </c>
      <c r="Q401" s="137" t="s">
        <v>191</v>
      </c>
      <c r="R401" s="137" t="s">
        <v>342</v>
      </c>
    </row>
    <row r="402" spans="1:19" s="137" customFormat="1">
      <c r="A402" s="137" t="s">
        <v>186</v>
      </c>
      <c r="B402" s="137" t="s">
        <v>10</v>
      </c>
      <c r="C402" s="137" t="s">
        <v>185</v>
      </c>
      <c r="D402" s="137" t="s">
        <v>379</v>
      </c>
      <c r="E402" s="137">
        <v>32764</v>
      </c>
      <c r="F402" s="137" t="s">
        <v>5</v>
      </c>
      <c r="G402" s="137" t="s">
        <v>28</v>
      </c>
      <c r="H402" s="137" t="s">
        <v>341</v>
      </c>
      <c r="I402" s="137">
        <v>512161921</v>
      </c>
      <c r="J402" s="137" t="s">
        <v>192</v>
      </c>
      <c r="K402" s="21">
        <v>46150.52144675926</v>
      </c>
      <c r="L402" s="21">
        <v>46151.527905092589</v>
      </c>
      <c r="M402" s="137" t="s">
        <v>358</v>
      </c>
      <c r="N402" s="137" t="s">
        <v>361</v>
      </c>
      <c r="O402" s="137" t="s">
        <v>41</v>
      </c>
      <c r="P402" s="137">
        <v>0</v>
      </c>
      <c r="Q402" s="137" t="s">
        <v>191</v>
      </c>
      <c r="R402" s="137" t="s">
        <v>342</v>
      </c>
    </row>
    <row r="403" spans="1:19" s="137" customFormat="1">
      <c r="A403" s="137" t="s">
        <v>186</v>
      </c>
      <c r="B403" s="137" t="s">
        <v>10</v>
      </c>
      <c r="C403" s="137" t="s">
        <v>185</v>
      </c>
      <c r="D403" s="137" t="s">
        <v>379</v>
      </c>
      <c r="E403" s="137">
        <v>32764</v>
      </c>
      <c r="F403" s="137" t="s">
        <v>5</v>
      </c>
      <c r="G403" s="137" t="s">
        <v>28</v>
      </c>
      <c r="H403" s="137" t="s">
        <v>341</v>
      </c>
      <c r="I403" s="137">
        <v>512161921</v>
      </c>
      <c r="J403" s="137" t="s">
        <v>192</v>
      </c>
      <c r="K403" s="21">
        <v>46150.52144675926</v>
      </c>
      <c r="L403" s="21">
        <v>46151.527905092589</v>
      </c>
      <c r="M403" s="137" t="s">
        <v>362</v>
      </c>
      <c r="N403" s="137" t="s">
        <v>363</v>
      </c>
      <c r="O403" s="137" t="s">
        <v>37</v>
      </c>
      <c r="P403" s="137">
        <v>0</v>
      </c>
      <c r="Q403" s="137" t="s">
        <v>191</v>
      </c>
      <c r="R403" s="137" t="s">
        <v>342</v>
      </c>
    </row>
    <row r="404" spans="1:19" s="137" customFormat="1">
      <c r="A404" s="137" t="s">
        <v>186</v>
      </c>
      <c r="B404" s="137" t="s">
        <v>10</v>
      </c>
      <c r="C404" s="137" t="s">
        <v>185</v>
      </c>
      <c r="D404" s="137" t="s">
        <v>379</v>
      </c>
      <c r="E404" s="137">
        <v>32764</v>
      </c>
      <c r="F404" s="137" t="s">
        <v>5</v>
      </c>
      <c r="G404" s="137" t="s">
        <v>28</v>
      </c>
      <c r="H404" s="137" t="s">
        <v>341</v>
      </c>
      <c r="I404" s="137">
        <v>512161921</v>
      </c>
      <c r="J404" s="137" t="s">
        <v>192</v>
      </c>
      <c r="K404" s="21">
        <v>46150.52144675926</v>
      </c>
      <c r="L404" s="21">
        <v>46151.527905092589</v>
      </c>
      <c r="M404" s="137" t="s">
        <v>364</v>
      </c>
      <c r="N404" s="137" t="s">
        <v>365</v>
      </c>
      <c r="O404" s="137" t="s">
        <v>35</v>
      </c>
      <c r="P404" s="137">
        <v>0</v>
      </c>
      <c r="Q404" s="137" t="s">
        <v>191</v>
      </c>
      <c r="R404" s="137" t="s">
        <v>342</v>
      </c>
    </row>
    <row r="405" spans="1:19" s="137" customFormat="1">
      <c r="A405" s="137" t="s">
        <v>186</v>
      </c>
      <c r="B405" s="137" t="s">
        <v>10</v>
      </c>
      <c r="C405" s="137" t="s">
        <v>185</v>
      </c>
      <c r="D405" s="137" t="s">
        <v>379</v>
      </c>
      <c r="E405" s="137">
        <v>32764</v>
      </c>
      <c r="F405" s="137" t="s">
        <v>5</v>
      </c>
      <c r="G405" s="137" t="s">
        <v>28</v>
      </c>
      <c r="H405" s="137" t="s">
        <v>341</v>
      </c>
      <c r="I405" s="137">
        <v>512161921</v>
      </c>
      <c r="J405" s="137" t="s">
        <v>192</v>
      </c>
      <c r="K405" s="21">
        <v>46150.52144675926</v>
      </c>
      <c r="L405" s="21">
        <v>46151.527905092589</v>
      </c>
      <c r="M405" s="137" t="s">
        <v>364</v>
      </c>
      <c r="N405" s="137" t="s">
        <v>366</v>
      </c>
      <c r="O405" s="137" t="s">
        <v>35</v>
      </c>
      <c r="P405" s="137">
        <v>0</v>
      </c>
      <c r="Q405" s="137" t="s">
        <v>191</v>
      </c>
      <c r="R405" s="137" t="s">
        <v>342</v>
      </c>
    </row>
    <row r="406" spans="1:19" s="137" customFormat="1">
      <c r="A406" s="137" t="s">
        <v>186</v>
      </c>
      <c r="B406" s="137" t="s">
        <v>10</v>
      </c>
      <c r="C406" s="137" t="s">
        <v>185</v>
      </c>
      <c r="D406" s="137" t="s">
        <v>379</v>
      </c>
      <c r="E406" s="137">
        <v>32764</v>
      </c>
      <c r="F406" s="137" t="s">
        <v>5</v>
      </c>
      <c r="G406" s="137" t="s">
        <v>28</v>
      </c>
      <c r="H406" s="137" t="s">
        <v>341</v>
      </c>
      <c r="I406" s="137">
        <v>512161921</v>
      </c>
      <c r="J406" s="137" t="s">
        <v>192</v>
      </c>
      <c r="K406" s="21">
        <v>46150.52144675926</v>
      </c>
      <c r="L406" s="21">
        <v>46151.527905092589</v>
      </c>
      <c r="M406" s="137" t="s">
        <v>364</v>
      </c>
      <c r="N406" s="137" t="s">
        <v>367</v>
      </c>
      <c r="O406" s="137" t="s">
        <v>41</v>
      </c>
      <c r="P406" s="137">
        <v>0</v>
      </c>
      <c r="Q406" s="137" t="s">
        <v>191</v>
      </c>
      <c r="R406" s="137" t="s">
        <v>342</v>
      </c>
    </row>
    <row r="407" spans="1:19" s="137" customFormat="1">
      <c r="A407" s="137" t="s">
        <v>186</v>
      </c>
      <c r="B407" s="137" t="s">
        <v>120</v>
      </c>
      <c r="C407" s="137" t="s">
        <v>185</v>
      </c>
      <c r="D407" s="137" t="s">
        <v>376</v>
      </c>
      <c r="E407" s="137">
        <v>31401</v>
      </c>
      <c r="F407" s="137" t="s">
        <v>198</v>
      </c>
      <c r="G407" s="137" t="s">
        <v>28</v>
      </c>
      <c r="H407" s="137" t="s">
        <v>341</v>
      </c>
      <c r="I407" s="137">
        <v>512137121</v>
      </c>
      <c r="J407" s="137" t="s">
        <v>192</v>
      </c>
      <c r="K407" s="21">
        <v>46150.727083333331</v>
      </c>
      <c r="L407" s="21">
        <v>46151.54047453704</v>
      </c>
      <c r="M407" s="137" t="s">
        <v>287</v>
      </c>
      <c r="N407" s="137" t="s">
        <v>287</v>
      </c>
      <c r="O407" s="137" t="s">
        <v>35</v>
      </c>
      <c r="P407" s="137">
        <v>0</v>
      </c>
      <c r="Q407" s="137" t="s">
        <v>191</v>
      </c>
      <c r="R407" s="137" t="s">
        <v>342</v>
      </c>
      <c r="S407" s="137" t="s">
        <v>181</v>
      </c>
    </row>
    <row r="408" spans="1:19" s="137" customFormat="1">
      <c r="A408" s="137" t="s">
        <v>186</v>
      </c>
      <c r="B408" s="137" t="s">
        <v>120</v>
      </c>
      <c r="C408" s="137" t="s">
        <v>185</v>
      </c>
      <c r="D408" s="137" t="s">
        <v>376</v>
      </c>
      <c r="E408" s="137">
        <v>31401</v>
      </c>
      <c r="F408" s="137" t="s">
        <v>198</v>
      </c>
      <c r="G408" s="137" t="s">
        <v>28</v>
      </c>
      <c r="H408" s="137" t="s">
        <v>341</v>
      </c>
      <c r="I408" s="137">
        <v>512137121</v>
      </c>
      <c r="J408" s="137" t="s">
        <v>192</v>
      </c>
      <c r="K408" s="21">
        <v>46150.727083333331</v>
      </c>
      <c r="L408" s="21">
        <v>46151.54047453704</v>
      </c>
      <c r="M408" s="137" t="s">
        <v>343</v>
      </c>
      <c r="N408" s="137" t="s">
        <v>288</v>
      </c>
      <c r="O408" s="137" t="s">
        <v>39</v>
      </c>
      <c r="P408" s="137">
        <v>0</v>
      </c>
      <c r="Q408" s="137" t="s">
        <v>191</v>
      </c>
      <c r="R408" s="137" t="s">
        <v>342</v>
      </c>
      <c r="S408" s="137" t="s">
        <v>181</v>
      </c>
    </row>
    <row r="409" spans="1:19" s="137" customFormat="1">
      <c r="A409" s="137" t="s">
        <v>186</v>
      </c>
      <c r="B409" s="137" t="s">
        <v>120</v>
      </c>
      <c r="C409" s="137" t="s">
        <v>185</v>
      </c>
      <c r="D409" s="137" t="s">
        <v>376</v>
      </c>
      <c r="E409" s="137">
        <v>31401</v>
      </c>
      <c r="F409" s="137" t="s">
        <v>198</v>
      </c>
      <c r="G409" s="137" t="s">
        <v>28</v>
      </c>
      <c r="H409" s="137" t="s">
        <v>341</v>
      </c>
      <c r="I409" s="137">
        <v>512137121</v>
      </c>
      <c r="J409" s="137" t="s">
        <v>192</v>
      </c>
      <c r="K409" s="21">
        <v>46150.727083333331</v>
      </c>
      <c r="L409" s="21">
        <v>46151.54047453704</v>
      </c>
      <c r="M409" s="137" t="s">
        <v>343</v>
      </c>
      <c r="N409" s="137" t="s">
        <v>193</v>
      </c>
      <c r="O409" s="137" t="s">
        <v>35</v>
      </c>
      <c r="P409" s="137">
        <v>0</v>
      </c>
      <c r="Q409" s="137" t="s">
        <v>191</v>
      </c>
      <c r="R409" s="137" t="s">
        <v>342</v>
      </c>
      <c r="S409" s="137" t="s">
        <v>181</v>
      </c>
    </row>
    <row r="410" spans="1:19" s="137" customFormat="1">
      <c r="A410" s="137" t="s">
        <v>186</v>
      </c>
      <c r="B410" s="137" t="s">
        <v>120</v>
      </c>
      <c r="C410" s="137" t="s">
        <v>185</v>
      </c>
      <c r="D410" s="137" t="s">
        <v>376</v>
      </c>
      <c r="E410" s="137">
        <v>31401</v>
      </c>
      <c r="F410" s="137" t="s">
        <v>198</v>
      </c>
      <c r="G410" s="137" t="s">
        <v>28</v>
      </c>
      <c r="H410" s="137" t="s">
        <v>341</v>
      </c>
      <c r="I410" s="137">
        <v>512137121</v>
      </c>
      <c r="J410" s="137" t="s">
        <v>192</v>
      </c>
      <c r="K410" s="21">
        <v>46150.727083333331</v>
      </c>
      <c r="L410" s="21">
        <v>46151.54047453704</v>
      </c>
      <c r="M410" s="137" t="s">
        <v>344</v>
      </c>
      <c r="N410" s="137" t="s">
        <v>345</v>
      </c>
      <c r="O410" s="137" t="s">
        <v>39</v>
      </c>
      <c r="P410" s="137">
        <v>0</v>
      </c>
      <c r="Q410" s="137" t="s">
        <v>191</v>
      </c>
      <c r="R410" s="137" t="s">
        <v>342</v>
      </c>
      <c r="S410" s="137" t="s">
        <v>181</v>
      </c>
    </row>
    <row r="411" spans="1:19" s="137" customFormat="1">
      <c r="A411" s="137" t="s">
        <v>186</v>
      </c>
      <c r="B411" s="137" t="s">
        <v>120</v>
      </c>
      <c r="C411" s="137" t="s">
        <v>185</v>
      </c>
      <c r="D411" s="137" t="s">
        <v>376</v>
      </c>
      <c r="E411" s="137">
        <v>31401</v>
      </c>
      <c r="F411" s="137" t="s">
        <v>198</v>
      </c>
      <c r="G411" s="137" t="s">
        <v>28</v>
      </c>
      <c r="H411" s="137" t="s">
        <v>341</v>
      </c>
      <c r="I411" s="137">
        <v>512137121</v>
      </c>
      <c r="J411" s="137" t="s">
        <v>192</v>
      </c>
      <c r="K411" s="21">
        <v>46150.727083333331</v>
      </c>
      <c r="L411" s="21">
        <v>46151.54047453704</v>
      </c>
      <c r="M411" s="137" t="s">
        <v>344</v>
      </c>
      <c r="N411" s="137" t="s">
        <v>346</v>
      </c>
      <c r="O411" s="137" t="s">
        <v>39</v>
      </c>
      <c r="P411" s="137">
        <v>0</v>
      </c>
      <c r="Q411" s="137" t="s">
        <v>191</v>
      </c>
      <c r="R411" s="137" t="s">
        <v>342</v>
      </c>
      <c r="S411" s="137" t="s">
        <v>181</v>
      </c>
    </row>
    <row r="412" spans="1:19" s="137" customFormat="1">
      <c r="A412" s="137" t="s">
        <v>186</v>
      </c>
      <c r="B412" s="137" t="s">
        <v>120</v>
      </c>
      <c r="C412" s="137" t="s">
        <v>185</v>
      </c>
      <c r="D412" s="137" t="s">
        <v>376</v>
      </c>
      <c r="E412" s="137">
        <v>31401</v>
      </c>
      <c r="F412" s="137" t="s">
        <v>198</v>
      </c>
      <c r="G412" s="137" t="s">
        <v>28</v>
      </c>
      <c r="H412" s="137" t="s">
        <v>341</v>
      </c>
      <c r="I412" s="137">
        <v>512137121</v>
      </c>
      <c r="J412" s="137" t="s">
        <v>192</v>
      </c>
      <c r="K412" s="21">
        <v>46150.727083333331</v>
      </c>
      <c r="L412" s="21">
        <v>46151.54047453704</v>
      </c>
      <c r="M412" s="137" t="s">
        <v>347</v>
      </c>
      <c r="N412" s="137" t="s">
        <v>348</v>
      </c>
      <c r="O412" s="137" t="s">
        <v>41</v>
      </c>
      <c r="P412" s="137">
        <v>0</v>
      </c>
      <c r="Q412" s="137" t="s">
        <v>191</v>
      </c>
      <c r="R412" s="137" t="s">
        <v>342</v>
      </c>
      <c r="S412" s="137" t="s">
        <v>181</v>
      </c>
    </row>
    <row r="413" spans="1:19" s="137" customFormat="1">
      <c r="A413" s="137" t="s">
        <v>186</v>
      </c>
      <c r="B413" s="137" t="s">
        <v>120</v>
      </c>
      <c r="C413" s="137" t="s">
        <v>185</v>
      </c>
      <c r="D413" s="137" t="s">
        <v>376</v>
      </c>
      <c r="E413" s="137">
        <v>31401</v>
      </c>
      <c r="F413" s="137" t="s">
        <v>198</v>
      </c>
      <c r="G413" s="137" t="s">
        <v>28</v>
      </c>
      <c r="H413" s="137" t="s">
        <v>341</v>
      </c>
      <c r="I413" s="137">
        <v>512137121</v>
      </c>
      <c r="J413" s="137" t="s">
        <v>192</v>
      </c>
      <c r="K413" s="21">
        <v>46150.727083333331</v>
      </c>
      <c r="L413" s="21">
        <v>46151.54047453704</v>
      </c>
      <c r="M413" s="137" t="s">
        <v>347</v>
      </c>
      <c r="N413" s="137" t="s">
        <v>349</v>
      </c>
      <c r="O413" s="137" t="s">
        <v>39</v>
      </c>
      <c r="P413" s="137">
        <v>0</v>
      </c>
      <c r="Q413" s="137" t="s">
        <v>191</v>
      </c>
      <c r="R413" s="137" t="s">
        <v>342</v>
      </c>
      <c r="S413" s="137" t="s">
        <v>181</v>
      </c>
    </row>
    <row r="414" spans="1:19" s="137" customFormat="1">
      <c r="A414" s="137" t="s">
        <v>186</v>
      </c>
      <c r="B414" s="137" t="s">
        <v>120</v>
      </c>
      <c r="C414" s="137" t="s">
        <v>185</v>
      </c>
      <c r="D414" s="137" t="s">
        <v>376</v>
      </c>
      <c r="E414" s="137">
        <v>31401</v>
      </c>
      <c r="F414" s="137" t="s">
        <v>198</v>
      </c>
      <c r="G414" s="137" t="s">
        <v>28</v>
      </c>
      <c r="H414" s="137" t="s">
        <v>341</v>
      </c>
      <c r="I414" s="137">
        <v>512137121</v>
      </c>
      <c r="J414" s="137" t="s">
        <v>192</v>
      </c>
      <c r="K414" s="21">
        <v>46150.727083333331</v>
      </c>
      <c r="L414" s="21">
        <v>46151.54047453704</v>
      </c>
      <c r="M414" s="137" t="s">
        <v>347</v>
      </c>
      <c r="N414" s="137" t="s">
        <v>329</v>
      </c>
      <c r="O414" s="137" t="s">
        <v>35</v>
      </c>
      <c r="P414" s="137">
        <v>0</v>
      </c>
      <c r="Q414" s="137" t="s">
        <v>191</v>
      </c>
      <c r="R414" s="137" t="s">
        <v>342</v>
      </c>
      <c r="S414" s="137" t="s">
        <v>181</v>
      </c>
    </row>
    <row r="415" spans="1:19" s="137" customFormat="1">
      <c r="A415" s="137" t="s">
        <v>186</v>
      </c>
      <c r="B415" s="137" t="s">
        <v>120</v>
      </c>
      <c r="C415" s="137" t="s">
        <v>185</v>
      </c>
      <c r="D415" s="137" t="s">
        <v>376</v>
      </c>
      <c r="E415" s="137">
        <v>31401</v>
      </c>
      <c r="F415" s="137" t="s">
        <v>198</v>
      </c>
      <c r="G415" s="137" t="s">
        <v>28</v>
      </c>
      <c r="H415" s="137" t="s">
        <v>341</v>
      </c>
      <c r="I415" s="137">
        <v>512137121</v>
      </c>
      <c r="J415" s="137" t="s">
        <v>192</v>
      </c>
      <c r="K415" s="21">
        <v>46150.727083333331</v>
      </c>
      <c r="L415" s="21">
        <v>46151.54047453704</v>
      </c>
      <c r="M415" s="137" t="s">
        <v>347</v>
      </c>
      <c r="N415" s="137" t="s">
        <v>194</v>
      </c>
      <c r="O415" s="137" t="s">
        <v>41</v>
      </c>
      <c r="P415" s="137">
        <v>0</v>
      </c>
      <c r="Q415" s="137" t="s">
        <v>191</v>
      </c>
      <c r="R415" s="137" t="s">
        <v>342</v>
      </c>
      <c r="S415" s="137" t="s">
        <v>181</v>
      </c>
    </row>
    <row r="416" spans="1:19" s="137" customFormat="1">
      <c r="A416" s="137" t="s">
        <v>186</v>
      </c>
      <c r="B416" s="137" t="s">
        <v>120</v>
      </c>
      <c r="C416" s="137" t="s">
        <v>185</v>
      </c>
      <c r="D416" s="137" t="s">
        <v>376</v>
      </c>
      <c r="E416" s="137">
        <v>31401</v>
      </c>
      <c r="F416" s="137" t="s">
        <v>198</v>
      </c>
      <c r="G416" s="137" t="s">
        <v>28</v>
      </c>
      <c r="H416" s="137" t="s">
        <v>341</v>
      </c>
      <c r="I416" s="137">
        <v>512137121</v>
      </c>
      <c r="J416" s="137" t="s">
        <v>192</v>
      </c>
      <c r="K416" s="21">
        <v>46150.727083333331</v>
      </c>
      <c r="L416" s="21">
        <v>46151.54047453704</v>
      </c>
      <c r="M416" s="137" t="s">
        <v>347</v>
      </c>
      <c r="N416" s="137" t="s">
        <v>350</v>
      </c>
      <c r="O416" s="137" t="s">
        <v>39</v>
      </c>
      <c r="P416" s="137">
        <v>0</v>
      </c>
      <c r="Q416" s="137" t="s">
        <v>191</v>
      </c>
      <c r="R416" s="137" t="s">
        <v>342</v>
      </c>
      <c r="S416" s="137" t="s">
        <v>181</v>
      </c>
    </row>
    <row r="417" spans="1:19" s="137" customFormat="1">
      <c r="A417" s="137" t="s">
        <v>186</v>
      </c>
      <c r="B417" s="137" t="s">
        <v>120</v>
      </c>
      <c r="C417" s="137" t="s">
        <v>185</v>
      </c>
      <c r="D417" s="137" t="s">
        <v>376</v>
      </c>
      <c r="E417" s="137">
        <v>31401</v>
      </c>
      <c r="F417" s="137" t="s">
        <v>198</v>
      </c>
      <c r="G417" s="137" t="s">
        <v>28</v>
      </c>
      <c r="H417" s="137" t="s">
        <v>341</v>
      </c>
      <c r="I417" s="137">
        <v>512137121</v>
      </c>
      <c r="J417" s="137" t="s">
        <v>192</v>
      </c>
      <c r="K417" s="21">
        <v>46150.727083333331</v>
      </c>
      <c r="L417" s="21">
        <v>46151.54047453704</v>
      </c>
      <c r="M417" s="137" t="s">
        <v>347</v>
      </c>
      <c r="N417" s="137" t="s">
        <v>195</v>
      </c>
      <c r="O417" s="137" t="s">
        <v>41</v>
      </c>
      <c r="P417" s="137">
        <v>0</v>
      </c>
      <c r="Q417" s="137" t="s">
        <v>191</v>
      </c>
      <c r="R417" s="137" t="s">
        <v>342</v>
      </c>
      <c r="S417" s="137" t="s">
        <v>181</v>
      </c>
    </row>
    <row r="418" spans="1:19" s="137" customFormat="1">
      <c r="A418" s="137" t="s">
        <v>186</v>
      </c>
      <c r="B418" s="137" t="s">
        <v>120</v>
      </c>
      <c r="C418" s="137" t="s">
        <v>185</v>
      </c>
      <c r="D418" s="137" t="s">
        <v>376</v>
      </c>
      <c r="E418" s="137">
        <v>31401</v>
      </c>
      <c r="F418" s="137" t="s">
        <v>198</v>
      </c>
      <c r="G418" s="137" t="s">
        <v>28</v>
      </c>
      <c r="H418" s="137" t="s">
        <v>341</v>
      </c>
      <c r="I418" s="137">
        <v>512137121</v>
      </c>
      <c r="J418" s="137" t="s">
        <v>192</v>
      </c>
      <c r="K418" s="21">
        <v>46150.727083333331</v>
      </c>
      <c r="L418" s="21">
        <v>46151.54047453704</v>
      </c>
      <c r="M418" s="137" t="s">
        <v>347</v>
      </c>
      <c r="N418" s="137" t="s">
        <v>351</v>
      </c>
      <c r="O418" s="137" t="s">
        <v>35</v>
      </c>
      <c r="P418" s="137">
        <v>0</v>
      </c>
      <c r="Q418" s="137" t="s">
        <v>191</v>
      </c>
      <c r="R418" s="137" t="s">
        <v>342</v>
      </c>
      <c r="S418" s="137" t="s">
        <v>181</v>
      </c>
    </row>
    <row r="419" spans="1:19" s="137" customFormat="1">
      <c r="A419" s="137" t="s">
        <v>186</v>
      </c>
      <c r="B419" s="137" t="s">
        <v>120</v>
      </c>
      <c r="C419" s="137" t="s">
        <v>185</v>
      </c>
      <c r="D419" s="137" t="s">
        <v>376</v>
      </c>
      <c r="E419" s="137">
        <v>31401</v>
      </c>
      <c r="F419" s="137" t="s">
        <v>198</v>
      </c>
      <c r="G419" s="137" t="s">
        <v>28</v>
      </c>
      <c r="H419" s="137" t="s">
        <v>341</v>
      </c>
      <c r="I419" s="137">
        <v>512137121</v>
      </c>
      <c r="J419" s="137" t="s">
        <v>192</v>
      </c>
      <c r="K419" s="21">
        <v>46150.727083333331</v>
      </c>
      <c r="L419" s="21">
        <v>46151.54047453704</v>
      </c>
      <c r="M419" s="137" t="s">
        <v>347</v>
      </c>
      <c r="N419" s="137" t="s">
        <v>196</v>
      </c>
      <c r="O419" s="137" t="s">
        <v>41</v>
      </c>
      <c r="P419" s="137">
        <v>0</v>
      </c>
      <c r="Q419" s="137" t="s">
        <v>191</v>
      </c>
      <c r="R419" s="137" t="s">
        <v>342</v>
      </c>
      <c r="S419" s="137" t="s">
        <v>181</v>
      </c>
    </row>
    <row r="420" spans="1:19" s="137" customFormat="1">
      <c r="A420" s="137" t="s">
        <v>186</v>
      </c>
      <c r="B420" s="137" t="s">
        <v>120</v>
      </c>
      <c r="C420" s="137" t="s">
        <v>185</v>
      </c>
      <c r="D420" s="137" t="s">
        <v>376</v>
      </c>
      <c r="E420" s="137">
        <v>31401</v>
      </c>
      <c r="F420" s="137" t="s">
        <v>198</v>
      </c>
      <c r="G420" s="137" t="s">
        <v>28</v>
      </c>
      <c r="H420" s="137" t="s">
        <v>341</v>
      </c>
      <c r="I420" s="137">
        <v>512137121</v>
      </c>
      <c r="J420" s="137" t="s">
        <v>192</v>
      </c>
      <c r="K420" s="21">
        <v>46150.727083333331</v>
      </c>
      <c r="L420" s="21">
        <v>46151.54047453704</v>
      </c>
      <c r="M420" s="137" t="s">
        <v>352</v>
      </c>
      <c r="N420" s="137" t="s">
        <v>352</v>
      </c>
      <c r="O420" s="137" t="s">
        <v>35</v>
      </c>
      <c r="P420" s="137">
        <v>0</v>
      </c>
      <c r="Q420" s="137" t="s">
        <v>191</v>
      </c>
      <c r="R420" s="137" t="s">
        <v>342</v>
      </c>
      <c r="S420" s="137" t="s">
        <v>181</v>
      </c>
    </row>
    <row r="421" spans="1:19" s="137" customFormat="1">
      <c r="A421" s="137" t="s">
        <v>186</v>
      </c>
      <c r="B421" s="137" t="s">
        <v>120</v>
      </c>
      <c r="C421" s="137" t="s">
        <v>185</v>
      </c>
      <c r="D421" s="137" t="s">
        <v>376</v>
      </c>
      <c r="E421" s="137">
        <v>31401</v>
      </c>
      <c r="F421" s="137" t="s">
        <v>198</v>
      </c>
      <c r="G421" s="137" t="s">
        <v>28</v>
      </c>
      <c r="H421" s="137" t="s">
        <v>341</v>
      </c>
      <c r="I421" s="137">
        <v>512137121</v>
      </c>
      <c r="J421" s="137" t="s">
        <v>192</v>
      </c>
      <c r="K421" s="21">
        <v>46150.727083333331</v>
      </c>
      <c r="L421" s="21">
        <v>46151.54047453704</v>
      </c>
      <c r="M421" s="137" t="s">
        <v>353</v>
      </c>
      <c r="N421" s="137" t="s">
        <v>197</v>
      </c>
      <c r="O421" s="137" t="s">
        <v>41</v>
      </c>
      <c r="P421" s="137">
        <v>0</v>
      </c>
      <c r="Q421" s="137" t="s">
        <v>191</v>
      </c>
      <c r="R421" s="137" t="s">
        <v>342</v>
      </c>
      <c r="S421" s="137" t="s">
        <v>181</v>
      </c>
    </row>
    <row r="422" spans="1:19" s="137" customFormat="1">
      <c r="A422" s="137" t="s">
        <v>186</v>
      </c>
      <c r="B422" s="137" t="s">
        <v>120</v>
      </c>
      <c r="C422" s="137" t="s">
        <v>185</v>
      </c>
      <c r="D422" s="137" t="s">
        <v>376</v>
      </c>
      <c r="E422" s="137">
        <v>31401</v>
      </c>
      <c r="F422" s="137" t="s">
        <v>198</v>
      </c>
      <c r="G422" s="137" t="s">
        <v>28</v>
      </c>
      <c r="H422" s="137" t="s">
        <v>341</v>
      </c>
      <c r="I422" s="137">
        <v>512137121</v>
      </c>
      <c r="J422" s="137" t="s">
        <v>192</v>
      </c>
      <c r="K422" s="21">
        <v>46150.727083333331</v>
      </c>
      <c r="L422" s="21">
        <v>46151.54047453704</v>
      </c>
      <c r="M422" s="137" t="s">
        <v>353</v>
      </c>
      <c r="N422" s="137" t="s">
        <v>330</v>
      </c>
      <c r="O422" s="137" t="s">
        <v>41</v>
      </c>
      <c r="P422" s="137">
        <v>0</v>
      </c>
      <c r="Q422" s="137" t="s">
        <v>191</v>
      </c>
      <c r="R422" s="137" t="s">
        <v>342</v>
      </c>
      <c r="S422" s="137" t="s">
        <v>181</v>
      </c>
    </row>
    <row r="423" spans="1:19" s="137" customFormat="1">
      <c r="A423" s="137" t="s">
        <v>186</v>
      </c>
      <c r="B423" s="137" t="s">
        <v>120</v>
      </c>
      <c r="C423" s="137" t="s">
        <v>185</v>
      </c>
      <c r="D423" s="137" t="s">
        <v>376</v>
      </c>
      <c r="E423" s="137">
        <v>31401</v>
      </c>
      <c r="F423" s="137" t="s">
        <v>198</v>
      </c>
      <c r="G423" s="137" t="s">
        <v>28</v>
      </c>
      <c r="H423" s="137" t="s">
        <v>341</v>
      </c>
      <c r="I423" s="137">
        <v>512137121</v>
      </c>
      <c r="J423" s="137" t="s">
        <v>192</v>
      </c>
      <c r="K423" s="21">
        <v>46150.727083333331</v>
      </c>
      <c r="L423" s="21">
        <v>46151.54047453704</v>
      </c>
      <c r="M423" s="137" t="s">
        <v>353</v>
      </c>
      <c r="N423" s="137" t="s">
        <v>354</v>
      </c>
      <c r="O423" s="137" t="s">
        <v>39</v>
      </c>
      <c r="P423" s="137">
        <v>0</v>
      </c>
      <c r="Q423" s="137" t="s">
        <v>191</v>
      </c>
      <c r="R423" s="137" t="s">
        <v>342</v>
      </c>
      <c r="S423" s="137" t="s">
        <v>181</v>
      </c>
    </row>
    <row r="424" spans="1:19" s="137" customFormat="1">
      <c r="A424" s="137" t="s">
        <v>186</v>
      </c>
      <c r="B424" s="137" t="s">
        <v>120</v>
      </c>
      <c r="C424" s="137" t="s">
        <v>185</v>
      </c>
      <c r="D424" s="137" t="s">
        <v>376</v>
      </c>
      <c r="E424" s="137">
        <v>31401</v>
      </c>
      <c r="F424" s="137" t="s">
        <v>198</v>
      </c>
      <c r="G424" s="137" t="s">
        <v>28</v>
      </c>
      <c r="H424" s="137" t="s">
        <v>341</v>
      </c>
      <c r="I424" s="137">
        <v>512137121</v>
      </c>
      <c r="J424" s="137" t="s">
        <v>192</v>
      </c>
      <c r="K424" s="21">
        <v>46150.727083333331</v>
      </c>
      <c r="L424" s="21">
        <v>46151.54047453704</v>
      </c>
      <c r="M424" s="137" t="s">
        <v>353</v>
      </c>
      <c r="N424" s="137" t="s">
        <v>355</v>
      </c>
      <c r="O424" s="137" t="s">
        <v>35</v>
      </c>
      <c r="P424" s="137">
        <v>0</v>
      </c>
      <c r="Q424" s="137" t="s">
        <v>191</v>
      </c>
      <c r="R424" s="137" t="s">
        <v>342</v>
      </c>
      <c r="S424" s="137" t="s">
        <v>181</v>
      </c>
    </row>
    <row r="425" spans="1:19" s="137" customFormat="1">
      <c r="A425" s="137" t="s">
        <v>186</v>
      </c>
      <c r="B425" s="137" t="s">
        <v>120</v>
      </c>
      <c r="C425" s="137" t="s">
        <v>185</v>
      </c>
      <c r="D425" s="137" t="s">
        <v>376</v>
      </c>
      <c r="E425" s="137">
        <v>31401</v>
      </c>
      <c r="F425" s="137" t="s">
        <v>198</v>
      </c>
      <c r="G425" s="137" t="s">
        <v>28</v>
      </c>
      <c r="H425" s="137" t="s">
        <v>341</v>
      </c>
      <c r="I425" s="137">
        <v>512137121</v>
      </c>
      <c r="J425" s="137" t="s">
        <v>192</v>
      </c>
      <c r="K425" s="21">
        <v>46150.727083333331</v>
      </c>
      <c r="L425" s="21">
        <v>46151.54047453704</v>
      </c>
      <c r="M425" s="137" t="s">
        <v>353</v>
      </c>
      <c r="N425" s="137" t="s">
        <v>356</v>
      </c>
      <c r="O425" s="137" t="s">
        <v>39</v>
      </c>
      <c r="P425" s="137">
        <v>0</v>
      </c>
      <c r="Q425" s="137" t="s">
        <v>191</v>
      </c>
      <c r="R425" s="137" t="s">
        <v>342</v>
      </c>
      <c r="S425" s="137" t="s">
        <v>181</v>
      </c>
    </row>
    <row r="426" spans="1:19" s="137" customFormat="1">
      <c r="A426" s="137" t="s">
        <v>186</v>
      </c>
      <c r="B426" s="137" t="s">
        <v>120</v>
      </c>
      <c r="C426" s="137" t="s">
        <v>185</v>
      </c>
      <c r="D426" s="137" t="s">
        <v>376</v>
      </c>
      <c r="E426" s="137">
        <v>31401</v>
      </c>
      <c r="F426" s="137" t="s">
        <v>198</v>
      </c>
      <c r="G426" s="137" t="s">
        <v>28</v>
      </c>
      <c r="H426" s="137" t="s">
        <v>341</v>
      </c>
      <c r="I426" s="137">
        <v>512137121</v>
      </c>
      <c r="J426" s="137" t="s">
        <v>192</v>
      </c>
      <c r="K426" s="21">
        <v>46150.727083333331</v>
      </c>
      <c r="L426" s="21">
        <v>46151.54047453704</v>
      </c>
      <c r="M426" s="137" t="s">
        <v>353</v>
      </c>
      <c r="N426" s="137" t="s">
        <v>357</v>
      </c>
      <c r="O426" s="137" t="s">
        <v>39</v>
      </c>
      <c r="P426" s="137">
        <v>0</v>
      </c>
      <c r="Q426" s="137" t="s">
        <v>191</v>
      </c>
      <c r="R426" s="137" t="s">
        <v>342</v>
      </c>
      <c r="S426" s="137" t="s">
        <v>181</v>
      </c>
    </row>
    <row r="427" spans="1:19" s="137" customFormat="1">
      <c r="A427" s="137" t="s">
        <v>186</v>
      </c>
      <c r="B427" s="137" t="s">
        <v>120</v>
      </c>
      <c r="C427" s="137" t="s">
        <v>185</v>
      </c>
      <c r="D427" s="137" t="s">
        <v>376</v>
      </c>
      <c r="E427" s="137">
        <v>31401</v>
      </c>
      <c r="F427" s="137" t="s">
        <v>198</v>
      </c>
      <c r="G427" s="137" t="s">
        <v>28</v>
      </c>
      <c r="H427" s="137" t="s">
        <v>341</v>
      </c>
      <c r="I427" s="137">
        <v>512137121</v>
      </c>
      <c r="J427" s="137" t="s">
        <v>192</v>
      </c>
      <c r="K427" s="21">
        <v>46150.727083333331</v>
      </c>
      <c r="L427" s="21">
        <v>46151.54047453704</v>
      </c>
      <c r="M427" s="137" t="s">
        <v>358</v>
      </c>
      <c r="N427" s="137" t="s">
        <v>359</v>
      </c>
      <c r="O427" s="137" t="s">
        <v>39</v>
      </c>
      <c r="P427" s="137">
        <v>0</v>
      </c>
      <c r="Q427" s="137" t="s">
        <v>191</v>
      </c>
      <c r="R427" s="137" t="s">
        <v>342</v>
      </c>
      <c r="S427" s="137" t="s">
        <v>181</v>
      </c>
    </row>
    <row r="428" spans="1:19" s="137" customFormat="1">
      <c r="A428" s="137" t="s">
        <v>186</v>
      </c>
      <c r="B428" s="137" t="s">
        <v>120</v>
      </c>
      <c r="C428" s="137" t="s">
        <v>185</v>
      </c>
      <c r="D428" s="137" t="s">
        <v>376</v>
      </c>
      <c r="E428" s="137">
        <v>31401</v>
      </c>
      <c r="F428" s="137" t="s">
        <v>198</v>
      </c>
      <c r="G428" s="137" t="s">
        <v>28</v>
      </c>
      <c r="H428" s="137" t="s">
        <v>341</v>
      </c>
      <c r="I428" s="137">
        <v>512137121</v>
      </c>
      <c r="J428" s="137" t="s">
        <v>192</v>
      </c>
      <c r="K428" s="21">
        <v>46150.727083333331</v>
      </c>
      <c r="L428" s="21">
        <v>46151.54047453704</v>
      </c>
      <c r="M428" s="137" t="s">
        <v>358</v>
      </c>
      <c r="N428" s="137" t="s">
        <v>360</v>
      </c>
      <c r="O428" s="137" t="s">
        <v>35</v>
      </c>
      <c r="P428" s="137">
        <v>0</v>
      </c>
      <c r="Q428" s="137" t="s">
        <v>191</v>
      </c>
      <c r="R428" s="137" t="s">
        <v>342</v>
      </c>
      <c r="S428" s="137" t="s">
        <v>181</v>
      </c>
    </row>
    <row r="429" spans="1:19" s="137" customFormat="1">
      <c r="A429" s="137" t="s">
        <v>186</v>
      </c>
      <c r="B429" s="137" t="s">
        <v>120</v>
      </c>
      <c r="C429" s="137" t="s">
        <v>185</v>
      </c>
      <c r="D429" s="137" t="s">
        <v>376</v>
      </c>
      <c r="E429" s="137">
        <v>31401</v>
      </c>
      <c r="F429" s="137" t="s">
        <v>198</v>
      </c>
      <c r="G429" s="137" t="s">
        <v>28</v>
      </c>
      <c r="H429" s="137" t="s">
        <v>341</v>
      </c>
      <c r="I429" s="137">
        <v>512137121</v>
      </c>
      <c r="J429" s="137" t="s">
        <v>192</v>
      </c>
      <c r="K429" s="21">
        <v>46150.727083333331</v>
      </c>
      <c r="L429" s="21">
        <v>46151.54047453704</v>
      </c>
      <c r="M429" s="137" t="s">
        <v>358</v>
      </c>
      <c r="N429" s="137" t="s">
        <v>361</v>
      </c>
      <c r="O429" s="137" t="s">
        <v>41</v>
      </c>
      <c r="P429" s="137">
        <v>0</v>
      </c>
      <c r="Q429" s="137" t="s">
        <v>191</v>
      </c>
      <c r="R429" s="137" t="s">
        <v>342</v>
      </c>
      <c r="S429" s="137" t="s">
        <v>181</v>
      </c>
    </row>
    <row r="430" spans="1:19" s="137" customFormat="1">
      <c r="A430" s="137" t="s">
        <v>186</v>
      </c>
      <c r="B430" s="137" t="s">
        <v>120</v>
      </c>
      <c r="C430" s="137" t="s">
        <v>185</v>
      </c>
      <c r="D430" s="137" t="s">
        <v>376</v>
      </c>
      <c r="E430" s="137">
        <v>31401</v>
      </c>
      <c r="F430" s="137" t="s">
        <v>198</v>
      </c>
      <c r="G430" s="137" t="s">
        <v>28</v>
      </c>
      <c r="H430" s="137" t="s">
        <v>341</v>
      </c>
      <c r="I430" s="137">
        <v>512137121</v>
      </c>
      <c r="J430" s="137" t="s">
        <v>192</v>
      </c>
      <c r="K430" s="21">
        <v>46150.727083333331</v>
      </c>
      <c r="L430" s="21">
        <v>46151.54047453704</v>
      </c>
      <c r="M430" s="137" t="s">
        <v>362</v>
      </c>
      <c r="N430" s="137" t="s">
        <v>363</v>
      </c>
      <c r="O430" s="137" t="s">
        <v>37</v>
      </c>
      <c r="P430" s="137">
        <v>0</v>
      </c>
      <c r="Q430" s="137" t="s">
        <v>191</v>
      </c>
      <c r="R430" s="137" t="s">
        <v>342</v>
      </c>
      <c r="S430" s="137" t="s">
        <v>181</v>
      </c>
    </row>
    <row r="431" spans="1:19" s="137" customFormat="1">
      <c r="A431" s="137" t="s">
        <v>186</v>
      </c>
      <c r="B431" s="137" t="s">
        <v>120</v>
      </c>
      <c r="C431" s="137" t="s">
        <v>185</v>
      </c>
      <c r="D431" s="137" t="s">
        <v>376</v>
      </c>
      <c r="E431" s="137">
        <v>31401</v>
      </c>
      <c r="F431" s="137" t="s">
        <v>198</v>
      </c>
      <c r="G431" s="137" t="s">
        <v>28</v>
      </c>
      <c r="H431" s="137" t="s">
        <v>341</v>
      </c>
      <c r="I431" s="137">
        <v>512137121</v>
      </c>
      <c r="J431" s="137" t="s">
        <v>192</v>
      </c>
      <c r="K431" s="21">
        <v>46150.727083333331</v>
      </c>
      <c r="L431" s="21">
        <v>46151.54047453704</v>
      </c>
      <c r="M431" s="137" t="s">
        <v>364</v>
      </c>
      <c r="N431" s="137" t="s">
        <v>365</v>
      </c>
      <c r="O431" s="137" t="s">
        <v>35</v>
      </c>
      <c r="P431" s="137">
        <v>0</v>
      </c>
      <c r="Q431" s="137" t="s">
        <v>191</v>
      </c>
      <c r="R431" s="137" t="s">
        <v>342</v>
      </c>
      <c r="S431" s="137" t="s">
        <v>181</v>
      </c>
    </row>
    <row r="432" spans="1:19" s="137" customFormat="1">
      <c r="A432" s="137" t="s">
        <v>186</v>
      </c>
      <c r="B432" s="137" t="s">
        <v>120</v>
      </c>
      <c r="C432" s="137" t="s">
        <v>185</v>
      </c>
      <c r="D432" s="137" t="s">
        <v>376</v>
      </c>
      <c r="E432" s="137">
        <v>31401</v>
      </c>
      <c r="F432" s="137" t="s">
        <v>198</v>
      </c>
      <c r="G432" s="137" t="s">
        <v>28</v>
      </c>
      <c r="H432" s="137" t="s">
        <v>341</v>
      </c>
      <c r="I432" s="137">
        <v>512137121</v>
      </c>
      <c r="J432" s="137" t="s">
        <v>192</v>
      </c>
      <c r="K432" s="21">
        <v>46150.727083333331</v>
      </c>
      <c r="L432" s="21">
        <v>46151.54047453704</v>
      </c>
      <c r="M432" s="137" t="s">
        <v>364</v>
      </c>
      <c r="N432" s="137" t="s">
        <v>366</v>
      </c>
      <c r="O432" s="137" t="s">
        <v>35</v>
      </c>
      <c r="P432" s="137">
        <v>0</v>
      </c>
      <c r="Q432" s="137" t="s">
        <v>191</v>
      </c>
      <c r="R432" s="137" t="s">
        <v>342</v>
      </c>
      <c r="S432" s="137" t="s">
        <v>181</v>
      </c>
    </row>
    <row r="433" spans="1:19" s="137" customFormat="1">
      <c r="A433" s="137" t="s">
        <v>186</v>
      </c>
      <c r="B433" s="137" t="s">
        <v>120</v>
      </c>
      <c r="C433" s="137" t="s">
        <v>185</v>
      </c>
      <c r="D433" s="137" t="s">
        <v>376</v>
      </c>
      <c r="E433" s="137">
        <v>31401</v>
      </c>
      <c r="F433" s="137" t="s">
        <v>198</v>
      </c>
      <c r="G433" s="137" t="s">
        <v>28</v>
      </c>
      <c r="H433" s="137" t="s">
        <v>341</v>
      </c>
      <c r="I433" s="137">
        <v>512137121</v>
      </c>
      <c r="J433" s="137" t="s">
        <v>192</v>
      </c>
      <c r="K433" s="21">
        <v>46150.727083333331</v>
      </c>
      <c r="L433" s="21">
        <v>46151.54047453704</v>
      </c>
      <c r="M433" s="137" t="s">
        <v>364</v>
      </c>
      <c r="N433" s="137" t="s">
        <v>367</v>
      </c>
      <c r="O433" s="137" t="s">
        <v>41</v>
      </c>
      <c r="P433" s="137">
        <v>0</v>
      </c>
      <c r="Q433" s="137" t="s">
        <v>191</v>
      </c>
      <c r="R433" s="137" t="s">
        <v>342</v>
      </c>
      <c r="S433" s="137" t="s">
        <v>181</v>
      </c>
    </row>
    <row r="434" spans="1:19" s="137" customFormat="1">
      <c r="A434" s="137" t="s">
        <v>186</v>
      </c>
      <c r="B434" s="137" t="s">
        <v>120</v>
      </c>
      <c r="C434" s="137" t="s">
        <v>185</v>
      </c>
      <c r="D434" s="137" t="s">
        <v>202</v>
      </c>
      <c r="E434" s="137">
        <v>33277</v>
      </c>
      <c r="F434" s="137" t="s">
        <v>5</v>
      </c>
      <c r="G434" s="137" t="s">
        <v>28</v>
      </c>
      <c r="H434" s="137" t="s">
        <v>341</v>
      </c>
      <c r="I434" s="137">
        <v>512148191</v>
      </c>
      <c r="J434" s="137" t="s">
        <v>192</v>
      </c>
      <c r="K434" s="21">
        <v>46150.950706018521</v>
      </c>
      <c r="L434" s="21">
        <v>46151.549293981479</v>
      </c>
      <c r="M434" s="137" t="s">
        <v>287</v>
      </c>
      <c r="N434" s="137" t="s">
        <v>287</v>
      </c>
      <c r="O434" s="137" t="s">
        <v>35</v>
      </c>
      <c r="P434" s="137">
        <v>0</v>
      </c>
      <c r="Q434" s="137" t="s">
        <v>191</v>
      </c>
      <c r="R434" s="137" t="s">
        <v>342</v>
      </c>
    </row>
    <row r="435" spans="1:19" s="137" customFormat="1">
      <c r="A435" s="137" t="s">
        <v>186</v>
      </c>
      <c r="B435" s="137" t="s">
        <v>120</v>
      </c>
      <c r="C435" s="137" t="s">
        <v>185</v>
      </c>
      <c r="D435" s="137" t="s">
        <v>202</v>
      </c>
      <c r="E435" s="137">
        <v>33277</v>
      </c>
      <c r="F435" s="137" t="s">
        <v>5</v>
      </c>
      <c r="G435" s="137" t="s">
        <v>28</v>
      </c>
      <c r="H435" s="137" t="s">
        <v>341</v>
      </c>
      <c r="I435" s="137">
        <v>512148191</v>
      </c>
      <c r="J435" s="137" t="s">
        <v>192</v>
      </c>
      <c r="K435" s="21">
        <v>46150.950706018521</v>
      </c>
      <c r="L435" s="21">
        <v>46151.549293981479</v>
      </c>
      <c r="M435" s="137" t="s">
        <v>343</v>
      </c>
      <c r="N435" s="137" t="s">
        <v>288</v>
      </c>
      <c r="O435" s="137" t="s">
        <v>39</v>
      </c>
      <c r="P435" s="137">
        <v>0</v>
      </c>
      <c r="Q435" s="137" t="s">
        <v>191</v>
      </c>
      <c r="R435" s="137" t="s">
        <v>342</v>
      </c>
    </row>
    <row r="436" spans="1:19" s="137" customFormat="1">
      <c r="A436" s="137" t="s">
        <v>186</v>
      </c>
      <c r="B436" s="137" t="s">
        <v>120</v>
      </c>
      <c r="C436" s="137" t="s">
        <v>185</v>
      </c>
      <c r="D436" s="137" t="s">
        <v>202</v>
      </c>
      <c r="E436" s="137">
        <v>33277</v>
      </c>
      <c r="F436" s="137" t="s">
        <v>5</v>
      </c>
      <c r="G436" s="137" t="s">
        <v>28</v>
      </c>
      <c r="H436" s="137" t="s">
        <v>341</v>
      </c>
      <c r="I436" s="137">
        <v>512148191</v>
      </c>
      <c r="J436" s="137" t="s">
        <v>192</v>
      </c>
      <c r="K436" s="21">
        <v>46150.950706018521</v>
      </c>
      <c r="L436" s="21">
        <v>46151.549293981479</v>
      </c>
      <c r="M436" s="137" t="s">
        <v>343</v>
      </c>
      <c r="N436" s="137" t="s">
        <v>193</v>
      </c>
      <c r="O436" s="137" t="s">
        <v>35</v>
      </c>
      <c r="P436" s="137">
        <v>0</v>
      </c>
      <c r="Q436" s="137" t="s">
        <v>191</v>
      </c>
      <c r="R436" s="137" t="s">
        <v>342</v>
      </c>
    </row>
    <row r="437" spans="1:19" s="137" customFormat="1">
      <c r="A437" s="137" t="s">
        <v>186</v>
      </c>
      <c r="B437" s="137" t="s">
        <v>120</v>
      </c>
      <c r="C437" s="137" t="s">
        <v>185</v>
      </c>
      <c r="D437" s="137" t="s">
        <v>202</v>
      </c>
      <c r="E437" s="137">
        <v>33277</v>
      </c>
      <c r="F437" s="137" t="s">
        <v>5</v>
      </c>
      <c r="G437" s="137" t="s">
        <v>28</v>
      </c>
      <c r="H437" s="137" t="s">
        <v>341</v>
      </c>
      <c r="I437" s="137">
        <v>512148191</v>
      </c>
      <c r="J437" s="137" t="s">
        <v>192</v>
      </c>
      <c r="K437" s="21">
        <v>46150.950706018521</v>
      </c>
      <c r="L437" s="21">
        <v>46151.549293981479</v>
      </c>
      <c r="M437" s="137" t="s">
        <v>344</v>
      </c>
      <c r="N437" s="137" t="s">
        <v>345</v>
      </c>
      <c r="O437" s="137" t="s">
        <v>39</v>
      </c>
      <c r="P437" s="137">
        <v>0</v>
      </c>
      <c r="Q437" s="137" t="s">
        <v>191</v>
      </c>
      <c r="R437" s="137" t="s">
        <v>342</v>
      </c>
    </row>
    <row r="438" spans="1:19" s="137" customFormat="1">
      <c r="A438" s="137" t="s">
        <v>186</v>
      </c>
      <c r="B438" s="137" t="s">
        <v>120</v>
      </c>
      <c r="C438" s="137" t="s">
        <v>185</v>
      </c>
      <c r="D438" s="137" t="s">
        <v>202</v>
      </c>
      <c r="E438" s="137">
        <v>33277</v>
      </c>
      <c r="F438" s="137" t="s">
        <v>5</v>
      </c>
      <c r="G438" s="137" t="s">
        <v>28</v>
      </c>
      <c r="H438" s="137" t="s">
        <v>341</v>
      </c>
      <c r="I438" s="137">
        <v>512148191</v>
      </c>
      <c r="J438" s="137" t="s">
        <v>192</v>
      </c>
      <c r="K438" s="21">
        <v>46150.950706018521</v>
      </c>
      <c r="L438" s="21">
        <v>46151.549293981479</v>
      </c>
      <c r="M438" s="137" t="s">
        <v>344</v>
      </c>
      <c r="N438" s="137" t="s">
        <v>346</v>
      </c>
      <c r="O438" s="137" t="s">
        <v>39</v>
      </c>
      <c r="P438" s="137">
        <v>0</v>
      </c>
      <c r="Q438" s="137" t="s">
        <v>191</v>
      </c>
      <c r="R438" s="137" t="s">
        <v>342</v>
      </c>
    </row>
    <row r="439" spans="1:19" s="137" customFormat="1">
      <c r="A439" s="137" t="s">
        <v>186</v>
      </c>
      <c r="B439" s="137" t="s">
        <v>120</v>
      </c>
      <c r="C439" s="137" t="s">
        <v>185</v>
      </c>
      <c r="D439" s="137" t="s">
        <v>202</v>
      </c>
      <c r="E439" s="137">
        <v>33277</v>
      </c>
      <c r="F439" s="137" t="s">
        <v>5</v>
      </c>
      <c r="G439" s="137" t="s">
        <v>28</v>
      </c>
      <c r="H439" s="137" t="s">
        <v>341</v>
      </c>
      <c r="I439" s="137">
        <v>512148191</v>
      </c>
      <c r="J439" s="137" t="s">
        <v>192</v>
      </c>
      <c r="K439" s="21">
        <v>46150.950706018521</v>
      </c>
      <c r="L439" s="21">
        <v>46151.549293981479</v>
      </c>
      <c r="M439" s="137" t="s">
        <v>347</v>
      </c>
      <c r="N439" s="137" t="s">
        <v>348</v>
      </c>
      <c r="O439" s="137" t="s">
        <v>41</v>
      </c>
      <c r="P439" s="137">
        <v>0</v>
      </c>
      <c r="Q439" s="137" t="s">
        <v>191</v>
      </c>
      <c r="R439" s="137" t="s">
        <v>342</v>
      </c>
    </row>
    <row r="440" spans="1:19" s="137" customFormat="1">
      <c r="A440" s="137" t="s">
        <v>186</v>
      </c>
      <c r="B440" s="137" t="s">
        <v>120</v>
      </c>
      <c r="C440" s="137" t="s">
        <v>185</v>
      </c>
      <c r="D440" s="137" t="s">
        <v>202</v>
      </c>
      <c r="E440" s="137">
        <v>33277</v>
      </c>
      <c r="F440" s="137" t="s">
        <v>5</v>
      </c>
      <c r="G440" s="137" t="s">
        <v>28</v>
      </c>
      <c r="H440" s="137" t="s">
        <v>341</v>
      </c>
      <c r="I440" s="137">
        <v>512148191</v>
      </c>
      <c r="J440" s="137" t="s">
        <v>192</v>
      </c>
      <c r="K440" s="21">
        <v>46150.950706018521</v>
      </c>
      <c r="L440" s="21">
        <v>46151.549293981479</v>
      </c>
      <c r="M440" s="137" t="s">
        <v>347</v>
      </c>
      <c r="N440" s="137" t="s">
        <v>349</v>
      </c>
      <c r="O440" s="137" t="s">
        <v>39</v>
      </c>
      <c r="P440" s="137">
        <v>0</v>
      </c>
      <c r="Q440" s="137" t="s">
        <v>191</v>
      </c>
      <c r="R440" s="137" t="s">
        <v>342</v>
      </c>
    </row>
    <row r="441" spans="1:19" s="137" customFormat="1">
      <c r="A441" s="137" t="s">
        <v>186</v>
      </c>
      <c r="B441" s="137" t="s">
        <v>120</v>
      </c>
      <c r="C441" s="137" t="s">
        <v>185</v>
      </c>
      <c r="D441" s="137" t="s">
        <v>202</v>
      </c>
      <c r="E441" s="137">
        <v>33277</v>
      </c>
      <c r="F441" s="137" t="s">
        <v>5</v>
      </c>
      <c r="G441" s="137" t="s">
        <v>28</v>
      </c>
      <c r="H441" s="137" t="s">
        <v>341</v>
      </c>
      <c r="I441" s="137">
        <v>512148191</v>
      </c>
      <c r="J441" s="137" t="s">
        <v>192</v>
      </c>
      <c r="K441" s="21">
        <v>46150.950706018521</v>
      </c>
      <c r="L441" s="21">
        <v>46151.549293981479</v>
      </c>
      <c r="M441" s="137" t="s">
        <v>347</v>
      </c>
      <c r="N441" s="137" t="s">
        <v>329</v>
      </c>
      <c r="O441" s="137" t="s">
        <v>35</v>
      </c>
      <c r="P441" s="137">
        <v>0</v>
      </c>
      <c r="Q441" s="137" t="s">
        <v>191</v>
      </c>
      <c r="R441" s="137" t="s">
        <v>342</v>
      </c>
    </row>
    <row r="442" spans="1:19" s="137" customFormat="1">
      <c r="A442" s="137" t="s">
        <v>186</v>
      </c>
      <c r="B442" s="137" t="s">
        <v>120</v>
      </c>
      <c r="C442" s="137" t="s">
        <v>185</v>
      </c>
      <c r="D442" s="137" t="s">
        <v>202</v>
      </c>
      <c r="E442" s="137">
        <v>33277</v>
      </c>
      <c r="F442" s="137" t="s">
        <v>5</v>
      </c>
      <c r="G442" s="137" t="s">
        <v>28</v>
      </c>
      <c r="H442" s="137" t="s">
        <v>341</v>
      </c>
      <c r="I442" s="137">
        <v>512148191</v>
      </c>
      <c r="J442" s="137" t="s">
        <v>192</v>
      </c>
      <c r="K442" s="21">
        <v>46150.950706018521</v>
      </c>
      <c r="L442" s="21">
        <v>46151.549293981479</v>
      </c>
      <c r="M442" s="137" t="s">
        <v>347</v>
      </c>
      <c r="N442" s="137" t="s">
        <v>194</v>
      </c>
      <c r="O442" s="137" t="s">
        <v>41</v>
      </c>
      <c r="P442" s="137">
        <v>0</v>
      </c>
      <c r="Q442" s="137" t="s">
        <v>191</v>
      </c>
      <c r="R442" s="137" t="s">
        <v>342</v>
      </c>
    </row>
    <row r="443" spans="1:19" s="137" customFormat="1">
      <c r="A443" s="137" t="s">
        <v>186</v>
      </c>
      <c r="B443" s="137" t="s">
        <v>120</v>
      </c>
      <c r="C443" s="137" t="s">
        <v>185</v>
      </c>
      <c r="D443" s="137" t="s">
        <v>202</v>
      </c>
      <c r="E443" s="137">
        <v>33277</v>
      </c>
      <c r="F443" s="137" t="s">
        <v>5</v>
      </c>
      <c r="G443" s="137" t="s">
        <v>28</v>
      </c>
      <c r="H443" s="137" t="s">
        <v>341</v>
      </c>
      <c r="I443" s="137">
        <v>512148191</v>
      </c>
      <c r="J443" s="137" t="s">
        <v>192</v>
      </c>
      <c r="K443" s="21">
        <v>46150.950706018521</v>
      </c>
      <c r="L443" s="21">
        <v>46151.549293981479</v>
      </c>
      <c r="M443" s="137" t="s">
        <v>347</v>
      </c>
      <c r="N443" s="137" t="s">
        <v>350</v>
      </c>
      <c r="O443" s="137" t="s">
        <v>39</v>
      </c>
      <c r="P443" s="137">
        <v>0</v>
      </c>
      <c r="Q443" s="137" t="s">
        <v>191</v>
      </c>
      <c r="R443" s="137" t="s">
        <v>342</v>
      </c>
    </row>
    <row r="444" spans="1:19" s="137" customFormat="1">
      <c r="A444" s="137" t="s">
        <v>186</v>
      </c>
      <c r="B444" s="137" t="s">
        <v>120</v>
      </c>
      <c r="C444" s="137" t="s">
        <v>185</v>
      </c>
      <c r="D444" s="137" t="s">
        <v>202</v>
      </c>
      <c r="E444" s="137">
        <v>33277</v>
      </c>
      <c r="F444" s="137" t="s">
        <v>5</v>
      </c>
      <c r="G444" s="137" t="s">
        <v>28</v>
      </c>
      <c r="H444" s="137" t="s">
        <v>341</v>
      </c>
      <c r="I444" s="137">
        <v>512148191</v>
      </c>
      <c r="J444" s="137" t="s">
        <v>192</v>
      </c>
      <c r="K444" s="21">
        <v>46150.950706018521</v>
      </c>
      <c r="L444" s="21">
        <v>46151.549293981479</v>
      </c>
      <c r="M444" s="137" t="s">
        <v>347</v>
      </c>
      <c r="N444" s="137" t="s">
        <v>195</v>
      </c>
      <c r="O444" s="137" t="s">
        <v>41</v>
      </c>
      <c r="P444" s="137">
        <v>0</v>
      </c>
      <c r="Q444" s="137" t="s">
        <v>191</v>
      </c>
      <c r="R444" s="137" t="s">
        <v>342</v>
      </c>
    </row>
    <row r="445" spans="1:19" s="137" customFormat="1">
      <c r="A445" s="137" t="s">
        <v>186</v>
      </c>
      <c r="B445" s="137" t="s">
        <v>120</v>
      </c>
      <c r="C445" s="137" t="s">
        <v>185</v>
      </c>
      <c r="D445" s="137" t="s">
        <v>202</v>
      </c>
      <c r="E445" s="137">
        <v>33277</v>
      </c>
      <c r="F445" s="137" t="s">
        <v>5</v>
      </c>
      <c r="G445" s="137" t="s">
        <v>28</v>
      </c>
      <c r="H445" s="137" t="s">
        <v>341</v>
      </c>
      <c r="I445" s="137">
        <v>512148191</v>
      </c>
      <c r="J445" s="137" t="s">
        <v>192</v>
      </c>
      <c r="K445" s="21">
        <v>46150.950706018521</v>
      </c>
      <c r="L445" s="21">
        <v>46151.549293981479</v>
      </c>
      <c r="M445" s="137" t="s">
        <v>347</v>
      </c>
      <c r="N445" s="137" t="s">
        <v>351</v>
      </c>
      <c r="O445" s="137" t="s">
        <v>35</v>
      </c>
      <c r="P445" s="137">
        <v>0</v>
      </c>
      <c r="Q445" s="137" t="s">
        <v>191</v>
      </c>
      <c r="R445" s="137" t="s">
        <v>342</v>
      </c>
    </row>
    <row r="446" spans="1:19" s="137" customFormat="1">
      <c r="A446" s="137" t="s">
        <v>186</v>
      </c>
      <c r="B446" s="137" t="s">
        <v>120</v>
      </c>
      <c r="C446" s="137" t="s">
        <v>185</v>
      </c>
      <c r="D446" s="137" t="s">
        <v>202</v>
      </c>
      <c r="E446" s="137">
        <v>33277</v>
      </c>
      <c r="F446" s="137" t="s">
        <v>5</v>
      </c>
      <c r="G446" s="137" t="s">
        <v>28</v>
      </c>
      <c r="H446" s="137" t="s">
        <v>341</v>
      </c>
      <c r="I446" s="137">
        <v>512148191</v>
      </c>
      <c r="J446" s="137" t="s">
        <v>192</v>
      </c>
      <c r="K446" s="21">
        <v>46150.950706018521</v>
      </c>
      <c r="L446" s="21">
        <v>46151.549293981479</v>
      </c>
      <c r="M446" s="137" t="s">
        <v>347</v>
      </c>
      <c r="N446" s="137" t="s">
        <v>196</v>
      </c>
      <c r="O446" s="137" t="s">
        <v>41</v>
      </c>
      <c r="P446" s="137">
        <v>0</v>
      </c>
      <c r="Q446" s="137" t="s">
        <v>191</v>
      </c>
      <c r="R446" s="137" t="s">
        <v>342</v>
      </c>
    </row>
    <row r="447" spans="1:19" s="137" customFormat="1">
      <c r="A447" s="137" t="s">
        <v>186</v>
      </c>
      <c r="B447" s="137" t="s">
        <v>120</v>
      </c>
      <c r="C447" s="137" t="s">
        <v>185</v>
      </c>
      <c r="D447" s="137" t="s">
        <v>202</v>
      </c>
      <c r="E447" s="137">
        <v>33277</v>
      </c>
      <c r="F447" s="137" t="s">
        <v>5</v>
      </c>
      <c r="G447" s="137" t="s">
        <v>28</v>
      </c>
      <c r="H447" s="137" t="s">
        <v>341</v>
      </c>
      <c r="I447" s="137">
        <v>512148191</v>
      </c>
      <c r="J447" s="137" t="s">
        <v>192</v>
      </c>
      <c r="K447" s="21">
        <v>46150.950706018521</v>
      </c>
      <c r="L447" s="21">
        <v>46151.549293981479</v>
      </c>
      <c r="M447" s="137" t="s">
        <v>352</v>
      </c>
      <c r="N447" s="137" t="s">
        <v>352</v>
      </c>
      <c r="O447" s="137" t="s">
        <v>35</v>
      </c>
      <c r="P447" s="137">
        <v>0</v>
      </c>
      <c r="Q447" s="137" t="s">
        <v>191</v>
      </c>
      <c r="R447" s="137" t="s">
        <v>342</v>
      </c>
    </row>
    <row r="448" spans="1:19" s="137" customFormat="1">
      <c r="A448" s="137" t="s">
        <v>186</v>
      </c>
      <c r="B448" s="137" t="s">
        <v>120</v>
      </c>
      <c r="C448" s="137" t="s">
        <v>185</v>
      </c>
      <c r="D448" s="137" t="s">
        <v>202</v>
      </c>
      <c r="E448" s="137">
        <v>33277</v>
      </c>
      <c r="F448" s="137" t="s">
        <v>5</v>
      </c>
      <c r="G448" s="137" t="s">
        <v>28</v>
      </c>
      <c r="H448" s="137" t="s">
        <v>341</v>
      </c>
      <c r="I448" s="137">
        <v>512148191</v>
      </c>
      <c r="J448" s="137" t="s">
        <v>192</v>
      </c>
      <c r="K448" s="21">
        <v>46150.950706018521</v>
      </c>
      <c r="L448" s="21">
        <v>46151.549293981479</v>
      </c>
      <c r="M448" s="137" t="s">
        <v>353</v>
      </c>
      <c r="N448" s="137" t="s">
        <v>197</v>
      </c>
      <c r="O448" s="137" t="s">
        <v>41</v>
      </c>
      <c r="P448" s="137">
        <v>0</v>
      </c>
      <c r="Q448" s="137" t="s">
        <v>191</v>
      </c>
      <c r="R448" s="137" t="s">
        <v>342</v>
      </c>
    </row>
    <row r="449" spans="1:19" s="137" customFormat="1">
      <c r="A449" s="137" t="s">
        <v>186</v>
      </c>
      <c r="B449" s="137" t="s">
        <v>120</v>
      </c>
      <c r="C449" s="137" t="s">
        <v>185</v>
      </c>
      <c r="D449" s="137" t="s">
        <v>202</v>
      </c>
      <c r="E449" s="137">
        <v>33277</v>
      </c>
      <c r="F449" s="137" t="s">
        <v>5</v>
      </c>
      <c r="G449" s="137" t="s">
        <v>28</v>
      </c>
      <c r="H449" s="137" t="s">
        <v>341</v>
      </c>
      <c r="I449" s="137">
        <v>512148191</v>
      </c>
      <c r="J449" s="137" t="s">
        <v>192</v>
      </c>
      <c r="K449" s="21">
        <v>46150.950706018521</v>
      </c>
      <c r="L449" s="21">
        <v>46151.549293981479</v>
      </c>
      <c r="M449" s="137" t="s">
        <v>353</v>
      </c>
      <c r="N449" s="137" t="s">
        <v>330</v>
      </c>
      <c r="O449" s="137" t="s">
        <v>41</v>
      </c>
      <c r="P449" s="137">
        <v>0</v>
      </c>
      <c r="Q449" s="137" t="s">
        <v>191</v>
      </c>
      <c r="R449" s="137" t="s">
        <v>342</v>
      </c>
    </row>
    <row r="450" spans="1:19" s="137" customFormat="1">
      <c r="A450" s="137" t="s">
        <v>186</v>
      </c>
      <c r="B450" s="137" t="s">
        <v>120</v>
      </c>
      <c r="C450" s="137" t="s">
        <v>185</v>
      </c>
      <c r="D450" s="137" t="s">
        <v>202</v>
      </c>
      <c r="E450" s="137">
        <v>33277</v>
      </c>
      <c r="F450" s="137" t="s">
        <v>5</v>
      </c>
      <c r="G450" s="137" t="s">
        <v>28</v>
      </c>
      <c r="H450" s="137" t="s">
        <v>341</v>
      </c>
      <c r="I450" s="137">
        <v>512148191</v>
      </c>
      <c r="J450" s="137" t="s">
        <v>192</v>
      </c>
      <c r="K450" s="21">
        <v>46150.950706018521</v>
      </c>
      <c r="L450" s="21">
        <v>46151.549293981479</v>
      </c>
      <c r="M450" s="137" t="s">
        <v>353</v>
      </c>
      <c r="N450" s="137" t="s">
        <v>354</v>
      </c>
      <c r="O450" s="137" t="s">
        <v>39</v>
      </c>
      <c r="P450" s="137">
        <v>0</v>
      </c>
      <c r="Q450" s="137" t="s">
        <v>191</v>
      </c>
      <c r="R450" s="137" t="s">
        <v>342</v>
      </c>
    </row>
    <row r="451" spans="1:19" s="137" customFormat="1">
      <c r="A451" s="137" t="s">
        <v>186</v>
      </c>
      <c r="B451" s="137" t="s">
        <v>120</v>
      </c>
      <c r="C451" s="137" t="s">
        <v>185</v>
      </c>
      <c r="D451" s="137" t="s">
        <v>202</v>
      </c>
      <c r="E451" s="137">
        <v>33277</v>
      </c>
      <c r="F451" s="137" t="s">
        <v>5</v>
      </c>
      <c r="G451" s="137" t="s">
        <v>28</v>
      </c>
      <c r="H451" s="137" t="s">
        <v>341</v>
      </c>
      <c r="I451" s="137">
        <v>512148191</v>
      </c>
      <c r="J451" s="137" t="s">
        <v>192</v>
      </c>
      <c r="K451" s="21">
        <v>46150.950706018521</v>
      </c>
      <c r="L451" s="21">
        <v>46151.549293981479</v>
      </c>
      <c r="M451" s="137" t="s">
        <v>353</v>
      </c>
      <c r="N451" s="137" t="s">
        <v>355</v>
      </c>
      <c r="O451" s="137" t="s">
        <v>35</v>
      </c>
      <c r="P451" s="137">
        <v>0</v>
      </c>
      <c r="Q451" s="137" t="s">
        <v>191</v>
      </c>
      <c r="R451" s="137" t="s">
        <v>342</v>
      </c>
    </row>
    <row r="452" spans="1:19" s="137" customFormat="1">
      <c r="A452" s="137" t="s">
        <v>186</v>
      </c>
      <c r="B452" s="137" t="s">
        <v>120</v>
      </c>
      <c r="C452" s="137" t="s">
        <v>185</v>
      </c>
      <c r="D452" s="137" t="s">
        <v>202</v>
      </c>
      <c r="E452" s="137">
        <v>33277</v>
      </c>
      <c r="F452" s="137" t="s">
        <v>5</v>
      </c>
      <c r="G452" s="137" t="s">
        <v>28</v>
      </c>
      <c r="H452" s="137" t="s">
        <v>341</v>
      </c>
      <c r="I452" s="137">
        <v>512148191</v>
      </c>
      <c r="J452" s="137" t="s">
        <v>192</v>
      </c>
      <c r="K452" s="21">
        <v>46150.950706018521</v>
      </c>
      <c r="L452" s="21">
        <v>46151.549293981479</v>
      </c>
      <c r="M452" s="137" t="s">
        <v>353</v>
      </c>
      <c r="N452" s="137" t="s">
        <v>356</v>
      </c>
      <c r="O452" s="137" t="s">
        <v>39</v>
      </c>
      <c r="P452" s="137">
        <v>0</v>
      </c>
      <c r="Q452" s="137" t="s">
        <v>191</v>
      </c>
      <c r="R452" s="137" t="s">
        <v>342</v>
      </c>
    </row>
    <row r="453" spans="1:19" s="137" customFormat="1">
      <c r="A453" s="137" t="s">
        <v>186</v>
      </c>
      <c r="B453" s="137" t="s">
        <v>120</v>
      </c>
      <c r="C453" s="137" t="s">
        <v>185</v>
      </c>
      <c r="D453" s="137" t="s">
        <v>202</v>
      </c>
      <c r="E453" s="137">
        <v>33277</v>
      </c>
      <c r="F453" s="137" t="s">
        <v>5</v>
      </c>
      <c r="G453" s="137" t="s">
        <v>28</v>
      </c>
      <c r="H453" s="137" t="s">
        <v>341</v>
      </c>
      <c r="I453" s="137">
        <v>512148191</v>
      </c>
      <c r="J453" s="137" t="s">
        <v>192</v>
      </c>
      <c r="K453" s="21">
        <v>46150.950706018521</v>
      </c>
      <c r="L453" s="21">
        <v>46151.549293981479</v>
      </c>
      <c r="M453" s="137" t="s">
        <v>353</v>
      </c>
      <c r="N453" s="137" t="s">
        <v>357</v>
      </c>
      <c r="O453" s="137" t="s">
        <v>39</v>
      </c>
      <c r="P453" s="137">
        <v>0</v>
      </c>
      <c r="Q453" s="137" t="s">
        <v>191</v>
      </c>
      <c r="R453" s="137" t="s">
        <v>342</v>
      </c>
    </row>
    <row r="454" spans="1:19" s="137" customFormat="1">
      <c r="A454" s="137" t="s">
        <v>186</v>
      </c>
      <c r="B454" s="137" t="s">
        <v>120</v>
      </c>
      <c r="C454" s="137" t="s">
        <v>185</v>
      </c>
      <c r="D454" s="137" t="s">
        <v>202</v>
      </c>
      <c r="E454" s="137">
        <v>33277</v>
      </c>
      <c r="F454" s="137" t="s">
        <v>5</v>
      </c>
      <c r="G454" s="137" t="s">
        <v>28</v>
      </c>
      <c r="H454" s="137" t="s">
        <v>341</v>
      </c>
      <c r="I454" s="137">
        <v>512148191</v>
      </c>
      <c r="J454" s="137" t="s">
        <v>192</v>
      </c>
      <c r="K454" s="21">
        <v>46150.950706018521</v>
      </c>
      <c r="L454" s="21">
        <v>46151.549293981479</v>
      </c>
      <c r="M454" s="137" t="s">
        <v>358</v>
      </c>
      <c r="N454" s="137" t="s">
        <v>359</v>
      </c>
      <c r="O454" s="137" t="s">
        <v>39</v>
      </c>
      <c r="P454" s="137">
        <v>0</v>
      </c>
      <c r="Q454" s="137" t="s">
        <v>191</v>
      </c>
      <c r="R454" s="137" t="s">
        <v>342</v>
      </c>
    </row>
    <row r="455" spans="1:19" s="137" customFormat="1">
      <c r="A455" s="137" t="s">
        <v>186</v>
      </c>
      <c r="B455" s="137" t="s">
        <v>120</v>
      </c>
      <c r="C455" s="137" t="s">
        <v>185</v>
      </c>
      <c r="D455" s="137" t="s">
        <v>202</v>
      </c>
      <c r="E455" s="137">
        <v>33277</v>
      </c>
      <c r="F455" s="137" t="s">
        <v>5</v>
      </c>
      <c r="G455" s="137" t="s">
        <v>28</v>
      </c>
      <c r="H455" s="137" t="s">
        <v>341</v>
      </c>
      <c r="I455" s="137">
        <v>512148191</v>
      </c>
      <c r="J455" s="137" t="s">
        <v>192</v>
      </c>
      <c r="K455" s="21">
        <v>46150.950706018521</v>
      </c>
      <c r="L455" s="21">
        <v>46151.549293981479</v>
      </c>
      <c r="M455" s="137" t="s">
        <v>358</v>
      </c>
      <c r="N455" s="137" t="s">
        <v>360</v>
      </c>
      <c r="O455" s="137" t="s">
        <v>35</v>
      </c>
      <c r="P455" s="137">
        <v>0</v>
      </c>
      <c r="Q455" s="137" t="s">
        <v>191</v>
      </c>
      <c r="R455" s="137" t="s">
        <v>342</v>
      </c>
    </row>
    <row r="456" spans="1:19" s="137" customFormat="1">
      <c r="A456" s="137" t="s">
        <v>186</v>
      </c>
      <c r="B456" s="137" t="s">
        <v>120</v>
      </c>
      <c r="C456" s="137" t="s">
        <v>185</v>
      </c>
      <c r="D456" s="137" t="s">
        <v>202</v>
      </c>
      <c r="E456" s="137">
        <v>33277</v>
      </c>
      <c r="F456" s="137" t="s">
        <v>5</v>
      </c>
      <c r="G456" s="137" t="s">
        <v>28</v>
      </c>
      <c r="H456" s="137" t="s">
        <v>341</v>
      </c>
      <c r="I456" s="137">
        <v>512148191</v>
      </c>
      <c r="J456" s="137" t="s">
        <v>192</v>
      </c>
      <c r="K456" s="21">
        <v>46150.950706018521</v>
      </c>
      <c r="L456" s="21">
        <v>46151.549293981479</v>
      </c>
      <c r="M456" s="137" t="s">
        <v>358</v>
      </c>
      <c r="N456" s="137" t="s">
        <v>361</v>
      </c>
      <c r="O456" s="137" t="s">
        <v>41</v>
      </c>
      <c r="P456" s="137">
        <v>0</v>
      </c>
      <c r="Q456" s="137" t="s">
        <v>191</v>
      </c>
      <c r="R456" s="137" t="s">
        <v>342</v>
      </c>
    </row>
    <row r="457" spans="1:19" s="137" customFormat="1">
      <c r="A457" s="137" t="s">
        <v>186</v>
      </c>
      <c r="B457" s="137" t="s">
        <v>120</v>
      </c>
      <c r="C457" s="137" t="s">
        <v>185</v>
      </c>
      <c r="D457" s="137" t="s">
        <v>202</v>
      </c>
      <c r="E457" s="137">
        <v>33277</v>
      </c>
      <c r="F457" s="137" t="s">
        <v>5</v>
      </c>
      <c r="G457" s="137" t="s">
        <v>28</v>
      </c>
      <c r="H457" s="137" t="s">
        <v>341</v>
      </c>
      <c r="I457" s="137">
        <v>512148191</v>
      </c>
      <c r="J457" s="137" t="s">
        <v>192</v>
      </c>
      <c r="K457" s="21">
        <v>46150.950706018521</v>
      </c>
      <c r="L457" s="21">
        <v>46151.549293981479</v>
      </c>
      <c r="M457" s="137" t="s">
        <v>362</v>
      </c>
      <c r="N457" s="137" t="s">
        <v>363</v>
      </c>
      <c r="O457" s="137" t="s">
        <v>37</v>
      </c>
      <c r="P457" s="137">
        <v>0</v>
      </c>
      <c r="Q457" s="137" t="s">
        <v>191</v>
      </c>
      <c r="R457" s="137" t="s">
        <v>342</v>
      </c>
    </row>
    <row r="458" spans="1:19" s="137" customFormat="1">
      <c r="A458" s="137" t="s">
        <v>186</v>
      </c>
      <c r="B458" s="137" t="s">
        <v>120</v>
      </c>
      <c r="C458" s="137" t="s">
        <v>185</v>
      </c>
      <c r="D458" s="137" t="s">
        <v>202</v>
      </c>
      <c r="E458" s="137">
        <v>33277</v>
      </c>
      <c r="F458" s="137" t="s">
        <v>5</v>
      </c>
      <c r="G458" s="137" t="s">
        <v>28</v>
      </c>
      <c r="H458" s="137" t="s">
        <v>341</v>
      </c>
      <c r="I458" s="137">
        <v>512148191</v>
      </c>
      <c r="J458" s="137" t="s">
        <v>192</v>
      </c>
      <c r="K458" s="21">
        <v>46150.950706018521</v>
      </c>
      <c r="L458" s="21">
        <v>46151.549293981479</v>
      </c>
      <c r="M458" s="137" t="s">
        <v>364</v>
      </c>
      <c r="N458" s="137" t="s">
        <v>365</v>
      </c>
      <c r="O458" s="137" t="s">
        <v>35</v>
      </c>
      <c r="P458" s="137">
        <v>0</v>
      </c>
      <c r="Q458" s="137" t="s">
        <v>191</v>
      </c>
      <c r="R458" s="137" t="s">
        <v>342</v>
      </c>
    </row>
    <row r="459" spans="1:19" s="137" customFormat="1">
      <c r="A459" s="137" t="s">
        <v>186</v>
      </c>
      <c r="B459" s="137" t="s">
        <v>120</v>
      </c>
      <c r="C459" s="137" t="s">
        <v>185</v>
      </c>
      <c r="D459" s="137" t="s">
        <v>202</v>
      </c>
      <c r="E459" s="137">
        <v>33277</v>
      </c>
      <c r="F459" s="137" t="s">
        <v>5</v>
      </c>
      <c r="G459" s="137" t="s">
        <v>28</v>
      </c>
      <c r="H459" s="137" t="s">
        <v>341</v>
      </c>
      <c r="I459" s="137">
        <v>512148191</v>
      </c>
      <c r="J459" s="137" t="s">
        <v>192</v>
      </c>
      <c r="K459" s="21">
        <v>46150.950706018521</v>
      </c>
      <c r="L459" s="21">
        <v>46151.549293981479</v>
      </c>
      <c r="M459" s="137" t="s">
        <v>364</v>
      </c>
      <c r="N459" s="137" t="s">
        <v>366</v>
      </c>
      <c r="O459" s="137" t="s">
        <v>35</v>
      </c>
      <c r="P459" s="137">
        <v>0</v>
      </c>
      <c r="Q459" s="137" t="s">
        <v>191</v>
      </c>
      <c r="R459" s="137" t="s">
        <v>342</v>
      </c>
    </row>
    <row r="460" spans="1:19" s="137" customFormat="1">
      <c r="A460" s="137" t="s">
        <v>186</v>
      </c>
      <c r="B460" s="137" t="s">
        <v>120</v>
      </c>
      <c r="C460" s="137" t="s">
        <v>185</v>
      </c>
      <c r="D460" s="137" t="s">
        <v>202</v>
      </c>
      <c r="E460" s="137">
        <v>33277</v>
      </c>
      <c r="F460" s="137" t="s">
        <v>5</v>
      </c>
      <c r="G460" s="137" t="s">
        <v>28</v>
      </c>
      <c r="H460" s="137" t="s">
        <v>341</v>
      </c>
      <c r="I460" s="137">
        <v>512148191</v>
      </c>
      <c r="J460" s="137" t="s">
        <v>192</v>
      </c>
      <c r="K460" s="21">
        <v>46150.950706018521</v>
      </c>
      <c r="L460" s="21">
        <v>46151.549293981479</v>
      </c>
      <c r="M460" s="137" t="s">
        <v>364</v>
      </c>
      <c r="N460" s="137" t="s">
        <v>367</v>
      </c>
      <c r="O460" s="137" t="s">
        <v>41</v>
      </c>
      <c r="P460" s="137">
        <v>0</v>
      </c>
      <c r="Q460" s="137" t="s">
        <v>191</v>
      </c>
      <c r="R460" s="137" t="s">
        <v>342</v>
      </c>
    </row>
    <row r="461" spans="1:19" s="137" customFormat="1">
      <c r="A461" s="137" t="s">
        <v>186</v>
      </c>
      <c r="B461" s="137" t="s">
        <v>10</v>
      </c>
      <c r="C461" s="137" t="s">
        <v>185</v>
      </c>
      <c r="D461" s="137" t="s">
        <v>384</v>
      </c>
      <c r="E461" s="137">
        <v>32962</v>
      </c>
      <c r="F461" s="137" t="s">
        <v>5</v>
      </c>
      <c r="G461" s="137" t="s">
        <v>28</v>
      </c>
      <c r="H461" s="137" t="s">
        <v>341</v>
      </c>
      <c r="I461" s="137">
        <v>512163486</v>
      </c>
      <c r="J461" s="137" t="s">
        <v>192</v>
      </c>
      <c r="K461" s="21">
        <v>46149.550891203704</v>
      </c>
      <c r="L461" s="21">
        <v>46151.553078703706</v>
      </c>
      <c r="M461" s="137" t="s">
        <v>287</v>
      </c>
      <c r="N461" s="137" t="s">
        <v>287</v>
      </c>
      <c r="O461" s="137" t="s">
        <v>35</v>
      </c>
      <c r="P461" s="137">
        <v>0</v>
      </c>
      <c r="Q461" s="137" t="s">
        <v>191</v>
      </c>
      <c r="R461" s="137" t="s">
        <v>342</v>
      </c>
      <c r="S461" s="137" t="s">
        <v>181</v>
      </c>
    </row>
    <row r="462" spans="1:19" s="137" customFormat="1">
      <c r="A462" s="137" t="s">
        <v>186</v>
      </c>
      <c r="B462" s="137" t="s">
        <v>10</v>
      </c>
      <c r="C462" s="137" t="s">
        <v>185</v>
      </c>
      <c r="D462" s="137" t="s">
        <v>384</v>
      </c>
      <c r="E462" s="137">
        <v>32962</v>
      </c>
      <c r="F462" s="137" t="s">
        <v>5</v>
      </c>
      <c r="G462" s="137" t="s">
        <v>28</v>
      </c>
      <c r="H462" s="137" t="s">
        <v>341</v>
      </c>
      <c r="I462" s="137">
        <v>512163486</v>
      </c>
      <c r="J462" s="137" t="s">
        <v>192</v>
      </c>
      <c r="K462" s="21">
        <v>46149.550891203704</v>
      </c>
      <c r="L462" s="21">
        <v>46151.553078703706</v>
      </c>
      <c r="M462" s="137" t="s">
        <v>343</v>
      </c>
      <c r="N462" s="137" t="s">
        <v>288</v>
      </c>
      <c r="O462" s="137" t="s">
        <v>39</v>
      </c>
      <c r="P462" s="137">
        <v>0</v>
      </c>
      <c r="Q462" s="137" t="s">
        <v>191</v>
      </c>
      <c r="R462" s="137" t="s">
        <v>342</v>
      </c>
      <c r="S462" s="137" t="s">
        <v>181</v>
      </c>
    </row>
    <row r="463" spans="1:19" s="137" customFormat="1">
      <c r="A463" s="137" t="s">
        <v>186</v>
      </c>
      <c r="B463" s="137" t="s">
        <v>10</v>
      </c>
      <c r="C463" s="137" t="s">
        <v>185</v>
      </c>
      <c r="D463" s="137" t="s">
        <v>384</v>
      </c>
      <c r="E463" s="137">
        <v>32962</v>
      </c>
      <c r="F463" s="137" t="s">
        <v>5</v>
      </c>
      <c r="G463" s="137" t="s">
        <v>28</v>
      </c>
      <c r="H463" s="137" t="s">
        <v>341</v>
      </c>
      <c r="I463" s="137">
        <v>512163486</v>
      </c>
      <c r="J463" s="137" t="s">
        <v>192</v>
      </c>
      <c r="K463" s="21">
        <v>46149.550891203704</v>
      </c>
      <c r="L463" s="21">
        <v>46151.553078703706</v>
      </c>
      <c r="M463" s="137" t="s">
        <v>343</v>
      </c>
      <c r="N463" s="137" t="s">
        <v>193</v>
      </c>
      <c r="O463" s="137" t="s">
        <v>35</v>
      </c>
      <c r="P463" s="137">
        <v>0</v>
      </c>
      <c r="Q463" s="137" t="s">
        <v>191</v>
      </c>
      <c r="R463" s="137" t="s">
        <v>342</v>
      </c>
      <c r="S463" s="137" t="s">
        <v>181</v>
      </c>
    </row>
    <row r="464" spans="1:19" s="137" customFormat="1">
      <c r="A464" s="137" t="s">
        <v>186</v>
      </c>
      <c r="B464" s="137" t="s">
        <v>10</v>
      </c>
      <c r="C464" s="137" t="s">
        <v>185</v>
      </c>
      <c r="D464" s="137" t="s">
        <v>384</v>
      </c>
      <c r="E464" s="137">
        <v>32962</v>
      </c>
      <c r="F464" s="137" t="s">
        <v>5</v>
      </c>
      <c r="G464" s="137" t="s">
        <v>28</v>
      </c>
      <c r="H464" s="137" t="s">
        <v>341</v>
      </c>
      <c r="I464" s="137">
        <v>512163486</v>
      </c>
      <c r="J464" s="137" t="s">
        <v>192</v>
      </c>
      <c r="K464" s="21">
        <v>46149.550891203704</v>
      </c>
      <c r="L464" s="21">
        <v>46151.553078703706</v>
      </c>
      <c r="M464" s="137" t="s">
        <v>344</v>
      </c>
      <c r="N464" s="137" t="s">
        <v>345</v>
      </c>
      <c r="O464" s="137" t="s">
        <v>39</v>
      </c>
      <c r="P464" s="137">
        <v>0</v>
      </c>
      <c r="Q464" s="137" t="s">
        <v>191</v>
      </c>
      <c r="R464" s="137" t="s">
        <v>342</v>
      </c>
      <c r="S464" s="137" t="s">
        <v>181</v>
      </c>
    </row>
    <row r="465" spans="1:19" s="137" customFormat="1">
      <c r="A465" s="137" t="s">
        <v>186</v>
      </c>
      <c r="B465" s="137" t="s">
        <v>10</v>
      </c>
      <c r="C465" s="137" t="s">
        <v>185</v>
      </c>
      <c r="D465" s="137" t="s">
        <v>384</v>
      </c>
      <c r="E465" s="137">
        <v>32962</v>
      </c>
      <c r="F465" s="137" t="s">
        <v>5</v>
      </c>
      <c r="G465" s="137" t="s">
        <v>28</v>
      </c>
      <c r="H465" s="137" t="s">
        <v>341</v>
      </c>
      <c r="I465" s="137">
        <v>512163486</v>
      </c>
      <c r="J465" s="137" t="s">
        <v>192</v>
      </c>
      <c r="K465" s="21">
        <v>46149.550891203704</v>
      </c>
      <c r="L465" s="21">
        <v>46151.553078703706</v>
      </c>
      <c r="M465" s="137" t="s">
        <v>344</v>
      </c>
      <c r="N465" s="137" t="s">
        <v>346</v>
      </c>
      <c r="O465" s="137" t="s">
        <v>39</v>
      </c>
      <c r="P465" s="137">
        <v>0</v>
      </c>
      <c r="Q465" s="137" t="s">
        <v>191</v>
      </c>
      <c r="R465" s="137" t="s">
        <v>342</v>
      </c>
      <c r="S465" s="137" t="s">
        <v>181</v>
      </c>
    </row>
    <row r="466" spans="1:19" s="137" customFormat="1">
      <c r="A466" s="137" t="s">
        <v>186</v>
      </c>
      <c r="B466" s="137" t="s">
        <v>10</v>
      </c>
      <c r="C466" s="137" t="s">
        <v>185</v>
      </c>
      <c r="D466" s="137" t="s">
        <v>384</v>
      </c>
      <c r="E466" s="137">
        <v>32962</v>
      </c>
      <c r="F466" s="137" t="s">
        <v>5</v>
      </c>
      <c r="G466" s="137" t="s">
        <v>28</v>
      </c>
      <c r="H466" s="137" t="s">
        <v>341</v>
      </c>
      <c r="I466" s="137">
        <v>512163486</v>
      </c>
      <c r="J466" s="137" t="s">
        <v>192</v>
      </c>
      <c r="K466" s="21">
        <v>46149.550891203704</v>
      </c>
      <c r="L466" s="21">
        <v>46151.553078703706</v>
      </c>
      <c r="M466" s="137" t="s">
        <v>347</v>
      </c>
      <c r="N466" s="137" t="s">
        <v>348</v>
      </c>
      <c r="O466" s="137" t="s">
        <v>41</v>
      </c>
      <c r="P466" s="137">
        <v>0</v>
      </c>
      <c r="Q466" s="137" t="s">
        <v>191</v>
      </c>
      <c r="R466" s="137" t="s">
        <v>342</v>
      </c>
      <c r="S466" s="137" t="s">
        <v>181</v>
      </c>
    </row>
    <row r="467" spans="1:19" s="137" customFormat="1">
      <c r="A467" s="137" t="s">
        <v>186</v>
      </c>
      <c r="B467" s="137" t="s">
        <v>10</v>
      </c>
      <c r="C467" s="137" t="s">
        <v>185</v>
      </c>
      <c r="D467" s="137" t="s">
        <v>384</v>
      </c>
      <c r="E467" s="137">
        <v>32962</v>
      </c>
      <c r="F467" s="137" t="s">
        <v>5</v>
      </c>
      <c r="G467" s="137" t="s">
        <v>28</v>
      </c>
      <c r="H467" s="137" t="s">
        <v>341</v>
      </c>
      <c r="I467" s="137">
        <v>512163486</v>
      </c>
      <c r="J467" s="137" t="s">
        <v>192</v>
      </c>
      <c r="K467" s="21">
        <v>46149.550891203704</v>
      </c>
      <c r="L467" s="21">
        <v>46151.553078703706</v>
      </c>
      <c r="M467" s="137" t="s">
        <v>347</v>
      </c>
      <c r="N467" s="137" t="s">
        <v>349</v>
      </c>
      <c r="O467" s="137" t="s">
        <v>39</v>
      </c>
      <c r="P467" s="137">
        <v>0</v>
      </c>
      <c r="Q467" s="137" t="s">
        <v>191</v>
      </c>
      <c r="R467" s="137" t="s">
        <v>342</v>
      </c>
      <c r="S467" s="137" t="s">
        <v>181</v>
      </c>
    </row>
    <row r="468" spans="1:19" s="137" customFormat="1">
      <c r="A468" s="137" t="s">
        <v>186</v>
      </c>
      <c r="B468" s="137" t="s">
        <v>10</v>
      </c>
      <c r="C468" s="137" t="s">
        <v>185</v>
      </c>
      <c r="D468" s="137" t="s">
        <v>384</v>
      </c>
      <c r="E468" s="137">
        <v>32962</v>
      </c>
      <c r="F468" s="137" t="s">
        <v>5</v>
      </c>
      <c r="G468" s="137" t="s">
        <v>28</v>
      </c>
      <c r="H468" s="137" t="s">
        <v>341</v>
      </c>
      <c r="I468" s="137">
        <v>512163486</v>
      </c>
      <c r="J468" s="137" t="s">
        <v>192</v>
      </c>
      <c r="K468" s="21">
        <v>46149.550891203704</v>
      </c>
      <c r="L468" s="21">
        <v>46151.553078703706</v>
      </c>
      <c r="M468" s="137" t="s">
        <v>347</v>
      </c>
      <c r="N468" s="137" t="s">
        <v>329</v>
      </c>
      <c r="O468" s="137" t="s">
        <v>35</v>
      </c>
      <c r="P468" s="137">
        <v>0</v>
      </c>
      <c r="Q468" s="137" t="s">
        <v>191</v>
      </c>
      <c r="R468" s="137" t="s">
        <v>342</v>
      </c>
      <c r="S468" s="137" t="s">
        <v>181</v>
      </c>
    </row>
    <row r="469" spans="1:19" s="137" customFormat="1">
      <c r="A469" s="137" t="s">
        <v>186</v>
      </c>
      <c r="B469" s="137" t="s">
        <v>10</v>
      </c>
      <c r="C469" s="137" t="s">
        <v>185</v>
      </c>
      <c r="D469" s="137" t="s">
        <v>384</v>
      </c>
      <c r="E469" s="137">
        <v>32962</v>
      </c>
      <c r="F469" s="137" t="s">
        <v>5</v>
      </c>
      <c r="G469" s="137" t="s">
        <v>28</v>
      </c>
      <c r="H469" s="137" t="s">
        <v>341</v>
      </c>
      <c r="I469" s="137">
        <v>512163486</v>
      </c>
      <c r="J469" s="137" t="s">
        <v>192</v>
      </c>
      <c r="K469" s="21">
        <v>46149.550891203704</v>
      </c>
      <c r="L469" s="21">
        <v>46151.553078703706</v>
      </c>
      <c r="M469" s="137" t="s">
        <v>347</v>
      </c>
      <c r="N469" s="137" t="s">
        <v>194</v>
      </c>
      <c r="O469" s="137" t="s">
        <v>41</v>
      </c>
      <c r="P469" s="137">
        <v>0</v>
      </c>
      <c r="Q469" s="137" t="s">
        <v>191</v>
      </c>
      <c r="R469" s="137" t="s">
        <v>342</v>
      </c>
      <c r="S469" s="137" t="s">
        <v>181</v>
      </c>
    </row>
    <row r="470" spans="1:19" s="137" customFormat="1">
      <c r="A470" s="137" t="s">
        <v>186</v>
      </c>
      <c r="B470" s="137" t="s">
        <v>10</v>
      </c>
      <c r="C470" s="137" t="s">
        <v>185</v>
      </c>
      <c r="D470" s="137" t="s">
        <v>384</v>
      </c>
      <c r="E470" s="137">
        <v>32962</v>
      </c>
      <c r="F470" s="137" t="s">
        <v>5</v>
      </c>
      <c r="G470" s="137" t="s">
        <v>28</v>
      </c>
      <c r="H470" s="137" t="s">
        <v>341</v>
      </c>
      <c r="I470" s="137">
        <v>512163486</v>
      </c>
      <c r="J470" s="137" t="s">
        <v>192</v>
      </c>
      <c r="K470" s="21">
        <v>46149.550891203704</v>
      </c>
      <c r="L470" s="21">
        <v>46151.553078703706</v>
      </c>
      <c r="M470" s="137" t="s">
        <v>347</v>
      </c>
      <c r="N470" s="137" t="s">
        <v>350</v>
      </c>
      <c r="O470" s="137" t="s">
        <v>39</v>
      </c>
      <c r="P470" s="137">
        <v>0</v>
      </c>
      <c r="Q470" s="137" t="s">
        <v>191</v>
      </c>
      <c r="R470" s="137" t="s">
        <v>342</v>
      </c>
      <c r="S470" s="137" t="s">
        <v>181</v>
      </c>
    </row>
    <row r="471" spans="1:19" s="137" customFormat="1">
      <c r="A471" s="137" t="s">
        <v>186</v>
      </c>
      <c r="B471" s="137" t="s">
        <v>10</v>
      </c>
      <c r="C471" s="137" t="s">
        <v>185</v>
      </c>
      <c r="D471" s="137" t="s">
        <v>384</v>
      </c>
      <c r="E471" s="137">
        <v>32962</v>
      </c>
      <c r="F471" s="137" t="s">
        <v>5</v>
      </c>
      <c r="G471" s="137" t="s">
        <v>28</v>
      </c>
      <c r="H471" s="137" t="s">
        <v>341</v>
      </c>
      <c r="I471" s="137">
        <v>512163486</v>
      </c>
      <c r="J471" s="137" t="s">
        <v>192</v>
      </c>
      <c r="K471" s="21">
        <v>46149.550891203704</v>
      </c>
      <c r="L471" s="21">
        <v>46151.553078703706</v>
      </c>
      <c r="M471" s="137" t="s">
        <v>347</v>
      </c>
      <c r="N471" s="137" t="s">
        <v>195</v>
      </c>
      <c r="O471" s="137" t="s">
        <v>41</v>
      </c>
      <c r="P471" s="137">
        <v>0</v>
      </c>
      <c r="Q471" s="137" t="s">
        <v>191</v>
      </c>
      <c r="R471" s="137" t="s">
        <v>342</v>
      </c>
      <c r="S471" s="137" t="s">
        <v>181</v>
      </c>
    </row>
    <row r="472" spans="1:19" s="137" customFormat="1">
      <c r="A472" s="137" t="s">
        <v>186</v>
      </c>
      <c r="B472" s="137" t="s">
        <v>10</v>
      </c>
      <c r="C472" s="137" t="s">
        <v>185</v>
      </c>
      <c r="D472" s="137" t="s">
        <v>384</v>
      </c>
      <c r="E472" s="137">
        <v>32962</v>
      </c>
      <c r="F472" s="137" t="s">
        <v>5</v>
      </c>
      <c r="G472" s="137" t="s">
        <v>28</v>
      </c>
      <c r="H472" s="137" t="s">
        <v>341</v>
      </c>
      <c r="I472" s="137">
        <v>512163486</v>
      </c>
      <c r="J472" s="137" t="s">
        <v>192</v>
      </c>
      <c r="K472" s="21">
        <v>46149.550891203704</v>
      </c>
      <c r="L472" s="21">
        <v>46151.553078703706</v>
      </c>
      <c r="M472" s="137" t="s">
        <v>347</v>
      </c>
      <c r="N472" s="137" t="s">
        <v>351</v>
      </c>
      <c r="O472" s="137" t="s">
        <v>35</v>
      </c>
      <c r="P472" s="137">
        <v>0</v>
      </c>
      <c r="Q472" s="137" t="s">
        <v>191</v>
      </c>
      <c r="R472" s="137" t="s">
        <v>342</v>
      </c>
      <c r="S472" s="137" t="s">
        <v>181</v>
      </c>
    </row>
    <row r="473" spans="1:19" s="137" customFormat="1">
      <c r="A473" s="137" t="s">
        <v>186</v>
      </c>
      <c r="B473" s="137" t="s">
        <v>10</v>
      </c>
      <c r="C473" s="137" t="s">
        <v>185</v>
      </c>
      <c r="D473" s="137" t="s">
        <v>384</v>
      </c>
      <c r="E473" s="137">
        <v>32962</v>
      </c>
      <c r="F473" s="137" t="s">
        <v>5</v>
      </c>
      <c r="G473" s="137" t="s">
        <v>28</v>
      </c>
      <c r="H473" s="137" t="s">
        <v>341</v>
      </c>
      <c r="I473" s="137">
        <v>512163486</v>
      </c>
      <c r="J473" s="137" t="s">
        <v>192</v>
      </c>
      <c r="K473" s="21">
        <v>46149.550891203704</v>
      </c>
      <c r="L473" s="21">
        <v>46151.553078703706</v>
      </c>
      <c r="M473" s="137" t="s">
        <v>347</v>
      </c>
      <c r="N473" s="137" t="s">
        <v>196</v>
      </c>
      <c r="O473" s="137" t="s">
        <v>41</v>
      </c>
      <c r="P473" s="137">
        <v>0</v>
      </c>
      <c r="Q473" s="137" t="s">
        <v>191</v>
      </c>
      <c r="R473" s="137" t="s">
        <v>342</v>
      </c>
      <c r="S473" s="137" t="s">
        <v>181</v>
      </c>
    </row>
    <row r="474" spans="1:19" s="137" customFormat="1">
      <c r="A474" s="137" t="s">
        <v>186</v>
      </c>
      <c r="B474" s="137" t="s">
        <v>10</v>
      </c>
      <c r="C474" s="137" t="s">
        <v>185</v>
      </c>
      <c r="D474" s="137" t="s">
        <v>384</v>
      </c>
      <c r="E474" s="137">
        <v>32962</v>
      </c>
      <c r="F474" s="137" t="s">
        <v>5</v>
      </c>
      <c r="G474" s="137" t="s">
        <v>28</v>
      </c>
      <c r="H474" s="137" t="s">
        <v>341</v>
      </c>
      <c r="I474" s="137">
        <v>512163486</v>
      </c>
      <c r="J474" s="137" t="s">
        <v>192</v>
      </c>
      <c r="K474" s="21">
        <v>46149.550891203704</v>
      </c>
      <c r="L474" s="21">
        <v>46151.553078703706</v>
      </c>
      <c r="M474" s="137" t="s">
        <v>352</v>
      </c>
      <c r="N474" s="137" t="s">
        <v>352</v>
      </c>
      <c r="O474" s="137" t="s">
        <v>35</v>
      </c>
      <c r="P474" s="137">
        <v>0</v>
      </c>
      <c r="Q474" s="137" t="s">
        <v>191</v>
      </c>
      <c r="R474" s="137" t="s">
        <v>342</v>
      </c>
      <c r="S474" s="137" t="s">
        <v>181</v>
      </c>
    </row>
    <row r="475" spans="1:19" s="137" customFormat="1">
      <c r="A475" s="137" t="s">
        <v>186</v>
      </c>
      <c r="B475" s="137" t="s">
        <v>10</v>
      </c>
      <c r="C475" s="137" t="s">
        <v>185</v>
      </c>
      <c r="D475" s="137" t="s">
        <v>384</v>
      </c>
      <c r="E475" s="137">
        <v>32962</v>
      </c>
      <c r="F475" s="137" t="s">
        <v>5</v>
      </c>
      <c r="G475" s="137" t="s">
        <v>28</v>
      </c>
      <c r="H475" s="137" t="s">
        <v>341</v>
      </c>
      <c r="I475" s="137">
        <v>512163486</v>
      </c>
      <c r="J475" s="137" t="s">
        <v>192</v>
      </c>
      <c r="K475" s="21">
        <v>46149.550891203704</v>
      </c>
      <c r="L475" s="21">
        <v>46151.553078703706</v>
      </c>
      <c r="M475" s="137" t="s">
        <v>353</v>
      </c>
      <c r="N475" s="137" t="s">
        <v>197</v>
      </c>
      <c r="O475" s="137" t="s">
        <v>41</v>
      </c>
      <c r="P475" s="137">
        <v>0</v>
      </c>
      <c r="Q475" s="137" t="s">
        <v>191</v>
      </c>
      <c r="R475" s="137" t="s">
        <v>342</v>
      </c>
      <c r="S475" s="137" t="s">
        <v>181</v>
      </c>
    </row>
    <row r="476" spans="1:19" s="137" customFormat="1">
      <c r="A476" s="137" t="s">
        <v>186</v>
      </c>
      <c r="B476" s="137" t="s">
        <v>10</v>
      </c>
      <c r="C476" s="137" t="s">
        <v>185</v>
      </c>
      <c r="D476" s="137" t="s">
        <v>384</v>
      </c>
      <c r="E476" s="137">
        <v>32962</v>
      </c>
      <c r="F476" s="137" t="s">
        <v>5</v>
      </c>
      <c r="G476" s="137" t="s">
        <v>28</v>
      </c>
      <c r="H476" s="137" t="s">
        <v>341</v>
      </c>
      <c r="I476" s="137">
        <v>512163486</v>
      </c>
      <c r="J476" s="137" t="s">
        <v>192</v>
      </c>
      <c r="K476" s="21">
        <v>46149.550891203704</v>
      </c>
      <c r="L476" s="21">
        <v>46151.553078703706</v>
      </c>
      <c r="M476" s="137" t="s">
        <v>353</v>
      </c>
      <c r="N476" s="137" t="s">
        <v>330</v>
      </c>
      <c r="O476" s="137" t="s">
        <v>41</v>
      </c>
      <c r="P476" s="137">
        <v>0</v>
      </c>
      <c r="Q476" s="137" t="s">
        <v>191</v>
      </c>
      <c r="R476" s="137" t="s">
        <v>342</v>
      </c>
      <c r="S476" s="137" t="s">
        <v>181</v>
      </c>
    </row>
    <row r="477" spans="1:19" s="137" customFormat="1">
      <c r="A477" s="137" t="s">
        <v>186</v>
      </c>
      <c r="B477" s="137" t="s">
        <v>10</v>
      </c>
      <c r="C477" s="137" t="s">
        <v>185</v>
      </c>
      <c r="D477" s="137" t="s">
        <v>384</v>
      </c>
      <c r="E477" s="137">
        <v>32962</v>
      </c>
      <c r="F477" s="137" t="s">
        <v>5</v>
      </c>
      <c r="G477" s="137" t="s">
        <v>28</v>
      </c>
      <c r="H477" s="137" t="s">
        <v>341</v>
      </c>
      <c r="I477" s="137">
        <v>512163486</v>
      </c>
      <c r="J477" s="137" t="s">
        <v>192</v>
      </c>
      <c r="K477" s="21">
        <v>46149.550891203704</v>
      </c>
      <c r="L477" s="21">
        <v>46151.553078703706</v>
      </c>
      <c r="M477" s="137" t="s">
        <v>353</v>
      </c>
      <c r="N477" s="137" t="s">
        <v>354</v>
      </c>
      <c r="O477" s="137" t="s">
        <v>39</v>
      </c>
      <c r="P477" s="137">
        <v>0</v>
      </c>
      <c r="Q477" s="137" t="s">
        <v>191</v>
      </c>
      <c r="R477" s="137" t="s">
        <v>342</v>
      </c>
      <c r="S477" s="137" t="s">
        <v>181</v>
      </c>
    </row>
    <row r="478" spans="1:19" s="137" customFormat="1">
      <c r="A478" s="137" t="s">
        <v>186</v>
      </c>
      <c r="B478" s="137" t="s">
        <v>10</v>
      </c>
      <c r="C478" s="137" t="s">
        <v>185</v>
      </c>
      <c r="D478" s="137" t="s">
        <v>384</v>
      </c>
      <c r="E478" s="137">
        <v>32962</v>
      </c>
      <c r="F478" s="137" t="s">
        <v>5</v>
      </c>
      <c r="G478" s="137" t="s">
        <v>28</v>
      </c>
      <c r="H478" s="137" t="s">
        <v>341</v>
      </c>
      <c r="I478" s="137">
        <v>512163486</v>
      </c>
      <c r="J478" s="137" t="s">
        <v>192</v>
      </c>
      <c r="K478" s="21">
        <v>46149.550891203704</v>
      </c>
      <c r="L478" s="21">
        <v>46151.553078703706</v>
      </c>
      <c r="M478" s="137" t="s">
        <v>353</v>
      </c>
      <c r="N478" s="137" t="s">
        <v>355</v>
      </c>
      <c r="O478" s="137" t="s">
        <v>35</v>
      </c>
      <c r="P478" s="137">
        <v>0</v>
      </c>
      <c r="Q478" s="137" t="s">
        <v>191</v>
      </c>
      <c r="R478" s="137" t="s">
        <v>342</v>
      </c>
      <c r="S478" s="137" t="s">
        <v>181</v>
      </c>
    </row>
    <row r="479" spans="1:19" s="137" customFormat="1">
      <c r="A479" s="137" t="s">
        <v>186</v>
      </c>
      <c r="B479" s="137" t="s">
        <v>10</v>
      </c>
      <c r="C479" s="137" t="s">
        <v>185</v>
      </c>
      <c r="D479" s="137" t="s">
        <v>384</v>
      </c>
      <c r="E479" s="137">
        <v>32962</v>
      </c>
      <c r="F479" s="137" t="s">
        <v>5</v>
      </c>
      <c r="G479" s="137" t="s">
        <v>28</v>
      </c>
      <c r="H479" s="137" t="s">
        <v>341</v>
      </c>
      <c r="I479" s="137">
        <v>512163486</v>
      </c>
      <c r="J479" s="137" t="s">
        <v>192</v>
      </c>
      <c r="K479" s="21">
        <v>46149.550891203704</v>
      </c>
      <c r="L479" s="21">
        <v>46151.553078703706</v>
      </c>
      <c r="M479" s="137" t="s">
        <v>353</v>
      </c>
      <c r="N479" s="137" t="s">
        <v>356</v>
      </c>
      <c r="O479" s="137" t="s">
        <v>39</v>
      </c>
      <c r="P479" s="137">
        <v>0</v>
      </c>
      <c r="Q479" s="137" t="s">
        <v>191</v>
      </c>
      <c r="R479" s="137" t="s">
        <v>342</v>
      </c>
      <c r="S479" s="137" t="s">
        <v>181</v>
      </c>
    </row>
    <row r="480" spans="1:19" s="137" customFormat="1">
      <c r="A480" s="137" t="s">
        <v>186</v>
      </c>
      <c r="B480" s="137" t="s">
        <v>10</v>
      </c>
      <c r="C480" s="137" t="s">
        <v>185</v>
      </c>
      <c r="D480" s="137" t="s">
        <v>384</v>
      </c>
      <c r="E480" s="137">
        <v>32962</v>
      </c>
      <c r="F480" s="137" t="s">
        <v>5</v>
      </c>
      <c r="G480" s="137" t="s">
        <v>28</v>
      </c>
      <c r="H480" s="137" t="s">
        <v>341</v>
      </c>
      <c r="I480" s="137">
        <v>512163486</v>
      </c>
      <c r="J480" s="137" t="s">
        <v>192</v>
      </c>
      <c r="K480" s="21">
        <v>46149.550891203704</v>
      </c>
      <c r="L480" s="21">
        <v>46151.553078703706</v>
      </c>
      <c r="M480" s="137" t="s">
        <v>353</v>
      </c>
      <c r="N480" s="137" t="s">
        <v>357</v>
      </c>
      <c r="O480" s="137" t="s">
        <v>39</v>
      </c>
      <c r="P480" s="137">
        <v>0</v>
      </c>
      <c r="Q480" s="137" t="s">
        <v>191</v>
      </c>
      <c r="R480" s="137" t="s">
        <v>342</v>
      </c>
      <c r="S480" s="137" t="s">
        <v>181</v>
      </c>
    </row>
    <row r="481" spans="1:19" s="137" customFormat="1">
      <c r="A481" s="137" t="s">
        <v>186</v>
      </c>
      <c r="B481" s="137" t="s">
        <v>10</v>
      </c>
      <c r="C481" s="137" t="s">
        <v>185</v>
      </c>
      <c r="D481" s="137" t="s">
        <v>384</v>
      </c>
      <c r="E481" s="137">
        <v>32962</v>
      </c>
      <c r="F481" s="137" t="s">
        <v>5</v>
      </c>
      <c r="G481" s="137" t="s">
        <v>28</v>
      </c>
      <c r="H481" s="137" t="s">
        <v>341</v>
      </c>
      <c r="I481" s="137">
        <v>512163486</v>
      </c>
      <c r="J481" s="137" t="s">
        <v>192</v>
      </c>
      <c r="K481" s="21">
        <v>46149.550891203704</v>
      </c>
      <c r="L481" s="21">
        <v>46151.553078703706</v>
      </c>
      <c r="M481" s="137" t="s">
        <v>358</v>
      </c>
      <c r="N481" s="137" t="s">
        <v>359</v>
      </c>
      <c r="O481" s="137" t="s">
        <v>39</v>
      </c>
      <c r="P481" s="137">
        <v>0</v>
      </c>
      <c r="Q481" s="137" t="s">
        <v>191</v>
      </c>
      <c r="R481" s="137" t="s">
        <v>342</v>
      </c>
      <c r="S481" s="137" t="s">
        <v>181</v>
      </c>
    </row>
    <row r="482" spans="1:19" s="137" customFormat="1">
      <c r="A482" s="137" t="s">
        <v>186</v>
      </c>
      <c r="B482" s="137" t="s">
        <v>10</v>
      </c>
      <c r="C482" s="137" t="s">
        <v>185</v>
      </c>
      <c r="D482" s="137" t="s">
        <v>384</v>
      </c>
      <c r="E482" s="137">
        <v>32962</v>
      </c>
      <c r="F482" s="137" t="s">
        <v>5</v>
      </c>
      <c r="G482" s="137" t="s">
        <v>28</v>
      </c>
      <c r="H482" s="137" t="s">
        <v>341</v>
      </c>
      <c r="I482" s="137">
        <v>512163486</v>
      </c>
      <c r="J482" s="137" t="s">
        <v>192</v>
      </c>
      <c r="K482" s="21">
        <v>46149.550891203704</v>
      </c>
      <c r="L482" s="21">
        <v>46151.553078703706</v>
      </c>
      <c r="M482" s="137" t="s">
        <v>358</v>
      </c>
      <c r="N482" s="137" t="s">
        <v>360</v>
      </c>
      <c r="O482" s="137" t="s">
        <v>35</v>
      </c>
      <c r="P482" s="137">
        <v>0</v>
      </c>
      <c r="Q482" s="137" t="s">
        <v>191</v>
      </c>
      <c r="R482" s="137" t="s">
        <v>342</v>
      </c>
      <c r="S482" s="137" t="s">
        <v>181</v>
      </c>
    </row>
    <row r="483" spans="1:19" s="137" customFormat="1">
      <c r="A483" s="137" t="s">
        <v>186</v>
      </c>
      <c r="B483" s="137" t="s">
        <v>10</v>
      </c>
      <c r="C483" s="137" t="s">
        <v>185</v>
      </c>
      <c r="D483" s="137" t="s">
        <v>384</v>
      </c>
      <c r="E483" s="137">
        <v>32962</v>
      </c>
      <c r="F483" s="137" t="s">
        <v>5</v>
      </c>
      <c r="G483" s="137" t="s">
        <v>28</v>
      </c>
      <c r="H483" s="137" t="s">
        <v>341</v>
      </c>
      <c r="I483" s="137">
        <v>512163486</v>
      </c>
      <c r="J483" s="137" t="s">
        <v>192</v>
      </c>
      <c r="K483" s="21">
        <v>46149.550891203704</v>
      </c>
      <c r="L483" s="21">
        <v>46151.553078703706</v>
      </c>
      <c r="M483" s="137" t="s">
        <v>358</v>
      </c>
      <c r="N483" s="137" t="s">
        <v>361</v>
      </c>
      <c r="O483" s="137" t="s">
        <v>41</v>
      </c>
      <c r="P483" s="137">
        <v>0</v>
      </c>
      <c r="Q483" s="137" t="s">
        <v>191</v>
      </c>
      <c r="R483" s="137" t="s">
        <v>342</v>
      </c>
      <c r="S483" s="137" t="s">
        <v>181</v>
      </c>
    </row>
    <row r="484" spans="1:19" s="137" customFormat="1">
      <c r="A484" s="137" t="s">
        <v>186</v>
      </c>
      <c r="B484" s="137" t="s">
        <v>10</v>
      </c>
      <c r="C484" s="137" t="s">
        <v>185</v>
      </c>
      <c r="D484" s="137" t="s">
        <v>384</v>
      </c>
      <c r="E484" s="137">
        <v>32962</v>
      </c>
      <c r="F484" s="137" t="s">
        <v>5</v>
      </c>
      <c r="G484" s="137" t="s">
        <v>28</v>
      </c>
      <c r="H484" s="137" t="s">
        <v>341</v>
      </c>
      <c r="I484" s="137">
        <v>512163486</v>
      </c>
      <c r="J484" s="137" t="s">
        <v>192</v>
      </c>
      <c r="K484" s="21">
        <v>46149.550891203704</v>
      </c>
      <c r="L484" s="21">
        <v>46151.553078703706</v>
      </c>
      <c r="M484" s="137" t="s">
        <v>362</v>
      </c>
      <c r="N484" s="137" t="s">
        <v>363</v>
      </c>
      <c r="O484" s="137" t="s">
        <v>37</v>
      </c>
      <c r="P484" s="137">
        <v>0</v>
      </c>
      <c r="Q484" s="137" t="s">
        <v>191</v>
      </c>
      <c r="R484" s="137" t="s">
        <v>342</v>
      </c>
      <c r="S484" s="137" t="s">
        <v>181</v>
      </c>
    </row>
    <row r="485" spans="1:19" s="137" customFormat="1">
      <c r="A485" s="137" t="s">
        <v>186</v>
      </c>
      <c r="B485" s="137" t="s">
        <v>10</v>
      </c>
      <c r="C485" s="137" t="s">
        <v>185</v>
      </c>
      <c r="D485" s="137" t="s">
        <v>384</v>
      </c>
      <c r="E485" s="137">
        <v>32962</v>
      </c>
      <c r="F485" s="137" t="s">
        <v>5</v>
      </c>
      <c r="G485" s="137" t="s">
        <v>28</v>
      </c>
      <c r="H485" s="137" t="s">
        <v>341</v>
      </c>
      <c r="I485" s="137">
        <v>512163486</v>
      </c>
      <c r="J485" s="137" t="s">
        <v>192</v>
      </c>
      <c r="K485" s="21">
        <v>46149.550891203704</v>
      </c>
      <c r="L485" s="21">
        <v>46151.553078703706</v>
      </c>
      <c r="M485" s="137" t="s">
        <v>364</v>
      </c>
      <c r="N485" s="137" t="s">
        <v>365</v>
      </c>
      <c r="O485" s="137" t="s">
        <v>35</v>
      </c>
      <c r="P485" s="137">
        <v>0</v>
      </c>
      <c r="Q485" s="137" t="s">
        <v>191</v>
      </c>
      <c r="R485" s="137" t="s">
        <v>342</v>
      </c>
      <c r="S485" s="137" t="s">
        <v>181</v>
      </c>
    </row>
    <row r="486" spans="1:19" s="137" customFormat="1">
      <c r="A486" s="137" t="s">
        <v>186</v>
      </c>
      <c r="B486" s="137" t="s">
        <v>10</v>
      </c>
      <c r="C486" s="137" t="s">
        <v>185</v>
      </c>
      <c r="D486" s="137" t="s">
        <v>384</v>
      </c>
      <c r="E486" s="137">
        <v>32962</v>
      </c>
      <c r="F486" s="137" t="s">
        <v>5</v>
      </c>
      <c r="G486" s="137" t="s">
        <v>28</v>
      </c>
      <c r="H486" s="137" t="s">
        <v>341</v>
      </c>
      <c r="I486" s="137">
        <v>512163486</v>
      </c>
      <c r="J486" s="137" t="s">
        <v>192</v>
      </c>
      <c r="K486" s="21">
        <v>46149.550891203704</v>
      </c>
      <c r="L486" s="21">
        <v>46151.553078703706</v>
      </c>
      <c r="M486" s="137" t="s">
        <v>364</v>
      </c>
      <c r="N486" s="137" t="s">
        <v>366</v>
      </c>
      <c r="O486" s="137" t="s">
        <v>35</v>
      </c>
      <c r="P486" s="137">
        <v>0</v>
      </c>
      <c r="Q486" s="137" t="s">
        <v>191</v>
      </c>
      <c r="R486" s="137" t="s">
        <v>342</v>
      </c>
      <c r="S486" s="137" t="s">
        <v>181</v>
      </c>
    </row>
    <row r="487" spans="1:19" s="137" customFormat="1">
      <c r="A487" s="137" t="s">
        <v>186</v>
      </c>
      <c r="B487" s="137" t="s">
        <v>10</v>
      </c>
      <c r="C487" s="137" t="s">
        <v>185</v>
      </c>
      <c r="D487" s="137" t="s">
        <v>384</v>
      </c>
      <c r="E487" s="137">
        <v>32962</v>
      </c>
      <c r="F487" s="137" t="s">
        <v>5</v>
      </c>
      <c r="G487" s="137" t="s">
        <v>28</v>
      </c>
      <c r="H487" s="137" t="s">
        <v>341</v>
      </c>
      <c r="I487" s="137">
        <v>512163486</v>
      </c>
      <c r="J487" s="137" t="s">
        <v>192</v>
      </c>
      <c r="K487" s="21">
        <v>46149.550891203704</v>
      </c>
      <c r="L487" s="21">
        <v>46151.553078703706</v>
      </c>
      <c r="M487" s="137" t="s">
        <v>364</v>
      </c>
      <c r="N487" s="137" t="s">
        <v>367</v>
      </c>
      <c r="O487" s="137" t="s">
        <v>41</v>
      </c>
      <c r="P487" s="137">
        <v>0</v>
      </c>
      <c r="Q487" s="137" t="s">
        <v>191</v>
      </c>
      <c r="R487" s="137" t="s">
        <v>342</v>
      </c>
      <c r="S487" s="137" t="s">
        <v>181</v>
      </c>
    </row>
    <row r="488" spans="1:19" s="137" customFormat="1">
      <c r="A488" s="137" t="s">
        <v>186</v>
      </c>
      <c r="B488" s="137" t="s">
        <v>10</v>
      </c>
      <c r="C488" s="137" t="s">
        <v>185</v>
      </c>
      <c r="D488" s="137" t="s">
        <v>384</v>
      </c>
      <c r="E488" s="137">
        <v>32962</v>
      </c>
      <c r="F488" s="137" t="s">
        <v>5</v>
      </c>
      <c r="G488" s="137" t="s">
        <v>28</v>
      </c>
      <c r="H488" s="137" t="s">
        <v>341</v>
      </c>
      <c r="I488" s="137">
        <v>512163872</v>
      </c>
      <c r="J488" s="137" t="s">
        <v>192</v>
      </c>
      <c r="K488" s="21">
        <v>46149.55736111111</v>
      </c>
      <c r="L488" s="21">
        <v>46151.560231481482</v>
      </c>
      <c r="M488" s="137" t="s">
        <v>287</v>
      </c>
      <c r="N488" s="137" t="s">
        <v>287</v>
      </c>
      <c r="O488" s="137" t="s">
        <v>35</v>
      </c>
      <c r="P488" s="137">
        <v>0</v>
      </c>
      <c r="Q488" s="137" t="s">
        <v>191</v>
      </c>
      <c r="R488" s="137" t="s">
        <v>342</v>
      </c>
      <c r="S488" s="137" t="s">
        <v>181</v>
      </c>
    </row>
    <row r="489" spans="1:19" s="137" customFormat="1">
      <c r="A489" s="137" t="s">
        <v>186</v>
      </c>
      <c r="B489" s="137" t="s">
        <v>10</v>
      </c>
      <c r="C489" s="137" t="s">
        <v>185</v>
      </c>
      <c r="D489" s="137" t="s">
        <v>384</v>
      </c>
      <c r="E489" s="137">
        <v>32962</v>
      </c>
      <c r="F489" s="137" t="s">
        <v>5</v>
      </c>
      <c r="G489" s="137" t="s">
        <v>28</v>
      </c>
      <c r="H489" s="137" t="s">
        <v>341</v>
      </c>
      <c r="I489" s="137">
        <v>512163872</v>
      </c>
      <c r="J489" s="137" t="s">
        <v>192</v>
      </c>
      <c r="K489" s="21">
        <v>46149.55736111111</v>
      </c>
      <c r="L489" s="21">
        <v>46151.560231481482</v>
      </c>
      <c r="M489" s="137" t="s">
        <v>343</v>
      </c>
      <c r="N489" s="137" t="s">
        <v>288</v>
      </c>
      <c r="O489" s="137" t="s">
        <v>39</v>
      </c>
      <c r="P489" s="137">
        <v>0</v>
      </c>
      <c r="Q489" s="137" t="s">
        <v>191</v>
      </c>
      <c r="R489" s="137" t="s">
        <v>342</v>
      </c>
      <c r="S489" s="137" t="s">
        <v>181</v>
      </c>
    </row>
    <row r="490" spans="1:19" s="137" customFormat="1">
      <c r="A490" s="137" t="s">
        <v>186</v>
      </c>
      <c r="B490" s="137" t="s">
        <v>10</v>
      </c>
      <c r="C490" s="137" t="s">
        <v>185</v>
      </c>
      <c r="D490" s="137" t="s">
        <v>384</v>
      </c>
      <c r="E490" s="137">
        <v>32962</v>
      </c>
      <c r="F490" s="137" t="s">
        <v>5</v>
      </c>
      <c r="G490" s="137" t="s">
        <v>28</v>
      </c>
      <c r="H490" s="137" t="s">
        <v>341</v>
      </c>
      <c r="I490" s="137">
        <v>512163872</v>
      </c>
      <c r="J490" s="137" t="s">
        <v>192</v>
      </c>
      <c r="K490" s="21">
        <v>46149.55736111111</v>
      </c>
      <c r="L490" s="21">
        <v>46151.560231481482</v>
      </c>
      <c r="M490" s="137" t="s">
        <v>343</v>
      </c>
      <c r="N490" s="137" t="s">
        <v>193</v>
      </c>
      <c r="O490" s="137" t="s">
        <v>35</v>
      </c>
      <c r="P490" s="137">
        <v>0</v>
      </c>
      <c r="Q490" s="137" t="s">
        <v>191</v>
      </c>
      <c r="R490" s="137" t="s">
        <v>342</v>
      </c>
      <c r="S490" s="137" t="s">
        <v>181</v>
      </c>
    </row>
    <row r="491" spans="1:19" s="137" customFormat="1">
      <c r="A491" s="137" t="s">
        <v>186</v>
      </c>
      <c r="B491" s="137" t="s">
        <v>10</v>
      </c>
      <c r="C491" s="137" t="s">
        <v>185</v>
      </c>
      <c r="D491" s="137" t="s">
        <v>384</v>
      </c>
      <c r="E491" s="137">
        <v>32962</v>
      </c>
      <c r="F491" s="137" t="s">
        <v>5</v>
      </c>
      <c r="G491" s="137" t="s">
        <v>28</v>
      </c>
      <c r="H491" s="137" t="s">
        <v>341</v>
      </c>
      <c r="I491" s="137">
        <v>512163872</v>
      </c>
      <c r="J491" s="137" t="s">
        <v>192</v>
      </c>
      <c r="K491" s="21">
        <v>46149.55736111111</v>
      </c>
      <c r="L491" s="21">
        <v>46151.560231481482</v>
      </c>
      <c r="M491" s="137" t="s">
        <v>344</v>
      </c>
      <c r="N491" s="137" t="s">
        <v>345</v>
      </c>
      <c r="O491" s="137" t="s">
        <v>39</v>
      </c>
      <c r="P491" s="137">
        <v>0</v>
      </c>
      <c r="Q491" s="137" t="s">
        <v>191</v>
      </c>
      <c r="R491" s="137" t="s">
        <v>342</v>
      </c>
      <c r="S491" s="137" t="s">
        <v>181</v>
      </c>
    </row>
    <row r="492" spans="1:19" s="137" customFormat="1">
      <c r="A492" s="137" t="s">
        <v>186</v>
      </c>
      <c r="B492" s="137" t="s">
        <v>10</v>
      </c>
      <c r="C492" s="137" t="s">
        <v>185</v>
      </c>
      <c r="D492" s="137" t="s">
        <v>384</v>
      </c>
      <c r="E492" s="137">
        <v>32962</v>
      </c>
      <c r="F492" s="137" t="s">
        <v>5</v>
      </c>
      <c r="G492" s="137" t="s">
        <v>28</v>
      </c>
      <c r="H492" s="137" t="s">
        <v>341</v>
      </c>
      <c r="I492" s="137">
        <v>512163872</v>
      </c>
      <c r="J492" s="137" t="s">
        <v>192</v>
      </c>
      <c r="K492" s="21">
        <v>46149.55736111111</v>
      </c>
      <c r="L492" s="21">
        <v>46151.560231481482</v>
      </c>
      <c r="M492" s="137" t="s">
        <v>344</v>
      </c>
      <c r="N492" s="137" t="s">
        <v>346</v>
      </c>
      <c r="O492" s="137" t="s">
        <v>39</v>
      </c>
      <c r="P492" s="137">
        <v>0</v>
      </c>
      <c r="Q492" s="137" t="s">
        <v>191</v>
      </c>
      <c r="R492" s="137" t="s">
        <v>342</v>
      </c>
      <c r="S492" s="137" t="s">
        <v>181</v>
      </c>
    </row>
    <row r="493" spans="1:19" s="137" customFormat="1">
      <c r="A493" s="137" t="s">
        <v>186</v>
      </c>
      <c r="B493" s="137" t="s">
        <v>10</v>
      </c>
      <c r="C493" s="137" t="s">
        <v>185</v>
      </c>
      <c r="D493" s="137" t="s">
        <v>384</v>
      </c>
      <c r="E493" s="137">
        <v>32962</v>
      </c>
      <c r="F493" s="137" t="s">
        <v>5</v>
      </c>
      <c r="G493" s="137" t="s">
        <v>28</v>
      </c>
      <c r="H493" s="137" t="s">
        <v>341</v>
      </c>
      <c r="I493" s="137">
        <v>512163872</v>
      </c>
      <c r="J493" s="137" t="s">
        <v>192</v>
      </c>
      <c r="K493" s="21">
        <v>46149.55736111111</v>
      </c>
      <c r="L493" s="21">
        <v>46151.560231481482</v>
      </c>
      <c r="M493" s="137" t="s">
        <v>347</v>
      </c>
      <c r="N493" s="137" t="s">
        <v>348</v>
      </c>
      <c r="O493" s="137" t="s">
        <v>41</v>
      </c>
      <c r="P493" s="137">
        <v>0</v>
      </c>
      <c r="Q493" s="137" t="s">
        <v>191</v>
      </c>
      <c r="R493" s="137" t="s">
        <v>342</v>
      </c>
      <c r="S493" s="137" t="s">
        <v>181</v>
      </c>
    </row>
    <row r="494" spans="1:19" s="137" customFormat="1">
      <c r="A494" s="137" t="s">
        <v>186</v>
      </c>
      <c r="B494" s="137" t="s">
        <v>10</v>
      </c>
      <c r="C494" s="137" t="s">
        <v>185</v>
      </c>
      <c r="D494" s="137" t="s">
        <v>384</v>
      </c>
      <c r="E494" s="137">
        <v>32962</v>
      </c>
      <c r="F494" s="137" t="s">
        <v>5</v>
      </c>
      <c r="G494" s="137" t="s">
        <v>28</v>
      </c>
      <c r="H494" s="137" t="s">
        <v>341</v>
      </c>
      <c r="I494" s="137">
        <v>512163872</v>
      </c>
      <c r="J494" s="137" t="s">
        <v>192</v>
      </c>
      <c r="K494" s="21">
        <v>46149.55736111111</v>
      </c>
      <c r="L494" s="21">
        <v>46151.560231481482</v>
      </c>
      <c r="M494" s="137" t="s">
        <v>347</v>
      </c>
      <c r="N494" s="137" t="s">
        <v>349</v>
      </c>
      <c r="O494" s="137" t="s">
        <v>39</v>
      </c>
      <c r="P494" s="137">
        <v>0</v>
      </c>
      <c r="Q494" s="137" t="s">
        <v>191</v>
      </c>
      <c r="R494" s="137" t="s">
        <v>342</v>
      </c>
      <c r="S494" s="137" t="s">
        <v>181</v>
      </c>
    </row>
    <row r="495" spans="1:19" s="137" customFormat="1">
      <c r="A495" s="137" t="s">
        <v>186</v>
      </c>
      <c r="B495" s="137" t="s">
        <v>10</v>
      </c>
      <c r="C495" s="137" t="s">
        <v>185</v>
      </c>
      <c r="D495" s="137" t="s">
        <v>384</v>
      </c>
      <c r="E495" s="137">
        <v>32962</v>
      </c>
      <c r="F495" s="137" t="s">
        <v>5</v>
      </c>
      <c r="G495" s="137" t="s">
        <v>28</v>
      </c>
      <c r="H495" s="137" t="s">
        <v>341</v>
      </c>
      <c r="I495" s="137">
        <v>512163872</v>
      </c>
      <c r="J495" s="137" t="s">
        <v>192</v>
      </c>
      <c r="K495" s="21">
        <v>46149.55736111111</v>
      </c>
      <c r="L495" s="21">
        <v>46151.560231481482</v>
      </c>
      <c r="M495" s="137" t="s">
        <v>347</v>
      </c>
      <c r="N495" s="137" t="s">
        <v>329</v>
      </c>
      <c r="O495" s="137" t="s">
        <v>35</v>
      </c>
      <c r="P495" s="137">
        <v>0</v>
      </c>
      <c r="Q495" s="137" t="s">
        <v>191</v>
      </c>
      <c r="R495" s="137" t="s">
        <v>342</v>
      </c>
      <c r="S495" s="137" t="s">
        <v>181</v>
      </c>
    </row>
    <row r="496" spans="1:19" s="137" customFormat="1">
      <c r="A496" s="137" t="s">
        <v>186</v>
      </c>
      <c r="B496" s="137" t="s">
        <v>10</v>
      </c>
      <c r="C496" s="137" t="s">
        <v>185</v>
      </c>
      <c r="D496" s="137" t="s">
        <v>384</v>
      </c>
      <c r="E496" s="137">
        <v>32962</v>
      </c>
      <c r="F496" s="137" t="s">
        <v>5</v>
      </c>
      <c r="G496" s="137" t="s">
        <v>28</v>
      </c>
      <c r="H496" s="137" t="s">
        <v>341</v>
      </c>
      <c r="I496" s="137">
        <v>512163872</v>
      </c>
      <c r="J496" s="137" t="s">
        <v>192</v>
      </c>
      <c r="K496" s="21">
        <v>46149.55736111111</v>
      </c>
      <c r="L496" s="21">
        <v>46151.560231481482</v>
      </c>
      <c r="M496" s="137" t="s">
        <v>347</v>
      </c>
      <c r="N496" s="137" t="s">
        <v>194</v>
      </c>
      <c r="O496" s="137" t="s">
        <v>41</v>
      </c>
      <c r="P496" s="137">
        <v>0</v>
      </c>
      <c r="Q496" s="137" t="s">
        <v>191</v>
      </c>
      <c r="R496" s="137" t="s">
        <v>342</v>
      </c>
      <c r="S496" s="137" t="s">
        <v>181</v>
      </c>
    </row>
    <row r="497" spans="1:19" s="137" customFormat="1">
      <c r="A497" s="137" t="s">
        <v>186</v>
      </c>
      <c r="B497" s="137" t="s">
        <v>10</v>
      </c>
      <c r="C497" s="137" t="s">
        <v>185</v>
      </c>
      <c r="D497" s="137" t="s">
        <v>384</v>
      </c>
      <c r="E497" s="137">
        <v>32962</v>
      </c>
      <c r="F497" s="137" t="s">
        <v>5</v>
      </c>
      <c r="G497" s="137" t="s">
        <v>28</v>
      </c>
      <c r="H497" s="137" t="s">
        <v>341</v>
      </c>
      <c r="I497" s="137">
        <v>512163872</v>
      </c>
      <c r="J497" s="137" t="s">
        <v>192</v>
      </c>
      <c r="K497" s="21">
        <v>46149.55736111111</v>
      </c>
      <c r="L497" s="21">
        <v>46151.560231481482</v>
      </c>
      <c r="M497" s="137" t="s">
        <v>347</v>
      </c>
      <c r="N497" s="137" t="s">
        <v>350</v>
      </c>
      <c r="O497" s="137" t="s">
        <v>39</v>
      </c>
      <c r="P497" s="137">
        <v>0</v>
      </c>
      <c r="Q497" s="137" t="s">
        <v>191</v>
      </c>
      <c r="R497" s="137" t="s">
        <v>342</v>
      </c>
      <c r="S497" s="137" t="s">
        <v>181</v>
      </c>
    </row>
    <row r="498" spans="1:19" s="137" customFormat="1">
      <c r="A498" s="137" t="s">
        <v>186</v>
      </c>
      <c r="B498" s="137" t="s">
        <v>10</v>
      </c>
      <c r="C498" s="137" t="s">
        <v>185</v>
      </c>
      <c r="D498" s="137" t="s">
        <v>384</v>
      </c>
      <c r="E498" s="137">
        <v>32962</v>
      </c>
      <c r="F498" s="137" t="s">
        <v>5</v>
      </c>
      <c r="G498" s="137" t="s">
        <v>28</v>
      </c>
      <c r="H498" s="137" t="s">
        <v>341</v>
      </c>
      <c r="I498" s="137">
        <v>512163872</v>
      </c>
      <c r="J498" s="137" t="s">
        <v>192</v>
      </c>
      <c r="K498" s="21">
        <v>46149.55736111111</v>
      </c>
      <c r="L498" s="21">
        <v>46151.560231481482</v>
      </c>
      <c r="M498" s="137" t="s">
        <v>347</v>
      </c>
      <c r="N498" s="137" t="s">
        <v>195</v>
      </c>
      <c r="O498" s="137" t="s">
        <v>41</v>
      </c>
      <c r="P498" s="137">
        <v>0</v>
      </c>
      <c r="Q498" s="137" t="s">
        <v>191</v>
      </c>
      <c r="R498" s="137" t="s">
        <v>342</v>
      </c>
      <c r="S498" s="137" t="s">
        <v>181</v>
      </c>
    </row>
    <row r="499" spans="1:19" s="137" customFormat="1">
      <c r="A499" s="137" t="s">
        <v>186</v>
      </c>
      <c r="B499" s="137" t="s">
        <v>10</v>
      </c>
      <c r="C499" s="137" t="s">
        <v>185</v>
      </c>
      <c r="D499" s="137" t="s">
        <v>384</v>
      </c>
      <c r="E499" s="137">
        <v>32962</v>
      </c>
      <c r="F499" s="137" t="s">
        <v>5</v>
      </c>
      <c r="G499" s="137" t="s">
        <v>28</v>
      </c>
      <c r="H499" s="137" t="s">
        <v>341</v>
      </c>
      <c r="I499" s="137">
        <v>512163872</v>
      </c>
      <c r="J499" s="137" t="s">
        <v>192</v>
      </c>
      <c r="K499" s="21">
        <v>46149.55736111111</v>
      </c>
      <c r="L499" s="21">
        <v>46151.560231481482</v>
      </c>
      <c r="M499" s="137" t="s">
        <v>347</v>
      </c>
      <c r="N499" s="137" t="s">
        <v>351</v>
      </c>
      <c r="O499" s="137" t="s">
        <v>35</v>
      </c>
      <c r="P499" s="137">
        <v>0</v>
      </c>
      <c r="Q499" s="137" t="s">
        <v>191</v>
      </c>
      <c r="R499" s="137" t="s">
        <v>342</v>
      </c>
      <c r="S499" s="137" t="s">
        <v>181</v>
      </c>
    </row>
    <row r="500" spans="1:19" s="137" customFormat="1">
      <c r="A500" s="137" t="s">
        <v>186</v>
      </c>
      <c r="B500" s="137" t="s">
        <v>10</v>
      </c>
      <c r="C500" s="137" t="s">
        <v>185</v>
      </c>
      <c r="D500" s="137" t="s">
        <v>384</v>
      </c>
      <c r="E500" s="137">
        <v>32962</v>
      </c>
      <c r="F500" s="137" t="s">
        <v>5</v>
      </c>
      <c r="G500" s="137" t="s">
        <v>28</v>
      </c>
      <c r="H500" s="137" t="s">
        <v>341</v>
      </c>
      <c r="I500" s="137">
        <v>512163872</v>
      </c>
      <c r="J500" s="137" t="s">
        <v>192</v>
      </c>
      <c r="K500" s="21">
        <v>46149.55736111111</v>
      </c>
      <c r="L500" s="21">
        <v>46151.560231481482</v>
      </c>
      <c r="M500" s="137" t="s">
        <v>347</v>
      </c>
      <c r="N500" s="137" t="s">
        <v>196</v>
      </c>
      <c r="O500" s="137" t="s">
        <v>41</v>
      </c>
      <c r="P500" s="137">
        <v>0</v>
      </c>
      <c r="Q500" s="137" t="s">
        <v>191</v>
      </c>
      <c r="R500" s="137" t="s">
        <v>342</v>
      </c>
      <c r="S500" s="137" t="s">
        <v>181</v>
      </c>
    </row>
    <row r="501" spans="1:19" s="137" customFormat="1">
      <c r="A501" s="137" t="s">
        <v>186</v>
      </c>
      <c r="B501" s="137" t="s">
        <v>10</v>
      </c>
      <c r="C501" s="137" t="s">
        <v>185</v>
      </c>
      <c r="D501" s="137" t="s">
        <v>384</v>
      </c>
      <c r="E501" s="137">
        <v>32962</v>
      </c>
      <c r="F501" s="137" t="s">
        <v>5</v>
      </c>
      <c r="G501" s="137" t="s">
        <v>28</v>
      </c>
      <c r="H501" s="137" t="s">
        <v>341</v>
      </c>
      <c r="I501" s="137">
        <v>512163872</v>
      </c>
      <c r="J501" s="137" t="s">
        <v>192</v>
      </c>
      <c r="K501" s="21">
        <v>46149.55736111111</v>
      </c>
      <c r="L501" s="21">
        <v>46151.560231481482</v>
      </c>
      <c r="M501" s="137" t="s">
        <v>352</v>
      </c>
      <c r="N501" s="137" t="s">
        <v>352</v>
      </c>
      <c r="O501" s="137" t="s">
        <v>35</v>
      </c>
      <c r="P501" s="137">
        <v>0</v>
      </c>
      <c r="Q501" s="137" t="s">
        <v>191</v>
      </c>
      <c r="R501" s="137" t="s">
        <v>342</v>
      </c>
      <c r="S501" s="137" t="s">
        <v>181</v>
      </c>
    </row>
    <row r="502" spans="1:19" s="137" customFormat="1">
      <c r="A502" s="137" t="s">
        <v>186</v>
      </c>
      <c r="B502" s="137" t="s">
        <v>10</v>
      </c>
      <c r="C502" s="137" t="s">
        <v>185</v>
      </c>
      <c r="D502" s="137" t="s">
        <v>384</v>
      </c>
      <c r="E502" s="137">
        <v>32962</v>
      </c>
      <c r="F502" s="137" t="s">
        <v>5</v>
      </c>
      <c r="G502" s="137" t="s">
        <v>28</v>
      </c>
      <c r="H502" s="137" t="s">
        <v>341</v>
      </c>
      <c r="I502" s="137">
        <v>512163872</v>
      </c>
      <c r="J502" s="137" t="s">
        <v>192</v>
      </c>
      <c r="K502" s="21">
        <v>46149.55736111111</v>
      </c>
      <c r="L502" s="21">
        <v>46151.560231481482</v>
      </c>
      <c r="M502" s="137" t="s">
        <v>353</v>
      </c>
      <c r="N502" s="137" t="s">
        <v>197</v>
      </c>
      <c r="O502" s="137" t="s">
        <v>41</v>
      </c>
      <c r="P502" s="137">
        <v>0</v>
      </c>
      <c r="Q502" s="137" t="s">
        <v>191</v>
      </c>
      <c r="R502" s="137" t="s">
        <v>342</v>
      </c>
      <c r="S502" s="137" t="s">
        <v>181</v>
      </c>
    </row>
    <row r="503" spans="1:19" s="137" customFormat="1">
      <c r="A503" s="137" t="s">
        <v>186</v>
      </c>
      <c r="B503" s="137" t="s">
        <v>10</v>
      </c>
      <c r="C503" s="137" t="s">
        <v>185</v>
      </c>
      <c r="D503" s="137" t="s">
        <v>384</v>
      </c>
      <c r="E503" s="137">
        <v>32962</v>
      </c>
      <c r="F503" s="137" t="s">
        <v>5</v>
      </c>
      <c r="G503" s="137" t="s">
        <v>28</v>
      </c>
      <c r="H503" s="137" t="s">
        <v>341</v>
      </c>
      <c r="I503" s="137">
        <v>512163872</v>
      </c>
      <c r="J503" s="137" t="s">
        <v>192</v>
      </c>
      <c r="K503" s="21">
        <v>46149.55736111111</v>
      </c>
      <c r="L503" s="21">
        <v>46151.560231481482</v>
      </c>
      <c r="M503" s="137" t="s">
        <v>353</v>
      </c>
      <c r="N503" s="137" t="s">
        <v>330</v>
      </c>
      <c r="O503" s="137" t="s">
        <v>41</v>
      </c>
      <c r="P503" s="137">
        <v>0</v>
      </c>
      <c r="Q503" s="137" t="s">
        <v>191</v>
      </c>
      <c r="R503" s="137" t="s">
        <v>342</v>
      </c>
      <c r="S503" s="137" t="s">
        <v>181</v>
      </c>
    </row>
    <row r="504" spans="1:19" s="137" customFormat="1">
      <c r="A504" s="137" t="s">
        <v>186</v>
      </c>
      <c r="B504" s="137" t="s">
        <v>10</v>
      </c>
      <c r="C504" s="137" t="s">
        <v>185</v>
      </c>
      <c r="D504" s="137" t="s">
        <v>384</v>
      </c>
      <c r="E504" s="137">
        <v>32962</v>
      </c>
      <c r="F504" s="137" t="s">
        <v>5</v>
      </c>
      <c r="G504" s="137" t="s">
        <v>28</v>
      </c>
      <c r="H504" s="137" t="s">
        <v>341</v>
      </c>
      <c r="I504" s="137">
        <v>512163872</v>
      </c>
      <c r="J504" s="137" t="s">
        <v>192</v>
      </c>
      <c r="K504" s="21">
        <v>46149.55736111111</v>
      </c>
      <c r="L504" s="21">
        <v>46151.560231481482</v>
      </c>
      <c r="M504" s="137" t="s">
        <v>353</v>
      </c>
      <c r="N504" s="137" t="s">
        <v>354</v>
      </c>
      <c r="O504" s="137" t="s">
        <v>39</v>
      </c>
      <c r="P504" s="137">
        <v>0</v>
      </c>
      <c r="Q504" s="137" t="s">
        <v>191</v>
      </c>
      <c r="R504" s="137" t="s">
        <v>342</v>
      </c>
      <c r="S504" s="137" t="s">
        <v>181</v>
      </c>
    </row>
    <row r="505" spans="1:19" s="137" customFormat="1">
      <c r="A505" s="137" t="s">
        <v>186</v>
      </c>
      <c r="B505" s="137" t="s">
        <v>10</v>
      </c>
      <c r="C505" s="137" t="s">
        <v>185</v>
      </c>
      <c r="D505" s="137" t="s">
        <v>384</v>
      </c>
      <c r="E505" s="137">
        <v>32962</v>
      </c>
      <c r="F505" s="137" t="s">
        <v>5</v>
      </c>
      <c r="G505" s="137" t="s">
        <v>28</v>
      </c>
      <c r="H505" s="137" t="s">
        <v>341</v>
      </c>
      <c r="I505" s="137">
        <v>512163872</v>
      </c>
      <c r="J505" s="137" t="s">
        <v>192</v>
      </c>
      <c r="K505" s="21">
        <v>46149.55736111111</v>
      </c>
      <c r="L505" s="21">
        <v>46151.560231481482</v>
      </c>
      <c r="M505" s="137" t="s">
        <v>353</v>
      </c>
      <c r="N505" s="137" t="s">
        <v>355</v>
      </c>
      <c r="O505" s="137" t="s">
        <v>35</v>
      </c>
      <c r="P505" s="137">
        <v>0</v>
      </c>
      <c r="Q505" s="137" t="s">
        <v>191</v>
      </c>
      <c r="R505" s="137" t="s">
        <v>342</v>
      </c>
      <c r="S505" s="137" t="s">
        <v>181</v>
      </c>
    </row>
    <row r="506" spans="1:19" s="137" customFormat="1">
      <c r="A506" s="137" t="s">
        <v>186</v>
      </c>
      <c r="B506" s="137" t="s">
        <v>10</v>
      </c>
      <c r="C506" s="137" t="s">
        <v>185</v>
      </c>
      <c r="D506" s="137" t="s">
        <v>384</v>
      </c>
      <c r="E506" s="137">
        <v>32962</v>
      </c>
      <c r="F506" s="137" t="s">
        <v>5</v>
      </c>
      <c r="G506" s="137" t="s">
        <v>28</v>
      </c>
      <c r="H506" s="137" t="s">
        <v>341</v>
      </c>
      <c r="I506" s="137">
        <v>512163872</v>
      </c>
      <c r="J506" s="137" t="s">
        <v>192</v>
      </c>
      <c r="K506" s="21">
        <v>46149.55736111111</v>
      </c>
      <c r="L506" s="21">
        <v>46151.560231481482</v>
      </c>
      <c r="M506" s="137" t="s">
        <v>353</v>
      </c>
      <c r="N506" s="137" t="s">
        <v>356</v>
      </c>
      <c r="O506" s="137" t="s">
        <v>39</v>
      </c>
      <c r="P506" s="137">
        <v>0</v>
      </c>
      <c r="Q506" s="137" t="s">
        <v>191</v>
      </c>
      <c r="R506" s="137" t="s">
        <v>342</v>
      </c>
      <c r="S506" s="137" t="s">
        <v>181</v>
      </c>
    </row>
    <row r="507" spans="1:19" s="137" customFormat="1">
      <c r="A507" s="137" t="s">
        <v>186</v>
      </c>
      <c r="B507" s="137" t="s">
        <v>10</v>
      </c>
      <c r="C507" s="137" t="s">
        <v>185</v>
      </c>
      <c r="D507" s="137" t="s">
        <v>384</v>
      </c>
      <c r="E507" s="137">
        <v>32962</v>
      </c>
      <c r="F507" s="137" t="s">
        <v>5</v>
      </c>
      <c r="G507" s="137" t="s">
        <v>28</v>
      </c>
      <c r="H507" s="137" t="s">
        <v>341</v>
      </c>
      <c r="I507" s="137">
        <v>512163872</v>
      </c>
      <c r="J507" s="137" t="s">
        <v>192</v>
      </c>
      <c r="K507" s="21">
        <v>46149.55736111111</v>
      </c>
      <c r="L507" s="21">
        <v>46151.560231481482</v>
      </c>
      <c r="M507" s="137" t="s">
        <v>353</v>
      </c>
      <c r="N507" s="137" t="s">
        <v>357</v>
      </c>
      <c r="O507" s="137" t="s">
        <v>39</v>
      </c>
      <c r="P507" s="137">
        <v>0</v>
      </c>
      <c r="Q507" s="137" t="s">
        <v>191</v>
      </c>
      <c r="R507" s="137" t="s">
        <v>342</v>
      </c>
      <c r="S507" s="137" t="s">
        <v>181</v>
      </c>
    </row>
    <row r="508" spans="1:19" s="137" customFormat="1">
      <c r="A508" s="137" t="s">
        <v>186</v>
      </c>
      <c r="B508" s="137" t="s">
        <v>10</v>
      </c>
      <c r="C508" s="137" t="s">
        <v>185</v>
      </c>
      <c r="D508" s="137" t="s">
        <v>384</v>
      </c>
      <c r="E508" s="137">
        <v>32962</v>
      </c>
      <c r="F508" s="137" t="s">
        <v>5</v>
      </c>
      <c r="G508" s="137" t="s">
        <v>28</v>
      </c>
      <c r="H508" s="137" t="s">
        <v>341</v>
      </c>
      <c r="I508" s="137">
        <v>512163872</v>
      </c>
      <c r="J508" s="137" t="s">
        <v>192</v>
      </c>
      <c r="K508" s="21">
        <v>46149.55736111111</v>
      </c>
      <c r="L508" s="21">
        <v>46151.560231481482</v>
      </c>
      <c r="M508" s="137" t="s">
        <v>358</v>
      </c>
      <c r="N508" s="137" t="s">
        <v>359</v>
      </c>
      <c r="O508" s="137" t="s">
        <v>39</v>
      </c>
      <c r="P508" s="137">
        <v>0</v>
      </c>
      <c r="Q508" s="137" t="s">
        <v>191</v>
      </c>
      <c r="R508" s="137" t="s">
        <v>342</v>
      </c>
      <c r="S508" s="137" t="s">
        <v>181</v>
      </c>
    </row>
    <row r="509" spans="1:19" s="137" customFormat="1">
      <c r="A509" s="137" t="s">
        <v>186</v>
      </c>
      <c r="B509" s="137" t="s">
        <v>10</v>
      </c>
      <c r="C509" s="137" t="s">
        <v>185</v>
      </c>
      <c r="D509" s="137" t="s">
        <v>384</v>
      </c>
      <c r="E509" s="137">
        <v>32962</v>
      </c>
      <c r="F509" s="137" t="s">
        <v>5</v>
      </c>
      <c r="G509" s="137" t="s">
        <v>28</v>
      </c>
      <c r="H509" s="137" t="s">
        <v>341</v>
      </c>
      <c r="I509" s="137">
        <v>512163872</v>
      </c>
      <c r="J509" s="137" t="s">
        <v>192</v>
      </c>
      <c r="K509" s="21">
        <v>46149.55736111111</v>
      </c>
      <c r="L509" s="21">
        <v>46151.560231481482</v>
      </c>
      <c r="M509" s="137" t="s">
        <v>358</v>
      </c>
      <c r="N509" s="137" t="s">
        <v>360</v>
      </c>
      <c r="O509" s="137" t="s">
        <v>35</v>
      </c>
      <c r="P509" s="137">
        <v>0</v>
      </c>
      <c r="Q509" s="137" t="s">
        <v>191</v>
      </c>
      <c r="R509" s="137" t="s">
        <v>342</v>
      </c>
      <c r="S509" s="137" t="s">
        <v>181</v>
      </c>
    </row>
    <row r="510" spans="1:19" s="137" customFormat="1">
      <c r="A510" s="137" t="s">
        <v>186</v>
      </c>
      <c r="B510" s="137" t="s">
        <v>10</v>
      </c>
      <c r="C510" s="137" t="s">
        <v>185</v>
      </c>
      <c r="D510" s="137" t="s">
        <v>384</v>
      </c>
      <c r="E510" s="137">
        <v>32962</v>
      </c>
      <c r="F510" s="137" t="s">
        <v>5</v>
      </c>
      <c r="G510" s="137" t="s">
        <v>28</v>
      </c>
      <c r="H510" s="137" t="s">
        <v>341</v>
      </c>
      <c r="I510" s="137">
        <v>512163872</v>
      </c>
      <c r="J510" s="137" t="s">
        <v>192</v>
      </c>
      <c r="K510" s="21">
        <v>46149.55736111111</v>
      </c>
      <c r="L510" s="21">
        <v>46151.560231481482</v>
      </c>
      <c r="M510" s="137" t="s">
        <v>358</v>
      </c>
      <c r="N510" s="137" t="s">
        <v>361</v>
      </c>
      <c r="O510" s="137" t="s">
        <v>41</v>
      </c>
      <c r="P510" s="137">
        <v>0</v>
      </c>
      <c r="Q510" s="137" t="s">
        <v>67</v>
      </c>
      <c r="R510" s="137" t="s">
        <v>406</v>
      </c>
      <c r="S510" s="137" t="s">
        <v>407</v>
      </c>
    </row>
    <row r="511" spans="1:19" s="137" customFormat="1">
      <c r="A511" s="137" t="s">
        <v>186</v>
      </c>
      <c r="B511" s="137" t="s">
        <v>10</v>
      </c>
      <c r="C511" s="137" t="s">
        <v>185</v>
      </c>
      <c r="D511" s="137" t="s">
        <v>384</v>
      </c>
      <c r="E511" s="137">
        <v>32962</v>
      </c>
      <c r="F511" s="137" t="s">
        <v>5</v>
      </c>
      <c r="G511" s="137" t="s">
        <v>28</v>
      </c>
      <c r="H511" s="137" t="s">
        <v>341</v>
      </c>
      <c r="I511" s="137">
        <v>512163872</v>
      </c>
      <c r="J511" s="137" t="s">
        <v>192</v>
      </c>
      <c r="K511" s="21">
        <v>46149.55736111111</v>
      </c>
      <c r="L511" s="21">
        <v>46151.560231481482</v>
      </c>
      <c r="M511" s="137" t="s">
        <v>362</v>
      </c>
      <c r="N511" s="137" t="s">
        <v>363</v>
      </c>
      <c r="O511" s="137" t="s">
        <v>37</v>
      </c>
      <c r="P511" s="137">
        <v>0</v>
      </c>
      <c r="Q511" s="137" t="s">
        <v>191</v>
      </c>
      <c r="R511" s="137" t="s">
        <v>342</v>
      </c>
      <c r="S511" s="137" t="s">
        <v>181</v>
      </c>
    </row>
    <row r="512" spans="1:19" s="137" customFormat="1">
      <c r="A512" s="137" t="s">
        <v>186</v>
      </c>
      <c r="B512" s="137" t="s">
        <v>10</v>
      </c>
      <c r="C512" s="137" t="s">
        <v>185</v>
      </c>
      <c r="D512" s="137" t="s">
        <v>384</v>
      </c>
      <c r="E512" s="137">
        <v>32962</v>
      </c>
      <c r="F512" s="137" t="s">
        <v>5</v>
      </c>
      <c r="G512" s="137" t="s">
        <v>28</v>
      </c>
      <c r="H512" s="137" t="s">
        <v>341</v>
      </c>
      <c r="I512" s="137">
        <v>512163872</v>
      </c>
      <c r="J512" s="137" t="s">
        <v>192</v>
      </c>
      <c r="K512" s="21">
        <v>46149.55736111111</v>
      </c>
      <c r="L512" s="21">
        <v>46151.560231481482</v>
      </c>
      <c r="M512" s="137" t="s">
        <v>364</v>
      </c>
      <c r="N512" s="137" t="s">
        <v>365</v>
      </c>
      <c r="O512" s="137" t="s">
        <v>35</v>
      </c>
      <c r="P512" s="137">
        <v>0</v>
      </c>
      <c r="Q512" s="137" t="s">
        <v>191</v>
      </c>
      <c r="R512" s="137" t="s">
        <v>342</v>
      </c>
      <c r="S512" s="137" t="s">
        <v>181</v>
      </c>
    </row>
    <row r="513" spans="1:19" s="137" customFormat="1">
      <c r="A513" s="137" t="s">
        <v>186</v>
      </c>
      <c r="B513" s="137" t="s">
        <v>10</v>
      </c>
      <c r="C513" s="137" t="s">
        <v>185</v>
      </c>
      <c r="D513" s="137" t="s">
        <v>384</v>
      </c>
      <c r="E513" s="137">
        <v>32962</v>
      </c>
      <c r="F513" s="137" t="s">
        <v>5</v>
      </c>
      <c r="G513" s="137" t="s">
        <v>28</v>
      </c>
      <c r="H513" s="137" t="s">
        <v>341</v>
      </c>
      <c r="I513" s="137">
        <v>512163872</v>
      </c>
      <c r="J513" s="137" t="s">
        <v>192</v>
      </c>
      <c r="K513" s="21">
        <v>46149.55736111111</v>
      </c>
      <c r="L513" s="21">
        <v>46151.560231481482</v>
      </c>
      <c r="M513" s="137" t="s">
        <v>364</v>
      </c>
      <c r="N513" s="137" t="s">
        <v>366</v>
      </c>
      <c r="O513" s="137" t="s">
        <v>35</v>
      </c>
      <c r="P513" s="137">
        <v>0</v>
      </c>
      <c r="Q513" s="137" t="s">
        <v>191</v>
      </c>
      <c r="R513" s="137" t="s">
        <v>342</v>
      </c>
      <c r="S513" s="137" t="s">
        <v>181</v>
      </c>
    </row>
    <row r="514" spans="1:19" s="137" customFormat="1">
      <c r="A514" s="137" t="s">
        <v>186</v>
      </c>
      <c r="B514" s="137" t="s">
        <v>10</v>
      </c>
      <c r="C514" s="137" t="s">
        <v>185</v>
      </c>
      <c r="D514" s="137" t="s">
        <v>384</v>
      </c>
      <c r="E514" s="137">
        <v>32962</v>
      </c>
      <c r="F514" s="137" t="s">
        <v>5</v>
      </c>
      <c r="G514" s="137" t="s">
        <v>28</v>
      </c>
      <c r="H514" s="137" t="s">
        <v>341</v>
      </c>
      <c r="I514" s="137">
        <v>512163872</v>
      </c>
      <c r="J514" s="137" t="s">
        <v>192</v>
      </c>
      <c r="K514" s="21">
        <v>46149.55736111111</v>
      </c>
      <c r="L514" s="21">
        <v>46151.560231481482</v>
      </c>
      <c r="M514" s="137" t="s">
        <v>364</v>
      </c>
      <c r="N514" s="137" t="s">
        <v>367</v>
      </c>
      <c r="O514" s="137" t="s">
        <v>41</v>
      </c>
      <c r="P514" s="137">
        <v>0</v>
      </c>
      <c r="Q514" s="137" t="s">
        <v>191</v>
      </c>
      <c r="R514" s="137" t="s">
        <v>342</v>
      </c>
      <c r="S514" s="137" t="s">
        <v>181</v>
      </c>
    </row>
    <row r="515" spans="1:19" s="137" customFormat="1">
      <c r="A515" s="137" t="s">
        <v>186</v>
      </c>
      <c r="B515" s="137" t="s">
        <v>10</v>
      </c>
      <c r="C515" s="137" t="s">
        <v>185</v>
      </c>
      <c r="D515" s="137" t="s">
        <v>373</v>
      </c>
      <c r="E515" s="137">
        <v>32961</v>
      </c>
      <c r="F515" s="137" t="s">
        <v>5</v>
      </c>
      <c r="G515" s="137" t="s">
        <v>28</v>
      </c>
      <c r="H515" s="137" t="s">
        <v>341</v>
      </c>
      <c r="I515" s="137">
        <v>512166110</v>
      </c>
      <c r="J515" s="137" t="s">
        <v>192</v>
      </c>
      <c r="K515" s="21">
        <v>46149.588182870371</v>
      </c>
      <c r="L515" s="21">
        <v>46151.588946759257</v>
      </c>
      <c r="M515" s="137" t="s">
        <v>287</v>
      </c>
      <c r="N515" s="137" t="s">
        <v>287</v>
      </c>
      <c r="O515" s="137" t="s">
        <v>35</v>
      </c>
      <c r="P515" s="137">
        <v>0</v>
      </c>
      <c r="Q515" s="137" t="s">
        <v>191</v>
      </c>
      <c r="R515" s="137" t="s">
        <v>342</v>
      </c>
    </row>
    <row r="516" spans="1:19" s="137" customFormat="1">
      <c r="A516" s="137" t="s">
        <v>186</v>
      </c>
      <c r="B516" s="137" t="s">
        <v>10</v>
      </c>
      <c r="C516" s="137" t="s">
        <v>185</v>
      </c>
      <c r="D516" s="137" t="s">
        <v>373</v>
      </c>
      <c r="E516" s="137">
        <v>32961</v>
      </c>
      <c r="F516" s="137" t="s">
        <v>5</v>
      </c>
      <c r="G516" s="137" t="s">
        <v>28</v>
      </c>
      <c r="H516" s="137" t="s">
        <v>341</v>
      </c>
      <c r="I516" s="137">
        <v>512166110</v>
      </c>
      <c r="J516" s="137" t="s">
        <v>192</v>
      </c>
      <c r="K516" s="21">
        <v>46149.588182870371</v>
      </c>
      <c r="L516" s="21">
        <v>46151.588946759257</v>
      </c>
      <c r="M516" s="137" t="s">
        <v>343</v>
      </c>
      <c r="N516" s="137" t="s">
        <v>288</v>
      </c>
      <c r="O516" s="137" t="s">
        <v>39</v>
      </c>
      <c r="P516" s="137">
        <v>0</v>
      </c>
      <c r="Q516" s="137" t="s">
        <v>191</v>
      </c>
      <c r="R516" s="137" t="s">
        <v>342</v>
      </c>
    </row>
    <row r="517" spans="1:19" s="137" customFormat="1">
      <c r="A517" s="137" t="s">
        <v>186</v>
      </c>
      <c r="B517" s="137" t="s">
        <v>10</v>
      </c>
      <c r="C517" s="137" t="s">
        <v>185</v>
      </c>
      <c r="D517" s="137" t="s">
        <v>373</v>
      </c>
      <c r="E517" s="137">
        <v>32961</v>
      </c>
      <c r="F517" s="137" t="s">
        <v>5</v>
      </c>
      <c r="G517" s="137" t="s">
        <v>28</v>
      </c>
      <c r="H517" s="137" t="s">
        <v>341</v>
      </c>
      <c r="I517" s="137">
        <v>512166110</v>
      </c>
      <c r="J517" s="137" t="s">
        <v>192</v>
      </c>
      <c r="K517" s="21">
        <v>46149.588182870371</v>
      </c>
      <c r="L517" s="21">
        <v>46151.588946759257</v>
      </c>
      <c r="M517" s="137" t="s">
        <v>343</v>
      </c>
      <c r="N517" s="137" t="s">
        <v>193</v>
      </c>
      <c r="O517" s="137" t="s">
        <v>35</v>
      </c>
      <c r="P517" s="137">
        <v>0</v>
      </c>
      <c r="Q517" s="137" t="s">
        <v>191</v>
      </c>
      <c r="R517" s="137" t="s">
        <v>342</v>
      </c>
    </row>
    <row r="518" spans="1:19" s="137" customFormat="1">
      <c r="A518" s="137" t="s">
        <v>186</v>
      </c>
      <c r="B518" s="137" t="s">
        <v>10</v>
      </c>
      <c r="C518" s="137" t="s">
        <v>185</v>
      </c>
      <c r="D518" s="137" t="s">
        <v>373</v>
      </c>
      <c r="E518" s="137">
        <v>32961</v>
      </c>
      <c r="F518" s="137" t="s">
        <v>5</v>
      </c>
      <c r="G518" s="137" t="s">
        <v>28</v>
      </c>
      <c r="H518" s="137" t="s">
        <v>341</v>
      </c>
      <c r="I518" s="137">
        <v>512166110</v>
      </c>
      <c r="J518" s="137" t="s">
        <v>192</v>
      </c>
      <c r="K518" s="21">
        <v>46149.588182870371</v>
      </c>
      <c r="L518" s="21">
        <v>46151.588946759257</v>
      </c>
      <c r="M518" s="137" t="s">
        <v>344</v>
      </c>
      <c r="N518" s="137" t="s">
        <v>345</v>
      </c>
      <c r="O518" s="137" t="s">
        <v>39</v>
      </c>
      <c r="P518" s="137">
        <v>0</v>
      </c>
      <c r="Q518" s="137" t="s">
        <v>191</v>
      </c>
      <c r="R518" s="137" t="s">
        <v>342</v>
      </c>
    </row>
    <row r="519" spans="1:19" s="137" customFormat="1">
      <c r="A519" s="137" t="s">
        <v>186</v>
      </c>
      <c r="B519" s="137" t="s">
        <v>10</v>
      </c>
      <c r="C519" s="137" t="s">
        <v>185</v>
      </c>
      <c r="D519" s="137" t="s">
        <v>373</v>
      </c>
      <c r="E519" s="137">
        <v>32961</v>
      </c>
      <c r="F519" s="137" t="s">
        <v>5</v>
      </c>
      <c r="G519" s="137" t="s">
        <v>28</v>
      </c>
      <c r="H519" s="137" t="s">
        <v>341</v>
      </c>
      <c r="I519" s="137">
        <v>512166110</v>
      </c>
      <c r="J519" s="137" t="s">
        <v>192</v>
      </c>
      <c r="K519" s="21">
        <v>46149.588182870371</v>
      </c>
      <c r="L519" s="21">
        <v>46151.588946759257</v>
      </c>
      <c r="M519" s="137" t="s">
        <v>344</v>
      </c>
      <c r="N519" s="137" t="s">
        <v>346</v>
      </c>
      <c r="O519" s="137" t="s">
        <v>39</v>
      </c>
      <c r="P519" s="137">
        <v>0</v>
      </c>
      <c r="Q519" s="137" t="s">
        <v>191</v>
      </c>
      <c r="R519" s="137" t="s">
        <v>342</v>
      </c>
    </row>
    <row r="520" spans="1:19" s="137" customFormat="1">
      <c r="A520" s="137" t="s">
        <v>186</v>
      </c>
      <c r="B520" s="137" t="s">
        <v>10</v>
      </c>
      <c r="C520" s="137" t="s">
        <v>185</v>
      </c>
      <c r="D520" s="137" t="s">
        <v>373</v>
      </c>
      <c r="E520" s="137">
        <v>32961</v>
      </c>
      <c r="F520" s="137" t="s">
        <v>5</v>
      </c>
      <c r="G520" s="137" t="s">
        <v>28</v>
      </c>
      <c r="H520" s="137" t="s">
        <v>341</v>
      </c>
      <c r="I520" s="137">
        <v>512166110</v>
      </c>
      <c r="J520" s="137" t="s">
        <v>192</v>
      </c>
      <c r="K520" s="21">
        <v>46149.588182870371</v>
      </c>
      <c r="L520" s="21">
        <v>46151.588946759257</v>
      </c>
      <c r="M520" s="137" t="s">
        <v>347</v>
      </c>
      <c r="N520" s="137" t="s">
        <v>348</v>
      </c>
      <c r="O520" s="137" t="s">
        <v>41</v>
      </c>
      <c r="P520" s="137">
        <v>0</v>
      </c>
      <c r="Q520" s="137" t="s">
        <v>191</v>
      </c>
      <c r="R520" s="137" t="s">
        <v>342</v>
      </c>
    </row>
    <row r="521" spans="1:19" s="137" customFormat="1">
      <c r="A521" s="137" t="s">
        <v>186</v>
      </c>
      <c r="B521" s="137" t="s">
        <v>10</v>
      </c>
      <c r="C521" s="137" t="s">
        <v>185</v>
      </c>
      <c r="D521" s="137" t="s">
        <v>373</v>
      </c>
      <c r="E521" s="137">
        <v>32961</v>
      </c>
      <c r="F521" s="137" t="s">
        <v>5</v>
      </c>
      <c r="G521" s="137" t="s">
        <v>28</v>
      </c>
      <c r="H521" s="137" t="s">
        <v>341</v>
      </c>
      <c r="I521" s="137">
        <v>512166110</v>
      </c>
      <c r="J521" s="137" t="s">
        <v>192</v>
      </c>
      <c r="K521" s="21">
        <v>46149.588182870371</v>
      </c>
      <c r="L521" s="21">
        <v>46151.588946759257</v>
      </c>
      <c r="M521" s="137" t="s">
        <v>347</v>
      </c>
      <c r="N521" s="137" t="s">
        <v>349</v>
      </c>
      <c r="O521" s="137" t="s">
        <v>39</v>
      </c>
      <c r="P521" s="137">
        <v>0</v>
      </c>
      <c r="Q521" s="137" t="s">
        <v>191</v>
      </c>
      <c r="R521" s="137" t="s">
        <v>342</v>
      </c>
    </row>
    <row r="522" spans="1:19" s="137" customFormat="1">
      <c r="A522" s="137" t="s">
        <v>186</v>
      </c>
      <c r="B522" s="137" t="s">
        <v>10</v>
      </c>
      <c r="C522" s="137" t="s">
        <v>185</v>
      </c>
      <c r="D522" s="137" t="s">
        <v>373</v>
      </c>
      <c r="E522" s="137">
        <v>32961</v>
      </c>
      <c r="F522" s="137" t="s">
        <v>5</v>
      </c>
      <c r="G522" s="137" t="s">
        <v>28</v>
      </c>
      <c r="H522" s="137" t="s">
        <v>341</v>
      </c>
      <c r="I522" s="137">
        <v>512166110</v>
      </c>
      <c r="J522" s="137" t="s">
        <v>192</v>
      </c>
      <c r="K522" s="21">
        <v>46149.588182870371</v>
      </c>
      <c r="L522" s="21">
        <v>46151.588946759257</v>
      </c>
      <c r="M522" s="137" t="s">
        <v>347</v>
      </c>
      <c r="N522" s="137" t="s">
        <v>329</v>
      </c>
      <c r="O522" s="137" t="s">
        <v>35</v>
      </c>
      <c r="P522" s="137">
        <v>0</v>
      </c>
      <c r="Q522" s="137" t="s">
        <v>191</v>
      </c>
      <c r="R522" s="137" t="s">
        <v>342</v>
      </c>
    </row>
    <row r="523" spans="1:19" s="137" customFormat="1">
      <c r="A523" s="137" t="s">
        <v>186</v>
      </c>
      <c r="B523" s="137" t="s">
        <v>10</v>
      </c>
      <c r="C523" s="137" t="s">
        <v>185</v>
      </c>
      <c r="D523" s="137" t="s">
        <v>373</v>
      </c>
      <c r="E523" s="137">
        <v>32961</v>
      </c>
      <c r="F523" s="137" t="s">
        <v>5</v>
      </c>
      <c r="G523" s="137" t="s">
        <v>28</v>
      </c>
      <c r="H523" s="137" t="s">
        <v>341</v>
      </c>
      <c r="I523" s="137">
        <v>512166110</v>
      </c>
      <c r="J523" s="137" t="s">
        <v>192</v>
      </c>
      <c r="K523" s="21">
        <v>46149.588182870371</v>
      </c>
      <c r="L523" s="21">
        <v>46151.588946759257</v>
      </c>
      <c r="M523" s="137" t="s">
        <v>347</v>
      </c>
      <c r="N523" s="137" t="s">
        <v>194</v>
      </c>
      <c r="O523" s="137" t="s">
        <v>41</v>
      </c>
      <c r="P523" s="137">
        <v>0</v>
      </c>
      <c r="Q523" s="137" t="s">
        <v>191</v>
      </c>
      <c r="R523" s="137" t="s">
        <v>342</v>
      </c>
    </row>
    <row r="524" spans="1:19" s="137" customFormat="1">
      <c r="A524" s="137" t="s">
        <v>186</v>
      </c>
      <c r="B524" s="137" t="s">
        <v>10</v>
      </c>
      <c r="C524" s="137" t="s">
        <v>185</v>
      </c>
      <c r="D524" s="137" t="s">
        <v>373</v>
      </c>
      <c r="E524" s="137">
        <v>32961</v>
      </c>
      <c r="F524" s="137" t="s">
        <v>5</v>
      </c>
      <c r="G524" s="137" t="s">
        <v>28</v>
      </c>
      <c r="H524" s="137" t="s">
        <v>341</v>
      </c>
      <c r="I524" s="137">
        <v>512166110</v>
      </c>
      <c r="J524" s="137" t="s">
        <v>192</v>
      </c>
      <c r="K524" s="21">
        <v>46149.588182870371</v>
      </c>
      <c r="L524" s="21">
        <v>46151.588946759257</v>
      </c>
      <c r="M524" s="137" t="s">
        <v>347</v>
      </c>
      <c r="N524" s="137" t="s">
        <v>350</v>
      </c>
      <c r="O524" s="137" t="s">
        <v>39</v>
      </c>
      <c r="P524" s="137">
        <v>0</v>
      </c>
      <c r="Q524" s="137" t="s">
        <v>191</v>
      </c>
      <c r="R524" s="137" t="s">
        <v>342</v>
      </c>
    </row>
    <row r="525" spans="1:19" s="137" customFormat="1">
      <c r="A525" s="137" t="s">
        <v>186</v>
      </c>
      <c r="B525" s="137" t="s">
        <v>10</v>
      </c>
      <c r="C525" s="137" t="s">
        <v>185</v>
      </c>
      <c r="D525" s="137" t="s">
        <v>373</v>
      </c>
      <c r="E525" s="137">
        <v>32961</v>
      </c>
      <c r="F525" s="137" t="s">
        <v>5</v>
      </c>
      <c r="G525" s="137" t="s">
        <v>28</v>
      </c>
      <c r="H525" s="137" t="s">
        <v>341</v>
      </c>
      <c r="I525" s="137">
        <v>512166110</v>
      </c>
      <c r="J525" s="137" t="s">
        <v>192</v>
      </c>
      <c r="K525" s="21">
        <v>46149.588182870371</v>
      </c>
      <c r="L525" s="21">
        <v>46151.588946759257</v>
      </c>
      <c r="M525" s="137" t="s">
        <v>347</v>
      </c>
      <c r="N525" s="137" t="s">
        <v>195</v>
      </c>
      <c r="O525" s="137" t="s">
        <v>41</v>
      </c>
      <c r="P525" s="137">
        <v>0</v>
      </c>
      <c r="Q525" s="137" t="s">
        <v>191</v>
      </c>
      <c r="R525" s="137" t="s">
        <v>342</v>
      </c>
    </row>
    <row r="526" spans="1:19" s="137" customFormat="1">
      <c r="A526" s="137" t="s">
        <v>186</v>
      </c>
      <c r="B526" s="137" t="s">
        <v>10</v>
      </c>
      <c r="C526" s="137" t="s">
        <v>185</v>
      </c>
      <c r="D526" s="137" t="s">
        <v>373</v>
      </c>
      <c r="E526" s="137">
        <v>32961</v>
      </c>
      <c r="F526" s="137" t="s">
        <v>5</v>
      </c>
      <c r="G526" s="137" t="s">
        <v>28</v>
      </c>
      <c r="H526" s="137" t="s">
        <v>341</v>
      </c>
      <c r="I526" s="137">
        <v>512166110</v>
      </c>
      <c r="J526" s="137" t="s">
        <v>192</v>
      </c>
      <c r="K526" s="21">
        <v>46149.588182870371</v>
      </c>
      <c r="L526" s="21">
        <v>46151.588946759257</v>
      </c>
      <c r="M526" s="137" t="s">
        <v>347</v>
      </c>
      <c r="N526" s="137" t="s">
        <v>351</v>
      </c>
      <c r="O526" s="137" t="s">
        <v>35</v>
      </c>
      <c r="P526" s="137">
        <v>0</v>
      </c>
      <c r="Q526" s="137" t="s">
        <v>191</v>
      </c>
      <c r="R526" s="137" t="s">
        <v>342</v>
      </c>
    </row>
    <row r="527" spans="1:19" s="137" customFormat="1">
      <c r="A527" s="137" t="s">
        <v>186</v>
      </c>
      <c r="B527" s="137" t="s">
        <v>10</v>
      </c>
      <c r="C527" s="137" t="s">
        <v>185</v>
      </c>
      <c r="D527" s="137" t="s">
        <v>373</v>
      </c>
      <c r="E527" s="137">
        <v>32961</v>
      </c>
      <c r="F527" s="137" t="s">
        <v>5</v>
      </c>
      <c r="G527" s="137" t="s">
        <v>28</v>
      </c>
      <c r="H527" s="137" t="s">
        <v>341</v>
      </c>
      <c r="I527" s="137">
        <v>512166110</v>
      </c>
      <c r="J527" s="137" t="s">
        <v>192</v>
      </c>
      <c r="K527" s="21">
        <v>46149.588182870371</v>
      </c>
      <c r="L527" s="21">
        <v>46151.588946759257</v>
      </c>
      <c r="M527" s="137" t="s">
        <v>347</v>
      </c>
      <c r="N527" s="137" t="s">
        <v>196</v>
      </c>
      <c r="O527" s="137" t="s">
        <v>41</v>
      </c>
      <c r="P527" s="137">
        <v>0</v>
      </c>
      <c r="Q527" s="137" t="s">
        <v>191</v>
      </c>
      <c r="R527" s="137" t="s">
        <v>342</v>
      </c>
    </row>
    <row r="528" spans="1:19" s="137" customFormat="1">
      <c r="A528" s="137" t="s">
        <v>186</v>
      </c>
      <c r="B528" s="137" t="s">
        <v>10</v>
      </c>
      <c r="C528" s="137" t="s">
        <v>185</v>
      </c>
      <c r="D528" s="137" t="s">
        <v>373</v>
      </c>
      <c r="E528" s="137">
        <v>32961</v>
      </c>
      <c r="F528" s="137" t="s">
        <v>5</v>
      </c>
      <c r="G528" s="137" t="s">
        <v>28</v>
      </c>
      <c r="H528" s="137" t="s">
        <v>341</v>
      </c>
      <c r="I528" s="137">
        <v>512166110</v>
      </c>
      <c r="J528" s="137" t="s">
        <v>192</v>
      </c>
      <c r="K528" s="21">
        <v>46149.588182870371</v>
      </c>
      <c r="L528" s="21">
        <v>46151.588946759257</v>
      </c>
      <c r="M528" s="137" t="s">
        <v>352</v>
      </c>
      <c r="N528" s="137" t="s">
        <v>352</v>
      </c>
      <c r="O528" s="137" t="s">
        <v>35</v>
      </c>
      <c r="P528" s="137">
        <v>0</v>
      </c>
      <c r="Q528" s="137" t="s">
        <v>191</v>
      </c>
      <c r="R528" s="137" t="s">
        <v>342</v>
      </c>
    </row>
    <row r="529" spans="1:18" s="137" customFormat="1">
      <c r="A529" s="137" t="s">
        <v>186</v>
      </c>
      <c r="B529" s="137" t="s">
        <v>10</v>
      </c>
      <c r="C529" s="137" t="s">
        <v>185</v>
      </c>
      <c r="D529" s="137" t="s">
        <v>373</v>
      </c>
      <c r="E529" s="137">
        <v>32961</v>
      </c>
      <c r="F529" s="137" t="s">
        <v>5</v>
      </c>
      <c r="G529" s="137" t="s">
        <v>28</v>
      </c>
      <c r="H529" s="137" t="s">
        <v>341</v>
      </c>
      <c r="I529" s="137">
        <v>512166110</v>
      </c>
      <c r="J529" s="137" t="s">
        <v>192</v>
      </c>
      <c r="K529" s="21">
        <v>46149.588182870371</v>
      </c>
      <c r="L529" s="21">
        <v>46151.588946759257</v>
      </c>
      <c r="M529" s="137" t="s">
        <v>353</v>
      </c>
      <c r="N529" s="137" t="s">
        <v>197</v>
      </c>
      <c r="O529" s="137" t="s">
        <v>41</v>
      </c>
      <c r="P529" s="137">
        <v>0</v>
      </c>
      <c r="Q529" s="137" t="s">
        <v>191</v>
      </c>
      <c r="R529" s="137" t="s">
        <v>342</v>
      </c>
    </row>
    <row r="530" spans="1:18" s="137" customFormat="1">
      <c r="A530" s="137" t="s">
        <v>186</v>
      </c>
      <c r="B530" s="137" t="s">
        <v>10</v>
      </c>
      <c r="C530" s="137" t="s">
        <v>185</v>
      </c>
      <c r="D530" s="137" t="s">
        <v>373</v>
      </c>
      <c r="E530" s="137">
        <v>32961</v>
      </c>
      <c r="F530" s="137" t="s">
        <v>5</v>
      </c>
      <c r="G530" s="137" t="s">
        <v>28</v>
      </c>
      <c r="H530" s="137" t="s">
        <v>341</v>
      </c>
      <c r="I530" s="137">
        <v>512166110</v>
      </c>
      <c r="J530" s="137" t="s">
        <v>192</v>
      </c>
      <c r="K530" s="21">
        <v>46149.588182870371</v>
      </c>
      <c r="L530" s="21">
        <v>46151.588946759257</v>
      </c>
      <c r="M530" s="137" t="s">
        <v>353</v>
      </c>
      <c r="N530" s="137" t="s">
        <v>330</v>
      </c>
      <c r="O530" s="137" t="s">
        <v>41</v>
      </c>
      <c r="P530" s="137">
        <v>0</v>
      </c>
      <c r="Q530" s="137" t="s">
        <v>191</v>
      </c>
      <c r="R530" s="137" t="s">
        <v>342</v>
      </c>
    </row>
    <row r="531" spans="1:18" s="137" customFormat="1">
      <c r="A531" s="137" t="s">
        <v>186</v>
      </c>
      <c r="B531" s="137" t="s">
        <v>10</v>
      </c>
      <c r="C531" s="137" t="s">
        <v>185</v>
      </c>
      <c r="D531" s="137" t="s">
        <v>373</v>
      </c>
      <c r="E531" s="137">
        <v>32961</v>
      </c>
      <c r="F531" s="137" t="s">
        <v>5</v>
      </c>
      <c r="G531" s="137" t="s">
        <v>28</v>
      </c>
      <c r="H531" s="137" t="s">
        <v>341</v>
      </c>
      <c r="I531" s="137">
        <v>512166110</v>
      </c>
      <c r="J531" s="137" t="s">
        <v>192</v>
      </c>
      <c r="K531" s="21">
        <v>46149.588182870371</v>
      </c>
      <c r="L531" s="21">
        <v>46151.588946759257</v>
      </c>
      <c r="M531" s="137" t="s">
        <v>353</v>
      </c>
      <c r="N531" s="137" t="s">
        <v>354</v>
      </c>
      <c r="O531" s="137" t="s">
        <v>39</v>
      </c>
      <c r="P531" s="137">
        <v>0</v>
      </c>
      <c r="Q531" s="137" t="s">
        <v>191</v>
      </c>
      <c r="R531" s="137" t="s">
        <v>342</v>
      </c>
    </row>
    <row r="532" spans="1:18" s="137" customFormat="1">
      <c r="A532" s="137" t="s">
        <v>186</v>
      </c>
      <c r="B532" s="137" t="s">
        <v>10</v>
      </c>
      <c r="C532" s="137" t="s">
        <v>185</v>
      </c>
      <c r="D532" s="137" t="s">
        <v>373</v>
      </c>
      <c r="E532" s="137">
        <v>32961</v>
      </c>
      <c r="F532" s="137" t="s">
        <v>5</v>
      </c>
      <c r="G532" s="137" t="s">
        <v>28</v>
      </c>
      <c r="H532" s="137" t="s">
        <v>341</v>
      </c>
      <c r="I532" s="137">
        <v>512166110</v>
      </c>
      <c r="J532" s="137" t="s">
        <v>192</v>
      </c>
      <c r="K532" s="21">
        <v>46149.588182870371</v>
      </c>
      <c r="L532" s="21">
        <v>46151.588946759257</v>
      </c>
      <c r="M532" s="137" t="s">
        <v>353</v>
      </c>
      <c r="N532" s="137" t="s">
        <v>355</v>
      </c>
      <c r="O532" s="137" t="s">
        <v>35</v>
      </c>
      <c r="P532" s="137">
        <v>0</v>
      </c>
      <c r="Q532" s="137" t="s">
        <v>191</v>
      </c>
      <c r="R532" s="137" t="s">
        <v>342</v>
      </c>
    </row>
    <row r="533" spans="1:18" s="137" customFormat="1">
      <c r="A533" s="137" t="s">
        <v>186</v>
      </c>
      <c r="B533" s="137" t="s">
        <v>10</v>
      </c>
      <c r="C533" s="137" t="s">
        <v>185</v>
      </c>
      <c r="D533" s="137" t="s">
        <v>373</v>
      </c>
      <c r="E533" s="137">
        <v>32961</v>
      </c>
      <c r="F533" s="137" t="s">
        <v>5</v>
      </c>
      <c r="G533" s="137" t="s">
        <v>28</v>
      </c>
      <c r="H533" s="137" t="s">
        <v>341</v>
      </c>
      <c r="I533" s="137">
        <v>512166110</v>
      </c>
      <c r="J533" s="137" t="s">
        <v>192</v>
      </c>
      <c r="K533" s="21">
        <v>46149.588182870371</v>
      </c>
      <c r="L533" s="21">
        <v>46151.588946759257</v>
      </c>
      <c r="M533" s="137" t="s">
        <v>353</v>
      </c>
      <c r="N533" s="137" t="s">
        <v>356</v>
      </c>
      <c r="O533" s="137" t="s">
        <v>39</v>
      </c>
      <c r="P533" s="137">
        <v>0</v>
      </c>
      <c r="Q533" s="137" t="s">
        <v>191</v>
      </c>
      <c r="R533" s="137" t="s">
        <v>342</v>
      </c>
    </row>
    <row r="534" spans="1:18" s="137" customFormat="1">
      <c r="A534" s="137" t="s">
        <v>186</v>
      </c>
      <c r="B534" s="137" t="s">
        <v>10</v>
      </c>
      <c r="C534" s="137" t="s">
        <v>185</v>
      </c>
      <c r="D534" s="137" t="s">
        <v>373</v>
      </c>
      <c r="E534" s="137">
        <v>32961</v>
      </c>
      <c r="F534" s="137" t="s">
        <v>5</v>
      </c>
      <c r="G534" s="137" t="s">
        <v>28</v>
      </c>
      <c r="H534" s="137" t="s">
        <v>341</v>
      </c>
      <c r="I534" s="137">
        <v>512166110</v>
      </c>
      <c r="J534" s="137" t="s">
        <v>192</v>
      </c>
      <c r="K534" s="21">
        <v>46149.588182870371</v>
      </c>
      <c r="L534" s="21">
        <v>46151.588946759257</v>
      </c>
      <c r="M534" s="137" t="s">
        <v>353</v>
      </c>
      <c r="N534" s="137" t="s">
        <v>357</v>
      </c>
      <c r="O534" s="137" t="s">
        <v>39</v>
      </c>
      <c r="P534" s="137">
        <v>0</v>
      </c>
      <c r="Q534" s="137" t="s">
        <v>191</v>
      </c>
      <c r="R534" s="137" t="s">
        <v>342</v>
      </c>
    </row>
    <row r="535" spans="1:18" s="137" customFormat="1">
      <c r="A535" s="137" t="s">
        <v>186</v>
      </c>
      <c r="B535" s="137" t="s">
        <v>10</v>
      </c>
      <c r="C535" s="137" t="s">
        <v>185</v>
      </c>
      <c r="D535" s="137" t="s">
        <v>373</v>
      </c>
      <c r="E535" s="137">
        <v>32961</v>
      </c>
      <c r="F535" s="137" t="s">
        <v>5</v>
      </c>
      <c r="G535" s="137" t="s">
        <v>28</v>
      </c>
      <c r="H535" s="137" t="s">
        <v>341</v>
      </c>
      <c r="I535" s="137">
        <v>512166110</v>
      </c>
      <c r="J535" s="137" t="s">
        <v>192</v>
      </c>
      <c r="K535" s="21">
        <v>46149.588182870371</v>
      </c>
      <c r="L535" s="21">
        <v>46151.588946759257</v>
      </c>
      <c r="M535" s="137" t="s">
        <v>358</v>
      </c>
      <c r="N535" s="137" t="s">
        <v>359</v>
      </c>
      <c r="O535" s="137" t="s">
        <v>39</v>
      </c>
      <c r="P535" s="137">
        <v>0</v>
      </c>
      <c r="Q535" s="137" t="s">
        <v>191</v>
      </c>
      <c r="R535" s="137" t="s">
        <v>342</v>
      </c>
    </row>
    <row r="536" spans="1:18" s="137" customFormat="1">
      <c r="A536" s="137" t="s">
        <v>186</v>
      </c>
      <c r="B536" s="137" t="s">
        <v>10</v>
      </c>
      <c r="C536" s="137" t="s">
        <v>185</v>
      </c>
      <c r="D536" s="137" t="s">
        <v>373</v>
      </c>
      <c r="E536" s="137">
        <v>32961</v>
      </c>
      <c r="F536" s="137" t="s">
        <v>5</v>
      </c>
      <c r="G536" s="137" t="s">
        <v>28</v>
      </c>
      <c r="H536" s="137" t="s">
        <v>341</v>
      </c>
      <c r="I536" s="137">
        <v>512166110</v>
      </c>
      <c r="J536" s="137" t="s">
        <v>192</v>
      </c>
      <c r="K536" s="21">
        <v>46149.588182870371</v>
      </c>
      <c r="L536" s="21">
        <v>46151.588946759257</v>
      </c>
      <c r="M536" s="137" t="s">
        <v>358</v>
      </c>
      <c r="N536" s="137" t="s">
        <v>360</v>
      </c>
      <c r="O536" s="137" t="s">
        <v>35</v>
      </c>
      <c r="P536" s="137">
        <v>0</v>
      </c>
      <c r="Q536" s="137" t="s">
        <v>191</v>
      </c>
      <c r="R536" s="137" t="s">
        <v>342</v>
      </c>
    </row>
    <row r="537" spans="1:18" s="137" customFormat="1">
      <c r="A537" s="137" t="s">
        <v>186</v>
      </c>
      <c r="B537" s="137" t="s">
        <v>10</v>
      </c>
      <c r="C537" s="137" t="s">
        <v>185</v>
      </c>
      <c r="D537" s="137" t="s">
        <v>373</v>
      </c>
      <c r="E537" s="137">
        <v>32961</v>
      </c>
      <c r="F537" s="137" t="s">
        <v>5</v>
      </c>
      <c r="G537" s="137" t="s">
        <v>28</v>
      </c>
      <c r="H537" s="137" t="s">
        <v>341</v>
      </c>
      <c r="I537" s="137">
        <v>512166110</v>
      </c>
      <c r="J537" s="137" t="s">
        <v>192</v>
      </c>
      <c r="K537" s="21">
        <v>46149.588182870371</v>
      </c>
      <c r="L537" s="21">
        <v>46151.588946759257</v>
      </c>
      <c r="M537" s="137" t="s">
        <v>358</v>
      </c>
      <c r="N537" s="137" t="s">
        <v>361</v>
      </c>
      <c r="O537" s="137" t="s">
        <v>41</v>
      </c>
      <c r="P537" s="137">
        <v>0</v>
      </c>
      <c r="Q537" s="137" t="s">
        <v>191</v>
      </c>
      <c r="R537" s="137" t="s">
        <v>342</v>
      </c>
    </row>
    <row r="538" spans="1:18" s="137" customFormat="1">
      <c r="A538" s="137" t="s">
        <v>186</v>
      </c>
      <c r="B538" s="137" t="s">
        <v>10</v>
      </c>
      <c r="C538" s="137" t="s">
        <v>185</v>
      </c>
      <c r="D538" s="137" t="s">
        <v>373</v>
      </c>
      <c r="E538" s="137">
        <v>32961</v>
      </c>
      <c r="F538" s="137" t="s">
        <v>5</v>
      </c>
      <c r="G538" s="137" t="s">
        <v>28</v>
      </c>
      <c r="H538" s="137" t="s">
        <v>341</v>
      </c>
      <c r="I538" s="137">
        <v>512166110</v>
      </c>
      <c r="J538" s="137" t="s">
        <v>192</v>
      </c>
      <c r="K538" s="21">
        <v>46149.588182870371</v>
      </c>
      <c r="L538" s="21">
        <v>46151.588946759257</v>
      </c>
      <c r="M538" s="137" t="s">
        <v>362</v>
      </c>
      <c r="N538" s="137" t="s">
        <v>363</v>
      </c>
      <c r="O538" s="137" t="s">
        <v>37</v>
      </c>
      <c r="P538" s="137">
        <v>0</v>
      </c>
      <c r="Q538" s="137" t="s">
        <v>191</v>
      </c>
      <c r="R538" s="137" t="s">
        <v>342</v>
      </c>
    </row>
    <row r="539" spans="1:18" s="137" customFormat="1">
      <c r="A539" s="137" t="s">
        <v>186</v>
      </c>
      <c r="B539" s="137" t="s">
        <v>10</v>
      </c>
      <c r="C539" s="137" t="s">
        <v>185</v>
      </c>
      <c r="D539" s="137" t="s">
        <v>373</v>
      </c>
      <c r="E539" s="137">
        <v>32961</v>
      </c>
      <c r="F539" s="137" t="s">
        <v>5</v>
      </c>
      <c r="G539" s="137" t="s">
        <v>28</v>
      </c>
      <c r="H539" s="137" t="s">
        <v>341</v>
      </c>
      <c r="I539" s="137">
        <v>512166110</v>
      </c>
      <c r="J539" s="137" t="s">
        <v>192</v>
      </c>
      <c r="K539" s="21">
        <v>46149.588182870371</v>
      </c>
      <c r="L539" s="21">
        <v>46151.588946759257</v>
      </c>
      <c r="M539" s="137" t="s">
        <v>364</v>
      </c>
      <c r="N539" s="137" t="s">
        <v>365</v>
      </c>
      <c r="O539" s="137" t="s">
        <v>35</v>
      </c>
      <c r="P539" s="137">
        <v>0</v>
      </c>
      <c r="Q539" s="137" t="s">
        <v>191</v>
      </c>
      <c r="R539" s="137" t="s">
        <v>342</v>
      </c>
    </row>
    <row r="540" spans="1:18" s="137" customFormat="1">
      <c r="A540" s="137" t="s">
        <v>186</v>
      </c>
      <c r="B540" s="137" t="s">
        <v>10</v>
      </c>
      <c r="C540" s="137" t="s">
        <v>185</v>
      </c>
      <c r="D540" s="137" t="s">
        <v>373</v>
      </c>
      <c r="E540" s="137">
        <v>32961</v>
      </c>
      <c r="F540" s="137" t="s">
        <v>5</v>
      </c>
      <c r="G540" s="137" t="s">
        <v>28</v>
      </c>
      <c r="H540" s="137" t="s">
        <v>341</v>
      </c>
      <c r="I540" s="137">
        <v>512166110</v>
      </c>
      <c r="J540" s="137" t="s">
        <v>192</v>
      </c>
      <c r="K540" s="21">
        <v>46149.588182870371</v>
      </c>
      <c r="L540" s="21">
        <v>46151.588946759257</v>
      </c>
      <c r="M540" s="137" t="s">
        <v>364</v>
      </c>
      <c r="N540" s="137" t="s">
        <v>366</v>
      </c>
      <c r="O540" s="137" t="s">
        <v>35</v>
      </c>
      <c r="P540" s="137">
        <v>0</v>
      </c>
      <c r="Q540" s="137" t="s">
        <v>191</v>
      </c>
      <c r="R540" s="137" t="s">
        <v>342</v>
      </c>
    </row>
    <row r="541" spans="1:18" s="137" customFormat="1">
      <c r="A541" s="137" t="s">
        <v>186</v>
      </c>
      <c r="B541" s="137" t="s">
        <v>10</v>
      </c>
      <c r="C541" s="137" t="s">
        <v>185</v>
      </c>
      <c r="D541" s="137" t="s">
        <v>373</v>
      </c>
      <c r="E541" s="137">
        <v>32961</v>
      </c>
      <c r="F541" s="137" t="s">
        <v>5</v>
      </c>
      <c r="G541" s="137" t="s">
        <v>28</v>
      </c>
      <c r="H541" s="137" t="s">
        <v>341</v>
      </c>
      <c r="I541" s="137">
        <v>512166110</v>
      </c>
      <c r="J541" s="137" t="s">
        <v>192</v>
      </c>
      <c r="K541" s="21">
        <v>46149.588182870371</v>
      </c>
      <c r="L541" s="21">
        <v>46151.588946759257</v>
      </c>
      <c r="M541" s="137" t="s">
        <v>364</v>
      </c>
      <c r="N541" s="137" t="s">
        <v>367</v>
      </c>
      <c r="O541" s="137" t="s">
        <v>41</v>
      </c>
      <c r="P541" s="137">
        <v>0</v>
      </c>
      <c r="Q541" s="137" t="s">
        <v>191</v>
      </c>
      <c r="R541" s="137" t="s">
        <v>342</v>
      </c>
    </row>
    <row r="542" spans="1:18" s="137" customFormat="1">
      <c r="A542" s="137" t="s">
        <v>186</v>
      </c>
      <c r="B542" s="137" t="s">
        <v>10</v>
      </c>
      <c r="C542" s="137" t="s">
        <v>185</v>
      </c>
      <c r="D542" s="137" t="s">
        <v>373</v>
      </c>
      <c r="E542" s="137">
        <v>32961</v>
      </c>
      <c r="F542" s="137" t="s">
        <v>5</v>
      </c>
      <c r="G542" s="137" t="s">
        <v>28</v>
      </c>
      <c r="H542" s="137" t="s">
        <v>341</v>
      </c>
      <c r="I542" s="137">
        <v>512166909</v>
      </c>
      <c r="J542" s="137" t="s">
        <v>192</v>
      </c>
      <c r="K542" s="21">
        <v>46149.598668981482</v>
      </c>
      <c r="L542" s="21">
        <v>46151.599236111113</v>
      </c>
      <c r="M542" s="137" t="s">
        <v>287</v>
      </c>
      <c r="N542" s="137" t="s">
        <v>287</v>
      </c>
      <c r="O542" s="137" t="s">
        <v>35</v>
      </c>
      <c r="P542" s="137">
        <v>0</v>
      </c>
      <c r="Q542" s="137" t="s">
        <v>191</v>
      </c>
      <c r="R542" s="137" t="s">
        <v>342</v>
      </c>
    </row>
    <row r="543" spans="1:18" s="137" customFormat="1">
      <c r="A543" s="137" t="s">
        <v>186</v>
      </c>
      <c r="B543" s="137" t="s">
        <v>10</v>
      </c>
      <c r="C543" s="137" t="s">
        <v>185</v>
      </c>
      <c r="D543" s="137" t="s">
        <v>373</v>
      </c>
      <c r="E543" s="137">
        <v>32961</v>
      </c>
      <c r="F543" s="137" t="s">
        <v>5</v>
      </c>
      <c r="G543" s="137" t="s">
        <v>28</v>
      </c>
      <c r="H543" s="137" t="s">
        <v>341</v>
      </c>
      <c r="I543" s="137">
        <v>512166909</v>
      </c>
      <c r="J543" s="137" t="s">
        <v>192</v>
      </c>
      <c r="K543" s="21">
        <v>46149.598668981482</v>
      </c>
      <c r="L543" s="21">
        <v>46151.599236111113</v>
      </c>
      <c r="M543" s="137" t="s">
        <v>343</v>
      </c>
      <c r="N543" s="137" t="s">
        <v>288</v>
      </c>
      <c r="O543" s="137" t="s">
        <v>39</v>
      </c>
      <c r="P543" s="137">
        <v>0</v>
      </c>
      <c r="Q543" s="137" t="s">
        <v>191</v>
      </c>
      <c r="R543" s="137" t="s">
        <v>342</v>
      </c>
    </row>
    <row r="544" spans="1:18" s="137" customFormat="1">
      <c r="A544" s="137" t="s">
        <v>186</v>
      </c>
      <c r="B544" s="137" t="s">
        <v>10</v>
      </c>
      <c r="C544" s="137" t="s">
        <v>185</v>
      </c>
      <c r="D544" s="137" t="s">
        <v>373</v>
      </c>
      <c r="E544" s="137">
        <v>32961</v>
      </c>
      <c r="F544" s="137" t="s">
        <v>5</v>
      </c>
      <c r="G544" s="137" t="s">
        <v>28</v>
      </c>
      <c r="H544" s="137" t="s">
        <v>341</v>
      </c>
      <c r="I544" s="137">
        <v>512166909</v>
      </c>
      <c r="J544" s="137" t="s">
        <v>192</v>
      </c>
      <c r="K544" s="21">
        <v>46149.598668981482</v>
      </c>
      <c r="L544" s="21">
        <v>46151.599236111113</v>
      </c>
      <c r="M544" s="137" t="s">
        <v>343</v>
      </c>
      <c r="N544" s="137" t="s">
        <v>193</v>
      </c>
      <c r="O544" s="137" t="s">
        <v>35</v>
      </c>
      <c r="P544" s="137">
        <v>0</v>
      </c>
      <c r="Q544" s="137" t="s">
        <v>191</v>
      </c>
      <c r="R544" s="137" t="s">
        <v>342</v>
      </c>
    </row>
    <row r="545" spans="1:18" s="137" customFormat="1">
      <c r="A545" s="137" t="s">
        <v>186</v>
      </c>
      <c r="B545" s="137" t="s">
        <v>10</v>
      </c>
      <c r="C545" s="137" t="s">
        <v>185</v>
      </c>
      <c r="D545" s="137" t="s">
        <v>373</v>
      </c>
      <c r="E545" s="137">
        <v>32961</v>
      </c>
      <c r="F545" s="137" t="s">
        <v>5</v>
      </c>
      <c r="G545" s="137" t="s">
        <v>28</v>
      </c>
      <c r="H545" s="137" t="s">
        <v>341</v>
      </c>
      <c r="I545" s="137">
        <v>512166909</v>
      </c>
      <c r="J545" s="137" t="s">
        <v>192</v>
      </c>
      <c r="K545" s="21">
        <v>46149.598668981482</v>
      </c>
      <c r="L545" s="21">
        <v>46151.599236111113</v>
      </c>
      <c r="M545" s="137" t="s">
        <v>344</v>
      </c>
      <c r="N545" s="137" t="s">
        <v>345</v>
      </c>
      <c r="O545" s="137" t="s">
        <v>39</v>
      </c>
      <c r="P545" s="137">
        <v>0</v>
      </c>
      <c r="Q545" s="137" t="s">
        <v>191</v>
      </c>
      <c r="R545" s="137" t="s">
        <v>342</v>
      </c>
    </row>
    <row r="546" spans="1:18" s="137" customFormat="1">
      <c r="A546" s="137" t="s">
        <v>186</v>
      </c>
      <c r="B546" s="137" t="s">
        <v>10</v>
      </c>
      <c r="C546" s="137" t="s">
        <v>185</v>
      </c>
      <c r="D546" s="137" t="s">
        <v>373</v>
      </c>
      <c r="E546" s="137">
        <v>32961</v>
      </c>
      <c r="F546" s="137" t="s">
        <v>5</v>
      </c>
      <c r="G546" s="137" t="s">
        <v>28</v>
      </c>
      <c r="H546" s="137" t="s">
        <v>341</v>
      </c>
      <c r="I546" s="137">
        <v>512166909</v>
      </c>
      <c r="J546" s="137" t="s">
        <v>192</v>
      </c>
      <c r="K546" s="21">
        <v>46149.598668981482</v>
      </c>
      <c r="L546" s="21">
        <v>46151.599236111113</v>
      </c>
      <c r="M546" s="137" t="s">
        <v>344</v>
      </c>
      <c r="N546" s="137" t="s">
        <v>346</v>
      </c>
      <c r="O546" s="137" t="s">
        <v>39</v>
      </c>
      <c r="P546" s="137">
        <v>0</v>
      </c>
      <c r="Q546" s="137" t="s">
        <v>191</v>
      </c>
      <c r="R546" s="137" t="s">
        <v>342</v>
      </c>
    </row>
    <row r="547" spans="1:18" s="137" customFormat="1">
      <c r="A547" s="137" t="s">
        <v>186</v>
      </c>
      <c r="B547" s="137" t="s">
        <v>10</v>
      </c>
      <c r="C547" s="137" t="s">
        <v>185</v>
      </c>
      <c r="D547" s="137" t="s">
        <v>373</v>
      </c>
      <c r="E547" s="137">
        <v>32961</v>
      </c>
      <c r="F547" s="137" t="s">
        <v>5</v>
      </c>
      <c r="G547" s="137" t="s">
        <v>28</v>
      </c>
      <c r="H547" s="137" t="s">
        <v>341</v>
      </c>
      <c r="I547" s="137">
        <v>512166909</v>
      </c>
      <c r="J547" s="137" t="s">
        <v>192</v>
      </c>
      <c r="K547" s="21">
        <v>46149.598668981482</v>
      </c>
      <c r="L547" s="21">
        <v>46151.599236111113</v>
      </c>
      <c r="M547" s="137" t="s">
        <v>347</v>
      </c>
      <c r="N547" s="137" t="s">
        <v>348</v>
      </c>
      <c r="O547" s="137" t="s">
        <v>41</v>
      </c>
      <c r="P547" s="137">
        <v>0</v>
      </c>
      <c r="Q547" s="137" t="s">
        <v>191</v>
      </c>
      <c r="R547" s="137" t="s">
        <v>342</v>
      </c>
    </row>
    <row r="548" spans="1:18" s="137" customFormat="1">
      <c r="A548" s="137" t="s">
        <v>186</v>
      </c>
      <c r="B548" s="137" t="s">
        <v>10</v>
      </c>
      <c r="C548" s="137" t="s">
        <v>185</v>
      </c>
      <c r="D548" s="137" t="s">
        <v>373</v>
      </c>
      <c r="E548" s="137">
        <v>32961</v>
      </c>
      <c r="F548" s="137" t="s">
        <v>5</v>
      </c>
      <c r="G548" s="137" t="s">
        <v>28</v>
      </c>
      <c r="H548" s="137" t="s">
        <v>341</v>
      </c>
      <c r="I548" s="137">
        <v>512166909</v>
      </c>
      <c r="J548" s="137" t="s">
        <v>192</v>
      </c>
      <c r="K548" s="21">
        <v>46149.598668981482</v>
      </c>
      <c r="L548" s="21">
        <v>46151.599236111113</v>
      </c>
      <c r="M548" s="137" t="s">
        <v>347</v>
      </c>
      <c r="N548" s="137" t="s">
        <v>349</v>
      </c>
      <c r="O548" s="137" t="s">
        <v>39</v>
      </c>
      <c r="P548" s="137">
        <v>0</v>
      </c>
      <c r="Q548" s="137" t="s">
        <v>191</v>
      </c>
      <c r="R548" s="137" t="s">
        <v>342</v>
      </c>
    </row>
    <row r="549" spans="1:18" s="137" customFormat="1">
      <c r="A549" s="137" t="s">
        <v>186</v>
      </c>
      <c r="B549" s="137" t="s">
        <v>10</v>
      </c>
      <c r="C549" s="137" t="s">
        <v>185</v>
      </c>
      <c r="D549" s="137" t="s">
        <v>373</v>
      </c>
      <c r="E549" s="137">
        <v>32961</v>
      </c>
      <c r="F549" s="137" t="s">
        <v>5</v>
      </c>
      <c r="G549" s="137" t="s">
        <v>28</v>
      </c>
      <c r="H549" s="137" t="s">
        <v>341</v>
      </c>
      <c r="I549" s="137">
        <v>512166909</v>
      </c>
      <c r="J549" s="137" t="s">
        <v>192</v>
      </c>
      <c r="K549" s="21">
        <v>46149.598668981482</v>
      </c>
      <c r="L549" s="21">
        <v>46151.599236111113</v>
      </c>
      <c r="M549" s="137" t="s">
        <v>347</v>
      </c>
      <c r="N549" s="137" t="s">
        <v>329</v>
      </c>
      <c r="O549" s="137" t="s">
        <v>35</v>
      </c>
      <c r="P549" s="137">
        <v>0</v>
      </c>
      <c r="Q549" s="137" t="s">
        <v>191</v>
      </c>
      <c r="R549" s="137" t="s">
        <v>342</v>
      </c>
    </row>
    <row r="550" spans="1:18" s="137" customFormat="1">
      <c r="A550" s="137" t="s">
        <v>186</v>
      </c>
      <c r="B550" s="137" t="s">
        <v>10</v>
      </c>
      <c r="C550" s="137" t="s">
        <v>185</v>
      </c>
      <c r="D550" s="137" t="s">
        <v>373</v>
      </c>
      <c r="E550" s="137">
        <v>32961</v>
      </c>
      <c r="F550" s="137" t="s">
        <v>5</v>
      </c>
      <c r="G550" s="137" t="s">
        <v>28</v>
      </c>
      <c r="H550" s="137" t="s">
        <v>341</v>
      </c>
      <c r="I550" s="137">
        <v>512166909</v>
      </c>
      <c r="J550" s="137" t="s">
        <v>192</v>
      </c>
      <c r="K550" s="21">
        <v>46149.598668981482</v>
      </c>
      <c r="L550" s="21">
        <v>46151.599236111113</v>
      </c>
      <c r="M550" s="137" t="s">
        <v>347</v>
      </c>
      <c r="N550" s="137" t="s">
        <v>194</v>
      </c>
      <c r="O550" s="137" t="s">
        <v>41</v>
      </c>
      <c r="P550" s="137">
        <v>0</v>
      </c>
      <c r="Q550" s="137" t="s">
        <v>191</v>
      </c>
      <c r="R550" s="137" t="s">
        <v>342</v>
      </c>
    </row>
    <row r="551" spans="1:18" s="137" customFormat="1">
      <c r="A551" s="137" t="s">
        <v>186</v>
      </c>
      <c r="B551" s="137" t="s">
        <v>10</v>
      </c>
      <c r="C551" s="137" t="s">
        <v>185</v>
      </c>
      <c r="D551" s="137" t="s">
        <v>373</v>
      </c>
      <c r="E551" s="137">
        <v>32961</v>
      </c>
      <c r="F551" s="137" t="s">
        <v>5</v>
      </c>
      <c r="G551" s="137" t="s">
        <v>28</v>
      </c>
      <c r="H551" s="137" t="s">
        <v>341</v>
      </c>
      <c r="I551" s="137">
        <v>512166909</v>
      </c>
      <c r="J551" s="137" t="s">
        <v>192</v>
      </c>
      <c r="K551" s="21">
        <v>46149.598668981482</v>
      </c>
      <c r="L551" s="21">
        <v>46151.599236111113</v>
      </c>
      <c r="M551" s="137" t="s">
        <v>347</v>
      </c>
      <c r="N551" s="137" t="s">
        <v>350</v>
      </c>
      <c r="O551" s="137" t="s">
        <v>39</v>
      </c>
      <c r="P551" s="137">
        <v>0</v>
      </c>
      <c r="Q551" s="137" t="s">
        <v>191</v>
      </c>
      <c r="R551" s="137" t="s">
        <v>342</v>
      </c>
    </row>
    <row r="552" spans="1:18" s="137" customFormat="1">
      <c r="A552" s="137" t="s">
        <v>186</v>
      </c>
      <c r="B552" s="137" t="s">
        <v>10</v>
      </c>
      <c r="C552" s="137" t="s">
        <v>185</v>
      </c>
      <c r="D552" s="137" t="s">
        <v>373</v>
      </c>
      <c r="E552" s="137">
        <v>32961</v>
      </c>
      <c r="F552" s="137" t="s">
        <v>5</v>
      </c>
      <c r="G552" s="137" t="s">
        <v>28</v>
      </c>
      <c r="H552" s="137" t="s">
        <v>341</v>
      </c>
      <c r="I552" s="137">
        <v>512166909</v>
      </c>
      <c r="J552" s="137" t="s">
        <v>192</v>
      </c>
      <c r="K552" s="21">
        <v>46149.598668981482</v>
      </c>
      <c r="L552" s="21">
        <v>46151.599236111113</v>
      </c>
      <c r="M552" s="137" t="s">
        <v>347</v>
      </c>
      <c r="N552" s="137" t="s">
        <v>195</v>
      </c>
      <c r="O552" s="137" t="s">
        <v>41</v>
      </c>
      <c r="P552" s="137">
        <v>0</v>
      </c>
      <c r="Q552" s="137" t="s">
        <v>191</v>
      </c>
      <c r="R552" s="137" t="s">
        <v>342</v>
      </c>
    </row>
    <row r="553" spans="1:18" s="137" customFormat="1">
      <c r="A553" s="137" t="s">
        <v>186</v>
      </c>
      <c r="B553" s="137" t="s">
        <v>10</v>
      </c>
      <c r="C553" s="137" t="s">
        <v>185</v>
      </c>
      <c r="D553" s="137" t="s">
        <v>373</v>
      </c>
      <c r="E553" s="137">
        <v>32961</v>
      </c>
      <c r="F553" s="137" t="s">
        <v>5</v>
      </c>
      <c r="G553" s="137" t="s">
        <v>28</v>
      </c>
      <c r="H553" s="137" t="s">
        <v>341</v>
      </c>
      <c r="I553" s="137">
        <v>512166909</v>
      </c>
      <c r="J553" s="137" t="s">
        <v>192</v>
      </c>
      <c r="K553" s="21">
        <v>46149.598668981482</v>
      </c>
      <c r="L553" s="21">
        <v>46151.599236111113</v>
      </c>
      <c r="M553" s="137" t="s">
        <v>347</v>
      </c>
      <c r="N553" s="137" t="s">
        <v>351</v>
      </c>
      <c r="O553" s="137" t="s">
        <v>35</v>
      </c>
      <c r="P553" s="137">
        <v>0</v>
      </c>
      <c r="Q553" s="137" t="s">
        <v>191</v>
      </c>
      <c r="R553" s="137" t="s">
        <v>342</v>
      </c>
    </row>
    <row r="554" spans="1:18" s="137" customFormat="1">
      <c r="A554" s="137" t="s">
        <v>186</v>
      </c>
      <c r="B554" s="137" t="s">
        <v>10</v>
      </c>
      <c r="C554" s="137" t="s">
        <v>185</v>
      </c>
      <c r="D554" s="137" t="s">
        <v>373</v>
      </c>
      <c r="E554" s="137">
        <v>32961</v>
      </c>
      <c r="F554" s="137" t="s">
        <v>5</v>
      </c>
      <c r="G554" s="137" t="s">
        <v>28</v>
      </c>
      <c r="H554" s="137" t="s">
        <v>341</v>
      </c>
      <c r="I554" s="137">
        <v>512166909</v>
      </c>
      <c r="J554" s="137" t="s">
        <v>192</v>
      </c>
      <c r="K554" s="21">
        <v>46149.598668981482</v>
      </c>
      <c r="L554" s="21">
        <v>46151.599236111113</v>
      </c>
      <c r="M554" s="137" t="s">
        <v>347</v>
      </c>
      <c r="N554" s="137" t="s">
        <v>196</v>
      </c>
      <c r="O554" s="137" t="s">
        <v>41</v>
      </c>
      <c r="P554" s="137">
        <v>0</v>
      </c>
      <c r="Q554" s="137" t="s">
        <v>191</v>
      </c>
      <c r="R554" s="137" t="s">
        <v>342</v>
      </c>
    </row>
    <row r="555" spans="1:18" s="137" customFormat="1">
      <c r="A555" s="137" t="s">
        <v>186</v>
      </c>
      <c r="B555" s="137" t="s">
        <v>10</v>
      </c>
      <c r="C555" s="137" t="s">
        <v>185</v>
      </c>
      <c r="D555" s="137" t="s">
        <v>373</v>
      </c>
      <c r="E555" s="137">
        <v>32961</v>
      </c>
      <c r="F555" s="137" t="s">
        <v>5</v>
      </c>
      <c r="G555" s="137" t="s">
        <v>28</v>
      </c>
      <c r="H555" s="137" t="s">
        <v>341</v>
      </c>
      <c r="I555" s="137">
        <v>512166909</v>
      </c>
      <c r="J555" s="137" t="s">
        <v>192</v>
      </c>
      <c r="K555" s="21">
        <v>46149.598668981482</v>
      </c>
      <c r="L555" s="21">
        <v>46151.599236111113</v>
      </c>
      <c r="M555" s="137" t="s">
        <v>352</v>
      </c>
      <c r="N555" s="137" t="s">
        <v>352</v>
      </c>
      <c r="O555" s="137" t="s">
        <v>35</v>
      </c>
      <c r="P555" s="137">
        <v>0</v>
      </c>
      <c r="Q555" s="137" t="s">
        <v>191</v>
      </c>
      <c r="R555" s="137" t="s">
        <v>342</v>
      </c>
    </row>
    <row r="556" spans="1:18" s="137" customFormat="1">
      <c r="A556" s="137" t="s">
        <v>186</v>
      </c>
      <c r="B556" s="137" t="s">
        <v>10</v>
      </c>
      <c r="C556" s="137" t="s">
        <v>185</v>
      </c>
      <c r="D556" s="137" t="s">
        <v>373</v>
      </c>
      <c r="E556" s="137">
        <v>32961</v>
      </c>
      <c r="F556" s="137" t="s">
        <v>5</v>
      </c>
      <c r="G556" s="137" t="s">
        <v>28</v>
      </c>
      <c r="H556" s="137" t="s">
        <v>341</v>
      </c>
      <c r="I556" s="137">
        <v>512166909</v>
      </c>
      <c r="J556" s="137" t="s">
        <v>192</v>
      </c>
      <c r="K556" s="21">
        <v>46149.598668981482</v>
      </c>
      <c r="L556" s="21">
        <v>46151.599236111113</v>
      </c>
      <c r="M556" s="137" t="s">
        <v>353</v>
      </c>
      <c r="N556" s="137" t="s">
        <v>197</v>
      </c>
      <c r="O556" s="137" t="s">
        <v>41</v>
      </c>
      <c r="P556" s="137">
        <v>0</v>
      </c>
      <c r="Q556" s="137" t="s">
        <v>191</v>
      </c>
      <c r="R556" s="137" t="s">
        <v>342</v>
      </c>
    </row>
    <row r="557" spans="1:18" s="137" customFormat="1">
      <c r="A557" s="137" t="s">
        <v>186</v>
      </c>
      <c r="B557" s="137" t="s">
        <v>10</v>
      </c>
      <c r="C557" s="137" t="s">
        <v>185</v>
      </c>
      <c r="D557" s="137" t="s">
        <v>373</v>
      </c>
      <c r="E557" s="137">
        <v>32961</v>
      </c>
      <c r="F557" s="137" t="s">
        <v>5</v>
      </c>
      <c r="G557" s="137" t="s">
        <v>28</v>
      </c>
      <c r="H557" s="137" t="s">
        <v>341</v>
      </c>
      <c r="I557" s="137">
        <v>512166909</v>
      </c>
      <c r="J557" s="137" t="s">
        <v>192</v>
      </c>
      <c r="K557" s="21">
        <v>46149.598668981482</v>
      </c>
      <c r="L557" s="21">
        <v>46151.599236111113</v>
      </c>
      <c r="M557" s="137" t="s">
        <v>353</v>
      </c>
      <c r="N557" s="137" t="s">
        <v>330</v>
      </c>
      <c r="O557" s="137" t="s">
        <v>41</v>
      </c>
      <c r="P557" s="137">
        <v>0</v>
      </c>
      <c r="Q557" s="137" t="s">
        <v>191</v>
      </c>
      <c r="R557" s="137" t="s">
        <v>342</v>
      </c>
    </row>
    <row r="558" spans="1:18" s="137" customFormat="1">
      <c r="A558" s="137" t="s">
        <v>186</v>
      </c>
      <c r="B558" s="137" t="s">
        <v>10</v>
      </c>
      <c r="C558" s="137" t="s">
        <v>185</v>
      </c>
      <c r="D558" s="137" t="s">
        <v>373</v>
      </c>
      <c r="E558" s="137">
        <v>32961</v>
      </c>
      <c r="F558" s="137" t="s">
        <v>5</v>
      </c>
      <c r="G558" s="137" t="s">
        <v>28</v>
      </c>
      <c r="H558" s="137" t="s">
        <v>341</v>
      </c>
      <c r="I558" s="137">
        <v>512166909</v>
      </c>
      <c r="J558" s="137" t="s">
        <v>192</v>
      </c>
      <c r="K558" s="21">
        <v>46149.598668981482</v>
      </c>
      <c r="L558" s="21">
        <v>46151.599236111113</v>
      </c>
      <c r="M558" s="137" t="s">
        <v>353</v>
      </c>
      <c r="N558" s="137" t="s">
        <v>354</v>
      </c>
      <c r="O558" s="137" t="s">
        <v>39</v>
      </c>
      <c r="P558" s="137">
        <v>0</v>
      </c>
      <c r="Q558" s="137" t="s">
        <v>191</v>
      </c>
      <c r="R558" s="137" t="s">
        <v>342</v>
      </c>
    </row>
    <row r="559" spans="1:18" s="137" customFormat="1">
      <c r="A559" s="137" t="s">
        <v>186</v>
      </c>
      <c r="B559" s="137" t="s">
        <v>10</v>
      </c>
      <c r="C559" s="137" t="s">
        <v>185</v>
      </c>
      <c r="D559" s="137" t="s">
        <v>373</v>
      </c>
      <c r="E559" s="137">
        <v>32961</v>
      </c>
      <c r="F559" s="137" t="s">
        <v>5</v>
      </c>
      <c r="G559" s="137" t="s">
        <v>28</v>
      </c>
      <c r="H559" s="137" t="s">
        <v>341</v>
      </c>
      <c r="I559" s="137">
        <v>512166909</v>
      </c>
      <c r="J559" s="137" t="s">
        <v>192</v>
      </c>
      <c r="K559" s="21">
        <v>46149.598668981482</v>
      </c>
      <c r="L559" s="21">
        <v>46151.599236111113</v>
      </c>
      <c r="M559" s="137" t="s">
        <v>353</v>
      </c>
      <c r="N559" s="137" t="s">
        <v>355</v>
      </c>
      <c r="O559" s="137" t="s">
        <v>35</v>
      </c>
      <c r="P559" s="137">
        <v>0</v>
      </c>
      <c r="Q559" s="137" t="s">
        <v>191</v>
      </c>
      <c r="R559" s="137" t="s">
        <v>342</v>
      </c>
    </row>
    <row r="560" spans="1:18" s="137" customFormat="1">
      <c r="A560" s="137" t="s">
        <v>186</v>
      </c>
      <c r="B560" s="137" t="s">
        <v>10</v>
      </c>
      <c r="C560" s="137" t="s">
        <v>185</v>
      </c>
      <c r="D560" s="137" t="s">
        <v>373</v>
      </c>
      <c r="E560" s="137">
        <v>32961</v>
      </c>
      <c r="F560" s="137" t="s">
        <v>5</v>
      </c>
      <c r="G560" s="137" t="s">
        <v>28</v>
      </c>
      <c r="H560" s="137" t="s">
        <v>341</v>
      </c>
      <c r="I560" s="137">
        <v>512166909</v>
      </c>
      <c r="J560" s="137" t="s">
        <v>192</v>
      </c>
      <c r="K560" s="21">
        <v>46149.598668981482</v>
      </c>
      <c r="L560" s="21">
        <v>46151.599236111113</v>
      </c>
      <c r="M560" s="137" t="s">
        <v>353</v>
      </c>
      <c r="N560" s="137" t="s">
        <v>356</v>
      </c>
      <c r="O560" s="137" t="s">
        <v>39</v>
      </c>
      <c r="P560" s="137">
        <v>0</v>
      </c>
      <c r="Q560" s="137" t="s">
        <v>191</v>
      </c>
      <c r="R560" s="137" t="s">
        <v>342</v>
      </c>
    </row>
    <row r="561" spans="1:19" s="137" customFormat="1">
      <c r="A561" s="137" t="s">
        <v>186</v>
      </c>
      <c r="B561" s="137" t="s">
        <v>10</v>
      </c>
      <c r="C561" s="137" t="s">
        <v>185</v>
      </c>
      <c r="D561" s="137" t="s">
        <v>373</v>
      </c>
      <c r="E561" s="137">
        <v>32961</v>
      </c>
      <c r="F561" s="137" t="s">
        <v>5</v>
      </c>
      <c r="G561" s="137" t="s">
        <v>28</v>
      </c>
      <c r="H561" s="137" t="s">
        <v>341</v>
      </c>
      <c r="I561" s="137">
        <v>512166909</v>
      </c>
      <c r="J561" s="137" t="s">
        <v>192</v>
      </c>
      <c r="K561" s="21">
        <v>46149.598668981482</v>
      </c>
      <c r="L561" s="21">
        <v>46151.599236111113</v>
      </c>
      <c r="M561" s="137" t="s">
        <v>353</v>
      </c>
      <c r="N561" s="137" t="s">
        <v>357</v>
      </c>
      <c r="O561" s="137" t="s">
        <v>39</v>
      </c>
      <c r="P561" s="137">
        <v>0</v>
      </c>
      <c r="Q561" s="137" t="s">
        <v>191</v>
      </c>
      <c r="R561" s="137" t="s">
        <v>342</v>
      </c>
    </row>
    <row r="562" spans="1:19" s="137" customFormat="1">
      <c r="A562" s="137" t="s">
        <v>186</v>
      </c>
      <c r="B562" s="137" t="s">
        <v>10</v>
      </c>
      <c r="C562" s="137" t="s">
        <v>185</v>
      </c>
      <c r="D562" s="137" t="s">
        <v>373</v>
      </c>
      <c r="E562" s="137">
        <v>32961</v>
      </c>
      <c r="F562" s="137" t="s">
        <v>5</v>
      </c>
      <c r="G562" s="137" t="s">
        <v>28</v>
      </c>
      <c r="H562" s="137" t="s">
        <v>341</v>
      </c>
      <c r="I562" s="137">
        <v>512166909</v>
      </c>
      <c r="J562" s="137" t="s">
        <v>192</v>
      </c>
      <c r="K562" s="21">
        <v>46149.598668981482</v>
      </c>
      <c r="L562" s="21">
        <v>46151.599236111113</v>
      </c>
      <c r="M562" s="137" t="s">
        <v>358</v>
      </c>
      <c r="N562" s="137" t="s">
        <v>359</v>
      </c>
      <c r="O562" s="137" t="s">
        <v>39</v>
      </c>
      <c r="P562" s="137">
        <v>0</v>
      </c>
      <c r="Q562" s="137" t="s">
        <v>191</v>
      </c>
      <c r="R562" s="137" t="s">
        <v>342</v>
      </c>
    </row>
    <row r="563" spans="1:19" s="137" customFormat="1">
      <c r="A563" s="137" t="s">
        <v>186</v>
      </c>
      <c r="B563" s="137" t="s">
        <v>10</v>
      </c>
      <c r="C563" s="137" t="s">
        <v>185</v>
      </c>
      <c r="D563" s="137" t="s">
        <v>373</v>
      </c>
      <c r="E563" s="137">
        <v>32961</v>
      </c>
      <c r="F563" s="137" t="s">
        <v>5</v>
      </c>
      <c r="G563" s="137" t="s">
        <v>28</v>
      </c>
      <c r="H563" s="137" t="s">
        <v>341</v>
      </c>
      <c r="I563" s="137">
        <v>512166909</v>
      </c>
      <c r="J563" s="137" t="s">
        <v>192</v>
      </c>
      <c r="K563" s="21">
        <v>46149.598668981482</v>
      </c>
      <c r="L563" s="21">
        <v>46151.599236111113</v>
      </c>
      <c r="M563" s="137" t="s">
        <v>358</v>
      </c>
      <c r="N563" s="137" t="s">
        <v>360</v>
      </c>
      <c r="O563" s="137" t="s">
        <v>35</v>
      </c>
      <c r="P563" s="137">
        <v>0</v>
      </c>
      <c r="Q563" s="137" t="s">
        <v>191</v>
      </c>
      <c r="R563" s="137" t="s">
        <v>342</v>
      </c>
    </row>
    <row r="564" spans="1:19" s="137" customFormat="1">
      <c r="A564" s="137" t="s">
        <v>186</v>
      </c>
      <c r="B564" s="137" t="s">
        <v>10</v>
      </c>
      <c r="C564" s="137" t="s">
        <v>185</v>
      </c>
      <c r="D564" s="137" t="s">
        <v>373</v>
      </c>
      <c r="E564" s="137">
        <v>32961</v>
      </c>
      <c r="F564" s="137" t="s">
        <v>5</v>
      </c>
      <c r="G564" s="137" t="s">
        <v>28</v>
      </c>
      <c r="H564" s="137" t="s">
        <v>341</v>
      </c>
      <c r="I564" s="137">
        <v>512166909</v>
      </c>
      <c r="J564" s="137" t="s">
        <v>192</v>
      </c>
      <c r="K564" s="21">
        <v>46149.598668981482</v>
      </c>
      <c r="L564" s="21">
        <v>46151.599236111113</v>
      </c>
      <c r="M564" s="137" t="s">
        <v>358</v>
      </c>
      <c r="N564" s="137" t="s">
        <v>361</v>
      </c>
      <c r="O564" s="137" t="s">
        <v>41</v>
      </c>
      <c r="P564" s="137">
        <v>0</v>
      </c>
      <c r="Q564" s="137" t="s">
        <v>191</v>
      </c>
      <c r="R564" s="137" t="s">
        <v>342</v>
      </c>
    </row>
    <row r="565" spans="1:19" s="137" customFormat="1">
      <c r="A565" s="137" t="s">
        <v>186</v>
      </c>
      <c r="B565" s="137" t="s">
        <v>10</v>
      </c>
      <c r="C565" s="137" t="s">
        <v>185</v>
      </c>
      <c r="D565" s="137" t="s">
        <v>373</v>
      </c>
      <c r="E565" s="137">
        <v>32961</v>
      </c>
      <c r="F565" s="137" t="s">
        <v>5</v>
      </c>
      <c r="G565" s="137" t="s">
        <v>28</v>
      </c>
      <c r="H565" s="137" t="s">
        <v>341</v>
      </c>
      <c r="I565" s="137">
        <v>512166909</v>
      </c>
      <c r="J565" s="137" t="s">
        <v>192</v>
      </c>
      <c r="K565" s="21">
        <v>46149.598668981482</v>
      </c>
      <c r="L565" s="21">
        <v>46151.599236111113</v>
      </c>
      <c r="M565" s="137" t="s">
        <v>362</v>
      </c>
      <c r="N565" s="137" t="s">
        <v>363</v>
      </c>
      <c r="O565" s="137" t="s">
        <v>37</v>
      </c>
      <c r="P565" s="137">
        <v>0</v>
      </c>
      <c r="Q565" s="137" t="s">
        <v>191</v>
      </c>
      <c r="R565" s="137" t="s">
        <v>342</v>
      </c>
    </row>
    <row r="566" spans="1:19" s="137" customFormat="1">
      <c r="A566" s="137" t="s">
        <v>186</v>
      </c>
      <c r="B566" s="137" t="s">
        <v>10</v>
      </c>
      <c r="C566" s="137" t="s">
        <v>185</v>
      </c>
      <c r="D566" s="137" t="s">
        <v>373</v>
      </c>
      <c r="E566" s="137">
        <v>32961</v>
      </c>
      <c r="F566" s="137" t="s">
        <v>5</v>
      </c>
      <c r="G566" s="137" t="s">
        <v>28</v>
      </c>
      <c r="H566" s="137" t="s">
        <v>341</v>
      </c>
      <c r="I566" s="137">
        <v>512166909</v>
      </c>
      <c r="J566" s="137" t="s">
        <v>192</v>
      </c>
      <c r="K566" s="21">
        <v>46149.598668981482</v>
      </c>
      <c r="L566" s="21">
        <v>46151.599236111113</v>
      </c>
      <c r="M566" s="137" t="s">
        <v>364</v>
      </c>
      <c r="N566" s="137" t="s">
        <v>365</v>
      </c>
      <c r="O566" s="137" t="s">
        <v>35</v>
      </c>
      <c r="P566" s="137">
        <v>0</v>
      </c>
      <c r="Q566" s="137" t="s">
        <v>191</v>
      </c>
      <c r="R566" s="137" t="s">
        <v>342</v>
      </c>
    </row>
    <row r="567" spans="1:19" s="137" customFormat="1">
      <c r="A567" s="137" t="s">
        <v>186</v>
      </c>
      <c r="B567" s="137" t="s">
        <v>10</v>
      </c>
      <c r="C567" s="137" t="s">
        <v>185</v>
      </c>
      <c r="D567" s="137" t="s">
        <v>373</v>
      </c>
      <c r="E567" s="137">
        <v>32961</v>
      </c>
      <c r="F567" s="137" t="s">
        <v>5</v>
      </c>
      <c r="G567" s="137" t="s">
        <v>28</v>
      </c>
      <c r="H567" s="137" t="s">
        <v>341</v>
      </c>
      <c r="I567" s="137">
        <v>512166909</v>
      </c>
      <c r="J567" s="137" t="s">
        <v>192</v>
      </c>
      <c r="K567" s="21">
        <v>46149.598668981482</v>
      </c>
      <c r="L567" s="21">
        <v>46151.599236111113</v>
      </c>
      <c r="M567" s="137" t="s">
        <v>364</v>
      </c>
      <c r="N567" s="137" t="s">
        <v>366</v>
      </c>
      <c r="O567" s="137" t="s">
        <v>35</v>
      </c>
      <c r="P567" s="137">
        <v>0</v>
      </c>
      <c r="Q567" s="137" t="s">
        <v>191</v>
      </c>
      <c r="R567" s="137" t="s">
        <v>342</v>
      </c>
    </row>
    <row r="568" spans="1:19" s="137" customFormat="1">
      <c r="A568" s="137" t="s">
        <v>186</v>
      </c>
      <c r="B568" s="137" t="s">
        <v>10</v>
      </c>
      <c r="C568" s="137" t="s">
        <v>185</v>
      </c>
      <c r="D568" s="137" t="s">
        <v>373</v>
      </c>
      <c r="E568" s="137">
        <v>32961</v>
      </c>
      <c r="F568" s="137" t="s">
        <v>5</v>
      </c>
      <c r="G568" s="137" t="s">
        <v>28</v>
      </c>
      <c r="H568" s="137" t="s">
        <v>341</v>
      </c>
      <c r="I568" s="137">
        <v>512166909</v>
      </c>
      <c r="J568" s="137" t="s">
        <v>192</v>
      </c>
      <c r="K568" s="21">
        <v>46149.598668981482</v>
      </c>
      <c r="L568" s="21">
        <v>46151.599236111113</v>
      </c>
      <c r="M568" s="137" t="s">
        <v>364</v>
      </c>
      <c r="N568" s="137" t="s">
        <v>367</v>
      </c>
      <c r="O568" s="137" t="s">
        <v>41</v>
      </c>
      <c r="P568" s="137">
        <v>0</v>
      </c>
      <c r="Q568" s="137" t="s">
        <v>191</v>
      </c>
      <c r="R568" s="137" t="s">
        <v>342</v>
      </c>
    </row>
    <row r="569" spans="1:19" s="137" customFormat="1">
      <c r="A569" s="137" t="s">
        <v>186</v>
      </c>
      <c r="B569" s="137" t="s">
        <v>10</v>
      </c>
      <c r="C569" s="137" t="s">
        <v>185</v>
      </c>
      <c r="D569" s="137" t="s">
        <v>342</v>
      </c>
      <c r="E569" s="137" t="s">
        <v>380</v>
      </c>
      <c r="F569" s="137" t="s">
        <v>342</v>
      </c>
      <c r="G569" s="137" t="s">
        <v>342</v>
      </c>
      <c r="H569" s="137" t="s">
        <v>341</v>
      </c>
      <c r="I569" s="137">
        <v>512167991</v>
      </c>
      <c r="J569" s="137" t="s">
        <v>192</v>
      </c>
      <c r="K569" s="21">
        <v>46148.613923611112</v>
      </c>
      <c r="L569" s="21">
        <v>46151.614699074074</v>
      </c>
      <c r="M569" s="137" t="s">
        <v>287</v>
      </c>
      <c r="N569" s="137" t="s">
        <v>287</v>
      </c>
      <c r="O569" s="137" t="s">
        <v>35</v>
      </c>
      <c r="P569" s="137">
        <v>0</v>
      </c>
      <c r="Q569" s="137" t="s">
        <v>191</v>
      </c>
      <c r="R569" s="137" t="s">
        <v>342</v>
      </c>
      <c r="S569" s="137" t="s">
        <v>181</v>
      </c>
    </row>
    <row r="570" spans="1:19" s="137" customFormat="1">
      <c r="A570" s="137" t="s">
        <v>186</v>
      </c>
      <c r="B570" s="137" t="s">
        <v>10</v>
      </c>
      <c r="C570" s="137" t="s">
        <v>185</v>
      </c>
      <c r="D570" s="137" t="s">
        <v>342</v>
      </c>
      <c r="E570" s="137" t="s">
        <v>380</v>
      </c>
      <c r="F570" s="137" t="s">
        <v>342</v>
      </c>
      <c r="G570" s="137" t="s">
        <v>342</v>
      </c>
      <c r="H570" s="137" t="s">
        <v>341</v>
      </c>
      <c r="I570" s="137">
        <v>512167991</v>
      </c>
      <c r="J570" s="137" t="s">
        <v>192</v>
      </c>
      <c r="K570" s="21">
        <v>46148.613923611112</v>
      </c>
      <c r="L570" s="21">
        <v>46151.614699074074</v>
      </c>
      <c r="M570" s="137" t="s">
        <v>343</v>
      </c>
      <c r="N570" s="137" t="s">
        <v>288</v>
      </c>
      <c r="O570" s="137" t="s">
        <v>39</v>
      </c>
      <c r="P570" s="137">
        <v>0</v>
      </c>
      <c r="Q570" s="137" t="s">
        <v>191</v>
      </c>
      <c r="R570" s="137" t="s">
        <v>342</v>
      </c>
      <c r="S570" s="137" t="s">
        <v>181</v>
      </c>
    </row>
    <row r="571" spans="1:19" s="137" customFormat="1">
      <c r="A571" s="137" t="s">
        <v>186</v>
      </c>
      <c r="B571" s="137" t="s">
        <v>10</v>
      </c>
      <c r="C571" s="137" t="s">
        <v>185</v>
      </c>
      <c r="D571" s="137" t="s">
        <v>342</v>
      </c>
      <c r="E571" s="137" t="s">
        <v>380</v>
      </c>
      <c r="F571" s="137" t="s">
        <v>342</v>
      </c>
      <c r="G571" s="137" t="s">
        <v>342</v>
      </c>
      <c r="H571" s="137" t="s">
        <v>341</v>
      </c>
      <c r="I571" s="137">
        <v>512167991</v>
      </c>
      <c r="J571" s="137" t="s">
        <v>192</v>
      </c>
      <c r="K571" s="21">
        <v>46148.613923611112</v>
      </c>
      <c r="L571" s="21">
        <v>46151.614699074074</v>
      </c>
      <c r="M571" s="137" t="s">
        <v>343</v>
      </c>
      <c r="N571" s="137" t="s">
        <v>193</v>
      </c>
      <c r="O571" s="137" t="s">
        <v>35</v>
      </c>
      <c r="P571" s="137">
        <v>0</v>
      </c>
      <c r="Q571" s="137" t="s">
        <v>191</v>
      </c>
      <c r="R571" s="137" t="s">
        <v>342</v>
      </c>
      <c r="S571" s="137" t="s">
        <v>181</v>
      </c>
    </row>
    <row r="572" spans="1:19" s="137" customFormat="1">
      <c r="A572" s="137" t="s">
        <v>186</v>
      </c>
      <c r="B572" s="137" t="s">
        <v>10</v>
      </c>
      <c r="C572" s="137" t="s">
        <v>185</v>
      </c>
      <c r="D572" s="137" t="s">
        <v>342</v>
      </c>
      <c r="E572" s="137" t="s">
        <v>380</v>
      </c>
      <c r="F572" s="137" t="s">
        <v>342</v>
      </c>
      <c r="G572" s="137" t="s">
        <v>342</v>
      </c>
      <c r="H572" s="137" t="s">
        <v>341</v>
      </c>
      <c r="I572" s="137">
        <v>512167991</v>
      </c>
      <c r="J572" s="137" t="s">
        <v>192</v>
      </c>
      <c r="K572" s="21">
        <v>46148.613923611112</v>
      </c>
      <c r="L572" s="21">
        <v>46151.614699074074</v>
      </c>
      <c r="M572" s="137" t="s">
        <v>344</v>
      </c>
      <c r="N572" s="137" t="s">
        <v>345</v>
      </c>
      <c r="O572" s="137" t="s">
        <v>39</v>
      </c>
      <c r="P572" s="137">
        <v>0</v>
      </c>
      <c r="Q572" s="137" t="s">
        <v>191</v>
      </c>
      <c r="R572" s="137" t="s">
        <v>342</v>
      </c>
      <c r="S572" s="137" t="s">
        <v>181</v>
      </c>
    </row>
    <row r="573" spans="1:19" s="137" customFormat="1">
      <c r="A573" s="137" t="s">
        <v>186</v>
      </c>
      <c r="B573" s="137" t="s">
        <v>10</v>
      </c>
      <c r="C573" s="137" t="s">
        <v>185</v>
      </c>
      <c r="D573" s="137" t="s">
        <v>342</v>
      </c>
      <c r="E573" s="137" t="s">
        <v>380</v>
      </c>
      <c r="F573" s="137" t="s">
        <v>342</v>
      </c>
      <c r="G573" s="137" t="s">
        <v>342</v>
      </c>
      <c r="H573" s="137" t="s">
        <v>341</v>
      </c>
      <c r="I573" s="137">
        <v>512167991</v>
      </c>
      <c r="J573" s="137" t="s">
        <v>192</v>
      </c>
      <c r="K573" s="21">
        <v>46148.613923611112</v>
      </c>
      <c r="L573" s="21">
        <v>46151.614699074074</v>
      </c>
      <c r="M573" s="137" t="s">
        <v>344</v>
      </c>
      <c r="N573" s="137" t="s">
        <v>346</v>
      </c>
      <c r="O573" s="137" t="s">
        <v>39</v>
      </c>
      <c r="P573" s="137">
        <v>0</v>
      </c>
      <c r="Q573" s="137" t="s">
        <v>191</v>
      </c>
      <c r="R573" s="137" t="s">
        <v>342</v>
      </c>
      <c r="S573" s="137" t="s">
        <v>181</v>
      </c>
    </row>
    <row r="574" spans="1:19" s="137" customFormat="1">
      <c r="A574" s="137" t="s">
        <v>186</v>
      </c>
      <c r="B574" s="137" t="s">
        <v>10</v>
      </c>
      <c r="C574" s="137" t="s">
        <v>185</v>
      </c>
      <c r="D574" s="137" t="s">
        <v>342</v>
      </c>
      <c r="E574" s="137" t="s">
        <v>380</v>
      </c>
      <c r="F574" s="137" t="s">
        <v>342</v>
      </c>
      <c r="G574" s="137" t="s">
        <v>342</v>
      </c>
      <c r="H574" s="137" t="s">
        <v>341</v>
      </c>
      <c r="I574" s="137">
        <v>512167991</v>
      </c>
      <c r="J574" s="137" t="s">
        <v>192</v>
      </c>
      <c r="K574" s="21">
        <v>46148.613923611112</v>
      </c>
      <c r="L574" s="21">
        <v>46151.614699074074</v>
      </c>
      <c r="M574" s="137" t="s">
        <v>347</v>
      </c>
      <c r="N574" s="137" t="s">
        <v>348</v>
      </c>
      <c r="O574" s="137" t="s">
        <v>41</v>
      </c>
      <c r="P574" s="137">
        <v>0</v>
      </c>
      <c r="Q574" s="137" t="s">
        <v>191</v>
      </c>
      <c r="R574" s="137" t="s">
        <v>342</v>
      </c>
      <c r="S574" s="137" t="s">
        <v>181</v>
      </c>
    </row>
    <row r="575" spans="1:19" s="137" customFormat="1">
      <c r="A575" s="137" t="s">
        <v>186</v>
      </c>
      <c r="B575" s="137" t="s">
        <v>10</v>
      </c>
      <c r="C575" s="137" t="s">
        <v>185</v>
      </c>
      <c r="D575" s="137" t="s">
        <v>342</v>
      </c>
      <c r="E575" s="137" t="s">
        <v>380</v>
      </c>
      <c r="F575" s="137" t="s">
        <v>342</v>
      </c>
      <c r="G575" s="137" t="s">
        <v>342</v>
      </c>
      <c r="H575" s="137" t="s">
        <v>341</v>
      </c>
      <c r="I575" s="137">
        <v>512167991</v>
      </c>
      <c r="J575" s="137" t="s">
        <v>192</v>
      </c>
      <c r="K575" s="21">
        <v>46148.613923611112</v>
      </c>
      <c r="L575" s="21">
        <v>46151.614699074074</v>
      </c>
      <c r="M575" s="137" t="s">
        <v>347</v>
      </c>
      <c r="N575" s="137" t="s">
        <v>349</v>
      </c>
      <c r="O575" s="137" t="s">
        <v>39</v>
      </c>
      <c r="P575" s="137">
        <v>0</v>
      </c>
      <c r="Q575" s="137" t="s">
        <v>191</v>
      </c>
      <c r="R575" s="137" t="s">
        <v>342</v>
      </c>
      <c r="S575" s="137" t="s">
        <v>181</v>
      </c>
    </row>
    <row r="576" spans="1:19" s="137" customFormat="1">
      <c r="A576" s="137" t="s">
        <v>186</v>
      </c>
      <c r="B576" s="137" t="s">
        <v>10</v>
      </c>
      <c r="C576" s="137" t="s">
        <v>185</v>
      </c>
      <c r="D576" s="137" t="s">
        <v>342</v>
      </c>
      <c r="E576" s="137" t="s">
        <v>380</v>
      </c>
      <c r="F576" s="137" t="s">
        <v>342</v>
      </c>
      <c r="G576" s="137" t="s">
        <v>342</v>
      </c>
      <c r="H576" s="137" t="s">
        <v>341</v>
      </c>
      <c r="I576" s="137">
        <v>512167991</v>
      </c>
      <c r="J576" s="137" t="s">
        <v>192</v>
      </c>
      <c r="K576" s="21">
        <v>46148.613923611112</v>
      </c>
      <c r="L576" s="21">
        <v>46151.614699074074</v>
      </c>
      <c r="M576" s="137" t="s">
        <v>347</v>
      </c>
      <c r="N576" s="137" t="s">
        <v>329</v>
      </c>
      <c r="O576" s="137" t="s">
        <v>35</v>
      </c>
      <c r="P576" s="137">
        <v>0</v>
      </c>
      <c r="Q576" s="137" t="s">
        <v>191</v>
      </c>
      <c r="R576" s="137" t="s">
        <v>342</v>
      </c>
      <c r="S576" s="137" t="s">
        <v>181</v>
      </c>
    </row>
    <row r="577" spans="1:19" s="137" customFormat="1">
      <c r="A577" s="137" t="s">
        <v>186</v>
      </c>
      <c r="B577" s="137" t="s">
        <v>10</v>
      </c>
      <c r="C577" s="137" t="s">
        <v>185</v>
      </c>
      <c r="D577" s="137" t="s">
        <v>342</v>
      </c>
      <c r="E577" s="137" t="s">
        <v>380</v>
      </c>
      <c r="F577" s="137" t="s">
        <v>342</v>
      </c>
      <c r="G577" s="137" t="s">
        <v>342</v>
      </c>
      <c r="H577" s="137" t="s">
        <v>341</v>
      </c>
      <c r="I577" s="137">
        <v>512167991</v>
      </c>
      <c r="J577" s="137" t="s">
        <v>192</v>
      </c>
      <c r="K577" s="21">
        <v>46148.613923611112</v>
      </c>
      <c r="L577" s="21">
        <v>46151.614699074074</v>
      </c>
      <c r="M577" s="137" t="s">
        <v>347</v>
      </c>
      <c r="N577" s="137" t="s">
        <v>194</v>
      </c>
      <c r="O577" s="137" t="s">
        <v>41</v>
      </c>
      <c r="P577" s="137">
        <v>0</v>
      </c>
      <c r="Q577" s="137" t="s">
        <v>191</v>
      </c>
      <c r="R577" s="137" t="s">
        <v>342</v>
      </c>
      <c r="S577" s="137" t="s">
        <v>181</v>
      </c>
    </row>
    <row r="578" spans="1:19" s="137" customFormat="1">
      <c r="A578" s="137" t="s">
        <v>186</v>
      </c>
      <c r="B578" s="137" t="s">
        <v>10</v>
      </c>
      <c r="C578" s="137" t="s">
        <v>185</v>
      </c>
      <c r="D578" s="137" t="s">
        <v>342</v>
      </c>
      <c r="E578" s="137" t="s">
        <v>380</v>
      </c>
      <c r="F578" s="137" t="s">
        <v>342</v>
      </c>
      <c r="G578" s="137" t="s">
        <v>342</v>
      </c>
      <c r="H578" s="137" t="s">
        <v>341</v>
      </c>
      <c r="I578" s="137">
        <v>512167991</v>
      </c>
      <c r="J578" s="137" t="s">
        <v>192</v>
      </c>
      <c r="K578" s="21">
        <v>46148.613923611112</v>
      </c>
      <c r="L578" s="21">
        <v>46151.614699074074</v>
      </c>
      <c r="M578" s="137" t="s">
        <v>347</v>
      </c>
      <c r="N578" s="137" t="s">
        <v>350</v>
      </c>
      <c r="O578" s="137" t="s">
        <v>39</v>
      </c>
      <c r="P578" s="137">
        <v>0</v>
      </c>
      <c r="Q578" s="137" t="s">
        <v>191</v>
      </c>
      <c r="R578" s="137" t="s">
        <v>342</v>
      </c>
      <c r="S578" s="137" t="s">
        <v>181</v>
      </c>
    </row>
    <row r="579" spans="1:19" s="137" customFormat="1">
      <c r="A579" s="137" t="s">
        <v>186</v>
      </c>
      <c r="B579" s="137" t="s">
        <v>10</v>
      </c>
      <c r="C579" s="137" t="s">
        <v>185</v>
      </c>
      <c r="D579" s="137" t="s">
        <v>342</v>
      </c>
      <c r="E579" s="137" t="s">
        <v>380</v>
      </c>
      <c r="F579" s="137" t="s">
        <v>342</v>
      </c>
      <c r="G579" s="137" t="s">
        <v>342</v>
      </c>
      <c r="H579" s="137" t="s">
        <v>341</v>
      </c>
      <c r="I579" s="137">
        <v>512167991</v>
      </c>
      <c r="J579" s="137" t="s">
        <v>192</v>
      </c>
      <c r="K579" s="21">
        <v>46148.613923611112</v>
      </c>
      <c r="L579" s="21">
        <v>46151.614699074074</v>
      </c>
      <c r="M579" s="137" t="s">
        <v>347</v>
      </c>
      <c r="N579" s="137" t="s">
        <v>195</v>
      </c>
      <c r="O579" s="137" t="s">
        <v>41</v>
      </c>
      <c r="P579" s="137">
        <v>0</v>
      </c>
      <c r="Q579" s="137" t="s">
        <v>191</v>
      </c>
      <c r="R579" s="137" t="s">
        <v>342</v>
      </c>
      <c r="S579" s="137" t="s">
        <v>181</v>
      </c>
    </row>
    <row r="580" spans="1:19" s="137" customFormat="1">
      <c r="A580" s="137" t="s">
        <v>186</v>
      </c>
      <c r="B580" s="137" t="s">
        <v>10</v>
      </c>
      <c r="C580" s="137" t="s">
        <v>185</v>
      </c>
      <c r="D580" s="137" t="s">
        <v>342</v>
      </c>
      <c r="E580" s="137" t="s">
        <v>380</v>
      </c>
      <c r="F580" s="137" t="s">
        <v>342</v>
      </c>
      <c r="G580" s="137" t="s">
        <v>342</v>
      </c>
      <c r="H580" s="137" t="s">
        <v>341</v>
      </c>
      <c r="I580" s="137">
        <v>512167991</v>
      </c>
      <c r="J580" s="137" t="s">
        <v>192</v>
      </c>
      <c r="K580" s="21">
        <v>46148.613923611112</v>
      </c>
      <c r="L580" s="21">
        <v>46151.614699074074</v>
      </c>
      <c r="M580" s="137" t="s">
        <v>347</v>
      </c>
      <c r="N580" s="137" t="s">
        <v>351</v>
      </c>
      <c r="O580" s="137" t="s">
        <v>35</v>
      </c>
      <c r="P580" s="137">
        <v>0</v>
      </c>
      <c r="Q580" s="137" t="s">
        <v>191</v>
      </c>
      <c r="R580" s="137" t="s">
        <v>342</v>
      </c>
      <c r="S580" s="137" t="s">
        <v>181</v>
      </c>
    </row>
    <row r="581" spans="1:19" s="137" customFormat="1">
      <c r="A581" s="137" t="s">
        <v>186</v>
      </c>
      <c r="B581" s="137" t="s">
        <v>10</v>
      </c>
      <c r="C581" s="137" t="s">
        <v>185</v>
      </c>
      <c r="D581" s="137" t="s">
        <v>342</v>
      </c>
      <c r="E581" s="137" t="s">
        <v>380</v>
      </c>
      <c r="F581" s="137" t="s">
        <v>342</v>
      </c>
      <c r="G581" s="137" t="s">
        <v>342</v>
      </c>
      <c r="H581" s="137" t="s">
        <v>341</v>
      </c>
      <c r="I581" s="137">
        <v>512167991</v>
      </c>
      <c r="J581" s="137" t="s">
        <v>192</v>
      </c>
      <c r="K581" s="21">
        <v>46148.613923611112</v>
      </c>
      <c r="L581" s="21">
        <v>46151.614699074074</v>
      </c>
      <c r="M581" s="137" t="s">
        <v>347</v>
      </c>
      <c r="N581" s="137" t="s">
        <v>196</v>
      </c>
      <c r="O581" s="137" t="s">
        <v>41</v>
      </c>
      <c r="P581" s="137">
        <v>0</v>
      </c>
      <c r="Q581" s="137" t="s">
        <v>191</v>
      </c>
      <c r="R581" s="137" t="s">
        <v>342</v>
      </c>
      <c r="S581" s="137" t="s">
        <v>181</v>
      </c>
    </row>
    <row r="582" spans="1:19" s="137" customFormat="1">
      <c r="A582" s="137" t="s">
        <v>186</v>
      </c>
      <c r="B582" s="137" t="s">
        <v>10</v>
      </c>
      <c r="C582" s="137" t="s">
        <v>185</v>
      </c>
      <c r="D582" s="137" t="s">
        <v>342</v>
      </c>
      <c r="E582" s="137" t="s">
        <v>380</v>
      </c>
      <c r="F582" s="137" t="s">
        <v>342</v>
      </c>
      <c r="G582" s="137" t="s">
        <v>342</v>
      </c>
      <c r="H582" s="137" t="s">
        <v>341</v>
      </c>
      <c r="I582" s="137">
        <v>512167991</v>
      </c>
      <c r="J582" s="137" t="s">
        <v>192</v>
      </c>
      <c r="K582" s="21">
        <v>46148.613923611112</v>
      </c>
      <c r="L582" s="21">
        <v>46151.614699074074</v>
      </c>
      <c r="M582" s="137" t="s">
        <v>352</v>
      </c>
      <c r="N582" s="137" t="s">
        <v>352</v>
      </c>
      <c r="O582" s="137" t="s">
        <v>35</v>
      </c>
      <c r="P582" s="137">
        <v>0</v>
      </c>
      <c r="Q582" s="137" t="s">
        <v>191</v>
      </c>
      <c r="R582" s="137" t="s">
        <v>342</v>
      </c>
      <c r="S582" s="137" t="s">
        <v>181</v>
      </c>
    </row>
    <row r="583" spans="1:19" s="137" customFormat="1">
      <c r="A583" s="137" t="s">
        <v>186</v>
      </c>
      <c r="B583" s="137" t="s">
        <v>10</v>
      </c>
      <c r="C583" s="137" t="s">
        <v>185</v>
      </c>
      <c r="D583" s="137" t="s">
        <v>342</v>
      </c>
      <c r="E583" s="137" t="s">
        <v>380</v>
      </c>
      <c r="F583" s="137" t="s">
        <v>342</v>
      </c>
      <c r="G583" s="137" t="s">
        <v>342</v>
      </c>
      <c r="H583" s="137" t="s">
        <v>341</v>
      </c>
      <c r="I583" s="137">
        <v>512167991</v>
      </c>
      <c r="J583" s="137" t="s">
        <v>192</v>
      </c>
      <c r="K583" s="21">
        <v>46148.613923611112</v>
      </c>
      <c r="L583" s="21">
        <v>46151.614699074074</v>
      </c>
      <c r="M583" s="137" t="s">
        <v>353</v>
      </c>
      <c r="N583" s="137" t="s">
        <v>197</v>
      </c>
      <c r="O583" s="137" t="s">
        <v>41</v>
      </c>
      <c r="P583" s="137">
        <v>0</v>
      </c>
      <c r="Q583" s="137" t="s">
        <v>191</v>
      </c>
      <c r="R583" s="137" t="s">
        <v>342</v>
      </c>
      <c r="S583" s="137" t="s">
        <v>181</v>
      </c>
    </row>
    <row r="584" spans="1:19" s="137" customFormat="1">
      <c r="A584" s="137" t="s">
        <v>186</v>
      </c>
      <c r="B584" s="137" t="s">
        <v>10</v>
      </c>
      <c r="C584" s="137" t="s">
        <v>185</v>
      </c>
      <c r="D584" s="137" t="s">
        <v>342</v>
      </c>
      <c r="E584" s="137" t="s">
        <v>380</v>
      </c>
      <c r="F584" s="137" t="s">
        <v>342</v>
      </c>
      <c r="G584" s="137" t="s">
        <v>342</v>
      </c>
      <c r="H584" s="137" t="s">
        <v>341</v>
      </c>
      <c r="I584" s="137">
        <v>512167991</v>
      </c>
      <c r="J584" s="137" t="s">
        <v>192</v>
      </c>
      <c r="K584" s="21">
        <v>46148.613923611112</v>
      </c>
      <c r="L584" s="21">
        <v>46151.614699074074</v>
      </c>
      <c r="M584" s="137" t="s">
        <v>353</v>
      </c>
      <c r="N584" s="137" t="s">
        <v>330</v>
      </c>
      <c r="O584" s="137" t="s">
        <v>41</v>
      </c>
      <c r="P584" s="137">
        <v>0</v>
      </c>
      <c r="Q584" s="137" t="s">
        <v>191</v>
      </c>
      <c r="R584" s="137" t="s">
        <v>342</v>
      </c>
      <c r="S584" s="137" t="s">
        <v>181</v>
      </c>
    </row>
    <row r="585" spans="1:19" s="137" customFormat="1">
      <c r="A585" s="137" t="s">
        <v>186</v>
      </c>
      <c r="B585" s="137" t="s">
        <v>10</v>
      </c>
      <c r="C585" s="137" t="s">
        <v>185</v>
      </c>
      <c r="D585" s="137" t="s">
        <v>342</v>
      </c>
      <c r="E585" s="137" t="s">
        <v>380</v>
      </c>
      <c r="F585" s="137" t="s">
        <v>342</v>
      </c>
      <c r="G585" s="137" t="s">
        <v>342</v>
      </c>
      <c r="H585" s="137" t="s">
        <v>341</v>
      </c>
      <c r="I585" s="137">
        <v>512167991</v>
      </c>
      <c r="J585" s="137" t="s">
        <v>192</v>
      </c>
      <c r="K585" s="21">
        <v>46148.613923611112</v>
      </c>
      <c r="L585" s="21">
        <v>46151.614699074074</v>
      </c>
      <c r="M585" s="137" t="s">
        <v>353</v>
      </c>
      <c r="N585" s="137" t="s">
        <v>354</v>
      </c>
      <c r="O585" s="137" t="s">
        <v>39</v>
      </c>
      <c r="P585" s="137">
        <v>0</v>
      </c>
      <c r="Q585" s="137" t="s">
        <v>191</v>
      </c>
      <c r="R585" s="137" t="s">
        <v>342</v>
      </c>
      <c r="S585" s="137" t="s">
        <v>181</v>
      </c>
    </row>
    <row r="586" spans="1:19" s="137" customFormat="1">
      <c r="A586" s="137" t="s">
        <v>186</v>
      </c>
      <c r="B586" s="137" t="s">
        <v>10</v>
      </c>
      <c r="C586" s="137" t="s">
        <v>185</v>
      </c>
      <c r="D586" s="137" t="s">
        <v>342</v>
      </c>
      <c r="E586" s="137" t="s">
        <v>380</v>
      </c>
      <c r="F586" s="137" t="s">
        <v>342</v>
      </c>
      <c r="G586" s="137" t="s">
        <v>342</v>
      </c>
      <c r="H586" s="137" t="s">
        <v>341</v>
      </c>
      <c r="I586" s="137">
        <v>512167991</v>
      </c>
      <c r="J586" s="137" t="s">
        <v>192</v>
      </c>
      <c r="K586" s="21">
        <v>46148.613923611112</v>
      </c>
      <c r="L586" s="21">
        <v>46151.614699074074</v>
      </c>
      <c r="M586" s="137" t="s">
        <v>353</v>
      </c>
      <c r="N586" s="137" t="s">
        <v>355</v>
      </c>
      <c r="O586" s="137" t="s">
        <v>35</v>
      </c>
      <c r="P586" s="137">
        <v>0</v>
      </c>
      <c r="Q586" s="137" t="s">
        <v>191</v>
      </c>
      <c r="R586" s="137" t="s">
        <v>342</v>
      </c>
      <c r="S586" s="137" t="s">
        <v>181</v>
      </c>
    </row>
    <row r="587" spans="1:19" s="137" customFormat="1">
      <c r="A587" s="137" t="s">
        <v>186</v>
      </c>
      <c r="B587" s="137" t="s">
        <v>10</v>
      </c>
      <c r="C587" s="137" t="s">
        <v>185</v>
      </c>
      <c r="D587" s="137" t="s">
        <v>342</v>
      </c>
      <c r="E587" s="137" t="s">
        <v>380</v>
      </c>
      <c r="F587" s="137" t="s">
        <v>342</v>
      </c>
      <c r="G587" s="137" t="s">
        <v>342</v>
      </c>
      <c r="H587" s="137" t="s">
        <v>341</v>
      </c>
      <c r="I587" s="137">
        <v>512167991</v>
      </c>
      <c r="J587" s="137" t="s">
        <v>192</v>
      </c>
      <c r="K587" s="21">
        <v>46148.613923611112</v>
      </c>
      <c r="L587" s="21">
        <v>46151.614699074074</v>
      </c>
      <c r="M587" s="137" t="s">
        <v>353</v>
      </c>
      <c r="N587" s="137" t="s">
        <v>356</v>
      </c>
      <c r="O587" s="137" t="s">
        <v>39</v>
      </c>
      <c r="P587" s="137">
        <v>0</v>
      </c>
      <c r="Q587" s="137" t="s">
        <v>191</v>
      </c>
      <c r="R587" s="137" t="s">
        <v>342</v>
      </c>
      <c r="S587" s="137" t="s">
        <v>181</v>
      </c>
    </row>
    <row r="588" spans="1:19" s="137" customFormat="1">
      <c r="A588" s="137" t="s">
        <v>186</v>
      </c>
      <c r="B588" s="137" t="s">
        <v>10</v>
      </c>
      <c r="C588" s="137" t="s">
        <v>185</v>
      </c>
      <c r="D588" s="137" t="s">
        <v>342</v>
      </c>
      <c r="E588" s="137" t="s">
        <v>380</v>
      </c>
      <c r="F588" s="137" t="s">
        <v>342</v>
      </c>
      <c r="G588" s="137" t="s">
        <v>342</v>
      </c>
      <c r="H588" s="137" t="s">
        <v>341</v>
      </c>
      <c r="I588" s="137">
        <v>512167991</v>
      </c>
      <c r="J588" s="137" t="s">
        <v>192</v>
      </c>
      <c r="K588" s="21">
        <v>46148.613923611112</v>
      </c>
      <c r="L588" s="21">
        <v>46151.614699074074</v>
      </c>
      <c r="M588" s="137" t="s">
        <v>353</v>
      </c>
      <c r="N588" s="137" t="s">
        <v>357</v>
      </c>
      <c r="O588" s="137" t="s">
        <v>39</v>
      </c>
      <c r="P588" s="137">
        <v>0</v>
      </c>
      <c r="Q588" s="137" t="s">
        <v>191</v>
      </c>
      <c r="R588" s="137" t="s">
        <v>342</v>
      </c>
      <c r="S588" s="137" t="s">
        <v>181</v>
      </c>
    </row>
    <row r="589" spans="1:19" s="137" customFormat="1">
      <c r="A589" s="137" t="s">
        <v>186</v>
      </c>
      <c r="B589" s="137" t="s">
        <v>10</v>
      </c>
      <c r="C589" s="137" t="s">
        <v>185</v>
      </c>
      <c r="D589" s="137" t="s">
        <v>342</v>
      </c>
      <c r="E589" s="137" t="s">
        <v>380</v>
      </c>
      <c r="F589" s="137" t="s">
        <v>342</v>
      </c>
      <c r="G589" s="137" t="s">
        <v>342</v>
      </c>
      <c r="H589" s="137" t="s">
        <v>341</v>
      </c>
      <c r="I589" s="137">
        <v>512167991</v>
      </c>
      <c r="J589" s="137" t="s">
        <v>192</v>
      </c>
      <c r="K589" s="21">
        <v>46148.613923611112</v>
      </c>
      <c r="L589" s="21">
        <v>46151.614699074074</v>
      </c>
      <c r="M589" s="137" t="s">
        <v>358</v>
      </c>
      <c r="N589" s="137" t="s">
        <v>359</v>
      </c>
      <c r="O589" s="137" t="s">
        <v>39</v>
      </c>
      <c r="P589" s="137">
        <v>0</v>
      </c>
      <c r="Q589" s="137" t="s">
        <v>191</v>
      </c>
      <c r="R589" s="137" t="s">
        <v>342</v>
      </c>
      <c r="S589" s="137" t="s">
        <v>181</v>
      </c>
    </row>
    <row r="590" spans="1:19" s="137" customFormat="1">
      <c r="A590" s="137" t="s">
        <v>186</v>
      </c>
      <c r="B590" s="137" t="s">
        <v>10</v>
      </c>
      <c r="C590" s="137" t="s">
        <v>185</v>
      </c>
      <c r="D590" s="137" t="s">
        <v>342</v>
      </c>
      <c r="E590" s="137" t="s">
        <v>380</v>
      </c>
      <c r="F590" s="137" t="s">
        <v>342</v>
      </c>
      <c r="G590" s="137" t="s">
        <v>342</v>
      </c>
      <c r="H590" s="137" t="s">
        <v>341</v>
      </c>
      <c r="I590" s="137">
        <v>512167991</v>
      </c>
      <c r="J590" s="137" t="s">
        <v>192</v>
      </c>
      <c r="K590" s="21">
        <v>46148.613923611112</v>
      </c>
      <c r="L590" s="21">
        <v>46151.614699074074</v>
      </c>
      <c r="M590" s="137" t="s">
        <v>358</v>
      </c>
      <c r="N590" s="137" t="s">
        <v>360</v>
      </c>
      <c r="O590" s="137" t="s">
        <v>35</v>
      </c>
      <c r="P590" s="137">
        <v>0</v>
      </c>
      <c r="Q590" s="137" t="s">
        <v>191</v>
      </c>
      <c r="R590" s="137" t="s">
        <v>342</v>
      </c>
      <c r="S590" s="137" t="s">
        <v>181</v>
      </c>
    </row>
    <row r="591" spans="1:19" s="137" customFormat="1">
      <c r="A591" s="137" t="s">
        <v>186</v>
      </c>
      <c r="B591" s="137" t="s">
        <v>10</v>
      </c>
      <c r="C591" s="137" t="s">
        <v>185</v>
      </c>
      <c r="D591" s="137" t="s">
        <v>342</v>
      </c>
      <c r="E591" s="137" t="s">
        <v>380</v>
      </c>
      <c r="F591" s="137" t="s">
        <v>342</v>
      </c>
      <c r="G591" s="137" t="s">
        <v>342</v>
      </c>
      <c r="H591" s="137" t="s">
        <v>341</v>
      </c>
      <c r="I591" s="137">
        <v>512167991</v>
      </c>
      <c r="J591" s="137" t="s">
        <v>192</v>
      </c>
      <c r="K591" s="21">
        <v>46148.613923611112</v>
      </c>
      <c r="L591" s="21">
        <v>46151.614699074074</v>
      </c>
      <c r="M591" s="137" t="s">
        <v>358</v>
      </c>
      <c r="N591" s="137" t="s">
        <v>361</v>
      </c>
      <c r="O591" s="137" t="s">
        <v>41</v>
      </c>
      <c r="P591" s="137">
        <v>0</v>
      </c>
      <c r="Q591" s="137" t="s">
        <v>191</v>
      </c>
      <c r="R591" s="137" t="s">
        <v>342</v>
      </c>
      <c r="S591" s="137" t="s">
        <v>181</v>
      </c>
    </row>
    <row r="592" spans="1:19" s="137" customFormat="1">
      <c r="A592" s="137" t="s">
        <v>186</v>
      </c>
      <c r="B592" s="137" t="s">
        <v>10</v>
      </c>
      <c r="C592" s="137" t="s">
        <v>185</v>
      </c>
      <c r="D592" s="137" t="s">
        <v>342</v>
      </c>
      <c r="E592" s="137" t="s">
        <v>380</v>
      </c>
      <c r="F592" s="137" t="s">
        <v>342</v>
      </c>
      <c r="G592" s="137" t="s">
        <v>342</v>
      </c>
      <c r="H592" s="137" t="s">
        <v>341</v>
      </c>
      <c r="I592" s="137">
        <v>512167991</v>
      </c>
      <c r="J592" s="137" t="s">
        <v>192</v>
      </c>
      <c r="K592" s="21">
        <v>46148.613923611112</v>
      </c>
      <c r="L592" s="21">
        <v>46151.614699074074</v>
      </c>
      <c r="M592" s="137" t="s">
        <v>362</v>
      </c>
      <c r="N592" s="137" t="s">
        <v>363</v>
      </c>
      <c r="O592" s="137" t="s">
        <v>37</v>
      </c>
      <c r="P592" s="137">
        <v>0</v>
      </c>
      <c r="Q592" s="137" t="s">
        <v>191</v>
      </c>
      <c r="R592" s="137" t="s">
        <v>342</v>
      </c>
      <c r="S592" s="137" t="s">
        <v>181</v>
      </c>
    </row>
    <row r="593" spans="1:19" s="137" customFormat="1">
      <c r="A593" s="137" t="s">
        <v>186</v>
      </c>
      <c r="B593" s="137" t="s">
        <v>10</v>
      </c>
      <c r="C593" s="137" t="s">
        <v>185</v>
      </c>
      <c r="D593" s="137" t="s">
        <v>342</v>
      </c>
      <c r="E593" s="137" t="s">
        <v>380</v>
      </c>
      <c r="F593" s="137" t="s">
        <v>342</v>
      </c>
      <c r="G593" s="137" t="s">
        <v>342</v>
      </c>
      <c r="H593" s="137" t="s">
        <v>341</v>
      </c>
      <c r="I593" s="137">
        <v>512167991</v>
      </c>
      <c r="J593" s="137" t="s">
        <v>192</v>
      </c>
      <c r="K593" s="21">
        <v>46148.613923611112</v>
      </c>
      <c r="L593" s="21">
        <v>46151.614699074074</v>
      </c>
      <c r="M593" s="137" t="s">
        <v>364</v>
      </c>
      <c r="N593" s="137" t="s">
        <v>365</v>
      </c>
      <c r="O593" s="137" t="s">
        <v>35</v>
      </c>
      <c r="P593" s="137">
        <v>0</v>
      </c>
      <c r="Q593" s="137" t="s">
        <v>191</v>
      </c>
      <c r="R593" s="137" t="s">
        <v>342</v>
      </c>
      <c r="S593" s="137" t="s">
        <v>181</v>
      </c>
    </row>
    <row r="594" spans="1:19" s="137" customFormat="1">
      <c r="A594" s="137" t="s">
        <v>186</v>
      </c>
      <c r="B594" s="137" t="s">
        <v>10</v>
      </c>
      <c r="C594" s="137" t="s">
        <v>185</v>
      </c>
      <c r="D594" s="137" t="s">
        <v>342</v>
      </c>
      <c r="E594" s="137" t="s">
        <v>380</v>
      </c>
      <c r="F594" s="137" t="s">
        <v>342</v>
      </c>
      <c r="G594" s="137" t="s">
        <v>342</v>
      </c>
      <c r="H594" s="137" t="s">
        <v>341</v>
      </c>
      <c r="I594" s="137">
        <v>512167991</v>
      </c>
      <c r="J594" s="137" t="s">
        <v>192</v>
      </c>
      <c r="K594" s="21">
        <v>46148.613923611112</v>
      </c>
      <c r="L594" s="21">
        <v>46151.614699074074</v>
      </c>
      <c r="M594" s="137" t="s">
        <v>364</v>
      </c>
      <c r="N594" s="137" t="s">
        <v>366</v>
      </c>
      <c r="O594" s="137" t="s">
        <v>35</v>
      </c>
      <c r="P594" s="137">
        <v>0</v>
      </c>
      <c r="Q594" s="137" t="s">
        <v>191</v>
      </c>
      <c r="R594" s="137" t="s">
        <v>342</v>
      </c>
      <c r="S594" s="137" t="s">
        <v>181</v>
      </c>
    </row>
    <row r="595" spans="1:19" s="137" customFormat="1">
      <c r="A595" s="137" t="s">
        <v>186</v>
      </c>
      <c r="B595" s="137" t="s">
        <v>10</v>
      </c>
      <c r="C595" s="137" t="s">
        <v>185</v>
      </c>
      <c r="D595" s="137" t="s">
        <v>342</v>
      </c>
      <c r="E595" s="137" t="s">
        <v>380</v>
      </c>
      <c r="F595" s="137" t="s">
        <v>342</v>
      </c>
      <c r="G595" s="137" t="s">
        <v>342</v>
      </c>
      <c r="H595" s="137" t="s">
        <v>341</v>
      </c>
      <c r="I595" s="137">
        <v>512167991</v>
      </c>
      <c r="J595" s="137" t="s">
        <v>192</v>
      </c>
      <c r="K595" s="21">
        <v>46148.613923611112</v>
      </c>
      <c r="L595" s="21">
        <v>46151.614699074074</v>
      </c>
      <c r="M595" s="137" t="s">
        <v>364</v>
      </c>
      <c r="N595" s="137" t="s">
        <v>367</v>
      </c>
      <c r="O595" s="137" t="s">
        <v>41</v>
      </c>
      <c r="P595" s="137">
        <v>0</v>
      </c>
      <c r="Q595" s="137" t="s">
        <v>191</v>
      </c>
      <c r="R595" s="137" t="s">
        <v>342</v>
      </c>
      <c r="S595" s="137" t="s">
        <v>181</v>
      </c>
    </row>
    <row r="596" spans="1:19" s="137" customFormat="1">
      <c r="A596" s="137" t="s">
        <v>186</v>
      </c>
      <c r="B596" s="137" t="s">
        <v>10</v>
      </c>
      <c r="C596" s="137" t="s">
        <v>185</v>
      </c>
      <c r="D596" s="137" t="s">
        <v>303</v>
      </c>
      <c r="E596" s="137">
        <v>33270</v>
      </c>
      <c r="F596" s="137" t="s">
        <v>5</v>
      </c>
      <c r="G596" s="137" t="s">
        <v>28</v>
      </c>
      <c r="H596" s="137" t="s">
        <v>341</v>
      </c>
      <c r="I596" s="137">
        <v>512169800</v>
      </c>
      <c r="J596" s="137" t="s">
        <v>192</v>
      </c>
      <c r="K596" s="21">
        <v>46149.641481481478</v>
      </c>
      <c r="L596" s="21">
        <v>46151.642280092594</v>
      </c>
      <c r="M596" s="137" t="s">
        <v>287</v>
      </c>
      <c r="N596" s="137" t="s">
        <v>287</v>
      </c>
      <c r="O596" s="137" t="s">
        <v>35</v>
      </c>
      <c r="P596" s="137">
        <v>0</v>
      </c>
      <c r="Q596" s="137" t="s">
        <v>191</v>
      </c>
      <c r="R596" s="137" t="s">
        <v>342</v>
      </c>
      <c r="S596" s="137" t="s">
        <v>254</v>
      </c>
    </row>
    <row r="597" spans="1:19" s="137" customFormat="1">
      <c r="A597" s="137" t="s">
        <v>186</v>
      </c>
      <c r="B597" s="137" t="s">
        <v>10</v>
      </c>
      <c r="C597" s="137" t="s">
        <v>185</v>
      </c>
      <c r="D597" s="137" t="s">
        <v>303</v>
      </c>
      <c r="E597" s="137">
        <v>33270</v>
      </c>
      <c r="F597" s="137" t="s">
        <v>5</v>
      </c>
      <c r="G597" s="137" t="s">
        <v>28</v>
      </c>
      <c r="H597" s="137" t="s">
        <v>341</v>
      </c>
      <c r="I597" s="137">
        <v>512169800</v>
      </c>
      <c r="J597" s="137" t="s">
        <v>192</v>
      </c>
      <c r="K597" s="21">
        <v>46149.641481481478</v>
      </c>
      <c r="L597" s="21">
        <v>46151.642280092594</v>
      </c>
      <c r="M597" s="137" t="s">
        <v>343</v>
      </c>
      <c r="N597" s="137" t="s">
        <v>288</v>
      </c>
      <c r="O597" s="137" t="s">
        <v>39</v>
      </c>
      <c r="P597" s="137">
        <v>0</v>
      </c>
      <c r="Q597" s="137" t="s">
        <v>191</v>
      </c>
      <c r="R597" s="137" t="s">
        <v>342</v>
      </c>
      <c r="S597" s="137" t="s">
        <v>254</v>
      </c>
    </row>
    <row r="598" spans="1:19" s="137" customFormat="1">
      <c r="A598" s="137" t="s">
        <v>186</v>
      </c>
      <c r="B598" s="137" t="s">
        <v>10</v>
      </c>
      <c r="C598" s="137" t="s">
        <v>185</v>
      </c>
      <c r="D598" s="137" t="s">
        <v>303</v>
      </c>
      <c r="E598" s="137">
        <v>33270</v>
      </c>
      <c r="F598" s="137" t="s">
        <v>5</v>
      </c>
      <c r="G598" s="137" t="s">
        <v>28</v>
      </c>
      <c r="H598" s="137" t="s">
        <v>341</v>
      </c>
      <c r="I598" s="137">
        <v>512169800</v>
      </c>
      <c r="J598" s="137" t="s">
        <v>192</v>
      </c>
      <c r="K598" s="21">
        <v>46149.641481481478</v>
      </c>
      <c r="L598" s="21">
        <v>46151.642280092594</v>
      </c>
      <c r="M598" s="137" t="s">
        <v>343</v>
      </c>
      <c r="N598" s="137" t="s">
        <v>193</v>
      </c>
      <c r="O598" s="137" t="s">
        <v>35</v>
      </c>
      <c r="P598" s="137">
        <v>0</v>
      </c>
      <c r="Q598" s="137" t="s">
        <v>191</v>
      </c>
      <c r="R598" s="137" t="s">
        <v>342</v>
      </c>
      <c r="S598" s="137" t="s">
        <v>254</v>
      </c>
    </row>
    <row r="599" spans="1:19" s="137" customFormat="1">
      <c r="A599" s="137" t="s">
        <v>186</v>
      </c>
      <c r="B599" s="137" t="s">
        <v>10</v>
      </c>
      <c r="C599" s="137" t="s">
        <v>185</v>
      </c>
      <c r="D599" s="137" t="s">
        <v>303</v>
      </c>
      <c r="E599" s="137">
        <v>33270</v>
      </c>
      <c r="F599" s="137" t="s">
        <v>5</v>
      </c>
      <c r="G599" s="137" t="s">
        <v>28</v>
      </c>
      <c r="H599" s="137" t="s">
        <v>341</v>
      </c>
      <c r="I599" s="137">
        <v>512169800</v>
      </c>
      <c r="J599" s="137" t="s">
        <v>192</v>
      </c>
      <c r="K599" s="21">
        <v>46149.641481481478</v>
      </c>
      <c r="L599" s="21">
        <v>46151.642280092594</v>
      </c>
      <c r="M599" s="137" t="s">
        <v>344</v>
      </c>
      <c r="N599" s="137" t="s">
        <v>345</v>
      </c>
      <c r="O599" s="137" t="s">
        <v>39</v>
      </c>
      <c r="P599" s="137">
        <v>0</v>
      </c>
      <c r="Q599" s="137" t="s">
        <v>191</v>
      </c>
      <c r="R599" s="137" t="s">
        <v>342</v>
      </c>
      <c r="S599" s="137" t="s">
        <v>254</v>
      </c>
    </row>
    <row r="600" spans="1:19" s="137" customFormat="1">
      <c r="A600" s="137" t="s">
        <v>186</v>
      </c>
      <c r="B600" s="137" t="s">
        <v>10</v>
      </c>
      <c r="C600" s="137" t="s">
        <v>185</v>
      </c>
      <c r="D600" s="137" t="s">
        <v>303</v>
      </c>
      <c r="E600" s="137">
        <v>33270</v>
      </c>
      <c r="F600" s="137" t="s">
        <v>5</v>
      </c>
      <c r="G600" s="137" t="s">
        <v>28</v>
      </c>
      <c r="H600" s="137" t="s">
        <v>341</v>
      </c>
      <c r="I600" s="137">
        <v>512169800</v>
      </c>
      <c r="J600" s="137" t="s">
        <v>192</v>
      </c>
      <c r="K600" s="21">
        <v>46149.641481481478</v>
      </c>
      <c r="L600" s="21">
        <v>46151.642280092594</v>
      </c>
      <c r="M600" s="137" t="s">
        <v>344</v>
      </c>
      <c r="N600" s="137" t="s">
        <v>346</v>
      </c>
      <c r="O600" s="137" t="s">
        <v>39</v>
      </c>
      <c r="P600" s="137">
        <v>0</v>
      </c>
      <c r="Q600" s="137" t="s">
        <v>191</v>
      </c>
      <c r="R600" s="137" t="s">
        <v>342</v>
      </c>
      <c r="S600" s="137" t="s">
        <v>254</v>
      </c>
    </row>
    <row r="601" spans="1:19" s="137" customFormat="1">
      <c r="A601" s="137" t="s">
        <v>186</v>
      </c>
      <c r="B601" s="137" t="s">
        <v>10</v>
      </c>
      <c r="C601" s="137" t="s">
        <v>185</v>
      </c>
      <c r="D601" s="137" t="s">
        <v>303</v>
      </c>
      <c r="E601" s="137">
        <v>33270</v>
      </c>
      <c r="F601" s="137" t="s">
        <v>5</v>
      </c>
      <c r="G601" s="137" t="s">
        <v>28</v>
      </c>
      <c r="H601" s="137" t="s">
        <v>341</v>
      </c>
      <c r="I601" s="137">
        <v>512169800</v>
      </c>
      <c r="J601" s="137" t="s">
        <v>192</v>
      </c>
      <c r="K601" s="21">
        <v>46149.641481481478</v>
      </c>
      <c r="L601" s="21">
        <v>46151.642280092594</v>
      </c>
      <c r="M601" s="137" t="s">
        <v>347</v>
      </c>
      <c r="N601" s="137" t="s">
        <v>348</v>
      </c>
      <c r="O601" s="137" t="s">
        <v>41</v>
      </c>
      <c r="P601" s="137">
        <v>0</v>
      </c>
      <c r="Q601" s="137" t="s">
        <v>191</v>
      </c>
      <c r="R601" s="137" t="s">
        <v>342</v>
      </c>
      <c r="S601" s="137" t="s">
        <v>254</v>
      </c>
    </row>
    <row r="602" spans="1:19" s="137" customFormat="1">
      <c r="A602" s="137" t="s">
        <v>186</v>
      </c>
      <c r="B602" s="137" t="s">
        <v>10</v>
      </c>
      <c r="C602" s="137" t="s">
        <v>185</v>
      </c>
      <c r="D602" s="137" t="s">
        <v>303</v>
      </c>
      <c r="E602" s="137">
        <v>33270</v>
      </c>
      <c r="F602" s="137" t="s">
        <v>5</v>
      </c>
      <c r="G602" s="137" t="s">
        <v>28</v>
      </c>
      <c r="H602" s="137" t="s">
        <v>341</v>
      </c>
      <c r="I602" s="137">
        <v>512169800</v>
      </c>
      <c r="J602" s="137" t="s">
        <v>192</v>
      </c>
      <c r="K602" s="21">
        <v>46149.641481481478</v>
      </c>
      <c r="L602" s="21">
        <v>46151.642280092594</v>
      </c>
      <c r="M602" s="137" t="s">
        <v>347</v>
      </c>
      <c r="N602" s="137" t="s">
        <v>349</v>
      </c>
      <c r="O602" s="137" t="s">
        <v>39</v>
      </c>
      <c r="P602" s="137">
        <v>0</v>
      </c>
      <c r="Q602" s="137" t="s">
        <v>191</v>
      </c>
      <c r="R602" s="137" t="s">
        <v>342</v>
      </c>
      <c r="S602" s="137" t="s">
        <v>254</v>
      </c>
    </row>
    <row r="603" spans="1:19" s="137" customFormat="1">
      <c r="A603" s="137" t="s">
        <v>186</v>
      </c>
      <c r="B603" s="137" t="s">
        <v>10</v>
      </c>
      <c r="C603" s="137" t="s">
        <v>185</v>
      </c>
      <c r="D603" s="137" t="s">
        <v>303</v>
      </c>
      <c r="E603" s="137">
        <v>33270</v>
      </c>
      <c r="F603" s="137" t="s">
        <v>5</v>
      </c>
      <c r="G603" s="137" t="s">
        <v>28</v>
      </c>
      <c r="H603" s="137" t="s">
        <v>341</v>
      </c>
      <c r="I603" s="137">
        <v>512169800</v>
      </c>
      <c r="J603" s="137" t="s">
        <v>192</v>
      </c>
      <c r="K603" s="21">
        <v>46149.641481481478</v>
      </c>
      <c r="L603" s="21">
        <v>46151.642280092594</v>
      </c>
      <c r="M603" s="137" t="s">
        <v>347</v>
      </c>
      <c r="N603" s="137" t="s">
        <v>329</v>
      </c>
      <c r="O603" s="137" t="s">
        <v>35</v>
      </c>
      <c r="P603" s="137">
        <v>0</v>
      </c>
      <c r="Q603" s="137" t="s">
        <v>191</v>
      </c>
      <c r="R603" s="137" t="s">
        <v>342</v>
      </c>
      <c r="S603" s="137" t="s">
        <v>254</v>
      </c>
    </row>
    <row r="604" spans="1:19" s="137" customFormat="1">
      <c r="A604" s="137" t="s">
        <v>186</v>
      </c>
      <c r="B604" s="137" t="s">
        <v>10</v>
      </c>
      <c r="C604" s="137" t="s">
        <v>185</v>
      </c>
      <c r="D604" s="137" t="s">
        <v>303</v>
      </c>
      <c r="E604" s="137">
        <v>33270</v>
      </c>
      <c r="F604" s="137" t="s">
        <v>5</v>
      </c>
      <c r="G604" s="137" t="s">
        <v>28</v>
      </c>
      <c r="H604" s="137" t="s">
        <v>341</v>
      </c>
      <c r="I604" s="137">
        <v>512169800</v>
      </c>
      <c r="J604" s="137" t="s">
        <v>192</v>
      </c>
      <c r="K604" s="21">
        <v>46149.641481481478</v>
      </c>
      <c r="L604" s="21">
        <v>46151.642280092594</v>
      </c>
      <c r="M604" s="137" t="s">
        <v>347</v>
      </c>
      <c r="N604" s="137" t="s">
        <v>194</v>
      </c>
      <c r="O604" s="137" t="s">
        <v>41</v>
      </c>
      <c r="P604" s="137">
        <v>0</v>
      </c>
      <c r="Q604" s="137" t="s">
        <v>191</v>
      </c>
      <c r="R604" s="137" t="s">
        <v>342</v>
      </c>
      <c r="S604" s="137" t="s">
        <v>254</v>
      </c>
    </row>
    <row r="605" spans="1:19" s="137" customFormat="1">
      <c r="A605" s="137" t="s">
        <v>186</v>
      </c>
      <c r="B605" s="137" t="s">
        <v>10</v>
      </c>
      <c r="C605" s="137" t="s">
        <v>185</v>
      </c>
      <c r="D605" s="137" t="s">
        <v>303</v>
      </c>
      <c r="E605" s="137">
        <v>33270</v>
      </c>
      <c r="F605" s="137" t="s">
        <v>5</v>
      </c>
      <c r="G605" s="137" t="s">
        <v>28</v>
      </c>
      <c r="H605" s="137" t="s">
        <v>341</v>
      </c>
      <c r="I605" s="137">
        <v>512169800</v>
      </c>
      <c r="J605" s="137" t="s">
        <v>192</v>
      </c>
      <c r="K605" s="21">
        <v>46149.641481481478</v>
      </c>
      <c r="L605" s="21">
        <v>46151.642280092594</v>
      </c>
      <c r="M605" s="137" t="s">
        <v>347</v>
      </c>
      <c r="N605" s="137" t="s">
        <v>350</v>
      </c>
      <c r="O605" s="137" t="s">
        <v>39</v>
      </c>
      <c r="P605" s="137">
        <v>0</v>
      </c>
      <c r="Q605" s="137" t="s">
        <v>191</v>
      </c>
      <c r="R605" s="137" t="s">
        <v>342</v>
      </c>
      <c r="S605" s="137" t="s">
        <v>254</v>
      </c>
    </row>
    <row r="606" spans="1:19" s="137" customFormat="1">
      <c r="A606" s="137" t="s">
        <v>186</v>
      </c>
      <c r="B606" s="137" t="s">
        <v>10</v>
      </c>
      <c r="C606" s="137" t="s">
        <v>185</v>
      </c>
      <c r="D606" s="137" t="s">
        <v>303</v>
      </c>
      <c r="E606" s="137">
        <v>33270</v>
      </c>
      <c r="F606" s="137" t="s">
        <v>5</v>
      </c>
      <c r="G606" s="137" t="s">
        <v>28</v>
      </c>
      <c r="H606" s="137" t="s">
        <v>341</v>
      </c>
      <c r="I606" s="137">
        <v>512169800</v>
      </c>
      <c r="J606" s="137" t="s">
        <v>192</v>
      </c>
      <c r="K606" s="21">
        <v>46149.641481481478</v>
      </c>
      <c r="L606" s="21">
        <v>46151.642280092594</v>
      </c>
      <c r="M606" s="137" t="s">
        <v>347</v>
      </c>
      <c r="N606" s="137" t="s">
        <v>195</v>
      </c>
      <c r="O606" s="137" t="s">
        <v>41</v>
      </c>
      <c r="P606" s="137">
        <v>0</v>
      </c>
      <c r="Q606" s="137" t="s">
        <v>191</v>
      </c>
      <c r="R606" s="137" t="s">
        <v>342</v>
      </c>
      <c r="S606" s="137" t="s">
        <v>254</v>
      </c>
    </row>
    <row r="607" spans="1:19" s="137" customFormat="1">
      <c r="A607" s="137" t="s">
        <v>186</v>
      </c>
      <c r="B607" s="137" t="s">
        <v>10</v>
      </c>
      <c r="C607" s="137" t="s">
        <v>185</v>
      </c>
      <c r="D607" s="137" t="s">
        <v>303</v>
      </c>
      <c r="E607" s="137">
        <v>33270</v>
      </c>
      <c r="F607" s="137" t="s">
        <v>5</v>
      </c>
      <c r="G607" s="137" t="s">
        <v>28</v>
      </c>
      <c r="H607" s="137" t="s">
        <v>341</v>
      </c>
      <c r="I607" s="137">
        <v>512169800</v>
      </c>
      <c r="J607" s="137" t="s">
        <v>192</v>
      </c>
      <c r="K607" s="21">
        <v>46149.641481481478</v>
      </c>
      <c r="L607" s="21">
        <v>46151.642280092594</v>
      </c>
      <c r="M607" s="137" t="s">
        <v>347</v>
      </c>
      <c r="N607" s="137" t="s">
        <v>351</v>
      </c>
      <c r="O607" s="137" t="s">
        <v>35</v>
      </c>
      <c r="P607" s="137">
        <v>0</v>
      </c>
      <c r="Q607" s="137" t="s">
        <v>191</v>
      </c>
      <c r="R607" s="137" t="s">
        <v>342</v>
      </c>
      <c r="S607" s="137" t="s">
        <v>254</v>
      </c>
    </row>
    <row r="608" spans="1:19" s="137" customFormat="1">
      <c r="A608" s="137" t="s">
        <v>186</v>
      </c>
      <c r="B608" s="137" t="s">
        <v>10</v>
      </c>
      <c r="C608" s="137" t="s">
        <v>185</v>
      </c>
      <c r="D608" s="137" t="s">
        <v>303</v>
      </c>
      <c r="E608" s="137">
        <v>33270</v>
      </c>
      <c r="F608" s="137" t="s">
        <v>5</v>
      </c>
      <c r="G608" s="137" t="s">
        <v>28</v>
      </c>
      <c r="H608" s="137" t="s">
        <v>341</v>
      </c>
      <c r="I608" s="137">
        <v>512169800</v>
      </c>
      <c r="J608" s="137" t="s">
        <v>192</v>
      </c>
      <c r="K608" s="21">
        <v>46149.641481481478</v>
      </c>
      <c r="L608" s="21">
        <v>46151.642280092594</v>
      </c>
      <c r="M608" s="137" t="s">
        <v>347</v>
      </c>
      <c r="N608" s="137" t="s">
        <v>196</v>
      </c>
      <c r="O608" s="137" t="s">
        <v>41</v>
      </c>
      <c r="P608" s="137">
        <v>0</v>
      </c>
      <c r="Q608" s="137" t="s">
        <v>191</v>
      </c>
      <c r="R608" s="137" t="s">
        <v>342</v>
      </c>
      <c r="S608" s="137" t="s">
        <v>254</v>
      </c>
    </row>
    <row r="609" spans="1:19" s="137" customFormat="1">
      <c r="A609" s="137" t="s">
        <v>186</v>
      </c>
      <c r="B609" s="137" t="s">
        <v>10</v>
      </c>
      <c r="C609" s="137" t="s">
        <v>185</v>
      </c>
      <c r="D609" s="137" t="s">
        <v>303</v>
      </c>
      <c r="E609" s="137">
        <v>33270</v>
      </c>
      <c r="F609" s="137" t="s">
        <v>5</v>
      </c>
      <c r="G609" s="137" t="s">
        <v>28</v>
      </c>
      <c r="H609" s="137" t="s">
        <v>341</v>
      </c>
      <c r="I609" s="137">
        <v>512169800</v>
      </c>
      <c r="J609" s="137" t="s">
        <v>192</v>
      </c>
      <c r="K609" s="21">
        <v>46149.641481481478</v>
      </c>
      <c r="L609" s="21">
        <v>46151.642280092594</v>
      </c>
      <c r="M609" s="137" t="s">
        <v>352</v>
      </c>
      <c r="N609" s="137" t="s">
        <v>352</v>
      </c>
      <c r="O609" s="137" t="s">
        <v>35</v>
      </c>
      <c r="P609" s="137">
        <v>0</v>
      </c>
      <c r="Q609" s="137" t="s">
        <v>191</v>
      </c>
      <c r="R609" s="137" t="s">
        <v>342</v>
      </c>
      <c r="S609" s="137" t="s">
        <v>254</v>
      </c>
    </row>
    <row r="610" spans="1:19" s="137" customFormat="1">
      <c r="A610" s="137" t="s">
        <v>186</v>
      </c>
      <c r="B610" s="137" t="s">
        <v>10</v>
      </c>
      <c r="C610" s="137" t="s">
        <v>185</v>
      </c>
      <c r="D610" s="137" t="s">
        <v>303</v>
      </c>
      <c r="E610" s="137">
        <v>33270</v>
      </c>
      <c r="F610" s="137" t="s">
        <v>5</v>
      </c>
      <c r="G610" s="137" t="s">
        <v>28</v>
      </c>
      <c r="H610" s="137" t="s">
        <v>341</v>
      </c>
      <c r="I610" s="137">
        <v>512169800</v>
      </c>
      <c r="J610" s="137" t="s">
        <v>192</v>
      </c>
      <c r="K610" s="21">
        <v>46149.641481481478</v>
      </c>
      <c r="L610" s="21">
        <v>46151.642280092594</v>
      </c>
      <c r="M610" s="137" t="s">
        <v>353</v>
      </c>
      <c r="N610" s="137" t="s">
        <v>197</v>
      </c>
      <c r="O610" s="137" t="s">
        <v>41</v>
      </c>
      <c r="P610" s="137">
        <v>0</v>
      </c>
      <c r="Q610" s="137" t="s">
        <v>191</v>
      </c>
      <c r="R610" s="137" t="s">
        <v>342</v>
      </c>
      <c r="S610" s="137" t="s">
        <v>254</v>
      </c>
    </row>
    <row r="611" spans="1:19" s="137" customFormat="1">
      <c r="A611" s="137" t="s">
        <v>186</v>
      </c>
      <c r="B611" s="137" t="s">
        <v>10</v>
      </c>
      <c r="C611" s="137" t="s">
        <v>185</v>
      </c>
      <c r="D611" s="137" t="s">
        <v>303</v>
      </c>
      <c r="E611" s="137">
        <v>33270</v>
      </c>
      <c r="F611" s="137" t="s">
        <v>5</v>
      </c>
      <c r="G611" s="137" t="s">
        <v>28</v>
      </c>
      <c r="H611" s="137" t="s">
        <v>341</v>
      </c>
      <c r="I611" s="137">
        <v>512169800</v>
      </c>
      <c r="J611" s="137" t="s">
        <v>192</v>
      </c>
      <c r="K611" s="21">
        <v>46149.641481481478</v>
      </c>
      <c r="L611" s="21">
        <v>46151.642280092594</v>
      </c>
      <c r="M611" s="137" t="s">
        <v>353</v>
      </c>
      <c r="N611" s="137" t="s">
        <v>330</v>
      </c>
      <c r="O611" s="137" t="s">
        <v>41</v>
      </c>
      <c r="P611" s="137">
        <v>0</v>
      </c>
      <c r="Q611" s="137" t="s">
        <v>191</v>
      </c>
      <c r="R611" s="137" t="s">
        <v>342</v>
      </c>
      <c r="S611" s="137" t="s">
        <v>254</v>
      </c>
    </row>
    <row r="612" spans="1:19" s="137" customFormat="1">
      <c r="A612" s="137" t="s">
        <v>186</v>
      </c>
      <c r="B612" s="137" t="s">
        <v>10</v>
      </c>
      <c r="C612" s="137" t="s">
        <v>185</v>
      </c>
      <c r="D612" s="137" t="s">
        <v>303</v>
      </c>
      <c r="E612" s="137">
        <v>33270</v>
      </c>
      <c r="F612" s="137" t="s">
        <v>5</v>
      </c>
      <c r="G612" s="137" t="s">
        <v>28</v>
      </c>
      <c r="H612" s="137" t="s">
        <v>341</v>
      </c>
      <c r="I612" s="137">
        <v>512169800</v>
      </c>
      <c r="J612" s="137" t="s">
        <v>192</v>
      </c>
      <c r="K612" s="21">
        <v>46149.641481481478</v>
      </c>
      <c r="L612" s="21">
        <v>46151.642280092594</v>
      </c>
      <c r="M612" s="137" t="s">
        <v>353</v>
      </c>
      <c r="N612" s="137" t="s">
        <v>354</v>
      </c>
      <c r="O612" s="137" t="s">
        <v>39</v>
      </c>
      <c r="P612" s="137">
        <v>0</v>
      </c>
      <c r="Q612" s="137" t="s">
        <v>191</v>
      </c>
      <c r="R612" s="137" t="s">
        <v>342</v>
      </c>
      <c r="S612" s="137" t="s">
        <v>254</v>
      </c>
    </row>
    <row r="613" spans="1:19" s="137" customFormat="1">
      <c r="A613" s="137" t="s">
        <v>186</v>
      </c>
      <c r="B613" s="137" t="s">
        <v>10</v>
      </c>
      <c r="C613" s="137" t="s">
        <v>185</v>
      </c>
      <c r="D613" s="137" t="s">
        <v>303</v>
      </c>
      <c r="E613" s="137">
        <v>33270</v>
      </c>
      <c r="F613" s="137" t="s">
        <v>5</v>
      </c>
      <c r="G613" s="137" t="s">
        <v>28</v>
      </c>
      <c r="H613" s="137" t="s">
        <v>341</v>
      </c>
      <c r="I613" s="137">
        <v>512169800</v>
      </c>
      <c r="J613" s="137" t="s">
        <v>192</v>
      </c>
      <c r="K613" s="21">
        <v>46149.641481481478</v>
      </c>
      <c r="L613" s="21">
        <v>46151.642280092594</v>
      </c>
      <c r="M613" s="137" t="s">
        <v>353</v>
      </c>
      <c r="N613" s="137" t="s">
        <v>355</v>
      </c>
      <c r="O613" s="137" t="s">
        <v>35</v>
      </c>
      <c r="P613" s="137">
        <v>0</v>
      </c>
      <c r="Q613" s="137" t="s">
        <v>191</v>
      </c>
      <c r="R613" s="137" t="s">
        <v>342</v>
      </c>
      <c r="S613" s="137" t="s">
        <v>254</v>
      </c>
    </row>
    <row r="614" spans="1:19" s="137" customFormat="1">
      <c r="A614" s="137" t="s">
        <v>186</v>
      </c>
      <c r="B614" s="137" t="s">
        <v>10</v>
      </c>
      <c r="C614" s="137" t="s">
        <v>185</v>
      </c>
      <c r="D614" s="137" t="s">
        <v>303</v>
      </c>
      <c r="E614" s="137">
        <v>33270</v>
      </c>
      <c r="F614" s="137" t="s">
        <v>5</v>
      </c>
      <c r="G614" s="137" t="s">
        <v>28</v>
      </c>
      <c r="H614" s="137" t="s">
        <v>341</v>
      </c>
      <c r="I614" s="137">
        <v>512169800</v>
      </c>
      <c r="J614" s="137" t="s">
        <v>192</v>
      </c>
      <c r="K614" s="21">
        <v>46149.641481481478</v>
      </c>
      <c r="L614" s="21">
        <v>46151.642280092594</v>
      </c>
      <c r="M614" s="137" t="s">
        <v>353</v>
      </c>
      <c r="N614" s="137" t="s">
        <v>356</v>
      </c>
      <c r="O614" s="137" t="s">
        <v>39</v>
      </c>
      <c r="P614" s="137">
        <v>0</v>
      </c>
      <c r="Q614" s="137" t="s">
        <v>191</v>
      </c>
      <c r="R614" s="137" t="s">
        <v>342</v>
      </c>
      <c r="S614" s="137" t="s">
        <v>254</v>
      </c>
    </row>
    <row r="615" spans="1:19" s="137" customFormat="1">
      <c r="A615" s="137" t="s">
        <v>186</v>
      </c>
      <c r="B615" s="137" t="s">
        <v>10</v>
      </c>
      <c r="C615" s="137" t="s">
        <v>185</v>
      </c>
      <c r="D615" s="137" t="s">
        <v>303</v>
      </c>
      <c r="E615" s="137">
        <v>33270</v>
      </c>
      <c r="F615" s="137" t="s">
        <v>5</v>
      </c>
      <c r="G615" s="137" t="s">
        <v>28</v>
      </c>
      <c r="H615" s="137" t="s">
        <v>341</v>
      </c>
      <c r="I615" s="137">
        <v>512169800</v>
      </c>
      <c r="J615" s="137" t="s">
        <v>192</v>
      </c>
      <c r="K615" s="21">
        <v>46149.641481481478</v>
      </c>
      <c r="L615" s="21">
        <v>46151.642280092594</v>
      </c>
      <c r="M615" s="137" t="s">
        <v>353</v>
      </c>
      <c r="N615" s="137" t="s">
        <v>357</v>
      </c>
      <c r="O615" s="137" t="s">
        <v>39</v>
      </c>
      <c r="P615" s="137">
        <v>0</v>
      </c>
      <c r="Q615" s="137" t="s">
        <v>191</v>
      </c>
      <c r="R615" s="137" t="s">
        <v>342</v>
      </c>
      <c r="S615" s="137" t="s">
        <v>254</v>
      </c>
    </row>
    <row r="616" spans="1:19" s="137" customFormat="1">
      <c r="A616" s="137" t="s">
        <v>186</v>
      </c>
      <c r="B616" s="137" t="s">
        <v>10</v>
      </c>
      <c r="C616" s="137" t="s">
        <v>185</v>
      </c>
      <c r="D616" s="137" t="s">
        <v>303</v>
      </c>
      <c r="E616" s="137">
        <v>33270</v>
      </c>
      <c r="F616" s="137" t="s">
        <v>5</v>
      </c>
      <c r="G616" s="137" t="s">
        <v>28</v>
      </c>
      <c r="H616" s="137" t="s">
        <v>341</v>
      </c>
      <c r="I616" s="137">
        <v>512169800</v>
      </c>
      <c r="J616" s="137" t="s">
        <v>192</v>
      </c>
      <c r="K616" s="21">
        <v>46149.641481481478</v>
      </c>
      <c r="L616" s="21">
        <v>46151.642280092594</v>
      </c>
      <c r="M616" s="137" t="s">
        <v>358</v>
      </c>
      <c r="N616" s="137" t="s">
        <v>359</v>
      </c>
      <c r="O616" s="137" t="s">
        <v>39</v>
      </c>
      <c r="P616" s="137">
        <v>0</v>
      </c>
      <c r="Q616" s="137" t="s">
        <v>191</v>
      </c>
      <c r="R616" s="137" t="s">
        <v>342</v>
      </c>
      <c r="S616" s="137" t="s">
        <v>254</v>
      </c>
    </row>
    <row r="617" spans="1:19" s="137" customFormat="1">
      <c r="A617" s="137" t="s">
        <v>186</v>
      </c>
      <c r="B617" s="137" t="s">
        <v>10</v>
      </c>
      <c r="C617" s="137" t="s">
        <v>185</v>
      </c>
      <c r="D617" s="137" t="s">
        <v>303</v>
      </c>
      <c r="E617" s="137">
        <v>33270</v>
      </c>
      <c r="F617" s="137" t="s">
        <v>5</v>
      </c>
      <c r="G617" s="137" t="s">
        <v>28</v>
      </c>
      <c r="H617" s="137" t="s">
        <v>341</v>
      </c>
      <c r="I617" s="137">
        <v>512169800</v>
      </c>
      <c r="J617" s="137" t="s">
        <v>192</v>
      </c>
      <c r="K617" s="21">
        <v>46149.641481481478</v>
      </c>
      <c r="L617" s="21">
        <v>46151.642280092594</v>
      </c>
      <c r="M617" s="137" t="s">
        <v>358</v>
      </c>
      <c r="N617" s="137" t="s">
        <v>360</v>
      </c>
      <c r="O617" s="137" t="s">
        <v>35</v>
      </c>
      <c r="P617" s="137">
        <v>0</v>
      </c>
      <c r="Q617" s="137" t="s">
        <v>191</v>
      </c>
      <c r="R617" s="137" t="s">
        <v>342</v>
      </c>
      <c r="S617" s="137" t="s">
        <v>254</v>
      </c>
    </row>
    <row r="618" spans="1:19" s="137" customFormat="1">
      <c r="A618" s="137" t="s">
        <v>186</v>
      </c>
      <c r="B618" s="137" t="s">
        <v>10</v>
      </c>
      <c r="C618" s="137" t="s">
        <v>185</v>
      </c>
      <c r="D618" s="137" t="s">
        <v>303</v>
      </c>
      <c r="E618" s="137">
        <v>33270</v>
      </c>
      <c r="F618" s="137" t="s">
        <v>5</v>
      </c>
      <c r="G618" s="137" t="s">
        <v>28</v>
      </c>
      <c r="H618" s="137" t="s">
        <v>341</v>
      </c>
      <c r="I618" s="137">
        <v>512169800</v>
      </c>
      <c r="J618" s="137" t="s">
        <v>192</v>
      </c>
      <c r="K618" s="21">
        <v>46149.641481481478</v>
      </c>
      <c r="L618" s="21">
        <v>46151.642280092594</v>
      </c>
      <c r="M618" s="137" t="s">
        <v>358</v>
      </c>
      <c r="N618" s="137" t="s">
        <v>361</v>
      </c>
      <c r="O618" s="137" t="s">
        <v>41</v>
      </c>
      <c r="P618" s="137">
        <v>0</v>
      </c>
      <c r="Q618" s="137" t="s">
        <v>191</v>
      </c>
      <c r="R618" s="137" t="s">
        <v>342</v>
      </c>
      <c r="S618" s="137" t="s">
        <v>254</v>
      </c>
    </row>
    <row r="619" spans="1:19" s="137" customFormat="1">
      <c r="A619" s="137" t="s">
        <v>186</v>
      </c>
      <c r="B619" s="137" t="s">
        <v>10</v>
      </c>
      <c r="C619" s="137" t="s">
        <v>185</v>
      </c>
      <c r="D619" s="137" t="s">
        <v>303</v>
      </c>
      <c r="E619" s="137">
        <v>33270</v>
      </c>
      <c r="F619" s="137" t="s">
        <v>5</v>
      </c>
      <c r="G619" s="137" t="s">
        <v>28</v>
      </c>
      <c r="H619" s="137" t="s">
        <v>341</v>
      </c>
      <c r="I619" s="137">
        <v>512169800</v>
      </c>
      <c r="J619" s="137" t="s">
        <v>192</v>
      </c>
      <c r="K619" s="21">
        <v>46149.641481481478</v>
      </c>
      <c r="L619" s="21">
        <v>46151.642280092594</v>
      </c>
      <c r="M619" s="137" t="s">
        <v>362</v>
      </c>
      <c r="N619" s="137" t="s">
        <v>363</v>
      </c>
      <c r="O619" s="137" t="s">
        <v>37</v>
      </c>
      <c r="P619" s="137">
        <v>0</v>
      </c>
      <c r="Q619" s="137" t="s">
        <v>191</v>
      </c>
      <c r="R619" s="137" t="s">
        <v>342</v>
      </c>
      <c r="S619" s="137" t="s">
        <v>254</v>
      </c>
    </row>
    <row r="620" spans="1:19" s="137" customFormat="1">
      <c r="A620" s="137" t="s">
        <v>186</v>
      </c>
      <c r="B620" s="137" t="s">
        <v>10</v>
      </c>
      <c r="C620" s="137" t="s">
        <v>185</v>
      </c>
      <c r="D620" s="137" t="s">
        <v>303</v>
      </c>
      <c r="E620" s="137">
        <v>33270</v>
      </c>
      <c r="F620" s="137" t="s">
        <v>5</v>
      </c>
      <c r="G620" s="137" t="s">
        <v>28</v>
      </c>
      <c r="H620" s="137" t="s">
        <v>341</v>
      </c>
      <c r="I620" s="137">
        <v>512169800</v>
      </c>
      <c r="J620" s="137" t="s">
        <v>192</v>
      </c>
      <c r="K620" s="21">
        <v>46149.641481481478</v>
      </c>
      <c r="L620" s="21">
        <v>46151.642280092594</v>
      </c>
      <c r="M620" s="137" t="s">
        <v>364</v>
      </c>
      <c r="N620" s="137" t="s">
        <v>365</v>
      </c>
      <c r="O620" s="137" t="s">
        <v>35</v>
      </c>
      <c r="P620" s="137">
        <v>0</v>
      </c>
      <c r="Q620" s="137" t="s">
        <v>191</v>
      </c>
      <c r="R620" s="137" t="s">
        <v>342</v>
      </c>
      <c r="S620" s="137" t="s">
        <v>254</v>
      </c>
    </row>
    <row r="621" spans="1:19" s="137" customFormat="1">
      <c r="A621" s="137" t="s">
        <v>186</v>
      </c>
      <c r="B621" s="137" t="s">
        <v>10</v>
      </c>
      <c r="C621" s="137" t="s">
        <v>185</v>
      </c>
      <c r="D621" s="137" t="s">
        <v>303</v>
      </c>
      <c r="E621" s="137">
        <v>33270</v>
      </c>
      <c r="F621" s="137" t="s">
        <v>5</v>
      </c>
      <c r="G621" s="137" t="s">
        <v>28</v>
      </c>
      <c r="H621" s="137" t="s">
        <v>341</v>
      </c>
      <c r="I621" s="137">
        <v>512169800</v>
      </c>
      <c r="J621" s="137" t="s">
        <v>192</v>
      </c>
      <c r="K621" s="21">
        <v>46149.641481481478</v>
      </c>
      <c r="L621" s="21">
        <v>46151.642280092594</v>
      </c>
      <c r="M621" s="137" t="s">
        <v>364</v>
      </c>
      <c r="N621" s="137" t="s">
        <v>366</v>
      </c>
      <c r="O621" s="137" t="s">
        <v>35</v>
      </c>
      <c r="P621" s="137">
        <v>0</v>
      </c>
      <c r="Q621" s="137" t="s">
        <v>191</v>
      </c>
      <c r="R621" s="137" t="s">
        <v>342</v>
      </c>
      <c r="S621" s="137" t="s">
        <v>254</v>
      </c>
    </row>
    <row r="622" spans="1:19" s="137" customFormat="1">
      <c r="A622" s="137" t="s">
        <v>186</v>
      </c>
      <c r="B622" s="137" t="s">
        <v>10</v>
      </c>
      <c r="C622" s="137" t="s">
        <v>185</v>
      </c>
      <c r="D622" s="137" t="s">
        <v>303</v>
      </c>
      <c r="E622" s="137">
        <v>33270</v>
      </c>
      <c r="F622" s="137" t="s">
        <v>5</v>
      </c>
      <c r="G622" s="137" t="s">
        <v>28</v>
      </c>
      <c r="H622" s="137" t="s">
        <v>341</v>
      </c>
      <c r="I622" s="137">
        <v>512169800</v>
      </c>
      <c r="J622" s="137" t="s">
        <v>192</v>
      </c>
      <c r="K622" s="21">
        <v>46149.641481481478</v>
      </c>
      <c r="L622" s="21">
        <v>46151.642280092594</v>
      </c>
      <c r="M622" s="137" t="s">
        <v>364</v>
      </c>
      <c r="N622" s="137" t="s">
        <v>367</v>
      </c>
      <c r="O622" s="137" t="s">
        <v>41</v>
      </c>
      <c r="P622" s="137">
        <v>0</v>
      </c>
      <c r="Q622" s="137" t="s">
        <v>191</v>
      </c>
      <c r="R622" s="137" t="s">
        <v>342</v>
      </c>
      <c r="S622" s="137" t="s">
        <v>254</v>
      </c>
    </row>
    <row r="623" spans="1:19" s="137" customFormat="1">
      <c r="A623" s="137" t="s">
        <v>186</v>
      </c>
      <c r="B623" s="137" t="s">
        <v>10</v>
      </c>
      <c r="C623" s="137" t="s">
        <v>185</v>
      </c>
      <c r="D623" s="137" t="s">
        <v>376</v>
      </c>
      <c r="E623" s="137">
        <v>31401</v>
      </c>
      <c r="F623" s="137" t="s">
        <v>198</v>
      </c>
      <c r="G623" s="137" t="s">
        <v>28</v>
      </c>
      <c r="H623" s="137" t="s">
        <v>341</v>
      </c>
      <c r="I623" s="137">
        <v>512170675</v>
      </c>
      <c r="J623" s="137" t="s">
        <v>192</v>
      </c>
      <c r="K623" s="21">
        <v>46150.652824074074</v>
      </c>
      <c r="L623" s="21">
        <v>46151.655347222222</v>
      </c>
      <c r="M623" s="137" t="s">
        <v>287</v>
      </c>
      <c r="N623" s="137" t="s">
        <v>287</v>
      </c>
      <c r="O623" s="137" t="s">
        <v>35</v>
      </c>
      <c r="P623" s="137">
        <v>0</v>
      </c>
      <c r="Q623" s="137" t="s">
        <v>191</v>
      </c>
      <c r="R623" s="137" t="s">
        <v>342</v>
      </c>
      <c r="S623" s="137" t="s">
        <v>181</v>
      </c>
    </row>
    <row r="624" spans="1:19" s="137" customFormat="1">
      <c r="A624" s="137" t="s">
        <v>186</v>
      </c>
      <c r="B624" s="137" t="s">
        <v>10</v>
      </c>
      <c r="C624" s="137" t="s">
        <v>185</v>
      </c>
      <c r="D624" s="137" t="s">
        <v>376</v>
      </c>
      <c r="E624" s="137">
        <v>31401</v>
      </c>
      <c r="F624" s="137" t="s">
        <v>198</v>
      </c>
      <c r="G624" s="137" t="s">
        <v>28</v>
      </c>
      <c r="H624" s="137" t="s">
        <v>341</v>
      </c>
      <c r="I624" s="137">
        <v>512170675</v>
      </c>
      <c r="J624" s="137" t="s">
        <v>192</v>
      </c>
      <c r="K624" s="21">
        <v>46150.652824074074</v>
      </c>
      <c r="L624" s="21">
        <v>46151.655347222222</v>
      </c>
      <c r="M624" s="137" t="s">
        <v>343</v>
      </c>
      <c r="N624" s="137" t="s">
        <v>288</v>
      </c>
      <c r="O624" s="137" t="s">
        <v>39</v>
      </c>
      <c r="P624" s="137">
        <v>0</v>
      </c>
      <c r="Q624" s="137" t="s">
        <v>191</v>
      </c>
      <c r="R624" s="137" t="s">
        <v>342</v>
      </c>
      <c r="S624" s="137" t="s">
        <v>181</v>
      </c>
    </row>
    <row r="625" spans="1:19" s="137" customFormat="1">
      <c r="A625" s="137" t="s">
        <v>186</v>
      </c>
      <c r="B625" s="137" t="s">
        <v>10</v>
      </c>
      <c r="C625" s="137" t="s">
        <v>185</v>
      </c>
      <c r="D625" s="137" t="s">
        <v>376</v>
      </c>
      <c r="E625" s="137">
        <v>31401</v>
      </c>
      <c r="F625" s="137" t="s">
        <v>198</v>
      </c>
      <c r="G625" s="137" t="s">
        <v>28</v>
      </c>
      <c r="H625" s="137" t="s">
        <v>341</v>
      </c>
      <c r="I625" s="137">
        <v>512170675</v>
      </c>
      <c r="J625" s="137" t="s">
        <v>192</v>
      </c>
      <c r="K625" s="21">
        <v>46150.652824074074</v>
      </c>
      <c r="L625" s="21">
        <v>46151.655347222222</v>
      </c>
      <c r="M625" s="137" t="s">
        <v>343</v>
      </c>
      <c r="N625" s="137" t="s">
        <v>193</v>
      </c>
      <c r="O625" s="137" t="s">
        <v>35</v>
      </c>
      <c r="P625" s="137">
        <v>0</v>
      </c>
      <c r="Q625" s="137" t="s">
        <v>191</v>
      </c>
      <c r="R625" s="137" t="s">
        <v>342</v>
      </c>
      <c r="S625" s="137" t="s">
        <v>181</v>
      </c>
    </row>
    <row r="626" spans="1:19" s="137" customFormat="1">
      <c r="A626" s="137" t="s">
        <v>186</v>
      </c>
      <c r="B626" s="137" t="s">
        <v>10</v>
      </c>
      <c r="C626" s="137" t="s">
        <v>185</v>
      </c>
      <c r="D626" s="137" t="s">
        <v>376</v>
      </c>
      <c r="E626" s="137">
        <v>31401</v>
      </c>
      <c r="F626" s="137" t="s">
        <v>198</v>
      </c>
      <c r="G626" s="137" t="s">
        <v>28</v>
      </c>
      <c r="H626" s="137" t="s">
        <v>341</v>
      </c>
      <c r="I626" s="137">
        <v>512170675</v>
      </c>
      <c r="J626" s="137" t="s">
        <v>192</v>
      </c>
      <c r="K626" s="21">
        <v>46150.652824074074</v>
      </c>
      <c r="L626" s="21">
        <v>46151.655347222222</v>
      </c>
      <c r="M626" s="137" t="s">
        <v>344</v>
      </c>
      <c r="N626" s="137" t="s">
        <v>345</v>
      </c>
      <c r="O626" s="137" t="s">
        <v>39</v>
      </c>
      <c r="P626" s="137">
        <v>0</v>
      </c>
      <c r="Q626" s="137" t="s">
        <v>191</v>
      </c>
      <c r="R626" s="137" t="s">
        <v>342</v>
      </c>
      <c r="S626" s="137" t="s">
        <v>181</v>
      </c>
    </row>
    <row r="627" spans="1:19" s="137" customFormat="1">
      <c r="A627" s="137" t="s">
        <v>186</v>
      </c>
      <c r="B627" s="137" t="s">
        <v>10</v>
      </c>
      <c r="C627" s="137" t="s">
        <v>185</v>
      </c>
      <c r="D627" s="137" t="s">
        <v>376</v>
      </c>
      <c r="E627" s="137">
        <v>31401</v>
      </c>
      <c r="F627" s="137" t="s">
        <v>198</v>
      </c>
      <c r="G627" s="137" t="s">
        <v>28</v>
      </c>
      <c r="H627" s="137" t="s">
        <v>341</v>
      </c>
      <c r="I627" s="137">
        <v>512170675</v>
      </c>
      <c r="J627" s="137" t="s">
        <v>192</v>
      </c>
      <c r="K627" s="21">
        <v>46150.652824074074</v>
      </c>
      <c r="L627" s="21">
        <v>46151.655347222222</v>
      </c>
      <c r="M627" s="137" t="s">
        <v>344</v>
      </c>
      <c r="N627" s="137" t="s">
        <v>346</v>
      </c>
      <c r="O627" s="137" t="s">
        <v>39</v>
      </c>
      <c r="P627" s="137">
        <v>0</v>
      </c>
      <c r="Q627" s="137" t="s">
        <v>191</v>
      </c>
      <c r="R627" s="137" t="s">
        <v>342</v>
      </c>
      <c r="S627" s="137" t="s">
        <v>181</v>
      </c>
    </row>
    <row r="628" spans="1:19" s="137" customFormat="1">
      <c r="A628" s="137" t="s">
        <v>186</v>
      </c>
      <c r="B628" s="137" t="s">
        <v>10</v>
      </c>
      <c r="C628" s="137" t="s">
        <v>185</v>
      </c>
      <c r="D628" s="137" t="s">
        <v>376</v>
      </c>
      <c r="E628" s="137">
        <v>31401</v>
      </c>
      <c r="F628" s="137" t="s">
        <v>198</v>
      </c>
      <c r="G628" s="137" t="s">
        <v>28</v>
      </c>
      <c r="H628" s="137" t="s">
        <v>341</v>
      </c>
      <c r="I628" s="137">
        <v>512170675</v>
      </c>
      <c r="J628" s="137" t="s">
        <v>192</v>
      </c>
      <c r="K628" s="21">
        <v>46150.652824074074</v>
      </c>
      <c r="L628" s="21">
        <v>46151.655347222222</v>
      </c>
      <c r="M628" s="137" t="s">
        <v>347</v>
      </c>
      <c r="N628" s="137" t="s">
        <v>348</v>
      </c>
      <c r="O628" s="137" t="s">
        <v>41</v>
      </c>
      <c r="P628" s="137">
        <v>0</v>
      </c>
      <c r="Q628" s="137" t="s">
        <v>191</v>
      </c>
      <c r="R628" s="137" t="s">
        <v>342</v>
      </c>
      <c r="S628" s="137" t="s">
        <v>181</v>
      </c>
    </row>
    <row r="629" spans="1:19" s="137" customFormat="1">
      <c r="A629" s="137" t="s">
        <v>186</v>
      </c>
      <c r="B629" s="137" t="s">
        <v>10</v>
      </c>
      <c r="C629" s="137" t="s">
        <v>185</v>
      </c>
      <c r="D629" s="137" t="s">
        <v>376</v>
      </c>
      <c r="E629" s="137">
        <v>31401</v>
      </c>
      <c r="F629" s="137" t="s">
        <v>198</v>
      </c>
      <c r="G629" s="137" t="s">
        <v>28</v>
      </c>
      <c r="H629" s="137" t="s">
        <v>341</v>
      </c>
      <c r="I629" s="137">
        <v>512170675</v>
      </c>
      <c r="J629" s="137" t="s">
        <v>192</v>
      </c>
      <c r="K629" s="21">
        <v>46150.652824074074</v>
      </c>
      <c r="L629" s="21">
        <v>46151.655347222222</v>
      </c>
      <c r="M629" s="137" t="s">
        <v>347</v>
      </c>
      <c r="N629" s="137" t="s">
        <v>349</v>
      </c>
      <c r="O629" s="137" t="s">
        <v>39</v>
      </c>
      <c r="P629" s="137">
        <v>0</v>
      </c>
      <c r="Q629" s="137" t="s">
        <v>191</v>
      </c>
      <c r="R629" s="137" t="s">
        <v>342</v>
      </c>
      <c r="S629" s="137" t="s">
        <v>181</v>
      </c>
    </row>
    <row r="630" spans="1:19" s="137" customFormat="1">
      <c r="A630" s="137" t="s">
        <v>186</v>
      </c>
      <c r="B630" s="137" t="s">
        <v>10</v>
      </c>
      <c r="C630" s="137" t="s">
        <v>185</v>
      </c>
      <c r="D630" s="137" t="s">
        <v>376</v>
      </c>
      <c r="E630" s="137">
        <v>31401</v>
      </c>
      <c r="F630" s="137" t="s">
        <v>198</v>
      </c>
      <c r="G630" s="137" t="s">
        <v>28</v>
      </c>
      <c r="H630" s="137" t="s">
        <v>341</v>
      </c>
      <c r="I630" s="137">
        <v>512170675</v>
      </c>
      <c r="J630" s="137" t="s">
        <v>192</v>
      </c>
      <c r="K630" s="21">
        <v>46150.652824074074</v>
      </c>
      <c r="L630" s="21">
        <v>46151.655347222222</v>
      </c>
      <c r="M630" s="137" t="s">
        <v>347</v>
      </c>
      <c r="N630" s="137" t="s">
        <v>329</v>
      </c>
      <c r="O630" s="137" t="s">
        <v>35</v>
      </c>
      <c r="P630" s="137">
        <v>0</v>
      </c>
      <c r="Q630" s="137" t="s">
        <v>191</v>
      </c>
      <c r="R630" s="137" t="s">
        <v>342</v>
      </c>
      <c r="S630" s="137" t="s">
        <v>181</v>
      </c>
    </row>
    <row r="631" spans="1:19" s="137" customFormat="1">
      <c r="A631" s="137" t="s">
        <v>186</v>
      </c>
      <c r="B631" s="137" t="s">
        <v>10</v>
      </c>
      <c r="C631" s="137" t="s">
        <v>185</v>
      </c>
      <c r="D631" s="137" t="s">
        <v>376</v>
      </c>
      <c r="E631" s="137">
        <v>31401</v>
      </c>
      <c r="F631" s="137" t="s">
        <v>198</v>
      </c>
      <c r="G631" s="137" t="s">
        <v>28</v>
      </c>
      <c r="H631" s="137" t="s">
        <v>341</v>
      </c>
      <c r="I631" s="137">
        <v>512170675</v>
      </c>
      <c r="J631" s="137" t="s">
        <v>192</v>
      </c>
      <c r="K631" s="21">
        <v>46150.652824074074</v>
      </c>
      <c r="L631" s="21">
        <v>46151.655347222222</v>
      </c>
      <c r="M631" s="137" t="s">
        <v>347</v>
      </c>
      <c r="N631" s="137" t="s">
        <v>194</v>
      </c>
      <c r="O631" s="137" t="s">
        <v>41</v>
      </c>
      <c r="P631" s="137">
        <v>0</v>
      </c>
      <c r="Q631" s="137" t="s">
        <v>191</v>
      </c>
      <c r="R631" s="137" t="s">
        <v>342</v>
      </c>
      <c r="S631" s="137" t="s">
        <v>181</v>
      </c>
    </row>
    <row r="632" spans="1:19" s="137" customFormat="1">
      <c r="A632" s="137" t="s">
        <v>186</v>
      </c>
      <c r="B632" s="137" t="s">
        <v>10</v>
      </c>
      <c r="C632" s="137" t="s">
        <v>185</v>
      </c>
      <c r="D632" s="137" t="s">
        <v>376</v>
      </c>
      <c r="E632" s="137">
        <v>31401</v>
      </c>
      <c r="F632" s="137" t="s">
        <v>198</v>
      </c>
      <c r="G632" s="137" t="s">
        <v>28</v>
      </c>
      <c r="H632" s="137" t="s">
        <v>341</v>
      </c>
      <c r="I632" s="137">
        <v>512170675</v>
      </c>
      <c r="J632" s="137" t="s">
        <v>192</v>
      </c>
      <c r="K632" s="21">
        <v>46150.652824074074</v>
      </c>
      <c r="L632" s="21">
        <v>46151.655347222222</v>
      </c>
      <c r="M632" s="137" t="s">
        <v>347</v>
      </c>
      <c r="N632" s="137" t="s">
        <v>350</v>
      </c>
      <c r="O632" s="137" t="s">
        <v>39</v>
      </c>
      <c r="P632" s="137">
        <v>0</v>
      </c>
      <c r="Q632" s="137" t="s">
        <v>191</v>
      </c>
      <c r="R632" s="137" t="s">
        <v>342</v>
      </c>
      <c r="S632" s="137" t="s">
        <v>181</v>
      </c>
    </row>
    <row r="633" spans="1:19" s="137" customFormat="1">
      <c r="A633" s="137" t="s">
        <v>186</v>
      </c>
      <c r="B633" s="137" t="s">
        <v>10</v>
      </c>
      <c r="C633" s="137" t="s">
        <v>185</v>
      </c>
      <c r="D633" s="137" t="s">
        <v>376</v>
      </c>
      <c r="E633" s="137">
        <v>31401</v>
      </c>
      <c r="F633" s="137" t="s">
        <v>198</v>
      </c>
      <c r="G633" s="137" t="s">
        <v>28</v>
      </c>
      <c r="H633" s="137" t="s">
        <v>341</v>
      </c>
      <c r="I633" s="137">
        <v>512170675</v>
      </c>
      <c r="J633" s="137" t="s">
        <v>192</v>
      </c>
      <c r="K633" s="21">
        <v>46150.652824074074</v>
      </c>
      <c r="L633" s="21">
        <v>46151.655347222222</v>
      </c>
      <c r="M633" s="137" t="s">
        <v>347</v>
      </c>
      <c r="N633" s="137" t="s">
        <v>195</v>
      </c>
      <c r="O633" s="137" t="s">
        <v>41</v>
      </c>
      <c r="P633" s="137">
        <v>0</v>
      </c>
      <c r="Q633" s="137" t="s">
        <v>191</v>
      </c>
      <c r="R633" s="137" t="s">
        <v>342</v>
      </c>
      <c r="S633" s="137" t="s">
        <v>181</v>
      </c>
    </row>
    <row r="634" spans="1:19" s="137" customFormat="1">
      <c r="A634" s="137" t="s">
        <v>186</v>
      </c>
      <c r="B634" s="137" t="s">
        <v>10</v>
      </c>
      <c r="C634" s="137" t="s">
        <v>185</v>
      </c>
      <c r="D634" s="137" t="s">
        <v>376</v>
      </c>
      <c r="E634" s="137">
        <v>31401</v>
      </c>
      <c r="F634" s="137" t="s">
        <v>198</v>
      </c>
      <c r="G634" s="137" t="s">
        <v>28</v>
      </c>
      <c r="H634" s="137" t="s">
        <v>341</v>
      </c>
      <c r="I634" s="137">
        <v>512170675</v>
      </c>
      <c r="J634" s="137" t="s">
        <v>192</v>
      </c>
      <c r="K634" s="21">
        <v>46150.652824074074</v>
      </c>
      <c r="L634" s="21">
        <v>46151.655347222222</v>
      </c>
      <c r="M634" s="137" t="s">
        <v>347</v>
      </c>
      <c r="N634" s="137" t="s">
        <v>351</v>
      </c>
      <c r="O634" s="137" t="s">
        <v>35</v>
      </c>
      <c r="P634" s="137">
        <v>0</v>
      </c>
      <c r="Q634" s="137" t="s">
        <v>191</v>
      </c>
      <c r="R634" s="137" t="s">
        <v>342</v>
      </c>
      <c r="S634" s="137" t="s">
        <v>181</v>
      </c>
    </row>
    <row r="635" spans="1:19" s="137" customFormat="1">
      <c r="A635" s="137" t="s">
        <v>186</v>
      </c>
      <c r="B635" s="137" t="s">
        <v>10</v>
      </c>
      <c r="C635" s="137" t="s">
        <v>185</v>
      </c>
      <c r="D635" s="137" t="s">
        <v>376</v>
      </c>
      <c r="E635" s="137">
        <v>31401</v>
      </c>
      <c r="F635" s="137" t="s">
        <v>198</v>
      </c>
      <c r="G635" s="137" t="s">
        <v>28</v>
      </c>
      <c r="H635" s="137" t="s">
        <v>341</v>
      </c>
      <c r="I635" s="137">
        <v>512170675</v>
      </c>
      <c r="J635" s="137" t="s">
        <v>192</v>
      </c>
      <c r="K635" s="21">
        <v>46150.652824074074</v>
      </c>
      <c r="L635" s="21">
        <v>46151.655347222222</v>
      </c>
      <c r="M635" s="137" t="s">
        <v>347</v>
      </c>
      <c r="N635" s="137" t="s">
        <v>196</v>
      </c>
      <c r="O635" s="137" t="s">
        <v>41</v>
      </c>
      <c r="P635" s="137">
        <v>0</v>
      </c>
      <c r="Q635" s="137" t="s">
        <v>191</v>
      </c>
      <c r="R635" s="137" t="s">
        <v>342</v>
      </c>
      <c r="S635" s="137" t="s">
        <v>181</v>
      </c>
    </row>
    <row r="636" spans="1:19" s="137" customFormat="1">
      <c r="A636" s="137" t="s">
        <v>186</v>
      </c>
      <c r="B636" s="137" t="s">
        <v>10</v>
      </c>
      <c r="C636" s="137" t="s">
        <v>185</v>
      </c>
      <c r="D636" s="137" t="s">
        <v>376</v>
      </c>
      <c r="E636" s="137">
        <v>31401</v>
      </c>
      <c r="F636" s="137" t="s">
        <v>198</v>
      </c>
      <c r="G636" s="137" t="s">
        <v>28</v>
      </c>
      <c r="H636" s="137" t="s">
        <v>341</v>
      </c>
      <c r="I636" s="137">
        <v>512170675</v>
      </c>
      <c r="J636" s="137" t="s">
        <v>192</v>
      </c>
      <c r="K636" s="21">
        <v>46150.652824074074</v>
      </c>
      <c r="L636" s="21">
        <v>46151.655347222222</v>
      </c>
      <c r="M636" s="137" t="s">
        <v>352</v>
      </c>
      <c r="N636" s="137" t="s">
        <v>352</v>
      </c>
      <c r="O636" s="137" t="s">
        <v>35</v>
      </c>
      <c r="P636" s="137">
        <v>0</v>
      </c>
      <c r="Q636" s="137" t="s">
        <v>191</v>
      </c>
      <c r="R636" s="137" t="s">
        <v>342</v>
      </c>
      <c r="S636" s="137" t="s">
        <v>181</v>
      </c>
    </row>
    <row r="637" spans="1:19" s="137" customFormat="1">
      <c r="A637" s="137" t="s">
        <v>186</v>
      </c>
      <c r="B637" s="137" t="s">
        <v>10</v>
      </c>
      <c r="C637" s="137" t="s">
        <v>185</v>
      </c>
      <c r="D637" s="137" t="s">
        <v>376</v>
      </c>
      <c r="E637" s="137">
        <v>31401</v>
      </c>
      <c r="F637" s="137" t="s">
        <v>198</v>
      </c>
      <c r="G637" s="137" t="s">
        <v>28</v>
      </c>
      <c r="H637" s="137" t="s">
        <v>341</v>
      </c>
      <c r="I637" s="137">
        <v>512170675</v>
      </c>
      <c r="J637" s="137" t="s">
        <v>192</v>
      </c>
      <c r="K637" s="21">
        <v>46150.652824074074</v>
      </c>
      <c r="L637" s="21">
        <v>46151.655347222222</v>
      </c>
      <c r="M637" s="137" t="s">
        <v>353</v>
      </c>
      <c r="N637" s="137" t="s">
        <v>197</v>
      </c>
      <c r="O637" s="137" t="s">
        <v>41</v>
      </c>
      <c r="P637" s="137">
        <v>0</v>
      </c>
      <c r="Q637" s="137" t="s">
        <v>191</v>
      </c>
      <c r="R637" s="137" t="s">
        <v>342</v>
      </c>
      <c r="S637" s="137" t="s">
        <v>181</v>
      </c>
    </row>
    <row r="638" spans="1:19" s="137" customFormat="1">
      <c r="A638" s="137" t="s">
        <v>186</v>
      </c>
      <c r="B638" s="137" t="s">
        <v>10</v>
      </c>
      <c r="C638" s="137" t="s">
        <v>185</v>
      </c>
      <c r="D638" s="137" t="s">
        <v>376</v>
      </c>
      <c r="E638" s="137">
        <v>31401</v>
      </c>
      <c r="F638" s="137" t="s">
        <v>198</v>
      </c>
      <c r="G638" s="137" t="s">
        <v>28</v>
      </c>
      <c r="H638" s="137" t="s">
        <v>341</v>
      </c>
      <c r="I638" s="137">
        <v>512170675</v>
      </c>
      <c r="J638" s="137" t="s">
        <v>192</v>
      </c>
      <c r="K638" s="21">
        <v>46150.652824074074</v>
      </c>
      <c r="L638" s="21">
        <v>46151.655347222222</v>
      </c>
      <c r="M638" s="137" t="s">
        <v>353</v>
      </c>
      <c r="N638" s="137" t="s">
        <v>330</v>
      </c>
      <c r="O638" s="137" t="s">
        <v>41</v>
      </c>
      <c r="P638" s="137">
        <v>0</v>
      </c>
      <c r="Q638" s="137" t="s">
        <v>191</v>
      </c>
      <c r="R638" s="137" t="s">
        <v>342</v>
      </c>
      <c r="S638" s="137" t="s">
        <v>181</v>
      </c>
    </row>
    <row r="639" spans="1:19" s="137" customFormat="1">
      <c r="A639" s="137" t="s">
        <v>186</v>
      </c>
      <c r="B639" s="137" t="s">
        <v>10</v>
      </c>
      <c r="C639" s="137" t="s">
        <v>185</v>
      </c>
      <c r="D639" s="137" t="s">
        <v>376</v>
      </c>
      <c r="E639" s="137">
        <v>31401</v>
      </c>
      <c r="F639" s="137" t="s">
        <v>198</v>
      </c>
      <c r="G639" s="137" t="s">
        <v>28</v>
      </c>
      <c r="H639" s="137" t="s">
        <v>341</v>
      </c>
      <c r="I639" s="137">
        <v>512170675</v>
      </c>
      <c r="J639" s="137" t="s">
        <v>192</v>
      </c>
      <c r="K639" s="21">
        <v>46150.652824074074</v>
      </c>
      <c r="L639" s="21">
        <v>46151.655347222222</v>
      </c>
      <c r="M639" s="137" t="s">
        <v>353</v>
      </c>
      <c r="N639" s="137" t="s">
        <v>354</v>
      </c>
      <c r="O639" s="137" t="s">
        <v>39</v>
      </c>
      <c r="P639" s="137">
        <v>0</v>
      </c>
      <c r="Q639" s="137" t="s">
        <v>191</v>
      </c>
      <c r="R639" s="137" t="s">
        <v>342</v>
      </c>
      <c r="S639" s="137" t="s">
        <v>181</v>
      </c>
    </row>
    <row r="640" spans="1:19" s="137" customFormat="1">
      <c r="A640" s="137" t="s">
        <v>186</v>
      </c>
      <c r="B640" s="137" t="s">
        <v>10</v>
      </c>
      <c r="C640" s="137" t="s">
        <v>185</v>
      </c>
      <c r="D640" s="137" t="s">
        <v>376</v>
      </c>
      <c r="E640" s="137">
        <v>31401</v>
      </c>
      <c r="F640" s="137" t="s">
        <v>198</v>
      </c>
      <c r="G640" s="137" t="s">
        <v>28</v>
      </c>
      <c r="H640" s="137" t="s">
        <v>341</v>
      </c>
      <c r="I640" s="137">
        <v>512170675</v>
      </c>
      <c r="J640" s="137" t="s">
        <v>192</v>
      </c>
      <c r="K640" s="21">
        <v>46150.652824074074</v>
      </c>
      <c r="L640" s="21">
        <v>46151.655347222222</v>
      </c>
      <c r="M640" s="137" t="s">
        <v>353</v>
      </c>
      <c r="N640" s="137" t="s">
        <v>355</v>
      </c>
      <c r="O640" s="137" t="s">
        <v>35</v>
      </c>
      <c r="P640" s="137">
        <v>0</v>
      </c>
      <c r="Q640" s="137" t="s">
        <v>191</v>
      </c>
      <c r="R640" s="137" t="s">
        <v>342</v>
      </c>
      <c r="S640" s="137" t="s">
        <v>181</v>
      </c>
    </row>
    <row r="641" spans="1:19" s="137" customFormat="1">
      <c r="A641" s="137" t="s">
        <v>186</v>
      </c>
      <c r="B641" s="137" t="s">
        <v>10</v>
      </c>
      <c r="C641" s="137" t="s">
        <v>185</v>
      </c>
      <c r="D641" s="137" t="s">
        <v>376</v>
      </c>
      <c r="E641" s="137">
        <v>31401</v>
      </c>
      <c r="F641" s="137" t="s">
        <v>198</v>
      </c>
      <c r="G641" s="137" t="s">
        <v>28</v>
      </c>
      <c r="H641" s="137" t="s">
        <v>341</v>
      </c>
      <c r="I641" s="137">
        <v>512170675</v>
      </c>
      <c r="J641" s="137" t="s">
        <v>192</v>
      </c>
      <c r="K641" s="21">
        <v>46150.652824074074</v>
      </c>
      <c r="L641" s="21">
        <v>46151.655347222222</v>
      </c>
      <c r="M641" s="137" t="s">
        <v>353</v>
      </c>
      <c r="N641" s="137" t="s">
        <v>356</v>
      </c>
      <c r="O641" s="137" t="s">
        <v>39</v>
      </c>
      <c r="P641" s="137">
        <v>0</v>
      </c>
      <c r="Q641" s="137" t="s">
        <v>191</v>
      </c>
      <c r="R641" s="137" t="s">
        <v>342</v>
      </c>
      <c r="S641" s="137" t="s">
        <v>181</v>
      </c>
    </row>
    <row r="642" spans="1:19" s="137" customFormat="1">
      <c r="A642" s="137" t="s">
        <v>186</v>
      </c>
      <c r="B642" s="137" t="s">
        <v>10</v>
      </c>
      <c r="C642" s="137" t="s">
        <v>185</v>
      </c>
      <c r="D642" s="137" t="s">
        <v>376</v>
      </c>
      <c r="E642" s="137">
        <v>31401</v>
      </c>
      <c r="F642" s="137" t="s">
        <v>198</v>
      </c>
      <c r="G642" s="137" t="s">
        <v>28</v>
      </c>
      <c r="H642" s="137" t="s">
        <v>341</v>
      </c>
      <c r="I642" s="137">
        <v>512170675</v>
      </c>
      <c r="J642" s="137" t="s">
        <v>192</v>
      </c>
      <c r="K642" s="21">
        <v>46150.652824074074</v>
      </c>
      <c r="L642" s="21">
        <v>46151.655347222222</v>
      </c>
      <c r="M642" s="137" t="s">
        <v>353</v>
      </c>
      <c r="N642" s="137" t="s">
        <v>357</v>
      </c>
      <c r="O642" s="137" t="s">
        <v>39</v>
      </c>
      <c r="P642" s="137">
        <v>0</v>
      </c>
      <c r="Q642" s="137" t="s">
        <v>191</v>
      </c>
      <c r="R642" s="137" t="s">
        <v>342</v>
      </c>
      <c r="S642" s="137" t="s">
        <v>181</v>
      </c>
    </row>
    <row r="643" spans="1:19" s="137" customFormat="1">
      <c r="A643" s="137" t="s">
        <v>186</v>
      </c>
      <c r="B643" s="137" t="s">
        <v>10</v>
      </c>
      <c r="C643" s="137" t="s">
        <v>185</v>
      </c>
      <c r="D643" s="137" t="s">
        <v>376</v>
      </c>
      <c r="E643" s="137">
        <v>31401</v>
      </c>
      <c r="F643" s="137" t="s">
        <v>198</v>
      </c>
      <c r="G643" s="137" t="s">
        <v>28</v>
      </c>
      <c r="H643" s="137" t="s">
        <v>341</v>
      </c>
      <c r="I643" s="137">
        <v>512170675</v>
      </c>
      <c r="J643" s="137" t="s">
        <v>192</v>
      </c>
      <c r="K643" s="21">
        <v>46150.652824074074</v>
      </c>
      <c r="L643" s="21">
        <v>46151.655347222222</v>
      </c>
      <c r="M643" s="137" t="s">
        <v>358</v>
      </c>
      <c r="N643" s="137" t="s">
        <v>359</v>
      </c>
      <c r="O643" s="137" t="s">
        <v>39</v>
      </c>
      <c r="P643" s="137">
        <v>0</v>
      </c>
      <c r="Q643" s="137" t="s">
        <v>191</v>
      </c>
      <c r="R643" s="137" t="s">
        <v>342</v>
      </c>
      <c r="S643" s="137" t="s">
        <v>181</v>
      </c>
    </row>
    <row r="644" spans="1:19" s="137" customFormat="1">
      <c r="A644" s="137" t="s">
        <v>186</v>
      </c>
      <c r="B644" s="137" t="s">
        <v>10</v>
      </c>
      <c r="C644" s="137" t="s">
        <v>185</v>
      </c>
      <c r="D644" s="137" t="s">
        <v>376</v>
      </c>
      <c r="E644" s="137">
        <v>31401</v>
      </c>
      <c r="F644" s="137" t="s">
        <v>198</v>
      </c>
      <c r="G644" s="137" t="s">
        <v>28</v>
      </c>
      <c r="H644" s="137" t="s">
        <v>341</v>
      </c>
      <c r="I644" s="137">
        <v>512170675</v>
      </c>
      <c r="J644" s="137" t="s">
        <v>192</v>
      </c>
      <c r="K644" s="21">
        <v>46150.652824074074</v>
      </c>
      <c r="L644" s="21">
        <v>46151.655347222222</v>
      </c>
      <c r="M644" s="137" t="s">
        <v>358</v>
      </c>
      <c r="N644" s="137" t="s">
        <v>360</v>
      </c>
      <c r="O644" s="137" t="s">
        <v>35</v>
      </c>
      <c r="P644" s="137">
        <v>0</v>
      </c>
      <c r="Q644" s="137" t="s">
        <v>191</v>
      </c>
      <c r="R644" s="137" t="s">
        <v>342</v>
      </c>
      <c r="S644" s="137" t="s">
        <v>181</v>
      </c>
    </row>
    <row r="645" spans="1:19" s="137" customFormat="1">
      <c r="A645" s="137" t="s">
        <v>186</v>
      </c>
      <c r="B645" s="137" t="s">
        <v>10</v>
      </c>
      <c r="C645" s="137" t="s">
        <v>185</v>
      </c>
      <c r="D645" s="137" t="s">
        <v>376</v>
      </c>
      <c r="E645" s="137">
        <v>31401</v>
      </c>
      <c r="F645" s="137" t="s">
        <v>198</v>
      </c>
      <c r="G645" s="137" t="s">
        <v>28</v>
      </c>
      <c r="H645" s="137" t="s">
        <v>341</v>
      </c>
      <c r="I645" s="137">
        <v>512170675</v>
      </c>
      <c r="J645" s="137" t="s">
        <v>192</v>
      </c>
      <c r="K645" s="21">
        <v>46150.652824074074</v>
      </c>
      <c r="L645" s="21">
        <v>46151.655347222222</v>
      </c>
      <c r="M645" s="137" t="s">
        <v>358</v>
      </c>
      <c r="N645" s="137" t="s">
        <v>361</v>
      </c>
      <c r="O645" s="137" t="s">
        <v>41</v>
      </c>
      <c r="P645" s="137">
        <v>0</v>
      </c>
      <c r="Q645" s="137" t="s">
        <v>191</v>
      </c>
      <c r="R645" s="137" t="s">
        <v>342</v>
      </c>
      <c r="S645" s="137" t="s">
        <v>181</v>
      </c>
    </row>
    <row r="646" spans="1:19" s="137" customFormat="1">
      <c r="A646" s="137" t="s">
        <v>186</v>
      </c>
      <c r="B646" s="137" t="s">
        <v>10</v>
      </c>
      <c r="C646" s="137" t="s">
        <v>185</v>
      </c>
      <c r="D646" s="137" t="s">
        <v>376</v>
      </c>
      <c r="E646" s="137">
        <v>31401</v>
      </c>
      <c r="F646" s="137" t="s">
        <v>198</v>
      </c>
      <c r="G646" s="137" t="s">
        <v>28</v>
      </c>
      <c r="H646" s="137" t="s">
        <v>341</v>
      </c>
      <c r="I646" s="137">
        <v>512170675</v>
      </c>
      <c r="J646" s="137" t="s">
        <v>192</v>
      </c>
      <c r="K646" s="21">
        <v>46150.652824074074</v>
      </c>
      <c r="L646" s="21">
        <v>46151.655347222222</v>
      </c>
      <c r="M646" s="137" t="s">
        <v>362</v>
      </c>
      <c r="N646" s="137" t="s">
        <v>363</v>
      </c>
      <c r="O646" s="137" t="s">
        <v>37</v>
      </c>
      <c r="P646" s="137">
        <v>0</v>
      </c>
      <c r="Q646" s="137" t="s">
        <v>191</v>
      </c>
      <c r="R646" s="137" t="s">
        <v>342</v>
      </c>
      <c r="S646" s="137" t="s">
        <v>181</v>
      </c>
    </row>
    <row r="647" spans="1:19" s="137" customFormat="1">
      <c r="A647" s="137" t="s">
        <v>186</v>
      </c>
      <c r="B647" s="137" t="s">
        <v>10</v>
      </c>
      <c r="C647" s="137" t="s">
        <v>185</v>
      </c>
      <c r="D647" s="137" t="s">
        <v>376</v>
      </c>
      <c r="E647" s="137">
        <v>31401</v>
      </c>
      <c r="F647" s="137" t="s">
        <v>198</v>
      </c>
      <c r="G647" s="137" t="s">
        <v>28</v>
      </c>
      <c r="H647" s="137" t="s">
        <v>341</v>
      </c>
      <c r="I647" s="137">
        <v>512170675</v>
      </c>
      <c r="J647" s="137" t="s">
        <v>192</v>
      </c>
      <c r="K647" s="21">
        <v>46150.652824074074</v>
      </c>
      <c r="L647" s="21">
        <v>46151.655347222222</v>
      </c>
      <c r="M647" s="137" t="s">
        <v>364</v>
      </c>
      <c r="N647" s="137" t="s">
        <v>365</v>
      </c>
      <c r="O647" s="137" t="s">
        <v>35</v>
      </c>
      <c r="P647" s="137">
        <v>0</v>
      </c>
      <c r="Q647" s="137" t="s">
        <v>191</v>
      </c>
      <c r="R647" s="137" t="s">
        <v>342</v>
      </c>
      <c r="S647" s="137" t="s">
        <v>181</v>
      </c>
    </row>
    <row r="648" spans="1:19" s="137" customFormat="1">
      <c r="A648" s="137" t="s">
        <v>186</v>
      </c>
      <c r="B648" s="137" t="s">
        <v>10</v>
      </c>
      <c r="C648" s="137" t="s">
        <v>185</v>
      </c>
      <c r="D648" s="137" t="s">
        <v>376</v>
      </c>
      <c r="E648" s="137">
        <v>31401</v>
      </c>
      <c r="F648" s="137" t="s">
        <v>198</v>
      </c>
      <c r="G648" s="137" t="s">
        <v>28</v>
      </c>
      <c r="H648" s="137" t="s">
        <v>341</v>
      </c>
      <c r="I648" s="137">
        <v>512170675</v>
      </c>
      <c r="J648" s="137" t="s">
        <v>192</v>
      </c>
      <c r="K648" s="21">
        <v>46150.652824074074</v>
      </c>
      <c r="L648" s="21">
        <v>46151.655347222222</v>
      </c>
      <c r="M648" s="137" t="s">
        <v>364</v>
      </c>
      <c r="N648" s="137" t="s">
        <v>366</v>
      </c>
      <c r="O648" s="137" t="s">
        <v>35</v>
      </c>
      <c r="P648" s="137">
        <v>0</v>
      </c>
      <c r="Q648" s="137" t="s">
        <v>191</v>
      </c>
      <c r="R648" s="137" t="s">
        <v>342</v>
      </c>
      <c r="S648" s="137" t="s">
        <v>181</v>
      </c>
    </row>
    <row r="649" spans="1:19" s="137" customFormat="1">
      <c r="A649" s="137" t="s">
        <v>186</v>
      </c>
      <c r="B649" s="137" t="s">
        <v>10</v>
      </c>
      <c r="C649" s="137" t="s">
        <v>185</v>
      </c>
      <c r="D649" s="137" t="s">
        <v>376</v>
      </c>
      <c r="E649" s="137">
        <v>31401</v>
      </c>
      <c r="F649" s="137" t="s">
        <v>198</v>
      </c>
      <c r="G649" s="137" t="s">
        <v>28</v>
      </c>
      <c r="H649" s="137" t="s">
        <v>341</v>
      </c>
      <c r="I649" s="137">
        <v>512170675</v>
      </c>
      <c r="J649" s="137" t="s">
        <v>192</v>
      </c>
      <c r="K649" s="21">
        <v>46150.652824074074</v>
      </c>
      <c r="L649" s="21">
        <v>46151.655347222222</v>
      </c>
      <c r="M649" s="137" t="s">
        <v>364</v>
      </c>
      <c r="N649" s="137" t="s">
        <v>367</v>
      </c>
      <c r="O649" s="137" t="s">
        <v>41</v>
      </c>
      <c r="P649" s="137">
        <v>0</v>
      </c>
      <c r="Q649" s="137" t="s">
        <v>191</v>
      </c>
      <c r="R649" s="137" t="s">
        <v>342</v>
      </c>
      <c r="S649" s="137" t="s">
        <v>181</v>
      </c>
    </row>
    <row r="650" spans="1:19" s="137" customFormat="1">
      <c r="A650" s="137" t="s">
        <v>186</v>
      </c>
      <c r="B650" s="137" t="s">
        <v>120</v>
      </c>
      <c r="C650" s="137" t="s">
        <v>185</v>
      </c>
      <c r="D650" s="137" t="s">
        <v>317</v>
      </c>
      <c r="E650" s="137">
        <v>39025</v>
      </c>
      <c r="F650" s="137" t="s">
        <v>5</v>
      </c>
      <c r="G650" s="137" t="s">
        <v>28</v>
      </c>
      <c r="H650" s="137" t="s">
        <v>341</v>
      </c>
      <c r="I650" s="137">
        <v>512124926</v>
      </c>
      <c r="J650" s="137" t="s">
        <v>180</v>
      </c>
      <c r="K650" s="21">
        <v>46150.445601851854</v>
      </c>
      <c r="L650" s="21">
        <v>46152.697048611109</v>
      </c>
      <c r="M650" s="137" t="s">
        <v>287</v>
      </c>
      <c r="N650" s="137" t="s">
        <v>287</v>
      </c>
      <c r="O650" s="137" t="s">
        <v>35</v>
      </c>
      <c r="P650" s="137">
        <v>0</v>
      </c>
      <c r="Q650" s="137" t="s">
        <v>191</v>
      </c>
      <c r="R650" s="137" t="s">
        <v>342</v>
      </c>
      <c r="S650" s="137" t="s">
        <v>254</v>
      </c>
    </row>
    <row r="651" spans="1:19" s="137" customFormat="1">
      <c r="A651" s="137" t="s">
        <v>186</v>
      </c>
      <c r="B651" s="137" t="s">
        <v>120</v>
      </c>
      <c r="C651" s="137" t="s">
        <v>185</v>
      </c>
      <c r="D651" s="137" t="s">
        <v>317</v>
      </c>
      <c r="E651" s="137">
        <v>39025</v>
      </c>
      <c r="F651" s="137" t="s">
        <v>5</v>
      </c>
      <c r="G651" s="137" t="s">
        <v>28</v>
      </c>
      <c r="H651" s="137" t="s">
        <v>341</v>
      </c>
      <c r="I651" s="137">
        <v>512124926</v>
      </c>
      <c r="J651" s="137" t="s">
        <v>180</v>
      </c>
      <c r="K651" s="21">
        <v>46150.445601851854</v>
      </c>
      <c r="L651" s="21">
        <v>46152.697048611109</v>
      </c>
      <c r="M651" s="137" t="s">
        <v>343</v>
      </c>
      <c r="N651" s="137" t="s">
        <v>288</v>
      </c>
      <c r="O651" s="137" t="s">
        <v>39</v>
      </c>
      <c r="P651" s="137">
        <v>0</v>
      </c>
      <c r="Q651" s="137" t="s">
        <v>191</v>
      </c>
      <c r="R651" s="137" t="s">
        <v>342</v>
      </c>
      <c r="S651" s="137" t="s">
        <v>254</v>
      </c>
    </row>
    <row r="652" spans="1:19" s="137" customFormat="1">
      <c r="A652" s="137" t="s">
        <v>186</v>
      </c>
      <c r="B652" s="137" t="s">
        <v>120</v>
      </c>
      <c r="C652" s="137" t="s">
        <v>185</v>
      </c>
      <c r="D652" s="137" t="s">
        <v>317</v>
      </c>
      <c r="E652" s="137">
        <v>39025</v>
      </c>
      <c r="F652" s="137" t="s">
        <v>5</v>
      </c>
      <c r="G652" s="137" t="s">
        <v>28</v>
      </c>
      <c r="H652" s="137" t="s">
        <v>341</v>
      </c>
      <c r="I652" s="137">
        <v>512124926</v>
      </c>
      <c r="J652" s="137" t="s">
        <v>180</v>
      </c>
      <c r="K652" s="21">
        <v>46150.445601851854</v>
      </c>
      <c r="L652" s="21">
        <v>46152.697048611109</v>
      </c>
      <c r="M652" s="137" t="s">
        <v>343</v>
      </c>
      <c r="N652" s="137" t="s">
        <v>193</v>
      </c>
      <c r="O652" s="137" t="s">
        <v>35</v>
      </c>
      <c r="P652" s="137">
        <v>0</v>
      </c>
      <c r="Q652" s="137" t="s">
        <v>191</v>
      </c>
      <c r="R652" s="137" t="s">
        <v>342</v>
      </c>
      <c r="S652" s="137" t="s">
        <v>254</v>
      </c>
    </row>
    <row r="653" spans="1:19" s="137" customFormat="1">
      <c r="A653" s="137" t="s">
        <v>186</v>
      </c>
      <c r="B653" s="137" t="s">
        <v>120</v>
      </c>
      <c r="C653" s="137" t="s">
        <v>185</v>
      </c>
      <c r="D653" s="137" t="s">
        <v>317</v>
      </c>
      <c r="E653" s="137">
        <v>39025</v>
      </c>
      <c r="F653" s="137" t="s">
        <v>5</v>
      </c>
      <c r="G653" s="137" t="s">
        <v>28</v>
      </c>
      <c r="H653" s="137" t="s">
        <v>341</v>
      </c>
      <c r="I653" s="137">
        <v>512124926</v>
      </c>
      <c r="J653" s="137" t="s">
        <v>180</v>
      </c>
      <c r="K653" s="21">
        <v>46150.445601851854</v>
      </c>
      <c r="L653" s="21">
        <v>46152.697048611109</v>
      </c>
      <c r="M653" s="137" t="s">
        <v>344</v>
      </c>
      <c r="N653" s="137" t="s">
        <v>345</v>
      </c>
      <c r="O653" s="137" t="s">
        <v>39</v>
      </c>
      <c r="P653" s="137">
        <v>0</v>
      </c>
      <c r="Q653" s="137" t="s">
        <v>191</v>
      </c>
      <c r="R653" s="137" t="s">
        <v>342</v>
      </c>
      <c r="S653" s="137" t="s">
        <v>254</v>
      </c>
    </row>
    <row r="654" spans="1:19" s="137" customFormat="1">
      <c r="A654" s="137" t="s">
        <v>186</v>
      </c>
      <c r="B654" s="137" t="s">
        <v>120</v>
      </c>
      <c r="C654" s="137" t="s">
        <v>185</v>
      </c>
      <c r="D654" s="137" t="s">
        <v>317</v>
      </c>
      <c r="E654" s="137">
        <v>39025</v>
      </c>
      <c r="F654" s="137" t="s">
        <v>5</v>
      </c>
      <c r="G654" s="137" t="s">
        <v>28</v>
      </c>
      <c r="H654" s="137" t="s">
        <v>341</v>
      </c>
      <c r="I654" s="137">
        <v>512124926</v>
      </c>
      <c r="J654" s="137" t="s">
        <v>180</v>
      </c>
      <c r="K654" s="21">
        <v>46150.445601851854</v>
      </c>
      <c r="L654" s="21">
        <v>46152.697048611109</v>
      </c>
      <c r="M654" s="137" t="s">
        <v>344</v>
      </c>
      <c r="N654" s="137" t="s">
        <v>346</v>
      </c>
      <c r="O654" s="137" t="s">
        <v>39</v>
      </c>
      <c r="P654" s="137">
        <v>0</v>
      </c>
      <c r="Q654" s="137" t="s">
        <v>191</v>
      </c>
      <c r="R654" s="137" t="s">
        <v>342</v>
      </c>
      <c r="S654" s="137" t="s">
        <v>254</v>
      </c>
    </row>
    <row r="655" spans="1:19" s="137" customFormat="1">
      <c r="A655" s="137" t="s">
        <v>186</v>
      </c>
      <c r="B655" s="137" t="s">
        <v>120</v>
      </c>
      <c r="C655" s="137" t="s">
        <v>185</v>
      </c>
      <c r="D655" s="137" t="s">
        <v>317</v>
      </c>
      <c r="E655" s="137">
        <v>39025</v>
      </c>
      <c r="F655" s="137" t="s">
        <v>5</v>
      </c>
      <c r="G655" s="137" t="s">
        <v>28</v>
      </c>
      <c r="H655" s="137" t="s">
        <v>341</v>
      </c>
      <c r="I655" s="137">
        <v>512124926</v>
      </c>
      <c r="J655" s="137" t="s">
        <v>180</v>
      </c>
      <c r="K655" s="21">
        <v>46150.445601851854</v>
      </c>
      <c r="L655" s="21">
        <v>46152.697048611109</v>
      </c>
      <c r="M655" s="137" t="s">
        <v>347</v>
      </c>
      <c r="N655" s="137" t="s">
        <v>348</v>
      </c>
      <c r="O655" s="137" t="s">
        <v>41</v>
      </c>
      <c r="P655" s="137">
        <v>0</v>
      </c>
      <c r="Q655" s="137" t="s">
        <v>191</v>
      </c>
      <c r="R655" s="137" t="s">
        <v>342</v>
      </c>
      <c r="S655" s="137" t="s">
        <v>254</v>
      </c>
    </row>
    <row r="656" spans="1:19" s="137" customFormat="1">
      <c r="A656" s="137" t="s">
        <v>186</v>
      </c>
      <c r="B656" s="137" t="s">
        <v>120</v>
      </c>
      <c r="C656" s="137" t="s">
        <v>185</v>
      </c>
      <c r="D656" s="137" t="s">
        <v>317</v>
      </c>
      <c r="E656" s="137">
        <v>39025</v>
      </c>
      <c r="F656" s="137" t="s">
        <v>5</v>
      </c>
      <c r="G656" s="137" t="s">
        <v>28</v>
      </c>
      <c r="H656" s="137" t="s">
        <v>341</v>
      </c>
      <c r="I656" s="137">
        <v>512124926</v>
      </c>
      <c r="J656" s="137" t="s">
        <v>180</v>
      </c>
      <c r="K656" s="21">
        <v>46150.445601851854</v>
      </c>
      <c r="L656" s="21">
        <v>46152.697048611109</v>
      </c>
      <c r="M656" s="137" t="s">
        <v>347</v>
      </c>
      <c r="N656" s="137" t="s">
        <v>349</v>
      </c>
      <c r="O656" s="137" t="s">
        <v>39</v>
      </c>
      <c r="P656" s="137">
        <v>0</v>
      </c>
      <c r="Q656" s="137" t="s">
        <v>191</v>
      </c>
      <c r="R656" s="137" t="s">
        <v>342</v>
      </c>
      <c r="S656" s="137" t="s">
        <v>254</v>
      </c>
    </row>
    <row r="657" spans="1:19" s="137" customFormat="1">
      <c r="A657" s="137" t="s">
        <v>186</v>
      </c>
      <c r="B657" s="137" t="s">
        <v>120</v>
      </c>
      <c r="C657" s="137" t="s">
        <v>185</v>
      </c>
      <c r="D657" s="137" t="s">
        <v>317</v>
      </c>
      <c r="E657" s="137">
        <v>39025</v>
      </c>
      <c r="F657" s="137" t="s">
        <v>5</v>
      </c>
      <c r="G657" s="137" t="s">
        <v>28</v>
      </c>
      <c r="H657" s="137" t="s">
        <v>341</v>
      </c>
      <c r="I657" s="137">
        <v>512124926</v>
      </c>
      <c r="J657" s="137" t="s">
        <v>180</v>
      </c>
      <c r="K657" s="21">
        <v>46150.445601851854</v>
      </c>
      <c r="L657" s="21">
        <v>46152.697048611109</v>
      </c>
      <c r="M657" s="137" t="s">
        <v>347</v>
      </c>
      <c r="N657" s="137" t="s">
        <v>329</v>
      </c>
      <c r="O657" s="137" t="s">
        <v>35</v>
      </c>
      <c r="P657" s="137">
        <v>0</v>
      </c>
      <c r="Q657" s="137" t="s">
        <v>191</v>
      </c>
      <c r="R657" s="137" t="s">
        <v>342</v>
      </c>
      <c r="S657" s="137" t="s">
        <v>254</v>
      </c>
    </row>
    <row r="658" spans="1:19" s="137" customFormat="1">
      <c r="A658" s="137" t="s">
        <v>186</v>
      </c>
      <c r="B658" s="137" t="s">
        <v>120</v>
      </c>
      <c r="C658" s="137" t="s">
        <v>185</v>
      </c>
      <c r="D658" s="137" t="s">
        <v>317</v>
      </c>
      <c r="E658" s="137">
        <v>39025</v>
      </c>
      <c r="F658" s="137" t="s">
        <v>5</v>
      </c>
      <c r="G658" s="137" t="s">
        <v>28</v>
      </c>
      <c r="H658" s="137" t="s">
        <v>341</v>
      </c>
      <c r="I658" s="137">
        <v>512124926</v>
      </c>
      <c r="J658" s="137" t="s">
        <v>180</v>
      </c>
      <c r="K658" s="21">
        <v>46150.445601851854</v>
      </c>
      <c r="L658" s="21">
        <v>46152.697048611109</v>
      </c>
      <c r="M658" s="137" t="s">
        <v>347</v>
      </c>
      <c r="N658" s="137" t="s">
        <v>194</v>
      </c>
      <c r="O658" s="137" t="s">
        <v>41</v>
      </c>
      <c r="P658" s="137">
        <v>0</v>
      </c>
      <c r="Q658" s="137" t="s">
        <v>191</v>
      </c>
      <c r="R658" s="137" t="s">
        <v>342</v>
      </c>
      <c r="S658" s="137" t="s">
        <v>254</v>
      </c>
    </row>
    <row r="659" spans="1:19" s="137" customFormat="1">
      <c r="A659" s="137" t="s">
        <v>186</v>
      </c>
      <c r="B659" s="137" t="s">
        <v>120</v>
      </c>
      <c r="C659" s="137" t="s">
        <v>185</v>
      </c>
      <c r="D659" s="137" t="s">
        <v>317</v>
      </c>
      <c r="E659" s="137">
        <v>39025</v>
      </c>
      <c r="F659" s="137" t="s">
        <v>5</v>
      </c>
      <c r="G659" s="137" t="s">
        <v>28</v>
      </c>
      <c r="H659" s="137" t="s">
        <v>341</v>
      </c>
      <c r="I659" s="137">
        <v>512124926</v>
      </c>
      <c r="J659" s="137" t="s">
        <v>180</v>
      </c>
      <c r="K659" s="21">
        <v>46150.445601851854</v>
      </c>
      <c r="L659" s="21">
        <v>46152.697048611109</v>
      </c>
      <c r="M659" s="137" t="s">
        <v>347</v>
      </c>
      <c r="N659" s="137" t="s">
        <v>350</v>
      </c>
      <c r="O659" s="137" t="s">
        <v>39</v>
      </c>
      <c r="P659" s="137">
        <v>0</v>
      </c>
      <c r="Q659" s="137" t="s">
        <v>191</v>
      </c>
      <c r="R659" s="137" t="s">
        <v>342</v>
      </c>
      <c r="S659" s="137" t="s">
        <v>254</v>
      </c>
    </row>
    <row r="660" spans="1:19" s="137" customFormat="1">
      <c r="A660" s="137" t="s">
        <v>186</v>
      </c>
      <c r="B660" s="137" t="s">
        <v>120</v>
      </c>
      <c r="C660" s="137" t="s">
        <v>185</v>
      </c>
      <c r="D660" s="137" t="s">
        <v>317</v>
      </c>
      <c r="E660" s="137">
        <v>39025</v>
      </c>
      <c r="F660" s="137" t="s">
        <v>5</v>
      </c>
      <c r="G660" s="137" t="s">
        <v>28</v>
      </c>
      <c r="H660" s="137" t="s">
        <v>341</v>
      </c>
      <c r="I660" s="137">
        <v>512124926</v>
      </c>
      <c r="J660" s="137" t="s">
        <v>180</v>
      </c>
      <c r="K660" s="21">
        <v>46150.445601851854</v>
      </c>
      <c r="L660" s="21">
        <v>46152.697048611109</v>
      </c>
      <c r="M660" s="137" t="s">
        <v>347</v>
      </c>
      <c r="N660" s="137" t="s">
        <v>195</v>
      </c>
      <c r="O660" s="137" t="s">
        <v>41</v>
      </c>
      <c r="P660" s="137">
        <v>0</v>
      </c>
      <c r="Q660" s="137" t="s">
        <v>67</v>
      </c>
      <c r="R660" s="137" t="s">
        <v>383</v>
      </c>
      <c r="S660" s="137" t="s">
        <v>254</v>
      </c>
    </row>
    <row r="661" spans="1:19" s="137" customFormat="1">
      <c r="A661" s="137" t="s">
        <v>186</v>
      </c>
      <c r="B661" s="137" t="s">
        <v>120</v>
      </c>
      <c r="C661" s="137" t="s">
        <v>185</v>
      </c>
      <c r="D661" s="137" t="s">
        <v>317</v>
      </c>
      <c r="E661" s="137">
        <v>39025</v>
      </c>
      <c r="F661" s="137" t="s">
        <v>5</v>
      </c>
      <c r="G661" s="137" t="s">
        <v>28</v>
      </c>
      <c r="H661" s="137" t="s">
        <v>341</v>
      </c>
      <c r="I661" s="137">
        <v>512124926</v>
      </c>
      <c r="J661" s="137" t="s">
        <v>180</v>
      </c>
      <c r="K661" s="21">
        <v>46150.445601851854</v>
      </c>
      <c r="L661" s="21">
        <v>46152.697048611109</v>
      </c>
      <c r="M661" s="137" t="s">
        <v>347</v>
      </c>
      <c r="N661" s="137" t="s">
        <v>351</v>
      </c>
      <c r="O661" s="137" t="s">
        <v>35</v>
      </c>
      <c r="P661" s="137">
        <v>0</v>
      </c>
      <c r="Q661" s="137" t="s">
        <v>191</v>
      </c>
      <c r="R661" s="137" t="s">
        <v>342</v>
      </c>
      <c r="S661" s="137" t="s">
        <v>254</v>
      </c>
    </row>
    <row r="662" spans="1:19" s="137" customFormat="1">
      <c r="A662" s="137" t="s">
        <v>186</v>
      </c>
      <c r="B662" s="137" t="s">
        <v>120</v>
      </c>
      <c r="C662" s="137" t="s">
        <v>185</v>
      </c>
      <c r="D662" s="137" t="s">
        <v>317</v>
      </c>
      <c r="E662" s="137">
        <v>39025</v>
      </c>
      <c r="F662" s="137" t="s">
        <v>5</v>
      </c>
      <c r="G662" s="137" t="s">
        <v>28</v>
      </c>
      <c r="H662" s="137" t="s">
        <v>341</v>
      </c>
      <c r="I662" s="137">
        <v>512124926</v>
      </c>
      <c r="J662" s="137" t="s">
        <v>180</v>
      </c>
      <c r="K662" s="21">
        <v>46150.445601851854</v>
      </c>
      <c r="L662" s="21">
        <v>46152.697048611109</v>
      </c>
      <c r="M662" s="137" t="s">
        <v>347</v>
      </c>
      <c r="N662" s="137" t="s">
        <v>196</v>
      </c>
      <c r="O662" s="137" t="s">
        <v>41</v>
      </c>
      <c r="P662" s="137">
        <v>0</v>
      </c>
      <c r="Q662" s="137" t="s">
        <v>191</v>
      </c>
      <c r="R662" s="137" t="s">
        <v>342</v>
      </c>
      <c r="S662" s="137" t="s">
        <v>254</v>
      </c>
    </row>
    <row r="663" spans="1:19" s="137" customFormat="1">
      <c r="A663" s="137" t="s">
        <v>186</v>
      </c>
      <c r="B663" s="137" t="s">
        <v>120</v>
      </c>
      <c r="C663" s="137" t="s">
        <v>185</v>
      </c>
      <c r="D663" s="137" t="s">
        <v>317</v>
      </c>
      <c r="E663" s="137">
        <v>39025</v>
      </c>
      <c r="F663" s="137" t="s">
        <v>5</v>
      </c>
      <c r="G663" s="137" t="s">
        <v>28</v>
      </c>
      <c r="H663" s="137" t="s">
        <v>341</v>
      </c>
      <c r="I663" s="137">
        <v>512124926</v>
      </c>
      <c r="J663" s="137" t="s">
        <v>180</v>
      </c>
      <c r="K663" s="21">
        <v>46150.445601851854</v>
      </c>
      <c r="L663" s="21">
        <v>46152.697048611109</v>
      </c>
      <c r="M663" s="137" t="s">
        <v>352</v>
      </c>
      <c r="N663" s="137" t="s">
        <v>352</v>
      </c>
      <c r="O663" s="137" t="s">
        <v>35</v>
      </c>
      <c r="P663" s="137">
        <v>0</v>
      </c>
      <c r="Q663" s="137" t="s">
        <v>191</v>
      </c>
      <c r="R663" s="137" t="s">
        <v>342</v>
      </c>
      <c r="S663" s="137" t="s">
        <v>254</v>
      </c>
    </row>
    <row r="664" spans="1:19" s="137" customFormat="1">
      <c r="A664" s="137" t="s">
        <v>186</v>
      </c>
      <c r="B664" s="137" t="s">
        <v>120</v>
      </c>
      <c r="C664" s="137" t="s">
        <v>185</v>
      </c>
      <c r="D664" s="137" t="s">
        <v>317</v>
      </c>
      <c r="E664" s="137">
        <v>39025</v>
      </c>
      <c r="F664" s="137" t="s">
        <v>5</v>
      </c>
      <c r="G664" s="137" t="s">
        <v>28</v>
      </c>
      <c r="H664" s="137" t="s">
        <v>341</v>
      </c>
      <c r="I664" s="137">
        <v>512124926</v>
      </c>
      <c r="J664" s="137" t="s">
        <v>180</v>
      </c>
      <c r="K664" s="21">
        <v>46150.445601851854</v>
      </c>
      <c r="L664" s="21">
        <v>46152.697048611109</v>
      </c>
      <c r="M664" s="137" t="s">
        <v>353</v>
      </c>
      <c r="N664" s="137" t="s">
        <v>197</v>
      </c>
      <c r="O664" s="137" t="s">
        <v>41</v>
      </c>
      <c r="P664" s="137">
        <v>0</v>
      </c>
      <c r="Q664" s="137" t="s">
        <v>191</v>
      </c>
      <c r="R664" s="137" t="s">
        <v>342</v>
      </c>
      <c r="S664" s="137" t="s">
        <v>254</v>
      </c>
    </row>
    <row r="665" spans="1:19" s="137" customFormat="1">
      <c r="A665" s="137" t="s">
        <v>186</v>
      </c>
      <c r="B665" s="137" t="s">
        <v>120</v>
      </c>
      <c r="C665" s="137" t="s">
        <v>185</v>
      </c>
      <c r="D665" s="137" t="s">
        <v>317</v>
      </c>
      <c r="E665" s="137">
        <v>39025</v>
      </c>
      <c r="F665" s="137" t="s">
        <v>5</v>
      </c>
      <c r="G665" s="137" t="s">
        <v>28</v>
      </c>
      <c r="H665" s="137" t="s">
        <v>341</v>
      </c>
      <c r="I665" s="137">
        <v>512124926</v>
      </c>
      <c r="J665" s="137" t="s">
        <v>180</v>
      </c>
      <c r="K665" s="21">
        <v>46150.445601851854</v>
      </c>
      <c r="L665" s="21">
        <v>46152.697048611109</v>
      </c>
      <c r="M665" s="137" t="s">
        <v>353</v>
      </c>
      <c r="N665" s="137" t="s">
        <v>330</v>
      </c>
      <c r="O665" s="137" t="s">
        <v>41</v>
      </c>
      <c r="P665" s="137">
        <v>0</v>
      </c>
      <c r="Q665" s="137" t="s">
        <v>191</v>
      </c>
      <c r="R665" s="137" t="s">
        <v>342</v>
      </c>
      <c r="S665" s="137" t="s">
        <v>254</v>
      </c>
    </row>
    <row r="666" spans="1:19" s="137" customFormat="1">
      <c r="A666" s="137" t="s">
        <v>186</v>
      </c>
      <c r="B666" s="137" t="s">
        <v>120</v>
      </c>
      <c r="C666" s="137" t="s">
        <v>185</v>
      </c>
      <c r="D666" s="137" t="s">
        <v>317</v>
      </c>
      <c r="E666" s="137">
        <v>39025</v>
      </c>
      <c r="F666" s="137" t="s">
        <v>5</v>
      </c>
      <c r="G666" s="137" t="s">
        <v>28</v>
      </c>
      <c r="H666" s="137" t="s">
        <v>341</v>
      </c>
      <c r="I666" s="137">
        <v>512124926</v>
      </c>
      <c r="J666" s="137" t="s">
        <v>180</v>
      </c>
      <c r="K666" s="21">
        <v>46150.445601851854</v>
      </c>
      <c r="L666" s="21">
        <v>46152.697048611109</v>
      </c>
      <c r="M666" s="137" t="s">
        <v>353</v>
      </c>
      <c r="N666" s="137" t="s">
        <v>354</v>
      </c>
      <c r="O666" s="137" t="s">
        <v>39</v>
      </c>
      <c r="P666" s="137">
        <v>0</v>
      </c>
      <c r="Q666" s="137" t="s">
        <v>191</v>
      </c>
      <c r="R666" s="137" t="s">
        <v>342</v>
      </c>
      <c r="S666" s="137" t="s">
        <v>254</v>
      </c>
    </row>
    <row r="667" spans="1:19" s="137" customFormat="1">
      <c r="A667" s="137" t="s">
        <v>186</v>
      </c>
      <c r="B667" s="137" t="s">
        <v>120</v>
      </c>
      <c r="C667" s="137" t="s">
        <v>185</v>
      </c>
      <c r="D667" s="137" t="s">
        <v>317</v>
      </c>
      <c r="E667" s="137">
        <v>39025</v>
      </c>
      <c r="F667" s="137" t="s">
        <v>5</v>
      </c>
      <c r="G667" s="137" t="s">
        <v>28</v>
      </c>
      <c r="H667" s="137" t="s">
        <v>341</v>
      </c>
      <c r="I667" s="137">
        <v>512124926</v>
      </c>
      <c r="J667" s="137" t="s">
        <v>180</v>
      </c>
      <c r="K667" s="21">
        <v>46150.445601851854</v>
      </c>
      <c r="L667" s="21">
        <v>46152.697048611109</v>
      </c>
      <c r="M667" s="137" t="s">
        <v>353</v>
      </c>
      <c r="N667" s="137" t="s">
        <v>355</v>
      </c>
      <c r="O667" s="137" t="s">
        <v>35</v>
      </c>
      <c r="P667" s="137">
        <v>0</v>
      </c>
      <c r="Q667" s="137" t="s">
        <v>191</v>
      </c>
      <c r="R667" s="137" t="s">
        <v>342</v>
      </c>
      <c r="S667" s="137" t="s">
        <v>254</v>
      </c>
    </row>
    <row r="668" spans="1:19" s="137" customFormat="1">
      <c r="A668" s="137" t="s">
        <v>186</v>
      </c>
      <c r="B668" s="137" t="s">
        <v>120</v>
      </c>
      <c r="C668" s="137" t="s">
        <v>185</v>
      </c>
      <c r="D668" s="137" t="s">
        <v>317</v>
      </c>
      <c r="E668" s="137">
        <v>39025</v>
      </c>
      <c r="F668" s="137" t="s">
        <v>5</v>
      </c>
      <c r="G668" s="137" t="s">
        <v>28</v>
      </c>
      <c r="H668" s="137" t="s">
        <v>341</v>
      </c>
      <c r="I668" s="137">
        <v>512124926</v>
      </c>
      <c r="J668" s="137" t="s">
        <v>180</v>
      </c>
      <c r="K668" s="21">
        <v>46150.445601851854</v>
      </c>
      <c r="L668" s="21">
        <v>46152.697048611109</v>
      </c>
      <c r="M668" s="137" t="s">
        <v>353</v>
      </c>
      <c r="N668" s="137" t="s">
        <v>356</v>
      </c>
      <c r="O668" s="137" t="s">
        <v>39</v>
      </c>
      <c r="P668" s="137">
        <v>0</v>
      </c>
      <c r="Q668" s="137" t="s">
        <v>191</v>
      </c>
      <c r="R668" s="137" t="s">
        <v>342</v>
      </c>
      <c r="S668" s="137" t="s">
        <v>254</v>
      </c>
    </row>
    <row r="669" spans="1:19" s="137" customFormat="1">
      <c r="A669" s="137" t="s">
        <v>186</v>
      </c>
      <c r="B669" s="137" t="s">
        <v>120</v>
      </c>
      <c r="C669" s="137" t="s">
        <v>185</v>
      </c>
      <c r="D669" s="137" t="s">
        <v>317</v>
      </c>
      <c r="E669" s="137">
        <v>39025</v>
      </c>
      <c r="F669" s="137" t="s">
        <v>5</v>
      </c>
      <c r="G669" s="137" t="s">
        <v>28</v>
      </c>
      <c r="H669" s="137" t="s">
        <v>341</v>
      </c>
      <c r="I669" s="137">
        <v>512124926</v>
      </c>
      <c r="J669" s="137" t="s">
        <v>180</v>
      </c>
      <c r="K669" s="21">
        <v>46150.445601851854</v>
      </c>
      <c r="L669" s="21">
        <v>46152.697048611109</v>
      </c>
      <c r="M669" s="137" t="s">
        <v>353</v>
      </c>
      <c r="N669" s="137" t="s">
        <v>357</v>
      </c>
      <c r="O669" s="137" t="s">
        <v>39</v>
      </c>
      <c r="P669" s="137">
        <v>0</v>
      </c>
      <c r="Q669" s="137" t="s">
        <v>191</v>
      </c>
      <c r="R669" s="137" t="s">
        <v>342</v>
      </c>
      <c r="S669" s="137" t="s">
        <v>254</v>
      </c>
    </row>
    <row r="670" spans="1:19" s="137" customFormat="1">
      <c r="A670" s="137" t="s">
        <v>186</v>
      </c>
      <c r="B670" s="137" t="s">
        <v>120</v>
      </c>
      <c r="C670" s="137" t="s">
        <v>185</v>
      </c>
      <c r="D670" s="137" t="s">
        <v>317</v>
      </c>
      <c r="E670" s="137">
        <v>39025</v>
      </c>
      <c r="F670" s="137" t="s">
        <v>5</v>
      </c>
      <c r="G670" s="137" t="s">
        <v>28</v>
      </c>
      <c r="H670" s="137" t="s">
        <v>341</v>
      </c>
      <c r="I670" s="137">
        <v>512124926</v>
      </c>
      <c r="J670" s="137" t="s">
        <v>180</v>
      </c>
      <c r="K670" s="21">
        <v>46150.445601851854</v>
      </c>
      <c r="L670" s="21">
        <v>46152.697048611109</v>
      </c>
      <c r="M670" s="137" t="s">
        <v>358</v>
      </c>
      <c r="N670" s="137" t="s">
        <v>359</v>
      </c>
      <c r="O670" s="137" t="s">
        <v>39</v>
      </c>
      <c r="P670" s="137">
        <v>0</v>
      </c>
      <c r="Q670" s="137" t="s">
        <v>191</v>
      </c>
      <c r="R670" s="137" t="s">
        <v>342</v>
      </c>
      <c r="S670" s="137" t="s">
        <v>254</v>
      </c>
    </row>
    <row r="671" spans="1:19" s="137" customFormat="1">
      <c r="A671" s="137" t="s">
        <v>186</v>
      </c>
      <c r="B671" s="137" t="s">
        <v>120</v>
      </c>
      <c r="C671" s="137" t="s">
        <v>185</v>
      </c>
      <c r="D671" s="137" t="s">
        <v>317</v>
      </c>
      <c r="E671" s="137">
        <v>39025</v>
      </c>
      <c r="F671" s="137" t="s">
        <v>5</v>
      </c>
      <c r="G671" s="137" t="s">
        <v>28</v>
      </c>
      <c r="H671" s="137" t="s">
        <v>341</v>
      </c>
      <c r="I671" s="137">
        <v>512124926</v>
      </c>
      <c r="J671" s="137" t="s">
        <v>180</v>
      </c>
      <c r="K671" s="21">
        <v>46150.445601851854</v>
      </c>
      <c r="L671" s="21">
        <v>46152.697048611109</v>
      </c>
      <c r="M671" s="137" t="s">
        <v>358</v>
      </c>
      <c r="N671" s="137" t="s">
        <v>360</v>
      </c>
      <c r="O671" s="137" t="s">
        <v>35</v>
      </c>
      <c r="P671" s="137">
        <v>0</v>
      </c>
      <c r="Q671" s="137" t="s">
        <v>191</v>
      </c>
      <c r="R671" s="137" t="s">
        <v>342</v>
      </c>
      <c r="S671" s="137" t="s">
        <v>254</v>
      </c>
    </row>
    <row r="672" spans="1:19" s="137" customFormat="1">
      <c r="A672" s="137" t="s">
        <v>186</v>
      </c>
      <c r="B672" s="137" t="s">
        <v>120</v>
      </c>
      <c r="C672" s="137" t="s">
        <v>185</v>
      </c>
      <c r="D672" s="137" t="s">
        <v>317</v>
      </c>
      <c r="E672" s="137">
        <v>39025</v>
      </c>
      <c r="F672" s="137" t="s">
        <v>5</v>
      </c>
      <c r="G672" s="137" t="s">
        <v>28</v>
      </c>
      <c r="H672" s="137" t="s">
        <v>341</v>
      </c>
      <c r="I672" s="137">
        <v>512124926</v>
      </c>
      <c r="J672" s="137" t="s">
        <v>180</v>
      </c>
      <c r="K672" s="21">
        <v>46150.445601851854</v>
      </c>
      <c r="L672" s="21">
        <v>46152.697048611109</v>
      </c>
      <c r="M672" s="137" t="s">
        <v>358</v>
      </c>
      <c r="N672" s="137" t="s">
        <v>361</v>
      </c>
      <c r="O672" s="137" t="s">
        <v>41</v>
      </c>
      <c r="P672" s="137">
        <v>0</v>
      </c>
      <c r="Q672" s="137" t="s">
        <v>191</v>
      </c>
      <c r="R672" s="137" t="s">
        <v>342</v>
      </c>
      <c r="S672" s="137" t="s">
        <v>254</v>
      </c>
    </row>
    <row r="673" spans="1:19" s="137" customFormat="1">
      <c r="A673" s="137" t="s">
        <v>186</v>
      </c>
      <c r="B673" s="137" t="s">
        <v>120</v>
      </c>
      <c r="C673" s="137" t="s">
        <v>185</v>
      </c>
      <c r="D673" s="137" t="s">
        <v>317</v>
      </c>
      <c r="E673" s="137">
        <v>39025</v>
      </c>
      <c r="F673" s="137" t="s">
        <v>5</v>
      </c>
      <c r="G673" s="137" t="s">
        <v>28</v>
      </c>
      <c r="H673" s="137" t="s">
        <v>341</v>
      </c>
      <c r="I673" s="137">
        <v>512124926</v>
      </c>
      <c r="J673" s="137" t="s">
        <v>180</v>
      </c>
      <c r="K673" s="21">
        <v>46150.445601851854</v>
      </c>
      <c r="L673" s="21">
        <v>46152.697048611109</v>
      </c>
      <c r="M673" s="137" t="s">
        <v>362</v>
      </c>
      <c r="N673" s="137" t="s">
        <v>363</v>
      </c>
      <c r="O673" s="137" t="s">
        <v>37</v>
      </c>
      <c r="P673" s="137">
        <v>0</v>
      </c>
      <c r="Q673" s="137" t="s">
        <v>191</v>
      </c>
      <c r="R673" s="137" t="s">
        <v>342</v>
      </c>
      <c r="S673" s="137" t="s">
        <v>254</v>
      </c>
    </row>
    <row r="674" spans="1:19" s="137" customFormat="1">
      <c r="A674" s="137" t="s">
        <v>186</v>
      </c>
      <c r="B674" s="137" t="s">
        <v>120</v>
      </c>
      <c r="C674" s="137" t="s">
        <v>185</v>
      </c>
      <c r="D674" s="137" t="s">
        <v>317</v>
      </c>
      <c r="E674" s="137">
        <v>39025</v>
      </c>
      <c r="F674" s="137" t="s">
        <v>5</v>
      </c>
      <c r="G674" s="137" t="s">
        <v>28</v>
      </c>
      <c r="H674" s="137" t="s">
        <v>341</v>
      </c>
      <c r="I674" s="137">
        <v>512124926</v>
      </c>
      <c r="J674" s="137" t="s">
        <v>180</v>
      </c>
      <c r="K674" s="21">
        <v>46150.445601851854</v>
      </c>
      <c r="L674" s="21">
        <v>46152.697048611109</v>
      </c>
      <c r="M674" s="137" t="s">
        <v>364</v>
      </c>
      <c r="N674" s="137" t="s">
        <v>365</v>
      </c>
      <c r="O674" s="137" t="s">
        <v>35</v>
      </c>
      <c r="P674" s="137">
        <v>0</v>
      </c>
      <c r="Q674" s="137" t="s">
        <v>191</v>
      </c>
      <c r="R674" s="137" t="s">
        <v>342</v>
      </c>
      <c r="S674" s="137" t="s">
        <v>254</v>
      </c>
    </row>
    <row r="675" spans="1:19" s="137" customFormat="1">
      <c r="A675" s="137" t="s">
        <v>186</v>
      </c>
      <c r="B675" s="137" t="s">
        <v>120</v>
      </c>
      <c r="C675" s="137" t="s">
        <v>185</v>
      </c>
      <c r="D675" s="137" t="s">
        <v>317</v>
      </c>
      <c r="E675" s="137">
        <v>39025</v>
      </c>
      <c r="F675" s="137" t="s">
        <v>5</v>
      </c>
      <c r="G675" s="137" t="s">
        <v>28</v>
      </c>
      <c r="H675" s="137" t="s">
        <v>341</v>
      </c>
      <c r="I675" s="137">
        <v>512124926</v>
      </c>
      <c r="J675" s="137" t="s">
        <v>180</v>
      </c>
      <c r="K675" s="21">
        <v>46150.445601851854</v>
      </c>
      <c r="L675" s="21">
        <v>46152.697048611109</v>
      </c>
      <c r="M675" s="137" t="s">
        <v>364</v>
      </c>
      <c r="N675" s="137" t="s">
        <v>366</v>
      </c>
      <c r="O675" s="137" t="s">
        <v>35</v>
      </c>
      <c r="P675" s="137">
        <v>0</v>
      </c>
      <c r="Q675" s="137" t="s">
        <v>191</v>
      </c>
      <c r="R675" s="137" t="s">
        <v>342</v>
      </c>
      <c r="S675" s="137" t="s">
        <v>254</v>
      </c>
    </row>
    <row r="676" spans="1:19" s="137" customFormat="1">
      <c r="A676" s="137" t="s">
        <v>186</v>
      </c>
      <c r="B676" s="137" t="s">
        <v>120</v>
      </c>
      <c r="C676" s="137" t="s">
        <v>185</v>
      </c>
      <c r="D676" s="137" t="s">
        <v>317</v>
      </c>
      <c r="E676" s="137">
        <v>39025</v>
      </c>
      <c r="F676" s="137" t="s">
        <v>5</v>
      </c>
      <c r="G676" s="137" t="s">
        <v>28</v>
      </c>
      <c r="H676" s="137" t="s">
        <v>341</v>
      </c>
      <c r="I676" s="137">
        <v>512124926</v>
      </c>
      <c r="J676" s="137" t="s">
        <v>180</v>
      </c>
      <c r="K676" s="21">
        <v>46150.445601851854</v>
      </c>
      <c r="L676" s="21">
        <v>46152.697048611109</v>
      </c>
      <c r="M676" s="137" t="s">
        <v>364</v>
      </c>
      <c r="N676" s="137" t="s">
        <v>367</v>
      </c>
      <c r="O676" s="137" t="s">
        <v>41</v>
      </c>
      <c r="P676" s="137">
        <v>0</v>
      </c>
      <c r="Q676" s="137" t="s">
        <v>191</v>
      </c>
      <c r="R676" s="137" t="s">
        <v>342</v>
      </c>
      <c r="S676" s="137" t="s">
        <v>254</v>
      </c>
    </row>
    <row r="677" spans="1:19" s="137" customFormat="1">
      <c r="A677" s="137" t="s">
        <v>186</v>
      </c>
      <c r="B677" s="137" t="s">
        <v>120</v>
      </c>
      <c r="C677" s="137" t="s">
        <v>185</v>
      </c>
      <c r="D677" s="137" t="s">
        <v>248</v>
      </c>
      <c r="E677" s="137">
        <v>32699</v>
      </c>
      <c r="F677" s="137" t="s">
        <v>5</v>
      </c>
      <c r="G677" s="137" t="s">
        <v>28</v>
      </c>
      <c r="H677" s="137" t="s">
        <v>341</v>
      </c>
      <c r="I677" s="137">
        <v>512145415</v>
      </c>
      <c r="J677" s="137" t="s">
        <v>180</v>
      </c>
      <c r="K677" s="21">
        <v>46150.889594907407</v>
      </c>
      <c r="L677" s="21">
        <v>46152.760937500003</v>
      </c>
      <c r="M677" s="137" t="s">
        <v>287</v>
      </c>
      <c r="N677" s="137" t="s">
        <v>287</v>
      </c>
      <c r="O677" s="137" t="s">
        <v>35</v>
      </c>
      <c r="P677" s="137">
        <v>0</v>
      </c>
      <c r="Q677" s="137" t="s">
        <v>191</v>
      </c>
      <c r="R677" s="137" t="s">
        <v>342</v>
      </c>
    </row>
    <row r="678" spans="1:19" s="137" customFormat="1">
      <c r="A678" s="137" t="s">
        <v>186</v>
      </c>
      <c r="B678" s="137" t="s">
        <v>120</v>
      </c>
      <c r="C678" s="137" t="s">
        <v>185</v>
      </c>
      <c r="D678" s="137" t="s">
        <v>248</v>
      </c>
      <c r="E678" s="137">
        <v>32699</v>
      </c>
      <c r="F678" s="137" t="s">
        <v>5</v>
      </c>
      <c r="G678" s="137" t="s">
        <v>28</v>
      </c>
      <c r="H678" s="137" t="s">
        <v>341</v>
      </c>
      <c r="I678" s="137">
        <v>512145415</v>
      </c>
      <c r="J678" s="137" t="s">
        <v>180</v>
      </c>
      <c r="K678" s="21">
        <v>46150.889594907407</v>
      </c>
      <c r="L678" s="21">
        <v>46152.760937500003</v>
      </c>
      <c r="M678" s="137" t="s">
        <v>343</v>
      </c>
      <c r="N678" s="137" t="s">
        <v>288</v>
      </c>
      <c r="O678" s="137" t="s">
        <v>39</v>
      </c>
      <c r="P678" s="137">
        <v>0</v>
      </c>
      <c r="Q678" s="137" t="s">
        <v>191</v>
      </c>
      <c r="R678" s="137" t="s">
        <v>342</v>
      </c>
    </row>
    <row r="679" spans="1:19" s="137" customFormat="1">
      <c r="A679" s="137" t="s">
        <v>186</v>
      </c>
      <c r="B679" s="137" t="s">
        <v>120</v>
      </c>
      <c r="C679" s="137" t="s">
        <v>185</v>
      </c>
      <c r="D679" s="137" t="s">
        <v>248</v>
      </c>
      <c r="E679" s="137">
        <v>32699</v>
      </c>
      <c r="F679" s="137" t="s">
        <v>5</v>
      </c>
      <c r="G679" s="137" t="s">
        <v>28</v>
      </c>
      <c r="H679" s="137" t="s">
        <v>341</v>
      </c>
      <c r="I679" s="137">
        <v>512145415</v>
      </c>
      <c r="J679" s="137" t="s">
        <v>180</v>
      </c>
      <c r="K679" s="21">
        <v>46150.889594907407</v>
      </c>
      <c r="L679" s="21">
        <v>46152.760937500003</v>
      </c>
      <c r="M679" s="137" t="s">
        <v>343</v>
      </c>
      <c r="N679" s="137" t="s">
        <v>193</v>
      </c>
      <c r="O679" s="137" t="s">
        <v>35</v>
      </c>
      <c r="P679" s="137">
        <v>0</v>
      </c>
      <c r="Q679" s="137" t="s">
        <v>191</v>
      </c>
      <c r="R679" s="137" t="s">
        <v>342</v>
      </c>
    </row>
    <row r="680" spans="1:19" s="137" customFormat="1">
      <c r="A680" s="137" t="s">
        <v>186</v>
      </c>
      <c r="B680" s="137" t="s">
        <v>120</v>
      </c>
      <c r="C680" s="137" t="s">
        <v>185</v>
      </c>
      <c r="D680" s="137" t="s">
        <v>248</v>
      </c>
      <c r="E680" s="137">
        <v>32699</v>
      </c>
      <c r="F680" s="137" t="s">
        <v>5</v>
      </c>
      <c r="G680" s="137" t="s">
        <v>28</v>
      </c>
      <c r="H680" s="137" t="s">
        <v>341</v>
      </c>
      <c r="I680" s="137">
        <v>512145415</v>
      </c>
      <c r="J680" s="137" t="s">
        <v>180</v>
      </c>
      <c r="K680" s="21">
        <v>46150.889594907407</v>
      </c>
      <c r="L680" s="21">
        <v>46152.760937500003</v>
      </c>
      <c r="M680" s="137" t="s">
        <v>344</v>
      </c>
      <c r="N680" s="137" t="s">
        <v>345</v>
      </c>
      <c r="O680" s="137" t="s">
        <v>39</v>
      </c>
      <c r="P680" s="137">
        <v>0</v>
      </c>
      <c r="Q680" s="137" t="s">
        <v>191</v>
      </c>
      <c r="R680" s="137" t="s">
        <v>342</v>
      </c>
    </row>
    <row r="681" spans="1:19" s="137" customFormat="1">
      <c r="A681" s="137" t="s">
        <v>186</v>
      </c>
      <c r="B681" s="137" t="s">
        <v>120</v>
      </c>
      <c r="C681" s="137" t="s">
        <v>185</v>
      </c>
      <c r="D681" s="137" t="s">
        <v>248</v>
      </c>
      <c r="E681" s="137">
        <v>32699</v>
      </c>
      <c r="F681" s="137" t="s">
        <v>5</v>
      </c>
      <c r="G681" s="137" t="s">
        <v>28</v>
      </c>
      <c r="H681" s="137" t="s">
        <v>341</v>
      </c>
      <c r="I681" s="137">
        <v>512145415</v>
      </c>
      <c r="J681" s="137" t="s">
        <v>180</v>
      </c>
      <c r="K681" s="21">
        <v>46150.889594907407</v>
      </c>
      <c r="L681" s="21">
        <v>46152.760937500003</v>
      </c>
      <c r="M681" s="137" t="s">
        <v>344</v>
      </c>
      <c r="N681" s="137" t="s">
        <v>346</v>
      </c>
      <c r="O681" s="137" t="s">
        <v>39</v>
      </c>
      <c r="P681" s="137">
        <v>0</v>
      </c>
      <c r="Q681" s="137" t="s">
        <v>191</v>
      </c>
      <c r="R681" s="137" t="s">
        <v>342</v>
      </c>
    </row>
    <row r="682" spans="1:19" s="137" customFormat="1">
      <c r="A682" s="137" t="s">
        <v>186</v>
      </c>
      <c r="B682" s="137" t="s">
        <v>120</v>
      </c>
      <c r="C682" s="137" t="s">
        <v>185</v>
      </c>
      <c r="D682" s="137" t="s">
        <v>248</v>
      </c>
      <c r="E682" s="137">
        <v>32699</v>
      </c>
      <c r="F682" s="137" t="s">
        <v>5</v>
      </c>
      <c r="G682" s="137" t="s">
        <v>28</v>
      </c>
      <c r="H682" s="137" t="s">
        <v>341</v>
      </c>
      <c r="I682" s="137">
        <v>512145415</v>
      </c>
      <c r="J682" s="137" t="s">
        <v>180</v>
      </c>
      <c r="K682" s="21">
        <v>46150.889594907407</v>
      </c>
      <c r="L682" s="21">
        <v>46152.760937500003</v>
      </c>
      <c r="M682" s="137" t="s">
        <v>347</v>
      </c>
      <c r="N682" s="137" t="s">
        <v>348</v>
      </c>
      <c r="O682" s="137" t="s">
        <v>41</v>
      </c>
      <c r="P682" s="137">
        <v>0</v>
      </c>
      <c r="Q682" s="137" t="s">
        <v>191</v>
      </c>
      <c r="R682" s="137" t="s">
        <v>342</v>
      </c>
    </row>
    <row r="683" spans="1:19" s="137" customFormat="1">
      <c r="A683" s="137" t="s">
        <v>186</v>
      </c>
      <c r="B683" s="137" t="s">
        <v>120</v>
      </c>
      <c r="C683" s="137" t="s">
        <v>185</v>
      </c>
      <c r="D683" s="137" t="s">
        <v>248</v>
      </c>
      <c r="E683" s="137">
        <v>32699</v>
      </c>
      <c r="F683" s="137" t="s">
        <v>5</v>
      </c>
      <c r="G683" s="137" t="s">
        <v>28</v>
      </c>
      <c r="H683" s="137" t="s">
        <v>341</v>
      </c>
      <c r="I683" s="137">
        <v>512145415</v>
      </c>
      <c r="J683" s="137" t="s">
        <v>180</v>
      </c>
      <c r="K683" s="21">
        <v>46150.889594907407</v>
      </c>
      <c r="L683" s="21">
        <v>46152.760937500003</v>
      </c>
      <c r="M683" s="137" t="s">
        <v>347</v>
      </c>
      <c r="N683" s="137" t="s">
        <v>349</v>
      </c>
      <c r="O683" s="137" t="s">
        <v>39</v>
      </c>
      <c r="P683" s="137">
        <v>0</v>
      </c>
      <c r="Q683" s="137" t="s">
        <v>191</v>
      </c>
      <c r="R683" s="137" t="s">
        <v>342</v>
      </c>
    </row>
    <row r="684" spans="1:19" s="137" customFormat="1">
      <c r="A684" s="137" t="s">
        <v>186</v>
      </c>
      <c r="B684" s="137" t="s">
        <v>120</v>
      </c>
      <c r="C684" s="137" t="s">
        <v>185</v>
      </c>
      <c r="D684" s="137" t="s">
        <v>248</v>
      </c>
      <c r="E684" s="137">
        <v>32699</v>
      </c>
      <c r="F684" s="137" t="s">
        <v>5</v>
      </c>
      <c r="G684" s="137" t="s">
        <v>28</v>
      </c>
      <c r="H684" s="137" t="s">
        <v>341</v>
      </c>
      <c r="I684" s="137">
        <v>512145415</v>
      </c>
      <c r="J684" s="137" t="s">
        <v>180</v>
      </c>
      <c r="K684" s="21">
        <v>46150.889594907407</v>
      </c>
      <c r="L684" s="21">
        <v>46152.760937500003</v>
      </c>
      <c r="M684" s="137" t="s">
        <v>347</v>
      </c>
      <c r="N684" s="137" t="s">
        <v>329</v>
      </c>
      <c r="O684" s="137" t="s">
        <v>35</v>
      </c>
      <c r="P684" s="137">
        <v>0</v>
      </c>
      <c r="Q684" s="137" t="s">
        <v>191</v>
      </c>
      <c r="R684" s="137" t="s">
        <v>342</v>
      </c>
    </row>
    <row r="685" spans="1:19" s="137" customFormat="1">
      <c r="A685" s="137" t="s">
        <v>186</v>
      </c>
      <c r="B685" s="137" t="s">
        <v>120</v>
      </c>
      <c r="C685" s="137" t="s">
        <v>185</v>
      </c>
      <c r="D685" s="137" t="s">
        <v>248</v>
      </c>
      <c r="E685" s="137">
        <v>32699</v>
      </c>
      <c r="F685" s="137" t="s">
        <v>5</v>
      </c>
      <c r="G685" s="137" t="s">
        <v>28</v>
      </c>
      <c r="H685" s="137" t="s">
        <v>341</v>
      </c>
      <c r="I685" s="137">
        <v>512145415</v>
      </c>
      <c r="J685" s="137" t="s">
        <v>180</v>
      </c>
      <c r="K685" s="21">
        <v>46150.889594907407</v>
      </c>
      <c r="L685" s="21">
        <v>46152.760937500003</v>
      </c>
      <c r="M685" s="137" t="s">
        <v>347</v>
      </c>
      <c r="N685" s="137" t="s">
        <v>194</v>
      </c>
      <c r="O685" s="137" t="s">
        <v>41</v>
      </c>
      <c r="P685" s="137">
        <v>0</v>
      </c>
      <c r="Q685" s="137" t="s">
        <v>191</v>
      </c>
      <c r="R685" s="137" t="s">
        <v>342</v>
      </c>
    </row>
    <row r="686" spans="1:19" s="137" customFormat="1">
      <c r="A686" s="137" t="s">
        <v>186</v>
      </c>
      <c r="B686" s="137" t="s">
        <v>120</v>
      </c>
      <c r="C686" s="137" t="s">
        <v>185</v>
      </c>
      <c r="D686" s="137" t="s">
        <v>248</v>
      </c>
      <c r="E686" s="137">
        <v>32699</v>
      </c>
      <c r="F686" s="137" t="s">
        <v>5</v>
      </c>
      <c r="G686" s="137" t="s">
        <v>28</v>
      </c>
      <c r="H686" s="137" t="s">
        <v>341</v>
      </c>
      <c r="I686" s="137">
        <v>512145415</v>
      </c>
      <c r="J686" s="137" t="s">
        <v>180</v>
      </c>
      <c r="K686" s="21">
        <v>46150.889594907407</v>
      </c>
      <c r="L686" s="21">
        <v>46152.760937500003</v>
      </c>
      <c r="M686" s="137" t="s">
        <v>347</v>
      </c>
      <c r="N686" s="137" t="s">
        <v>350</v>
      </c>
      <c r="O686" s="137" t="s">
        <v>39</v>
      </c>
      <c r="P686" s="137">
        <v>0</v>
      </c>
      <c r="Q686" s="137" t="s">
        <v>191</v>
      </c>
      <c r="R686" s="137" t="s">
        <v>342</v>
      </c>
    </row>
    <row r="687" spans="1:19" s="137" customFormat="1">
      <c r="A687" s="137" t="s">
        <v>186</v>
      </c>
      <c r="B687" s="137" t="s">
        <v>120</v>
      </c>
      <c r="C687" s="137" t="s">
        <v>185</v>
      </c>
      <c r="D687" s="137" t="s">
        <v>248</v>
      </c>
      <c r="E687" s="137">
        <v>32699</v>
      </c>
      <c r="F687" s="137" t="s">
        <v>5</v>
      </c>
      <c r="G687" s="137" t="s">
        <v>28</v>
      </c>
      <c r="H687" s="137" t="s">
        <v>341</v>
      </c>
      <c r="I687" s="137">
        <v>512145415</v>
      </c>
      <c r="J687" s="137" t="s">
        <v>180</v>
      </c>
      <c r="K687" s="21">
        <v>46150.889594907407</v>
      </c>
      <c r="L687" s="21">
        <v>46152.760937500003</v>
      </c>
      <c r="M687" s="137" t="s">
        <v>347</v>
      </c>
      <c r="N687" s="137" t="s">
        <v>195</v>
      </c>
      <c r="O687" s="137" t="s">
        <v>41</v>
      </c>
      <c r="P687" s="137">
        <v>0</v>
      </c>
      <c r="Q687" s="137" t="s">
        <v>191</v>
      </c>
      <c r="R687" s="137" t="s">
        <v>342</v>
      </c>
    </row>
    <row r="688" spans="1:19" s="137" customFormat="1">
      <c r="A688" s="137" t="s">
        <v>186</v>
      </c>
      <c r="B688" s="137" t="s">
        <v>120</v>
      </c>
      <c r="C688" s="137" t="s">
        <v>185</v>
      </c>
      <c r="D688" s="137" t="s">
        <v>248</v>
      </c>
      <c r="E688" s="137">
        <v>32699</v>
      </c>
      <c r="F688" s="137" t="s">
        <v>5</v>
      </c>
      <c r="G688" s="137" t="s">
        <v>28</v>
      </c>
      <c r="H688" s="137" t="s">
        <v>341</v>
      </c>
      <c r="I688" s="137">
        <v>512145415</v>
      </c>
      <c r="J688" s="137" t="s">
        <v>180</v>
      </c>
      <c r="K688" s="21">
        <v>46150.889594907407</v>
      </c>
      <c r="L688" s="21">
        <v>46152.760937500003</v>
      </c>
      <c r="M688" s="137" t="s">
        <v>347</v>
      </c>
      <c r="N688" s="137" t="s">
        <v>351</v>
      </c>
      <c r="O688" s="137" t="s">
        <v>35</v>
      </c>
      <c r="P688" s="137">
        <v>0</v>
      </c>
      <c r="Q688" s="137" t="s">
        <v>191</v>
      </c>
      <c r="R688" s="137" t="s">
        <v>342</v>
      </c>
    </row>
    <row r="689" spans="1:19" s="137" customFormat="1">
      <c r="A689" s="137" t="s">
        <v>186</v>
      </c>
      <c r="B689" s="137" t="s">
        <v>120</v>
      </c>
      <c r="C689" s="137" t="s">
        <v>185</v>
      </c>
      <c r="D689" s="137" t="s">
        <v>248</v>
      </c>
      <c r="E689" s="137">
        <v>32699</v>
      </c>
      <c r="F689" s="137" t="s">
        <v>5</v>
      </c>
      <c r="G689" s="137" t="s">
        <v>28</v>
      </c>
      <c r="H689" s="137" t="s">
        <v>341</v>
      </c>
      <c r="I689" s="137">
        <v>512145415</v>
      </c>
      <c r="J689" s="137" t="s">
        <v>180</v>
      </c>
      <c r="K689" s="21">
        <v>46150.889594907407</v>
      </c>
      <c r="L689" s="21">
        <v>46152.760937500003</v>
      </c>
      <c r="M689" s="137" t="s">
        <v>347</v>
      </c>
      <c r="N689" s="137" t="s">
        <v>196</v>
      </c>
      <c r="O689" s="137" t="s">
        <v>41</v>
      </c>
      <c r="P689" s="137">
        <v>0</v>
      </c>
      <c r="Q689" s="137" t="s">
        <v>191</v>
      </c>
      <c r="R689" s="137" t="s">
        <v>342</v>
      </c>
    </row>
    <row r="690" spans="1:19" s="137" customFormat="1">
      <c r="A690" s="137" t="s">
        <v>186</v>
      </c>
      <c r="B690" s="137" t="s">
        <v>120</v>
      </c>
      <c r="C690" s="137" t="s">
        <v>185</v>
      </c>
      <c r="D690" s="137" t="s">
        <v>248</v>
      </c>
      <c r="E690" s="137">
        <v>32699</v>
      </c>
      <c r="F690" s="137" t="s">
        <v>5</v>
      </c>
      <c r="G690" s="137" t="s">
        <v>28</v>
      </c>
      <c r="H690" s="137" t="s">
        <v>341</v>
      </c>
      <c r="I690" s="137">
        <v>512145415</v>
      </c>
      <c r="J690" s="137" t="s">
        <v>180</v>
      </c>
      <c r="K690" s="21">
        <v>46150.889594907407</v>
      </c>
      <c r="L690" s="21">
        <v>46152.760937500003</v>
      </c>
      <c r="M690" s="137" t="s">
        <v>352</v>
      </c>
      <c r="N690" s="137" t="s">
        <v>352</v>
      </c>
      <c r="O690" s="137" t="s">
        <v>35</v>
      </c>
      <c r="P690" s="137">
        <v>0</v>
      </c>
      <c r="Q690" s="137" t="s">
        <v>191</v>
      </c>
      <c r="R690" s="137" t="s">
        <v>342</v>
      </c>
    </row>
    <row r="691" spans="1:19" s="137" customFormat="1">
      <c r="A691" s="137" t="s">
        <v>186</v>
      </c>
      <c r="B691" s="137" t="s">
        <v>120</v>
      </c>
      <c r="C691" s="137" t="s">
        <v>185</v>
      </c>
      <c r="D691" s="137" t="s">
        <v>248</v>
      </c>
      <c r="E691" s="137">
        <v>32699</v>
      </c>
      <c r="F691" s="137" t="s">
        <v>5</v>
      </c>
      <c r="G691" s="137" t="s">
        <v>28</v>
      </c>
      <c r="H691" s="137" t="s">
        <v>341</v>
      </c>
      <c r="I691" s="137">
        <v>512145415</v>
      </c>
      <c r="J691" s="137" t="s">
        <v>180</v>
      </c>
      <c r="K691" s="21">
        <v>46150.889594907407</v>
      </c>
      <c r="L691" s="21">
        <v>46152.760937500003</v>
      </c>
      <c r="M691" s="137" t="s">
        <v>353</v>
      </c>
      <c r="N691" s="137" t="s">
        <v>197</v>
      </c>
      <c r="O691" s="137" t="s">
        <v>41</v>
      </c>
      <c r="P691" s="137">
        <v>0</v>
      </c>
      <c r="Q691" s="137" t="s">
        <v>191</v>
      </c>
      <c r="R691" s="137" t="s">
        <v>342</v>
      </c>
    </row>
    <row r="692" spans="1:19" s="137" customFormat="1">
      <c r="A692" s="137" t="s">
        <v>186</v>
      </c>
      <c r="B692" s="137" t="s">
        <v>120</v>
      </c>
      <c r="C692" s="137" t="s">
        <v>185</v>
      </c>
      <c r="D692" s="137" t="s">
        <v>248</v>
      </c>
      <c r="E692" s="137">
        <v>32699</v>
      </c>
      <c r="F692" s="137" t="s">
        <v>5</v>
      </c>
      <c r="G692" s="137" t="s">
        <v>28</v>
      </c>
      <c r="H692" s="137" t="s">
        <v>341</v>
      </c>
      <c r="I692" s="137">
        <v>512145415</v>
      </c>
      <c r="J692" s="137" t="s">
        <v>180</v>
      </c>
      <c r="K692" s="21">
        <v>46150.889594907407</v>
      </c>
      <c r="L692" s="21">
        <v>46152.760937500003</v>
      </c>
      <c r="M692" s="137" t="s">
        <v>353</v>
      </c>
      <c r="N692" s="137" t="s">
        <v>330</v>
      </c>
      <c r="O692" s="137" t="s">
        <v>41</v>
      </c>
      <c r="P692" s="137">
        <v>0</v>
      </c>
      <c r="Q692" s="137" t="s">
        <v>191</v>
      </c>
      <c r="R692" s="137" t="s">
        <v>342</v>
      </c>
    </row>
    <row r="693" spans="1:19" s="137" customFormat="1">
      <c r="A693" s="137" t="s">
        <v>186</v>
      </c>
      <c r="B693" s="137" t="s">
        <v>120</v>
      </c>
      <c r="C693" s="137" t="s">
        <v>185</v>
      </c>
      <c r="D693" s="137" t="s">
        <v>248</v>
      </c>
      <c r="E693" s="137">
        <v>32699</v>
      </c>
      <c r="F693" s="137" t="s">
        <v>5</v>
      </c>
      <c r="G693" s="137" t="s">
        <v>28</v>
      </c>
      <c r="H693" s="137" t="s">
        <v>341</v>
      </c>
      <c r="I693" s="137">
        <v>512145415</v>
      </c>
      <c r="J693" s="137" t="s">
        <v>180</v>
      </c>
      <c r="K693" s="21">
        <v>46150.889594907407</v>
      </c>
      <c r="L693" s="21">
        <v>46152.760937500003</v>
      </c>
      <c r="M693" s="137" t="s">
        <v>353</v>
      </c>
      <c r="N693" s="137" t="s">
        <v>354</v>
      </c>
      <c r="O693" s="137" t="s">
        <v>39</v>
      </c>
      <c r="P693" s="137">
        <v>0</v>
      </c>
      <c r="Q693" s="137" t="s">
        <v>191</v>
      </c>
      <c r="R693" s="137" t="s">
        <v>342</v>
      </c>
    </row>
    <row r="694" spans="1:19" s="137" customFormat="1">
      <c r="A694" s="137" t="s">
        <v>186</v>
      </c>
      <c r="B694" s="137" t="s">
        <v>120</v>
      </c>
      <c r="C694" s="137" t="s">
        <v>185</v>
      </c>
      <c r="D694" s="137" t="s">
        <v>248</v>
      </c>
      <c r="E694" s="137">
        <v>32699</v>
      </c>
      <c r="F694" s="137" t="s">
        <v>5</v>
      </c>
      <c r="G694" s="137" t="s">
        <v>28</v>
      </c>
      <c r="H694" s="137" t="s">
        <v>341</v>
      </c>
      <c r="I694" s="137">
        <v>512145415</v>
      </c>
      <c r="J694" s="137" t="s">
        <v>180</v>
      </c>
      <c r="K694" s="21">
        <v>46150.889594907407</v>
      </c>
      <c r="L694" s="21">
        <v>46152.760937500003</v>
      </c>
      <c r="M694" s="137" t="s">
        <v>353</v>
      </c>
      <c r="N694" s="137" t="s">
        <v>355</v>
      </c>
      <c r="O694" s="137" t="s">
        <v>35</v>
      </c>
      <c r="P694" s="137">
        <v>0</v>
      </c>
      <c r="Q694" s="137" t="s">
        <v>191</v>
      </c>
      <c r="R694" s="137" t="s">
        <v>342</v>
      </c>
    </row>
    <row r="695" spans="1:19" s="137" customFormat="1">
      <c r="A695" s="137" t="s">
        <v>186</v>
      </c>
      <c r="B695" s="137" t="s">
        <v>120</v>
      </c>
      <c r="C695" s="137" t="s">
        <v>185</v>
      </c>
      <c r="D695" s="137" t="s">
        <v>248</v>
      </c>
      <c r="E695" s="137">
        <v>32699</v>
      </c>
      <c r="F695" s="137" t="s">
        <v>5</v>
      </c>
      <c r="G695" s="137" t="s">
        <v>28</v>
      </c>
      <c r="H695" s="137" t="s">
        <v>341</v>
      </c>
      <c r="I695" s="137">
        <v>512145415</v>
      </c>
      <c r="J695" s="137" t="s">
        <v>180</v>
      </c>
      <c r="K695" s="21">
        <v>46150.889594907407</v>
      </c>
      <c r="L695" s="21">
        <v>46152.760937500003</v>
      </c>
      <c r="M695" s="137" t="s">
        <v>353</v>
      </c>
      <c r="N695" s="137" t="s">
        <v>356</v>
      </c>
      <c r="O695" s="137" t="s">
        <v>39</v>
      </c>
      <c r="P695" s="137">
        <v>0</v>
      </c>
      <c r="Q695" s="137" t="s">
        <v>191</v>
      </c>
      <c r="R695" s="137" t="s">
        <v>342</v>
      </c>
    </row>
    <row r="696" spans="1:19" s="137" customFormat="1">
      <c r="A696" s="137" t="s">
        <v>186</v>
      </c>
      <c r="B696" s="137" t="s">
        <v>120</v>
      </c>
      <c r="C696" s="137" t="s">
        <v>185</v>
      </c>
      <c r="D696" s="137" t="s">
        <v>248</v>
      </c>
      <c r="E696" s="137">
        <v>32699</v>
      </c>
      <c r="F696" s="137" t="s">
        <v>5</v>
      </c>
      <c r="G696" s="137" t="s">
        <v>28</v>
      </c>
      <c r="H696" s="137" t="s">
        <v>341</v>
      </c>
      <c r="I696" s="137">
        <v>512145415</v>
      </c>
      <c r="J696" s="137" t="s">
        <v>180</v>
      </c>
      <c r="K696" s="21">
        <v>46150.889594907407</v>
      </c>
      <c r="L696" s="21">
        <v>46152.760937500003</v>
      </c>
      <c r="M696" s="137" t="s">
        <v>353</v>
      </c>
      <c r="N696" s="137" t="s">
        <v>357</v>
      </c>
      <c r="O696" s="137" t="s">
        <v>39</v>
      </c>
      <c r="P696" s="137">
        <v>0</v>
      </c>
      <c r="Q696" s="137" t="s">
        <v>191</v>
      </c>
      <c r="R696" s="137" t="s">
        <v>342</v>
      </c>
    </row>
    <row r="697" spans="1:19" s="137" customFormat="1">
      <c r="A697" s="137" t="s">
        <v>186</v>
      </c>
      <c r="B697" s="137" t="s">
        <v>120</v>
      </c>
      <c r="C697" s="137" t="s">
        <v>185</v>
      </c>
      <c r="D697" s="137" t="s">
        <v>248</v>
      </c>
      <c r="E697" s="137">
        <v>32699</v>
      </c>
      <c r="F697" s="137" t="s">
        <v>5</v>
      </c>
      <c r="G697" s="137" t="s">
        <v>28</v>
      </c>
      <c r="H697" s="137" t="s">
        <v>341</v>
      </c>
      <c r="I697" s="137">
        <v>512145415</v>
      </c>
      <c r="J697" s="137" t="s">
        <v>180</v>
      </c>
      <c r="K697" s="21">
        <v>46150.889594907407</v>
      </c>
      <c r="L697" s="21">
        <v>46152.760937500003</v>
      </c>
      <c r="M697" s="137" t="s">
        <v>358</v>
      </c>
      <c r="N697" s="137" t="s">
        <v>359</v>
      </c>
      <c r="O697" s="137" t="s">
        <v>39</v>
      </c>
      <c r="P697" s="137">
        <v>0</v>
      </c>
      <c r="Q697" s="137" t="s">
        <v>191</v>
      </c>
      <c r="R697" s="137" t="s">
        <v>342</v>
      </c>
    </row>
    <row r="698" spans="1:19" s="137" customFormat="1">
      <c r="A698" s="137" t="s">
        <v>186</v>
      </c>
      <c r="B698" s="137" t="s">
        <v>120</v>
      </c>
      <c r="C698" s="137" t="s">
        <v>185</v>
      </c>
      <c r="D698" s="137" t="s">
        <v>248</v>
      </c>
      <c r="E698" s="137">
        <v>32699</v>
      </c>
      <c r="F698" s="137" t="s">
        <v>5</v>
      </c>
      <c r="G698" s="137" t="s">
        <v>28</v>
      </c>
      <c r="H698" s="137" t="s">
        <v>341</v>
      </c>
      <c r="I698" s="137">
        <v>512145415</v>
      </c>
      <c r="J698" s="137" t="s">
        <v>180</v>
      </c>
      <c r="K698" s="21">
        <v>46150.889594907407</v>
      </c>
      <c r="L698" s="21">
        <v>46152.760937500003</v>
      </c>
      <c r="M698" s="137" t="s">
        <v>358</v>
      </c>
      <c r="N698" s="137" t="s">
        <v>360</v>
      </c>
      <c r="O698" s="137" t="s">
        <v>35</v>
      </c>
      <c r="P698" s="137">
        <v>0</v>
      </c>
      <c r="Q698" s="137" t="s">
        <v>191</v>
      </c>
      <c r="R698" s="137" t="s">
        <v>342</v>
      </c>
    </row>
    <row r="699" spans="1:19" s="137" customFormat="1">
      <c r="A699" s="137" t="s">
        <v>186</v>
      </c>
      <c r="B699" s="137" t="s">
        <v>120</v>
      </c>
      <c r="C699" s="137" t="s">
        <v>185</v>
      </c>
      <c r="D699" s="137" t="s">
        <v>248</v>
      </c>
      <c r="E699" s="137">
        <v>32699</v>
      </c>
      <c r="F699" s="137" t="s">
        <v>5</v>
      </c>
      <c r="G699" s="137" t="s">
        <v>28</v>
      </c>
      <c r="H699" s="137" t="s">
        <v>341</v>
      </c>
      <c r="I699" s="137">
        <v>512145415</v>
      </c>
      <c r="J699" s="137" t="s">
        <v>180</v>
      </c>
      <c r="K699" s="21">
        <v>46150.889594907407</v>
      </c>
      <c r="L699" s="21">
        <v>46152.760937500003</v>
      </c>
      <c r="M699" s="137" t="s">
        <v>358</v>
      </c>
      <c r="N699" s="137" t="s">
        <v>361</v>
      </c>
      <c r="O699" s="137" t="s">
        <v>41</v>
      </c>
      <c r="P699" s="137">
        <v>0</v>
      </c>
      <c r="Q699" s="137" t="s">
        <v>191</v>
      </c>
      <c r="R699" s="137" t="s">
        <v>342</v>
      </c>
    </row>
    <row r="700" spans="1:19" s="137" customFormat="1">
      <c r="A700" s="137" t="s">
        <v>186</v>
      </c>
      <c r="B700" s="137" t="s">
        <v>120</v>
      </c>
      <c r="C700" s="137" t="s">
        <v>185</v>
      </c>
      <c r="D700" s="137" t="s">
        <v>248</v>
      </c>
      <c r="E700" s="137">
        <v>32699</v>
      </c>
      <c r="F700" s="137" t="s">
        <v>5</v>
      </c>
      <c r="G700" s="137" t="s">
        <v>28</v>
      </c>
      <c r="H700" s="137" t="s">
        <v>341</v>
      </c>
      <c r="I700" s="137">
        <v>512145415</v>
      </c>
      <c r="J700" s="137" t="s">
        <v>180</v>
      </c>
      <c r="K700" s="21">
        <v>46150.889594907407</v>
      </c>
      <c r="L700" s="21">
        <v>46152.760937500003</v>
      </c>
      <c r="M700" s="137" t="s">
        <v>362</v>
      </c>
      <c r="N700" s="137" t="s">
        <v>363</v>
      </c>
      <c r="O700" s="137" t="s">
        <v>37</v>
      </c>
      <c r="P700" s="137">
        <v>0</v>
      </c>
      <c r="Q700" s="137" t="s">
        <v>191</v>
      </c>
      <c r="R700" s="137" t="s">
        <v>342</v>
      </c>
    </row>
    <row r="701" spans="1:19" s="137" customFormat="1">
      <c r="A701" s="137" t="s">
        <v>186</v>
      </c>
      <c r="B701" s="137" t="s">
        <v>120</v>
      </c>
      <c r="C701" s="137" t="s">
        <v>185</v>
      </c>
      <c r="D701" s="137" t="s">
        <v>248</v>
      </c>
      <c r="E701" s="137">
        <v>32699</v>
      </c>
      <c r="F701" s="137" t="s">
        <v>5</v>
      </c>
      <c r="G701" s="137" t="s">
        <v>28</v>
      </c>
      <c r="H701" s="137" t="s">
        <v>341</v>
      </c>
      <c r="I701" s="137">
        <v>512145415</v>
      </c>
      <c r="J701" s="137" t="s">
        <v>180</v>
      </c>
      <c r="K701" s="21">
        <v>46150.889594907407</v>
      </c>
      <c r="L701" s="21">
        <v>46152.760937500003</v>
      </c>
      <c r="M701" s="137" t="s">
        <v>364</v>
      </c>
      <c r="N701" s="137" t="s">
        <v>365</v>
      </c>
      <c r="O701" s="137" t="s">
        <v>35</v>
      </c>
      <c r="P701" s="137">
        <v>0</v>
      </c>
      <c r="Q701" s="137" t="s">
        <v>191</v>
      </c>
      <c r="R701" s="137" t="s">
        <v>342</v>
      </c>
    </row>
    <row r="702" spans="1:19" s="137" customFormat="1">
      <c r="A702" s="137" t="s">
        <v>186</v>
      </c>
      <c r="B702" s="137" t="s">
        <v>120</v>
      </c>
      <c r="C702" s="137" t="s">
        <v>185</v>
      </c>
      <c r="D702" s="137" t="s">
        <v>248</v>
      </c>
      <c r="E702" s="137">
        <v>32699</v>
      </c>
      <c r="F702" s="137" t="s">
        <v>5</v>
      </c>
      <c r="G702" s="137" t="s">
        <v>28</v>
      </c>
      <c r="H702" s="137" t="s">
        <v>341</v>
      </c>
      <c r="I702" s="137">
        <v>512145415</v>
      </c>
      <c r="J702" s="137" t="s">
        <v>180</v>
      </c>
      <c r="K702" s="21">
        <v>46150.889594907407</v>
      </c>
      <c r="L702" s="21">
        <v>46152.760937500003</v>
      </c>
      <c r="M702" s="137" t="s">
        <v>364</v>
      </c>
      <c r="N702" s="137" t="s">
        <v>366</v>
      </c>
      <c r="O702" s="137" t="s">
        <v>35</v>
      </c>
      <c r="P702" s="137">
        <v>0</v>
      </c>
      <c r="Q702" s="137" t="s">
        <v>191</v>
      </c>
      <c r="R702" s="137" t="s">
        <v>342</v>
      </c>
    </row>
    <row r="703" spans="1:19" s="137" customFormat="1">
      <c r="A703" s="137" t="s">
        <v>186</v>
      </c>
      <c r="B703" s="137" t="s">
        <v>120</v>
      </c>
      <c r="C703" s="137" t="s">
        <v>185</v>
      </c>
      <c r="D703" s="137" t="s">
        <v>248</v>
      </c>
      <c r="E703" s="137">
        <v>32699</v>
      </c>
      <c r="F703" s="137" t="s">
        <v>5</v>
      </c>
      <c r="G703" s="137" t="s">
        <v>28</v>
      </c>
      <c r="H703" s="137" t="s">
        <v>341</v>
      </c>
      <c r="I703" s="137">
        <v>512145415</v>
      </c>
      <c r="J703" s="137" t="s">
        <v>180</v>
      </c>
      <c r="K703" s="21">
        <v>46150.889594907407</v>
      </c>
      <c r="L703" s="21">
        <v>46152.760937500003</v>
      </c>
      <c r="M703" s="137" t="s">
        <v>364</v>
      </c>
      <c r="N703" s="137" t="s">
        <v>367</v>
      </c>
      <c r="O703" s="137" t="s">
        <v>41</v>
      </c>
      <c r="P703" s="137">
        <v>0</v>
      </c>
      <c r="Q703" s="137" t="s">
        <v>191</v>
      </c>
      <c r="R703" s="137" t="s">
        <v>342</v>
      </c>
    </row>
    <row r="704" spans="1:19" s="137" customFormat="1">
      <c r="A704" s="137" t="s">
        <v>186</v>
      </c>
      <c r="B704" s="137" t="s">
        <v>120</v>
      </c>
      <c r="C704" s="137" t="s">
        <v>185</v>
      </c>
      <c r="D704" s="137" t="s">
        <v>379</v>
      </c>
      <c r="E704" s="137">
        <v>32764</v>
      </c>
      <c r="F704" s="137" t="s">
        <v>5</v>
      </c>
      <c r="G704" s="137" t="s">
        <v>28</v>
      </c>
      <c r="H704" s="137" t="s">
        <v>341</v>
      </c>
      <c r="I704" s="137">
        <v>512155813</v>
      </c>
      <c r="J704" s="137" t="s">
        <v>180</v>
      </c>
      <c r="K704" s="21">
        <v>46151.398159722223</v>
      </c>
      <c r="L704" s="21">
        <v>46152.765370370369</v>
      </c>
      <c r="M704" s="137" t="s">
        <v>287</v>
      </c>
      <c r="N704" s="137" t="s">
        <v>287</v>
      </c>
      <c r="O704" s="137" t="s">
        <v>35</v>
      </c>
      <c r="P704" s="137">
        <v>0</v>
      </c>
      <c r="Q704" s="137" t="s">
        <v>191</v>
      </c>
      <c r="R704" s="137" t="s">
        <v>342</v>
      </c>
      <c r="S704" s="137" t="s">
        <v>181</v>
      </c>
    </row>
    <row r="705" spans="1:19" s="137" customFormat="1">
      <c r="A705" s="137" t="s">
        <v>186</v>
      </c>
      <c r="B705" s="137" t="s">
        <v>120</v>
      </c>
      <c r="C705" s="137" t="s">
        <v>185</v>
      </c>
      <c r="D705" s="137" t="s">
        <v>379</v>
      </c>
      <c r="E705" s="137">
        <v>32764</v>
      </c>
      <c r="F705" s="137" t="s">
        <v>5</v>
      </c>
      <c r="G705" s="137" t="s">
        <v>28</v>
      </c>
      <c r="H705" s="137" t="s">
        <v>341</v>
      </c>
      <c r="I705" s="137">
        <v>512155813</v>
      </c>
      <c r="J705" s="137" t="s">
        <v>180</v>
      </c>
      <c r="K705" s="21">
        <v>46151.398159722223</v>
      </c>
      <c r="L705" s="21">
        <v>46152.765370370369</v>
      </c>
      <c r="M705" s="137" t="s">
        <v>343</v>
      </c>
      <c r="N705" s="137" t="s">
        <v>288</v>
      </c>
      <c r="O705" s="137" t="s">
        <v>39</v>
      </c>
      <c r="P705" s="137">
        <v>0</v>
      </c>
      <c r="Q705" s="137" t="s">
        <v>191</v>
      </c>
      <c r="R705" s="137" t="s">
        <v>342</v>
      </c>
      <c r="S705" s="137" t="s">
        <v>181</v>
      </c>
    </row>
    <row r="706" spans="1:19" s="137" customFormat="1">
      <c r="A706" s="137" t="s">
        <v>186</v>
      </c>
      <c r="B706" s="137" t="s">
        <v>120</v>
      </c>
      <c r="C706" s="137" t="s">
        <v>185</v>
      </c>
      <c r="D706" s="137" t="s">
        <v>379</v>
      </c>
      <c r="E706" s="137">
        <v>32764</v>
      </c>
      <c r="F706" s="137" t="s">
        <v>5</v>
      </c>
      <c r="G706" s="137" t="s">
        <v>28</v>
      </c>
      <c r="H706" s="137" t="s">
        <v>341</v>
      </c>
      <c r="I706" s="137">
        <v>512155813</v>
      </c>
      <c r="J706" s="137" t="s">
        <v>180</v>
      </c>
      <c r="K706" s="21">
        <v>46151.398159722223</v>
      </c>
      <c r="L706" s="21">
        <v>46152.765370370369</v>
      </c>
      <c r="M706" s="137" t="s">
        <v>343</v>
      </c>
      <c r="N706" s="137" t="s">
        <v>193</v>
      </c>
      <c r="O706" s="137" t="s">
        <v>35</v>
      </c>
      <c r="P706" s="137">
        <v>0</v>
      </c>
      <c r="Q706" s="137" t="s">
        <v>191</v>
      </c>
      <c r="R706" s="137" t="s">
        <v>342</v>
      </c>
      <c r="S706" s="137" t="s">
        <v>181</v>
      </c>
    </row>
    <row r="707" spans="1:19" s="137" customFormat="1">
      <c r="A707" s="137" t="s">
        <v>186</v>
      </c>
      <c r="B707" s="137" t="s">
        <v>120</v>
      </c>
      <c r="C707" s="137" t="s">
        <v>185</v>
      </c>
      <c r="D707" s="137" t="s">
        <v>379</v>
      </c>
      <c r="E707" s="137">
        <v>32764</v>
      </c>
      <c r="F707" s="137" t="s">
        <v>5</v>
      </c>
      <c r="G707" s="137" t="s">
        <v>28</v>
      </c>
      <c r="H707" s="137" t="s">
        <v>341</v>
      </c>
      <c r="I707" s="137">
        <v>512155813</v>
      </c>
      <c r="J707" s="137" t="s">
        <v>180</v>
      </c>
      <c r="K707" s="21">
        <v>46151.398159722223</v>
      </c>
      <c r="L707" s="21">
        <v>46152.765370370369</v>
      </c>
      <c r="M707" s="137" t="s">
        <v>344</v>
      </c>
      <c r="N707" s="137" t="s">
        <v>345</v>
      </c>
      <c r="O707" s="137" t="s">
        <v>39</v>
      </c>
      <c r="P707" s="137">
        <v>0</v>
      </c>
      <c r="Q707" s="137" t="s">
        <v>191</v>
      </c>
      <c r="R707" s="137" t="s">
        <v>342</v>
      </c>
      <c r="S707" s="137" t="s">
        <v>181</v>
      </c>
    </row>
    <row r="708" spans="1:19" s="137" customFormat="1">
      <c r="A708" s="137" t="s">
        <v>186</v>
      </c>
      <c r="B708" s="137" t="s">
        <v>120</v>
      </c>
      <c r="C708" s="137" t="s">
        <v>185</v>
      </c>
      <c r="D708" s="137" t="s">
        <v>379</v>
      </c>
      <c r="E708" s="137">
        <v>32764</v>
      </c>
      <c r="F708" s="137" t="s">
        <v>5</v>
      </c>
      <c r="G708" s="137" t="s">
        <v>28</v>
      </c>
      <c r="H708" s="137" t="s">
        <v>341</v>
      </c>
      <c r="I708" s="137">
        <v>512155813</v>
      </c>
      <c r="J708" s="137" t="s">
        <v>180</v>
      </c>
      <c r="K708" s="21">
        <v>46151.398159722223</v>
      </c>
      <c r="L708" s="21">
        <v>46152.765370370369</v>
      </c>
      <c r="M708" s="137" t="s">
        <v>344</v>
      </c>
      <c r="N708" s="137" t="s">
        <v>346</v>
      </c>
      <c r="O708" s="137" t="s">
        <v>39</v>
      </c>
      <c r="P708" s="137">
        <v>0</v>
      </c>
      <c r="Q708" s="137" t="s">
        <v>191</v>
      </c>
      <c r="R708" s="137" t="s">
        <v>342</v>
      </c>
      <c r="S708" s="137" t="s">
        <v>181</v>
      </c>
    </row>
    <row r="709" spans="1:19" s="137" customFormat="1">
      <c r="A709" s="137" t="s">
        <v>186</v>
      </c>
      <c r="B709" s="137" t="s">
        <v>120</v>
      </c>
      <c r="C709" s="137" t="s">
        <v>185</v>
      </c>
      <c r="D709" s="137" t="s">
        <v>379</v>
      </c>
      <c r="E709" s="137">
        <v>32764</v>
      </c>
      <c r="F709" s="137" t="s">
        <v>5</v>
      </c>
      <c r="G709" s="137" t="s">
        <v>28</v>
      </c>
      <c r="H709" s="137" t="s">
        <v>341</v>
      </c>
      <c r="I709" s="137">
        <v>512155813</v>
      </c>
      <c r="J709" s="137" t="s">
        <v>180</v>
      </c>
      <c r="K709" s="21">
        <v>46151.398159722223</v>
      </c>
      <c r="L709" s="21">
        <v>46152.765370370369</v>
      </c>
      <c r="M709" s="137" t="s">
        <v>347</v>
      </c>
      <c r="N709" s="137" t="s">
        <v>348</v>
      </c>
      <c r="O709" s="137" t="s">
        <v>41</v>
      </c>
      <c r="P709" s="137">
        <v>0</v>
      </c>
      <c r="Q709" s="137" t="s">
        <v>191</v>
      </c>
      <c r="R709" s="137" t="s">
        <v>342</v>
      </c>
      <c r="S709" s="137" t="s">
        <v>181</v>
      </c>
    </row>
    <row r="710" spans="1:19" s="137" customFormat="1">
      <c r="A710" s="137" t="s">
        <v>186</v>
      </c>
      <c r="B710" s="137" t="s">
        <v>120</v>
      </c>
      <c r="C710" s="137" t="s">
        <v>185</v>
      </c>
      <c r="D710" s="137" t="s">
        <v>379</v>
      </c>
      <c r="E710" s="137">
        <v>32764</v>
      </c>
      <c r="F710" s="137" t="s">
        <v>5</v>
      </c>
      <c r="G710" s="137" t="s">
        <v>28</v>
      </c>
      <c r="H710" s="137" t="s">
        <v>341</v>
      </c>
      <c r="I710" s="137">
        <v>512155813</v>
      </c>
      <c r="J710" s="137" t="s">
        <v>180</v>
      </c>
      <c r="K710" s="21">
        <v>46151.398159722223</v>
      </c>
      <c r="L710" s="21">
        <v>46152.765370370369</v>
      </c>
      <c r="M710" s="137" t="s">
        <v>347</v>
      </c>
      <c r="N710" s="137" t="s">
        <v>349</v>
      </c>
      <c r="O710" s="137" t="s">
        <v>39</v>
      </c>
      <c r="P710" s="137">
        <v>0</v>
      </c>
      <c r="Q710" s="137" t="s">
        <v>191</v>
      </c>
      <c r="R710" s="137" t="s">
        <v>342</v>
      </c>
      <c r="S710" s="137" t="s">
        <v>181</v>
      </c>
    </row>
    <row r="711" spans="1:19" s="137" customFormat="1">
      <c r="A711" s="137" t="s">
        <v>186</v>
      </c>
      <c r="B711" s="137" t="s">
        <v>120</v>
      </c>
      <c r="C711" s="137" t="s">
        <v>185</v>
      </c>
      <c r="D711" s="137" t="s">
        <v>379</v>
      </c>
      <c r="E711" s="137">
        <v>32764</v>
      </c>
      <c r="F711" s="137" t="s">
        <v>5</v>
      </c>
      <c r="G711" s="137" t="s">
        <v>28</v>
      </c>
      <c r="H711" s="137" t="s">
        <v>341</v>
      </c>
      <c r="I711" s="137">
        <v>512155813</v>
      </c>
      <c r="J711" s="137" t="s">
        <v>180</v>
      </c>
      <c r="K711" s="21">
        <v>46151.398159722223</v>
      </c>
      <c r="L711" s="21">
        <v>46152.765370370369</v>
      </c>
      <c r="M711" s="137" t="s">
        <v>347</v>
      </c>
      <c r="N711" s="137" t="s">
        <v>329</v>
      </c>
      <c r="O711" s="137" t="s">
        <v>35</v>
      </c>
      <c r="P711" s="137">
        <v>0</v>
      </c>
      <c r="Q711" s="137" t="s">
        <v>191</v>
      </c>
      <c r="R711" s="137" t="s">
        <v>342</v>
      </c>
      <c r="S711" s="137" t="s">
        <v>181</v>
      </c>
    </row>
    <row r="712" spans="1:19" s="137" customFormat="1">
      <c r="A712" s="137" t="s">
        <v>186</v>
      </c>
      <c r="B712" s="137" t="s">
        <v>120</v>
      </c>
      <c r="C712" s="137" t="s">
        <v>185</v>
      </c>
      <c r="D712" s="137" t="s">
        <v>379</v>
      </c>
      <c r="E712" s="137">
        <v>32764</v>
      </c>
      <c r="F712" s="137" t="s">
        <v>5</v>
      </c>
      <c r="G712" s="137" t="s">
        <v>28</v>
      </c>
      <c r="H712" s="137" t="s">
        <v>341</v>
      </c>
      <c r="I712" s="137">
        <v>512155813</v>
      </c>
      <c r="J712" s="137" t="s">
        <v>180</v>
      </c>
      <c r="K712" s="21">
        <v>46151.398159722223</v>
      </c>
      <c r="L712" s="21">
        <v>46152.765370370369</v>
      </c>
      <c r="M712" s="137" t="s">
        <v>347</v>
      </c>
      <c r="N712" s="137" t="s">
        <v>194</v>
      </c>
      <c r="O712" s="137" t="s">
        <v>41</v>
      </c>
      <c r="P712" s="137">
        <v>0</v>
      </c>
      <c r="Q712" s="137" t="s">
        <v>191</v>
      </c>
      <c r="R712" s="137" t="s">
        <v>342</v>
      </c>
      <c r="S712" s="137" t="s">
        <v>181</v>
      </c>
    </row>
    <row r="713" spans="1:19" s="137" customFormat="1">
      <c r="A713" s="137" t="s">
        <v>186</v>
      </c>
      <c r="B713" s="137" t="s">
        <v>120</v>
      </c>
      <c r="C713" s="137" t="s">
        <v>185</v>
      </c>
      <c r="D713" s="137" t="s">
        <v>379</v>
      </c>
      <c r="E713" s="137">
        <v>32764</v>
      </c>
      <c r="F713" s="137" t="s">
        <v>5</v>
      </c>
      <c r="G713" s="137" t="s">
        <v>28</v>
      </c>
      <c r="H713" s="137" t="s">
        <v>341</v>
      </c>
      <c r="I713" s="137">
        <v>512155813</v>
      </c>
      <c r="J713" s="137" t="s">
        <v>180</v>
      </c>
      <c r="K713" s="21">
        <v>46151.398159722223</v>
      </c>
      <c r="L713" s="21">
        <v>46152.765370370369</v>
      </c>
      <c r="M713" s="137" t="s">
        <v>347</v>
      </c>
      <c r="N713" s="137" t="s">
        <v>350</v>
      </c>
      <c r="O713" s="137" t="s">
        <v>39</v>
      </c>
      <c r="P713" s="137">
        <v>0</v>
      </c>
      <c r="Q713" s="137" t="s">
        <v>191</v>
      </c>
      <c r="R713" s="137" t="s">
        <v>342</v>
      </c>
      <c r="S713" s="137" t="s">
        <v>181</v>
      </c>
    </row>
    <row r="714" spans="1:19" s="137" customFormat="1">
      <c r="A714" s="137" t="s">
        <v>186</v>
      </c>
      <c r="B714" s="137" t="s">
        <v>120</v>
      </c>
      <c r="C714" s="137" t="s">
        <v>185</v>
      </c>
      <c r="D714" s="137" t="s">
        <v>379</v>
      </c>
      <c r="E714" s="137">
        <v>32764</v>
      </c>
      <c r="F714" s="137" t="s">
        <v>5</v>
      </c>
      <c r="G714" s="137" t="s">
        <v>28</v>
      </c>
      <c r="H714" s="137" t="s">
        <v>341</v>
      </c>
      <c r="I714" s="137">
        <v>512155813</v>
      </c>
      <c r="J714" s="137" t="s">
        <v>180</v>
      </c>
      <c r="K714" s="21">
        <v>46151.398159722223</v>
      </c>
      <c r="L714" s="21">
        <v>46152.765370370369</v>
      </c>
      <c r="M714" s="137" t="s">
        <v>347</v>
      </c>
      <c r="N714" s="137" t="s">
        <v>195</v>
      </c>
      <c r="O714" s="137" t="s">
        <v>41</v>
      </c>
      <c r="P714" s="137">
        <v>0</v>
      </c>
      <c r="Q714" s="137" t="s">
        <v>191</v>
      </c>
      <c r="R714" s="137" t="s">
        <v>342</v>
      </c>
      <c r="S714" s="137" t="s">
        <v>181</v>
      </c>
    </row>
    <row r="715" spans="1:19" s="137" customFormat="1">
      <c r="A715" s="137" t="s">
        <v>186</v>
      </c>
      <c r="B715" s="137" t="s">
        <v>120</v>
      </c>
      <c r="C715" s="137" t="s">
        <v>185</v>
      </c>
      <c r="D715" s="137" t="s">
        <v>379</v>
      </c>
      <c r="E715" s="137">
        <v>32764</v>
      </c>
      <c r="F715" s="137" t="s">
        <v>5</v>
      </c>
      <c r="G715" s="137" t="s">
        <v>28</v>
      </c>
      <c r="H715" s="137" t="s">
        <v>341</v>
      </c>
      <c r="I715" s="137">
        <v>512155813</v>
      </c>
      <c r="J715" s="137" t="s">
        <v>180</v>
      </c>
      <c r="K715" s="21">
        <v>46151.398159722223</v>
      </c>
      <c r="L715" s="21">
        <v>46152.765370370369</v>
      </c>
      <c r="M715" s="137" t="s">
        <v>347</v>
      </c>
      <c r="N715" s="137" t="s">
        <v>351</v>
      </c>
      <c r="O715" s="137" t="s">
        <v>35</v>
      </c>
      <c r="P715" s="137">
        <v>0</v>
      </c>
      <c r="Q715" s="137" t="s">
        <v>191</v>
      </c>
      <c r="R715" s="137" t="s">
        <v>342</v>
      </c>
      <c r="S715" s="137" t="s">
        <v>181</v>
      </c>
    </row>
    <row r="716" spans="1:19" s="137" customFormat="1">
      <c r="A716" s="137" t="s">
        <v>186</v>
      </c>
      <c r="B716" s="137" t="s">
        <v>120</v>
      </c>
      <c r="C716" s="137" t="s">
        <v>185</v>
      </c>
      <c r="D716" s="137" t="s">
        <v>379</v>
      </c>
      <c r="E716" s="137">
        <v>32764</v>
      </c>
      <c r="F716" s="137" t="s">
        <v>5</v>
      </c>
      <c r="G716" s="137" t="s">
        <v>28</v>
      </c>
      <c r="H716" s="137" t="s">
        <v>341</v>
      </c>
      <c r="I716" s="137">
        <v>512155813</v>
      </c>
      <c r="J716" s="137" t="s">
        <v>180</v>
      </c>
      <c r="K716" s="21">
        <v>46151.398159722223</v>
      </c>
      <c r="L716" s="21">
        <v>46152.765370370369</v>
      </c>
      <c r="M716" s="137" t="s">
        <v>347</v>
      </c>
      <c r="N716" s="137" t="s">
        <v>196</v>
      </c>
      <c r="O716" s="137" t="s">
        <v>41</v>
      </c>
      <c r="P716" s="137">
        <v>0</v>
      </c>
      <c r="Q716" s="137" t="s">
        <v>191</v>
      </c>
      <c r="R716" s="137" t="s">
        <v>342</v>
      </c>
      <c r="S716" s="137" t="s">
        <v>181</v>
      </c>
    </row>
    <row r="717" spans="1:19" s="137" customFormat="1">
      <c r="A717" s="137" t="s">
        <v>186</v>
      </c>
      <c r="B717" s="137" t="s">
        <v>120</v>
      </c>
      <c r="C717" s="137" t="s">
        <v>185</v>
      </c>
      <c r="D717" s="137" t="s">
        <v>379</v>
      </c>
      <c r="E717" s="137">
        <v>32764</v>
      </c>
      <c r="F717" s="137" t="s">
        <v>5</v>
      </c>
      <c r="G717" s="137" t="s">
        <v>28</v>
      </c>
      <c r="H717" s="137" t="s">
        <v>341</v>
      </c>
      <c r="I717" s="137">
        <v>512155813</v>
      </c>
      <c r="J717" s="137" t="s">
        <v>180</v>
      </c>
      <c r="K717" s="21">
        <v>46151.398159722223</v>
      </c>
      <c r="L717" s="21">
        <v>46152.765370370369</v>
      </c>
      <c r="M717" s="137" t="s">
        <v>352</v>
      </c>
      <c r="N717" s="137" t="s">
        <v>352</v>
      </c>
      <c r="O717" s="137" t="s">
        <v>35</v>
      </c>
      <c r="P717" s="137">
        <v>0</v>
      </c>
      <c r="Q717" s="137" t="s">
        <v>191</v>
      </c>
      <c r="R717" s="137" t="s">
        <v>342</v>
      </c>
      <c r="S717" s="137" t="s">
        <v>181</v>
      </c>
    </row>
    <row r="718" spans="1:19" s="137" customFormat="1">
      <c r="A718" s="137" t="s">
        <v>186</v>
      </c>
      <c r="B718" s="137" t="s">
        <v>120</v>
      </c>
      <c r="C718" s="137" t="s">
        <v>185</v>
      </c>
      <c r="D718" s="137" t="s">
        <v>379</v>
      </c>
      <c r="E718" s="137">
        <v>32764</v>
      </c>
      <c r="F718" s="137" t="s">
        <v>5</v>
      </c>
      <c r="G718" s="137" t="s">
        <v>28</v>
      </c>
      <c r="H718" s="137" t="s">
        <v>341</v>
      </c>
      <c r="I718" s="137">
        <v>512155813</v>
      </c>
      <c r="J718" s="137" t="s">
        <v>180</v>
      </c>
      <c r="K718" s="21">
        <v>46151.398159722223</v>
      </c>
      <c r="L718" s="21">
        <v>46152.765370370369</v>
      </c>
      <c r="M718" s="137" t="s">
        <v>353</v>
      </c>
      <c r="N718" s="137" t="s">
        <v>197</v>
      </c>
      <c r="O718" s="137" t="s">
        <v>41</v>
      </c>
      <c r="P718" s="137">
        <v>0</v>
      </c>
      <c r="Q718" s="137" t="s">
        <v>191</v>
      </c>
      <c r="R718" s="137" t="s">
        <v>342</v>
      </c>
      <c r="S718" s="137" t="s">
        <v>181</v>
      </c>
    </row>
    <row r="719" spans="1:19" s="137" customFormat="1">
      <c r="A719" s="137" t="s">
        <v>186</v>
      </c>
      <c r="B719" s="137" t="s">
        <v>120</v>
      </c>
      <c r="C719" s="137" t="s">
        <v>185</v>
      </c>
      <c r="D719" s="137" t="s">
        <v>379</v>
      </c>
      <c r="E719" s="137">
        <v>32764</v>
      </c>
      <c r="F719" s="137" t="s">
        <v>5</v>
      </c>
      <c r="G719" s="137" t="s">
        <v>28</v>
      </c>
      <c r="H719" s="137" t="s">
        <v>341</v>
      </c>
      <c r="I719" s="137">
        <v>512155813</v>
      </c>
      <c r="J719" s="137" t="s">
        <v>180</v>
      </c>
      <c r="K719" s="21">
        <v>46151.398159722223</v>
      </c>
      <c r="L719" s="21">
        <v>46152.765370370369</v>
      </c>
      <c r="M719" s="137" t="s">
        <v>353</v>
      </c>
      <c r="N719" s="137" t="s">
        <v>330</v>
      </c>
      <c r="O719" s="137" t="s">
        <v>41</v>
      </c>
      <c r="P719" s="137">
        <v>0</v>
      </c>
      <c r="Q719" s="137" t="s">
        <v>191</v>
      </c>
      <c r="R719" s="137" t="s">
        <v>342</v>
      </c>
      <c r="S719" s="137" t="s">
        <v>181</v>
      </c>
    </row>
    <row r="720" spans="1:19" s="137" customFormat="1">
      <c r="A720" s="137" t="s">
        <v>186</v>
      </c>
      <c r="B720" s="137" t="s">
        <v>120</v>
      </c>
      <c r="C720" s="137" t="s">
        <v>185</v>
      </c>
      <c r="D720" s="137" t="s">
        <v>379</v>
      </c>
      <c r="E720" s="137">
        <v>32764</v>
      </c>
      <c r="F720" s="137" t="s">
        <v>5</v>
      </c>
      <c r="G720" s="137" t="s">
        <v>28</v>
      </c>
      <c r="H720" s="137" t="s">
        <v>341</v>
      </c>
      <c r="I720" s="137">
        <v>512155813</v>
      </c>
      <c r="J720" s="137" t="s">
        <v>180</v>
      </c>
      <c r="K720" s="21">
        <v>46151.398159722223</v>
      </c>
      <c r="L720" s="21">
        <v>46152.765370370369</v>
      </c>
      <c r="M720" s="137" t="s">
        <v>353</v>
      </c>
      <c r="N720" s="137" t="s">
        <v>354</v>
      </c>
      <c r="O720" s="137" t="s">
        <v>39</v>
      </c>
      <c r="P720" s="137">
        <v>0</v>
      </c>
      <c r="Q720" s="137" t="s">
        <v>191</v>
      </c>
      <c r="R720" s="137" t="s">
        <v>342</v>
      </c>
      <c r="S720" s="137" t="s">
        <v>181</v>
      </c>
    </row>
    <row r="721" spans="1:19" s="137" customFormat="1">
      <c r="A721" s="137" t="s">
        <v>186</v>
      </c>
      <c r="B721" s="137" t="s">
        <v>120</v>
      </c>
      <c r="C721" s="137" t="s">
        <v>185</v>
      </c>
      <c r="D721" s="137" t="s">
        <v>379</v>
      </c>
      <c r="E721" s="137">
        <v>32764</v>
      </c>
      <c r="F721" s="137" t="s">
        <v>5</v>
      </c>
      <c r="G721" s="137" t="s">
        <v>28</v>
      </c>
      <c r="H721" s="137" t="s">
        <v>341</v>
      </c>
      <c r="I721" s="137">
        <v>512155813</v>
      </c>
      <c r="J721" s="137" t="s">
        <v>180</v>
      </c>
      <c r="K721" s="21">
        <v>46151.398159722223</v>
      </c>
      <c r="L721" s="21">
        <v>46152.765370370369</v>
      </c>
      <c r="M721" s="137" t="s">
        <v>353</v>
      </c>
      <c r="N721" s="137" t="s">
        <v>355</v>
      </c>
      <c r="O721" s="137" t="s">
        <v>35</v>
      </c>
      <c r="P721" s="137">
        <v>0</v>
      </c>
      <c r="Q721" s="137" t="s">
        <v>191</v>
      </c>
      <c r="R721" s="137" t="s">
        <v>342</v>
      </c>
      <c r="S721" s="137" t="s">
        <v>181</v>
      </c>
    </row>
    <row r="722" spans="1:19" s="137" customFormat="1">
      <c r="A722" s="137" t="s">
        <v>186</v>
      </c>
      <c r="B722" s="137" t="s">
        <v>120</v>
      </c>
      <c r="C722" s="137" t="s">
        <v>185</v>
      </c>
      <c r="D722" s="137" t="s">
        <v>379</v>
      </c>
      <c r="E722" s="137">
        <v>32764</v>
      </c>
      <c r="F722" s="137" t="s">
        <v>5</v>
      </c>
      <c r="G722" s="137" t="s">
        <v>28</v>
      </c>
      <c r="H722" s="137" t="s">
        <v>341</v>
      </c>
      <c r="I722" s="137">
        <v>512155813</v>
      </c>
      <c r="J722" s="137" t="s">
        <v>180</v>
      </c>
      <c r="K722" s="21">
        <v>46151.398159722223</v>
      </c>
      <c r="L722" s="21">
        <v>46152.765370370369</v>
      </c>
      <c r="M722" s="137" t="s">
        <v>353</v>
      </c>
      <c r="N722" s="137" t="s">
        <v>356</v>
      </c>
      <c r="O722" s="137" t="s">
        <v>39</v>
      </c>
      <c r="P722" s="137">
        <v>0</v>
      </c>
      <c r="Q722" s="137" t="s">
        <v>191</v>
      </c>
      <c r="R722" s="137" t="s">
        <v>342</v>
      </c>
      <c r="S722" s="137" t="s">
        <v>181</v>
      </c>
    </row>
    <row r="723" spans="1:19" s="137" customFormat="1">
      <c r="A723" s="137" t="s">
        <v>186</v>
      </c>
      <c r="B723" s="137" t="s">
        <v>120</v>
      </c>
      <c r="C723" s="137" t="s">
        <v>185</v>
      </c>
      <c r="D723" s="137" t="s">
        <v>379</v>
      </c>
      <c r="E723" s="137">
        <v>32764</v>
      </c>
      <c r="F723" s="137" t="s">
        <v>5</v>
      </c>
      <c r="G723" s="137" t="s">
        <v>28</v>
      </c>
      <c r="H723" s="137" t="s">
        <v>341</v>
      </c>
      <c r="I723" s="137">
        <v>512155813</v>
      </c>
      <c r="J723" s="137" t="s">
        <v>180</v>
      </c>
      <c r="K723" s="21">
        <v>46151.398159722223</v>
      </c>
      <c r="L723" s="21">
        <v>46152.765370370369</v>
      </c>
      <c r="M723" s="137" t="s">
        <v>353</v>
      </c>
      <c r="N723" s="137" t="s">
        <v>357</v>
      </c>
      <c r="O723" s="137" t="s">
        <v>39</v>
      </c>
      <c r="P723" s="137">
        <v>0</v>
      </c>
      <c r="Q723" s="137" t="s">
        <v>191</v>
      </c>
      <c r="R723" s="137" t="s">
        <v>342</v>
      </c>
      <c r="S723" s="137" t="s">
        <v>181</v>
      </c>
    </row>
    <row r="724" spans="1:19" s="137" customFormat="1">
      <c r="A724" s="137" t="s">
        <v>186</v>
      </c>
      <c r="B724" s="137" t="s">
        <v>120</v>
      </c>
      <c r="C724" s="137" t="s">
        <v>185</v>
      </c>
      <c r="D724" s="137" t="s">
        <v>379</v>
      </c>
      <c r="E724" s="137">
        <v>32764</v>
      </c>
      <c r="F724" s="137" t="s">
        <v>5</v>
      </c>
      <c r="G724" s="137" t="s">
        <v>28</v>
      </c>
      <c r="H724" s="137" t="s">
        <v>341</v>
      </c>
      <c r="I724" s="137">
        <v>512155813</v>
      </c>
      <c r="J724" s="137" t="s">
        <v>180</v>
      </c>
      <c r="K724" s="21">
        <v>46151.398159722223</v>
      </c>
      <c r="L724" s="21">
        <v>46152.765370370369</v>
      </c>
      <c r="M724" s="137" t="s">
        <v>358</v>
      </c>
      <c r="N724" s="137" t="s">
        <v>359</v>
      </c>
      <c r="O724" s="137" t="s">
        <v>39</v>
      </c>
      <c r="P724" s="137">
        <v>0</v>
      </c>
      <c r="Q724" s="137" t="s">
        <v>191</v>
      </c>
      <c r="R724" s="137" t="s">
        <v>342</v>
      </c>
      <c r="S724" s="137" t="s">
        <v>181</v>
      </c>
    </row>
    <row r="725" spans="1:19" s="137" customFormat="1">
      <c r="A725" s="137" t="s">
        <v>186</v>
      </c>
      <c r="B725" s="137" t="s">
        <v>120</v>
      </c>
      <c r="C725" s="137" t="s">
        <v>185</v>
      </c>
      <c r="D725" s="137" t="s">
        <v>379</v>
      </c>
      <c r="E725" s="137">
        <v>32764</v>
      </c>
      <c r="F725" s="137" t="s">
        <v>5</v>
      </c>
      <c r="G725" s="137" t="s">
        <v>28</v>
      </c>
      <c r="H725" s="137" t="s">
        <v>341</v>
      </c>
      <c r="I725" s="137">
        <v>512155813</v>
      </c>
      <c r="J725" s="137" t="s">
        <v>180</v>
      </c>
      <c r="K725" s="21">
        <v>46151.398159722223</v>
      </c>
      <c r="L725" s="21">
        <v>46152.765370370369</v>
      </c>
      <c r="M725" s="137" t="s">
        <v>358</v>
      </c>
      <c r="N725" s="137" t="s">
        <v>360</v>
      </c>
      <c r="O725" s="137" t="s">
        <v>35</v>
      </c>
      <c r="P725" s="137">
        <v>0</v>
      </c>
      <c r="Q725" s="137" t="s">
        <v>191</v>
      </c>
      <c r="R725" s="137" t="s">
        <v>342</v>
      </c>
      <c r="S725" s="137" t="s">
        <v>181</v>
      </c>
    </row>
    <row r="726" spans="1:19" s="137" customFormat="1">
      <c r="A726" s="137" t="s">
        <v>186</v>
      </c>
      <c r="B726" s="137" t="s">
        <v>120</v>
      </c>
      <c r="C726" s="137" t="s">
        <v>185</v>
      </c>
      <c r="D726" s="137" t="s">
        <v>379</v>
      </c>
      <c r="E726" s="137">
        <v>32764</v>
      </c>
      <c r="F726" s="137" t="s">
        <v>5</v>
      </c>
      <c r="G726" s="137" t="s">
        <v>28</v>
      </c>
      <c r="H726" s="137" t="s">
        <v>341</v>
      </c>
      <c r="I726" s="137">
        <v>512155813</v>
      </c>
      <c r="J726" s="137" t="s">
        <v>180</v>
      </c>
      <c r="K726" s="21">
        <v>46151.398159722223</v>
      </c>
      <c r="L726" s="21">
        <v>46152.765370370369</v>
      </c>
      <c r="M726" s="137" t="s">
        <v>358</v>
      </c>
      <c r="N726" s="137" t="s">
        <v>361</v>
      </c>
      <c r="O726" s="137" t="s">
        <v>41</v>
      </c>
      <c r="P726" s="137">
        <v>0</v>
      </c>
      <c r="Q726" s="137" t="s">
        <v>191</v>
      </c>
      <c r="R726" s="137" t="s">
        <v>342</v>
      </c>
      <c r="S726" s="137" t="s">
        <v>181</v>
      </c>
    </row>
    <row r="727" spans="1:19" s="137" customFormat="1">
      <c r="A727" s="137" t="s">
        <v>186</v>
      </c>
      <c r="B727" s="137" t="s">
        <v>120</v>
      </c>
      <c r="C727" s="137" t="s">
        <v>185</v>
      </c>
      <c r="D727" s="137" t="s">
        <v>379</v>
      </c>
      <c r="E727" s="137">
        <v>32764</v>
      </c>
      <c r="F727" s="137" t="s">
        <v>5</v>
      </c>
      <c r="G727" s="137" t="s">
        <v>28</v>
      </c>
      <c r="H727" s="137" t="s">
        <v>341</v>
      </c>
      <c r="I727" s="137">
        <v>512155813</v>
      </c>
      <c r="J727" s="137" t="s">
        <v>180</v>
      </c>
      <c r="K727" s="21">
        <v>46151.398159722223</v>
      </c>
      <c r="L727" s="21">
        <v>46152.765370370369</v>
      </c>
      <c r="M727" s="137" t="s">
        <v>362</v>
      </c>
      <c r="N727" s="137" t="s">
        <v>363</v>
      </c>
      <c r="O727" s="137" t="s">
        <v>37</v>
      </c>
      <c r="P727" s="137">
        <v>0</v>
      </c>
      <c r="Q727" s="137" t="s">
        <v>191</v>
      </c>
      <c r="R727" s="137" t="s">
        <v>342</v>
      </c>
      <c r="S727" s="137" t="s">
        <v>181</v>
      </c>
    </row>
    <row r="728" spans="1:19" s="137" customFormat="1">
      <c r="A728" s="137" t="s">
        <v>186</v>
      </c>
      <c r="B728" s="137" t="s">
        <v>120</v>
      </c>
      <c r="C728" s="137" t="s">
        <v>185</v>
      </c>
      <c r="D728" s="137" t="s">
        <v>379</v>
      </c>
      <c r="E728" s="137">
        <v>32764</v>
      </c>
      <c r="F728" s="137" t="s">
        <v>5</v>
      </c>
      <c r="G728" s="137" t="s">
        <v>28</v>
      </c>
      <c r="H728" s="137" t="s">
        <v>341</v>
      </c>
      <c r="I728" s="137">
        <v>512155813</v>
      </c>
      <c r="J728" s="137" t="s">
        <v>180</v>
      </c>
      <c r="K728" s="21">
        <v>46151.398159722223</v>
      </c>
      <c r="L728" s="21">
        <v>46152.765370370369</v>
      </c>
      <c r="M728" s="137" t="s">
        <v>364</v>
      </c>
      <c r="N728" s="137" t="s">
        <v>365</v>
      </c>
      <c r="O728" s="137" t="s">
        <v>35</v>
      </c>
      <c r="P728" s="137">
        <v>0</v>
      </c>
      <c r="Q728" s="137" t="s">
        <v>191</v>
      </c>
      <c r="R728" s="137" t="s">
        <v>342</v>
      </c>
      <c r="S728" s="137" t="s">
        <v>181</v>
      </c>
    </row>
    <row r="729" spans="1:19" s="137" customFormat="1">
      <c r="A729" s="137" t="s">
        <v>186</v>
      </c>
      <c r="B729" s="137" t="s">
        <v>120</v>
      </c>
      <c r="C729" s="137" t="s">
        <v>185</v>
      </c>
      <c r="D729" s="137" t="s">
        <v>379</v>
      </c>
      <c r="E729" s="137">
        <v>32764</v>
      </c>
      <c r="F729" s="137" t="s">
        <v>5</v>
      </c>
      <c r="G729" s="137" t="s">
        <v>28</v>
      </c>
      <c r="H729" s="137" t="s">
        <v>341</v>
      </c>
      <c r="I729" s="137">
        <v>512155813</v>
      </c>
      <c r="J729" s="137" t="s">
        <v>180</v>
      </c>
      <c r="K729" s="21">
        <v>46151.398159722223</v>
      </c>
      <c r="L729" s="21">
        <v>46152.765370370369</v>
      </c>
      <c r="M729" s="137" t="s">
        <v>364</v>
      </c>
      <c r="N729" s="137" t="s">
        <v>366</v>
      </c>
      <c r="O729" s="137" t="s">
        <v>35</v>
      </c>
      <c r="P729" s="137">
        <v>0</v>
      </c>
      <c r="Q729" s="137" t="s">
        <v>191</v>
      </c>
      <c r="R729" s="137" t="s">
        <v>342</v>
      </c>
      <c r="S729" s="137" t="s">
        <v>181</v>
      </c>
    </row>
    <row r="730" spans="1:19" s="137" customFormat="1">
      <c r="A730" s="137" t="s">
        <v>186</v>
      </c>
      <c r="B730" s="137" t="s">
        <v>120</v>
      </c>
      <c r="C730" s="137" t="s">
        <v>185</v>
      </c>
      <c r="D730" s="137" t="s">
        <v>379</v>
      </c>
      <c r="E730" s="137">
        <v>32764</v>
      </c>
      <c r="F730" s="137" t="s">
        <v>5</v>
      </c>
      <c r="G730" s="137" t="s">
        <v>28</v>
      </c>
      <c r="H730" s="137" t="s">
        <v>341</v>
      </c>
      <c r="I730" s="137">
        <v>512155813</v>
      </c>
      <c r="J730" s="137" t="s">
        <v>180</v>
      </c>
      <c r="K730" s="21">
        <v>46151.398159722223</v>
      </c>
      <c r="L730" s="21">
        <v>46152.765370370369</v>
      </c>
      <c r="M730" s="137" t="s">
        <v>364</v>
      </c>
      <c r="N730" s="137" t="s">
        <v>367</v>
      </c>
      <c r="O730" s="137" t="s">
        <v>41</v>
      </c>
      <c r="P730" s="137">
        <v>0</v>
      </c>
      <c r="Q730" s="137" t="s">
        <v>191</v>
      </c>
      <c r="R730" s="137" t="s">
        <v>342</v>
      </c>
      <c r="S730" s="137" t="s">
        <v>181</v>
      </c>
    </row>
    <row r="731" spans="1:19" s="137" customFormat="1">
      <c r="A731" s="137" t="s">
        <v>186</v>
      </c>
      <c r="B731" s="137" t="s">
        <v>120</v>
      </c>
      <c r="C731" s="137" t="s">
        <v>185</v>
      </c>
      <c r="D731" s="137" t="s">
        <v>311</v>
      </c>
      <c r="E731" s="137">
        <v>33279</v>
      </c>
      <c r="F731" s="137" t="s">
        <v>5</v>
      </c>
      <c r="G731" s="137" t="s">
        <v>28</v>
      </c>
      <c r="H731" s="137" t="s">
        <v>341</v>
      </c>
      <c r="I731" s="137">
        <v>512164563</v>
      </c>
      <c r="J731" s="137" t="s">
        <v>180</v>
      </c>
      <c r="K731" s="21">
        <v>46151.565381944441</v>
      </c>
      <c r="L731" s="21">
        <v>46152.768368055556</v>
      </c>
      <c r="M731" s="137" t="s">
        <v>287</v>
      </c>
      <c r="N731" s="137" t="s">
        <v>287</v>
      </c>
      <c r="O731" s="137" t="s">
        <v>35</v>
      </c>
      <c r="P731" s="137">
        <v>0</v>
      </c>
      <c r="Q731" s="137" t="s">
        <v>191</v>
      </c>
      <c r="R731" s="137" t="s">
        <v>342</v>
      </c>
      <c r="S731" s="137" t="s">
        <v>181</v>
      </c>
    </row>
    <row r="732" spans="1:19" s="137" customFormat="1">
      <c r="A732" s="137" t="s">
        <v>186</v>
      </c>
      <c r="B732" s="137" t="s">
        <v>120</v>
      </c>
      <c r="C732" s="137" t="s">
        <v>185</v>
      </c>
      <c r="D732" s="137" t="s">
        <v>311</v>
      </c>
      <c r="E732" s="137">
        <v>33279</v>
      </c>
      <c r="F732" s="137" t="s">
        <v>5</v>
      </c>
      <c r="G732" s="137" t="s">
        <v>28</v>
      </c>
      <c r="H732" s="137" t="s">
        <v>341</v>
      </c>
      <c r="I732" s="137">
        <v>512164563</v>
      </c>
      <c r="J732" s="137" t="s">
        <v>180</v>
      </c>
      <c r="K732" s="21">
        <v>46151.565381944441</v>
      </c>
      <c r="L732" s="21">
        <v>46152.768368055556</v>
      </c>
      <c r="M732" s="137" t="s">
        <v>343</v>
      </c>
      <c r="N732" s="137" t="s">
        <v>288</v>
      </c>
      <c r="O732" s="137" t="s">
        <v>39</v>
      </c>
      <c r="P732" s="137">
        <v>0</v>
      </c>
      <c r="Q732" s="137" t="s">
        <v>191</v>
      </c>
      <c r="R732" s="137" t="s">
        <v>342</v>
      </c>
      <c r="S732" s="137" t="s">
        <v>181</v>
      </c>
    </row>
    <row r="733" spans="1:19" s="137" customFormat="1">
      <c r="A733" s="137" t="s">
        <v>186</v>
      </c>
      <c r="B733" s="137" t="s">
        <v>120</v>
      </c>
      <c r="C733" s="137" t="s">
        <v>185</v>
      </c>
      <c r="D733" s="137" t="s">
        <v>311</v>
      </c>
      <c r="E733" s="137">
        <v>33279</v>
      </c>
      <c r="F733" s="137" t="s">
        <v>5</v>
      </c>
      <c r="G733" s="137" t="s">
        <v>28</v>
      </c>
      <c r="H733" s="137" t="s">
        <v>341</v>
      </c>
      <c r="I733" s="137">
        <v>512164563</v>
      </c>
      <c r="J733" s="137" t="s">
        <v>180</v>
      </c>
      <c r="K733" s="21">
        <v>46151.565381944441</v>
      </c>
      <c r="L733" s="21">
        <v>46152.768368055556</v>
      </c>
      <c r="M733" s="137" t="s">
        <v>343</v>
      </c>
      <c r="N733" s="137" t="s">
        <v>193</v>
      </c>
      <c r="O733" s="137" t="s">
        <v>35</v>
      </c>
      <c r="P733" s="137">
        <v>0</v>
      </c>
      <c r="Q733" s="137" t="s">
        <v>191</v>
      </c>
      <c r="R733" s="137" t="s">
        <v>342</v>
      </c>
      <c r="S733" s="137" t="s">
        <v>181</v>
      </c>
    </row>
    <row r="734" spans="1:19" s="137" customFormat="1">
      <c r="A734" s="137" t="s">
        <v>186</v>
      </c>
      <c r="B734" s="137" t="s">
        <v>120</v>
      </c>
      <c r="C734" s="137" t="s">
        <v>185</v>
      </c>
      <c r="D734" s="137" t="s">
        <v>311</v>
      </c>
      <c r="E734" s="137">
        <v>33279</v>
      </c>
      <c r="F734" s="137" t="s">
        <v>5</v>
      </c>
      <c r="G734" s="137" t="s">
        <v>28</v>
      </c>
      <c r="H734" s="137" t="s">
        <v>341</v>
      </c>
      <c r="I734" s="137">
        <v>512164563</v>
      </c>
      <c r="J734" s="137" t="s">
        <v>180</v>
      </c>
      <c r="K734" s="21">
        <v>46151.565381944441</v>
      </c>
      <c r="L734" s="21">
        <v>46152.768368055556</v>
      </c>
      <c r="M734" s="137" t="s">
        <v>344</v>
      </c>
      <c r="N734" s="137" t="s">
        <v>345</v>
      </c>
      <c r="O734" s="137" t="s">
        <v>39</v>
      </c>
      <c r="P734" s="137">
        <v>0</v>
      </c>
      <c r="Q734" s="137" t="s">
        <v>191</v>
      </c>
      <c r="R734" s="137" t="s">
        <v>342</v>
      </c>
      <c r="S734" s="137" t="s">
        <v>181</v>
      </c>
    </row>
    <row r="735" spans="1:19" s="137" customFormat="1">
      <c r="A735" s="137" t="s">
        <v>186</v>
      </c>
      <c r="B735" s="137" t="s">
        <v>120</v>
      </c>
      <c r="C735" s="137" t="s">
        <v>185</v>
      </c>
      <c r="D735" s="137" t="s">
        <v>311</v>
      </c>
      <c r="E735" s="137">
        <v>33279</v>
      </c>
      <c r="F735" s="137" t="s">
        <v>5</v>
      </c>
      <c r="G735" s="137" t="s">
        <v>28</v>
      </c>
      <c r="H735" s="137" t="s">
        <v>341</v>
      </c>
      <c r="I735" s="137">
        <v>512164563</v>
      </c>
      <c r="J735" s="137" t="s">
        <v>180</v>
      </c>
      <c r="K735" s="21">
        <v>46151.565381944441</v>
      </c>
      <c r="L735" s="21">
        <v>46152.768368055556</v>
      </c>
      <c r="M735" s="137" t="s">
        <v>344</v>
      </c>
      <c r="N735" s="137" t="s">
        <v>346</v>
      </c>
      <c r="O735" s="137" t="s">
        <v>39</v>
      </c>
      <c r="P735" s="137">
        <v>0</v>
      </c>
      <c r="Q735" s="137" t="s">
        <v>191</v>
      </c>
      <c r="R735" s="137" t="s">
        <v>342</v>
      </c>
      <c r="S735" s="137" t="s">
        <v>181</v>
      </c>
    </row>
    <row r="736" spans="1:19" s="137" customFormat="1">
      <c r="A736" s="137" t="s">
        <v>186</v>
      </c>
      <c r="B736" s="137" t="s">
        <v>120</v>
      </c>
      <c r="C736" s="137" t="s">
        <v>185</v>
      </c>
      <c r="D736" s="137" t="s">
        <v>311</v>
      </c>
      <c r="E736" s="137">
        <v>33279</v>
      </c>
      <c r="F736" s="137" t="s">
        <v>5</v>
      </c>
      <c r="G736" s="137" t="s">
        <v>28</v>
      </c>
      <c r="H736" s="137" t="s">
        <v>341</v>
      </c>
      <c r="I736" s="137">
        <v>512164563</v>
      </c>
      <c r="J736" s="137" t="s">
        <v>180</v>
      </c>
      <c r="K736" s="21">
        <v>46151.565381944441</v>
      </c>
      <c r="L736" s="21">
        <v>46152.768368055556</v>
      </c>
      <c r="M736" s="137" t="s">
        <v>347</v>
      </c>
      <c r="N736" s="137" t="s">
        <v>348</v>
      </c>
      <c r="O736" s="137" t="s">
        <v>41</v>
      </c>
      <c r="P736" s="137">
        <v>0</v>
      </c>
      <c r="Q736" s="137" t="s">
        <v>191</v>
      </c>
      <c r="R736" s="137" t="s">
        <v>342</v>
      </c>
      <c r="S736" s="137" t="s">
        <v>181</v>
      </c>
    </row>
    <row r="737" spans="1:19" s="137" customFormat="1">
      <c r="A737" s="137" t="s">
        <v>186</v>
      </c>
      <c r="B737" s="137" t="s">
        <v>120</v>
      </c>
      <c r="C737" s="137" t="s">
        <v>185</v>
      </c>
      <c r="D737" s="137" t="s">
        <v>311</v>
      </c>
      <c r="E737" s="137">
        <v>33279</v>
      </c>
      <c r="F737" s="137" t="s">
        <v>5</v>
      </c>
      <c r="G737" s="137" t="s">
        <v>28</v>
      </c>
      <c r="H737" s="137" t="s">
        <v>341</v>
      </c>
      <c r="I737" s="137">
        <v>512164563</v>
      </c>
      <c r="J737" s="137" t="s">
        <v>180</v>
      </c>
      <c r="K737" s="21">
        <v>46151.565381944441</v>
      </c>
      <c r="L737" s="21">
        <v>46152.768368055556</v>
      </c>
      <c r="M737" s="137" t="s">
        <v>347</v>
      </c>
      <c r="N737" s="137" t="s">
        <v>349</v>
      </c>
      <c r="O737" s="137" t="s">
        <v>39</v>
      </c>
      <c r="P737" s="137">
        <v>0</v>
      </c>
      <c r="Q737" s="137" t="s">
        <v>191</v>
      </c>
      <c r="R737" s="137" t="s">
        <v>342</v>
      </c>
      <c r="S737" s="137" t="s">
        <v>181</v>
      </c>
    </row>
    <row r="738" spans="1:19" s="137" customFormat="1">
      <c r="A738" s="137" t="s">
        <v>186</v>
      </c>
      <c r="B738" s="137" t="s">
        <v>120</v>
      </c>
      <c r="C738" s="137" t="s">
        <v>185</v>
      </c>
      <c r="D738" s="137" t="s">
        <v>311</v>
      </c>
      <c r="E738" s="137">
        <v>33279</v>
      </c>
      <c r="F738" s="137" t="s">
        <v>5</v>
      </c>
      <c r="G738" s="137" t="s">
        <v>28</v>
      </c>
      <c r="H738" s="137" t="s">
        <v>341</v>
      </c>
      <c r="I738" s="137">
        <v>512164563</v>
      </c>
      <c r="J738" s="137" t="s">
        <v>180</v>
      </c>
      <c r="K738" s="21">
        <v>46151.565381944441</v>
      </c>
      <c r="L738" s="21">
        <v>46152.768368055556</v>
      </c>
      <c r="M738" s="137" t="s">
        <v>347</v>
      </c>
      <c r="N738" s="137" t="s">
        <v>329</v>
      </c>
      <c r="O738" s="137" t="s">
        <v>35</v>
      </c>
      <c r="P738" s="137">
        <v>0</v>
      </c>
      <c r="Q738" s="137" t="s">
        <v>191</v>
      </c>
      <c r="R738" s="137" t="s">
        <v>342</v>
      </c>
      <c r="S738" s="137" t="s">
        <v>181</v>
      </c>
    </row>
    <row r="739" spans="1:19" s="137" customFormat="1">
      <c r="A739" s="137" t="s">
        <v>186</v>
      </c>
      <c r="B739" s="137" t="s">
        <v>120</v>
      </c>
      <c r="C739" s="137" t="s">
        <v>185</v>
      </c>
      <c r="D739" s="137" t="s">
        <v>311</v>
      </c>
      <c r="E739" s="137">
        <v>33279</v>
      </c>
      <c r="F739" s="137" t="s">
        <v>5</v>
      </c>
      <c r="G739" s="137" t="s">
        <v>28</v>
      </c>
      <c r="H739" s="137" t="s">
        <v>341</v>
      </c>
      <c r="I739" s="137">
        <v>512164563</v>
      </c>
      <c r="J739" s="137" t="s">
        <v>180</v>
      </c>
      <c r="K739" s="21">
        <v>46151.565381944441</v>
      </c>
      <c r="L739" s="21">
        <v>46152.768368055556</v>
      </c>
      <c r="M739" s="137" t="s">
        <v>347</v>
      </c>
      <c r="N739" s="137" t="s">
        <v>194</v>
      </c>
      <c r="O739" s="137" t="s">
        <v>41</v>
      </c>
      <c r="P739" s="137">
        <v>0</v>
      </c>
      <c r="Q739" s="137" t="s">
        <v>191</v>
      </c>
      <c r="R739" s="137" t="s">
        <v>342</v>
      </c>
      <c r="S739" s="137" t="s">
        <v>181</v>
      </c>
    </row>
    <row r="740" spans="1:19" s="137" customFormat="1">
      <c r="A740" s="137" t="s">
        <v>186</v>
      </c>
      <c r="B740" s="137" t="s">
        <v>120</v>
      </c>
      <c r="C740" s="137" t="s">
        <v>185</v>
      </c>
      <c r="D740" s="137" t="s">
        <v>311</v>
      </c>
      <c r="E740" s="137">
        <v>33279</v>
      </c>
      <c r="F740" s="137" t="s">
        <v>5</v>
      </c>
      <c r="G740" s="137" t="s">
        <v>28</v>
      </c>
      <c r="H740" s="137" t="s">
        <v>341</v>
      </c>
      <c r="I740" s="137">
        <v>512164563</v>
      </c>
      <c r="J740" s="137" t="s">
        <v>180</v>
      </c>
      <c r="K740" s="21">
        <v>46151.565381944441</v>
      </c>
      <c r="L740" s="21">
        <v>46152.768368055556</v>
      </c>
      <c r="M740" s="137" t="s">
        <v>347</v>
      </c>
      <c r="N740" s="137" t="s">
        <v>350</v>
      </c>
      <c r="O740" s="137" t="s">
        <v>39</v>
      </c>
      <c r="P740" s="137">
        <v>0</v>
      </c>
      <c r="Q740" s="137" t="s">
        <v>191</v>
      </c>
      <c r="R740" s="137" t="s">
        <v>342</v>
      </c>
      <c r="S740" s="137" t="s">
        <v>181</v>
      </c>
    </row>
    <row r="741" spans="1:19" s="137" customFormat="1">
      <c r="A741" s="137" t="s">
        <v>186</v>
      </c>
      <c r="B741" s="137" t="s">
        <v>120</v>
      </c>
      <c r="C741" s="137" t="s">
        <v>185</v>
      </c>
      <c r="D741" s="137" t="s">
        <v>311</v>
      </c>
      <c r="E741" s="137">
        <v>33279</v>
      </c>
      <c r="F741" s="137" t="s">
        <v>5</v>
      </c>
      <c r="G741" s="137" t="s">
        <v>28</v>
      </c>
      <c r="H741" s="137" t="s">
        <v>341</v>
      </c>
      <c r="I741" s="137">
        <v>512164563</v>
      </c>
      <c r="J741" s="137" t="s">
        <v>180</v>
      </c>
      <c r="K741" s="21">
        <v>46151.565381944441</v>
      </c>
      <c r="L741" s="21">
        <v>46152.768368055556</v>
      </c>
      <c r="M741" s="137" t="s">
        <v>347</v>
      </c>
      <c r="N741" s="137" t="s">
        <v>195</v>
      </c>
      <c r="O741" s="137" t="s">
        <v>41</v>
      </c>
      <c r="P741" s="137">
        <v>0</v>
      </c>
      <c r="Q741" s="137" t="s">
        <v>191</v>
      </c>
      <c r="R741" s="137" t="s">
        <v>342</v>
      </c>
      <c r="S741" s="137" t="s">
        <v>181</v>
      </c>
    </row>
    <row r="742" spans="1:19" s="137" customFormat="1">
      <c r="A742" s="137" t="s">
        <v>186</v>
      </c>
      <c r="B742" s="137" t="s">
        <v>120</v>
      </c>
      <c r="C742" s="137" t="s">
        <v>185</v>
      </c>
      <c r="D742" s="137" t="s">
        <v>311</v>
      </c>
      <c r="E742" s="137">
        <v>33279</v>
      </c>
      <c r="F742" s="137" t="s">
        <v>5</v>
      </c>
      <c r="G742" s="137" t="s">
        <v>28</v>
      </c>
      <c r="H742" s="137" t="s">
        <v>341</v>
      </c>
      <c r="I742" s="137">
        <v>512164563</v>
      </c>
      <c r="J742" s="137" t="s">
        <v>180</v>
      </c>
      <c r="K742" s="21">
        <v>46151.565381944441</v>
      </c>
      <c r="L742" s="21">
        <v>46152.768368055556</v>
      </c>
      <c r="M742" s="137" t="s">
        <v>347</v>
      </c>
      <c r="N742" s="137" t="s">
        <v>351</v>
      </c>
      <c r="O742" s="137" t="s">
        <v>35</v>
      </c>
      <c r="P742" s="137">
        <v>0</v>
      </c>
      <c r="Q742" s="137" t="s">
        <v>191</v>
      </c>
      <c r="R742" s="137" t="s">
        <v>342</v>
      </c>
      <c r="S742" s="137" t="s">
        <v>181</v>
      </c>
    </row>
    <row r="743" spans="1:19" s="137" customFormat="1">
      <c r="A743" s="137" t="s">
        <v>186</v>
      </c>
      <c r="B743" s="137" t="s">
        <v>120</v>
      </c>
      <c r="C743" s="137" t="s">
        <v>185</v>
      </c>
      <c r="D743" s="137" t="s">
        <v>311</v>
      </c>
      <c r="E743" s="137">
        <v>33279</v>
      </c>
      <c r="F743" s="137" t="s">
        <v>5</v>
      </c>
      <c r="G743" s="137" t="s">
        <v>28</v>
      </c>
      <c r="H743" s="137" t="s">
        <v>341</v>
      </c>
      <c r="I743" s="137">
        <v>512164563</v>
      </c>
      <c r="J743" s="137" t="s">
        <v>180</v>
      </c>
      <c r="K743" s="21">
        <v>46151.565381944441</v>
      </c>
      <c r="L743" s="21">
        <v>46152.768368055556</v>
      </c>
      <c r="M743" s="137" t="s">
        <v>347</v>
      </c>
      <c r="N743" s="137" t="s">
        <v>196</v>
      </c>
      <c r="O743" s="137" t="s">
        <v>41</v>
      </c>
      <c r="P743" s="137">
        <v>0</v>
      </c>
      <c r="Q743" s="137" t="s">
        <v>191</v>
      </c>
      <c r="R743" s="137" t="s">
        <v>342</v>
      </c>
      <c r="S743" s="137" t="s">
        <v>181</v>
      </c>
    </row>
    <row r="744" spans="1:19" s="137" customFormat="1">
      <c r="A744" s="137" t="s">
        <v>186</v>
      </c>
      <c r="B744" s="137" t="s">
        <v>120</v>
      </c>
      <c r="C744" s="137" t="s">
        <v>185</v>
      </c>
      <c r="D744" s="137" t="s">
        <v>311</v>
      </c>
      <c r="E744" s="137">
        <v>33279</v>
      </c>
      <c r="F744" s="137" t="s">
        <v>5</v>
      </c>
      <c r="G744" s="137" t="s">
        <v>28</v>
      </c>
      <c r="H744" s="137" t="s">
        <v>341</v>
      </c>
      <c r="I744" s="137">
        <v>512164563</v>
      </c>
      <c r="J744" s="137" t="s">
        <v>180</v>
      </c>
      <c r="K744" s="21">
        <v>46151.565381944441</v>
      </c>
      <c r="L744" s="21">
        <v>46152.768368055556</v>
      </c>
      <c r="M744" s="137" t="s">
        <v>352</v>
      </c>
      <c r="N744" s="137" t="s">
        <v>352</v>
      </c>
      <c r="O744" s="137" t="s">
        <v>35</v>
      </c>
      <c r="P744" s="137">
        <v>0</v>
      </c>
      <c r="Q744" s="137" t="s">
        <v>191</v>
      </c>
      <c r="R744" s="137" t="s">
        <v>342</v>
      </c>
      <c r="S744" s="137" t="s">
        <v>181</v>
      </c>
    </row>
    <row r="745" spans="1:19" s="137" customFormat="1">
      <c r="A745" s="137" t="s">
        <v>186</v>
      </c>
      <c r="B745" s="137" t="s">
        <v>120</v>
      </c>
      <c r="C745" s="137" t="s">
        <v>185</v>
      </c>
      <c r="D745" s="137" t="s">
        <v>311</v>
      </c>
      <c r="E745" s="137">
        <v>33279</v>
      </c>
      <c r="F745" s="137" t="s">
        <v>5</v>
      </c>
      <c r="G745" s="137" t="s">
        <v>28</v>
      </c>
      <c r="H745" s="137" t="s">
        <v>341</v>
      </c>
      <c r="I745" s="137">
        <v>512164563</v>
      </c>
      <c r="J745" s="137" t="s">
        <v>180</v>
      </c>
      <c r="K745" s="21">
        <v>46151.565381944441</v>
      </c>
      <c r="L745" s="21">
        <v>46152.768368055556</v>
      </c>
      <c r="M745" s="137" t="s">
        <v>353</v>
      </c>
      <c r="N745" s="137" t="s">
        <v>197</v>
      </c>
      <c r="O745" s="137" t="s">
        <v>41</v>
      </c>
      <c r="P745" s="137">
        <v>0</v>
      </c>
      <c r="Q745" s="137" t="s">
        <v>191</v>
      </c>
      <c r="R745" s="137" t="s">
        <v>342</v>
      </c>
      <c r="S745" s="137" t="s">
        <v>181</v>
      </c>
    </row>
    <row r="746" spans="1:19" s="137" customFormat="1">
      <c r="A746" s="137" t="s">
        <v>186</v>
      </c>
      <c r="B746" s="137" t="s">
        <v>120</v>
      </c>
      <c r="C746" s="137" t="s">
        <v>185</v>
      </c>
      <c r="D746" s="137" t="s">
        <v>311</v>
      </c>
      <c r="E746" s="137">
        <v>33279</v>
      </c>
      <c r="F746" s="137" t="s">
        <v>5</v>
      </c>
      <c r="G746" s="137" t="s">
        <v>28</v>
      </c>
      <c r="H746" s="137" t="s">
        <v>341</v>
      </c>
      <c r="I746" s="137">
        <v>512164563</v>
      </c>
      <c r="J746" s="137" t="s">
        <v>180</v>
      </c>
      <c r="K746" s="21">
        <v>46151.565381944441</v>
      </c>
      <c r="L746" s="21">
        <v>46152.768368055556</v>
      </c>
      <c r="M746" s="137" t="s">
        <v>353</v>
      </c>
      <c r="N746" s="137" t="s">
        <v>330</v>
      </c>
      <c r="O746" s="137" t="s">
        <v>41</v>
      </c>
      <c r="P746" s="137">
        <v>0</v>
      </c>
      <c r="Q746" s="137" t="s">
        <v>191</v>
      </c>
      <c r="R746" s="137" t="s">
        <v>342</v>
      </c>
      <c r="S746" s="137" t="s">
        <v>181</v>
      </c>
    </row>
    <row r="747" spans="1:19" s="137" customFormat="1">
      <c r="A747" s="137" t="s">
        <v>186</v>
      </c>
      <c r="B747" s="137" t="s">
        <v>120</v>
      </c>
      <c r="C747" s="137" t="s">
        <v>185</v>
      </c>
      <c r="D747" s="137" t="s">
        <v>311</v>
      </c>
      <c r="E747" s="137">
        <v>33279</v>
      </c>
      <c r="F747" s="137" t="s">
        <v>5</v>
      </c>
      <c r="G747" s="137" t="s">
        <v>28</v>
      </c>
      <c r="H747" s="137" t="s">
        <v>341</v>
      </c>
      <c r="I747" s="137">
        <v>512164563</v>
      </c>
      <c r="J747" s="137" t="s">
        <v>180</v>
      </c>
      <c r="K747" s="21">
        <v>46151.565381944441</v>
      </c>
      <c r="L747" s="21">
        <v>46152.768368055556</v>
      </c>
      <c r="M747" s="137" t="s">
        <v>353</v>
      </c>
      <c r="N747" s="137" t="s">
        <v>354</v>
      </c>
      <c r="O747" s="137" t="s">
        <v>39</v>
      </c>
      <c r="P747" s="137">
        <v>0</v>
      </c>
      <c r="Q747" s="137" t="s">
        <v>191</v>
      </c>
      <c r="R747" s="137" t="s">
        <v>342</v>
      </c>
      <c r="S747" s="137" t="s">
        <v>181</v>
      </c>
    </row>
    <row r="748" spans="1:19" s="137" customFormat="1">
      <c r="A748" s="137" t="s">
        <v>186</v>
      </c>
      <c r="B748" s="137" t="s">
        <v>120</v>
      </c>
      <c r="C748" s="137" t="s">
        <v>185</v>
      </c>
      <c r="D748" s="137" t="s">
        <v>311</v>
      </c>
      <c r="E748" s="137">
        <v>33279</v>
      </c>
      <c r="F748" s="137" t="s">
        <v>5</v>
      </c>
      <c r="G748" s="137" t="s">
        <v>28</v>
      </c>
      <c r="H748" s="137" t="s">
        <v>341</v>
      </c>
      <c r="I748" s="137">
        <v>512164563</v>
      </c>
      <c r="J748" s="137" t="s">
        <v>180</v>
      </c>
      <c r="K748" s="21">
        <v>46151.565381944441</v>
      </c>
      <c r="L748" s="21">
        <v>46152.768368055556</v>
      </c>
      <c r="M748" s="137" t="s">
        <v>353</v>
      </c>
      <c r="N748" s="137" t="s">
        <v>355</v>
      </c>
      <c r="O748" s="137" t="s">
        <v>35</v>
      </c>
      <c r="P748" s="137">
        <v>0</v>
      </c>
      <c r="Q748" s="137" t="s">
        <v>191</v>
      </c>
      <c r="R748" s="137" t="s">
        <v>342</v>
      </c>
      <c r="S748" s="137" t="s">
        <v>181</v>
      </c>
    </row>
    <row r="749" spans="1:19" s="137" customFormat="1">
      <c r="A749" s="137" t="s">
        <v>186</v>
      </c>
      <c r="B749" s="137" t="s">
        <v>120</v>
      </c>
      <c r="C749" s="137" t="s">
        <v>185</v>
      </c>
      <c r="D749" s="137" t="s">
        <v>311</v>
      </c>
      <c r="E749" s="137">
        <v>33279</v>
      </c>
      <c r="F749" s="137" t="s">
        <v>5</v>
      </c>
      <c r="G749" s="137" t="s">
        <v>28</v>
      </c>
      <c r="H749" s="137" t="s">
        <v>341</v>
      </c>
      <c r="I749" s="137">
        <v>512164563</v>
      </c>
      <c r="J749" s="137" t="s">
        <v>180</v>
      </c>
      <c r="K749" s="21">
        <v>46151.565381944441</v>
      </c>
      <c r="L749" s="21">
        <v>46152.768368055556</v>
      </c>
      <c r="M749" s="137" t="s">
        <v>353</v>
      </c>
      <c r="N749" s="137" t="s">
        <v>356</v>
      </c>
      <c r="O749" s="137" t="s">
        <v>39</v>
      </c>
      <c r="P749" s="137">
        <v>0</v>
      </c>
      <c r="Q749" s="137" t="s">
        <v>191</v>
      </c>
      <c r="R749" s="137" t="s">
        <v>342</v>
      </c>
      <c r="S749" s="137" t="s">
        <v>181</v>
      </c>
    </row>
    <row r="750" spans="1:19" s="137" customFormat="1">
      <c r="A750" s="137" t="s">
        <v>186</v>
      </c>
      <c r="B750" s="137" t="s">
        <v>120</v>
      </c>
      <c r="C750" s="137" t="s">
        <v>185</v>
      </c>
      <c r="D750" s="137" t="s">
        <v>311</v>
      </c>
      <c r="E750" s="137">
        <v>33279</v>
      </c>
      <c r="F750" s="137" t="s">
        <v>5</v>
      </c>
      <c r="G750" s="137" t="s">
        <v>28</v>
      </c>
      <c r="H750" s="137" t="s">
        <v>341</v>
      </c>
      <c r="I750" s="137">
        <v>512164563</v>
      </c>
      <c r="J750" s="137" t="s">
        <v>180</v>
      </c>
      <c r="K750" s="21">
        <v>46151.565381944441</v>
      </c>
      <c r="L750" s="21">
        <v>46152.768368055556</v>
      </c>
      <c r="M750" s="137" t="s">
        <v>353</v>
      </c>
      <c r="N750" s="137" t="s">
        <v>357</v>
      </c>
      <c r="O750" s="137" t="s">
        <v>39</v>
      </c>
      <c r="P750" s="137">
        <v>0</v>
      </c>
      <c r="Q750" s="137" t="s">
        <v>191</v>
      </c>
      <c r="R750" s="137" t="s">
        <v>342</v>
      </c>
      <c r="S750" s="137" t="s">
        <v>181</v>
      </c>
    </row>
    <row r="751" spans="1:19" s="137" customFormat="1">
      <c r="A751" s="137" t="s">
        <v>186</v>
      </c>
      <c r="B751" s="137" t="s">
        <v>120</v>
      </c>
      <c r="C751" s="137" t="s">
        <v>185</v>
      </c>
      <c r="D751" s="137" t="s">
        <v>311</v>
      </c>
      <c r="E751" s="137">
        <v>33279</v>
      </c>
      <c r="F751" s="137" t="s">
        <v>5</v>
      </c>
      <c r="G751" s="137" t="s">
        <v>28</v>
      </c>
      <c r="H751" s="137" t="s">
        <v>341</v>
      </c>
      <c r="I751" s="137">
        <v>512164563</v>
      </c>
      <c r="J751" s="137" t="s">
        <v>180</v>
      </c>
      <c r="K751" s="21">
        <v>46151.565381944441</v>
      </c>
      <c r="L751" s="21">
        <v>46152.768368055556</v>
      </c>
      <c r="M751" s="137" t="s">
        <v>358</v>
      </c>
      <c r="N751" s="137" t="s">
        <v>359</v>
      </c>
      <c r="O751" s="137" t="s">
        <v>39</v>
      </c>
      <c r="P751" s="137">
        <v>0</v>
      </c>
      <c r="Q751" s="137" t="s">
        <v>191</v>
      </c>
      <c r="R751" s="137" t="s">
        <v>342</v>
      </c>
      <c r="S751" s="137" t="s">
        <v>181</v>
      </c>
    </row>
    <row r="752" spans="1:19" s="137" customFormat="1">
      <c r="A752" s="137" t="s">
        <v>186</v>
      </c>
      <c r="B752" s="137" t="s">
        <v>120</v>
      </c>
      <c r="C752" s="137" t="s">
        <v>185</v>
      </c>
      <c r="D752" s="137" t="s">
        <v>311</v>
      </c>
      <c r="E752" s="137">
        <v>33279</v>
      </c>
      <c r="F752" s="137" t="s">
        <v>5</v>
      </c>
      <c r="G752" s="137" t="s">
        <v>28</v>
      </c>
      <c r="H752" s="137" t="s">
        <v>341</v>
      </c>
      <c r="I752" s="137">
        <v>512164563</v>
      </c>
      <c r="J752" s="137" t="s">
        <v>180</v>
      </c>
      <c r="K752" s="21">
        <v>46151.565381944441</v>
      </c>
      <c r="L752" s="21">
        <v>46152.768368055556</v>
      </c>
      <c r="M752" s="137" t="s">
        <v>358</v>
      </c>
      <c r="N752" s="137" t="s">
        <v>360</v>
      </c>
      <c r="O752" s="137" t="s">
        <v>35</v>
      </c>
      <c r="P752" s="137">
        <v>0</v>
      </c>
      <c r="Q752" s="137" t="s">
        <v>191</v>
      </c>
      <c r="R752" s="137" t="s">
        <v>342</v>
      </c>
      <c r="S752" s="137" t="s">
        <v>181</v>
      </c>
    </row>
    <row r="753" spans="1:19" s="137" customFormat="1">
      <c r="A753" s="137" t="s">
        <v>186</v>
      </c>
      <c r="B753" s="137" t="s">
        <v>120</v>
      </c>
      <c r="C753" s="137" t="s">
        <v>185</v>
      </c>
      <c r="D753" s="137" t="s">
        <v>311</v>
      </c>
      <c r="E753" s="137">
        <v>33279</v>
      </c>
      <c r="F753" s="137" t="s">
        <v>5</v>
      </c>
      <c r="G753" s="137" t="s">
        <v>28</v>
      </c>
      <c r="H753" s="137" t="s">
        <v>341</v>
      </c>
      <c r="I753" s="137">
        <v>512164563</v>
      </c>
      <c r="J753" s="137" t="s">
        <v>180</v>
      </c>
      <c r="K753" s="21">
        <v>46151.565381944441</v>
      </c>
      <c r="L753" s="21">
        <v>46152.768368055556</v>
      </c>
      <c r="M753" s="137" t="s">
        <v>358</v>
      </c>
      <c r="N753" s="137" t="s">
        <v>361</v>
      </c>
      <c r="O753" s="137" t="s">
        <v>41</v>
      </c>
      <c r="P753" s="137">
        <v>0</v>
      </c>
      <c r="Q753" s="137" t="s">
        <v>191</v>
      </c>
      <c r="R753" s="137" t="s">
        <v>342</v>
      </c>
      <c r="S753" s="137" t="s">
        <v>181</v>
      </c>
    </row>
    <row r="754" spans="1:19" s="137" customFormat="1">
      <c r="A754" s="137" t="s">
        <v>186</v>
      </c>
      <c r="B754" s="137" t="s">
        <v>120</v>
      </c>
      <c r="C754" s="137" t="s">
        <v>185</v>
      </c>
      <c r="D754" s="137" t="s">
        <v>311</v>
      </c>
      <c r="E754" s="137">
        <v>33279</v>
      </c>
      <c r="F754" s="137" t="s">
        <v>5</v>
      </c>
      <c r="G754" s="137" t="s">
        <v>28</v>
      </c>
      <c r="H754" s="137" t="s">
        <v>341</v>
      </c>
      <c r="I754" s="137">
        <v>512164563</v>
      </c>
      <c r="J754" s="137" t="s">
        <v>180</v>
      </c>
      <c r="K754" s="21">
        <v>46151.565381944441</v>
      </c>
      <c r="L754" s="21">
        <v>46152.768368055556</v>
      </c>
      <c r="M754" s="137" t="s">
        <v>362</v>
      </c>
      <c r="N754" s="137" t="s">
        <v>363</v>
      </c>
      <c r="O754" s="137" t="s">
        <v>37</v>
      </c>
      <c r="P754" s="137">
        <v>0</v>
      </c>
      <c r="Q754" s="137" t="s">
        <v>191</v>
      </c>
      <c r="R754" s="137" t="s">
        <v>342</v>
      </c>
      <c r="S754" s="137" t="s">
        <v>181</v>
      </c>
    </row>
    <row r="755" spans="1:19" s="137" customFormat="1">
      <c r="A755" s="137" t="s">
        <v>186</v>
      </c>
      <c r="B755" s="137" t="s">
        <v>120</v>
      </c>
      <c r="C755" s="137" t="s">
        <v>185</v>
      </c>
      <c r="D755" s="137" t="s">
        <v>311</v>
      </c>
      <c r="E755" s="137">
        <v>33279</v>
      </c>
      <c r="F755" s="137" t="s">
        <v>5</v>
      </c>
      <c r="G755" s="137" t="s">
        <v>28</v>
      </c>
      <c r="H755" s="137" t="s">
        <v>341</v>
      </c>
      <c r="I755" s="137">
        <v>512164563</v>
      </c>
      <c r="J755" s="137" t="s">
        <v>180</v>
      </c>
      <c r="K755" s="21">
        <v>46151.565381944441</v>
      </c>
      <c r="L755" s="21">
        <v>46152.768368055556</v>
      </c>
      <c r="M755" s="137" t="s">
        <v>364</v>
      </c>
      <c r="N755" s="137" t="s">
        <v>365</v>
      </c>
      <c r="O755" s="137" t="s">
        <v>35</v>
      </c>
      <c r="P755" s="137">
        <v>0</v>
      </c>
      <c r="Q755" s="137" t="s">
        <v>191</v>
      </c>
      <c r="R755" s="137" t="s">
        <v>342</v>
      </c>
      <c r="S755" s="137" t="s">
        <v>181</v>
      </c>
    </row>
    <row r="756" spans="1:19" s="137" customFormat="1">
      <c r="A756" s="137" t="s">
        <v>186</v>
      </c>
      <c r="B756" s="137" t="s">
        <v>120</v>
      </c>
      <c r="C756" s="137" t="s">
        <v>185</v>
      </c>
      <c r="D756" s="137" t="s">
        <v>311</v>
      </c>
      <c r="E756" s="137">
        <v>33279</v>
      </c>
      <c r="F756" s="137" t="s">
        <v>5</v>
      </c>
      <c r="G756" s="137" t="s">
        <v>28</v>
      </c>
      <c r="H756" s="137" t="s">
        <v>341</v>
      </c>
      <c r="I756" s="137">
        <v>512164563</v>
      </c>
      <c r="J756" s="137" t="s">
        <v>180</v>
      </c>
      <c r="K756" s="21">
        <v>46151.565381944441</v>
      </c>
      <c r="L756" s="21">
        <v>46152.768368055556</v>
      </c>
      <c r="M756" s="137" t="s">
        <v>364</v>
      </c>
      <c r="N756" s="137" t="s">
        <v>366</v>
      </c>
      <c r="O756" s="137" t="s">
        <v>35</v>
      </c>
      <c r="P756" s="137">
        <v>0</v>
      </c>
      <c r="Q756" s="137" t="s">
        <v>191</v>
      </c>
      <c r="R756" s="137" t="s">
        <v>342</v>
      </c>
      <c r="S756" s="137" t="s">
        <v>181</v>
      </c>
    </row>
    <row r="757" spans="1:19" s="137" customFormat="1">
      <c r="A757" s="137" t="s">
        <v>186</v>
      </c>
      <c r="B757" s="137" t="s">
        <v>120</v>
      </c>
      <c r="C757" s="137" t="s">
        <v>185</v>
      </c>
      <c r="D757" s="137" t="s">
        <v>311</v>
      </c>
      <c r="E757" s="137">
        <v>33279</v>
      </c>
      <c r="F757" s="137" t="s">
        <v>5</v>
      </c>
      <c r="G757" s="137" t="s">
        <v>28</v>
      </c>
      <c r="H757" s="137" t="s">
        <v>341</v>
      </c>
      <c r="I757" s="137">
        <v>512164563</v>
      </c>
      <c r="J757" s="137" t="s">
        <v>180</v>
      </c>
      <c r="K757" s="21">
        <v>46151.565381944441</v>
      </c>
      <c r="L757" s="21">
        <v>46152.768368055556</v>
      </c>
      <c r="M757" s="137" t="s">
        <v>364</v>
      </c>
      <c r="N757" s="137" t="s">
        <v>367</v>
      </c>
      <c r="O757" s="137" t="s">
        <v>41</v>
      </c>
      <c r="P757" s="137">
        <v>0</v>
      </c>
      <c r="Q757" s="137" t="s">
        <v>191</v>
      </c>
      <c r="R757" s="137" t="s">
        <v>342</v>
      </c>
      <c r="S757" s="137" t="s">
        <v>181</v>
      </c>
    </row>
    <row r="758" spans="1:19" s="137" customFormat="1">
      <c r="A758" s="137" t="s">
        <v>186</v>
      </c>
      <c r="B758" s="137" t="s">
        <v>120</v>
      </c>
      <c r="C758" s="137" t="s">
        <v>185</v>
      </c>
      <c r="D758" s="137" t="s">
        <v>373</v>
      </c>
      <c r="E758" s="137">
        <v>32961</v>
      </c>
      <c r="F758" s="137" t="s">
        <v>5</v>
      </c>
      <c r="G758" s="137" t="s">
        <v>28</v>
      </c>
      <c r="H758" s="137" t="s">
        <v>341</v>
      </c>
      <c r="I758" s="137">
        <v>512073681</v>
      </c>
      <c r="J758" s="137" t="s">
        <v>180</v>
      </c>
      <c r="K758" s="21">
        <v>46149.487685185188</v>
      </c>
      <c r="L758" s="21">
        <v>46152.770439814813</v>
      </c>
      <c r="M758" s="137" t="s">
        <v>287</v>
      </c>
      <c r="N758" s="137" t="s">
        <v>287</v>
      </c>
      <c r="O758" s="137" t="s">
        <v>35</v>
      </c>
      <c r="P758" s="137">
        <v>0</v>
      </c>
      <c r="Q758" s="137" t="s">
        <v>191</v>
      </c>
      <c r="R758" s="137" t="s">
        <v>342</v>
      </c>
      <c r="S758" s="137" t="s">
        <v>181</v>
      </c>
    </row>
    <row r="759" spans="1:19" s="137" customFormat="1">
      <c r="A759" s="137" t="s">
        <v>186</v>
      </c>
      <c r="B759" s="137" t="s">
        <v>120</v>
      </c>
      <c r="C759" s="137" t="s">
        <v>185</v>
      </c>
      <c r="D759" s="137" t="s">
        <v>373</v>
      </c>
      <c r="E759" s="137">
        <v>32961</v>
      </c>
      <c r="F759" s="137" t="s">
        <v>5</v>
      </c>
      <c r="G759" s="137" t="s">
        <v>28</v>
      </c>
      <c r="H759" s="137" t="s">
        <v>341</v>
      </c>
      <c r="I759" s="137">
        <v>512073681</v>
      </c>
      <c r="J759" s="137" t="s">
        <v>180</v>
      </c>
      <c r="K759" s="21">
        <v>46149.487685185188</v>
      </c>
      <c r="L759" s="21">
        <v>46152.770439814813</v>
      </c>
      <c r="M759" s="137" t="s">
        <v>343</v>
      </c>
      <c r="N759" s="137" t="s">
        <v>288</v>
      </c>
      <c r="O759" s="137" t="s">
        <v>39</v>
      </c>
      <c r="P759" s="137">
        <v>0</v>
      </c>
      <c r="Q759" s="137" t="s">
        <v>191</v>
      </c>
      <c r="R759" s="137" t="s">
        <v>342</v>
      </c>
      <c r="S759" s="137" t="s">
        <v>181</v>
      </c>
    </row>
    <row r="760" spans="1:19" s="137" customFormat="1">
      <c r="A760" s="137" t="s">
        <v>186</v>
      </c>
      <c r="B760" s="137" t="s">
        <v>120</v>
      </c>
      <c r="C760" s="137" t="s">
        <v>185</v>
      </c>
      <c r="D760" s="137" t="s">
        <v>373</v>
      </c>
      <c r="E760" s="137">
        <v>32961</v>
      </c>
      <c r="F760" s="137" t="s">
        <v>5</v>
      </c>
      <c r="G760" s="137" t="s">
        <v>28</v>
      </c>
      <c r="H760" s="137" t="s">
        <v>341</v>
      </c>
      <c r="I760" s="137">
        <v>512073681</v>
      </c>
      <c r="J760" s="137" t="s">
        <v>180</v>
      </c>
      <c r="K760" s="21">
        <v>46149.487685185188</v>
      </c>
      <c r="L760" s="21">
        <v>46152.770439814813</v>
      </c>
      <c r="M760" s="137" t="s">
        <v>343</v>
      </c>
      <c r="N760" s="137" t="s">
        <v>193</v>
      </c>
      <c r="O760" s="137" t="s">
        <v>35</v>
      </c>
      <c r="P760" s="137">
        <v>0</v>
      </c>
      <c r="Q760" s="137" t="s">
        <v>191</v>
      </c>
      <c r="R760" s="137" t="s">
        <v>342</v>
      </c>
      <c r="S760" s="137" t="s">
        <v>181</v>
      </c>
    </row>
    <row r="761" spans="1:19" s="137" customFormat="1">
      <c r="A761" s="137" t="s">
        <v>186</v>
      </c>
      <c r="B761" s="137" t="s">
        <v>120</v>
      </c>
      <c r="C761" s="137" t="s">
        <v>185</v>
      </c>
      <c r="D761" s="137" t="s">
        <v>373</v>
      </c>
      <c r="E761" s="137">
        <v>32961</v>
      </c>
      <c r="F761" s="137" t="s">
        <v>5</v>
      </c>
      <c r="G761" s="137" t="s">
        <v>28</v>
      </c>
      <c r="H761" s="137" t="s">
        <v>341</v>
      </c>
      <c r="I761" s="137">
        <v>512073681</v>
      </c>
      <c r="J761" s="137" t="s">
        <v>180</v>
      </c>
      <c r="K761" s="21">
        <v>46149.487685185188</v>
      </c>
      <c r="L761" s="21">
        <v>46152.770439814813</v>
      </c>
      <c r="M761" s="137" t="s">
        <v>344</v>
      </c>
      <c r="N761" s="137" t="s">
        <v>345</v>
      </c>
      <c r="O761" s="137" t="s">
        <v>39</v>
      </c>
      <c r="P761" s="137">
        <v>0</v>
      </c>
      <c r="Q761" s="137" t="s">
        <v>191</v>
      </c>
      <c r="R761" s="137" t="s">
        <v>342</v>
      </c>
      <c r="S761" s="137" t="s">
        <v>181</v>
      </c>
    </row>
    <row r="762" spans="1:19" s="137" customFormat="1">
      <c r="A762" s="137" t="s">
        <v>186</v>
      </c>
      <c r="B762" s="137" t="s">
        <v>120</v>
      </c>
      <c r="C762" s="137" t="s">
        <v>185</v>
      </c>
      <c r="D762" s="137" t="s">
        <v>373</v>
      </c>
      <c r="E762" s="137">
        <v>32961</v>
      </c>
      <c r="F762" s="137" t="s">
        <v>5</v>
      </c>
      <c r="G762" s="137" t="s">
        <v>28</v>
      </c>
      <c r="H762" s="137" t="s">
        <v>341</v>
      </c>
      <c r="I762" s="137">
        <v>512073681</v>
      </c>
      <c r="J762" s="137" t="s">
        <v>180</v>
      </c>
      <c r="K762" s="21">
        <v>46149.487685185188</v>
      </c>
      <c r="L762" s="21">
        <v>46152.770439814813</v>
      </c>
      <c r="M762" s="137" t="s">
        <v>344</v>
      </c>
      <c r="N762" s="137" t="s">
        <v>346</v>
      </c>
      <c r="O762" s="137" t="s">
        <v>39</v>
      </c>
      <c r="P762" s="137">
        <v>0</v>
      </c>
      <c r="Q762" s="137" t="s">
        <v>191</v>
      </c>
      <c r="R762" s="137" t="s">
        <v>342</v>
      </c>
      <c r="S762" s="137" t="s">
        <v>181</v>
      </c>
    </row>
    <row r="763" spans="1:19" s="137" customFormat="1">
      <c r="A763" s="137" t="s">
        <v>186</v>
      </c>
      <c r="B763" s="137" t="s">
        <v>120</v>
      </c>
      <c r="C763" s="137" t="s">
        <v>185</v>
      </c>
      <c r="D763" s="137" t="s">
        <v>373</v>
      </c>
      <c r="E763" s="137">
        <v>32961</v>
      </c>
      <c r="F763" s="137" t="s">
        <v>5</v>
      </c>
      <c r="G763" s="137" t="s">
        <v>28</v>
      </c>
      <c r="H763" s="137" t="s">
        <v>341</v>
      </c>
      <c r="I763" s="137">
        <v>512073681</v>
      </c>
      <c r="J763" s="137" t="s">
        <v>180</v>
      </c>
      <c r="K763" s="21">
        <v>46149.487685185188</v>
      </c>
      <c r="L763" s="21">
        <v>46152.770439814813</v>
      </c>
      <c r="M763" s="137" t="s">
        <v>347</v>
      </c>
      <c r="N763" s="137" t="s">
        <v>348</v>
      </c>
      <c r="O763" s="137" t="s">
        <v>41</v>
      </c>
      <c r="P763" s="137">
        <v>0</v>
      </c>
      <c r="Q763" s="137" t="s">
        <v>191</v>
      </c>
      <c r="R763" s="137" t="s">
        <v>342</v>
      </c>
      <c r="S763" s="137" t="s">
        <v>181</v>
      </c>
    </row>
    <row r="764" spans="1:19" s="137" customFormat="1">
      <c r="A764" s="137" t="s">
        <v>186</v>
      </c>
      <c r="B764" s="137" t="s">
        <v>120</v>
      </c>
      <c r="C764" s="137" t="s">
        <v>185</v>
      </c>
      <c r="D764" s="137" t="s">
        <v>373</v>
      </c>
      <c r="E764" s="137">
        <v>32961</v>
      </c>
      <c r="F764" s="137" t="s">
        <v>5</v>
      </c>
      <c r="G764" s="137" t="s">
        <v>28</v>
      </c>
      <c r="H764" s="137" t="s">
        <v>341</v>
      </c>
      <c r="I764" s="137">
        <v>512073681</v>
      </c>
      <c r="J764" s="137" t="s">
        <v>180</v>
      </c>
      <c r="K764" s="21">
        <v>46149.487685185188</v>
      </c>
      <c r="L764" s="21">
        <v>46152.770439814813</v>
      </c>
      <c r="M764" s="137" t="s">
        <v>347</v>
      </c>
      <c r="N764" s="137" t="s">
        <v>349</v>
      </c>
      <c r="O764" s="137" t="s">
        <v>39</v>
      </c>
      <c r="P764" s="137">
        <v>0</v>
      </c>
      <c r="Q764" s="137" t="s">
        <v>191</v>
      </c>
      <c r="R764" s="137" t="s">
        <v>342</v>
      </c>
      <c r="S764" s="137" t="s">
        <v>181</v>
      </c>
    </row>
    <row r="765" spans="1:19" s="137" customFormat="1">
      <c r="A765" s="137" t="s">
        <v>186</v>
      </c>
      <c r="B765" s="137" t="s">
        <v>120</v>
      </c>
      <c r="C765" s="137" t="s">
        <v>185</v>
      </c>
      <c r="D765" s="137" t="s">
        <v>373</v>
      </c>
      <c r="E765" s="137">
        <v>32961</v>
      </c>
      <c r="F765" s="137" t="s">
        <v>5</v>
      </c>
      <c r="G765" s="137" t="s">
        <v>28</v>
      </c>
      <c r="H765" s="137" t="s">
        <v>341</v>
      </c>
      <c r="I765" s="137">
        <v>512073681</v>
      </c>
      <c r="J765" s="137" t="s">
        <v>180</v>
      </c>
      <c r="K765" s="21">
        <v>46149.487685185188</v>
      </c>
      <c r="L765" s="21">
        <v>46152.770439814813</v>
      </c>
      <c r="M765" s="137" t="s">
        <v>347</v>
      </c>
      <c r="N765" s="137" t="s">
        <v>329</v>
      </c>
      <c r="O765" s="137" t="s">
        <v>35</v>
      </c>
      <c r="P765" s="137">
        <v>0</v>
      </c>
      <c r="Q765" s="137" t="s">
        <v>191</v>
      </c>
      <c r="R765" s="137" t="s">
        <v>342</v>
      </c>
      <c r="S765" s="137" t="s">
        <v>181</v>
      </c>
    </row>
    <row r="766" spans="1:19" s="137" customFormat="1">
      <c r="A766" s="137" t="s">
        <v>186</v>
      </c>
      <c r="B766" s="137" t="s">
        <v>120</v>
      </c>
      <c r="C766" s="137" t="s">
        <v>185</v>
      </c>
      <c r="D766" s="137" t="s">
        <v>373</v>
      </c>
      <c r="E766" s="137">
        <v>32961</v>
      </c>
      <c r="F766" s="137" t="s">
        <v>5</v>
      </c>
      <c r="G766" s="137" t="s">
        <v>28</v>
      </c>
      <c r="H766" s="137" t="s">
        <v>341</v>
      </c>
      <c r="I766" s="137">
        <v>512073681</v>
      </c>
      <c r="J766" s="137" t="s">
        <v>180</v>
      </c>
      <c r="K766" s="21">
        <v>46149.487685185188</v>
      </c>
      <c r="L766" s="21">
        <v>46152.770439814813</v>
      </c>
      <c r="M766" s="137" t="s">
        <v>347</v>
      </c>
      <c r="N766" s="137" t="s">
        <v>194</v>
      </c>
      <c r="O766" s="137" t="s">
        <v>41</v>
      </c>
      <c r="P766" s="137">
        <v>0</v>
      </c>
      <c r="Q766" s="137" t="s">
        <v>191</v>
      </c>
      <c r="R766" s="137" t="s">
        <v>342</v>
      </c>
      <c r="S766" s="137" t="s">
        <v>181</v>
      </c>
    </row>
    <row r="767" spans="1:19" s="137" customFormat="1">
      <c r="A767" s="137" t="s">
        <v>186</v>
      </c>
      <c r="B767" s="137" t="s">
        <v>120</v>
      </c>
      <c r="C767" s="137" t="s">
        <v>185</v>
      </c>
      <c r="D767" s="137" t="s">
        <v>373</v>
      </c>
      <c r="E767" s="137">
        <v>32961</v>
      </c>
      <c r="F767" s="137" t="s">
        <v>5</v>
      </c>
      <c r="G767" s="137" t="s">
        <v>28</v>
      </c>
      <c r="H767" s="137" t="s">
        <v>341</v>
      </c>
      <c r="I767" s="137">
        <v>512073681</v>
      </c>
      <c r="J767" s="137" t="s">
        <v>180</v>
      </c>
      <c r="K767" s="21">
        <v>46149.487685185188</v>
      </c>
      <c r="L767" s="21">
        <v>46152.770439814813</v>
      </c>
      <c r="M767" s="137" t="s">
        <v>347</v>
      </c>
      <c r="N767" s="137" t="s">
        <v>350</v>
      </c>
      <c r="O767" s="137" t="s">
        <v>39</v>
      </c>
      <c r="P767" s="137">
        <v>0</v>
      </c>
      <c r="Q767" s="137" t="s">
        <v>191</v>
      </c>
      <c r="R767" s="137" t="s">
        <v>342</v>
      </c>
      <c r="S767" s="137" t="s">
        <v>181</v>
      </c>
    </row>
    <row r="768" spans="1:19" s="137" customFormat="1">
      <c r="A768" s="137" t="s">
        <v>186</v>
      </c>
      <c r="B768" s="137" t="s">
        <v>120</v>
      </c>
      <c r="C768" s="137" t="s">
        <v>185</v>
      </c>
      <c r="D768" s="137" t="s">
        <v>373</v>
      </c>
      <c r="E768" s="137">
        <v>32961</v>
      </c>
      <c r="F768" s="137" t="s">
        <v>5</v>
      </c>
      <c r="G768" s="137" t="s">
        <v>28</v>
      </c>
      <c r="H768" s="137" t="s">
        <v>341</v>
      </c>
      <c r="I768" s="137">
        <v>512073681</v>
      </c>
      <c r="J768" s="137" t="s">
        <v>180</v>
      </c>
      <c r="K768" s="21">
        <v>46149.487685185188</v>
      </c>
      <c r="L768" s="21">
        <v>46152.770439814813</v>
      </c>
      <c r="M768" s="137" t="s">
        <v>347</v>
      </c>
      <c r="N768" s="137" t="s">
        <v>195</v>
      </c>
      <c r="O768" s="137" t="s">
        <v>41</v>
      </c>
      <c r="P768" s="137">
        <v>0</v>
      </c>
      <c r="Q768" s="137" t="s">
        <v>191</v>
      </c>
      <c r="R768" s="137" t="s">
        <v>342</v>
      </c>
      <c r="S768" s="137" t="s">
        <v>181</v>
      </c>
    </row>
    <row r="769" spans="1:19" s="137" customFormat="1">
      <c r="A769" s="137" t="s">
        <v>186</v>
      </c>
      <c r="B769" s="137" t="s">
        <v>120</v>
      </c>
      <c r="C769" s="137" t="s">
        <v>185</v>
      </c>
      <c r="D769" s="137" t="s">
        <v>373</v>
      </c>
      <c r="E769" s="137">
        <v>32961</v>
      </c>
      <c r="F769" s="137" t="s">
        <v>5</v>
      </c>
      <c r="G769" s="137" t="s">
        <v>28</v>
      </c>
      <c r="H769" s="137" t="s">
        <v>341</v>
      </c>
      <c r="I769" s="137">
        <v>512073681</v>
      </c>
      <c r="J769" s="137" t="s">
        <v>180</v>
      </c>
      <c r="K769" s="21">
        <v>46149.487685185188</v>
      </c>
      <c r="L769" s="21">
        <v>46152.770439814813</v>
      </c>
      <c r="M769" s="137" t="s">
        <v>347</v>
      </c>
      <c r="N769" s="137" t="s">
        <v>351</v>
      </c>
      <c r="O769" s="137" t="s">
        <v>35</v>
      </c>
      <c r="P769" s="137">
        <v>0</v>
      </c>
      <c r="Q769" s="137" t="s">
        <v>191</v>
      </c>
      <c r="R769" s="137" t="s">
        <v>342</v>
      </c>
      <c r="S769" s="137" t="s">
        <v>181</v>
      </c>
    </row>
    <row r="770" spans="1:19" s="137" customFormat="1">
      <c r="A770" s="137" t="s">
        <v>186</v>
      </c>
      <c r="B770" s="137" t="s">
        <v>120</v>
      </c>
      <c r="C770" s="137" t="s">
        <v>185</v>
      </c>
      <c r="D770" s="137" t="s">
        <v>373</v>
      </c>
      <c r="E770" s="137">
        <v>32961</v>
      </c>
      <c r="F770" s="137" t="s">
        <v>5</v>
      </c>
      <c r="G770" s="137" t="s">
        <v>28</v>
      </c>
      <c r="H770" s="137" t="s">
        <v>341</v>
      </c>
      <c r="I770" s="137">
        <v>512073681</v>
      </c>
      <c r="J770" s="137" t="s">
        <v>180</v>
      </c>
      <c r="K770" s="21">
        <v>46149.487685185188</v>
      </c>
      <c r="L770" s="21">
        <v>46152.770439814813</v>
      </c>
      <c r="M770" s="137" t="s">
        <v>347</v>
      </c>
      <c r="N770" s="137" t="s">
        <v>196</v>
      </c>
      <c r="O770" s="137" t="s">
        <v>41</v>
      </c>
      <c r="P770" s="137">
        <v>0</v>
      </c>
      <c r="Q770" s="137" t="s">
        <v>191</v>
      </c>
      <c r="R770" s="137" t="s">
        <v>342</v>
      </c>
      <c r="S770" s="137" t="s">
        <v>181</v>
      </c>
    </row>
    <row r="771" spans="1:19" s="137" customFormat="1">
      <c r="A771" s="137" t="s">
        <v>186</v>
      </c>
      <c r="B771" s="137" t="s">
        <v>120</v>
      </c>
      <c r="C771" s="137" t="s">
        <v>185</v>
      </c>
      <c r="D771" s="137" t="s">
        <v>373</v>
      </c>
      <c r="E771" s="137">
        <v>32961</v>
      </c>
      <c r="F771" s="137" t="s">
        <v>5</v>
      </c>
      <c r="G771" s="137" t="s">
        <v>28</v>
      </c>
      <c r="H771" s="137" t="s">
        <v>341</v>
      </c>
      <c r="I771" s="137">
        <v>512073681</v>
      </c>
      <c r="J771" s="137" t="s">
        <v>180</v>
      </c>
      <c r="K771" s="21">
        <v>46149.487685185188</v>
      </c>
      <c r="L771" s="21">
        <v>46152.770439814813</v>
      </c>
      <c r="M771" s="137" t="s">
        <v>352</v>
      </c>
      <c r="N771" s="137" t="s">
        <v>352</v>
      </c>
      <c r="O771" s="137" t="s">
        <v>35</v>
      </c>
      <c r="P771" s="137">
        <v>0</v>
      </c>
      <c r="Q771" s="137" t="s">
        <v>191</v>
      </c>
      <c r="R771" s="137" t="s">
        <v>342</v>
      </c>
      <c r="S771" s="137" t="s">
        <v>181</v>
      </c>
    </row>
    <row r="772" spans="1:19" s="137" customFormat="1">
      <c r="A772" s="137" t="s">
        <v>186</v>
      </c>
      <c r="B772" s="137" t="s">
        <v>120</v>
      </c>
      <c r="C772" s="137" t="s">
        <v>185</v>
      </c>
      <c r="D772" s="137" t="s">
        <v>373</v>
      </c>
      <c r="E772" s="137">
        <v>32961</v>
      </c>
      <c r="F772" s="137" t="s">
        <v>5</v>
      </c>
      <c r="G772" s="137" t="s">
        <v>28</v>
      </c>
      <c r="H772" s="137" t="s">
        <v>341</v>
      </c>
      <c r="I772" s="137">
        <v>512073681</v>
      </c>
      <c r="J772" s="137" t="s">
        <v>180</v>
      </c>
      <c r="K772" s="21">
        <v>46149.487685185188</v>
      </c>
      <c r="L772" s="21">
        <v>46152.770439814813</v>
      </c>
      <c r="M772" s="137" t="s">
        <v>353</v>
      </c>
      <c r="N772" s="137" t="s">
        <v>197</v>
      </c>
      <c r="O772" s="137" t="s">
        <v>41</v>
      </c>
      <c r="P772" s="137">
        <v>0</v>
      </c>
      <c r="Q772" s="137" t="s">
        <v>191</v>
      </c>
      <c r="R772" s="137" t="s">
        <v>342</v>
      </c>
      <c r="S772" s="137" t="s">
        <v>181</v>
      </c>
    </row>
    <row r="773" spans="1:19" s="137" customFormat="1">
      <c r="A773" s="137" t="s">
        <v>186</v>
      </c>
      <c r="B773" s="137" t="s">
        <v>120</v>
      </c>
      <c r="C773" s="137" t="s">
        <v>185</v>
      </c>
      <c r="D773" s="137" t="s">
        <v>373</v>
      </c>
      <c r="E773" s="137">
        <v>32961</v>
      </c>
      <c r="F773" s="137" t="s">
        <v>5</v>
      </c>
      <c r="G773" s="137" t="s">
        <v>28</v>
      </c>
      <c r="H773" s="137" t="s">
        <v>341</v>
      </c>
      <c r="I773" s="137">
        <v>512073681</v>
      </c>
      <c r="J773" s="137" t="s">
        <v>180</v>
      </c>
      <c r="K773" s="21">
        <v>46149.487685185188</v>
      </c>
      <c r="L773" s="21">
        <v>46152.770439814813</v>
      </c>
      <c r="M773" s="137" t="s">
        <v>353</v>
      </c>
      <c r="N773" s="137" t="s">
        <v>330</v>
      </c>
      <c r="O773" s="137" t="s">
        <v>41</v>
      </c>
      <c r="P773" s="137">
        <v>0</v>
      </c>
      <c r="Q773" s="137" t="s">
        <v>191</v>
      </c>
      <c r="R773" s="137" t="s">
        <v>342</v>
      </c>
      <c r="S773" s="137" t="s">
        <v>181</v>
      </c>
    </row>
    <row r="774" spans="1:19" s="137" customFormat="1">
      <c r="A774" s="137" t="s">
        <v>186</v>
      </c>
      <c r="B774" s="137" t="s">
        <v>120</v>
      </c>
      <c r="C774" s="137" t="s">
        <v>185</v>
      </c>
      <c r="D774" s="137" t="s">
        <v>373</v>
      </c>
      <c r="E774" s="137">
        <v>32961</v>
      </c>
      <c r="F774" s="137" t="s">
        <v>5</v>
      </c>
      <c r="G774" s="137" t="s">
        <v>28</v>
      </c>
      <c r="H774" s="137" t="s">
        <v>341</v>
      </c>
      <c r="I774" s="137">
        <v>512073681</v>
      </c>
      <c r="J774" s="137" t="s">
        <v>180</v>
      </c>
      <c r="K774" s="21">
        <v>46149.487685185188</v>
      </c>
      <c r="L774" s="21">
        <v>46152.770439814813</v>
      </c>
      <c r="M774" s="137" t="s">
        <v>353</v>
      </c>
      <c r="N774" s="137" t="s">
        <v>354</v>
      </c>
      <c r="O774" s="137" t="s">
        <v>39</v>
      </c>
      <c r="P774" s="137">
        <v>0</v>
      </c>
      <c r="Q774" s="137" t="s">
        <v>191</v>
      </c>
      <c r="R774" s="137" t="s">
        <v>342</v>
      </c>
      <c r="S774" s="137" t="s">
        <v>181</v>
      </c>
    </row>
    <row r="775" spans="1:19" s="137" customFormat="1">
      <c r="A775" s="137" t="s">
        <v>186</v>
      </c>
      <c r="B775" s="137" t="s">
        <v>120</v>
      </c>
      <c r="C775" s="137" t="s">
        <v>185</v>
      </c>
      <c r="D775" s="137" t="s">
        <v>373</v>
      </c>
      <c r="E775" s="137">
        <v>32961</v>
      </c>
      <c r="F775" s="137" t="s">
        <v>5</v>
      </c>
      <c r="G775" s="137" t="s">
        <v>28</v>
      </c>
      <c r="H775" s="137" t="s">
        <v>341</v>
      </c>
      <c r="I775" s="137">
        <v>512073681</v>
      </c>
      <c r="J775" s="137" t="s">
        <v>180</v>
      </c>
      <c r="K775" s="21">
        <v>46149.487685185188</v>
      </c>
      <c r="L775" s="21">
        <v>46152.770439814813</v>
      </c>
      <c r="M775" s="137" t="s">
        <v>353</v>
      </c>
      <c r="N775" s="137" t="s">
        <v>355</v>
      </c>
      <c r="O775" s="137" t="s">
        <v>35</v>
      </c>
      <c r="P775" s="137">
        <v>0</v>
      </c>
      <c r="Q775" s="137" t="s">
        <v>191</v>
      </c>
      <c r="R775" s="137" t="s">
        <v>342</v>
      </c>
      <c r="S775" s="137" t="s">
        <v>181</v>
      </c>
    </row>
    <row r="776" spans="1:19" s="137" customFormat="1">
      <c r="A776" s="137" t="s">
        <v>186</v>
      </c>
      <c r="B776" s="137" t="s">
        <v>120</v>
      </c>
      <c r="C776" s="137" t="s">
        <v>185</v>
      </c>
      <c r="D776" s="137" t="s">
        <v>373</v>
      </c>
      <c r="E776" s="137">
        <v>32961</v>
      </c>
      <c r="F776" s="137" t="s">
        <v>5</v>
      </c>
      <c r="G776" s="137" t="s">
        <v>28</v>
      </c>
      <c r="H776" s="137" t="s">
        <v>341</v>
      </c>
      <c r="I776" s="137">
        <v>512073681</v>
      </c>
      <c r="J776" s="137" t="s">
        <v>180</v>
      </c>
      <c r="K776" s="21">
        <v>46149.487685185188</v>
      </c>
      <c r="L776" s="21">
        <v>46152.770439814813</v>
      </c>
      <c r="M776" s="137" t="s">
        <v>353</v>
      </c>
      <c r="N776" s="137" t="s">
        <v>356</v>
      </c>
      <c r="O776" s="137" t="s">
        <v>39</v>
      </c>
      <c r="P776" s="137">
        <v>0</v>
      </c>
      <c r="Q776" s="137" t="s">
        <v>191</v>
      </c>
      <c r="R776" s="137" t="s">
        <v>342</v>
      </c>
      <c r="S776" s="137" t="s">
        <v>181</v>
      </c>
    </row>
    <row r="777" spans="1:19" s="137" customFormat="1">
      <c r="A777" s="137" t="s">
        <v>186</v>
      </c>
      <c r="B777" s="137" t="s">
        <v>120</v>
      </c>
      <c r="C777" s="137" t="s">
        <v>185</v>
      </c>
      <c r="D777" s="137" t="s">
        <v>373</v>
      </c>
      <c r="E777" s="137">
        <v>32961</v>
      </c>
      <c r="F777" s="137" t="s">
        <v>5</v>
      </c>
      <c r="G777" s="137" t="s">
        <v>28</v>
      </c>
      <c r="H777" s="137" t="s">
        <v>341</v>
      </c>
      <c r="I777" s="137">
        <v>512073681</v>
      </c>
      <c r="J777" s="137" t="s">
        <v>180</v>
      </c>
      <c r="K777" s="21">
        <v>46149.487685185188</v>
      </c>
      <c r="L777" s="21">
        <v>46152.770439814813</v>
      </c>
      <c r="M777" s="137" t="s">
        <v>353</v>
      </c>
      <c r="N777" s="137" t="s">
        <v>357</v>
      </c>
      <c r="O777" s="137" t="s">
        <v>39</v>
      </c>
      <c r="P777" s="137">
        <v>0</v>
      </c>
      <c r="Q777" s="137" t="s">
        <v>191</v>
      </c>
      <c r="R777" s="137" t="s">
        <v>342</v>
      </c>
      <c r="S777" s="137" t="s">
        <v>181</v>
      </c>
    </row>
    <row r="778" spans="1:19" s="137" customFormat="1">
      <c r="A778" s="137" t="s">
        <v>186</v>
      </c>
      <c r="B778" s="137" t="s">
        <v>120</v>
      </c>
      <c r="C778" s="137" t="s">
        <v>185</v>
      </c>
      <c r="D778" s="137" t="s">
        <v>373</v>
      </c>
      <c r="E778" s="137">
        <v>32961</v>
      </c>
      <c r="F778" s="137" t="s">
        <v>5</v>
      </c>
      <c r="G778" s="137" t="s">
        <v>28</v>
      </c>
      <c r="H778" s="137" t="s">
        <v>341</v>
      </c>
      <c r="I778" s="137">
        <v>512073681</v>
      </c>
      <c r="J778" s="137" t="s">
        <v>180</v>
      </c>
      <c r="K778" s="21">
        <v>46149.487685185188</v>
      </c>
      <c r="L778" s="21">
        <v>46152.770439814813</v>
      </c>
      <c r="M778" s="137" t="s">
        <v>358</v>
      </c>
      <c r="N778" s="137" t="s">
        <v>359</v>
      </c>
      <c r="O778" s="137" t="s">
        <v>39</v>
      </c>
      <c r="P778" s="137">
        <v>0</v>
      </c>
      <c r="Q778" s="137" t="s">
        <v>191</v>
      </c>
      <c r="R778" s="137" t="s">
        <v>342</v>
      </c>
      <c r="S778" s="137" t="s">
        <v>181</v>
      </c>
    </row>
    <row r="779" spans="1:19" s="137" customFormat="1">
      <c r="A779" s="137" t="s">
        <v>186</v>
      </c>
      <c r="B779" s="137" t="s">
        <v>120</v>
      </c>
      <c r="C779" s="137" t="s">
        <v>185</v>
      </c>
      <c r="D779" s="137" t="s">
        <v>373</v>
      </c>
      <c r="E779" s="137">
        <v>32961</v>
      </c>
      <c r="F779" s="137" t="s">
        <v>5</v>
      </c>
      <c r="G779" s="137" t="s">
        <v>28</v>
      </c>
      <c r="H779" s="137" t="s">
        <v>341</v>
      </c>
      <c r="I779" s="137">
        <v>512073681</v>
      </c>
      <c r="J779" s="137" t="s">
        <v>180</v>
      </c>
      <c r="K779" s="21">
        <v>46149.487685185188</v>
      </c>
      <c r="L779" s="21">
        <v>46152.770439814813</v>
      </c>
      <c r="M779" s="137" t="s">
        <v>358</v>
      </c>
      <c r="N779" s="137" t="s">
        <v>360</v>
      </c>
      <c r="O779" s="137" t="s">
        <v>35</v>
      </c>
      <c r="P779" s="137">
        <v>0</v>
      </c>
      <c r="Q779" s="137" t="s">
        <v>191</v>
      </c>
      <c r="R779" s="137" t="s">
        <v>342</v>
      </c>
      <c r="S779" s="137" t="s">
        <v>181</v>
      </c>
    </row>
    <row r="780" spans="1:19" s="137" customFormat="1">
      <c r="A780" s="137" t="s">
        <v>186</v>
      </c>
      <c r="B780" s="137" t="s">
        <v>120</v>
      </c>
      <c r="C780" s="137" t="s">
        <v>185</v>
      </c>
      <c r="D780" s="137" t="s">
        <v>373</v>
      </c>
      <c r="E780" s="137">
        <v>32961</v>
      </c>
      <c r="F780" s="137" t="s">
        <v>5</v>
      </c>
      <c r="G780" s="137" t="s">
        <v>28</v>
      </c>
      <c r="H780" s="137" t="s">
        <v>341</v>
      </c>
      <c r="I780" s="137">
        <v>512073681</v>
      </c>
      <c r="J780" s="137" t="s">
        <v>180</v>
      </c>
      <c r="K780" s="21">
        <v>46149.487685185188</v>
      </c>
      <c r="L780" s="21">
        <v>46152.770439814813</v>
      </c>
      <c r="M780" s="137" t="s">
        <v>358</v>
      </c>
      <c r="N780" s="137" t="s">
        <v>361</v>
      </c>
      <c r="O780" s="137" t="s">
        <v>41</v>
      </c>
      <c r="P780" s="137">
        <v>0</v>
      </c>
      <c r="Q780" s="137" t="s">
        <v>191</v>
      </c>
      <c r="R780" s="137" t="s">
        <v>342</v>
      </c>
      <c r="S780" s="137" t="s">
        <v>181</v>
      </c>
    </row>
    <row r="781" spans="1:19" s="137" customFormat="1">
      <c r="A781" s="137" t="s">
        <v>186</v>
      </c>
      <c r="B781" s="137" t="s">
        <v>120</v>
      </c>
      <c r="C781" s="137" t="s">
        <v>185</v>
      </c>
      <c r="D781" s="137" t="s">
        <v>373</v>
      </c>
      <c r="E781" s="137">
        <v>32961</v>
      </c>
      <c r="F781" s="137" t="s">
        <v>5</v>
      </c>
      <c r="G781" s="137" t="s">
        <v>28</v>
      </c>
      <c r="H781" s="137" t="s">
        <v>341</v>
      </c>
      <c r="I781" s="137">
        <v>512073681</v>
      </c>
      <c r="J781" s="137" t="s">
        <v>180</v>
      </c>
      <c r="K781" s="21">
        <v>46149.487685185188</v>
      </c>
      <c r="L781" s="21">
        <v>46152.770439814813</v>
      </c>
      <c r="M781" s="137" t="s">
        <v>362</v>
      </c>
      <c r="N781" s="137" t="s">
        <v>363</v>
      </c>
      <c r="O781" s="137" t="s">
        <v>37</v>
      </c>
      <c r="P781" s="137">
        <v>0</v>
      </c>
      <c r="Q781" s="137" t="s">
        <v>191</v>
      </c>
      <c r="R781" s="137" t="s">
        <v>342</v>
      </c>
      <c r="S781" s="137" t="s">
        <v>181</v>
      </c>
    </row>
    <row r="782" spans="1:19" s="137" customFormat="1">
      <c r="A782" s="137" t="s">
        <v>186</v>
      </c>
      <c r="B782" s="137" t="s">
        <v>120</v>
      </c>
      <c r="C782" s="137" t="s">
        <v>185</v>
      </c>
      <c r="D782" s="137" t="s">
        <v>373</v>
      </c>
      <c r="E782" s="137">
        <v>32961</v>
      </c>
      <c r="F782" s="137" t="s">
        <v>5</v>
      </c>
      <c r="G782" s="137" t="s">
        <v>28</v>
      </c>
      <c r="H782" s="137" t="s">
        <v>341</v>
      </c>
      <c r="I782" s="137">
        <v>512073681</v>
      </c>
      <c r="J782" s="137" t="s">
        <v>180</v>
      </c>
      <c r="K782" s="21">
        <v>46149.487685185188</v>
      </c>
      <c r="L782" s="21">
        <v>46152.770439814813</v>
      </c>
      <c r="M782" s="137" t="s">
        <v>364</v>
      </c>
      <c r="N782" s="137" t="s">
        <v>365</v>
      </c>
      <c r="O782" s="137" t="s">
        <v>35</v>
      </c>
      <c r="P782" s="137">
        <v>0</v>
      </c>
      <c r="Q782" s="137" t="s">
        <v>191</v>
      </c>
      <c r="R782" s="137" t="s">
        <v>342</v>
      </c>
      <c r="S782" s="137" t="s">
        <v>181</v>
      </c>
    </row>
    <row r="783" spans="1:19" s="137" customFormat="1">
      <c r="A783" s="137" t="s">
        <v>186</v>
      </c>
      <c r="B783" s="137" t="s">
        <v>120</v>
      </c>
      <c r="C783" s="137" t="s">
        <v>185</v>
      </c>
      <c r="D783" s="137" t="s">
        <v>373</v>
      </c>
      <c r="E783" s="137">
        <v>32961</v>
      </c>
      <c r="F783" s="137" t="s">
        <v>5</v>
      </c>
      <c r="G783" s="137" t="s">
        <v>28</v>
      </c>
      <c r="H783" s="137" t="s">
        <v>341</v>
      </c>
      <c r="I783" s="137">
        <v>512073681</v>
      </c>
      <c r="J783" s="137" t="s">
        <v>180</v>
      </c>
      <c r="K783" s="21">
        <v>46149.487685185188</v>
      </c>
      <c r="L783" s="21">
        <v>46152.770439814813</v>
      </c>
      <c r="M783" s="137" t="s">
        <v>364</v>
      </c>
      <c r="N783" s="137" t="s">
        <v>366</v>
      </c>
      <c r="O783" s="137" t="s">
        <v>35</v>
      </c>
      <c r="P783" s="137">
        <v>0</v>
      </c>
      <c r="Q783" s="137" t="s">
        <v>191</v>
      </c>
      <c r="R783" s="137" t="s">
        <v>342</v>
      </c>
      <c r="S783" s="137" t="s">
        <v>181</v>
      </c>
    </row>
    <row r="784" spans="1:19" s="137" customFormat="1">
      <c r="A784" s="137" t="s">
        <v>186</v>
      </c>
      <c r="B784" s="137" t="s">
        <v>120</v>
      </c>
      <c r="C784" s="137" t="s">
        <v>185</v>
      </c>
      <c r="D784" s="137" t="s">
        <v>373</v>
      </c>
      <c r="E784" s="137">
        <v>32961</v>
      </c>
      <c r="F784" s="137" t="s">
        <v>5</v>
      </c>
      <c r="G784" s="137" t="s">
        <v>28</v>
      </c>
      <c r="H784" s="137" t="s">
        <v>341</v>
      </c>
      <c r="I784" s="137">
        <v>512073681</v>
      </c>
      <c r="J784" s="137" t="s">
        <v>180</v>
      </c>
      <c r="K784" s="21">
        <v>46149.487685185188</v>
      </c>
      <c r="L784" s="21">
        <v>46152.770439814813</v>
      </c>
      <c r="M784" s="137" t="s">
        <v>364</v>
      </c>
      <c r="N784" s="137" t="s">
        <v>367</v>
      </c>
      <c r="O784" s="137" t="s">
        <v>41</v>
      </c>
      <c r="P784" s="137">
        <v>0</v>
      </c>
      <c r="Q784" s="137" t="s">
        <v>191</v>
      </c>
      <c r="R784" s="137" t="s">
        <v>342</v>
      </c>
      <c r="S784" s="137" t="s">
        <v>181</v>
      </c>
    </row>
    <row r="785" spans="1:19" s="137" customFormat="1">
      <c r="A785" s="137" t="s">
        <v>186</v>
      </c>
      <c r="B785" s="137" t="s">
        <v>120</v>
      </c>
      <c r="C785" s="137" t="s">
        <v>185</v>
      </c>
      <c r="D785" s="137" t="s">
        <v>376</v>
      </c>
      <c r="E785" s="137">
        <v>31401</v>
      </c>
      <c r="F785" s="137" t="s">
        <v>198</v>
      </c>
      <c r="G785" s="137" t="s">
        <v>28</v>
      </c>
      <c r="H785" s="137" t="s">
        <v>341</v>
      </c>
      <c r="I785" s="137">
        <v>512177248</v>
      </c>
      <c r="J785" s="137" t="s">
        <v>180</v>
      </c>
      <c r="K785" s="21">
        <v>46151.72996527778</v>
      </c>
      <c r="L785" s="21">
        <v>46152.77207175926</v>
      </c>
      <c r="M785" s="137" t="s">
        <v>287</v>
      </c>
      <c r="N785" s="137" t="s">
        <v>287</v>
      </c>
      <c r="O785" s="137" t="s">
        <v>35</v>
      </c>
      <c r="P785" s="137">
        <v>0</v>
      </c>
      <c r="Q785" s="137" t="s">
        <v>191</v>
      </c>
      <c r="R785" s="137" t="s">
        <v>342</v>
      </c>
      <c r="S785" s="137" t="s">
        <v>181</v>
      </c>
    </row>
    <row r="786" spans="1:19" s="137" customFormat="1">
      <c r="A786" s="137" t="s">
        <v>186</v>
      </c>
      <c r="B786" s="137" t="s">
        <v>120</v>
      </c>
      <c r="C786" s="137" t="s">
        <v>185</v>
      </c>
      <c r="D786" s="137" t="s">
        <v>376</v>
      </c>
      <c r="E786" s="137">
        <v>31401</v>
      </c>
      <c r="F786" s="137" t="s">
        <v>198</v>
      </c>
      <c r="G786" s="137" t="s">
        <v>28</v>
      </c>
      <c r="H786" s="137" t="s">
        <v>341</v>
      </c>
      <c r="I786" s="137">
        <v>512177248</v>
      </c>
      <c r="J786" s="137" t="s">
        <v>180</v>
      </c>
      <c r="K786" s="21">
        <v>46151.72996527778</v>
      </c>
      <c r="L786" s="21">
        <v>46152.77207175926</v>
      </c>
      <c r="M786" s="137" t="s">
        <v>343</v>
      </c>
      <c r="N786" s="137" t="s">
        <v>288</v>
      </c>
      <c r="O786" s="137" t="s">
        <v>39</v>
      </c>
      <c r="P786" s="137">
        <v>0</v>
      </c>
      <c r="Q786" s="137" t="s">
        <v>191</v>
      </c>
      <c r="R786" s="137" t="s">
        <v>342</v>
      </c>
      <c r="S786" s="137" t="s">
        <v>181</v>
      </c>
    </row>
    <row r="787" spans="1:19" s="137" customFormat="1">
      <c r="A787" s="137" t="s">
        <v>186</v>
      </c>
      <c r="B787" s="137" t="s">
        <v>120</v>
      </c>
      <c r="C787" s="137" t="s">
        <v>185</v>
      </c>
      <c r="D787" s="137" t="s">
        <v>376</v>
      </c>
      <c r="E787" s="137">
        <v>31401</v>
      </c>
      <c r="F787" s="137" t="s">
        <v>198</v>
      </c>
      <c r="G787" s="137" t="s">
        <v>28</v>
      </c>
      <c r="H787" s="137" t="s">
        <v>341</v>
      </c>
      <c r="I787" s="137">
        <v>512177248</v>
      </c>
      <c r="J787" s="137" t="s">
        <v>180</v>
      </c>
      <c r="K787" s="21">
        <v>46151.72996527778</v>
      </c>
      <c r="L787" s="21">
        <v>46152.77207175926</v>
      </c>
      <c r="M787" s="137" t="s">
        <v>343</v>
      </c>
      <c r="N787" s="137" t="s">
        <v>193</v>
      </c>
      <c r="O787" s="137" t="s">
        <v>35</v>
      </c>
      <c r="P787" s="137">
        <v>0</v>
      </c>
      <c r="Q787" s="137" t="s">
        <v>191</v>
      </c>
      <c r="R787" s="137" t="s">
        <v>342</v>
      </c>
      <c r="S787" s="137" t="s">
        <v>181</v>
      </c>
    </row>
    <row r="788" spans="1:19" s="137" customFormat="1">
      <c r="A788" s="137" t="s">
        <v>186</v>
      </c>
      <c r="B788" s="137" t="s">
        <v>120</v>
      </c>
      <c r="C788" s="137" t="s">
        <v>185</v>
      </c>
      <c r="D788" s="137" t="s">
        <v>376</v>
      </c>
      <c r="E788" s="137">
        <v>31401</v>
      </c>
      <c r="F788" s="137" t="s">
        <v>198</v>
      </c>
      <c r="G788" s="137" t="s">
        <v>28</v>
      </c>
      <c r="H788" s="137" t="s">
        <v>341</v>
      </c>
      <c r="I788" s="137">
        <v>512177248</v>
      </c>
      <c r="J788" s="137" t="s">
        <v>180</v>
      </c>
      <c r="K788" s="21">
        <v>46151.72996527778</v>
      </c>
      <c r="L788" s="21">
        <v>46152.77207175926</v>
      </c>
      <c r="M788" s="137" t="s">
        <v>344</v>
      </c>
      <c r="N788" s="137" t="s">
        <v>345</v>
      </c>
      <c r="O788" s="137" t="s">
        <v>39</v>
      </c>
      <c r="P788" s="137">
        <v>0</v>
      </c>
      <c r="Q788" s="137" t="s">
        <v>191</v>
      </c>
      <c r="R788" s="137" t="s">
        <v>342</v>
      </c>
      <c r="S788" s="137" t="s">
        <v>181</v>
      </c>
    </row>
    <row r="789" spans="1:19" s="137" customFormat="1">
      <c r="A789" s="137" t="s">
        <v>186</v>
      </c>
      <c r="B789" s="137" t="s">
        <v>120</v>
      </c>
      <c r="C789" s="137" t="s">
        <v>185</v>
      </c>
      <c r="D789" s="137" t="s">
        <v>376</v>
      </c>
      <c r="E789" s="137">
        <v>31401</v>
      </c>
      <c r="F789" s="137" t="s">
        <v>198</v>
      </c>
      <c r="G789" s="137" t="s">
        <v>28</v>
      </c>
      <c r="H789" s="137" t="s">
        <v>341</v>
      </c>
      <c r="I789" s="137">
        <v>512177248</v>
      </c>
      <c r="J789" s="137" t="s">
        <v>180</v>
      </c>
      <c r="K789" s="21">
        <v>46151.72996527778</v>
      </c>
      <c r="L789" s="21">
        <v>46152.77207175926</v>
      </c>
      <c r="M789" s="137" t="s">
        <v>344</v>
      </c>
      <c r="N789" s="137" t="s">
        <v>346</v>
      </c>
      <c r="O789" s="137" t="s">
        <v>39</v>
      </c>
      <c r="P789" s="137">
        <v>0</v>
      </c>
      <c r="Q789" s="137" t="s">
        <v>191</v>
      </c>
      <c r="R789" s="137" t="s">
        <v>342</v>
      </c>
      <c r="S789" s="137" t="s">
        <v>181</v>
      </c>
    </row>
    <row r="790" spans="1:19" s="137" customFormat="1">
      <c r="A790" s="137" t="s">
        <v>186</v>
      </c>
      <c r="B790" s="137" t="s">
        <v>120</v>
      </c>
      <c r="C790" s="137" t="s">
        <v>185</v>
      </c>
      <c r="D790" s="137" t="s">
        <v>376</v>
      </c>
      <c r="E790" s="137">
        <v>31401</v>
      </c>
      <c r="F790" s="137" t="s">
        <v>198</v>
      </c>
      <c r="G790" s="137" t="s">
        <v>28</v>
      </c>
      <c r="H790" s="137" t="s">
        <v>341</v>
      </c>
      <c r="I790" s="137">
        <v>512177248</v>
      </c>
      <c r="J790" s="137" t="s">
        <v>180</v>
      </c>
      <c r="K790" s="21">
        <v>46151.72996527778</v>
      </c>
      <c r="L790" s="21">
        <v>46152.77207175926</v>
      </c>
      <c r="M790" s="137" t="s">
        <v>347</v>
      </c>
      <c r="N790" s="137" t="s">
        <v>348</v>
      </c>
      <c r="O790" s="137" t="s">
        <v>41</v>
      </c>
      <c r="P790" s="137">
        <v>0</v>
      </c>
      <c r="Q790" s="137" t="s">
        <v>191</v>
      </c>
      <c r="R790" s="137" t="s">
        <v>342</v>
      </c>
      <c r="S790" s="137" t="s">
        <v>181</v>
      </c>
    </row>
    <row r="791" spans="1:19" s="137" customFormat="1">
      <c r="A791" s="137" t="s">
        <v>186</v>
      </c>
      <c r="B791" s="137" t="s">
        <v>120</v>
      </c>
      <c r="C791" s="137" t="s">
        <v>185</v>
      </c>
      <c r="D791" s="137" t="s">
        <v>376</v>
      </c>
      <c r="E791" s="137">
        <v>31401</v>
      </c>
      <c r="F791" s="137" t="s">
        <v>198</v>
      </c>
      <c r="G791" s="137" t="s">
        <v>28</v>
      </c>
      <c r="H791" s="137" t="s">
        <v>341</v>
      </c>
      <c r="I791" s="137">
        <v>512177248</v>
      </c>
      <c r="J791" s="137" t="s">
        <v>180</v>
      </c>
      <c r="K791" s="21">
        <v>46151.72996527778</v>
      </c>
      <c r="L791" s="21">
        <v>46152.77207175926</v>
      </c>
      <c r="M791" s="137" t="s">
        <v>347</v>
      </c>
      <c r="N791" s="137" t="s">
        <v>349</v>
      </c>
      <c r="O791" s="137" t="s">
        <v>39</v>
      </c>
      <c r="P791" s="137">
        <v>0</v>
      </c>
      <c r="Q791" s="137" t="s">
        <v>191</v>
      </c>
      <c r="R791" s="137" t="s">
        <v>342</v>
      </c>
      <c r="S791" s="137" t="s">
        <v>181</v>
      </c>
    </row>
    <row r="792" spans="1:19" s="137" customFormat="1">
      <c r="A792" s="137" t="s">
        <v>186</v>
      </c>
      <c r="B792" s="137" t="s">
        <v>120</v>
      </c>
      <c r="C792" s="137" t="s">
        <v>185</v>
      </c>
      <c r="D792" s="137" t="s">
        <v>376</v>
      </c>
      <c r="E792" s="137">
        <v>31401</v>
      </c>
      <c r="F792" s="137" t="s">
        <v>198</v>
      </c>
      <c r="G792" s="137" t="s">
        <v>28</v>
      </c>
      <c r="H792" s="137" t="s">
        <v>341</v>
      </c>
      <c r="I792" s="137">
        <v>512177248</v>
      </c>
      <c r="J792" s="137" t="s">
        <v>180</v>
      </c>
      <c r="K792" s="21">
        <v>46151.72996527778</v>
      </c>
      <c r="L792" s="21">
        <v>46152.77207175926</v>
      </c>
      <c r="M792" s="137" t="s">
        <v>347</v>
      </c>
      <c r="N792" s="137" t="s">
        <v>329</v>
      </c>
      <c r="O792" s="137" t="s">
        <v>35</v>
      </c>
      <c r="P792" s="137">
        <v>0</v>
      </c>
      <c r="Q792" s="137" t="s">
        <v>191</v>
      </c>
      <c r="R792" s="137" t="s">
        <v>342</v>
      </c>
      <c r="S792" s="137" t="s">
        <v>181</v>
      </c>
    </row>
    <row r="793" spans="1:19" s="137" customFormat="1">
      <c r="A793" s="137" t="s">
        <v>186</v>
      </c>
      <c r="B793" s="137" t="s">
        <v>120</v>
      </c>
      <c r="C793" s="137" t="s">
        <v>185</v>
      </c>
      <c r="D793" s="137" t="s">
        <v>376</v>
      </c>
      <c r="E793" s="137">
        <v>31401</v>
      </c>
      <c r="F793" s="137" t="s">
        <v>198</v>
      </c>
      <c r="G793" s="137" t="s">
        <v>28</v>
      </c>
      <c r="H793" s="137" t="s">
        <v>341</v>
      </c>
      <c r="I793" s="137">
        <v>512177248</v>
      </c>
      <c r="J793" s="137" t="s">
        <v>180</v>
      </c>
      <c r="K793" s="21">
        <v>46151.72996527778</v>
      </c>
      <c r="L793" s="21">
        <v>46152.77207175926</v>
      </c>
      <c r="M793" s="137" t="s">
        <v>347</v>
      </c>
      <c r="N793" s="137" t="s">
        <v>194</v>
      </c>
      <c r="O793" s="137" t="s">
        <v>41</v>
      </c>
      <c r="P793" s="137">
        <v>0</v>
      </c>
      <c r="Q793" s="137" t="s">
        <v>191</v>
      </c>
      <c r="R793" s="137" t="s">
        <v>342</v>
      </c>
      <c r="S793" s="137" t="s">
        <v>181</v>
      </c>
    </row>
    <row r="794" spans="1:19" s="137" customFormat="1">
      <c r="A794" s="137" t="s">
        <v>186</v>
      </c>
      <c r="B794" s="137" t="s">
        <v>120</v>
      </c>
      <c r="C794" s="137" t="s">
        <v>185</v>
      </c>
      <c r="D794" s="137" t="s">
        <v>376</v>
      </c>
      <c r="E794" s="137">
        <v>31401</v>
      </c>
      <c r="F794" s="137" t="s">
        <v>198</v>
      </c>
      <c r="G794" s="137" t="s">
        <v>28</v>
      </c>
      <c r="H794" s="137" t="s">
        <v>341</v>
      </c>
      <c r="I794" s="137">
        <v>512177248</v>
      </c>
      <c r="J794" s="137" t="s">
        <v>180</v>
      </c>
      <c r="K794" s="21">
        <v>46151.72996527778</v>
      </c>
      <c r="L794" s="21">
        <v>46152.77207175926</v>
      </c>
      <c r="M794" s="137" t="s">
        <v>347</v>
      </c>
      <c r="N794" s="137" t="s">
        <v>350</v>
      </c>
      <c r="O794" s="137" t="s">
        <v>39</v>
      </c>
      <c r="P794" s="137">
        <v>0</v>
      </c>
      <c r="Q794" s="137" t="s">
        <v>191</v>
      </c>
      <c r="R794" s="137" t="s">
        <v>342</v>
      </c>
      <c r="S794" s="137" t="s">
        <v>181</v>
      </c>
    </row>
    <row r="795" spans="1:19" s="137" customFormat="1">
      <c r="A795" s="137" t="s">
        <v>186</v>
      </c>
      <c r="B795" s="137" t="s">
        <v>120</v>
      </c>
      <c r="C795" s="137" t="s">
        <v>185</v>
      </c>
      <c r="D795" s="137" t="s">
        <v>376</v>
      </c>
      <c r="E795" s="137">
        <v>31401</v>
      </c>
      <c r="F795" s="137" t="s">
        <v>198</v>
      </c>
      <c r="G795" s="137" t="s">
        <v>28</v>
      </c>
      <c r="H795" s="137" t="s">
        <v>341</v>
      </c>
      <c r="I795" s="137">
        <v>512177248</v>
      </c>
      <c r="J795" s="137" t="s">
        <v>180</v>
      </c>
      <c r="K795" s="21">
        <v>46151.72996527778</v>
      </c>
      <c r="L795" s="21">
        <v>46152.77207175926</v>
      </c>
      <c r="M795" s="137" t="s">
        <v>347</v>
      </c>
      <c r="N795" s="137" t="s">
        <v>195</v>
      </c>
      <c r="O795" s="137" t="s">
        <v>41</v>
      </c>
      <c r="P795" s="137">
        <v>0</v>
      </c>
      <c r="Q795" s="137" t="s">
        <v>191</v>
      </c>
      <c r="R795" s="137" t="s">
        <v>342</v>
      </c>
      <c r="S795" s="137" t="s">
        <v>181</v>
      </c>
    </row>
    <row r="796" spans="1:19" s="137" customFormat="1">
      <c r="A796" s="137" t="s">
        <v>186</v>
      </c>
      <c r="B796" s="137" t="s">
        <v>120</v>
      </c>
      <c r="C796" s="137" t="s">
        <v>185</v>
      </c>
      <c r="D796" s="137" t="s">
        <v>376</v>
      </c>
      <c r="E796" s="137">
        <v>31401</v>
      </c>
      <c r="F796" s="137" t="s">
        <v>198</v>
      </c>
      <c r="G796" s="137" t="s">
        <v>28</v>
      </c>
      <c r="H796" s="137" t="s">
        <v>341</v>
      </c>
      <c r="I796" s="137">
        <v>512177248</v>
      </c>
      <c r="J796" s="137" t="s">
        <v>180</v>
      </c>
      <c r="K796" s="21">
        <v>46151.72996527778</v>
      </c>
      <c r="L796" s="21">
        <v>46152.77207175926</v>
      </c>
      <c r="M796" s="137" t="s">
        <v>347</v>
      </c>
      <c r="N796" s="137" t="s">
        <v>351</v>
      </c>
      <c r="O796" s="137" t="s">
        <v>35</v>
      </c>
      <c r="P796" s="137">
        <v>0</v>
      </c>
      <c r="Q796" s="137" t="s">
        <v>191</v>
      </c>
      <c r="R796" s="137" t="s">
        <v>342</v>
      </c>
      <c r="S796" s="137" t="s">
        <v>181</v>
      </c>
    </row>
    <row r="797" spans="1:19" s="137" customFormat="1">
      <c r="A797" s="137" t="s">
        <v>186</v>
      </c>
      <c r="B797" s="137" t="s">
        <v>120</v>
      </c>
      <c r="C797" s="137" t="s">
        <v>185</v>
      </c>
      <c r="D797" s="137" t="s">
        <v>376</v>
      </c>
      <c r="E797" s="137">
        <v>31401</v>
      </c>
      <c r="F797" s="137" t="s">
        <v>198</v>
      </c>
      <c r="G797" s="137" t="s">
        <v>28</v>
      </c>
      <c r="H797" s="137" t="s">
        <v>341</v>
      </c>
      <c r="I797" s="137">
        <v>512177248</v>
      </c>
      <c r="J797" s="137" t="s">
        <v>180</v>
      </c>
      <c r="K797" s="21">
        <v>46151.72996527778</v>
      </c>
      <c r="L797" s="21">
        <v>46152.77207175926</v>
      </c>
      <c r="M797" s="137" t="s">
        <v>347</v>
      </c>
      <c r="N797" s="137" t="s">
        <v>196</v>
      </c>
      <c r="O797" s="137" t="s">
        <v>41</v>
      </c>
      <c r="P797" s="137">
        <v>0</v>
      </c>
      <c r="Q797" s="137" t="s">
        <v>191</v>
      </c>
      <c r="R797" s="137" t="s">
        <v>342</v>
      </c>
      <c r="S797" s="137" t="s">
        <v>181</v>
      </c>
    </row>
    <row r="798" spans="1:19" s="137" customFormat="1">
      <c r="A798" s="137" t="s">
        <v>186</v>
      </c>
      <c r="B798" s="137" t="s">
        <v>120</v>
      </c>
      <c r="C798" s="137" t="s">
        <v>185</v>
      </c>
      <c r="D798" s="137" t="s">
        <v>376</v>
      </c>
      <c r="E798" s="137">
        <v>31401</v>
      </c>
      <c r="F798" s="137" t="s">
        <v>198</v>
      </c>
      <c r="G798" s="137" t="s">
        <v>28</v>
      </c>
      <c r="H798" s="137" t="s">
        <v>341</v>
      </c>
      <c r="I798" s="137">
        <v>512177248</v>
      </c>
      <c r="J798" s="137" t="s">
        <v>180</v>
      </c>
      <c r="K798" s="21">
        <v>46151.72996527778</v>
      </c>
      <c r="L798" s="21">
        <v>46152.77207175926</v>
      </c>
      <c r="M798" s="137" t="s">
        <v>352</v>
      </c>
      <c r="N798" s="137" t="s">
        <v>352</v>
      </c>
      <c r="O798" s="137" t="s">
        <v>35</v>
      </c>
      <c r="P798" s="137">
        <v>0</v>
      </c>
      <c r="Q798" s="137" t="s">
        <v>191</v>
      </c>
      <c r="R798" s="137" t="s">
        <v>342</v>
      </c>
      <c r="S798" s="137" t="s">
        <v>181</v>
      </c>
    </row>
    <row r="799" spans="1:19" s="137" customFormat="1">
      <c r="A799" s="137" t="s">
        <v>186</v>
      </c>
      <c r="B799" s="137" t="s">
        <v>120</v>
      </c>
      <c r="C799" s="137" t="s">
        <v>185</v>
      </c>
      <c r="D799" s="137" t="s">
        <v>376</v>
      </c>
      <c r="E799" s="137">
        <v>31401</v>
      </c>
      <c r="F799" s="137" t="s">
        <v>198</v>
      </c>
      <c r="G799" s="137" t="s">
        <v>28</v>
      </c>
      <c r="H799" s="137" t="s">
        <v>341</v>
      </c>
      <c r="I799" s="137">
        <v>512177248</v>
      </c>
      <c r="J799" s="137" t="s">
        <v>180</v>
      </c>
      <c r="K799" s="21">
        <v>46151.72996527778</v>
      </c>
      <c r="L799" s="21">
        <v>46152.77207175926</v>
      </c>
      <c r="M799" s="137" t="s">
        <v>353</v>
      </c>
      <c r="N799" s="137" t="s">
        <v>197</v>
      </c>
      <c r="O799" s="137" t="s">
        <v>41</v>
      </c>
      <c r="P799" s="137">
        <v>0</v>
      </c>
      <c r="Q799" s="137" t="s">
        <v>191</v>
      </c>
      <c r="R799" s="137" t="s">
        <v>342</v>
      </c>
      <c r="S799" s="137" t="s">
        <v>181</v>
      </c>
    </row>
    <row r="800" spans="1:19" s="137" customFormat="1">
      <c r="A800" s="137" t="s">
        <v>186</v>
      </c>
      <c r="B800" s="137" t="s">
        <v>120</v>
      </c>
      <c r="C800" s="137" t="s">
        <v>185</v>
      </c>
      <c r="D800" s="137" t="s">
        <v>376</v>
      </c>
      <c r="E800" s="137">
        <v>31401</v>
      </c>
      <c r="F800" s="137" t="s">
        <v>198</v>
      </c>
      <c r="G800" s="137" t="s">
        <v>28</v>
      </c>
      <c r="H800" s="137" t="s">
        <v>341</v>
      </c>
      <c r="I800" s="137">
        <v>512177248</v>
      </c>
      <c r="J800" s="137" t="s">
        <v>180</v>
      </c>
      <c r="K800" s="21">
        <v>46151.72996527778</v>
      </c>
      <c r="L800" s="21">
        <v>46152.77207175926</v>
      </c>
      <c r="M800" s="137" t="s">
        <v>353</v>
      </c>
      <c r="N800" s="137" t="s">
        <v>330</v>
      </c>
      <c r="O800" s="137" t="s">
        <v>41</v>
      </c>
      <c r="P800" s="137">
        <v>0</v>
      </c>
      <c r="Q800" s="137" t="s">
        <v>191</v>
      </c>
      <c r="R800" s="137" t="s">
        <v>342</v>
      </c>
      <c r="S800" s="137" t="s">
        <v>181</v>
      </c>
    </row>
    <row r="801" spans="1:19" s="137" customFormat="1">
      <c r="A801" s="137" t="s">
        <v>186</v>
      </c>
      <c r="B801" s="137" t="s">
        <v>120</v>
      </c>
      <c r="C801" s="137" t="s">
        <v>185</v>
      </c>
      <c r="D801" s="137" t="s">
        <v>376</v>
      </c>
      <c r="E801" s="137">
        <v>31401</v>
      </c>
      <c r="F801" s="137" t="s">
        <v>198</v>
      </c>
      <c r="G801" s="137" t="s">
        <v>28</v>
      </c>
      <c r="H801" s="137" t="s">
        <v>341</v>
      </c>
      <c r="I801" s="137">
        <v>512177248</v>
      </c>
      <c r="J801" s="137" t="s">
        <v>180</v>
      </c>
      <c r="K801" s="21">
        <v>46151.72996527778</v>
      </c>
      <c r="L801" s="21">
        <v>46152.77207175926</v>
      </c>
      <c r="M801" s="137" t="s">
        <v>353</v>
      </c>
      <c r="N801" s="137" t="s">
        <v>354</v>
      </c>
      <c r="O801" s="137" t="s">
        <v>39</v>
      </c>
      <c r="P801" s="137">
        <v>0</v>
      </c>
      <c r="Q801" s="137" t="s">
        <v>191</v>
      </c>
      <c r="R801" s="137" t="s">
        <v>342</v>
      </c>
      <c r="S801" s="137" t="s">
        <v>181</v>
      </c>
    </row>
    <row r="802" spans="1:19" s="137" customFormat="1">
      <c r="A802" s="137" t="s">
        <v>186</v>
      </c>
      <c r="B802" s="137" t="s">
        <v>120</v>
      </c>
      <c r="C802" s="137" t="s">
        <v>185</v>
      </c>
      <c r="D802" s="137" t="s">
        <v>376</v>
      </c>
      <c r="E802" s="137">
        <v>31401</v>
      </c>
      <c r="F802" s="137" t="s">
        <v>198</v>
      </c>
      <c r="G802" s="137" t="s">
        <v>28</v>
      </c>
      <c r="H802" s="137" t="s">
        <v>341</v>
      </c>
      <c r="I802" s="137">
        <v>512177248</v>
      </c>
      <c r="J802" s="137" t="s">
        <v>180</v>
      </c>
      <c r="K802" s="21">
        <v>46151.72996527778</v>
      </c>
      <c r="L802" s="21">
        <v>46152.77207175926</v>
      </c>
      <c r="M802" s="137" t="s">
        <v>353</v>
      </c>
      <c r="N802" s="137" t="s">
        <v>355</v>
      </c>
      <c r="O802" s="137" t="s">
        <v>35</v>
      </c>
      <c r="P802" s="137">
        <v>0</v>
      </c>
      <c r="Q802" s="137" t="s">
        <v>191</v>
      </c>
      <c r="R802" s="137" t="s">
        <v>342</v>
      </c>
      <c r="S802" s="137" t="s">
        <v>181</v>
      </c>
    </row>
    <row r="803" spans="1:19" s="137" customFormat="1">
      <c r="A803" s="137" t="s">
        <v>186</v>
      </c>
      <c r="B803" s="137" t="s">
        <v>120</v>
      </c>
      <c r="C803" s="137" t="s">
        <v>185</v>
      </c>
      <c r="D803" s="137" t="s">
        <v>376</v>
      </c>
      <c r="E803" s="137">
        <v>31401</v>
      </c>
      <c r="F803" s="137" t="s">
        <v>198</v>
      </c>
      <c r="G803" s="137" t="s">
        <v>28</v>
      </c>
      <c r="H803" s="137" t="s">
        <v>341</v>
      </c>
      <c r="I803" s="137">
        <v>512177248</v>
      </c>
      <c r="J803" s="137" t="s">
        <v>180</v>
      </c>
      <c r="K803" s="21">
        <v>46151.72996527778</v>
      </c>
      <c r="L803" s="21">
        <v>46152.77207175926</v>
      </c>
      <c r="M803" s="137" t="s">
        <v>353</v>
      </c>
      <c r="N803" s="137" t="s">
        <v>356</v>
      </c>
      <c r="O803" s="137" t="s">
        <v>39</v>
      </c>
      <c r="P803" s="137">
        <v>0</v>
      </c>
      <c r="Q803" s="137" t="s">
        <v>191</v>
      </c>
      <c r="R803" s="137" t="s">
        <v>342</v>
      </c>
      <c r="S803" s="137" t="s">
        <v>181</v>
      </c>
    </row>
    <row r="804" spans="1:19" s="137" customFormat="1">
      <c r="A804" s="137" t="s">
        <v>186</v>
      </c>
      <c r="B804" s="137" t="s">
        <v>120</v>
      </c>
      <c r="C804" s="137" t="s">
        <v>185</v>
      </c>
      <c r="D804" s="137" t="s">
        <v>376</v>
      </c>
      <c r="E804" s="137">
        <v>31401</v>
      </c>
      <c r="F804" s="137" t="s">
        <v>198</v>
      </c>
      <c r="G804" s="137" t="s">
        <v>28</v>
      </c>
      <c r="H804" s="137" t="s">
        <v>341</v>
      </c>
      <c r="I804" s="137">
        <v>512177248</v>
      </c>
      <c r="J804" s="137" t="s">
        <v>180</v>
      </c>
      <c r="K804" s="21">
        <v>46151.72996527778</v>
      </c>
      <c r="L804" s="21">
        <v>46152.77207175926</v>
      </c>
      <c r="M804" s="137" t="s">
        <v>353</v>
      </c>
      <c r="N804" s="137" t="s">
        <v>357</v>
      </c>
      <c r="O804" s="137" t="s">
        <v>39</v>
      </c>
      <c r="P804" s="137">
        <v>0</v>
      </c>
      <c r="Q804" s="137" t="s">
        <v>191</v>
      </c>
      <c r="R804" s="137" t="s">
        <v>342</v>
      </c>
      <c r="S804" s="137" t="s">
        <v>181</v>
      </c>
    </row>
    <row r="805" spans="1:19" s="137" customFormat="1">
      <c r="A805" s="137" t="s">
        <v>186</v>
      </c>
      <c r="B805" s="137" t="s">
        <v>120</v>
      </c>
      <c r="C805" s="137" t="s">
        <v>185</v>
      </c>
      <c r="D805" s="137" t="s">
        <v>376</v>
      </c>
      <c r="E805" s="137">
        <v>31401</v>
      </c>
      <c r="F805" s="137" t="s">
        <v>198</v>
      </c>
      <c r="G805" s="137" t="s">
        <v>28</v>
      </c>
      <c r="H805" s="137" t="s">
        <v>341</v>
      </c>
      <c r="I805" s="137">
        <v>512177248</v>
      </c>
      <c r="J805" s="137" t="s">
        <v>180</v>
      </c>
      <c r="K805" s="21">
        <v>46151.72996527778</v>
      </c>
      <c r="L805" s="21">
        <v>46152.77207175926</v>
      </c>
      <c r="M805" s="137" t="s">
        <v>358</v>
      </c>
      <c r="N805" s="137" t="s">
        <v>359</v>
      </c>
      <c r="O805" s="137" t="s">
        <v>39</v>
      </c>
      <c r="P805" s="137">
        <v>0</v>
      </c>
      <c r="Q805" s="137" t="s">
        <v>191</v>
      </c>
      <c r="R805" s="137" t="s">
        <v>342</v>
      </c>
      <c r="S805" s="137" t="s">
        <v>181</v>
      </c>
    </row>
    <row r="806" spans="1:19" s="137" customFormat="1">
      <c r="A806" s="137" t="s">
        <v>186</v>
      </c>
      <c r="B806" s="137" t="s">
        <v>120</v>
      </c>
      <c r="C806" s="137" t="s">
        <v>185</v>
      </c>
      <c r="D806" s="137" t="s">
        <v>376</v>
      </c>
      <c r="E806" s="137">
        <v>31401</v>
      </c>
      <c r="F806" s="137" t="s">
        <v>198</v>
      </c>
      <c r="G806" s="137" t="s">
        <v>28</v>
      </c>
      <c r="H806" s="137" t="s">
        <v>341</v>
      </c>
      <c r="I806" s="137">
        <v>512177248</v>
      </c>
      <c r="J806" s="137" t="s">
        <v>180</v>
      </c>
      <c r="K806" s="21">
        <v>46151.72996527778</v>
      </c>
      <c r="L806" s="21">
        <v>46152.77207175926</v>
      </c>
      <c r="M806" s="137" t="s">
        <v>358</v>
      </c>
      <c r="N806" s="137" t="s">
        <v>360</v>
      </c>
      <c r="O806" s="137" t="s">
        <v>35</v>
      </c>
      <c r="P806" s="137">
        <v>0</v>
      </c>
      <c r="Q806" s="137" t="s">
        <v>191</v>
      </c>
      <c r="R806" s="137" t="s">
        <v>342</v>
      </c>
      <c r="S806" s="137" t="s">
        <v>181</v>
      </c>
    </row>
    <row r="807" spans="1:19" s="137" customFormat="1">
      <c r="A807" s="137" t="s">
        <v>186</v>
      </c>
      <c r="B807" s="137" t="s">
        <v>120</v>
      </c>
      <c r="C807" s="137" t="s">
        <v>185</v>
      </c>
      <c r="D807" s="137" t="s">
        <v>376</v>
      </c>
      <c r="E807" s="137">
        <v>31401</v>
      </c>
      <c r="F807" s="137" t="s">
        <v>198</v>
      </c>
      <c r="G807" s="137" t="s">
        <v>28</v>
      </c>
      <c r="H807" s="137" t="s">
        <v>341</v>
      </c>
      <c r="I807" s="137">
        <v>512177248</v>
      </c>
      <c r="J807" s="137" t="s">
        <v>180</v>
      </c>
      <c r="K807" s="21">
        <v>46151.72996527778</v>
      </c>
      <c r="L807" s="21">
        <v>46152.77207175926</v>
      </c>
      <c r="M807" s="137" t="s">
        <v>358</v>
      </c>
      <c r="N807" s="137" t="s">
        <v>361</v>
      </c>
      <c r="O807" s="137" t="s">
        <v>41</v>
      </c>
      <c r="P807" s="137">
        <v>0</v>
      </c>
      <c r="Q807" s="137" t="s">
        <v>191</v>
      </c>
      <c r="R807" s="137" t="s">
        <v>342</v>
      </c>
      <c r="S807" s="137" t="s">
        <v>181</v>
      </c>
    </row>
    <row r="808" spans="1:19" s="137" customFormat="1">
      <c r="A808" s="137" t="s">
        <v>186</v>
      </c>
      <c r="B808" s="137" t="s">
        <v>120</v>
      </c>
      <c r="C808" s="137" t="s">
        <v>185</v>
      </c>
      <c r="D808" s="137" t="s">
        <v>376</v>
      </c>
      <c r="E808" s="137">
        <v>31401</v>
      </c>
      <c r="F808" s="137" t="s">
        <v>198</v>
      </c>
      <c r="G808" s="137" t="s">
        <v>28</v>
      </c>
      <c r="H808" s="137" t="s">
        <v>341</v>
      </c>
      <c r="I808" s="137">
        <v>512177248</v>
      </c>
      <c r="J808" s="137" t="s">
        <v>180</v>
      </c>
      <c r="K808" s="21">
        <v>46151.72996527778</v>
      </c>
      <c r="L808" s="21">
        <v>46152.77207175926</v>
      </c>
      <c r="M808" s="137" t="s">
        <v>362</v>
      </c>
      <c r="N808" s="137" t="s">
        <v>363</v>
      </c>
      <c r="O808" s="137" t="s">
        <v>37</v>
      </c>
      <c r="P808" s="137">
        <v>0</v>
      </c>
      <c r="Q808" s="137" t="s">
        <v>191</v>
      </c>
      <c r="R808" s="137" t="s">
        <v>342</v>
      </c>
      <c r="S808" s="137" t="s">
        <v>181</v>
      </c>
    </row>
    <row r="809" spans="1:19" s="137" customFormat="1">
      <c r="A809" s="137" t="s">
        <v>186</v>
      </c>
      <c r="B809" s="137" t="s">
        <v>120</v>
      </c>
      <c r="C809" s="137" t="s">
        <v>185</v>
      </c>
      <c r="D809" s="137" t="s">
        <v>376</v>
      </c>
      <c r="E809" s="137">
        <v>31401</v>
      </c>
      <c r="F809" s="137" t="s">
        <v>198</v>
      </c>
      <c r="G809" s="137" t="s">
        <v>28</v>
      </c>
      <c r="H809" s="137" t="s">
        <v>341</v>
      </c>
      <c r="I809" s="137">
        <v>512177248</v>
      </c>
      <c r="J809" s="137" t="s">
        <v>180</v>
      </c>
      <c r="K809" s="21">
        <v>46151.72996527778</v>
      </c>
      <c r="L809" s="21">
        <v>46152.77207175926</v>
      </c>
      <c r="M809" s="137" t="s">
        <v>364</v>
      </c>
      <c r="N809" s="137" t="s">
        <v>365</v>
      </c>
      <c r="O809" s="137" t="s">
        <v>35</v>
      </c>
      <c r="P809" s="137">
        <v>0</v>
      </c>
      <c r="Q809" s="137" t="s">
        <v>191</v>
      </c>
      <c r="R809" s="137" t="s">
        <v>342</v>
      </c>
      <c r="S809" s="137" t="s">
        <v>181</v>
      </c>
    </row>
    <row r="810" spans="1:19" s="137" customFormat="1">
      <c r="A810" s="137" t="s">
        <v>186</v>
      </c>
      <c r="B810" s="137" t="s">
        <v>120</v>
      </c>
      <c r="C810" s="137" t="s">
        <v>185</v>
      </c>
      <c r="D810" s="137" t="s">
        <v>376</v>
      </c>
      <c r="E810" s="137">
        <v>31401</v>
      </c>
      <c r="F810" s="137" t="s">
        <v>198</v>
      </c>
      <c r="G810" s="137" t="s">
        <v>28</v>
      </c>
      <c r="H810" s="137" t="s">
        <v>341</v>
      </c>
      <c r="I810" s="137">
        <v>512177248</v>
      </c>
      <c r="J810" s="137" t="s">
        <v>180</v>
      </c>
      <c r="K810" s="21">
        <v>46151.72996527778</v>
      </c>
      <c r="L810" s="21">
        <v>46152.77207175926</v>
      </c>
      <c r="M810" s="137" t="s">
        <v>364</v>
      </c>
      <c r="N810" s="137" t="s">
        <v>366</v>
      </c>
      <c r="O810" s="137" t="s">
        <v>35</v>
      </c>
      <c r="P810" s="137">
        <v>0</v>
      </c>
      <c r="Q810" s="137" t="s">
        <v>191</v>
      </c>
      <c r="R810" s="137" t="s">
        <v>342</v>
      </c>
      <c r="S810" s="137" t="s">
        <v>181</v>
      </c>
    </row>
    <row r="811" spans="1:19" s="137" customFormat="1">
      <c r="A811" s="137" t="s">
        <v>186</v>
      </c>
      <c r="B811" s="137" t="s">
        <v>120</v>
      </c>
      <c r="C811" s="137" t="s">
        <v>185</v>
      </c>
      <c r="D811" s="137" t="s">
        <v>376</v>
      </c>
      <c r="E811" s="137">
        <v>31401</v>
      </c>
      <c r="F811" s="137" t="s">
        <v>198</v>
      </c>
      <c r="G811" s="137" t="s">
        <v>28</v>
      </c>
      <c r="H811" s="137" t="s">
        <v>341</v>
      </c>
      <c r="I811" s="137">
        <v>512177248</v>
      </c>
      <c r="J811" s="137" t="s">
        <v>180</v>
      </c>
      <c r="K811" s="21">
        <v>46151.72996527778</v>
      </c>
      <c r="L811" s="21">
        <v>46152.77207175926</v>
      </c>
      <c r="M811" s="137" t="s">
        <v>364</v>
      </c>
      <c r="N811" s="137" t="s">
        <v>367</v>
      </c>
      <c r="O811" s="137" t="s">
        <v>41</v>
      </c>
      <c r="P811" s="137">
        <v>0</v>
      </c>
      <c r="Q811" s="137" t="s">
        <v>191</v>
      </c>
      <c r="R811" s="137" t="s">
        <v>342</v>
      </c>
      <c r="S811" s="137" t="s">
        <v>181</v>
      </c>
    </row>
    <row r="812" spans="1:19" s="137" customFormat="1">
      <c r="A812" s="137" t="s">
        <v>186</v>
      </c>
      <c r="B812" s="137" t="s">
        <v>120</v>
      </c>
      <c r="C812" s="137" t="s">
        <v>185</v>
      </c>
      <c r="D812" s="137" t="s">
        <v>376</v>
      </c>
      <c r="E812" s="137">
        <v>31401</v>
      </c>
      <c r="F812" s="137" t="s">
        <v>198</v>
      </c>
      <c r="G812" s="137" t="s">
        <v>28</v>
      </c>
      <c r="H812" s="137" t="s">
        <v>341</v>
      </c>
      <c r="I812" s="137">
        <v>512173938</v>
      </c>
      <c r="J812" s="137" t="s">
        <v>180</v>
      </c>
      <c r="K812" s="21">
        <v>46151.688310185185</v>
      </c>
      <c r="L812" s="21">
        <v>46152.774618055555</v>
      </c>
      <c r="M812" s="137" t="s">
        <v>287</v>
      </c>
      <c r="N812" s="137" t="s">
        <v>287</v>
      </c>
      <c r="O812" s="137" t="s">
        <v>35</v>
      </c>
      <c r="P812" s="137">
        <v>0</v>
      </c>
      <c r="Q812" s="137" t="s">
        <v>191</v>
      </c>
      <c r="R812" s="137" t="s">
        <v>342</v>
      </c>
      <c r="S812" s="137" t="s">
        <v>181</v>
      </c>
    </row>
    <row r="813" spans="1:19" s="137" customFormat="1">
      <c r="A813" s="137" t="s">
        <v>186</v>
      </c>
      <c r="B813" s="137" t="s">
        <v>120</v>
      </c>
      <c r="C813" s="137" t="s">
        <v>185</v>
      </c>
      <c r="D813" s="137" t="s">
        <v>376</v>
      </c>
      <c r="E813" s="137">
        <v>31401</v>
      </c>
      <c r="F813" s="137" t="s">
        <v>198</v>
      </c>
      <c r="G813" s="137" t="s">
        <v>28</v>
      </c>
      <c r="H813" s="137" t="s">
        <v>341</v>
      </c>
      <c r="I813" s="137">
        <v>512173938</v>
      </c>
      <c r="J813" s="137" t="s">
        <v>180</v>
      </c>
      <c r="K813" s="21">
        <v>46151.688310185185</v>
      </c>
      <c r="L813" s="21">
        <v>46152.774618055555</v>
      </c>
      <c r="M813" s="137" t="s">
        <v>343</v>
      </c>
      <c r="N813" s="137" t="s">
        <v>288</v>
      </c>
      <c r="O813" s="137" t="s">
        <v>39</v>
      </c>
      <c r="P813" s="137">
        <v>0</v>
      </c>
      <c r="Q813" s="137" t="s">
        <v>191</v>
      </c>
      <c r="R813" s="137" t="s">
        <v>342</v>
      </c>
      <c r="S813" s="137" t="s">
        <v>181</v>
      </c>
    </row>
    <row r="814" spans="1:19" s="137" customFormat="1">
      <c r="A814" s="137" t="s">
        <v>186</v>
      </c>
      <c r="B814" s="137" t="s">
        <v>120</v>
      </c>
      <c r="C814" s="137" t="s">
        <v>185</v>
      </c>
      <c r="D814" s="137" t="s">
        <v>376</v>
      </c>
      <c r="E814" s="137">
        <v>31401</v>
      </c>
      <c r="F814" s="137" t="s">
        <v>198</v>
      </c>
      <c r="G814" s="137" t="s">
        <v>28</v>
      </c>
      <c r="H814" s="137" t="s">
        <v>341</v>
      </c>
      <c r="I814" s="137">
        <v>512173938</v>
      </c>
      <c r="J814" s="137" t="s">
        <v>180</v>
      </c>
      <c r="K814" s="21">
        <v>46151.688310185185</v>
      </c>
      <c r="L814" s="21">
        <v>46152.774618055555</v>
      </c>
      <c r="M814" s="137" t="s">
        <v>343</v>
      </c>
      <c r="N814" s="137" t="s">
        <v>193</v>
      </c>
      <c r="O814" s="137" t="s">
        <v>35</v>
      </c>
      <c r="P814" s="137">
        <v>0</v>
      </c>
      <c r="Q814" s="137" t="s">
        <v>191</v>
      </c>
      <c r="R814" s="137" t="s">
        <v>342</v>
      </c>
      <c r="S814" s="137" t="s">
        <v>181</v>
      </c>
    </row>
    <row r="815" spans="1:19" s="137" customFormat="1">
      <c r="A815" s="137" t="s">
        <v>186</v>
      </c>
      <c r="B815" s="137" t="s">
        <v>120</v>
      </c>
      <c r="C815" s="137" t="s">
        <v>185</v>
      </c>
      <c r="D815" s="137" t="s">
        <v>376</v>
      </c>
      <c r="E815" s="137">
        <v>31401</v>
      </c>
      <c r="F815" s="137" t="s">
        <v>198</v>
      </c>
      <c r="G815" s="137" t="s">
        <v>28</v>
      </c>
      <c r="H815" s="137" t="s">
        <v>341</v>
      </c>
      <c r="I815" s="137">
        <v>512173938</v>
      </c>
      <c r="J815" s="137" t="s">
        <v>180</v>
      </c>
      <c r="K815" s="21">
        <v>46151.688310185185</v>
      </c>
      <c r="L815" s="21">
        <v>46152.774618055555</v>
      </c>
      <c r="M815" s="137" t="s">
        <v>344</v>
      </c>
      <c r="N815" s="137" t="s">
        <v>345</v>
      </c>
      <c r="O815" s="137" t="s">
        <v>39</v>
      </c>
      <c r="P815" s="137">
        <v>0</v>
      </c>
      <c r="Q815" s="137" t="s">
        <v>191</v>
      </c>
      <c r="R815" s="137" t="s">
        <v>342</v>
      </c>
      <c r="S815" s="137" t="s">
        <v>181</v>
      </c>
    </row>
    <row r="816" spans="1:19" s="137" customFormat="1">
      <c r="A816" s="137" t="s">
        <v>186</v>
      </c>
      <c r="B816" s="137" t="s">
        <v>120</v>
      </c>
      <c r="C816" s="137" t="s">
        <v>185</v>
      </c>
      <c r="D816" s="137" t="s">
        <v>376</v>
      </c>
      <c r="E816" s="137">
        <v>31401</v>
      </c>
      <c r="F816" s="137" t="s">
        <v>198</v>
      </c>
      <c r="G816" s="137" t="s">
        <v>28</v>
      </c>
      <c r="H816" s="137" t="s">
        <v>341</v>
      </c>
      <c r="I816" s="137">
        <v>512173938</v>
      </c>
      <c r="J816" s="137" t="s">
        <v>180</v>
      </c>
      <c r="K816" s="21">
        <v>46151.688310185185</v>
      </c>
      <c r="L816" s="21">
        <v>46152.774618055555</v>
      </c>
      <c r="M816" s="137" t="s">
        <v>344</v>
      </c>
      <c r="N816" s="137" t="s">
        <v>346</v>
      </c>
      <c r="O816" s="137" t="s">
        <v>39</v>
      </c>
      <c r="P816" s="137">
        <v>0</v>
      </c>
      <c r="Q816" s="137" t="s">
        <v>191</v>
      </c>
      <c r="R816" s="137" t="s">
        <v>342</v>
      </c>
      <c r="S816" s="137" t="s">
        <v>181</v>
      </c>
    </row>
    <row r="817" spans="1:19" s="137" customFormat="1">
      <c r="A817" s="137" t="s">
        <v>186</v>
      </c>
      <c r="B817" s="137" t="s">
        <v>120</v>
      </c>
      <c r="C817" s="137" t="s">
        <v>185</v>
      </c>
      <c r="D817" s="137" t="s">
        <v>376</v>
      </c>
      <c r="E817" s="137">
        <v>31401</v>
      </c>
      <c r="F817" s="137" t="s">
        <v>198</v>
      </c>
      <c r="G817" s="137" t="s">
        <v>28</v>
      </c>
      <c r="H817" s="137" t="s">
        <v>341</v>
      </c>
      <c r="I817" s="137">
        <v>512173938</v>
      </c>
      <c r="J817" s="137" t="s">
        <v>180</v>
      </c>
      <c r="K817" s="21">
        <v>46151.688310185185</v>
      </c>
      <c r="L817" s="21">
        <v>46152.774618055555</v>
      </c>
      <c r="M817" s="137" t="s">
        <v>347</v>
      </c>
      <c r="N817" s="137" t="s">
        <v>348</v>
      </c>
      <c r="O817" s="137" t="s">
        <v>41</v>
      </c>
      <c r="P817" s="137">
        <v>0</v>
      </c>
      <c r="Q817" s="137" t="s">
        <v>191</v>
      </c>
      <c r="R817" s="137" t="s">
        <v>342</v>
      </c>
      <c r="S817" s="137" t="s">
        <v>181</v>
      </c>
    </row>
    <row r="818" spans="1:19" s="137" customFormat="1">
      <c r="A818" s="137" t="s">
        <v>186</v>
      </c>
      <c r="B818" s="137" t="s">
        <v>120</v>
      </c>
      <c r="C818" s="137" t="s">
        <v>185</v>
      </c>
      <c r="D818" s="137" t="s">
        <v>376</v>
      </c>
      <c r="E818" s="137">
        <v>31401</v>
      </c>
      <c r="F818" s="137" t="s">
        <v>198</v>
      </c>
      <c r="G818" s="137" t="s">
        <v>28</v>
      </c>
      <c r="H818" s="137" t="s">
        <v>341</v>
      </c>
      <c r="I818" s="137">
        <v>512173938</v>
      </c>
      <c r="J818" s="137" t="s">
        <v>180</v>
      </c>
      <c r="K818" s="21">
        <v>46151.688310185185</v>
      </c>
      <c r="L818" s="21">
        <v>46152.774618055555</v>
      </c>
      <c r="M818" s="137" t="s">
        <v>347</v>
      </c>
      <c r="N818" s="137" t="s">
        <v>349</v>
      </c>
      <c r="O818" s="137" t="s">
        <v>39</v>
      </c>
      <c r="P818" s="137">
        <v>0</v>
      </c>
      <c r="Q818" s="137" t="s">
        <v>191</v>
      </c>
      <c r="R818" s="137" t="s">
        <v>342</v>
      </c>
      <c r="S818" s="137" t="s">
        <v>181</v>
      </c>
    </row>
    <row r="819" spans="1:19" s="137" customFormat="1">
      <c r="A819" s="137" t="s">
        <v>186</v>
      </c>
      <c r="B819" s="137" t="s">
        <v>120</v>
      </c>
      <c r="C819" s="137" t="s">
        <v>185</v>
      </c>
      <c r="D819" s="137" t="s">
        <v>376</v>
      </c>
      <c r="E819" s="137">
        <v>31401</v>
      </c>
      <c r="F819" s="137" t="s">
        <v>198</v>
      </c>
      <c r="G819" s="137" t="s">
        <v>28</v>
      </c>
      <c r="H819" s="137" t="s">
        <v>341</v>
      </c>
      <c r="I819" s="137">
        <v>512173938</v>
      </c>
      <c r="J819" s="137" t="s">
        <v>180</v>
      </c>
      <c r="K819" s="21">
        <v>46151.688310185185</v>
      </c>
      <c r="L819" s="21">
        <v>46152.774618055555</v>
      </c>
      <c r="M819" s="137" t="s">
        <v>347</v>
      </c>
      <c r="N819" s="137" t="s">
        <v>329</v>
      </c>
      <c r="O819" s="137" t="s">
        <v>35</v>
      </c>
      <c r="P819" s="137">
        <v>0</v>
      </c>
      <c r="Q819" s="137" t="s">
        <v>191</v>
      </c>
      <c r="R819" s="137" t="s">
        <v>342</v>
      </c>
      <c r="S819" s="137" t="s">
        <v>181</v>
      </c>
    </row>
    <row r="820" spans="1:19" s="137" customFormat="1">
      <c r="A820" s="137" t="s">
        <v>186</v>
      </c>
      <c r="B820" s="137" t="s">
        <v>120</v>
      </c>
      <c r="C820" s="137" t="s">
        <v>185</v>
      </c>
      <c r="D820" s="137" t="s">
        <v>376</v>
      </c>
      <c r="E820" s="137">
        <v>31401</v>
      </c>
      <c r="F820" s="137" t="s">
        <v>198</v>
      </c>
      <c r="G820" s="137" t="s">
        <v>28</v>
      </c>
      <c r="H820" s="137" t="s">
        <v>341</v>
      </c>
      <c r="I820" s="137">
        <v>512173938</v>
      </c>
      <c r="J820" s="137" t="s">
        <v>180</v>
      </c>
      <c r="K820" s="21">
        <v>46151.688310185185</v>
      </c>
      <c r="L820" s="21">
        <v>46152.774618055555</v>
      </c>
      <c r="M820" s="137" t="s">
        <v>347</v>
      </c>
      <c r="N820" s="137" t="s">
        <v>194</v>
      </c>
      <c r="O820" s="137" t="s">
        <v>41</v>
      </c>
      <c r="P820" s="137">
        <v>0</v>
      </c>
      <c r="Q820" s="137" t="s">
        <v>191</v>
      </c>
      <c r="R820" s="137" t="s">
        <v>342</v>
      </c>
      <c r="S820" s="137" t="s">
        <v>181</v>
      </c>
    </row>
    <row r="821" spans="1:19" s="137" customFormat="1">
      <c r="A821" s="137" t="s">
        <v>186</v>
      </c>
      <c r="B821" s="137" t="s">
        <v>120</v>
      </c>
      <c r="C821" s="137" t="s">
        <v>185</v>
      </c>
      <c r="D821" s="137" t="s">
        <v>376</v>
      </c>
      <c r="E821" s="137">
        <v>31401</v>
      </c>
      <c r="F821" s="137" t="s">
        <v>198</v>
      </c>
      <c r="G821" s="137" t="s">
        <v>28</v>
      </c>
      <c r="H821" s="137" t="s">
        <v>341</v>
      </c>
      <c r="I821" s="137">
        <v>512173938</v>
      </c>
      <c r="J821" s="137" t="s">
        <v>180</v>
      </c>
      <c r="K821" s="21">
        <v>46151.688310185185</v>
      </c>
      <c r="L821" s="21">
        <v>46152.774618055555</v>
      </c>
      <c r="M821" s="137" t="s">
        <v>347</v>
      </c>
      <c r="N821" s="137" t="s">
        <v>350</v>
      </c>
      <c r="O821" s="137" t="s">
        <v>39</v>
      </c>
      <c r="P821" s="137">
        <v>0</v>
      </c>
      <c r="Q821" s="137" t="s">
        <v>191</v>
      </c>
      <c r="R821" s="137" t="s">
        <v>342</v>
      </c>
      <c r="S821" s="137" t="s">
        <v>181</v>
      </c>
    </row>
    <row r="822" spans="1:19" s="137" customFormat="1">
      <c r="A822" s="137" t="s">
        <v>186</v>
      </c>
      <c r="B822" s="137" t="s">
        <v>120</v>
      </c>
      <c r="C822" s="137" t="s">
        <v>185</v>
      </c>
      <c r="D822" s="137" t="s">
        <v>376</v>
      </c>
      <c r="E822" s="137">
        <v>31401</v>
      </c>
      <c r="F822" s="137" t="s">
        <v>198</v>
      </c>
      <c r="G822" s="137" t="s">
        <v>28</v>
      </c>
      <c r="H822" s="137" t="s">
        <v>341</v>
      </c>
      <c r="I822" s="137">
        <v>512173938</v>
      </c>
      <c r="J822" s="137" t="s">
        <v>180</v>
      </c>
      <c r="K822" s="21">
        <v>46151.688310185185</v>
      </c>
      <c r="L822" s="21">
        <v>46152.774618055555</v>
      </c>
      <c r="M822" s="137" t="s">
        <v>347</v>
      </c>
      <c r="N822" s="137" t="s">
        <v>195</v>
      </c>
      <c r="O822" s="137" t="s">
        <v>41</v>
      </c>
      <c r="P822" s="137">
        <v>0</v>
      </c>
      <c r="Q822" s="137" t="s">
        <v>191</v>
      </c>
      <c r="R822" s="137" t="s">
        <v>342</v>
      </c>
      <c r="S822" s="137" t="s">
        <v>181</v>
      </c>
    </row>
    <row r="823" spans="1:19" s="137" customFormat="1">
      <c r="A823" s="137" t="s">
        <v>186</v>
      </c>
      <c r="B823" s="137" t="s">
        <v>120</v>
      </c>
      <c r="C823" s="137" t="s">
        <v>185</v>
      </c>
      <c r="D823" s="137" t="s">
        <v>376</v>
      </c>
      <c r="E823" s="137">
        <v>31401</v>
      </c>
      <c r="F823" s="137" t="s">
        <v>198</v>
      </c>
      <c r="G823" s="137" t="s">
        <v>28</v>
      </c>
      <c r="H823" s="137" t="s">
        <v>341</v>
      </c>
      <c r="I823" s="137">
        <v>512173938</v>
      </c>
      <c r="J823" s="137" t="s">
        <v>180</v>
      </c>
      <c r="K823" s="21">
        <v>46151.688310185185</v>
      </c>
      <c r="L823" s="21">
        <v>46152.774618055555</v>
      </c>
      <c r="M823" s="137" t="s">
        <v>347</v>
      </c>
      <c r="N823" s="137" t="s">
        <v>351</v>
      </c>
      <c r="O823" s="137" t="s">
        <v>35</v>
      </c>
      <c r="P823" s="137">
        <v>0</v>
      </c>
      <c r="Q823" s="137" t="s">
        <v>191</v>
      </c>
      <c r="R823" s="137" t="s">
        <v>342</v>
      </c>
      <c r="S823" s="137" t="s">
        <v>181</v>
      </c>
    </row>
    <row r="824" spans="1:19" s="137" customFormat="1">
      <c r="A824" s="137" t="s">
        <v>186</v>
      </c>
      <c r="B824" s="137" t="s">
        <v>120</v>
      </c>
      <c r="C824" s="137" t="s">
        <v>185</v>
      </c>
      <c r="D824" s="137" t="s">
        <v>376</v>
      </c>
      <c r="E824" s="137">
        <v>31401</v>
      </c>
      <c r="F824" s="137" t="s">
        <v>198</v>
      </c>
      <c r="G824" s="137" t="s">
        <v>28</v>
      </c>
      <c r="H824" s="137" t="s">
        <v>341</v>
      </c>
      <c r="I824" s="137">
        <v>512173938</v>
      </c>
      <c r="J824" s="137" t="s">
        <v>180</v>
      </c>
      <c r="K824" s="21">
        <v>46151.688310185185</v>
      </c>
      <c r="L824" s="21">
        <v>46152.774618055555</v>
      </c>
      <c r="M824" s="137" t="s">
        <v>347</v>
      </c>
      <c r="N824" s="137" t="s">
        <v>196</v>
      </c>
      <c r="O824" s="137" t="s">
        <v>41</v>
      </c>
      <c r="P824" s="137">
        <v>0</v>
      </c>
      <c r="Q824" s="137" t="s">
        <v>191</v>
      </c>
      <c r="R824" s="137" t="s">
        <v>342</v>
      </c>
      <c r="S824" s="137" t="s">
        <v>181</v>
      </c>
    </row>
    <row r="825" spans="1:19" s="137" customFormat="1">
      <c r="A825" s="137" t="s">
        <v>186</v>
      </c>
      <c r="B825" s="137" t="s">
        <v>120</v>
      </c>
      <c r="C825" s="137" t="s">
        <v>185</v>
      </c>
      <c r="D825" s="137" t="s">
        <v>376</v>
      </c>
      <c r="E825" s="137">
        <v>31401</v>
      </c>
      <c r="F825" s="137" t="s">
        <v>198</v>
      </c>
      <c r="G825" s="137" t="s">
        <v>28</v>
      </c>
      <c r="H825" s="137" t="s">
        <v>341</v>
      </c>
      <c r="I825" s="137">
        <v>512173938</v>
      </c>
      <c r="J825" s="137" t="s">
        <v>180</v>
      </c>
      <c r="K825" s="21">
        <v>46151.688310185185</v>
      </c>
      <c r="L825" s="21">
        <v>46152.774618055555</v>
      </c>
      <c r="M825" s="137" t="s">
        <v>352</v>
      </c>
      <c r="N825" s="137" t="s">
        <v>352</v>
      </c>
      <c r="O825" s="137" t="s">
        <v>35</v>
      </c>
      <c r="P825" s="137">
        <v>0</v>
      </c>
      <c r="Q825" s="137" t="s">
        <v>191</v>
      </c>
      <c r="R825" s="137" t="s">
        <v>342</v>
      </c>
      <c r="S825" s="137" t="s">
        <v>181</v>
      </c>
    </row>
    <row r="826" spans="1:19" s="137" customFormat="1">
      <c r="A826" s="137" t="s">
        <v>186</v>
      </c>
      <c r="B826" s="137" t="s">
        <v>120</v>
      </c>
      <c r="C826" s="137" t="s">
        <v>185</v>
      </c>
      <c r="D826" s="137" t="s">
        <v>376</v>
      </c>
      <c r="E826" s="137">
        <v>31401</v>
      </c>
      <c r="F826" s="137" t="s">
        <v>198</v>
      </c>
      <c r="G826" s="137" t="s">
        <v>28</v>
      </c>
      <c r="H826" s="137" t="s">
        <v>341</v>
      </c>
      <c r="I826" s="137">
        <v>512173938</v>
      </c>
      <c r="J826" s="137" t="s">
        <v>180</v>
      </c>
      <c r="K826" s="21">
        <v>46151.688310185185</v>
      </c>
      <c r="L826" s="21">
        <v>46152.774618055555</v>
      </c>
      <c r="M826" s="137" t="s">
        <v>353</v>
      </c>
      <c r="N826" s="137" t="s">
        <v>197</v>
      </c>
      <c r="O826" s="137" t="s">
        <v>41</v>
      </c>
      <c r="P826" s="137">
        <v>0</v>
      </c>
      <c r="Q826" s="137" t="s">
        <v>191</v>
      </c>
      <c r="R826" s="137" t="s">
        <v>342</v>
      </c>
      <c r="S826" s="137" t="s">
        <v>181</v>
      </c>
    </row>
    <row r="827" spans="1:19" s="137" customFormat="1">
      <c r="A827" s="137" t="s">
        <v>186</v>
      </c>
      <c r="B827" s="137" t="s">
        <v>120</v>
      </c>
      <c r="C827" s="137" t="s">
        <v>185</v>
      </c>
      <c r="D827" s="137" t="s">
        <v>376</v>
      </c>
      <c r="E827" s="137">
        <v>31401</v>
      </c>
      <c r="F827" s="137" t="s">
        <v>198</v>
      </c>
      <c r="G827" s="137" t="s">
        <v>28</v>
      </c>
      <c r="H827" s="137" t="s">
        <v>341</v>
      </c>
      <c r="I827" s="137">
        <v>512173938</v>
      </c>
      <c r="J827" s="137" t="s">
        <v>180</v>
      </c>
      <c r="K827" s="21">
        <v>46151.688310185185</v>
      </c>
      <c r="L827" s="21">
        <v>46152.774618055555</v>
      </c>
      <c r="M827" s="137" t="s">
        <v>353</v>
      </c>
      <c r="N827" s="137" t="s">
        <v>330</v>
      </c>
      <c r="O827" s="137" t="s">
        <v>41</v>
      </c>
      <c r="P827" s="137">
        <v>0</v>
      </c>
      <c r="Q827" s="137" t="s">
        <v>191</v>
      </c>
      <c r="R827" s="137" t="s">
        <v>342</v>
      </c>
      <c r="S827" s="137" t="s">
        <v>181</v>
      </c>
    </row>
    <row r="828" spans="1:19" s="137" customFormat="1">
      <c r="A828" s="137" t="s">
        <v>186</v>
      </c>
      <c r="B828" s="137" t="s">
        <v>120</v>
      </c>
      <c r="C828" s="137" t="s">
        <v>185</v>
      </c>
      <c r="D828" s="137" t="s">
        <v>376</v>
      </c>
      <c r="E828" s="137">
        <v>31401</v>
      </c>
      <c r="F828" s="137" t="s">
        <v>198</v>
      </c>
      <c r="G828" s="137" t="s">
        <v>28</v>
      </c>
      <c r="H828" s="137" t="s">
        <v>341</v>
      </c>
      <c r="I828" s="137">
        <v>512173938</v>
      </c>
      <c r="J828" s="137" t="s">
        <v>180</v>
      </c>
      <c r="K828" s="21">
        <v>46151.688310185185</v>
      </c>
      <c r="L828" s="21">
        <v>46152.774618055555</v>
      </c>
      <c r="M828" s="137" t="s">
        <v>353</v>
      </c>
      <c r="N828" s="137" t="s">
        <v>354</v>
      </c>
      <c r="O828" s="137" t="s">
        <v>39</v>
      </c>
      <c r="P828" s="137">
        <v>0</v>
      </c>
      <c r="Q828" s="137" t="s">
        <v>191</v>
      </c>
      <c r="R828" s="137" t="s">
        <v>342</v>
      </c>
      <c r="S828" s="137" t="s">
        <v>181</v>
      </c>
    </row>
    <row r="829" spans="1:19" s="137" customFormat="1">
      <c r="A829" s="137" t="s">
        <v>186</v>
      </c>
      <c r="B829" s="137" t="s">
        <v>120</v>
      </c>
      <c r="C829" s="137" t="s">
        <v>185</v>
      </c>
      <c r="D829" s="137" t="s">
        <v>376</v>
      </c>
      <c r="E829" s="137">
        <v>31401</v>
      </c>
      <c r="F829" s="137" t="s">
        <v>198</v>
      </c>
      <c r="G829" s="137" t="s">
        <v>28</v>
      </c>
      <c r="H829" s="137" t="s">
        <v>341</v>
      </c>
      <c r="I829" s="137">
        <v>512173938</v>
      </c>
      <c r="J829" s="137" t="s">
        <v>180</v>
      </c>
      <c r="K829" s="21">
        <v>46151.688310185185</v>
      </c>
      <c r="L829" s="21">
        <v>46152.774618055555</v>
      </c>
      <c r="M829" s="137" t="s">
        <v>353</v>
      </c>
      <c r="N829" s="137" t="s">
        <v>355</v>
      </c>
      <c r="O829" s="137" t="s">
        <v>35</v>
      </c>
      <c r="P829" s="137">
        <v>0</v>
      </c>
      <c r="Q829" s="137" t="s">
        <v>191</v>
      </c>
      <c r="R829" s="137" t="s">
        <v>342</v>
      </c>
      <c r="S829" s="137" t="s">
        <v>181</v>
      </c>
    </row>
    <row r="830" spans="1:19" s="137" customFormat="1">
      <c r="A830" s="137" t="s">
        <v>186</v>
      </c>
      <c r="B830" s="137" t="s">
        <v>120</v>
      </c>
      <c r="C830" s="137" t="s">
        <v>185</v>
      </c>
      <c r="D830" s="137" t="s">
        <v>376</v>
      </c>
      <c r="E830" s="137">
        <v>31401</v>
      </c>
      <c r="F830" s="137" t="s">
        <v>198</v>
      </c>
      <c r="G830" s="137" t="s">
        <v>28</v>
      </c>
      <c r="H830" s="137" t="s">
        <v>341</v>
      </c>
      <c r="I830" s="137">
        <v>512173938</v>
      </c>
      <c r="J830" s="137" t="s">
        <v>180</v>
      </c>
      <c r="K830" s="21">
        <v>46151.688310185185</v>
      </c>
      <c r="L830" s="21">
        <v>46152.774618055555</v>
      </c>
      <c r="M830" s="137" t="s">
        <v>353</v>
      </c>
      <c r="N830" s="137" t="s">
        <v>356</v>
      </c>
      <c r="O830" s="137" t="s">
        <v>39</v>
      </c>
      <c r="P830" s="137">
        <v>0</v>
      </c>
      <c r="Q830" s="137" t="s">
        <v>191</v>
      </c>
      <c r="R830" s="137" t="s">
        <v>342</v>
      </c>
      <c r="S830" s="137" t="s">
        <v>181</v>
      </c>
    </row>
    <row r="831" spans="1:19" s="137" customFormat="1">
      <c r="A831" s="137" t="s">
        <v>186</v>
      </c>
      <c r="B831" s="137" t="s">
        <v>120</v>
      </c>
      <c r="C831" s="137" t="s">
        <v>185</v>
      </c>
      <c r="D831" s="137" t="s">
        <v>376</v>
      </c>
      <c r="E831" s="137">
        <v>31401</v>
      </c>
      <c r="F831" s="137" t="s">
        <v>198</v>
      </c>
      <c r="G831" s="137" t="s">
        <v>28</v>
      </c>
      <c r="H831" s="137" t="s">
        <v>341</v>
      </c>
      <c r="I831" s="137">
        <v>512173938</v>
      </c>
      <c r="J831" s="137" t="s">
        <v>180</v>
      </c>
      <c r="K831" s="21">
        <v>46151.688310185185</v>
      </c>
      <c r="L831" s="21">
        <v>46152.774618055555</v>
      </c>
      <c r="M831" s="137" t="s">
        <v>353</v>
      </c>
      <c r="N831" s="137" t="s">
        <v>357</v>
      </c>
      <c r="O831" s="137" t="s">
        <v>39</v>
      </c>
      <c r="P831" s="137">
        <v>0</v>
      </c>
      <c r="Q831" s="137" t="s">
        <v>191</v>
      </c>
      <c r="R831" s="137" t="s">
        <v>342</v>
      </c>
      <c r="S831" s="137" t="s">
        <v>181</v>
      </c>
    </row>
    <row r="832" spans="1:19" s="137" customFormat="1">
      <c r="A832" s="137" t="s">
        <v>186</v>
      </c>
      <c r="B832" s="137" t="s">
        <v>120</v>
      </c>
      <c r="C832" s="137" t="s">
        <v>185</v>
      </c>
      <c r="D832" s="137" t="s">
        <v>376</v>
      </c>
      <c r="E832" s="137">
        <v>31401</v>
      </c>
      <c r="F832" s="137" t="s">
        <v>198</v>
      </c>
      <c r="G832" s="137" t="s">
        <v>28</v>
      </c>
      <c r="H832" s="137" t="s">
        <v>341</v>
      </c>
      <c r="I832" s="137">
        <v>512173938</v>
      </c>
      <c r="J832" s="137" t="s">
        <v>180</v>
      </c>
      <c r="K832" s="21">
        <v>46151.688310185185</v>
      </c>
      <c r="L832" s="21">
        <v>46152.774618055555</v>
      </c>
      <c r="M832" s="137" t="s">
        <v>358</v>
      </c>
      <c r="N832" s="137" t="s">
        <v>359</v>
      </c>
      <c r="O832" s="137" t="s">
        <v>39</v>
      </c>
      <c r="P832" s="137">
        <v>0</v>
      </c>
      <c r="Q832" s="137" t="s">
        <v>191</v>
      </c>
      <c r="R832" s="137" t="s">
        <v>342</v>
      </c>
      <c r="S832" s="137" t="s">
        <v>181</v>
      </c>
    </row>
    <row r="833" spans="1:19" s="137" customFormat="1">
      <c r="A833" s="137" t="s">
        <v>186</v>
      </c>
      <c r="B833" s="137" t="s">
        <v>120</v>
      </c>
      <c r="C833" s="137" t="s">
        <v>185</v>
      </c>
      <c r="D833" s="137" t="s">
        <v>376</v>
      </c>
      <c r="E833" s="137">
        <v>31401</v>
      </c>
      <c r="F833" s="137" t="s">
        <v>198</v>
      </c>
      <c r="G833" s="137" t="s">
        <v>28</v>
      </c>
      <c r="H833" s="137" t="s">
        <v>341</v>
      </c>
      <c r="I833" s="137">
        <v>512173938</v>
      </c>
      <c r="J833" s="137" t="s">
        <v>180</v>
      </c>
      <c r="K833" s="21">
        <v>46151.688310185185</v>
      </c>
      <c r="L833" s="21">
        <v>46152.774618055555</v>
      </c>
      <c r="M833" s="137" t="s">
        <v>358</v>
      </c>
      <c r="N833" s="137" t="s">
        <v>360</v>
      </c>
      <c r="O833" s="137" t="s">
        <v>35</v>
      </c>
      <c r="P833" s="137">
        <v>0</v>
      </c>
      <c r="Q833" s="137" t="s">
        <v>191</v>
      </c>
      <c r="R833" s="137" t="s">
        <v>342</v>
      </c>
      <c r="S833" s="137" t="s">
        <v>181</v>
      </c>
    </row>
    <row r="834" spans="1:19" s="137" customFormat="1">
      <c r="A834" s="137" t="s">
        <v>186</v>
      </c>
      <c r="B834" s="137" t="s">
        <v>120</v>
      </c>
      <c r="C834" s="137" t="s">
        <v>185</v>
      </c>
      <c r="D834" s="137" t="s">
        <v>376</v>
      </c>
      <c r="E834" s="137">
        <v>31401</v>
      </c>
      <c r="F834" s="137" t="s">
        <v>198</v>
      </c>
      <c r="G834" s="137" t="s">
        <v>28</v>
      </c>
      <c r="H834" s="137" t="s">
        <v>341</v>
      </c>
      <c r="I834" s="137">
        <v>512173938</v>
      </c>
      <c r="J834" s="137" t="s">
        <v>180</v>
      </c>
      <c r="K834" s="21">
        <v>46151.688310185185</v>
      </c>
      <c r="L834" s="21">
        <v>46152.774618055555</v>
      </c>
      <c r="M834" s="137" t="s">
        <v>358</v>
      </c>
      <c r="N834" s="137" t="s">
        <v>361</v>
      </c>
      <c r="O834" s="137" t="s">
        <v>41</v>
      </c>
      <c r="P834" s="137">
        <v>0</v>
      </c>
      <c r="Q834" s="137" t="s">
        <v>191</v>
      </c>
      <c r="R834" s="137" t="s">
        <v>342</v>
      </c>
      <c r="S834" s="137" t="s">
        <v>181</v>
      </c>
    </row>
    <row r="835" spans="1:19" s="137" customFormat="1">
      <c r="A835" s="137" t="s">
        <v>186</v>
      </c>
      <c r="B835" s="137" t="s">
        <v>120</v>
      </c>
      <c r="C835" s="137" t="s">
        <v>185</v>
      </c>
      <c r="D835" s="137" t="s">
        <v>376</v>
      </c>
      <c r="E835" s="137">
        <v>31401</v>
      </c>
      <c r="F835" s="137" t="s">
        <v>198</v>
      </c>
      <c r="G835" s="137" t="s">
        <v>28</v>
      </c>
      <c r="H835" s="137" t="s">
        <v>341</v>
      </c>
      <c r="I835" s="137">
        <v>512173938</v>
      </c>
      <c r="J835" s="137" t="s">
        <v>180</v>
      </c>
      <c r="K835" s="21">
        <v>46151.688310185185</v>
      </c>
      <c r="L835" s="21">
        <v>46152.774618055555</v>
      </c>
      <c r="M835" s="137" t="s">
        <v>362</v>
      </c>
      <c r="N835" s="137" t="s">
        <v>363</v>
      </c>
      <c r="O835" s="137" t="s">
        <v>37</v>
      </c>
      <c r="P835" s="137">
        <v>0</v>
      </c>
      <c r="Q835" s="137" t="s">
        <v>191</v>
      </c>
      <c r="R835" s="137" t="s">
        <v>342</v>
      </c>
      <c r="S835" s="137" t="s">
        <v>181</v>
      </c>
    </row>
    <row r="836" spans="1:19" s="137" customFormat="1">
      <c r="A836" s="137" t="s">
        <v>186</v>
      </c>
      <c r="B836" s="137" t="s">
        <v>120</v>
      </c>
      <c r="C836" s="137" t="s">
        <v>185</v>
      </c>
      <c r="D836" s="137" t="s">
        <v>376</v>
      </c>
      <c r="E836" s="137">
        <v>31401</v>
      </c>
      <c r="F836" s="137" t="s">
        <v>198</v>
      </c>
      <c r="G836" s="137" t="s">
        <v>28</v>
      </c>
      <c r="H836" s="137" t="s">
        <v>341</v>
      </c>
      <c r="I836" s="137">
        <v>512173938</v>
      </c>
      <c r="J836" s="137" t="s">
        <v>180</v>
      </c>
      <c r="K836" s="21">
        <v>46151.688310185185</v>
      </c>
      <c r="L836" s="21">
        <v>46152.774618055555</v>
      </c>
      <c r="M836" s="137" t="s">
        <v>364</v>
      </c>
      <c r="N836" s="137" t="s">
        <v>365</v>
      </c>
      <c r="O836" s="137" t="s">
        <v>35</v>
      </c>
      <c r="P836" s="137">
        <v>0</v>
      </c>
      <c r="Q836" s="137" t="s">
        <v>191</v>
      </c>
      <c r="R836" s="137" t="s">
        <v>342</v>
      </c>
      <c r="S836" s="137" t="s">
        <v>181</v>
      </c>
    </row>
    <row r="837" spans="1:19" s="137" customFormat="1">
      <c r="A837" s="137" t="s">
        <v>186</v>
      </c>
      <c r="B837" s="137" t="s">
        <v>120</v>
      </c>
      <c r="C837" s="137" t="s">
        <v>185</v>
      </c>
      <c r="D837" s="137" t="s">
        <v>376</v>
      </c>
      <c r="E837" s="137">
        <v>31401</v>
      </c>
      <c r="F837" s="137" t="s">
        <v>198</v>
      </c>
      <c r="G837" s="137" t="s">
        <v>28</v>
      </c>
      <c r="H837" s="137" t="s">
        <v>341</v>
      </c>
      <c r="I837" s="137">
        <v>512173938</v>
      </c>
      <c r="J837" s="137" t="s">
        <v>180</v>
      </c>
      <c r="K837" s="21">
        <v>46151.688310185185</v>
      </c>
      <c r="L837" s="21">
        <v>46152.774618055555</v>
      </c>
      <c r="M837" s="137" t="s">
        <v>364</v>
      </c>
      <c r="N837" s="137" t="s">
        <v>366</v>
      </c>
      <c r="O837" s="137" t="s">
        <v>35</v>
      </c>
      <c r="P837" s="137">
        <v>0</v>
      </c>
      <c r="Q837" s="137" t="s">
        <v>191</v>
      </c>
      <c r="R837" s="137" t="s">
        <v>342</v>
      </c>
      <c r="S837" s="137" t="s">
        <v>181</v>
      </c>
    </row>
    <row r="838" spans="1:19" s="137" customFormat="1">
      <c r="A838" s="137" t="s">
        <v>186</v>
      </c>
      <c r="B838" s="137" t="s">
        <v>120</v>
      </c>
      <c r="C838" s="137" t="s">
        <v>185</v>
      </c>
      <c r="D838" s="137" t="s">
        <v>376</v>
      </c>
      <c r="E838" s="137">
        <v>31401</v>
      </c>
      <c r="F838" s="137" t="s">
        <v>198</v>
      </c>
      <c r="G838" s="137" t="s">
        <v>28</v>
      </c>
      <c r="H838" s="137" t="s">
        <v>341</v>
      </c>
      <c r="I838" s="137">
        <v>512173938</v>
      </c>
      <c r="J838" s="137" t="s">
        <v>180</v>
      </c>
      <c r="K838" s="21">
        <v>46151.688310185185</v>
      </c>
      <c r="L838" s="21">
        <v>46152.774618055555</v>
      </c>
      <c r="M838" s="137" t="s">
        <v>364</v>
      </c>
      <c r="N838" s="137" t="s">
        <v>367</v>
      </c>
      <c r="O838" s="137" t="s">
        <v>41</v>
      </c>
      <c r="P838" s="137">
        <v>0</v>
      </c>
      <c r="Q838" s="137" t="s">
        <v>191</v>
      </c>
      <c r="R838" s="137" t="s">
        <v>342</v>
      </c>
      <c r="S838" s="137" t="s">
        <v>181</v>
      </c>
    </row>
    <row r="839" spans="1:19" s="137" customFormat="1">
      <c r="A839" s="137" t="s">
        <v>186</v>
      </c>
      <c r="B839" s="137" t="s">
        <v>120</v>
      </c>
      <c r="C839" s="137" t="s">
        <v>185</v>
      </c>
      <c r="D839" s="137" t="s">
        <v>384</v>
      </c>
      <c r="E839" s="137">
        <v>32962</v>
      </c>
      <c r="F839" s="137" t="s">
        <v>5</v>
      </c>
      <c r="G839" s="137" t="s">
        <v>28</v>
      </c>
      <c r="H839" s="137" t="s">
        <v>341</v>
      </c>
      <c r="I839" s="137">
        <v>512105282</v>
      </c>
      <c r="J839" s="137" t="s">
        <v>180</v>
      </c>
      <c r="K839" s="21">
        <v>46149.747893518521</v>
      </c>
      <c r="L839" s="21">
        <v>46152.776354166665</v>
      </c>
      <c r="M839" s="137" t="s">
        <v>287</v>
      </c>
      <c r="N839" s="137" t="s">
        <v>287</v>
      </c>
      <c r="O839" s="137" t="s">
        <v>35</v>
      </c>
      <c r="P839" s="137">
        <v>0</v>
      </c>
      <c r="Q839" s="137" t="s">
        <v>191</v>
      </c>
      <c r="R839" s="137" t="s">
        <v>342</v>
      </c>
      <c r="S839" s="137" t="s">
        <v>181</v>
      </c>
    </row>
    <row r="840" spans="1:19" s="137" customFormat="1">
      <c r="A840" s="137" t="s">
        <v>186</v>
      </c>
      <c r="B840" s="137" t="s">
        <v>120</v>
      </c>
      <c r="C840" s="137" t="s">
        <v>185</v>
      </c>
      <c r="D840" s="137" t="s">
        <v>384</v>
      </c>
      <c r="E840" s="137">
        <v>32962</v>
      </c>
      <c r="F840" s="137" t="s">
        <v>5</v>
      </c>
      <c r="G840" s="137" t="s">
        <v>28</v>
      </c>
      <c r="H840" s="137" t="s">
        <v>341</v>
      </c>
      <c r="I840" s="137">
        <v>512105282</v>
      </c>
      <c r="J840" s="137" t="s">
        <v>180</v>
      </c>
      <c r="K840" s="21">
        <v>46149.747893518521</v>
      </c>
      <c r="L840" s="21">
        <v>46152.776354166665</v>
      </c>
      <c r="M840" s="137" t="s">
        <v>343</v>
      </c>
      <c r="N840" s="137" t="s">
        <v>288</v>
      </c>
      <c r="O840" s="137" t="s">
        <v>39</v>
      </c>
      <c r="P840" s="137">
        <v>0</v>
      </c>
      <c r="Q840" s="137" t="s">
        <v>191</v>
      </c>
      <c r="R840" s="137" t="s">
        <v>342</v>
      </c>
      <c r="S840" s="137" t="s">
        <v>181</v>
      </c>
    </row>
    <row r="841" spans="1:19" s="137" customFormat="1">
      <c r="A841" s="137" t="s">
        <v>186</v>
      </c>
      <c r="B841" s="137" t="s">
        <v>120</v>
      </c>
      <c r="C841" s="137" t="s">
        <v>185</v>
      </c>
      <c r="D841" s="137" t="s">
        <v>384</v>
      </c>
      <c r="E841" s="137">
        <v>32962</v>
      </c>
      <c r="F841" s="137" t="s">
        <v>5</v>
      </c>
      <c r="G841" s="137" t="s">
        <v>28</v>
      </c>
      <c r="H841" s="137" t="s">
        <v>341</v>
      </c>
      <c r="I841" s="137">
        <v>512105282</v>
      </c>
      <c r="J841" s="137" t="s">
        <v>180</v>
      </c>
      <c r="K841" s="21">
        <v>46149.747893518521</v>
      </c>
      <c r="L841" s="21">
        <v>46152.776354166665</v>
      </c>
      <c r="M841" s="137" t="s">
        <v>343</v>
      </c>
      <c r="N841" s="137" t="s">
        <v>193</v>
      </c>
      <c r="O841" s="137" t="s">
        <v>35</v>
      </c>
      <c r="P841" s="137">
        <v>0</v>
      </c>
      <c r="Q841" s="137" t="s">
        <v>191</v>
      </c>
      <c r="R841" s="137" t="s">
        <v>342</v>
      </c>
      <c r="S841" s="137" t="s">
        <v>181</v>
      </c>
    </row>
    <row r="842" spans="1:19" s="137" customFormat="1">
      <c r="A842" s="137" t="s">
        <v>186</v>
      </c>
      <c r="B842" s="137" t="s">
        <v>120</v>
      </c>
      <c r="C842" s="137" t="s">
        <v>185</v>
      </c>
      <c r="D842" s="137" t="s">
        <v>384</v>
      </c>
      <c r="E842" s="137">
        <v>32962</v>
      </c>
      <c r="F842" s="137" t="s">
        <v>5</v>
      </c>
      <c r="G842" s="137" t="s">
        <v>28</v>
      </c>
      <c r="H842" s="137" t="s">
        <v>341</v>
      </c>
      <c r="I842" s="137">
        <v>512105282</v>
      </c>
      <c r="J842" s="137" t="s">
        <v>180</v>
      </c>
      <c r="K842" s="21">
        <v>46149.747893518521</v>
      </c>
      <c r="L842" s="21">
        <v>46152.776354166665</v>
      </c>
      <c r="M842" s="137" t="s">
        <v>344</v>
      </c>
      <c r="N842" s="137" t="s">
        <v>345</v>
      </c>
      <c r="O842" s="137" t="s">
        <v>39</v>
      </c>
      <c r="P842" s="137">
        <v>0</v>
      </c>
      <c r="Q842" s="137" t="s">
        <v>191</v>
      </c>
      <c r="R842" s="137" t="s">
        <v>342</v>
      </c>
      <c r="S842" s="137" t="s">
        <v>181</v>
      </c>
    </row>
    <row r="843" spans="1:19" s="137" customFormat="1">
      <c r="A843" s="137" t="s">
        <v>186</v>
      </c>
      <c r="B843" s="137" t="s">
        <v>120</v>
      </c>
      <c r="C843" s="137" t="s">
        <v>185</v>
      </c>
      <c r="D843" s="137" t="s">
        <v>384</v>
      </c>
      <c r="E843" s="137">
        <v>32962</v>
      </c>
      <c r="F843" s="137" t="s">
        <v>5</v>
      </c>
      <c r="G843" s="137" t="s">
        <v>28</v>
      </c>
      <c r="H843" s="137" t="s">
        <v>341</v>
      </c>
      <c r="I843" s="137">
        <v>512105282</v>
      </c>
      <c r="J843" s="137" t="s">
        <v>180</v>
      </c>
      <c r="K843" s="21">
        <v>46149.747893518521</v>
      </c>
      <c r="L843" s="21">
        <v>46152.776354166665</v>
      </c>
      <c r="M843" s="137" t="s">
        <v>344</v>
      </c>
      <c r="N843" s="137" t="s">
        <v>346</v>
      </c>
      <c r="O843" s="137" t="s">
        <v>39</v>
      </c>
      <c r="P843" s="137">
        <v>0</v>
      </c>
      <c r="Q843" s="137" t="s">
        <v>191</v>
      </c>
      <c r="R843" s="137" t="s">
        <v>342</v>
      </c>
      <c r="S843" s="137" t="s">
        <v>181</v>
      </c>
    </row>
    <row r="844" spans="1:19" s="137" customFormat="1">
      <c r="A844" s="137" t="s">
        <v>186</v>
      </c>
      <c r="B844" s="137" t="s">
        <v>120</v>
      </c>
      <c r="C844" s="137" t="s">
        <v>185</v>
      </c>
      <c r="D844" s="137" t="s">
        <v>384</v>
      </c>
      <c r="E844" s="137">
        <v>32962</v>
      </c>
      <c r="F844" s="137" t="s">
        <v>5</v>
      </c>
      <c r="G844" s="137" t="s">
        <v>28</v>
      </c>
      <c r="H844" s="137" t="s">
        <v>341</v>
      </c>
      <c r="I844" s="137">
        <v>512105282</v>
      </c>
      <c r="J844" s="137" t="s">
        <v>180</v>
      </c>
      <c r="K844" s="21">
        <v>46149.747893518521</v>
      </c>
      <c r="L844" s="21">
        <v>46152.776354166665</v>
      </c>
      <c r="M844" s="137" t="s">
        <v>347</v>
      </c>
      <c r="N844" s="137" t="s">
        <v>348</v>
      </c>
      <c r="O844" s="137" t="s">
        <v>41</v>
      </c>
      <c r="P844" s="137">
        <v>0</v>
      </c>
      <c r="Q844" s="137" t="s">
        <v>191</v>
      </c>
      <c r="R844" s="137" t="s">
        <v>342</v>
      </c>
      <c r="S844" s="137" t="s">
        <v>181</v>
      </c>
    </row>
    <row r="845" spans="1:19" s="137" customFormat="1">
      <c r="A845" s="137" t="s">
        <v>186</v>
      </c>
      <c r="B845" s="137" t="s">
        <v>120</v>
      </c>
      <c r="C845" s="137" t="s">
        <v>185</v>
      </c>
      <c r="D845" s="137" t="s">
        <v>384</v>
      </c>
      <c r="E845" s="137">
        <v>32962</v>
      </c>
      <c r="F845" s="137" t="s">
        <v>5</v>
      </c>
      <c r="G845" s="137" t="s">
        <v>28</v>
      </c>
      <c r="H845" s="137" t="s">
        <v>341</v>
      </c>
      <c r="I845" s="137">
        <v>512105282</v>
      </c>
      <c r="J845" s="137" t="s">
        <v>180</v>
      </c>
      <c r="K845" s="21">
        <v>46149.747893518521</v>
      </c>
      <c r="L845" s="21">
        <v>46152.776354166665</v>
      </c>
      <c r="M845" s="137" t="s">
        <v>347</v>
      </c>
      <c r="N845" s="137" t="s">
        <v>349</v>
      </c>
      <c r="O845" s="137" t="s">
        <v>39</v>
      </c>
      <c r="P845" s="137">
        <v>0</v>
      </c>
      <c r="Q845" s="137" t="s">
        <v>191</v>
      </c>
      <c r="R845" s="137" t="s">
        <v>342</v>
      </c>
      <c r="S845" s="137" t="s">
        <v>181</v>
      </c>
    </row>
    <row r="846" spans="1:19" s="137" customFormat="1">
      <c r="A846" s="137" t="s">
        <v>186</v>
      </c>
      <c r="B846" s="137" t="s">
        <v>120</v>
      </c>
      <c r="C846" s="137" t="s">
        <v>185</v>
      </c>
      <c r="D846" s="137" t="s">
        <v>384</v>
      </c>
      <c r="E846" s="137">
        <v>32962</v>
      </c>
      <c r="F846" s="137" t="s">
        <v>5</v>
      </c>
      <c r="G846" s="137" t="s">
        <v>28</v>
      </c>
      <c r="H846" s="137" t="s">
        <v>341</v>
      </c>
      <c r="I846" s="137">
        <v>512105282</v>
      </c>
      <c r="J846" s="137" t="s">
        <v>180</v>
      </c>
      <c r="K846" s="21">
        <v>46149.747893518521</v>
      </c>
      <c r="L846" s="21">
        <v>46152.776354166665</v>
      </c>
      <c r="M846" s="137" t="s">
        <v>347</v>
      </c>
      <c r="N846" s="137" t="s">
        <v>329</v>
      </c>
      <c r="O846" s="137" t="s">
        <v>35</v>
      </c>
      <c r="P846" s="137">
        <v>0</v>
      </c>
      <c r="Q846" s="137" t="s">
        <v>191</v>
      </c>
      <c r="R846" s="137" t="s">
        <v>342</v>
      </c>
      <c r="S846" s="137" t="s">
        <v>181</v>
      </c>
    </row>
    <row r="847" spans="1:19" s="137" customFormat="1">
      <c r="A847" s="137" t="s">
        <v>186</v>
      </c>
      <c r="B847" s="137" t="s">
        <v>120</v>
      </c>
      <c r="C847" s="137" t="s">
        <v>185</v>
      </c>
      <c r="D847" s="137" t="s">
        <v>384</v>
      </c>
      <c r="E847" s="137">
        <v>32962</v>
      </c>
      <c r="F847" s="137" t="s">
        <v>5</v>
      </c>
      <c r="G847" s="137" t="s">
        <v>28</v>
      </c>
      <c r="H847" s="137" t="s">
        <v>341</v>
      </c>
      <c r="I847" s="137">
        <v>512105282</v>
      </c>
      <c r="J847" s="137" t="s">
        <v>180</v>
      </c>
      <c r="K847" s="21">
        <v>46149.747893518521</v>
      </c>
      <c r="L847" s="21">
        <v>46152.776354166665</v>
      </c>
      <c r="M847" s="137" t="s">
        <v>347</v>
      </c>
      <c r="N847" s="137" t="s">
        <v>194</v>
      </c>
      <c r="O847" s="137" t="s">
        <v>41</v>
      </c>
      <c r="P847" s="137">
        <v>0</v>
      </c>
      <c r="Q847" s="137" t="s">
        <v>191</v>
      </c>
      <c r="R847" s="137" t="s">
        <v>342</v>
      </c>
      <c r="S847" s="137" t="s">
        <v>181</v>
      </c>
    </row>
    <row r="848" spans="1:19" s="137" customFormat="1">
      <c r="A848" s="137" t="s">
        <v>186</v>
      </c>
      <c r="B848" s="137" t="s">
        <v>120</v>
      </c>
      <c r="C848" s="137" t="s">
        <v>185</v>
      </c>
      <c r="D848" s="137" t="s">
        <v>384</v>
      </c>
      <c r="E848" s="137">
        <v>32962</v>
      </c>
      <c r="F848" s="137" t="s">
        <v>5</v>
      </c>
      <c r="G848" s="137" t="s">
        <v>28</v>
      </c>
      <c r="H848" s="137" t="s">
        <v>341</v>
      </c>
      <c r="I848" s="137">
        <v>512105282</v>
      </c>
      <c r="J848" s="137" t="s">
        <v>180</v>
      </c>
      <c r="K848" s="21">
        <v>46149.747893518521</v>
      </c>
      <c r="L848" s="21">
        <v>46152.776354166665</v>
      </c>
      <c r="M848" s="137" t="s">
        <v>347</v>
      </c>
      <c r="N848" s="137" t="s">
        <v>350</v>
      </c>
      <c r="O848" s="137" t="s">
        <v>39</v>
      </c>
      <c r="P848" s="137">
        <v>0</v>
      </c>
      <c r="Q848" s="137" t="s">
        <v>191</v>
      </c>
      <c r="R848" s="137" t="s">
        <v>342</v>
      </c>
      <c r="S848" s="137" t="s">
        <v>181</v>
      </c>
    </row>
    <row r="849" spans="1:19" s="137" customFormat="1">
      <c r="A849" s="137" t="s">
        <v>186</v>
      </c>
      <c r="B849" s="137" t="s">
        <v>120</v>
      </c>
      <c r="C849" s="137" t="s">
        <v>185</v>
      </c>
      <c r="D849" s="137" t="s">
        <v>384</v>
      </c>
      <c r="E849" s="137">
        <v>32962</v>
      </c>
      <c r="F849" s="137" t="s">
        <v>5</v>
      </c>
      <c r="G849" s="137" t="s">
        <v>28</v>
      </c>
      <c r="H849" s="137" t="s">
        <v>341</v>
      </c>
      <c r="I849" s="137">
        <v>512105282</v>
      </c>
      <c r="J849" s="137" t="s">
        <v>180</v>
      </c>
      <c r="K849" s="21">
        <v>46149.747893518521</v>
      </c>
      <c r="L849" s="21">
        <v>46152.776354166665</v>
      </c>
      <c r="M849" s="137" t="s">
        <v>347</v>
      </c>
      <c r="N849" s="137" t="s">
        <v>195</v>
      </c>
      <c r="O849" s="137" t="s">
        <v>41</v>
      </c>
      <c r="P849" s="137">
        <v>0</v>
      </c>
      <c r="Q849" s="137" t="s">
        <v>191</v>
      </c>
      <c r="R849" s="137" t="s">
        <v>342</v>
      </c>
      <c r="S849" s="137" t="s">
        <v>181</v>
      </c>
    </row>
    <row r="850" spans="1:19" s="137" customFormat="1">
      <c r="A850" s="137" t="s">
        <v>186</v>
      </c>
      <c r="B850" s="137" t="s">
        <v>120</v>
      </c>
      <c r="C850" s="137" t="s">
        <v>185</v>
      </c>
      <c r="D850" s="137" t="s">
        <v>384</v>
      </c>
      <c r="E850" s="137">
        <v>32962</v>
      </c>
      <c r="F850" s="137" t="s">
        <v>5</v>
      </c>
      <c r="G850" s="137" t="s">
        <v>28</v>
      </c>
      <c r="H850" s="137" t="s">
        <v>341</v>
      </c>
      <c r="I850" s="137">
        <v>512105282</v>
      </c>
      <c r="J850" s="137" t="s">
        <v>180</v>
      </c>
      <c r="K850" s="21">
        <v>46149.747893518521</v>
      </c>
      <c r="L850" s="21">
        <v>46152.776354166665</v>
      </c>
      <c r="M850" s="137" t="s">
        <v>347</v>
      </c>
      <c r="N850" s="137" t="s">
        <v>351</v>
      </c>
      <c r="O850" s="137" t="s">
        <v>35</v>
      </c>
      <c r="P850" s="137">
        <v>0</v>
      </c>
      <c r="Q850" s="137" t="s">
        <v>191</v>
      </c>
      <c r="R850" s="137" t="s">
        <v>342</v>
      </c>
      <c r="S850" s="137" t="s">
        <v>181</v>
      </c>
    </row>
    <row r="851" spans="1:19" s="137" customFormat="1">
      <c r="A851" s="137" t="s">
        <v>186</v>
      </c>
      <c r="B851" s="137" t="s">
        <v>120</v>
      </c>
      <c r="C851" s="137" t="s">
        <v>185</v>
      </c>
      <c r="D851" s="137" t="s">
        <v>384</v>
      </c>
      <c r="E851" s="137">
        <v>32962</v>
      </c>
      <c r="F851" s="137" t="s">
        <v>5</v>
      </c>
      <c r="G851" s="137" t="s">
        <v>28</v>
      </c>
      <c r="H851" s="137" t="s">
        <v>341</v>
      </c>
      <c r="I851" s="137">
        <v>512105282</v>
      </c>
      <c r="J851" s="137" t="s">
        <v>180</v>
      </c>
      <c r="K851" s="21">
        <v>46149.747893518521</v>
      </c>
      <c r="L851" s="21">
        <v>46152.776354166665</v>
      </c>
      <c r="M851" s="137" t="s">
        <v>347</v>
      </c>
      <c r="N851" s="137" t="s">
        <v>196</v>
      </c>
      <c r="O851" s="137" t="s">
        <v>41</v>
      </c>
      <c r="P851" s="137">
        <v>0</v>
      </c>
      <c r="Q851" s="137" t="s">
        <v>191</v>
      </c>
      <c r="R851" s="137" t="s">
        <v>342</v>
      </c>
      <c r="S851" s="137" t="s">
        <v>181</v>
      </c>
    </row>
    <row r="852" spans="1:19" s="137" customFormat="1">
      <c r="A852" s="137" t="s">
        <v>186</v>
      </c>
      <c r="B852" s="137" t="s">
        <v>120</v>
      </c>
      <c r="C852" s="137" t="s">
        <v>185</v>
      </c>
      <c r="D852" s="137" t="s">
        <v>384</v>
      </c>
      <c r="E852" s="137">
        <v>32962</v>
      </c>
      <c r="F852" s="137" t="s">
        <v>5</v>
      </c>
      <c r="G852" s="137" t="s">
        <v>28</v>
      </c>
      <c r="H852" s="137" t="s">
        <v>341</v>
      </c>
      <c r="I852" s="137">
        <v>512105282</v>
      </c>
      <c r="J852" s="137" t="s">
        <v>180</v>
      </c>
      <c r="K852" s="21">
        <v>46149.747893518521</v>
      </c>
      <c r="L852" s="21">
        <v>46152.776354166665</v>
      </c>
      <c r="M852" s="137" t="s">
        <v>352</v>
      </c>
      <c r="N852" s="137" t="s">
        <v>352</v>
      </c>
      <c r="O852" s="137" t="s">
        <v>35</v>
      </c>
      <c r="P852" s="137">
        <v>0</v>
      </c>
      <c r="Q852" s="137" t="s">
        <v>191</v>
      </c>
      <c r="R852" s="137" t="s">
        <v>342</v>
      </c>
      <c r="S852" s="137" t="s">
        <v>181</v>
      </c>
    </row>
    <row r="853" spans="1:19" s="137" customFormat="1">
      <c r="A853" s="137" t="s">
        <v>186</v>
      </c>
      <c r="B853" s="137" t="s">
        <v>120</v>
      </c>
      <c r="C853" s="137" t="s">
        <v>185</v>
      </c>
      <c r="D853" s="137" t="s">
        <v>384</v>
      </c>
      <c r="E853" s="137">
        <v>32962</v>
      </c>
      <c r="F853" s="137" t="s">
        <v>5</v>
      </c>
      <c r="G853" s="137" t="s">
        <v>28</v>
      </c>
      <c r="H853" s="137" t="s">
        <v>341</v>
      </c>
      <c r="I853" s="137">
        <v>512105282</v>
      </c>
      <c r="J853" s="137" t="s">
        <v>180</v>
      </c>
      <c r="K853" s="21">
        <v>46149.747893518521</v>
      </c>
      <c r="L853" s="21">
        <v>46152.776354166665</v>
      </c>
      <c r="M853" s="137" t="s">
        <v>353</v>
      </c>
      <c r="N853" s="137" t="s">
        <v>197</v>
      </c>
      <c r="O853" s="137" t="s">
        <v>41</v>
      </c>
      <c r="P853" s="137">
        <v>0</v>
      </c>
      <c r="Q853" s="137" t="s">
        <v>191</v>
      </c>
      <c r="R853" s="137" t="s">
        <v>342</v>
      </c>
      <c r="S853" s="137" t="s">
        <v>181</v>
      </c>
    </row>
    <row r="854" spans="1:19" s="137" customFormat="1">
      <c r="A854" s="137" t="s">
        <v>186</v>
      </c>
      <c r="B854" s="137" t="s">
        <v>120</v>
      </c>
      <c r="C854" s="137" t="s">
        <v>185</v>
      </c>
      <c r="D854" s="137" t="s">
        <v>384</v>
      </c>
      <c r="E854" s="137">
        <v>32962</v>
      </c>
      <c r="F854" s="137" t="s">
        <v>5</v>
      </c>
      <c r="G854" s="137" t="s">
        <v>28</v>
      </c>
      <c r="H854" s="137" t="s">
        <v>341</v>
      </c>
      <c r="I854" s="137">
        <v>512105282</v>
      </c>
      <c r="J854" s="137" t="s">
        <v>180</v>
      </c>
      <c r="K854" s="21">
        <v>46149.747893518521</v>
      </c>
      <c r="L854" s="21">
        <v>46152.776354166665</v>
      </c>
      <c r="M854" s="137" t="s">
        <v>353</v>
      </c>
      <c r="N854" s="137" t="s">
        <v>330</v>
      </c>
      <c r="O854" s="137" t="s">
        <v>41</v>
      </c>
      <c r="P854" s="137">
        <v>0</v>
      </c>
      <c r="Q854" s="137" t="s">
        <v>191</v>
      </c>
      <c r="R854" s="137" t="s">
        <v>342</v>
      </c>
      <c r="S854" s="137" t="s">
        <v>181</v>
      </c>
    </row>
    <row r="855" spans="1:19" s="137" customFormat="1">
      <c r="A855" s="137" t="s">
        <v>186</v>
      </c>
      <c r="B855" s="137" t="s">
        <v>120</v>
      </c>
      <c r="C855" s="137" t="s">
        <v>185</v>
      </c>
      <c r="D855" s="137" t="s">
        <v>384</v>
      </c>
      <c r="E855" s="137">
        <v>32962</v>
      </c>
      <c r="F855" s="137" t="s">
        <v>5</v>
      </c>
      <c r="G855" s="137" t="s">
        <v>28</v>
      </c>
      <c r="H855" s="137" t="s">
        <v>341</v>
      </c>
      <c r="I855" s="137">
        <v>512105282</v>
      </c>
      <c r="J855" s="137" t="s">
        <v>180</v>
      </c>
      <c r="K855" s="21">
        <v>46149.747893518521</v>
      </c>
      <c r="L855" s="21">
        <v>46152.776354166665</v>
      </c>
      <c r="M855" s="137" t="s">
        <v>353</v>
      </c>
      <c r="N855" s="137" t="s">
        <v>354</v>
      </c>
      <c r="O855" s="137" t="s">
        <v>39</v>
      </c>
      <c r="P855" s="137">
        <v>0</v>
      </c>
      <c r="Q855" s="137" t="s">
        <v>191</v>
      </c>
      <c r="R855" s="137" t="s">
        <v>342</v>
      </c>
      <c r="S855" s="137" t="s">
        <v>181</v>
      </c>
    </row>
    <row r="856" spans="1:19" s="137" customFormat="1">
      <c r="A856" s="137" t="s">
        <v>186</v>
      </c>
      <c r="B856" s="137" t="s">
        <v>120</v>
      </c>
      <c r="C856" s="137" t="s">
        <v>185</v>
      </c>
      <c r="D856" s="137" t="s">
        <v>384</v>
      </c>
      <c r="E856" s="137">
        <v>32962</v>
      </c>
      <c r="F856" s="137" t="s">
        <v>5</v>
      </c>
      <c r="G856" s="137" t="s">
        <v>28</v>
      </c>
      <c r="H856" s="137" t="s">
        <v>341</v>
      </c>
      <c r="I856" s="137">
        <v>512105282</v>
      </c>
      <c r="J856" s="137" t="s">
        <v>180</v>
      </c>
      <c r="K856" s="21">
        <v>46149.747893518521</v>
      </c>
      <c r="L856" s="21">
        <v>46152.776354166665</v>
      </c>
      <c r="M856" s="137" t="s">
        <v>353</v>
      </c>
      <c r="N856" s="137" t="s">
        <v>355</v>
      </c>
      <c r="O856" s="137" t="s">
        <v>35</v>
      </c>
      <c r="P856" s="137">
        <v>0</v>
      </c>
      <c r="Q856" s="137" t="s">
        <v>191</v>
      </c>
      <c r="R856" s="137" t="s">
        <v>342</v>
      </c>
      <c r="S856" s="137" t="s">
        <v>181</v>
      </c>
    </row>
    <row r="857" spans="1:19" s="137" customFormat="1">
      <c r="A857" s="137" t="s">
        <v>186</v>
      </c>
      <c r="B857" s="137" t="s">
        <v>120</v>
      </c>
      <c r="C857" s="137" t="s">
        <v>185</v>
      </c>
      <c r="D857" s="137" t="s">
        <v>384</v>
      </c>
      <c r="E857" s="137">
        <v>32962</v>
      </c>
      <c r="F857" s="137" t="s">
        <v>5</v>
      </c>
      <c r="G857" s="137" t="s">
        <v>28</v>
      </c>
      <c r="H857" s="137" t="s">
        <v>341</v>
      </c>
      <c r="I857" s="137">
        <v>512105282</v>
      </c>
      <c r="J857" s="137" t="s">
        <v>180</v>
      </c>
      <c r="K857" s="21">
        <v>46149.747893518521</v>
      </c>
      <c r="L857" s="21">
        <v>46152.776354166665</v>
      </c>
      <c r="M857" s="137" t="s">
        <v>353</v>
      </c>
      <c r="N857" s="137" t="s">
        <v>356</v>
      </c>
      <c r="O857" s="137" t="s">
        <v>39</v>
      </c>
      <c r="P857" s="137">
        <v>0</v>
      </c>
      <c r="Q857" s="137" t="s">
        <v>191</v>
      </c>
      <c r="R857" s="137" t="s">
        <v>342</v>
      </c>
      <c r="S857" s="137" t="s">
        <v>181</v>
      </c>
    </row>
    <row r="858" spans="1:19" s="137" customFormat="1">
      <c r="A858" s="137" t="s">
        <v>186</v>
      </c>
      <c r="B858" s="137" t="s">
        <v>120</v>
      </c>
      <c r="C858" s="137" t="s">
        <v>185</v>
      </c>
      <c r="D858" s="137" t="s">
        <v>384</v>
      </c>
      <c r="E858" s="137">
        <v>32962</v>
      </c>
      <c r="F858" s="137" t="s">
        <v>5</v>
      </c>
      <c r="G858" s="137" t="s">
        <v>28</v>
      </c>
      <c r="H858" s="137" t="s">
        <v>341</v>
      </c>
      <c r="I858" s="137">
        <v>512105282</v>
      </c>
      <c r="J858" s="137" t="s">
        <v>180</v>
      </c>
      <c r="K858" s="21">
        <v>46149.747893518521</v>
      </c>
      <c r="L858" s="21">
        <v>46152.776354166665</v>
      </c>
      <c r="M858" s="137" t="s">
        <v>353</v>
      </c>
      <c r="N858" s="137" t="s">
        <v>357</v>
      </c>
      <c r="O858" s="137" t="s">
        <v>39</v>
      </c>
      <c r="P858" s="137">
        <v>0</v>
      </c>
      <c r="Q858" s="137" t="s">
        <v>191</v>
      </c>
      <c r="R858" s="137" t="s">
        <v>342</v>
      </c>
      <c r="S858" s="137" t="s">
        <v>181</v>
      </c>
    </row>
    <row r="859" spans="1:19" s="137" customFormat="1">
      <c r="A859" s="137" t="s">
        <v>186</v>
      </c>
      <c r="B859" s="137" t="s">
        <v>120</v>
      </c>
      <c r="C859" s="137" t="s">
        <v>185</v>
      </c>
      <c r="D859" s="137" t="s">
        <v>384</v>
      </c>
      <c r="E859" s="137">
        <v>32962</v>
      </c>
      <c r="F859" s="137" t="s">
        <v>5</v>
      </c>
      <c r="G859" s="137" t="s">
        <v>28</v>
      </c>
      <c r="H859" s="137" t="s">
        <v>341</v>
      </c>
      <c r="I859" s="137">
        <v>512105282</v>
      </c>
      <c r="J859" s="137" t="s">
        <v>180</v>
      </c>
      <c r="K859" s="21">
        <v>46149.747893518521</v>
      </c>
      <c r="L859" s="21">
        <v>46152.776354166665</v>
      </c>
      <c r="M859" s="137" t="s">
        <v>358</v>
      </c>
      <c r="N859" s="137" t="s">
        <v>359</v>
      </c>
      <c r="O859" s="137" t="s">
        <v>39</v>
      </c>
      <c r="P859" s="137">
        <v>0</v>
      </c>
      <c r="Q859" s="137" t="s">
        <v>191</v>
      </c>
      <c r="R859" s="137" t="s">
        <v>342</v>
      </c>
      <c r="S859" s="137" t="s">
        <v>181</v>
      </c>
    </row>
    <row r="860" spans="1:19" s="137" customFormat="1">
      <c r="A860" s="137" t="s">
        <v>186</v>
      </c>
      <c r="B860" s="137" t="s">
        <v>120</v>
      </c>
      <c r="C860" s="137" t="s">
        <v>185</v>
      </c>
      <c r="D860" s="137" t="s">
        <v>384</v>
      </c>
      <c r="E860" s="137">
        <v>32962</v>
      </c>
      <c r="F860" s="137" t="s">
        <v>5</v>
      </c>
      <c r="G860" s="137" t="s">
        <v>28</v>
      </c>
      <c r="H860" s="137" t="s">
        <v>341</v>
      </c>
      <c r="I860" s="137">
        <v>512105282</v>
      </c>
      <c r="J860" s="137" t="s">
        <v>180</v>
      </c>
      <c r="K860" s="21">
        <v>46149.747893518521</v>
      </c>
      <c r="L860" s="21">
        <v>46152.776354166665</v>
      </c>
      <c r="M860" s="137" t="s">
        <v>358</v>
      </c>
      <c r="N860" s="137" t="s">
        <v>360</v>
      </c>
      <c r="O860" s="137" t="s">
        <v>35</v>
      </c>
      <c r="P860" s="137">
        <v>0</v>
      </c>
      <c r="Q860" s="137" t="s">
        <v>191</v>
      </c>
      <c r="R860" s="137" t="s">
        <v>342</v>
      </c>
      <c r="S860" s="137" t="s">
        <v>181</v>
      </c>
    </row>
    <row r="861" spans="1:19" s="137" customFormat="1">
      <c r="A861" s="137" t="s">
        <v>186</v>
      </c>
      <c r="B861" s="137" t="s">
        <v>120</v>
      </c>
      <c r="C861" s="137" t="s">
        <v>185</v>
      </c>
      <c r="D861" s="137" t="s">
        <v>384</v>
      </c>
      <c r="E861" s="137">
        <v>32962</v>
      </c>
      <c r="F861" s="137" t="s">
        <v>5</v>
      </c>
      <c r="G861" s="137" t="s">
        <v>28</v>
      </c>
      <c r="H861" s="137" t="s">
        <v>341</v>
      </c>
      <c r="I861" s="137">
        <v>512105282</v>
      </c>
      <c r="J861" s="137" t="s">
        <v>180</v>
      </c>
      <c r="K861" s="21">
        <v>46149.747893518521</v>
      </c>
      <c r="L861" s="21">
        <v>46152.776354166665</v>
      </c>
      <c r="M861" s="137" t="s">
        <v>358</v>
      </c>
      <c r="N861" s="137" t="s">
        <v>361</v>
      </c>
      <c r="O861" s="137" t="s">
        <v>41</v>
      </c>
      <c r="P861" s="137">
        <v>0</v>
      </c>
      <c r="Q861" s="137" t="s">
        <v>191</v>
      </c>
      <c r="R861" s="137" t="s">
        <v>342</v>
      </c>
      <c r="S861" s="137" t="s">
        <v>181</v>
      </c>
    </row>
    <row r="862" spans="1:19" s="137" customFormat="1">
      <c r="A862" s="137" t="s">
        <v>186</v>
      </c>
      <c r="B862" s="137" t="s">
        <v>120</v>
      </c>
      <c r="C862" s="137" t="s">
        <v>185</v>
      </c>
      <c r="D862" s="137" t="s">
        <v>384</v>
      </c>
      <c r="E862" s="137">
        <v>32962</v>
      </c>
      <c r="F862" s="137" t="s">
        <v>5</v>
      </c>
      <c r="G862" s="137" t="s">
        <v>28</v>
      </c>
      <c r="H862" s="137" t="s">
        <v>341</v>
      </c>
      <c r="I862" s="137">
        <v>512105282</v>
      </c>
      <c r="J862" s="137" t="s">
        <v>180</v>
      </c>
      <c r="K862" s="21">
        <v>46149.747893518521</v>
      </c>
      <c r="L862" s="21">
        <v>46152.776354166665</v>
      </c>
      <c r="M862" s="137" t="s">
        <v>362</v>
      </c>
      <c r="N862" s="137" t="s">
        <v>363</v>
      </c>
      <c r="O862" s="137" t="s">
        <v>37</v>
      </c>
      <c r="P862" s="137">
        <v>0</v>
      </c>
      <c r="Q862" s="137" t="s">
        <v>191</v>
      </c>
      <c r="R862" s="137" t="s">
        <v>342</v>
      </c>
      <c r="S862" s="137" t="s">
        <v>181</v>
      </c>
    </row>
    <row r="863" spans="1:19" s="137" customFormat="1">
      <c r="A863" s="137" t="s">
        <v>186</v>
      </c>
      <c r="B863" s="137" t="s">
        <v>120</v>
      </c>
      <c r="C863" s="137" t="s">
        <v>185</v>
      </c>
      <c r="D863" s="137" t="s">
        <v>384</v>
      </c>
      <c r="E863" s="137">
        <v>32962</v>
      </c>
      <c r="F863" s="137" t="s">
        <v>5</v>
      </c>
      <c r="G863" s="137" t="s">
        <v>28</v>
      </c>
      <c r="H863" s="137" t="s">
        <v>341</v>
      </c>
      <c r="I863" s="137">
        <v>512105282</v>
      </c>
      <c r="J863" s="137" t="s">
        <v>180</v>
      </c>
      <c r="K863" s="21">
        <v>46149.747893518521</v>
      </c>
      <c r="L863" s="21">
        <v>46152.776354166665</v>
      </c>
      <c r="M863" s="137" t="s">
        <v>364</v>
      </c>
      <c r="N863" s="137" t="s">
        <v>365</v>
      </c>
      <c r="O863" s="137" t="s">
        <v>35</v>
      </c>
      <c r="P863" s="137">
        <v>0</v>
      </c>
      <c r="Q863" s="137" t="s">
        <v>191</v>
      </c>
      <c r="R863" s="137" t="s">
        <v>342</v>
      </c>
      <c r="S863" s="137" t="s">
        <v>181</v>
      </c>
    </row>
    <row r="864" spans="1:19" s="137" customFormat="1">
      <c r="A864" s="137" t="s">
        <v>186</v>
      </c>
      <c r="B864" s="137" t="s">
        <v>120</v>
      </c>
      <c r="C864" s="137" t="s">
        <v>185</v>
      </c>
      <c r="D864" s="137" t="s">
        <v>384</v>
      </c>
      <c r="E864" s="137">
        <v>32962</v>
      </c>
      <c r="F864" s="137" t="s">
        <v>5</v>
      </c>
      <c r="G864" s="137" t="s">
        <v>28</v>
      </c>
      <c r="H864" s="137" t="s">
        <v>341</v>
      </c>
      <c r="I864" s="137">
        <v>512105282</v>
      </c>
      <c r="J864" s="137" t="s">
        <v>180</v>
      </c>
      <c r="K864" s="21">
        <v>46149.747893518521</v>
      </c>
      <c r="L864" s="21">
        <v>46152.776354166665</v>
      </c>
      <c r="M864" s="137" t="s">
        <v>364</v>
      </c>
      <c r="N864" s="137" t="s">
        <v>366</v>
      </c>
      <c r="O864" s="137" t="s">
        <v>35</v>
      </c>
      <c r="P864" s="137">
        <v>0</v>
      </c>
      <c r="Q864" s="137" t="s">
        <v>191</v>
      </c>
      <c r="R864" s="137" t="s">
        <v>342</v>
      </c>
      <c r="S864" s="137" t="s">
        <v>181</v>
      </c>
    </row>
    <row r="865" spans="1:19" s="137" customFormat="1">
      <c r="A865" s="137" t="s">
        <v>186</v>
      </c>
      <c r="B865" s="137" t="s">
        <v>120</v>
      </c>
      <c r="C865" s="137" t="s">
        <v>185</v>
      </c>
      <c r="D865" s="137" t="s">
        <v>384</v>
      </c>
      <c r="E865" s="137">
        <v>32962</v>
      </c>
      <c r="F865" s="137" t="s">
        <v>5</v>
      </c>
      <c r="G865" s="137" t="s">
        <v>28</v>
      </c>
      <c r="H865" s="137" t="s">
        <v>341</v>
      </c>
      <c r="I865" s="137">
        <v>512105282</v>
      </c>
      <c r="J865" s="137" t="s">
        <v>180</v>
      </c>
      <c r="K865" s="21">
        <v>46149.747893518521</v>
      </c>
      <c r="L865" s="21">
        <v>46152.776354166665</v>
      </c>
      <c r="M865" s="137" t="s">
        <v>364</v>
      </c>
      <c r="N865" s="137" t="s">
        <v>367</v>
      </c>
      <c r="O865" s="137" t="s">
        <v>41</v>
      </c>
      <c r="P865" s="137">
        <v>0</v>
      </c>
      <c r="Q865" s="137" t="s">
        <v>191</v>
      </c>
      <c r="R865" s="137" t="s">
        <v>342</v>
      </c>
      <c r="S865" s="137" t="s">
        <v>181</v>
      </c>
    </row>
    <row r="866" spans="1:19" s="137" customFormat="1">
      <c r="A866" s="137" t="s">
        <v>186</v>
      </c>
      <c r="B866" s="137" t="s">
        <v>120</v>
      </c>
      <c r="C866" s="137" t="s">
        <v>185</v>
      </c>
      <c r="D866" s="137" t="s">
        <v>384</v>
      </c>
      <c r="E866" s="137">
        <v>32962</v>
      </c>
      <c r="F866" s="137" t="s">
        <v>5</v>
      </c>
      <c r="G866" s="137" t="s">
        <v>28</v>
      </c>
      <c r="H866" s="137" t="s">
        <v>341</v>
      </c>
      <c r="I866" s="137">
        <v>512105781</v>
      </c>
      <c r="J866" s="137" t="s">
        <v>180</v>
      </c>
      <c r="K866" s="21">
        <v>46149.75335648148</v>
      </c>
      <c r="L866" s="21">
        <v>46152.778148148151</v>
      </c>
      <c r="M866" s="137" t="s">
        <v>287</v>
      </c>
      <c r="N866" s="137" t="s">
        <v>287</v>
      </c>
      <c r="O866" s="137" t="s">
        <v>35</v>
      </c>
      <c r="P866" s="137">
        <v>0</v>
      </c>
      <c r="Q866" s="137" t="s">
        <v>191</v>
      </c>
      <c r="R866" s="137" t="s">
        <v>342</v>
      </c>
      <c r="S866" s="137" t="s">
        <v>254</v>
      </c>
    </row>
    <row r="867" spans="1:19" s="137" customFormat="1">
      <c r="A867" s="137" t="s">
        <v>186</v>
      </c>
      <c r="B867" s="137" t="s">
        <v>120</v>
      </c>
      <c r="C867" s="137" t="s">
        <v>185</v>
      </c>
      <c r="D867" s="137" t="s">
        <v>384</v>
      </c>
      <c r="E867" s="137">
        <v>32962</v>
      </c>
      <c r="F867" s="137" t="s">
        <v>5</v>
      </c>
      <c r="G867" s="137" t="s">
        <v>28</v>
      </c>
      <c r="H867" s="137" t="s">
        <v>341</v>
      </c>
      <c r="I867" s="137">
        <v>512105781</v>
      </c>
      <c r="J867" s="137" t="s">
        <v>180</v>
      </c>
      <c r="K867" s="21">
        <v>46149.75335648148</v>
      </c>
      <c r="L867" s="21">
        <v>46152.778148148151</v>
      </c>
      <c r="M867" s="137" t="s">
        <v>343</v>
      </c>
      <c r="N867" s="137" t="s">
        <v>288</v>
      </c>
      <c r="O867" s="137" t="s">
        <v>39</v>
      </c>
      <c r="P867" s="137">
        <v>0</v>
      </c>
      <c r="Q867" s="137" t="s">
        <v>191</v>
      </c>
      <c r="R867" s="137" t="s">
        <v>342</v>
      </c>
      <c r="S867" s="137" t="s">
        <v>254</v>
      </c>
    </row>
    <row r="868" spans="1:19" s="137" customFormat="1">
      <c r="A868" s="137" t="s">
        <v>186</v>
      </c>
      <c r="B868" s="137" t="s">
        <v>120</v>
      </c>
      <c r="C868" s="137" t="s">
        <v>185</v>
      </c>
      <c r="D868" s="137" t="s">
        <v>384</v>
      </c>
      <c r="E868" s="137">
        <v>32962</v>
      </c>
      <c r="F868" s="137" t="s">
        <v>5</v>
      </c>
      <c r="G868" s="137" t="s">
        <v>28</v>
      </c>
      <c r="H868" s="137" t="s">
        <v>341</v>
      </c>
      <c r="I868" s="137">
        <v>512105781</v>
      </c>
      <c r="J868" s="137" t="s">
        <v>180</v>
      </c>
      <c r="K868" s="21">
        <v>46149.75335648148</v>
      </c>
      <c r="L868" s="21">
        <v>46152.778148148151</v>
      </c>
      <c r="M868" s="137" t="s">
        <v>343</v>
      </c>
      <c r="N868" s="137" t="s">
        <v>193</v>
      </c>
      <c r="O868" s="137" t="s">
        <v>35</v>
      </c>
      <c r="P868" s="137">
        <v>0</v>
      </c>
      <c r="Q868" s="137" t="s">
        <v>191</v>
      </c>
      <c r="R868" s="137" t="s">
        <v>342</v>
      </c>
      <c r="S868" s="137" t="s">
        <v>254</v>
      </c>
    </row>
    <row r="869" spans="1:19" s="137" customFormat="1">
      <c r="A869" s="137" t="s">
        <v>186</v>
      </c>
      <c r="B869" s="137" t="s">
        <v>120</v>
      </c>
      <c r="C869" s="137" t="s">
        <v>185</v>
      </c>
      <c r="D869" s="137" t="s">
        <v>384</v>
      </c>
      <c r="E869" s="137">
        <v>32962</v>
      </c>
      <c r="F869" s="137" t="s">
        <v>5</v>
      </c>
      <c r="G869" s="137" t="s">
        <v>28</v>
      </c>
      <c r="H869" s="137" t="s">
        <v>341</v>
      </c>
      <c r="I869" s="137">
        <v>512105781</v>
      </c>
      <c r="J869" s="137" t="s">
        <v>180</v>
      </c>
      <c r="K869" s="21">
        <v>46149.75335648148</v>
      </c>
      <c r="L869" s="21">
        <v>46152.778148148151</v>
      </c>
      <c r="M869" s="137" t="s">
        <v>344</v>
      </c>
      <c r="N869" s="137" t="s">
        <v>345</v>
      </c>
      <c r="O869" s="137" t="s">
        <v>39</v>
      </c>
      <c r="P869" s="137">
        <v>0</v>
      </c>
      <c r="Q869" s="137" t="s">
        <v>191</v>
      </c>
      <c r="R869" s="137" t="s">
        <v>342</v>
      </c>
      <c r="S869" s="137" t="s">
        <v>254</v>
      </c>
    </row>
    <row r="870" spans="1:19" s="137" customFormat="1">
      <c r="A870" s="137" t="s">
        <v>186</v>
      </c>
      <c r="B870" s="137" t="s">
        <v>120</v>
      </c>
      <c r="C870" s="137" t="s">
        <v>185</v>
      </c>
      <c r="D870" s="137" t="s">
        <v>384</v>
      </c>
      <c r="E870" s="137">
        <v>32962</v>
      </c>
      <c r="F870" s="137" t="s">
        <v>5</v>
      </c>
      <c r="G870" s="137" t="s">
        <v>28</v>
      </c>
      <c r="H870" s="137" t="s">
        <v>341</v>
      </c>
      <c r="I870" s="137">
        <v>512105781</v>
      </c>
      <c r="J870" s="137" t="s">
        <v>180</v>
      </c>
      <c r="K870" s="21">
        <v>46149.75335648148</v>
      </c>
      <c r="L870" s="21">
        <v>46152.778148148151</v>
      </c>
      <c r="M870" s="137" t="s">
        <v>344</v>
      </c>
      <c r="N870" s="137" t="s">
        <v>346</v>
      </c>
      <c r="O870" s="137" t="s">
        <v>39</v>
      </c>
      <c r="P870" s="137">
        <v>0</v>
      </c>
      <c r="Q870" s="137" t="s">
        <v>191</v>
      </c>
      <c r="R870" s="137" t="s">
        <v>342</v>
      </c>
      <c r="S870" s="137" t="s">
        <v>254</v>
      </c>
    </row>
    <row r="871" spans="1:19" s="137" customFormat="1">
      <c r="A871" s="137" t="s">
        <v>186</v>
      </c>
      <c r="B871" s="137" t="s">
        <v>120</v>
      </c>
      <c r="C871" s="137" t="s">
        <v>185</v>
      </c>
      <c r="D871" s="137" t="s">
        <v>384</v>
      </c>
      <c r="E871" s="137">
        <v>32962</v>
      </c>
      <c r="F871" s="137" t="s">
        <v>5</v>
      </c>
      <c r="G871" s="137" t="s">
        <v>28</v>
      </c>
      <c r="H871" s="137" t="s">
        <v>341</v>
      </c>
      <c r="I871" s="137">
        <v>512105781</v>
      </c>
      <c r="J871" s="137" t="s">
        <v>180</v>
      </c>
      <c r="K871" s="21">
        <v>46149.75335648148</v>
      </c>
      <c r="L871" s="21">
        <v>46152.778148148151</v>
      </c>
      <c r="M871" s="137" t="s">
        <v>347</v>
      </c>
      <c r="N871" s="137" t="s">
        <v>348</v>
      </c>
      <c r="O871" s="137" t="s">
        <v>41</v>
      </c>
      <c r="P871" s="137">
        <v>0</v>
      </c>
      <c r="Q871" s="137" t="s">
        <v>191</v>
      </c>
      <c r="R871" s="137" t="s">
        <v>342</v>
      </c>
      <c r="S871" s="137" t="s">
        <v>254</v>
      </c>
    </row>
    <row r="872" spans="1:19" s="137" customFormat="1">
      <c r="A872" s="137" t="s">
        <v>186</v>
      </c>
      <c r="B872" s="137" t="s">
        <v>120</v>
      </c>
      <c r="C872" s="137" t="s">
        <v>185</v>
      </c>
      <c r="D872" s="137" t="s">
        <v>384</v>
      </c>
      <c r="E872" s="137">
        <v>32962</v>
      </c>
      <c r="F872" s="137" t="s">
        <v>5</v>
      </c>
      <c r="G872" s="137" t="s">
        <v>28</v>
      </c>
      <c r="H872" s="137" t="s">
        <v>341</v>
      </c>
      <c r="I872" s="137">
        <v>512105781</v>
      </c>
      <c r="J872" s="137" t="s">
        <v>180</v>
      </c>
      <c r="K872" s="21">
        <v>46149.75335648148</v>
      </c>
      <c r="L872" s="21">
        <v>46152.778148148151</v>
      </c>
      <c r="M872" s="137" t="s">
        <v>347</v>
      </c>
      <c r="N872" s="137" t="s">
        <v>349</v>
      </c>
      <c r="O872" s="137" t="s">
        <v>39</v>
      </c>
      <c r="P872" s="137">
        <v>0</v>
      </c>
      <c r="Q872" s="137" t="s">
        <v>191</v>
      </c>
      <c r="R872" s="137" t="s">
        <v>342</v>
      </c>
      <c r="S872" s="137" t="s">
        <v>254</v>
      </c>
    </row>
    <row r="873" spans="1:19" s="137" customFormat="1">
      <c r="A873" s="137" t="s">
        <v>186</v>
      </c>
      <c r="B873" s="137" t="s">
        <v>120</v>
      </c>
      <c r="C873" s="137" t="s">
        <v>185</v>
      </c>
      <c r="D873" s="137" t="s">
        <v>384</v>
      </c>
      <c r="E873" s="137">
        <v>32962</v>
      </c>
      <c r="F873" s="137" t="s">
        <v>5</v>
      </c>
      <c r="G873" s="137" t="s">
        <v>28</v>
      </c>
      <c r="H873" s="137" t="s">
        <v>341</v>
      </c>
      <c r="I873" s="137">
        <v>512105781</v>
      </c>
      <c r="J873" s="137" t="s">
        <v>180</v>
      </c>
      <c r="K873" s="21">
        <v>46149.75335648148</v>
      </c>
      <c r="L873" s="21">
        <v>46152.778148148151</v>
      </c>
      <c r="M873" s="137" t="s">
        <v>347</v>
      </c>
      <c r="N873" s="137" t="s">
        <v>329</v>
      </c>
      <c r="O873" s="137" t="s">
        <v>35</v>
      </c>
      <c r="P873" s="137">
        <v>0</v>
      </c>
      <c r="Q873" s="137" t="s">
        <v>191</v>
      </c>
      <c r="R873" s="137" t="s">
        <v>342</v>
      </c>
      <c r="S873" s="137" t="s">
        <v>254</v>
      </c>
    </row>
    <row r="874" spans="1:19" s="137" customFormat="1">
      <c r="A874" s="137" t="s">
        <v>186</v>
      </c>
      <c r="B874" s="137" t="s">
        <v>120</v>
      </c>
      <c r="C874" s="137" t="s">
        <v>185</v>
      </c>
      <c r="D874" s="137" t="s">
        <v>384</v>
      </c>
      <c r="E874" s="137">
        <v>32962</v>
      </c>
      <c r="F874" s="137" t="s">
        <v>5</v>
      </c>
      <c r="G874" s="137" t="s">
        <v>28</v>
      </c>
      <c r="H874" s="137" t="s">
        <v>341</v>
      </c>
      <c r="I874" s="137">
        <v>512105781</v>
      </c>
      <c r="J874" s="137" t="s">
        <v>180</v>
      </c>
      <c r="K874" s="21">
        <v>46149.75335648148</v>
      </c>
      <c r="L874" s="21">
        <v>46152.778148148151</v>
      </c>
      <c r="M874" s="137" t="s">
        <v>347</v>
      </c>
      <c r="N874" s="137" t="s">
        <v>194</v>
      </c>
      <c r="O874" s="137" t="s">
        <v>41</v>
      </c>
      <c r="P874" s="137">
        <v>0</v>
      </c>
      <c r="Q874" s="137" t="s">
        <v>191</v>
      </c>
      <c r="R874" s="137" t="s">
        <v>342</v>
      </c>
      <c r="S874" s="137" t="s">
        <v>254</v>
      </c>
    </row>
    <row r="875" spans="1:19" s="137" customFormat="1">
      <c r="A875" s="137" t="s">
        <v>186</v>
      </c>
      <c r="B875" s="137" t="s">
        <v>120</v>
      </c>
      <c r="C875" s="137" t="s">
        <v>185</v>
      </c>
      <c r="D875" s="137" t="s">
        <v>384</v>
      </c>
      <c r="E875" s="137">
        <v>32962</v>
      </c>
      <c r="F875" s="137" t="s">
        <v>5</v>
      </c>
      <c r="G875" s="137" t="s">
        <v>28</v>
      </c>
      <c r="H875" s="137" t="s">
        <v>341</v>
      </c>
      <c r="I875" s="137">
        <v>512105781</v>
      </c>
      <c r="J875" s="137" t="s">
        <v>180</v>
      </c>
      <c r="K875" s="21">
        <v>46149.75335648148</v>
      </c>
      <c r="L875" s="21">
        <v>46152.778148148151</v>
      </c>
      <c r="M875" s="137" t="s">
        <v>347</v>
      </c>
      <c r="N875" s="137" t="s">
        <v>350</v>
      </c>
      <c r="O875" s="137" t="s">
        <v>39</v>
      </c>
      <c r="P875" s="137">
        <v>0</v>
      </c>
      <c r="Q875" s="137" t="s">
        <v>191</v>
      </c>
      <c r="R875" s="137" t="s">
        <v>342</v>
      </c>
      <c r="S875" s="137" t="s">
        <v>254</v>
      </c>
    </row>
    <row r="876" spans="1:19" s="137" customFormat="1">
      <c r="A876" s="137" t="s">
        <v>186</v>
      </c>
      <c r="B876" s="137" t="s">
        <v>120</v>
      </c>
      <c r="C876" s="137" t="s">
        <v>185</v>
      </c>
      <c r="D876" s="137" t="s">
        <v>384</v>
      </c>
      <c r="E876" s="137">
        <v>32962</v>
      </c>
      <c r="F876" s="137" t="s">
        <v>5</v>
      </c>
      <c r="G876" s="137" t="s">
        <v>28</v>
      </c>
      <c r="H876" s="137" t="s">
        <v>341</v>
      </c>
      <c r="I876" s="137">
        <v>512105781</v>
      </c>
      <c r="J876" s="137" t="s">
        <v>180</v>
      </c>
      <c r="K876" s="21">
        <v>46149.75335648148</v>
      </c>
      <c r="L876" s="21">
        <v>46152.778148148151</v>
      </c>
      <c r="M876" s="137" t="s">
        <v>347</v>
      </c>
      <c r="N876" s="137" t="s">
        <v>195</v>
      </c>
      <c r="O876" s="137" t="s">
        <v>41</v>
      </c>
      <c r="P876" s="137">
        <v>0</v>
      </c>
      <c r="Q876" s="137" t="s">
        <v>191</v>
      </c>
      <c r="R876" s="137" t="s">
        <v>342</v>
      </c>
      <c r="S876" s="137" t="s">
        <v>254</v>
      </c>
    </row>
    <row r="877" spans="1:19" s="137" customFormat="1">
      <c r="A877" s="137" t="s">
        <v>186</v>
      </c>
      <c r="B877" s="137" t="s">
        <v>120</v>
      </c>
      <c r="C877" s="137" t="s">
        <v>185</v>
      </c>
      <c r="D877" s="137" t="s">
        <v>384</v>
      </c>
      <c r="E877" s="137">
        <v>32962</v>
      </c>
      <c r="F877" s="137" t="s">
        <v>5</v>
      </c>
      <c r="G877" s="137" t="s">
        <v>28</v>
      </c>
      <c r="H877" s="137" t="s">
        <v>341</v>
      </c>
      <c r="I877" s="137">
        <v>512105781</v>
      </c>
      <c r="J877" s="137" t="s">
        <v>180</v>
      </c>
      <c r="K877" s="21">
        <v>46149.75335648148</v>
      </c>
      <c r="L877" s="21">
        <v>46152.778148148151</v>
      </c>
      <c r="M877" s="137" t="s">
        <v>347</v>
      </c>
      <c r="N877" s="137" t="s">
        <v>351</v>
      </c>
      <c r="O877" s="137" t="s">
        <v>35</v>
      </c>
      <c r="P877" s="137">
        <v>0</v>
      </c>
      <c r="Q877" s="137" t="s">
        <v>191</v>
      </c>
      <c r="R877" s="137" t="s">
        <v>342</v>
      </c>
      <c r="S877" s="137" t="s">
        <v>254</v>
      </c>
    </row>
    <row r="878" spans="1:19" s="137" customFormat="1">
      <c r="A878" s="137" t="s">
        <v>186</v>
      </c>
      <c r="B878" s="137" t="s">
        <v>120</v>
      </c>
      <c r="C878" s="137" t="s">
        <v>185</v>
      </c>
      <c r="D878" s="137" t="s">
        <v>384</v>
      </c>
      <c r="E878" s="137">
        <v>32962</v>
      </c>
      <c r="F878" s="137" t="s">
        <v>5</v>
      </c>
      <c r="G878" s="137" t="s">
        <v>28</v>
      </c>
      <c r="H878" s="137" t="s">
        <v>341</v>
      </c>
      <c r="I878" s="137">
        <v>512105781</v>
      </c>
      <c r="J878" s="137" t="s">
        <v>180</v>
      </c>
      <c r="K878" s="21">
        <v>46149.75335648148</v>
      </c>
      <c r="L878" s="21">
        <v>46152.778148148151</v>
      </c>
      <c r="M878" s="137" t="s">
        <v>347</v>
      </c>
      <c r="N878" s="137" t="s">
        <v>196</v>
      </c>
      <c r="O878" s="137" t="s">
        <v>41</v>
      </c>
      <c r="P878" s="137">
        <v>0</v>
      </c>
      <c r="Q878" s="137" t="s">
        <v>191</v>
      </c>
      <c r="R878" s="137" t="s">
        <v>342</v>
      </c>
      <c r="S878" s="137" t="s">
        <v>254</v>
      </c>
    </row>
    <row r="879" spans="1:19" s="137" customFormat="1">
      <c r="A879" s="137" t="s">
        <v>186</v>
      </c>
      <c r="B879" s="137" t="s">
        <v>120</v>
      </c>
      <c r="C879" s="137" t="s">
        <v>185</v>
      </c>
      <c r="D879" s="137" t="s">
        <v>384</v>
      </c>
      <c r="E879" s="137">
        <v>32962</v>
      </c>
      <c r="F879" s="137" t="s">
        <v>5</v>
      </c>
      <c r="G879" s="137" t="s">
        <v>28</v>
      </c>
      <c r="H879" s="137" t="s">
        <v>341</v>
      </c>
      <c r="I879" s="137">
        <v>512105781</v>
      </c>
      <c r="J879" s="137" t="s">
        <v>180</v>
      </c>
      <c r="K879" s="21">
        <v>46149.75335648148</v>
      </c>
      <c r="L879" s="21">
        <v>46152.778148148151</v>
      </c>
      <c r="M879" s="137" t="s">
        <v>352</v>
      </c>
      <c r="N879" s="137" t="s">
        <v>352</v>
      </c>
      <c r="O879" s="137" t="s">
        <v>35</v>
      </c>
      <c r="P879" s="137">
        <v>0</v>
      </c>
      <c r="Q879" s="137" t="s">
        <v>191</v>
      </c>
      <c r="R879" s="137" t="s">
        <v>342</v>
      </c>
      <c r="S879" s="137" t="s">
        <v>254</v>
      </c>
    </row>
    <row r="880" spans="1:19" s="137" customFormat="1">
      <c r="A880" s="137" t="s">
        <v>186</v>
      </c>
      <c r="B880" s="137" t="s">
        <v>120</v>
      </c>
      <c r="C880" s="137" t="s">
        <v>185</v>
      </c>
      <c r="D880" s="137" t="s">
        <v>384</v>
      </c>
      <c r="E880" s="137">
        <v>32962</v>
      </c>
      <c r="F880" s="137" t="s">
        <v>5</v>
      </c>
      <c r="G880" s="137" t="s">
        <v>28</v>
      </c>
      <c r="H880" s="137" t="s">
        <v>341</v>
      </c>
      <c r="I880" s="137">
        <v>512105781</v>
      </c>
      <c r="J880" s="137" t="s">
        <v>180</v>
      </c>
      <c r="K880" s="21">
        <v>46149.75335648148</v>
      </c>
      <c r="L880" s="21">
        <v>46152.778148148151</v>
      </c>
      <c r="M880" s="137" t="s">
        <v>353</v>
      </c>
      <c r="N880" s="137" t="s">
        <v>197</v>
      </c>
      <c r="O880" s="137" t="s">
        <v>41</v>
      </c>
      <c r="P880" s="137">
        <v>0</v>
      </c>
      <c r="Q880" s="137" t="s">
        <v>191</v>
      </c>
      <c r="R880" s="137" t="s">
        <v>342</v>
      </c>
      <c r="S880" s="137" t="s">
        <v>254</v>
      </c>
    </row>
    <row r="881" spans="1:19" s="137" customFormat="1">
      <c r="A881" s="137" t="s">
        <v>186</v>
      </c>
      <c r="B881" s="137" t="s">
        <v>120</v>
      </c>
      <c r="C881" s="137" t="s">
        <v>185</v>
      </c>
      <c r="D881" s="137" t="s">
        <v>384</v>
      </c>
      <c r="E881" s="137">
        <v>32962</v>
      </c>
      <c r="F881" s="137" t="s">
        <v>5</v>
      </c>
      <c r="G881" s="137" t="s">
        <v>28</v>
      </c>
      <c r="H881" s="137" t="s">
        <v>341</v>
      </c>
      <c r="I881" s="137">
        <v>512105781</v>
      </c>
      <c r="J881" s="137" t="s">
        <v>180</v>
      </c>
      <c r="K881" s="21">
        <v>46149.75335648148</v>
      </c>
      <c r="L881" s="21">
        <v>46152.778148148151</v>
      </c>
      <c r="M881" s="137" t="s">
        <v>353</v>
      </c>
      <c r="N881" s="137" t="s">
        <v>330</v>
      </c>
      <c r="O881" s="137" t="s">
        <v>41</v>
      </c>
      <c r="P881" s="137">
        <v>0</v>
      </c>
      <c r="Q881" s="137" t="s">
        <v>191</v>
      </c>
      <c r="R881" s="137" t="s">
        <v>342</v>
      </c>
      <c r="S881" s="137" t="s">
        <v>254</v>
      </c>
    </row>
    <row r="882" spans="1:19" s="137" customFormat="1">
      <c r="A882" s="137" t="s">
        <v>186</v>
      </c>
      <c r="B882" s="137" t="s">
        <v>120</v>
      </c>
      <c r="C882" s="137" t="s">
        <v>185</v>
      </c>
      <c r="D882" s="137" t="s">
        <v>384</v>
      </c>
      <c r="E882" s="137">
        <v>32962</v>
      </c>
      <c r="F882" s="137" t="s">
        <v>5</v>
      </c>
      <c r="G882" s="137" t="s">
        <v>28</v>
      </c>
      <c r="H882" s="137" t="s">
        <v>341</v>
      </c>
      <c r="I882" s="137">
        <v>512105781</v>
      </c>
      <c r="J882" s="137" t="s">
        <v>180</v>
      </c>
      <c r="K882" s="21">
        <v>46149.75335648148</v>
      </c>
      <c r="L882" s="21">
        <v>46152.778148148151</v>
      </c>
      <c r="M882" s="137" t="s">
        <v>353</v>
      </c>
      <c r="N882" s="137" t="s">
        <v>354</v>
      </c>
      <c r="O882" s="137" t="s">
        <v>39</v>
      </c>
      <c r="P882" s="137">
        <v>0</v>
      </c>
      <c r="Q882" s="137" t="s">
        <v>191</v>
      </c>
      <c r="R882" s="137" t="s">
        <v>342</v>
      </c>
      <c r="S882" s="137" t="s">
        <v>254</v>
      </c>
    </row>
    <row r="883" spans="1:19" s="137" customFormat="1">
      <c r="A883" s="137" t="s">
        <v>186</v>
      </c>
      <c r="B883" s="137" t="s">
        <v>120</v>
      </c>
      <c r="C883" s="137" t="s">
        <v>185</v>
      </c>
      <c r="D883" s="137" t="s">
        <v>384</v>
      </c>
      <c r="E883" s="137">
        <v>32962</v>
      </c>
      <c r="F883" s="137" t="s">
        <v>5</v>
      </c>
      <c r="G883" s="137" t="s">
        <v>28</v>
      </c>
      <c r="H883" s="137" t="s">
        <v>341</v>
      </c>
      <c r="I883" s="137">
        <v>512105781</v>
      </c>
      <c r="J883" s="137" t="s">
        <v>180</v>
      </c>
      <c r="K883" s="21">
        <v>46149.75335648148</v>
      </c>
      <c r="L883" s="21">
        <v>46152.778148148151</v>
      </c>
      <c r="M883" s="137" t="s">
        <v>353</v>
      </c>
      <c r="N883" s="137" t="s">
        <v>355</v>
      </c>
      <c r="O883" s="137" t="s">
        <v>35</v>
      </c>
      <c r="P883" s="137">
        <v>0</v>
      </c>
      <c r="Q883" s="137" t="s">
        <v>191</v>
      </c>
      <c r="R883" s="137" t="s">
        <v>342</v>
      </c>
      <c r="S883" s="137" t="s">
        <v>254</v>
      </c>
    </row>
    <row r="884" spans="1:19" s="137" customFormat="1">
      <c r="A884" s="137" t="s">
        <v>186</v>
      </c>
      <c r="B884" s="137" t="s">
        <v>120</v>
      </c>
      <c r="C884" s="137" t="s">
        <v>185</v>
      </c>
      <c r="D884" s="137" t="s">
        <v>384</v>
      </c>
      <c r="E884" s="137">
        <v>32962</v>
      </c>
      <c r="F884" s="137" t="s">
        <v>5</v>
      </c>
      <c r="G884" s="137" t="s">
        <v>28</v>
      </c>
      <c r="H884" s="137" t="s">
        <v>341</v>
      </c>
      <c r="I884" s="137">
        <v>512105781</v>
      </c>
      <c r="J884" s="137" t="s">
        <v>180</v>
      </c>
      <c r="K884" s="21">
        <v>46149.75335648148</v>
      </c>
      <c r="L884" s="21">
        <v>46152.778148148151</v>
      </c>
      <c r="M884" s="137" t="s">
        <v>353</v>
      </c>
      <c r="N884" s="137" t="s">
        <v>356</v>
      </c>
      <c r="O884" s="137" t="s">
        <v>39</v>
      </c>
      <c r="P884" s="137">
        <v>0</v>
      </c>
      <c r="Q884" s="137" t="s">
        <v>191</v>
      </c>
      <c r="R884" s="137" t="s">
        <v>342</v>
      </c>
      <c r="S884" s="137" t="s">
        <v>254</v>
      </c>
    </row>
    <row r="885" spans="1:19" s="137" customFormat="1">
      <c r="A885" s="137" t="s">
        <v>186</v>
      </c>
      <c r="B885" s="137" t="s">
        <v>120</v>
      </c>
      <c r="C885" s="137" t="s">
        <v>185</v>
      </c>
      <c r="D885" s="137" t="s">
        <v>384</v>
      </c>
      <c r="E885" s="137">
        <v>32962</v>
      </c>
      <c r="F885" s="137" t="s">
        <v>5</v>
      </c>
      <c r="G885" s="137" t="s">
        <v>28</v>
      </c>
      <c r="H885" s="137" t="s">
        <v>341</v>
      </c>
      <c r="I885" s="137">
        <v>512105781</v>
      </c>
      <c r="J885" s="137" t="s">
        <v>180</v>
      </c>
      <c r="K885" s="21">
        <v>46149.75335648148</v>
      </c>
      <c r="L885" s="21">
        <v>46152.778148148151</v>
      </c>
      <c r="M885" s="137" t="s">
        <v>353</v>
      </c>
      <c r="N885" s="137" t="s">
        <v>357</v>
      </c>
      <c r="O885" s="137" t="s">
        <v>39</v>
      </c>
      <c r="P885" s="137">
        <v>0</v>
      </c>
      <c r="Q885" s="137" t="s">
        <v>191</v>
      </c>
      <c r="R885" s="137" t="s">
        <v>342</v>
      </c>
      <c r="S885" s="137" t="s">
        <v>254</v>
      </c>
    </row>
    <row r="886" spans="1:19" s="137" customFormat="1">
      <c r="A886" s="137" t="s">
        <v>186</v>
      </c>
      <c r="B886" s="137" t="s">
        <v>120</v>
      </c>
      <c r="C886" s="137" t="s">
        <v>185</v>
      </c>
      <c r="D886" s="137" t="s">
        <v>384</v>
      </c>
      <c r="E886" s="137">
        <v>32962</v>
      </c>
      <c r="F886" s="137" t="s">
        <v>5</v>
      </c>
      <c r="G886" s="137" t="s">
        <v>28</v>
      </c>
      <c r="H886" s="137" t="s">
        <v>341</v>
      </c>
      <c r="I886" s="137">
        <v>512105781</v>
      </c>
      <c r="J886" s="137" t="s">
        <v>180</v>
      </c>
      <c r="K886" s="21">
        <v>46149.75335648148</v>
      </c>
      <c r="L886" s="21">
        <v>46152.778148148151</v>
      </c>
      <c r="M886" s="137" t="s">
        <v>358</v>
      </c>
      <c r="N886" s="137" t="s">
        <v>359</v>
      </c>
      <c r="O886" s="137" t="s">
        <v>39</v>
      </c>
      <c r="P886" s="137">
        <v>0</v>
      </c>
      <c r="Q886" s="137" t="s">
        <v>191</v>
      </c>
      <c r="R886" s="137" t="s">
        <v>342</v>
      </c>
      <c r="S886" s="137" t="s">
        <v>254</v>
      </c>
    </row>
    <row r="887" spans="1:19" s="137" customFormat="1">
      <c r="A887" s="137" t="s">
        <v>186</v>
      </c>
      <c r="B887" s="137" t="s">
        <v>120</v>
      </c>
      <c r="C887" s="137" t="s">
        <v>185</v>
      </c>
      <c r="D887" s="137" t="s">
        <v>384</v>
      </c>
      <c r="E887" s="137">
        <v>32962</v>
      </c>
      <c r="F887" s="137" t="s">
        <v>5</v>
      </c>
      <c r="G887" s="137" t="s">
        <v>28</v>
      </c>
      <c r="H887" s="137" t="s">
        <v>341</v>
      </c>
      <c r="I887" s="137">
        <v>512105781</v>
      </c>
      <c r="J887" s="137" t="s">
        <v>180</v>
      </c>
      <c r="K887" s="21">
        <v>46149.75335648148</v>
      </c>
      <c r="L887" s="21">
        <v>46152.778148148151</v>
      </c>
      <c r="M887" s="137" t="s">
        <v>358</v>
      </c>
      <c r="N887" s="137" t="s">
        <v>360</v>
      </c>
      <c r="O887" s="137" t="s">
        <v>35</v>
      </c>
      <c r="P887" s="137">
        <v>0</v>
      </c>
      <c r="Q887" s="137" t="s">
        <v>191</v>
      </c>
      <c r="R887" s="137" t="s">
        <v>342</v>
      </c>
      <c r="S887" s="137" t="s">
        <v>254</v>
      </c>
    </row>
    <row r="888" spans="1:19" s="137" customFormat="1">
      <c r="A888" s="137" t="s">
        <v>186</v>
      </c>
      <c r="B888" s="137" t="s">
        <v>120</v>
      </c>
      <c r="C888" s="137" t="s">
        <v>185</v>
      </c>
      <c r="D888" s="137" t="s">
        <v>384</v>
      </c>
      <c r="E888" s="137">
        <v>32962</v>
      </c>
      <c r="F888" s="137" t="s">
        <v>5</v>
      </c>
      <c r="G888" s="137" t="s">
        <v>28</v>
      </c>
      <c r="H888" s="137" t="s">
        <v>341</v>
      </c>
      <c r="I888" s="137">
        <v>512105781</v>
      </c>
      <c r="J888" s="137" t="s">
        <v>180</v>
      </c>
      <c r="K888" s="21">
        <v>46149.75335648148</v>
      </c>
      <c r="L888" s="21">
        <v>46152.778148148151</v>
      </c>
      <c r="M888" s="137" t="s">
        <v>358</v>
      </c>
      <c r="N888" s="137" t="s">
        <v>361</v>
      </c>
      <c r="O888" s="137" t="s">
        <v>41</v>
      </c>
      <c r="P888" s="137">
        <v>0</v>
      </c>
      <c r="Q888" s="137" t="s">
        <v>191</v>
      </c>
      <c r="R888" s="137" t="s">
        <v>342</v>
      </c>
      <c r="S888" s="137" t="s">
        <v>254</v>
      </c>
    </row>
    <row r="889" spans="1:19" s="137" customFormat="1">
      <c r="A889" s="137" t="s">
        <v>186</v>
      </c>
      <c r="B889" s="137" t="s">
        <v>120</v>
      </c>
      <c r="C889" s="137" t="s">
        <v>185</v>
      </c>
      <c r="D889" s="137" t="s">
        <v>384</v>
      </c>
      <c r="E889" s="137">
        <v>32962</v>
      </c>
      <c r="F889" s="137" t="s">
        <v>5</v>
      </c>
      <c r="G889" s="137" t="s">
        <v>28</v>
      </c>
      <c r="H889" s="137" t="s">
        <v>341</v>
      </c>
      <c r="I889" s="137">
        <v>512105781</v>
      </c>
      <c r="J889" s="137" t="s">
        <v>180</v>
      </c>
      <c r="K889" s="21">
        <v>46149.75335648148</v>
      </c>
      <c r="L889" s="21">
        <v>46152.778148148151</v>
      </c>
      <c r="M889" s="137" t="s">
        <v>362</v>
      </c>
      <c r="N889" s="137" t="s">
        <v>363</v>
      </c>
      <c r="O889" s="137" t="s">
        <v>37</v>
      </c>
      <c r="P889" s="137">
        <v>0</v>
      </c>
      <c r="Q889" s="137" t="s">
        <v>191</v>
      </c>
      <c r="R889" s="137" t="s">
        <v>342</v>
      </c>
      <c r="S889" s="137" t="s">
        <v>254</v>
      </c>
    </row>
    <row r="890" spans="1:19" s="137" customFormat="1">
      <c r="A890" s="137" t="s">
        <v>186</v>
      </c>
      <c r="B890" s="137" t="s">
        <v>120</v>
      </c>
      <c r="C890" s="137" t="s">
        <v>185</v>
      </c>
      <c r="D890" s="137" t="s">
        <v>384</v>
      </c>
      <c r="E890" s="137">
        <v>32962</v>
      </c>
      <c r="F890" s="137" t="s">
        <v>5</v>
      </c>
      <c r="G890" s="137" t="s">
        <v>28</v>
      </c>
      <c r="H890" s="137" t="s">
        <v>341</v>
      </c>
      <c r="I890" s="137">
        <v>512105781</v>
      </c>
      <c r="J890" s="137" t="s">
        <v>180</v>
      </c>
      <c r="K890" s="21">
        <v>46149.75335648148</v>
      </c>
      <c r="L890" s="21">
        <v>46152.778148148151</v>
      </c>
      <c r="M890" s="137" t="s">
        <v>364</v>
      </c>
      <c r="N890" s="137" t="s">
        <v>365</v>
      </c>
      <c r="O890" s="137" t="s">
        <v>35</v>
      </c>
      <c r="P890" s="137">
        <v>0</v>
      </c>
      <c r="Q890" s="137" t="s">
        <v>191</v>
      </c>
      <c r="R890" s="137" t="s">
        <v>342</v>
      </c>
      <c r="S890" s="137" t="s">
        <v>254</v>
      </c>
    </row>
    <row r="891" spans="1:19" s="137" customFormat="1">
      <c r="A891" s="137" t="s">
        <v>186</v>
      </c>
      <c r="B891" s="137" t="s">
        <v>120</v>
      </c>
      <c r="C891" s="137" t="s">
        <v>185</v>
      </c>
      <c r="D891" s="137" t="s">
        <v>384</v>
      </c>
      <c r="E891" s="137">
        <v>32962</v>
      </c>
      <c r="F891" s="137" t="s">
        <v>5</v>
      </c>
      <c r="G891" s="137" t="s">
        <v>28</v>
      </c>
      <c r="H891" s="137" t="s">
        <v>341</v>
      </c>
      <c r="I891" s="137">
        <v>512105781</v>
      </c>
      <c r="J891" s="137" t="s">
        <v>180</v>
      </c>
      <c r="K891" s="21">
        <v>46149.75335648148</v>
      </c>
      <c r="L891" s="21">
        <v>46152.778148148151</v>
      </c>
      <c r="M891" s="137" t="s">
        <v>364</v>
      </c>
      <c r="N891" s="137" t="s">
        <v>366</v>
      </c>
      <c r="O891" s="137" t="s">
        <v>35</v>
      </c>
      <c r="P891" s="137">
        <v>0</v>
      </c>
      <c r="Q891" s="137" t="s">
        <v>191</v>
      </c>
      <c r="R891" s="137" t="s">
        <v>342</v>
      </c>
      <c r="S891" s="137" t="s">
        <v>254</v>
      </c>
    </row>
    <row r="892" spans="1:19" s="137" customFormat="1">
      <c r="A892" s="137" t="s">
        <v>186</v>
      </c>
      <c r="B892" s="137" t="s">
        <v>120</v>
      </c>
      <c r="C892" s="137" t="s">
        <v>185</v>
      </c>
      <c r="D892" s="137" t="s">
        <v>384</v>
      </c>
      <c r="E892" s="137">
        <v>32962</v>
      </c>
      <c r="F892" s="137" t="s">
        <v>5</v>
      </c>
      <c r="G892" s="137" t="s">
        <v>28</v>
      </c>
      <c r="H892" s="137" t="s">
        <v>341</v>
      </c>
      <c r="I892" s="137">
        <v>512105781</v>
      </c>
      <c r="J892" s="137" t="s">
        <v>180</v>
      </c>
      <c r="K892" s="21">
        <v>46149.75335648148</v>
      </c>
      <c r="L892" s="21">
        <v>46152.778148148151</v>
      </c>
      <c r="M892" s="137" t="s">
        <v>364</v>
      </c>
      <c r="N892" s="137" t="s">
        <v>367</v>
      </c>
      <c r="O892" s="137" t="s">
        <v>41</v>
      </c>
      <c r="P892" s="137">
        <v>0</v>
      </c>
      <c r="Q892" s="137" t="s">
        <v>191</v>
      </c>
      <c r="R892" s="137" t="s">
        <v>342</v>
      </c>
      <c r="S892" s="137" t="s">
        <v>254</v>
      </c>
    </row>
    <row r="893" spans="1:19" s="137" customFormat="1">
      <c r="A893" s="137" t="s">
        <v>186</v>
      </c>
      <c r="B893" s="137" t="s">
        <v>10</v>
      </c>
      <c r="C893" s="137" t="s">
        <v>185</v>
      </c>
      <c r="D893" s="137" t="s">
        <v>202</v>
      </c>
      <c r="E893" s="137">
        <v>33277</v>
      </c>
      <c r="F893" s="137" t="s">
        <v>5</v>
      </c>
      <c r="G893" s="137" t="s">
        <v>28</v>
      </c>
      <c r="H893" s="137" t="s">
        <v>341</v>
      </c>
      <c r="I893" s="137">
        <v>512492121</v>
      </c>
      <c r="J893" s="137" t="s">
        <v>192</v>
      </c>
      <c r="K893" s="21">
        <v>46153.458553240744</v>
      </c>
      <c r="L893" s="21">
        <v>46154.460752314815</v>
      </c>
      <c r="M893" s="137" t="s">
        <v>287</v>
      </c>
      <c r="N893" s="137" t="s">
        <v>287</v>
      </c>
      <c r="O893" s="137" t="s">
        <v>35</v>
      </c>
      <c r="P893" s="137">
        <v>0</v>
      </c>
      <c r="Q893" s="137" t="s">
        <v>191</v>
      </c>
      <c r="R893" s="137" t="s">
        <v>342</v>
      </c>
    </row>
    <row r="894" spans="1:19" s="137" customFormat="1">
      <c r="A894" s="137" t="s">
        <v>186</v>
      </c>
      <c r="B894" s="137" t="s">
        <v>10</v>
      </c>
      <c r="C894" s="137" t="s">
        <v>185</v>
      </c>
      <c r="D894" s="137" t="s">
        <v>202</v>
      </c>
      <c r="E894" s="137">
        <v>33277</v>
      </c>
      <c r="F894" s="137" t="s">
        <v>5</v>
      </c>
      <c r="G894" s="137" t="s">
        <v>28</v>
      </c>
      <c r="H894" s="137" t="s">
        <v>341</v>
      </c>
      <c r="I894" s="137">
        <v>512492121</v>
      </c>
      <c r="J894" s="137" t="s">
        <v>192</v>
      </c>
      <c r="K894" s="21">
        <v>46153.458553240744</v>
      </c>
      <c r="L894" s="21">
        <v>46154.460752314815</v>
      </c>
      <c r="M894" s="137" t="s">
        <v>343</v>
      </c>
      <c r="N894" s="137" t="s">
        <v>288</v>
      </c>
      <c r="O894" s="137" t="s">
        <v>39</v>
      </c>
      <c r="P894" s="137">
        <v>0</v>
      </c>
      <c r="Q894" s="137" t="s">
        <v>191</v>
      </c>
      <c r="R894" s="137" t="s">
        <v>342</v>
      </c>
    </row>
    <row r="895" spans="1:19" s="137" customFormat="1">
      <c r="A895" s="137" t="s">
        <v>186</v>
      </c>
      <c r="B895" s="137" t="s">
        <v>10</v>
      </c>
      <c r="C895" s="137" t="s">
        <v>185</v>
      </c>
      <c r="D895" s="137" t="s">
        <v>202</v>
      </c>
      <c r="E895" s="137">
        <v>33277</v>
      </c>
      <c r="F895" s="137" t="s">
        <v>5</v>
      </c>
      <c r="G895" s="137" t="s">
        <v>28</v>
      </c>
      <c r="H895" s="137" t="s">
        <v>341</v>
      </c>
      <c r="I895" s="137">
        <v>512492121</v>
      </c>
      <c r="J895" s="137" t="s">
        <v>192</v>
      </c>
      <c r="K895" s="21">
        <v>46153.458553240744</v>
      </c>
      <c r="L895" s="21">
        <v>46154.460752314815</v>
      </c>
      <c r="M895" s="137" t="s">
        <v>343</v>
      </c>
      <c r="N895" s="137" t="s">
        <v>193</v>
      </c>
      <c r="O895" s="137" t="s">
        <v>35</v>
      </c>
      <c r="P895" s="137">
        <v>0</v>
      </c>
      <c r="Q895" s="137" t="s">
        <v>191</v>
      </c>
      <c r="R895" s="137" t="s">
        <v>342</v>
      </c>
    </row>
    <row r="896" spans="1:19" s="137" customFormat="1">
      <c r="A896" s="137" t="s">
        <v>186</v>
      </c>
      <c r="B896" s="137" t="s">
        <v>10</v>
      </c>
      <c r="C896" s="137" t="s">
        <v>185</v>
      </c>
      <c r="D896" s="137" t="s">
        <v>202</v>
      </c>
      <c r="E896" s="137">
        <v>33277</v>
      </c>
      <c r="F896" s="137" t="s">
        <v>5</v>
      </c>
      <c r="G896" s="137" t="s">
        <v>28</v>
      </c>
      <c r="H896" s="137" t="s">
        <v>341</v>
      </c>
      <c r="I896" s="137">
        <v>512492121</v>
      </c>
      <c r="J896" s="137" t="s">
        <v>192</v>
      </c>
      <c r="K896" s="21">
        <v>46153.458553240744</v>
      </c>
      <c r="L896" s="21">
        <v>46154.460752314815</v>
      </c>
      <c r="M896" s="137" t="s">
        <v>344</v>
      </c>
      <c r="N896" s="137" t="s">
        <v>345</v>
      </c>
      <c r="O896" s="137" t="s">
        <v>39</v>
      </c>
      <c r="P896" s="137">
        <v>0</v>
      </c>
      <c r="Q896" s="137" t="s">
        <v>191</v>
      </c>
      <c r="R896" s="137" t="s">
        <v>342</v>
      </c>
    </row>
    <row r="897" spans="1:18" s="137" customFormat="1">
      <c r="A897" s="137" t="s">
        <v>186</v>
      </c>
      <c r="B897" s="137" t="s">
        <v>10</v>
      </c>
      <c r="C897" s="137" t="s">
        <v>185</v>
      </c>
      <c r="D897" s="137" t="s">
        <v>202</v>
      </c>
      <c r="E897" s="137">
        <v>33277</v>
      </c>
      <c r="F897" s="137" t="s">
        <v>5</v>
      </c>
      <c r="G897" s="137" t="s">
        <v>28</v>
      </c>
      <c r="H897" s="137" t="s">
        <v>341</v>
      </c>
      <c r="I897" s="137">
        <v>512492121</v>
      </c>
      <c r="J897" s="137" t="s">
        <v>192</v>
      </c>
      <c r="K897" s="21">
        <v>46153.458553240744</v>
      </c>
      <c r="L897" s="21">
        <v>46154.460752314815</v>
      </c>
      <c r="M897" s="137" t="s">
        <v>344</v>
      </c>
      <c r="N897" s="137" t="s">
        <v>346</v>
      </c>
      <c r="O897" s="137" t="s">
        <v>39</v>
      </c>
      <c r="P897" s="137">
        <v>0</v>
      </c>
      <c r="Q897" s="137" t="s">
        <v>191</v>
      </c>
      <c r="R897" s="137" t="s">
        <v>342</v>
      </c>
    </row>
    <row r="898" spans="1:18" s="137" customFormat="1">
      <c r="A898" s="137" t="s">
        <v>186</v>
      </c>
      <c r="B898" s="137" t="s">
        <v>10</v>
      </c>
      <c r="C898" s="137" t="s">
        <v>185</v>
      </c>
      <c r="D898" s="137" t="s">
        <v>202</v>
      </c>
      <c r="E898" s="137">
        <v>33277</v>
      </c>
      <c r="F898" s="137" t="s">
        <v>5</v>
      </c>
      <c r="G898" s="137" t="s">
        <v>28</v>
      </c>
      <c r="H898" s="137" t="s">
        <v>341</v>
      </c>
      <c r="I898" s="137">
        <v>512492121</v>
      </c>
      <c r="J898" s="137" t="s">
        <v>192</v>
      </c>
      <c r="K898" s="21">
        <v>46153.458553240744</v>
      </c>
      <c r="L898" s="21">
        <v>46154.460752314815</v>
      </c>
      <c r="M898" s="137" t="s">
        <v>347</v>
      </c>
      <c r="N898" s="137" t="s">
        <v>348</v>
      </c>
      <c r="O898" s="137" t="s">
        <v>41</v>
      </c>
      <c r="P898" s="137">
        <v>0</v>
      </c>
      <c r="Q898" s="137" t="s">
        <v>191</v>
      </c>
      <c r="R898" s="137" t="s">
        <v>342</v>
      </c>
    </row>
    <row r="899" spans="1:18" s="137" customFormat="1">
      <c r="A899" s="137" t="s">
        <v>186</v>
      </c>
      <c r="B899" s="137" t="s">
        <v>10</v>
      </c>
      <c r="C899" s="137" t="s">
        <v>185</v>
      </c>
      <c r="D899" s="137" t="s">
        <v>202</v>
      </c>
      <c r="E899" s="137">
        <v>33277</v>
      </c>
      <c r="F899" s="137" t="s">
        <v>5</v>
      </c>
      <c r="G899" s="137" t="s">
        <v>28</v>
      </c>
      <c r="H899" s="137" t="s">
        <v>341</v>
      </c>
      <c r="I899" s="137">
        <v>512492121</v>
      </c>
      <c r="J899" s="137" t="s">
        <v>192</v>
      </c>
      <c r="K899" s="21">
        <v>46153.458553240744</v>
      </c>
      <c r="L899" s="21">
        <v>46154.460752314815</v>
      </c>
      <c r="M899" s="137" t="s">
        <v>347</v>
      </c>
      <c r="N899" s="137" t="s">
        <v>349</v>
      </c>
      <c r="O899" s="137" t="s">
        <v>39</v>
      </c>
      <c r="P899" s="137">
        <v>0</v>
      </c>
      <c r="Q899" s="137" t="s">
        <v>191</v>
      </c>
      <c r="R899" s="137" t="s">
        <v>342</v>
      </c>
    </row>
    <row r="900" spans="1:18" s="137" customFormat="1">
      <c r="A900" s="137" t="s">
        <v>186</v>
      </c>
      <c r="B900" s="137" t="s">
        <v>10</v>
      </c>
      <c r="C900" s="137" t="s">
        <v>185</v>
      </c>
      <c r="D900" s="137" t="s">
        <v>202</v>
      </c>
      <c r="E900" s="137">
        <v>33277</v>
      </c>
      <c r="F900" s="137" t="s">
        <v>5</v>
      </c>
      <c r="G900" s="137" t="s">
        <v>28</v>
      </c>
      <c r="H900" s="137" t="s">
        <v>341</v>
      </c>
      <c r="I900" s="137">
        <v>512492121</v>
      </c>
      <c r="J900" s="137" t="s">
        <v>192</v>
      </c>
      <c r="K900" s="21">
        <v>46153.458553240744</v>
      </c>
      <c r="L900" s="21">
        <v>46154.460752314815</v>
      </c>
      <c r="M900" s="137" t="s">
        <v>347</v>
      </c>
      <c r="N900" s="137" t="s">
        <v>329</v>
      </c>
      <c r="O900" s="137" t="s">
        <v>35</v>
      </c>
      <c r="P900" s="137">
        <v>0</v>
      </c>
      <c r="Q900" s="137" t="s">
        <v>191</v>
      </c>
      <c r="R900" s="137" t="s">
        <v>342</v>
      </c>
    </row>
    <row r="901" spans="1:18" s="137" customFormat="1">
      <c r="A901" s="137" t="s">
        <v>186</v>
      </c>
      <c r="B901" s="137" t="s">
        <v>10</v>
      </c>
      <c r="C901" s="137" t="s">
        <v>185</v>
      </c>
      <c r="D901" s="137" t="s">
        <v>202</v>
      </c>
      <c r="E901" s="137">
        <v>33277</v>
      </c>
      <c r="F901" s="137" t="s">
        <v>5</v>
      </c>
      <c r="G901" s="137" t="s">
        <v>28</v>
      </c>
      <c r="H901" s="137" t="s">
        <v>341</v>
      </c>
      <c r="I901" s="137">
        <v>512492121</v>
      </c>
      <c r="J901" s="137" t="s">
        <v>192</v>
      </c>
      <c r="K901" s="21">
        <v>46153.458553240744</v>
      </c>
      <c r="L901" s="21">
        <v>46154.460752314815</v>
      </c>
      <c r="M901" s="137" t="s">
        <v>347</v>
      </c>
      <c r="N901" s="137" t="s">
        <v>194</v>
      </c>
      <c r="O901" s="137" t="s">
        <v>41</v>
      </c>
      <c r="P901" s="137">
        <v>0</v>
      </c>
      <c r="Q901" s="137" t="s">
        <v>191</v>
      </c>
      <c r="R901" s="137" t="s">
        <v>342</v>
      </c>
    </row>
    <row r="902" spans="1:18" s="137" customFormat="1">
      <c r="A902" s="137" t="s">
        <v>186</v>
      </c>
      <c r="B902" s="137" t="s">
        <v>10</v>
      </c>
      <c r="C902" s="137" t="s">
        <v>185</v>
      </c>
      <c r="D902" s="137" t="s">
        <v>202</v>
      </c>
      <c r="E902" s="137">
        <v>33277</v>
      </c>
      <c r="F902" s="137" t="s">
        <v>5</v>
      </c>
      <c r="G902" s="137" t="s">
        <v>28</v>
      </c>
      <c r="H902" s="137" t="s">
        <v>341</v>
      </c>
      <c r="I902" s="137">
        <v>512492121</v>
      </c>
      <c r="J902" s="137" t="s">
        <v>192</v>
      </c>
      <c r="K902" s="21">
        <v>46153.458553240744</v>
      </c>
      <c r="L902" s="21">
        <v>46154.460752314815</v>
      </c>
      <c r="M902" s="137" t="s">
        <v>347</v>
      </c>
      <c r="N902" s="137" t="s">
        <v>350</v>
      </c>
      <c r="O902" s="137" t="s">
        <v>39</v>
      </c>
      <c r="P902" s="137">
        <v>0</v>
      </c>
      <c r="Q902" s="137" t="s">
        <v>191</v>
      </c>
      <c r="R902" s="137" t="s">
        <v>342</v>
      </c>
    </row>
    <row r="903" spans="1:18" s="137" customFormat="1">
      <c r="A903" s="137" t="s">
        <v>186</v>
      </c>
      <c r="B903" s="137" t="s">
        <v>10</v>
      </c>
      <c r="C903" s="137" t="s">
        <v>185</v>
      </c>
      <c r="D903" s="137" t="s">
        <v>202</v>
      </c>
      <c r="E903" s="137">
        <v>33277</v>
      </c>
      <c r="F903" s="137" t="s">
        <v>5</v>
      </c>
      <c r="G903" s="137" t="s">
        <v>28</v>
      </c>
      <c r="H903" s="137" t="s">
        <v>341</v>
      </c>
      <c r="I903" s="137">
        <v>512492121</v>
      </c>
      <c r="J903" s="137" t="s">
        <v>192</v>
      </c>
      <c r="K903" s="21">
        <v>46153.458553240744</v>
      </c>
      <c r="L903" s="21">
        <v>46154.460752314815</v>
      </c>
      <c r="M903" s="137" t="s">
        <v>347</v>
      </c>
      <c r="N903" s="137" t="s">
        <v>195</v>
      </c>
      <c r="O903" s="137" t="s">
        <v>41</v>
      </c>
      <c r="P903" s="137">
        <v>0</v>
      </c>
      <c r="Q903" s="137" t="s">
        <v>191</v>
      </c>
      <c r="R903" s="137" t="s">
        <v>342</v>
      </c>
    </row>
    <row r="904" spans="1:18" s="137" customFormat="1">
      <c r="A904" s="137" t="s">
        <v>186</v>
      </c>
      <c r="B904" s="137" t="s">
        <v>10</v>
      </c>
      <c r="C904" s="137" t="s">
        <v>185</v>
      </c>
      <c r="D904" s="137" t="s">
        <v>202</v>
      </c>
      <c r="E904" s="137">
        <v>33277</v>
      </c>
      <c r="F904" s="137" t="s">
        <v>5</v>
      </c>
      <c r="G904" s="137" t="s">
        <v>28</v>
      </c>
      <c r="H904" s="137" t="s">
        <v>341</v>
      </c>
      <c r="I904" s="137">
        <v>512492121</v>
      </c>
      <c r="J904" s="137" t="s">
        <v>192</v>
      </c>
      <c r="K904" s="21">
        <v>46153.458553240744</v>
      </c>
      <c r="L904" s="21">
        <v>46154.460752314815</v>
      </c>
      <c r="M904" s="137" t="s">
        <v>347</v>
      </c>
      <c r="N904" s="137" t="s">
        <v>351</v>
      </c>
      <c r="O904" s="137" t="s">
        <v>35</v>
      </c>
      <c r="P904" s="137">
        <v>0</v>
      </c>
      <c r="Q904" s="137" t="s">
        <v>191</v>
      </c>
      <c r="R904" s="137" t="s">
        <v>342</v>
      </c>
    </row>
    <row r="905" spans="1:18" s="137" customFormat="1">
      <c r="A905" s="137" t="s">
        <v>186</v>
      </c>
      <c r="B905" s="137" t="s">
        <v>10</v>
      </c>
      <c r="C905" s="137" t="s">
        <v>185</v>
      </c>
      <c r="D905" s="137" t="s">
        <v>202</v>
      </c>
      <c r="E905" s="137">
        <v>33277</v>
      </c>
      <c r="F905" s="137" t="s">
        <v>5</v>
      </c>
      <c r="G905" s="137" t="s">
        <v>28</v>
      </c>
      <c r="H905" s="137" t="s">
        <v>341</v>
      </c>
      <c r="I905" s="137">
        <v>512492121</v>
      </c>
      <c r="J905" s="137" t="s">
        <v>192</v>
      </c>
      <c r="K905" s="21">
        <v>46153.458553240744</v>
      </c>
      <c r="L905" s="21">
        <v>46154.460752314815</v>
      </c>
      <c r="M905" s="137" t="s">
        <v>347</v>
      </c>
      <c r="N905" s="137" t="s">
        <v>196</v>
      </c>
      <c r="O905" s="137" t="s">
        <v>41</v>
      </c>
      <c r="P905" s="137">
        <v>0</v>
      </c>
      <c r="Q905" s="137" t="s">
        <v>191</v>
      </c>
      <c r="R905" s="137" t="s">
        <v>342</v>
      </c>
    </row>
    <row r="906" spans="1:18" s="137" customFormat="1">
      <c r="A906" s="137" t="s">
        <v>186</v>
      </c>
      <c r="B906" s="137" t="s">
        <v>10</v>
      </c>
      <c r="C906" s="137" t="s">
        <v>185</v>
      </c>
      <c r="D906" s="137" t="s">
        <v>202</v>
      </c>
      <c r="E906" s="137">
        <v>33277</v>
      </c>
      <c r="F906" s="137" t="s">
        <v>5</v>
      </c>
      <c r="G906" s="137" t="s">
        <v>28</v>
      </c>
      <c r="H906" s="137" t="s">
        <v>341</v>
      </c>
      <c r="I906" s="137">
        <v>512492121</v>
      </c>
      <c r="J906" s="137" t="s">
        <v>192</v>
      </c>
      <c r="K906" s="21">
        <v>46153.458553240744</v>
      </c>
      <c r="L906" s="21">
        <v>46154.460752314815</v>
      </c>
      <c r="M906" s="137" t="s">
        <v>352</v>
      </c>
      <c r="N906" s="137" t="s">
        <v>352</v>
      </c>
      <c r="O906" s="137" t="s">
        <v>35</v>
      </c>
      <c r="P906" s="137">
        <v>0</v>
      </c>
      <c r="Q906" s="137" t="s">
        <v>191</v>
      </c>
      <c r="R906" s="137" t="s">
        <v>342</v>
      </c>
    </row>
    <row r="907" spans="1:18" s="137" customFormat="1">
      <c r="A907" s="137" t="s">
        <v>186</v>
      </c>
      <c r="B907" s="137" t="s">
        <v>10</v>
      </c>
      <c r="C907" s="137" t="s">
        <v>185</v>
      </c>
      <c r="D907" s="137" t="s">
        <v>202</v>
      </c>
      <c r="E907" s="137">
        <v>33277</v>
      </c>
      <c r="F907" s="137" t="s">
        <v>5</v>
      </c>
      <c r="G907" s="137" t="s">
        <v>28</v>
      </c>
      <c r="H907" s="137" t="s">
        <v>341</v>
      </c>
      <c r="I907" s="137">
        <v>512492121</v>
      </c>
      <c r="J907" s="137" t="s">
        <v>192</v>
      </c>
      <c r="K907" s="21">
        <v>46153.458553240744</v>
      </c>
      <c r="L907" s="21">
        <v>46154.460752314815</v>
      </c>
      <c r="M907" s="137" t="s">
        <v>353</v>
      </c>
      <c r="N907" s="137" t="s">
        <v>197</v>
      </c>
      <c r="O907" s="137" t="s">
        <v>41</v>
      </c>
      <c r="P907" s="137">
        <v>0</v>
      </c>
      <c r="Q907" s="137" t="s">
        <v>191</v>
      </c>
      <c r="R907" s="137" t="s">
        <v>342</v>
      </c>
    </row>
    <row r="908" spans="1:18" s="137" customFormat="1">
      <c r="A908" s="137" t="s">
        <v>186</v>
      </c>
      <c r="B908" s="137" t="s">
        <v>10</v>
      </c>
      <c r="C908" s="137" t="s">
        <v>185</v>
      </c>
      <c r="D908" s="137" t="s">
        <v>202</v>
      </c>
      <c r="E908" s="137">
        <v>33277</v>
      </c>
      <c r="F908" s="137" t="s">
        <v>5</v>
      </c>
      <c r="G908" s="137" t="s">
        <v>28</v>
      </c>
      <c r="H908" s="137" t="s">
        <v>341</v>
      </c>
      <c r="I908" s="137">
        <v>512492121</v>
      </c>
      <c r="J908" s="137" t="s">
        <v>192</v>
      </c>
      <c r="K908" s="21">
        <v>46153.458553240744</v>
      </c>
      <c r="L908" s="21">
        <v>46154.460752314815</v>
      </c>
      <c r="M908" s="137" t="s">
        <v>353</v>
      </c>
      <c r="N908" s="137" t="s">
        <v>330</v>
      </c>
      <c r="O908" s="137" t="s">
        <v>41</v>
      </c>
      <c r="P908" s="137">
        <v>0</v>
      </c>
      <c r="Q908" s="137" t="s">
        <v>191</v>
      </c>
      <c r="R908" s="137" t="s">
        <v>342</v>
      </c>
    </row>
    <row r="909" spans="1:18" s="137" customFormat="1">
      <c r="A909" s="137" t="s">
        <v>186</v>
      </c>
      <c r="B909" s="137" t="s">
        <v>10</v>
      </c>
      <c r="C909" s="137" t="s">
        <v>185</v>
      </c>
      <c r="D909" s="137" t="s">
        <v>202</v>
      </c>
      <c r="E909" s="137">
        <v>33277</v>
      </c>
      <c r="F909" s="137" t="s">
        <v>5</v>
      </c>
      <c r="G909" s="137" t="s">
        <v>28</v>
      </c>
      <c r="H909" s="137" t="s">
        <v>341</v>
      </c>
      <c r="I909" s="137">
        <v>512492121</v>
      </c>
      <c r="J909" s="137" t="s">
        <v>192</v>
      </c>
      <c r="K909" s="21">
        <v>46153.458553240744</v>
      </c>
      <c r="L909" s="21">
        <v>46154.460752314815</v>
      </c>
      <c r="M909" s="137" t="s">
        <v>353</v>
      </c>
      <c r="N909" s="137" t="s">
        <v>354</v>
      </c>
      <c r="O909" s="137" t="s">
        <v>39</v>
      </c>
      <c r="P909" s="137">
        <v>0</v>
      </c>
      <c r="Q909" s="137" t="s">
        <v>191</v>
      </c>
      <c r="R909" s="137" t="s">
        <v>342</v>
      </c>
    </row>
    <row r="910" spans="1:18" s="137" customFormat="1">
      <c r="A910" s="137" t="s">
        <v>186</v>
      </c>
      <c r="B910" s="137" t="s">
        <v>10</v>
      </c>
      <c r="C910" s="137" t="s">
        <v>185</v>
      </c>
      <c r="D910" s="137" t="s">
        <v>202</v>
      </c>
      <c r="E910" s="137">
        <v>33277</v>
      </c>
      <c r="F910" s="137" t="s">
        <v>5</v>
      </c>
      <c r="G910" s="137" t="s">
        <v>28</v>
      </c>
      <c r="H910" s="137" t="s">
        <v>341</v>
      </c>
      <c r="I910" s="137">
        <v>512492121</v>
      </c>
      <c r="J910" s="137" t="s">
        <v>192</v>
      </c>
      <c r="K910" s="21">
        <v>46153.458553240744</v>
      </c>
      <c r="L910" s="21">
        <v>46154.460752314815</v>
      </c>
      <c r="M910" s="137" t="s">
        <v>353</v>
      </c>
      <c r="N910" s="137" t="s">
        <v>355</v>
      </c>
      <c r="O910" s="137" t="s">
        <v>35</v>
      </c>
      <c r="P910" s="137">
        <v>0</v>
      </c>
      <c r="Q910" s="137" t="s">
        <v>191</v>
      </c>
      <c r="R910" s="137" t="s">
        <v>342</v>
      </c>
    </row>
    <row r="911" spans="1:18" s="137" customFormat="1">
      <c r="A911" s="137" t="s">
        <v>186</v>
      </c>
      <c r="B911" s="137" t="s">
        <v>10</v>
      </c>
      <c r="C911" s="137" t="s">
        <v>185</v>
      </c>
      <c r="D911" s="137" t="s">
        <v>202</v>
      </c>
      <c r="E911" s="137">
        <v>33277</v>
      </c>
      <c r="F911" s="137" t="s">
        <v>5</v>
      </c>
      <c r="G911" s="137" t="s">
        <v>28</v>
      </c>
      <c r="H911" s="137" t="s">
        <v>341</v>
      </c>
      <c r="I911" s="137">
        <v>512492121</v>
      </c>
      <c r="J911" s="137" t="s">
        <v>192</v>
      </c>
      <c r="K911" s="21">
        <v>46153.458553240744</v>
      </c>
      <c r="L911" s="21">
        <v>46154.460752314815</v>
      </c>
      <c r="M911" s="137" t="s">
        <v>353</v>
      </c>
      <c r="N911" s="137" t="s">
        <v>356</v>
      </c>
      <c r="O911" s="137" t="s">
        <v>39</v>
      </c>
      <c r="P911" s="137">
        <v>0</v>
      </c>
      <c r="Q911" s="137" t="s">
        <v>191</v>
      </c>
      <c r="R911" s="137" t="s">
        <v>342</v>
      </c>
    </row>
    <row r="912" spans="1:18" s="137" customFormat="1">
      <c r="A912" s="137" t="s">
        <v>186</v>
      </c>
      <c r="B912" s="137" t="s">
        <v>10</v>
      </c>
      <c r="C912" s="137" t="s">
        <v>185</v>
      </c>
      <c r="D912" s="137" t="s">
        <v>202</v>
      </c>
      <c r="E912" s="137">
        <v>33277</v>
      </c>
      <c r="F912" s="137" t="s">
        <v>5</v>
      </c>
      <c r="G912" s="137" t="s">
        <v>28</v>
      </c>
      <c r="H912" s="137" t="s">
        <v>341</v>
      </c>
      <c r="I912" s="137">
        <v>512492121</v>
      </c>
      <c r="J912" s="137" t="s">
        <v>192</v>
      </c>
      <c r="K912" s="21">
        <v>46153.458553240744</v>
      </c>
      <c r="L912" s="21">
        <v>46154.460752314815</v>
      </c>
      <c r="M912" s="137" t="s">
        <v>353</v>
      </c>
      <c r="N912" s="137" t="s">
        <v>357</v>
      </c>
      <c r="O912" s="137" t="s">
        <v>39</v>
      </c>
      <c r="P912" s="137">
        <v>0</v>
      </c>
      <c r="Q912" s="137" t="s">
        <v>191</v>
      </c>
      <c r="R912" s="137" t="s">
        <v>342</v>
      </c>
    </row>
    <row r="913" spans="1:18" s="137" customFormat="1">
      <c r="A913" s="137" t="s">
        <v>186</v>
      </c>
      <c r="B913" s="137" t="s">
        <v>10</v>
      </c>
      <c r="C913" s="137" t="s">
        <v>185</v>
      </c>
      <c r="D913" s="137" t="s">
        <v>202</v>
      </c>
      <c r="E913" s="137">
        <v>33277</v>
      </c>
      <c r="F913" s="137" t="s">
        <v>5</v>
      </c>
      <c r="G913" s="137" t="s">
        <v>28</v>
      </c>
      <c r="H913" s="137" t="s">
        <v>341</v>
      </c>
      <c r="I913" s="137">
        <v>512492121</v>
      </c>
      <c r="J913" s="137" t="s">
        <v>192</v>
      </c>
      <c r="K913" s="21">
        <v>46153.458553240744</v>
      </c>
      <c r="L913" s="21">
        <v>46154.460752314815</v>
      </c>
      <c r="M913" s="137" t="s">
        <v>358</v>
      </c>
      <c r="N913" s="137" t="s">
        <v>359</v>
      </c>
      <c r="O913" s="137" t="s">
        <v>39</v>
      </c>
      <c r="P913" s="137">
        <v>0</v>
      </c>
      <c r="Q913" s="137" t="s">
        <v>191</v>
      </c>
      <c r="R913" s="137" t="s">
        <v>342</v>
      </c>
    </row>
    <row r="914" spans="1:18" s="137" customFormat="1">
      <c r="A914" s="137" t="s">
        <v>186</v>
      </c>
      <c r="B914" s="137" t="s">
        <v>10</v>
      </c>
      <c r="C914" s="137" t="s">
        <v>185</v>
      </c>
      <c r="D914" s="137" t="s">
        <v>202</v>
      </c>
      <c r="E914" s="137">
        <v>33277</v>
      </c>
      <c r="F914" s="137" t="s">
        <v>5</v>
      </c>
      <c r="G914" s="137" t="s">
        <v>28</v>
      </c>
      <c r="H914" s="137" t="s">
        <v>341</v>
      </c>
      <c r="I914" s="137">
        <v>512492121</v>
      </c>
      <c r="J914" s="137" t="s">
        <v>192</v>
      </c>
      <c r="K914" s="21">
        <v>46153.458553240744</v>
      </c>
      <c r="L914" s="21">
        <v>46154.460752314815</v>
      </c>
      <c r="M914" s="137" t="s">
        <v>358</v>
      </c>
      <c r="N914" s="137" t="s">
        <v>360</v>
      </c>
      <c r="O914" s="137" t="s">
        <v>35</v>
      </c>
      <c r="P914" s="137">
        <v>0</v>
      </c>
      <c r="Q914" s="137" t="s">
        <v>191</v>
      </c>
      <c r="R914" s="137" t="s">
        <v>342</v>
      </c>
    </row>
    <row r="915" spans="1:18" s="137" customFormat="1">
      <c r="A915" s="137" t="s">
        <v>186</v>
      </c>
      <c r="B915" s="137" t="s">
        <v>10</v>
      </c>
      <c r="C915" s="137" t="s">
        <v>185</v>
      </c>
      <c r="D915" s="137" t="s">
        <v>202</v>
      </c>
      <c r="E915" s="137">
        <v>33277</v>
      </c>
      <c r="F915" s="137" t="s">
        <v>5</v>
      </c>
      <c r="G915" s="137" t="s">
        <v>28</v>
      </c>
      <c r="H915" s="137" t="s">
        <v>341</v>
      </c>
      <c r="I915" s="137">
        <v>512492121</v>
      </c>
      <c r="J915" s="137" t="s">
        <v>192</v>
      </c>
      <c r="K915" s="21">
        <v>46153.458553240744</v>
      </c>
      <c r="L915" s="21">
        <v>46154.460752314815</v>
      </c>
      <c r="M915" s="137" t="s">
        <v>358</v>
      </c>
      <c r="N915" s="137" t="s">
        <v>361</v>
      </c>
      <c r="O915" s="137" t="s">
        <v>41</v>
      </c>
      <c r="P915" s="137">
        <v>0</v>
      </c>
      <c r="Q915" s="137" t="s">
        <v>191</v>
      </c>
      <c r="R915" s="137" t="s">
        <v>342</v>
      </c>
    </row>
    <row r="916" spans="1:18" s="137" customFormat="1">
      <c r="A916" s="137" t="s">
        <v>186</v>
      </c>
      <c r="B916" s="137" t="s">
        <v>10</v>
      </c>
      <c r="C916" s="137" t="s">
        <v>185</v>
      </c>
      <c r="D916" s="137" t="s">
        <v>202</v>
      </c>
      <c r="E916" s="137">
        <v>33277</v>
      </c>
      <c r="F916" s="137" t="s">
        <v>5</v>
      </c>
      <c r="G916" s="137" t="s">
        <v>28</v>
      </c>
      <c r="H916" s="137" t="s">
        <v>341</v>
      </c>
      <c r="I916" s="137">
        <v>512492121</v>
      </c>
      <c r="J916" s="137" t="s">
        <v>192</v>
      </c>
      <c r="K916" s="21">
        <v>46153.458553240744</v>
      </c>
      <c r="L916" s="21">
        <v>46154.460752314815</v>
      </c>
      <c r="M916" s="137" t="s">
        <v>362</v>
      </c>
      <c r="N916" s="137" t="s">
        <v>363</v>
      </c>
      <c r="O916" s="137" t="s">
        <v>37</v>
      </c>
      <c r="P916" s="137">
        <v>0</v>
      </c>
      <c r="Q916" s="137" t="s">
        <v>191</v>
      </c>
      <c r="R916" s="137" t="s">
        <v>342</v>
      </c>
    </row>
    <row r="917" spans="1:18" s="137" customFormat="1">
      <c r="A917" s="137" t="s">
        <v>186</v>
      </c>
      <c r="B917" s="137" t="s">
        <v>10</v>
      </c>
      <c r="C917" s="137" t="s">
        <v>185</v>
      </c>
      <c r="D917" s="137" t="s">
        <v>202</v>
      </c>
      <c r="E917" s="137">
        <v>33277</v>
      </c>
      <c r="F917" s="137" t="s">
        <v>5</v>
      </c>
      <c r="G917" s="137" t="s">
        <v>28</v>
      </c>
      <c r="H917" s="137" t="s">
        <v>341</v>
      </c>
      <c r="I917" s="137">
        <v>512492121</v>
      </c>
      <c r="J917" s="137" t="s">
        <v>192</v>
      </c>
      <c r="K917" s="21">
        <v>46153.458553240744</v>
      </c>
      <c r="L917" s="21">
        <v>46154.460752314815</v>
      </c>
      <c r="M917" s="137" t="s">
        <v>364</v>
      </c>
      <c r="N917" s="137" t="s">
        <v>365</v>
      </c>
      <c r="O917" s="137" t="s">
        <v>35</v>
      </c>
      <c r="P917" s="137">
        <v>0</v>
      </c>
      <c r="Q917" s="137" t="s">
        <v>191</v>
      </c>
      <c r="R917" s="137" t="s">
        <v>342</v>
      </c>
    </row>
    <row r="918" spans="1:18" s="137" customFormat="1">
      <c r="A918" s="137" t="s">
        <v>186</v>
      </c>
      <c r="B918" s="137" t="s">
        <v>10</v>
      </c>
      <c r="C918" s="137" t="s">
        <v>185</v>
      </c>
      <c r="D918" s="137" t="s">
        <v>202</v>
      </c>
      <c r="E918" s="137">
        <v>33277</v>
      </c>
      <c r="F918" s="137" t="s">
        <v>5</v>
      </c>
      <c r="G918" s="137" t="s">
        <v>28</v>
      </c>
      <c r="H918" s="137" t="s">
        <v>341</v>
      </c>
      <c r="I918" s="137">
        <v>512492121</v>
      </c>
      <c r="J918" s="137" t="s">
        <v>192</v>
      </c>
      <c r="K918" s="21">
        <v>46153.458553240744</v>
      </c>
      <c r="L918" s="21">
        <v>46154.460752314815</v>
      </c>
      <c r="M918" s="137" t="s">
        <v>364</v>
      </c>
      <c r="N918" s="137" t="s">
        <v>366</v>
      </c>
      <c r="O918" s="137" t="s">
        <v>35</v>
      </c>
      <c r="P918" s="137">
        <v>0</v>
      </c>
      <c r="Q918" s="137" t="s">
        <v>191</v>
      </c>
      <c r="R918" s="137" t="s">
        <v>342</v>
      </c>
    </row>
    <row r="919" spans="1:18" s="137" customFormat="1">
      <c r="A919" s="137" t="s">
        <v>186</v>
      </c>
      <c r="B919" s="137" t="s">
        <v>10</v>
      </c>
      <c r="C919" s="137" t="s">
        <v>185</v>
      </c>
      <c r="D919" s="137" t="s">
        <v>202</v>
      </c>
      <c r="E919" s="137">
        <v>33277</v>
      </c>
      <c r="F919" s="137" t="s">
        <v>5</v>
      </c>
      <c r="G919" s="137" t="s">
        <v>28</v>
      </c>
      <c r="H919" s="137" t="s">
        <v>341</v>
      </c>
      <c r="I919" s="137">
        <v>512492121</v>
      </c>
      <c r="J919" s="137" t="s">
        <v>192</v>
      </c>
      <c r="K919" s="21">
        <v>46153.458553240744</v>
      </c>
      <c r="L919" s="21">
        <v>46154.460752314815</v>
      </c>
      <c r="M919" s="137" t="s">
        <v>364</v>
      </c>
      <c r="N919" s="137" t="s">
        <v>367</v>
      </c>
      <c r="O919" s="137" t="s">
        <v>41</v>
      </c>
      <c r="P919" s="137">
        <v>0</v>
      </c>
      <c r="Q919" s="137" t="s">
        <v>191</v>
      </c>
      <c r="R919" s="137" t="s">
        <v>342</v>
      </c>
    </row>
    <row r="920" spans="1:18" s="137" customFormat="1">
      <c r="A920" s="137" t="s">
        <v>186</v>
      </c>
      <c r="B920" s="137" t="s">
        <v>10</v>
      </c>
      <c r="C920" s="137" t="s">
        <v>185</v>
      </c>
      <c r="D920" s="137" t="s">
        <v>331</v>
      </c>
      <c r="E920" s="137">
        <v>32462</v>
      </c>
      <c r="F920" s="137" t="s">
        <v>5</v>
      </c>
      <c r="G920" s="137" t="s">
        <v>28</v>
      </c>
      <c r="H920" s="137" t="s">
        <v>341</v>
      </c>
      <c r="I920" s="137">
        <v>512816440</v>
      </c>
      <c r="J920" s="137" t="s">
        <v>224</v>
      </c>
      <c r="K920" s="21">
        <v>46156.496516203704</v>
      </c>
      <c r="L920" s="21">
        <v>46157.636967592596</v>
      </c>
      <c r="M920" s="137" t="s">
        <v>287</v>
      </c>
      <c r="N920" s="137" t="s">
        <v>287</v>
      </c>
      <c r="O920" s="137" t="s">
        <v>35</v>
      </c>
      <c r="P920" s="137">
        <v>0</v>
      </c>
      <c r="Q920" s="137" t="s">
        <v>191</v>
      </c>
      <c r="R920" s="137" t="s">
        <v>342</v>
      </c>
    </row>
    <row r="921" spans="1:18" s="137" customFormat="1">
      <c r="A921" s="137" t="s">
        <v>186</v>
      </c>
      <c r="B921" s="137" t="s">
        <v>10</v>
      </c>
      <c r="C921" s="137" t="s">
        <v>185</v>
      </c>
      <c r="D921" s="137" t="s">
        <v>331</v>
      </c>
      <c r="E921" s="137">
        <v>32462</v>
      </c>
      <c r="F921" s="137" t="s">
        <v>5</v>
      </c>
      <c r="G921" s="137" t="s">
        <v>28</v>
      </c>
      <c r="H921" s="137" t="s">
        <v>341</v>
      </c>
      <c r="I921" s="137">
        <v>512816440</v>
      </c>
      <c r="J921" s="137" t="s">
        <v>224</v>
      </c>
      <c r="K921" s="21">
        <v>46156.496516203704</v>
      </c>
      <c r="L921" s="21">
        <v>46157.636967592596</v>
      </c>
      <c r="M921" s="137" t="s">
        <v>343</v>
      </c>
      <c r="N921" s="137" t="s">
        <v>288</v>
      </c>
      <c r="O921" s="137" t="s">
        <v>39</v>
      </c>
      <c r="P921" s="137">
        <v>0</v>
      </c>
      <c r="Q921" s="137" t="s">
        <v>191</v>
      </c>
      <c r="R921" s="137" t="s">
        <v>342</v>
      </c>
    </row>
    <row r="922" spans="1:18" s="137" customFormat="1">
      <c r="A922" s="137" t="s">
        <v>186</v>
      </c>
      <c r="B922" s="137" t="s">
        <v>10</v>
      </c>
      <c r="C922" s="137" t="s">
        <v>185</v>
      </c>
      <c r="D922" s="137" t="s">
        <v>331</v>
      </c>
      <c r="E922" s="137">
        <v>32462</v>
      </c>
      <c r="F922" s="137" t="s">
        <v>5</v>
      </c>
      <c r="G922" s="137" t="s">
        <v>28</v>
      </c>
      <c r="H922" s="137" t="s">
        <v>341</v>
      </c>
      <c r="I922" s="137">
        <v>512816440</v>
      </c>
      <c r="J922" s="137" t="s">
        <v>224</v>
      </c>
      <c r="K922" s="21">
        <v>46156.496516203704</v>
      </c>
      <c r="L922" s="21">
        <v>46157.636967592596</v>
      </c>
      <c r="M922" s="137" t="s">
        <v>343</v>
      </c>
      <c r="N922" s="137" t="s">
        <v>193</v>
      </c>
      <c r="O922" s="137" t="s">
        <v>35</v>
      </c>
      <c r="P922" s="137">
        <v>0</v>
      </c>
      <c r="Q922" s="137" t="s">
        <v>191</v>
      </c>
      <c r="R922" s="137" t="s">
        <v>342</v>
      </c>
    </row>
    <row r="923" spans="1:18" s="137" customFormat="1">
      <c r="A923" s="137" t="s">
        <v>186</v>
      </c>
      <c r="B923" s="137" t="s">
        <v>10</v>
      </c>
      <c r="C923" s="137" t="s">
        <v>185</v>
      </c>
      <c r="D923" s="137" t="s">
        <v>331</v>
      </c>
      <c r="E923" s="137">
        <v>32462</v>
      </c>
      <c r="F923" s="137" t="s">
        <v>5</v>
      </c>
      <c r="G923" s="137" t="s">
        <v>28</v>
      </c>
      <c r="H923" s="137" t="s">
        <v>341</v>
      </c>
      <c r="I923" s="137">
        <v>512816440</v>
      </c>
      <c r="J923" s="137" t="s">
        <v>224</v>
      </c>
      <c r="K923" s="21">
        <v>46156.496516203704</v>
      </c>
      <c r="L923" s="21">
        <v>46157.636967592596</v>
      </c>
      <c r="M923" s="137" t="s">
        <v>344</v>
      </c>
      <c r="N923" s="137" t="s">
        <v>345</v>
      </c>
      <c r="O923" s="137" t="s">
        <v>39</v>
      </c>
      <c r="P923" s="137">
        <v>0</v>
      </c>
      <c r="Q923" s="137" t="s">
        <v>191</v>
      </c>
      <c r="R923" s="137" t="s">
        <v>342</v>
      </c>
    </row>
    <row r="924" spans="1:18" s="137" customFormat="1">
      <c r="A924" s="137" t="s">
        <v>186</v>
      </c>
      <c r="B924" s="137" t="s">
        <v>10</v>
      </c>
      <c r="C924" s="137" t="s">
        <v>185</v>
      </c>
      <c r="D924" s="137" t="s">
        <v>331</v>
      </c>
      <c r="E924" s="137">
        <v>32462</v>
      </c>
      <c r="F924" s="137" t="s">
        <v>5</v>
      </c>
      <c r="G924" s="137" t="s">
        <v>28</v>
      </c>
      <c r="H924" s="137" t="s">
        <v>341</v>
      </c>
      <c r="I924" s="137">
        <v>512816440</v>
      </c>
      <c r="J924" s="137" t="s">
        <v>224</v>
      </c>
      <c r="K924" s="21">
        <v>46156.496516203704</v>
      </c>
      <c r="L924" s="21">
        <v>46157.636967592596</v>
      </c>
      <c r="M924" s="137" t="s">
        <v>344</v>
      </c>
      <c r="N924" s="137" t="s">
        <v>346</v>
      </c>
      <c r="O924" s="137" t="s">
        <v>39</v>
      </c>
      <c r="P924" s="137">
        <v>0</v>
      </c>
      <c r="Q924" s="137" t="s">
        <v>191</v>
      </c>
      <c r="R924" s="137" t="s">
        <v>342</v>
      </c>
    </row>
    <row r="925" spans="1:18" s="137" customFormat="1">
      <c r="A925" s="137" t="s">
        <v>186</v>
      </c>
      <c r="B925" s="137" t="s">
        <v>10</v>
      </c>
      <c r="C925" s="137" t="s">
        <v>185</v>
      </c>
      <c r="D925" s="137" t="s">
        <v>331</v>
      </c>
      <c r="E925" s="137">
        <v>32462</v>
      </c>
      <c r="F925" s="137" t="s">
        <v>5</v>
      </c>
      <c r="G925" s="137" t="s">
        <v>28</v>
      </c>
      <c r="H925" s="137" t="s">
        <v>341</v>
      </c>
      <c r="I925" s="137">
        <v>512816440</v>
      </c>
      <c r="J925" s="137" t="s">
        <v>224</v>
      </c>
      <c r="K925" s="21">
        <v>46156.496516203704</v>
      </c>
      <c r="L925" s="21">
        <v>46157.636967592596</v>
      </c>
      <c r="M925" s="137" t="s">
        <v>347</v>
      </c>
      <c r="N925" s="137" t="s">
        <v>348</v>
      </c>
      <c r="O925" s="137" t="s">
        <v>41</v>
      </c>
      <c r="P925" s="137">
        <v>0</v>
      </c>
      <c r="Q925" s="137" t="s">
        <v>191</v>
      </c>
      <c r="R925" s="137" t="s">
        <v>342</v>
      </c>
    </row>
    <row r="926" spans="1:18" s="137" customFormat="1">
      <c r="A926" s="137" t="s">
        <v>186</v>
      </c>
      <c r="B926" s="137" t="s">
        <v>10</v>
      </c>
      <c r="C926" s="137" t="s">
        <v>185</v>
      </c>
      <c r="D926" s="137" t="s">
        <v>331</v>
      </c>
      <c r="E926" s="137">
        <v>32462</v>
      </c>
      <c r="F926" s="137" t="s">
        <v>5</v>
      </c>
      <c r="G926" s="137" t="s">
        <v>28</v>
      </c>
      <c r="H926" s="137" t="s">
        <v>341</v>
      </c>
      <c r="I926" s="137">
        <v>512816440</v>
      </c>
      <c r="J926" s="137" t="s">
        <v>224</v>
      </c>
      <c r="K926" s="21">
        <v>46156.496516203704</v>
      </c>
      <c r="L926" s="21">
        <v>46157.636967592596</v>
      </c>
      <c r="M926" s="137" t="s">
        <v>347</v>
      </c>
      <c r="N926" s="137" t="s">
        <v>349</v>
      </c>
      <c r="O926" s="137" t="s">
        <v>39</v>
      </c>
      <c r="P926" s="137">
        <v>0</v>
      </c>
      <c r="Q926" s="137" t="s">
        <v>191</v>
      </c>
      <c r="R926" s="137" t="s">
        <v>342</v>
      </c>
    </row>
    <row r="927" spans="1:18" s="137" customFormat="1">
      <c r="A927" s="137" t="s">
        <v>186</v>
      </c>
      <c r="B927" s="137" t="s">
        <v>10</v>
      </c>
      <c r="C927" s="137" t="s">
        <v>185</v>
      </c>
      <c r="D927" s="137" t="s">
        <v>331</v>
      </c>
      <c r="E927" s="137">
        <v>32462</v>
      </c>
      <c r="F927" s="137" t="s">
        <v>5</v>
      </c>
      <c r="G927" s="137" t="s">
        <v>28</v>
      </c>
      <c r="H927" s="137" t="s">
        <v>341</v>
      </c>
      <c r="I927" s="137">
        <v>512816440</v>
      </c>
      <c r="J927" s="137" t="s">
        <v>224</v>
      </c>
      <c r="K927" s="21">
        <v>46156.496516203704</v>
      </c>
      <c r="L927" s="21">
        <v>46157.636967592596</v>
      </c>
      <c r="M927" s="137" t="s">
        <v>347</v>
      </c>
      <c r="N927" s="137" t="s">
        <v>329</v>
      </c>
      <c r="O927" s="137" t="s">
        <v>35</v>
      </c>
      <c r="P927" s="137">
        <v>0</v>
      </c>
      <c r="Q927" s="137" t="s">
        <v>191</v>
      </c>
      <c r="R927" s="137" t="s">
        <v>342</v>
      </c>
    </row>
    <row r="928" spans="1:18" s="137" customFormat="1">
      <c r="A928" s="137" t="s">
        <v>186</v>
      </c>
      <c r="B928" s="137" t="s">
        <v>10</v>
      </c>
      <c r="C928" s="137" t="s">
        <v>185</v>
      </c>
      <c r="D928" s="137" t="s">
        <v>331</v>
      </c>
      <c r="E928" s="137">
        <v>32462</v>
      </c>
      <c r="F928" s="137" t="s">
        <v>5</v>
      </c>
      <c r="G928" s="137" t="s">
        <v>28</v>
      </c>
      <c r="H928" s="137" t="s">
        <v>341</v>
      </c>
      <c r="I928" s="137">
        <v>512816440</v>
      </c>
      <c r="J928" s="137" t="s">
        <v>224</v>
      </c>
      <c r="K928" s="21">
        <v>46156.496516203704</v>
      </c>
      <c r="L928" s="21">
        <v>46157.636967592596</v>
      </c>
      <c r="M928" s="137" t="s">
        <v>347</v>
      </c>
      <c r="N928" s="137" t="s">
        <v>194</v>
      </c>
      <c r="O928" s="137" t="s">
        <v>41</v>
      </c>
      <c r="P928" s="137">
        <v>0</v>
      </c>
      <c r="Q928" s="137" t="s">
        <v>191</v>
      </c>
      <c r="R928" s="137" t="s">
        <v>342</v>
      </c>
    </row>
    <row r="929" spans="1:18" s="137" customFormat="1">
      <c r="A929" s="137" t="s">
        <v>186</v>
      </c>
      <c r="B929" s="137" t="s">
        <v>10</v>
      </c>
      <c r="C929" s="137" t="s">
        <v>185</v>
      </c>
      <c r="D929" s="137" t="s">
        <v>331</v>
      </c>
      <c r="E929" s="137">
        <v>32462</v>
      </c>
      <c r="F929" s="137" t="s">
        <v>5</v>
      </c>
      <c r="G929" s="137" t="s">
        <v>28</v>
      </c>
      <c r="H929" s="137" t="s">
        <v>341</v>
      </c>
      <c r="I929" s="137">
        <v>512816440</v>
      </c>
      <c r="J929" s="137" t="s">
        <v>224</v>
      </c>
      <c r="K929" s="21">
        <v>46156.496516203704</v>
      </c>
      <c r="L929" s="21">
        <v>46157.636967592596</v>
      </c>
      <c r="M929" s="137" t="s">
        <v>347</v>
      </c>
      <c r="N929" s="137" t="s">
        <v>350</v>
      </c>
      <c r="O929" s="137" t="s">
        <v>39</v>
      </c>
      <c r="P929" s="137">
        <v>0</v>
      </c>
      <c r="Q929" s="137" t="s">
        <v>191</v>
      </c>
      <c r="R929" s="137" t="s">
        <v>342</v>
      </c>
    </row>
    <row r="930" spans="1:18" s="137" customFormat="1">
      <c r="A930" s="137" t="s">
        <v>186</v>
      </c>
      <c r="B930" s="137" t="s">
        <v>10</v>
      </c>
      <c r="C930" s="137" t="s">
        <v>185</v>
      </c>
      <c r="D930" s="137" t="s">
        <v>331</v>
      </c>
      <c r="E930" s="137">
        <v>32462</v>
      </c>
      <c r="F930" s="137" t="s">
        <v>5</v>
      </c>
      <c r="G930" s="137" t="s">
        <v>28</v>
      </c>
      <c r="H930" s="137" t="s">
        <v>341</v>
      </c>
      <c r="I930" s="137">
        <v>512816440</v>
      </c>
      <c r="J930" s="137" t="s">
        <v>224</v>
      </c>
      <c r="K930" s="21">
        <v>46156.496516203704</v>
      </c>
      <c r="L930" s="21">
        <v>46157.636967592596</v>
      </c>
      <c r="M930" s="137" t="s">
        <v>347</v>
      </c>
      <c r="N930" s="137" t="s">
        <v>195</v>
      </c>
      <c r="O930" s="137" t="s">
        <v>41</v>
      </c>
      <c r="P930" s="137">
        <v>0</v>
      </c>
      <c r="Q930" s="137" t="s">
        <v>191</v>
      </c>
      <c r="R930" s="137" t="s">
        <v>342</v>
      </c>
    </row>
    <row r="931" spans="1:18" s="137" customFormat="1">
      <c r="A931" s="137" t="s">
        <v>186</v>
      </c>
      <c r="B931" s="137" t="s">
        <v>10</v>
      </c>
      <c r="C931" s="137" t="s">
        <v>185</v>
      </c>
      <c r="D931" s="137" t="s">
        <v>331</v>
      </c>
      <c r="E931" s="137">
        <v>32462</v>
      </c>
      <c r="F931" s="137" t="s">
        <v>5</v>
      </c>
      <c r="G931" s="137" t="s">
        <v>28</v>
      </c>
      <c r="H931" s="137" t="s">
        <v>341</v>
      </c>
      <c r="I931" s="137">
        <v>512816440</v>
      </c>
      <c r="J931" s="137" t="s">
        <v>224</v>
      </c>
      <c r="K931" s="21">
        <v>46156.496516203704</v>
      </c>
      <c r="L931" s="21">
        <v>46157.636967592596</v>
      </c>
      <c r="M931" s="137" t="s">
        <v>347</v>
      </c>
      <c r="N931" s="137" t="s">
        <v>351</v>
      </c>
      <c r="O931" s="137" t="s">
        <v>35</v>
      </c>
      <c r="P931" s="137">
        <v>0</v>
      </c>
      <c r="Q931" s="137" t="s">
        <v>191</v>
      </c>
      <c r="R931" s="137" t="s">
        <v>342</v>
      </c>
    </row>
    <row r="932" spans="1:18" s="137" customFormat="1">
      <c r="A932" s="137" t="s">
        <v>186</v>
      </c>
      <c r="B932" s="137" t="s">
        <v>10</v>
      </c>
      <c r="C932" s="137" t="s">
        <v>185</v>
      </c>
      <c r="D932" s="137" t="s">
        <v>331</v>
      </c>
      <c r="E932" s="137">
        <v>32462</v>
      </c>
      <c r="F932" s="137" t="s">
        <v>5</v>
      </c>
      <c r="G932" s="137" t="s">
        <v>28</v>
      </c>
      <c r="H932" s="137" t="s">
        <v>341</v>
      </c>
      <c r="I932" s="137">
        <v>512816440</v>
      </c>
      <c r="J932" s="137" t="s">
        <v>224</v>
      </c>
      <c r="K932" s="21">
        <v>46156.496516203704</v>
      </c>
      <c r="L932" s="21">
        <v>46157.636967592596</v>
      </c>
      <c r="M932" s="137" t="s">
        <v>347</v>
      </c>
      <c r="N932" s="137" t="s">
        <v>196</v>
      </c>
      <c r="O932" s="137" t="s">
        <v>41</v>
      </c>
      <c r="P932" s="137">
        <v>0</v>
      </c>
      <c r="Q932" s="137" t="s">
        <v>191</v>
      </c>
      <c r="R932" s="137" t="s">
        <v>342</v>
      </c>
    </row>
    <row r="933" spans="1:18" s="137" customFormat="1">
      <c r="A933" s="137" t="s">
        <v>186</v>
      </c>
      <c r="B933" s="137" t="s">
        <v>10</v>
      </c>
      <c r="C933" s="137" t="s">
        <v>185</v>
      </c>
      <c r="D933" s="137" t="s">
        <v>331</v>
      </c>
      <c r="E933" s="137">
        <v>32462</v>
      </c>
      <c r="F933" s="137" t="s">
        <v>5</v>
      </c>
      <c r="G933" s="137" t="s">
        <v>28</v>
      </c>
      <c r="H933" s="137" t="s">
        <v>341</v>
      </c>
      <c r="I933" s="137">
        <v>512816440</v>
      </c>
      <c r="J933" s="137" t="s">
        <v>224</v>
      </c>
      <c r="K933" s="21">
        <v>46156.496516203704</v>
      </c>
      <c r="L933" s="21">
        <v>46157.636967592596</v>
      </c>
      <c r="M933" s="137" t="s">
        <v>352</v>
      </c>
      <c r="N933" s="137" t="s">
        <v>352</v>
      </c>
      <c r="O933" s="137" t="s">
        <v>35</v>
      </c>
      <c r="P933" s="137">
        <v>0</v>
      </c>
      <c r="Q933" s="137" t="s">
        <v>191</v>
      </c>
      <c r="R933" s="137" t="s">
        <v>342</v>
      </c>
    </row>
    <row r="934" spans="1:18" s="137" customFormat="1">
      <c r="A934" s="137" t="s">
        <v>186</v>
      </c>
      <c r="B934" s="137" t="s">
        <v>10</v>
      </c>
      <c r="C934" s="137" t="s">
        <v>185</v>
      </c>
      <c r="D934" s="137" t="s">
        <v>331</v>
      </c>
      <c r="E934" s="137">
        <v>32462</v>
      </c>
      <c r="F934" s="137" t="s">
        <v>5</v>
      </c>
      <c r="G934" s="137" t="s">
        <v>28</v>
      </c>
      <c r="H934" s="137" t="s">
        <v>341</v>
      </c>
      <c r="I934" s="137">
        <v>512816440</v>
      </c>
      <c r="J934" s="137" t="s">
        <v>224</v>
      </c>
      <c r="K934" s="21">
        <v>46156.496516203704</v>
      </c>
      <c r="L934" s="21">
        <v>46157.636967592596</v>
      </c>
      <c r="M934" s="137" t="s">
        <v>353</v>
      </c>
      <c r="N934" s="137" t="s">
        <v>197</v>
      </c>
      <c r="O934" s="137" t="s">
        <v>41</v>
      </c>
      <c r="P934" s="137">
        <v>0</v>
      </c>
      <c r="Q934" s="137" t="s">
        <v>191</v>
      </c>
      <c r="R934" s="137" t="s">
        <v>342</v>
      </c>
    </row>
    <row r="935" spans="1:18" s="137" customFormat="1">
      <c r="A935" s="137" t="s">
        <v>186</v>
      </c>
      <c r="B935" s="137" t="s">
        <v>10</v>
      </c>
      <c r="C935" s="137" t="s">
        <v>185</v>
      </c>
      <c r="D935" s="137" t="s">
        <v>331</v>
      </c>
      <c r="E935" s="137">
        <v>32462</v>
      </c>
      <c r="F935" s="137" t="s">
        <v>5</v>
      </c>
      <c r="G935" s="137" t="s">
        <v>28</v>
      </c>
      <c r="H935" s="137" t="s">
        <v>341</v>
      </c>
      <c r="I935" s="137">
        <v>512816440</v>
      </c>
      <c r="J935" s="137" t="s">
        <v>224</v>
      </c>
      <c r="K935" s="21">
        <v>46156.496516203704</v>
      </c>
      <c r="L935" s="21">
        <v>46157.636967592596</v>
      </c>
      <c r="M935" s="137" t="s">
        <v>353</v>
      </c>
      <c r="N935" s="137" t="s">
        <v>330</v>
      </c>
      <c r="O935" s="137" t="s">
        <v>41</v>
      </c>
      <c r="P935" s="137">
        <v>0</v>
      </c>
      <c r="Q935" s="137" t="s">
        <v>191</v>
      </c>
      <c r="R935" s="137" t="s">
        <v>342</v>
      </c>
    </row>
    <row r="936" spans="1:18" s="137" customFormat="1">
      <c r="A936" s="137" t="s">
        <v>186</v>
      </c>
      <c r="B936" s="137" t="s">
        <v>10</v>
      </c>
      <c r="C936" s="137" t="s">
        <v>185</v>
      </c>
      <c r="D936" s="137" t="s">
        <v>331</v>
      </c>
      <c r="E936" s="137">
        <v>32462</v>
      </c>
      <c r="F936" s="137" t="s">
        <v>5</v>
      </c>
      <c r="G936" s="137" t="s">
        <v>28</v>
      </c>
      <c r="H936" s="137" t="s">
        <v>341</v>
      </c>
      <c r="I936" s="137">
        <v>512816440</v>
      </c>
      <c r="J936" s="137" t="s">
        <v>224</v>
      </c>
      <c r="K936" s="21">
        <v>46156.496516203704</v>
      </c>
      <c r="L936" s="21">
        <v>46157.636967592596</v>
      </c>
      <c r="M936" s="137" t="s">
        <v>353</v>
      </c>
      <c r="N936" s="137" t="s">
        <v>354</v>
      </c>
      <c r="O936" s="137" t="s">
        <v>39</v>
      </c>
      <c r="P936" s="137">
        <v>0</v>
      </c>
      <c r="Q936" s="137" t="s">
        <v>191</v>
      </c>
      <c r="R936" s="137" t="s">
        <v>342</v>
      </c>
    </row>
    <row r="937" spans="1:18" s="137" customFormat="1">
      <c r="A937" s="137" t="s">
        <v>186</v>
      </c>
      <c r="B937" s="137" t="s">
        <v>10</v>
      </c>
      <c r="C937" s="137" t="s">
        <v>185</v>
      </c>
      <c r="D937" s="137" t="s">
        <v>331</v>
      </c>
      <c r="E937" s="137">
        <v>32462</v>
      </c>
      <c r="F937" s="137" t="s">
        <v>5</v>
      </c>
      <c r="G937" s="137" t="s">
        <v>28</v>
      </c>
      <c r="H937" s="137" t="s">
        <v>341</v>
      </c>
      <c r="I937" s="137">
        <v>512816440</v>
      </c>
      <c r="J937" s="137" t="s">
        <v>224</v>
      </c>
      <c r="K937" s="21">
        <v>46156.496516203704</v>
      </c>
      <c r="L937" s="21">
        <v>46157.636967592596</v>
      </c>
      <c r="M937" s="137" t="s">
        <v>353</v>
      </c>
      <c r="N937" s="137" t="s">
        <v>355</v>
      </c>
      <c r="O937" s="137" t="s">
        <v>35</v>
      </c>
      <c r="P937" s="137">
        <v>0</v>
      </c>
      <c r="Q937" s="137" t="s">
        <v>191</v>
      </c>
      <c r="R937" s="137" t="s">
        <v>342</v>
      </c>
    </row>
    <row r="938" spans="1:18" s="137" customFormat="1">
      <c r="A938" s="137" t="s">
        <v>186</v>
      </c>
      <c r="B938" s="137" t="s">
        <v>10</v>
      </c>
      <c r="C938" s="137" t="s">
        <v>185</v>
      </c>
      <c r="D938" s="137" t="s">
        <v>331</v>
      </c>
      <c r="E938" s="137">
        <v>32462</v>
      </c>
      <c r="F938" s="137" t="s">
        <v>5</v>
      </c>
      <c r="G938" s="137" t="s">
        <v>28</v>
      </c>
      <c r="H938" s="137" t="s">
        <v>341</v>
      </c>
      <c r="I938" s="137">
        <v>512816440</v>
      </c>
      <c r="J938" s="137" t="s">
        <v>224</v>
      </c>
      <c r="K938" s="21">
        <v>46156.496516203704</v>
      </c>
      <c r="L938" s="21">
        <v>46157.636967592596</v>
      </c>
      <c r="M938" s="137" t="s">
        <v>353</v>
      </c>
      <c r="N938" s="137" t="s">
        <v>356</v>
      </c>
      <c r="O938" s="137" t="s">
        <v>39</v>
      </c>
      <c r="P938" s="137">
        <v>0</v>
      </c>
      <c r="Q938" s="137" t="s">
        <v>191</v>
      </c>
      <c r="R938" s="137" t="s">
        <v>342</v>
      </c>
    </row>
    <row r="939" spans="1:18" s="137" customFormat="1">
      <c r="A939" s="137" t="s">
        <v>186</v>
      </c>
      <c r="B939" s="137" t="s">
        <v>10</v>
      </c>
      <c r="C939" s="137" t="s">
        <v>185</v>
      </c>
      <c r="D939" s="137" t="s">
        <v>331</v>
      </c>
      <c r="E939" s="137">
        <v>32462</v>
      </c>
      <c r="F939" s="137" t="s">
        <v>5</v>
      </c>
      <c r="G939" s="137" t="s">
        <v>28</v>
      </c>
      <c r="H939" s="137" t="s">
        <v>341</v>
      </c>
      <c r="I939" s="137">
        <v>512816440</v>
      </c>
      <c r="J939" s="137" t="s">
        <v>224</v>
      </c>
      <c r="K939" s="21">
        <v>46156.496516203704</v>
      </c>
      <c r="L939" s="21">
        <v>46157.636967592596</v>
      </c>
      <c r="M939" s="137" t="s">
        <v>353</v>
      </c>
      <c r="N939" s="137" t="s">
        <v>357</v>
      </c>
      <c r="O939" s="137" t="s">
        <v>39</v>
      </c>
      <c r="P939" s="137">
        <v>0</v>
      </c>
      <c r="Q939" s="137" t="s">
        <v>191</v>
      </c>
      <c r="R939" s="137" t="s">
        <v>342</v>
      </c>
    </row>
    <row r="940" spans="1:18" s="137" customFormat="1">
      <c r="A940" s="137" t="s">
        <v>186</v>
      </c>
      <c r="B940" s="137" t="s">
        <v>10</v>
      </c>
      <c r="C940" s="137" t="s">
        <v>185</v>
      </c>
      <c r="D940" s="137" t="s">
        <v>331</v>
      </c>
      <c r="E940" s="137">
        <v>32462</v>
      </c>
      <c r="F940" s="137" t="s">
        <v>5</v>
      </c>
      <c r="G940" s="137" t="s">
        <v>28</v>
      </c>
      <c r="H940" s="137" t="s">
        <v>341</v>
      </c>
      <c r="I940" s="137">
        <v>512816440</v>
      </c>
      <c r="J940" s="137" t="s">
        <v>224</v>
      </c>
      <c r="K940" s="21">
        <v>46156.496516203704</v>
      </c>
      <c r="L940" s="21">
        <v>46157.636967592596</v>
      </c>
      <c r="M940" s="137" t="s">
        <v>358</v>
      </c>
      <c r="N940" s="137" t="s">
        <v>359</v>
      </c>
      <c r="O940" s="137" t="s">
        <v>39</v>
      </c>
      <c r="P940" s="137">
        <v>0</v>
      </c>
      <c r="Q940" s="137" t="s">
        <v>191</v>
      </c>
      <c r="R940" s="137" t="s">
        <v>342</v>
      </c>
    </row>
    <row r="941" spans="1:18" s="137" customFormat="1">
      <c r="A941" s="137" t="s">
        <v>186</v>
      </c>
      <c r="B941" s="137" t="s">
        <v>10</v>
      </c>
      <c r="C941" s="137" t="s">
        <v>185</v>
      </c>
      <c r="D941" s="137" t="s">
        <v>331</v>
      </c>
      <c r="E941" s="137">
        <v>32462</v>
      </c>
      <c r="F941" s="137" t="s">
        <v>5</v>
      </c>
      <c r="G941" s="137" t="s">
        <v>28</v>
      </c>
      <c r="H941" s="137" t="s">
        <v>341</v>
      </c>
      <c r="I941" s="137">
        <v>512816440</v>
      </c>
      <c r="J941" s="137" t="s">
        <v>224</v>
      </c>
      <c r="K941" s="21">
        <v>46156.496516203704</v>
      </c>
      <c r="L941" s="21">
        <v>46157.636967592596</v>
      </c>
      <c r="M941" s="137" t="s">
        <v>358</v>
      </c>
      <c r="N941" s="137" t="s">
        <v>360</v>
      </c>
      <c r="O941" s="137" t="s">
        <v>35</v>
      </c>
      <c r="P941" s="137">
        <v>0</v>
      </c>
      <c r="Q941" s="137" t="s">
        <v>191</v>
      </c>
      <c r="R941" s="137" t="s">
        <v>342</v>
      </c>
    </row>
    <row r="942" spans="1:18" s="137" customFormat="1">
      <c r="A942" s="137" t="s">
        <v>186</v>
      </c>
      <c r="B942" s="137" t="s">
        <v>10</v>
      </c>
      <c r="C942" s="137" t="s">
        <v>185</v>
      </c>
      <c r="D942" s="137" t="s">
        <v>331</v>
      </c>
      <c r="E942" s="137">
        <v>32462</v>
      </c>
      <c r="F942" s="137" t="s">
        <v>5</v>
      </c>
      <c r="G942" s="137" t="s">
        <v>28</v>
      </c>
      <c r="H942" s="137" t="s">
        <v>341</v>
      </c>
      <c r="I942" s="137">
        <v>512816440</v>
      </c>
      <c r="J942" s="137" t="s">
        <v>224</v>
      </c>
      <c r="K942" s="21">
        <v>46156.496516203704</v>
      </c>
      <c r="L942" s="21">
        <v>46157.636967592596</v>
      </c>
      <c r="M942" s="137" t="s">
        <v>358</v>
      </c>
      <c r="N942" s="137" t="s">
        <v>361</v>
      </c>
      <c r="O942" s="137" t="s">
        <v>41</v>
      </c>
      <c r="P942" s="137">
        <v>0</v>
      </c>
      <c r="Q942" s="137" t="s">
        <v>191</v>
      </c>
      <c r="R942" s="137" t="s">
        <v>342</v>
      </c>
    </row>
    <row r="943" spans="1:18" s="137" customFormat="1">
      <c r="A943" s="137" t="s">
        <v>186</v>
      </c>
      <c r="B943" s="137" t="s">
        <v>10</v>
      </c>
      <c r="C943" s="137" t="s">
        <v>185</v>
      </c>
      <c r="D943" s="137" t="s">
        <v>331</v>
      </c>
      <c r="E943" s="137">
        <v>32462</v>
      </c>
      <c r="F943" s="137" t="s">
        <v>5</v>
      </c>
      <c r="G943" s="137" t="s">
        <v>28</v>
      </c>
      <c r="H943" s="137" t="s">
        <v>341</v>
      </c>
      <c r="I943" s="137">
        <v>512816440</v>
      </c>
      <c r="J943" s="137" t="s">
        <v>224</v>
      </c>
      <c r="K943" s="21">
        <v>46156.496516203704</v>
      </c>
      <c r="L943" s="21">
        <v>46157.636967592596</v>
      </c>
      <c r="M943" s="137" t="s">
        <v>362</v>
      </c>
      <c r="N943" s="137" t="s">
        <v>363</v>
      </c>
      <c r="O943" s="137" t="s">
        <v>37</v>
      </c>
      <c r="P943" s="137">
        <v>0</v>
      </c>
      <c r="Q943" s="137" t="s">
        <v>191</v>
      </c>
      <c r="R943" s="137" t="s">
        <v>342</v>
      </c>
    </row>
    <row r="944" spans="1:18" s="137" customFormat="1">
      <c r="A944" s="137" t="s">
        <v>186</v>
      </c>
      <c r="B944" s="137" t="s">
        <v>10</v>
      </c>
      <c r="C944" s="137" t="s">
        <v>185</v>
      </c>
      <c r="D944" s="137" t="s">
        <v>331</v>
      </c>
      <c r="E944" s="137">
        <v>32462</v>
      </c>
      <c r="F944" s="137" t="s">
        <v>5</v>
      </c>
      <c r="G944" s="137" t="s">
        <v>28</v>
      </c>
      <c r="H944" s="137" t="s">
        <v>341</v>
      </c>
      <c r="I944" s="137">
        <v>512816440</v>
      </c>
      <c r="J944" s="137" t="s">
        <v>224</v>
      </c>
      <c r="K944" s="21">
        <v>46156.496516203704</v>
      </c>
      <c r="L944" s="21">
        <v>46157.636967592596</v>
      </c>
      <c r="M944" s="137" t="s">
        <v>364</v>
      </c>
      <c r="N944" s="137" t="s">
        <v>365</v>
      </c>
      <c r="O944" s="137" t="s">
        <v>35</v>
      </c>
      <c r="P944" s="137">
        <v>0</v>
      </c>
      <c r="Q944" s="137" t="s">
        <v>191</v>
      </c>
      <c r="R944" s="137" t="s">
        <v>342</v>
      </c>
    </row>
    <row r="945" spans="1:19" s="137" customFormat="1">
      <c r="A945" s="137" t="s">
        <v>186</v>
      </c>
      <c r="B945" s="137" t="s">
        <v>10</v>
      </c>
      <c r="C945" s="137" t="s">
        <v>185</v>
      </c>
      <c r="D945" s="137" t="s">
        <v>331</v>
      </c>
      <c r="E945" s="137">
        <v>32462</v>
      </c>
      <c r="F945" s="137" t="s">
        <v>5</v>
      </c>
      <c r="G945" s="137" t="s">
        <v>28</v>
      </c>
      <c r="H945" s="137" t="s">
        <v>341</v>
      </c>
      <c r="I945" s="137">
        <v>512816440</v>
      </c>
      <c r="J945" s="137" t="s">
        <v>224</v>
      </c>
      <c r="K945" s="21">
        <v>46156.496516203704</v>
      </c>
      <c r="L945" s="21">
        <v>46157.636967592596</v>
      </c>
      <c r="M945" s="137" t="s">
        <v>364</v>
      </c>
      <c r="N945" s="137" t="s">
        <v>366</v>
      </c>
      <c r="O945" s="137" t="s">
        <v>35</v>
      </c>
      <c r="P945" s="137">
        <v>0</v>
      </c>
      <c r="Q945" s="137" t="s">
        <v>191</v>
      </c>
      <c r="R945" s="137" t="s">
        <v>342</v>
      </c>
    </row>
    <row r="946" spans="1:19" s="137" customFormat="1">
      <c r="A946" s="137" t="s">
        <v>186</v>
      </c>
      <c r="B946" s="137" t="s">
        <v>10</v>
      </c>
      <c r="C946" s="137" t="s">
        <v>185</v>
      </c>
      <c r="D946" s="137" t="s">
        <v>331</v>
      </c>
      <c r="E946" s="137">
        <v>32462</v>
      </c>
      <c r="F946" s="137" t="s">
        <v>5</v>
      </c>
      <c r="G946" s="137" t="s">
        <v>28</v>
      </c>
      <c r="H946" s="137" t="s">
        <v>341</v>
      </c>
      <c r="I946" s="137">
        <v>512816440</v>
      </c>
      <c r="J946" s="137" t="s">
        <v>224</v>
      </c>
      <c r="K946" s="21">
        <v>46156.496516203704</v>
      </c>
      <c r="L946" s="21">
        <v>46157.636967592596</v>
      </c>
      <c r="M946" s="137" t="s">
        <v>364</v>
      </c>
      <c r="N946" s="137" t="s">
        <v>367</v>
      </c>
      <c r="O946" s="137" t="s">
        <v>41</v>
      </c>
      <c r="P946" s="137">
        <v>0</v>
      </c>
      <c r="Q946" s="137" t="s">
        <v>191</v>
      </c>
      <c r="R946" s="137" t="s">
        <v>342</v>
      </c>
    </row>
    <row r="947" spans="1:19" s="137" customFormat="1">
      <c r="A947" s="137" t="s">
        <v>186</v>
      </c>
      <c r="B947" s="137" t="s">
        <v>10</v>
      </c>
      <c r="C947" s="137" t="s">
        <v>185</v>
      </c>
      <c r="D947" s="137" t="s">
        <v>300</v>
      </c>
      <c r="E947" s="137">
        <v>33271</v>
      </c>
      <c r="F947" s="137" t="s">
        <v>5</v>
      </c>
      <c r="G947" s="137" t="s">
        <v>28</v>
      </c>
      <c r="H947" s="137" t="s">
        <v>341</v>
      </c>
      <c r="I947" s="137">
        <v>512818359</v>
      </c>
      <c r="J947" s="137" t="s">
        <v>224</v>
      </c>
      <c r="K947" s="21">
        <v>46156.651006944441</v>
      </c>
      <c r="L947" s="21">
        <v>46157.653090277781</v>
      </c>
      <c r="M947" s="137" t="s">
        <v>287</v>
      </c>
      <c r="N947" s="137" t="s">
        <v>287</v>
      </c>
      <c r="O947" s="137" t="s">
        <v>35</v>
      </c>
      <c r="P947" s="137">
        <v>0</v>
      </c>
      <c r="Q947" s="137" t="s">
        <v>191</v>
      </c>
      <c r="R947" s="137" t="s">
        <v>342</v>
      </c>
      <c r="S947" s="137" t="s">
        <v>254</v>
      </c>
    </row>
    <row r="948" spans="1:19" s="137" customFormat="1">
      <c r="A948" s="137" t="s">
        <v>186</v>
      </c>
      <c r="B948" s="137" t="s">
        <v>10</v>
      </c>
      <c r="C948" s="137" t="s">
        <v>185</v>
      </c>
      <c r="D948" s="137" t="s">
        <v>300</v>
      </c>
      <c r="E948" s="137">
        <v>33271</v>
      </c>
      <c r="F948" s="137" t="s">
        <v>5</v>
      </c>
      <c r="G948" s="137" t="s">
        <v>28</v>
      </c>
      <c r="H948" s="137" t="s">
        <v>341</v>
      </c>
      <c r="I948" s="137">
        <v>512818359</v>
      </c>
      <c r="J948" s="137" t="s">
        <v>224</v>
      </c>
      <c r="K948" s="21">
        <v>46156.651006944441</v>
      </c>
      <c r="L948" s="21">
        <v>46157.653090277781</v>
      </c>
      <c r="M948" s="137" t="s">
        <v>343</v>
      </c>
      <c r="N948" s="137" t="s">
        <v>288</v>
      </c>
      <c r="O948" s="137" t="s">
        <v>39</v>
      </c>
      <c r="P948" s="137">
        <v>0</v>
      </c>
      <c r="Q948" s="137" t="s">
        <v>191</v>
      </c>
      <c r="R948" s="137" t="s">
        <v>342</v>
      </c>
      <c r="S948" s="137" t="s">
        <v>254</v>
      </c>
    </row>
    <row r="949" spans="1:19" s="137" customFormat="1">
      <c r="A949" s="137" t="s">
        <v>186</v>
      </c>
      <c r="B949" s="137" t="s">
        <v>10</v>
      </c>
      <c r="C949" s="137" t="s">
        <v>185</v>
      </c>
      <c r="D949" s="137" t="s">
        <v>300</v>
      </c>
      <c r="E949" s="137">
        <v>33271</v>
      </c>
      <c r="F949" s="137" t="s">
        <v>5</v>
      </c>
      <c r="G949" s="137" t="s">
        <v>28</v>
      </c>
      <c r="H949" s="137" t="s">
        <v>341</v>
      </c>
      <c r="I949" s="137">
        <v>512818359</v>
      </c>
      <c r="J949" s="137" t="s">
        <v>224</v>
      </c>
      <c r="K949" s="21">
        <v>46156.651006944441</v>
      </c>
      <c r="L949" s="21">
        <v>46157.653090277781</v>
      </c>
      <c r="M949" s="137" t="s">
        <v>343</v>
      </c>
      <c r="N949" s="137" t="s">
        <v>193</v>
      </c>
      <c r="O949" s="137" t="s">
        <v>35</v>
      </c>
      <c r="P949" s="137">
        <v>0</v>
      </c>
      <c r="Q949" s="137" t="s">
        <v>191</v>
      </c>
      <c r="R949" s="137" t="s">
        <v>342</v>
      </c>
      <c r="S949" s="137" t="s">
        <v>254</v>
      </c>
    </row>
    <row r="950" spans="1:19" s="137" customFormat="1">
      <c r="A950" s="137" t="s">
        <v>186</v>
      </c>
      <c r="B950" s="137" t="s">
        <v>10</v>
      </c>
      <c r="C950" s="137" t="s">
        <v>185</v>
      </c>
      <c r="D950" s="137" t="s">
        <v>300</v>
      </c>
      <c r="E950" s="137">
        <v>33271</v>
      </c>
      <c r="F950" s="137" t="s">
        <v>5</v>
      </c>
      <c r="G950" s="137" t="s">
        <v>28</v>
      </c>
      <c r="H950" s="137" t="s">
        <v>341</v>
      </c>
      <c r="I950" s="137">
        <v>512818359</v>
      </c>
      <c r="J950" s="137" t="s">
        <v>224</v>
      </c>
      <c r="K950" s="21">
        <v>46156.651006944441</v>
      </c>
      <c r="L950" s="21">
        <v>46157.653090277781</v>
      </c>
      <c r="M950" s="137" t="s">
        <v>344</v>
      </c>
      <c r="N950" s="137" t="s">
        <v>345</v>
      </c>
      <c r="O950" s="137" t="s">
        <v>39</v>
      </c>
      <c r="P950" s="137">
        <v>0</v>
      </c>
      <c r="Q950" s="137" t="s">
        <v>191</v>
      </c>
      <c r="R950" s="137" t="s">
        <v>342</v>
      </c>
      <c r="S950" s="137" t="s">
        <v>254</v>
      </c>
    </row>
    <row r="951" spans="1:19" s="137" customFormat="1">
      <c r="A951" s="137" t="s">
        <v>186</v>
      </c>
      <c r="B951" s="137" t="s">
        <v>10</v>
      </c>
      <c r="C951" s="137" t="s">
        <v>185</v>
      </c>
      <c r="D951" s="137" t="s">
        <v>300</v>
      </c>
      <c r="E951" s="137">
        <v>33271</v>
      </c>
      <c r="F951" s="137" t="s">
        <v>5</v>
      </c>
      <c r="G951" s="137" t="s">
        <v>28</v>
      </c>
      <c r="H951" s="137" t="s">
        <v>341</v>
      </c>
      <c r="I951" s="137">
        <v>512818359</v>
      </c>
      <c r="J951" s="137" t="s">
        <v>224</v>
      </c>
      <c r="K951" s="21">
        <v>46156.651006944441</v>
      </c>
      <c r="L951" s="21">
        <v>46157.653090277781</v>
      </c>
      <c r="M951" s="137" t="s">
        <v>344</v>
      </c>
      <c r="N951" s="137" t="s">
        <v>346</v>
      </c>
      <c r="O951" s="137" t="s">
        <v>39</v>
      </c>
      <c r="P951" s="137">
        <v>0</v>
      </c>
      <c r="Q951" s="137" t="s">
        <v>191</v>
      </c>
      <c r="R951" s="137" t="s">
        <v>342</v>
      </c>
      <c r="S951" s="137" t="s">
        <v>254</v>
      </c>
    </row>
    <row r="952" spans="1:19" s="137" customFormat="1">
      <c r="A952" s="137" t="s">
        <v>186</v>
      </c>
      <c r="B952" s="137" t="s">
        <v>10</v>
      </c>
      <c r="C952" s="137" t="s">
        <v>185</v>
      </c>
      <c r="D952" s="137" t="s">
        <v>300</v>
      </c>
      <c r="E952" s="137">
        <v>33271</v>
      </c>
      <c r="F952" s="137" t="s">
        <v>5</v>
      </c>
      <c r="G952" s="137" t="s">
        <v>28</v>
      </c>
      <c r="H952" s="137" t="s">
        <v>341</v>
      </c>
      <c r="I952" s="137">
        <v>512818359</v>
      </c>
      <c r="J952" s="137" t="s">
        <v>224</v>
      </c>
      <c r="K952" s="21">
        <v>46156.651006944441</v>
      </c>
      <c r="L952" s="21">
        <v>46157.653090277781</v>
      </c>
      <c r="M952" s="137" t="s">
        <v>347</v>
      </c>
      <c r="N952" s="137" t="s">
        <v>348</v>
      </c>
      <c r="O952" s="137" t="s">
        <v>41</v>
      </c>
      <c r="P952" s="137">
        <v>0</v>
      </c>
      <c r="Q952" s="137" t="s">
        <v>191</v>
      </c>
      <c r="R952" s="137" t="s">
        <v>342</v>
      </c>
      <c r="S952" s="137" t="s">
        <v>254</v>
      </c>
    </row>
    <row r="953" spans="1:19" s="137" customFormat="1">
      <c r="A953" s="137" t="s">
        <v>186</v>
      </c>
      <c r="B953" s="137" t="s">
        <v>10</v>
      </c>
      <c r="C953" s="137" t="s">
        <v>185</v>
      </c>
      <c r="D953" s="137" t="s">
        <v>300</v>
      </c>
      <c r="E953" s="137">
        <v>33271</v>
      </c>
      <c r="F953" s="137" t="s">
        <v>5</v>
      </c>
      <c r="G953" s="137" t="s">
        <v>28</v>
      </c>
      <c r="H953" s="137" t="s">
        <v>341</v>
      </c>
      <c r="I953" s="137">
        <v>512818359</v>
      </c>
      <c r="J953" s="137" t="s">
        <v>224</v>
      </c>
      <c r="K953" s="21">
        <v>46156.651006944441</v>
      </c>
      <c r="L953" s="21">
        <v>46157.653090277781</v>
      </c>
      <c r="M953" s="137" t="s">
        <v>347</v>
      </c>
      <c r="N953" s="137" t="s">
        <v>349</v>
      </c>
      <c r="O953" s="137" t="s">
        <v>39</v>
      </c>
      <c r="P953" s="137">
        <v>0</v>
      </c>
      <c r="Q953" s="137" t="s">
        <v>191</v>
      </c>
      <c r="R953" s="137" t="s">
        <v>342</v>
      </c>
      <c r="S953" s="137" t="s">
        <v>254</v>
      </c>
    </row>
    <row r="954" spans="1:19" s="137" customFormat="1">
      <c r="A954" s="137" t="s">
        <v>186</v>
      </c>
      <c r="B954" s="137" t="s">
        <v>10</v>
      </c>
      <c r="C954" s="137" t="s">
        <v>185</v>
      </c>
      <c r="D954" s="137" t="s">
        <v>300</v>
      </c>
      <c r="E954" s="137">
        <v>33271</v>
      </c>
      <c r="F954" s="137" t="s">
        <v>5</v>
      </c>
      <c r="G954" s="137" t="s">
        <v>28</v>
      </c>
      <c r="H954" s="137" t="s">
        <v>341</v>
      </c>
      <c r="I954" s="137">
        <v>512818359</v>
      </c>
      <c r="J954" s="137" t="s">
        <v>224</v>
      </c>
      <c r="K954" s="21">
        <v>46156.651006944441</v>
      </c>
      <c r="L954" s="21">
        <v>46157.653090277781</v>
      </c>
      <c r="M954" s="137" t="s">
        <v>347</v>
      </c>
      <c r="N954" s="137" t="s">
        <v>329</v>
      </c>
      <c r="O954" s="137" t="s">
        <v>35</v>
      </c>
      <c r="P954" s="137">
        <v>0</v>
      </c>
      <c r="Q954" s="137" t="s">
        <v>191</v>
      </c>
      <c r="R954" s="137" t="s">
        <v>342</v>
      </c>
      <c r="S954" s="137" t="s">
        <v>254</v>
      </c>
    </row>
    <row r="955" spans="1:19" s="137" customFormat="1">
      <c r="A955" s="137" t="s">
        <v>186</v>
      </c>
      <c r="B955" s="137" t="s">
        <v>10</v>
      </c>
      <c r="C955" s="137" t="s">
        <v>185</v>
      </c>
      <c r="D955" s="137" t="s">
        <v>300</v>
      </c>
      <c r="E955" s="137">
        <v>33271</v>
      </c>
      <c r="F955" s="137" t="s">
        <v>5</v>
      </c>
      <c r="G955" s="137" t="s">
        <v>28</v>
      </c>
      <c r="H955" s="137" t="s">
        <v>341</v>
      </c>
      <c r="I955" s="137">
        <v>512818359</v>
      </c>
      <c r="J955" s="137" t="s">
        <v>224</v>
      </c>
      <c r="K955" s="21">
        <v>46156.651006944441</v>
      </c>
      <c r="L955" s="21">
        <v>46157.653090277781</v>
      </c>
      <c r="M955" s="137" t="s">
        <v>347</v>
      </c>
      <c r="N955" s="137" t="s">
        <v>194</v>
      </c>
      <c r="O955" s="137" t="s">
        <v>41</v>
      </c>
      <c r="P955" s="137">
        <v>0</v>
      </c>
      <c r="Q955" s="137" t="s">
        <v>191</v>
      </c>
      <c r="R955" s="137" t="s">
        <v>342</v>
      </c>
      <c r="S955" s="137" t="s">
        <v>254</v>
      </c>
    </row>
    <row r="956" spans="1:19" s="137" customFormat="1">
      <c r="A956" s="137" t="s">
        <v>186</v>
      </c>
      <c r="B956" s="137" t="s">
        <v>10</v>
      </c>
      <c r="C956" s="137" t="s">
        <v>185</v>
      </c>
      <c r="D956" s="137" t="s">
        <v>300</v>
      </c>
      <c r="E956" s="137">
        <v>33271</v>
      </c>
      <c r="F956" s="137" t="s">
        <v>5</v>
      </c>
      <c r="G956" s="137" t="s">
        <v>28</v>
      </c>
      <c r="H956" s="137" t="s">
        <v>341</v>
      </c>
      <c r="I956" s="137">
        <v>512818359</v>
      </c>
      <c r="J956" s="137" t="s">
        <v>224</v>
      </c>
      <c r="K956" s="21">
        <v>46156.651006944441</v>
      </c>
      <c r="L956" s="21">
        <v>46157.653090277781</v>
      </c>
      <c r="M956" s="137" t="s">
        <v>347</v>
      </c>
      <c r="N956" s="137" t="s">
        <v>350</v>
      </c>
      <c r="O956" s="137" t="s">
        <v>39</v>
      </c>
      <c r="P956" s="137">
        <v>0</v>
      </c>
      <c r="Q956" s="137" t="s">
        <v>191</v>
      </c>
      <c r="R956" s="137" t="s">
        <v>342</v>
      </c>
      <c r="S956" s="137" t="s">
        <v>254</v>
      </c>
    </row>
    <row r="957" spans="1:19" s="137" customFormat="1">
      <c r="A957" s="137" t="s">
        <v>186</v>
      </c>
      <c r="B957" s="137" t="s">
        <v>10</v>
      </c>
      <c r="C957" s="137" t="s">
        <v>185</v>
      </c>
      <c r="D957" s="137" t="s">
        <v>300</v>
      </c>
      <c r="E957" s="137">
        <v>33271</v>
      </c>
      <c r="F957" s="137" t="s">
        <v>5</v>
      </c>
      <c r="G957" s="137" t="s">
        <v>28</v>
      </c>
      <c r="H957" s="137" t="s">
        <v>341</v>
      </c>
      <c r="I957" s="137">
        <v>512818359</v>
      </c>
      <c r="J957" s="137" t="s">
        <v>224</v>
      </c>
      <c r="K957" s="21">
        <v>46156.651006944441</v>
      </c>
      <c r="L957" s="21">
        <v>46157.653090277781</v>
      </c>
      <c r="M957" s="137" t="s">
        <v>347</v>
      </c>
      <c r="N957" s="137" t="s">
        <v>195</v>
      </c>
      <c r="O957" s="137" t="s">
        <v>41</v>
      </c>
      <c r="P957" s="137">
        <v>0</v>
      </c>
      <c r="Q957" s="137" t="s">
        <v>191</v>
      </c>
      <c r="R957" s="137" t="s">
        <v>342</v>
      </c>
      <c r="S957" s="137" t="s">
        <v>254</v>
      </c>
    </row>
    <row r="958" spans="1:19" s="137" customFormat="1">
      <c r="A958" s="137" t="s">
        <v>186</v>
      </c>
      <c r="B958" s="137" t="s">
        <v>10</v>
      </c>
      <c r="C958" s="137" t="s">
        <v>185</v>
      </c>
      <c r="D958" s="137" t="s">
        <v>300</v>
      </c>
      <c r="E958" s="137">
        <v>33271</v>
      </c>
      <c r="F958" s="137" t="s">
        <v>5</v>
      </c>
      <c r="G958" s="137" t="s">
        <v>28</v>
      </c>
      <c r="H958" s="137" t="s">
        <v>341</v>
      </c>
      <c r="I958" s="137">
        <v>512818359</v>
      </c>
      <c r="J958" s="137" t="s">
        <v>224</v>
      </c>
      <c r="K958" s="21">
        <v>46156.651006944441</v>
      </c>
      <c r="L958" s="21">
        <v>46157.653090277781</v>
      </c>
      <c r="M958" s="137" t="s">
        <v>347</v>
      </c>
      <c r="N958" s="137" t="s">
        <v>351</v>
      </c>
      <c r="O958" s="137" t="s">
        <v>35</v>
      </c>
      <c r="P958" s="137">
        <v>0</v>
      </c>
      <c r="Q958" s="137" t="s">
        <v>191</v>
      </c>
      <c r="R958" s="137" t="s">
        <v>342</v>
      </c>
      <c r="S958" s="137" t="s">
        <v>254</v>
      </c>
    </row>
    <row r="959" spans="1:19" s="137" customFormat="1">
      <c r="A959" s="137" t="s">
        <v>186</v>
      </c>
      <c r="B959" s="137" t="s">
        <v>10</v>
      </c>
      <c r="C959" s="137" t="s">
        <v>185</v>
      </c>
      <c r="D959" s="137" t="s">
        <v>300</v>
      </c>
      <c r="E959" s="137">
        <v>33271</v>
      </c>
      <c r="F959" s="137" t="s">
        <v>5</v>
      </c>
      <c r="G959" s="137" t="s">
        <v>28</v>
      </c>
      <c r="H959" s="137" t="s">
        <v>341</v>
      </c>
      <c r="I959" s="137">
        <v>512818359</v>
      </c>
      <c r="J959" s="137" t="s">
        <v>224</v>
      </c>
      <c r="K959" s="21">
        <v>46156.651006944441</v>
      </c>
      <c r="L959" s="21">
        <v>46157.653090277781</v>
      </c>
      <c r="M959" s="137" t="s">
        <v>347</v>
      </c>
      <c r="N959" s="137" t="s">
        <v>196</v>
      </c>
      <c r="O959" s="137" t="s">
        <v>41</v>
      </c>
      <c r="P959" s="137">
        <v>0</v>
      </c>
      <c r="Q959" s="137" t="s">
        <v>191</v>
      </c>
      <c r="R959" s="137" t="s">
        <v>342</v>
      </c>
      <c r="S959" s="137" t="s">
        <v>254</v>
      </c>
    </row>
    <row r="960" spans="1:19" s="137" customFormat="1">
      <c r="A960" s="137" t="s">
        <v>186</v>
      </c>
      <c r="B960" s="137" t="s">
        <v>10</v>
      </c>
      <c r="C960" s="137" t="s">
        <v>185</v>
      </c>
      <c r="D960" s="137" t="s">
        <v>300</v>
      </c>
      <c r="E960" s="137">
        <v>33271</v>
      </c>
      <c r="F960" s="137" t="s">
        <v>5</v>
      </c>
      <c r="G960" s="137" t="s">
        <v>28</v>
      </c>
      <c r="H960" s="137" t="s">
        <v>341</v>
      </c>
      <c r="I960" s="137">
        <v>512818359</v>
      </c>
      <c r="J960" s="137" t="s">
        <v>224</v>
      </c>
      <c r="K960" s="21">
        <v>46156.651006944441</v>
      </c>
      <c r="L960" s="21">
        <v>46157.653090277781</v>
      </c>
      <c r="M960" s="137" t="s">
        <v>352</v>
      </c>
      <c r="N960" s="137" t="s">
        <v>352</v>
      </c>
      <c r="O960" s="137" t="s">
        <v>35</v>
      </c>
      <c r="P960" s="137">
        <v>0</v>
      </c>
      <c r="Q960" s="137" t="s">
        <v>191</v>
      </c>
      <c r="R960" s="137" t="s">
        <v>342</v>
      </c>
      <c r="S960" s="137" t="s">
        <v>254</v>
      </c>
    </row>
    <row r="961" spans="1:19" s="137" customFormat="1">
      <c r="A961" s="137" t="s">
        <v>186</v>
      </c>
      <c r="B961" s="137" t="s">
        <v>10</v>
      </c>
      <c r="C961" s="137" t="s">
        <v>185</v>
      </c>
      <c r="D961" s="137" t="s">
        <v>300</v>
      </c>
      <c r="E961" s="137">
        <v>33271</v>
      </c>
      <c r="F961" s="137" t="s">
        <v>5</v>
      </c>
      <c r="G961" s="137" t="s">
        <v>28</v>
      </c>
      <c r="H961" s="137" t="s">
        <v>341</v>
      </c>
      <c r="I961" s="137">
        <v>512818359</v>
      </c>
      <c r="J961" s="137" t="s">
        <v>224</v>
      </c>
      <c r="K961" s="21">
        <v>46156.651006944441</v>
      </c>
      <c r="L961" s="21">
        <v>46157.653090277781</v>
      </c>
      <c r="M961" s="137" t="s">
        <v>353</v>
      </c>
      <c r="N961" s="137" t="s">
        <v>197</v>
      </c>
      <c r="O961" s="137" t="s">
        <v>41</v>
      </c>
      <c r="P961" s="137">
        <v>0</v>
      </c>
      <c r="Q961" s="137" t="s">
        <v>191</v>
      </c>
      <c r="R961" s="137" t="s">
        <v>342</v>
      </c>
      <c r="S961" s="137" t="s">
        <v>254</v>
      </c>
    </row>
    <row r="962" spans="1:19" s="137" customFormat="1">
      <c r="A962" s="137" t="s">
        <v>186</v>
      </c>
      <c r="B962" s="137" t="s">
        <v>10</v>
      </c>
      <c r="C962" s="137" t="s">
        <v>185</v>
      </c>
      <c r="D962" s="137" t="s">
        <v>300</v>
      </c>
      <c r="E962" s="137">
        <v>33271</v>
      </c>
      <c r="F962" s="137" t="s">
        <v>5</v>
      </c>
      <c r="G962" s="137" t="s">
        <v>28</v>
      </c>
      <c r="H962" s="137" t="s">
        <v>341</v>
      </c>
      <c r="I962" s="137">
        <v>512818359</v>
      </c>
      <c r="J962" s="137" t="s">
        <v>224</v>
      </c>
      <c r="K962" s="21">
        <v>46156.651006944441</v>
      </c>
      <c r="L962" s="21">
        <v>46157.653090277781</v>
      </c>
      <c r="M962" s="137" t="s">
        <v>353</v>
      </c>
      <c r="N962" s="137" t="s">
        <v>330</v>
      </c>
      <c r="O962" s="137" t="s">
        <v>41</v>
      </c>
      <c r="P962" s="137">
        <v>0</v>
      </c>
      <c r="Q962" s="137" t="s">
        <v>191</v>
      </c>
      <c r="R962" s="137" t="s">
        <v>342</v>
      </c>
      <c r="S962" s="137" t="s">
        <v>254</v>
      </c>
    </row>
    <row r="963" spans="1:19" s="137" customFormat="1">
      <c r="A963" s="137" t="s">
        <v>186</v>
      </c>
      <c r="B963" s="137" t="s">
        <v>10</v>
      </c>
      <c r="C963" s="137" t="s">
        <v>185</v>
      </c>
      <c r="D963" s="137" t="s">
        <v>300</v>
      </c>
      <c r="E963" s="137">
        <v>33271</v>
      </c>
      <c r="F963" s="137" t="s">
        <v>5</v>
      </c>
      <c r="G963" s="137" t="s">
        <v>28</v>
      </c>
      <c r="H963" s="137" t="s">
        <v>341</v>
      </c>
      <c r="I963" s="137">
        <v>512818359</v>
      </c>
      <c r="J963" s="137" t="s">
        <v>224</v>
      </c>
      <c r="K963" s="21">
        <v>46156.651006944441</v>
      </c>
      <c r="L963" s="21">
        <v>46157.653090277781</v>
      </c>
      <c r="M963" s="137" t="s">
        <v>353</v>
      </c>
      <c r="N963" s="137" t="s">
        <v>354</v>
      </c>
      <c r="O963" s="137" t="s">
        <v>39</v>
      </c>
      <c r="P963" s="137">
        <v>0</v>
      </c>
      <c r="Q963" s="137" t="s">
        <v>191</v>
      </c>
      <c r="R963" s="137" t="s">
        <v>342</v>
      </c>
      <c r="S963" s="137" t="s">
        <v>254</v>
      </c>
    </row>
    <row r="964" spans="1:19" s="137" customFormat="1">
      <c r="A964" s="137" t="s">
        <v>186</v>
      </c>
      <c r="B964" s="137" t="s">
        <v>10</v>
      </c>
      <c r="C964" s="137" t="s">
        <v>185</v>
      </c>
      <c r="D964" s="137" t="s">
        <v>300</v>
      </c>
      <c r="E964" s="137">
        <v>33271</v>
      </c>
      <c r="F964" s="137" t="s">
        <v>5</v>
      </c>
      <c r="G964" s="137" t="s">
        <v>28</v>
      </c>
      <c r="H964" s="137" t="s">
        <v>341</v>
      </c>
      <c r="I964" s="137">
        <v>512818359</v>
      </c>
      <c r="J964" s="137" t="s">
        <v>224</v>
      </c>
      <c r="K964" s="21">
        <v>46156.651006944441</v>
      </c>
      <c r="L964" s="21">
        <v>46157.653090277781</v>
      </c>
      <c r="M964" s="137" t="s">
        <v>353</v>
      </c>
      <c r="N964" s="137" t="s">
        <v>355</v>
      </c>
      <c r="O964" s="137" t="s">
        <v>35</v>
      </c>
      <c r="P964" s="137">
        <v>0</v>
      </c>
      <c r="Q964" s="137" t="s">
        <v>191</v>
      </c>
      <c r="R964" s="137" t="s">
        <v>342</v>
      </c>
      <c r="S964" s="137" t="s">
        <v>254</v>
      </c>
    </row>
    <row r="965" spans="1:19" s="137" customFormat="1">
      <c r="A965" s="137" t="s">
        <v>186</v>
      </c>
      <c r="B965" s="137" t="s">
        <v>10</v>
      </c>
      <c r="C965" s="137" t="s">
        <v>185</v>
      </c>
      <c r="D965" s="137" t="s">
        <v>300</v>
      </c>
      <c r="E965" s="137">
        <v>33271</v>
      </c>
      <c r="F965" s="137" t="s">
        <v>5</v>
      </c>
      <c r="G965" s="137" t="s">
        <v>28</v>
      </c>
      <c r="H965" s="137" t="s">
        <v>341</v>
      </c>
      <c r="I965" s="137">
        <v>512818359</v>
      </c>
      <c r="J965" s="137" t="s">
        <v>224</v>
      </c>
      <c r="K965" s="21">
        <v>46156.651006944441</v>
      </c>
      <c r="L965" s="21">
        <v>46157.653090277781</v>
      </c>
      <c r="M965" s="137" t="s">
        <v>353</v>
      </c>
      <c r="N965" s="137" t="s">
        <v>356</v>
      </c>
      <c r="O965" s="137" t="s">
        <v>39</v>
      </c>
      <c r="P965" s="137">
        <v>0</v>
      </c>
      <c r="Q965" s="137" t="s">
        <v>191</v>
      </c>
      <c r="R965" s="137" t="s">
        <v>342</v>
      </c>
      <c r="S965" s="137" t="s">
        <v>254</v>
      </c>
    </row>
    <row r="966" spans="1:19" s="137" customFormat="1">
      <c r="A966" s="137" t="s">
        <v>186</v>
      </c>
      <c r="B966" s="137" t="s">
        <v>10</v>
      </c>
      <c r="C966" s="137" t="s">
        <v>185</v>
      </c>
      <c r="D966" s="137" t="s">
        <v>300</v>
      </c>
      <c r="E966" s="137">
        <v>33271</v>
      </c>
      <c r="F966" s="137" t="s">
        <v>5</v>
      </c>
      <c r="G966" s="137" t="s">
        <v>28</v>
      </c>
      <c r="H966" s="137" t="s">
        <v>341</v>
      </c>
      <c r="I966" s="137">
        <v>512818359</v>
      </c>
      <c r="J966" s="137" t="s">
        <v>224</v>
      </c>
      <c r="K966" s="21">
        <v>46156.651006944441</v>
      </c>
      <c r="L966" s="21">
        <v>46157.653090277781</v>
      </c>
      <c r="M966" s="137" t="s">
        <v>353</v>
      </c>
      <c r="N966" s="137" t="s">
        <v>357</v>
      </c>
      <c r="O966" s="137" t="s">
        <v>39</v>
      </c>
      <c r="P966" s="137">
        <v>0</v>
      </c>
      <c r="Q966" s="137" t="s">
        <v>191</v>
      </c>
      <c r="R966" s="137" t="s">
        <v>342</v>
      </c>
      <c r="S966" s="137" t="s">
        <v>254</v>
      </c>
    </row>
    <row r="967" spans="1:19" s="137" customFormat="1">
      <c r="A967" s="137" t="s">
        <v>186</v>
      </c>
      <c r="B967" s="137" t="s">
        <v>10</v>
      </c>
      <c r="C967" s="137" t="s">
        <v>185</v>
      </c>
      <c r="D967" s="137" t="s">
        <v>300</v>
      </c>
      <c r="E967" s="137">
        <v>33271</v>
      </c>
      <c r="F967" s="137" t="s">
        <v>5</v>
      </c>
      <c r="G967" s="137" t="s">
        <v>28</v>
      </c>
      <c r="H967" s="137" t="s">
        <v>341</v>
      </c>
      <c r="I967" s="137">
        <v>512818359</v>
      </c>
      <c r="J967" s="137" t="s">
        <v>224</v>
      </c>
      <c r="K967" s="21">
        <v>46156.651006944441</v>
      </c>
      <c r="L967" s="21">
        <v>46157.653090277781</v>
      </c>
      <c r="M967" s="137" t="s">
        <v>358</v>
      </c>
      <c r="N967" s="137" t="s">
        <v>359</v>
      </c>
      <c r="O967" s="137" t="s">
        <v>39</v>
      </c>
      <c r="P967" s="137">
        <v>0</v>
      </c>
      <c r="Q967" s="137" t="s">
        <v>191</v>
      </c>
      <c r="R967" s="137" t="s">
        <v>342</v>
      </c>
      <c r="S967" s="137" t="s">
        <v>254</v>
      </c>
    </row>
    <row r="968" spans="1:19" s="137" customFormat="1">
      <c r="A968" s="137" t="s">
        <v>186</v>
      </c>
      <c r="B968" s="137" t="s">
        <v>10</v>
      </c>
      <c r="C968" s="137" t="s">
        <v>185</v>
      </c>
      <c r="D968" s="137" t="s">
        <v>300</v>
      </c>
      <c r="E968" s="137">
        <v>33271</v>
      </c>
      <c r="F968" s="137" t="s">
        <v>5</v>
      </c>
      <c r="G968" s="137" t="s">
        <v>28</v>
      </c>
      <c r="H968" s="137" t="s">
        <v>341</v>
      </c>
      <c r="I968" s="137">
        <v>512818359</v>
      </c>
      <c r="J968" s="137" t="s">
        <v>224</v>
      </c>
      <c r="K968" s="21">
        <v>46156.651006944441</v>
      </c>
      <c r="L968" s="21">
        <v>46157.653090277781</v>
      </c>
      <c r="M968" s="137" t="s">
        <v>358</v>
      </c>
      <c r="N968" s="137" t="s">
        <v>360</v>
      </c>
      <c r="O968" s="137" t="s">
        <v>35</v>
      </c>
      <c r="P968" s="137">
        <v>0</v>
      </c>
      <c r="Q968" s="137" t="s">
        <v>191</v>
      </c>
      <c r="R968" s="137" t="s">
        <v>342</v>
      </c>
      <c r="S968" s="137" t="s">
        <v>254</v>
      </c>
    </row>
    <row r="969" spans="1:19" s="137" customFormat="1">
      <c r="A969" s="137" t="s">
        <v>186</v>
      </c>
      <c r="B969" s="137" t="s">
        <v>10</v>
      </c>
      <c r="C969" s="137" t="s">
        <v>185</v>
      </c>
      <c r="D969" s="137" t="s">
        <v>300</v>
      </c>
      <c r="E969" s="137">
        <v>33271</v>
      </c>
      <c r="F969" s="137" t="s">
        <v>5</v>
      </c>
      <c r="G969" s="137" t="s">
        <v>28</v>
      </c>
      <c r="H969" s="137" t="s">
        <v>341</v>
      </c>
      <c r="I969" s="137">
        <v>512818359</v>
      </c>
      <c r="J969" s="137" t="s">
        <v>224</v>
      </c>
      <c r="K969" s="21">
        <v>46156.651006944441</v>
      </c>
      <c r="L969" s="21">
        <v>46157.653090277781</v>
      </c>
      <c r="M969" s="137" t="s">
        <v>358</v>
      </c>
      <c r="N969" s="137" t="s">
        <v>361</v>
      </c>
      <c r="O969" s="137" t="s">
        <v>41</v>
      </c>
      <c r="P969" s="137">
        <v>0</v>
      </c>
      <c r="Q969" s="137" t="s">
        <v>191</v>
      </c>
      <c r="R969" s="137" t="s">
        <v>342</v>
      </c>
      <c r="S969" s="137" t="s">
        <v>254</v>
      </c>
    </row>
    <row r="970" spans="1:19" s="137" customFormat="1">
      <c r="A970" s="137" t="s">
        <v>186</v>
      </c>
      <c r="B970" s="137" t="s">
        <v>10</v>
      </c>
      <c r="C970" s="137" t="s">
        <v>185</v>
      </c>
      <c r="D970" s="137" t="s">
        <v>300</v>
      </c>
      <c r="E970" s="137">
        <v>33271</v>
      </c>
      <c r="F970" s="137" t="s">
        <v>5</v>
      </c>
      <c r="G970" s="137" t="s">
        <v>28</v>
      </c>
      <c r="H970" s="137" t="s">
        <v>341</v>
      </c>
      <c r="I970" s="137">
        <v>512818359</v>
      </c>
      <c r="J970" s="137" t="s">
        <v>224</v>
      </c>
      <c r="K970" s="21">
        <v>46156.651006944441</v>
      </c>
      <c r="L970" s="21">
        <v>46157.653090277781</v>
      </c>
      <c r="M970" s="137" t="s">
        <v>362</v>
      </c>
      <c r="N970" s="137" t="s">
        <v>363</v>
      </c>
      <c r="O970" s="137" t="s">
        <v>37</v>
      </c>
      <c r="P970" s="137">
        <v>0</v>
      </c>
      <c r="Q970" s="137" t="s">
        <v>191</v>
      </c>
      <c r="R970" s="137" t="s">
        <v>342</v>
      </c>
      <c r="S970" s="137" t="s">
        <v>254</v>
      </c>
    </row>
    <row r="971" spans="1:19" s="137" customFormat="1">
      <c r="A971" s="137" t="s">
        <v>186</v>
      </c>
      <c r="B971" s="137" t="s">
        <v>10</v>
      </c>
      <c r="C971" s="137" t="s">
        <v>185</v>
      </c>
      <c r="D971" s="137" t="s">
        <v>300</v>
      </c>
      <c r="E971" s="137">
        <v>33271</v>
      </c>
      <c r="F971" s="137" t="s">
        <v>5</v>
      </c>
      <c r="G971" s="137" t="s">
        <v>28</v>
      </c>
      <c r="H971" s="137" t="s">
        <v>341</v>
      </c>
      <c r="I971" s="137">
        <v>512818359</v>
      </c>
      <c r="J971" s="137" t="s">
        <v>224</v>
      </c>
      <c r="K971" s="21">
        <v>46156.651006944441</v>
      </c>
      <c r="L971" s="21">
        <v>46157.653090277781</v>
      </c>
      <c r="M971" s="137" t="s">
        <v>364</v>
      </c>
      <c r="N971" s="137" t="s">
        <v>365</v>
      </c>
      <c r="O971" s="137" t="s">
        <v>35</v>
      </c>
      <c r="P971" s="137">
        <v>0</v>
      </c>
      <c r="Q971" s="137" t="s">
        <v>191</v>
      </c>
      <c r="R971" s="137" t="s">
        <v>342</v>
      </c>
      <c r="S971" s="137" t="s">
        <v>254</v>
      </c>
    </row>
    <row r="972" spans="1:19" s="137" customFormat="1">
      <c r="A972" s="137" t="s">
        <v>186</v>
      </c>
      <c r="B972" s="137" t="s">
        <v>10</v>
      </c>
      <c r="C972" s="137" t="s">
        <v>185</v>
      </c>
      <c r="D972" s="137" t="s">
        <v>300</v>
      </c>
      <c r="E972" s="137">
        <v>33271</v>
      </c>
      <c r="F972" s="137" t="s">
        <v>5</v>
      </c>
      <c r="G972" s="137" t="s">
        <v>28</v>
      </c>
      <c r="H972" s="137" t="s">
        <v>341</v>
      </c>
      <c r="I972" s="137">
        <v>512818359</v>
      </c>
      <c r="J972" s="137" t="s">
        <v>224</v>
      </c>
      <c r="K972" s="21">
        <v>46156.651006944441</v>
      </c>
      <c r="L972" s="21">
        <v>46157.653090277781</v>
      </c>
      <c r="M972" s="137" t="s">
        <v>364</v>
      </c>
      <c r="N972" s="137" t="s">
        <v>366</v>
      </c>
      <c r="O972" s="137" t="s">
        <v>35</v>
      </c>
      <c r="P972" s="137">
        <v>0</v>
      </c>
      <c r="Q972" s="137" t="s">
        <v>191</v>
      </c>
      <c r="R972" s="137" t="s">
        <v>342</v>
      </c>
      <c r="S972" s="137" t="s">
        <v>254</v>
      </c>
    </row>
    <row r="973" spans="1:19" s="137" customFormat="1">
      <c r="A973" s="137" t="s">
        <v>186</v>
      </c>
      <c r="B973" s="137" t="s">
        <v>10</v>
      </c>
      <c r="C973" s="137" t="s">
        <v>185</v>
      </c>
      <c r="D973" s="137" t="s">
        <v>300</v>
      </c>
      <c r="E973" s="137">
        <v>33271</v>
      </c>
      <c r="F973" s="137" t="s">
        <v>5</v>
      </c>
      <c r="G973" s="137" t="s">
        <v>28</v>
      </c>
      <c r="H973" s="137" t="s">
        <v>341</v>
      </c>
      <c r="I973" s="137">
        <v>512818359</v>
      </c>
      <c r="J973" s="137" t="s">
        <v>224</v>
      </c>
      <c r="K973" s="21">
        <v>46156.651006944441</v>
      </c>
      <c r="L973" s="21">
        <v>46157.653090277781</v>
      </c>
      <c r="M973" s="137" t="s">
        <v>364</v>
      </c>
      <c r="N973" s="137" t="s">
        <v>367</v>
      </c>
      <c r="O973" s="137" t="s">
        <v>41</v>
      </c>
      <c r="P973" s="137">
        <v>0</v>
      </c>
      <c r="Q973" s="137" t="s">
        <v>191</v>
      </c>
      <c r="R973" s="137" t="s">
        <v>342</v>
      </c>
      <c r="S973" s="137" t="s">
        <v>254</v>
      </c>
    </row>
    <row r="974" spans="1:19" s="137" customFormat="1">
      <c r="A974" s="137" t="s">
        <v>186</v>
      </c>
      <c r="B974" s="137" t="s">
        <v>10</v>
      </c>
      <c r="C974" s="137" t="s">
        <v>185</v>
      </c>
      <c r="D974" s="137" t="s">
        <v>302</v>
      </c>
      <c r="E974" s="137">
        <v>32760</v>
      </c>
      <c r="F974" s="137" t="s">
        <v>5</v>
      </c>
      <c r="G974" s="137" t="s">
        <v>28</v>
      </c>
      <c r="H974" s="137" t="s">
        <v>341</v>
      </c>
      <c r="I974" s="137">
        <v>512819302</v>
      </c>
      <c r="J974" s="137" t="s">
        <v>224</v>
      </c>
      <c r="K974" s="21">
        <v>46156.675092592595</v>
      </c>
      <c r="L974" s="21">
        <v>46157.660462962966</v>
      </c>
      <c r="M974" s="137" t="s">
        <v>287</v>
      </c>
      <c r="N974" s="137" t="s">
        <v>287</v>
      </c>
      <c r="O974" s="137" t="s">
        <v>35</v>
      </c>
      <c r="P974" s="137">
        <v>0</v>
      </c>
      <c r="Q974" s="137" t="s">
        <v>191</v>
      </c>
      <c r="R974" s="137" t="s">
        <v>342</v>
      </c>
    </row>
    <row r="975" spans="1:19" s="137" customFormat="1">
      <c r="A975" s="137" t="s">
        <v>186</v>
      </c>
      <c r="B975" s="137" t="s">
        <v>10</v>
      </c>
      <c r="C975" s="137" t="s">
        <v>185</v>
      </c>
      <c r="D975" s="137" t="s">
        <v>302</v>
      </c>
      <c r="E975" s="137">
        <v>32760</v>
      </c>
      <c r="F975" s="137" t="s">
        <v>5</v>
      </c>
      <c r="G975" s="137" t="s">
        <v>28</v>
      </c>
      <c r="H975" s="137" t="s">
        <v>341</v>
      </c>
      <c r="I975" s="137">
        <v>512819302</v>
      </c>
      <c r="J975" s="137" t="s">
        <v>224</v>
      </c>
      <c r="K975" s="21">
        <v>46156.675092592595</v>
      </c>
      <c r="L975" s="21">
        <v>46157.660462962966</v>
      </c>
      <c r="M975" s="137" t="s">
        <v>343</v>
      </c>
      <c r="N975" s="137" t="s">
        <v>288</v>
      </c>
      <c r="O975" s="137" t="s">
        <v>39</v>
      </c>
      <c r="P975" s="137">
        <v>0</v>
      </c>
      <c r="Q975" s="137" t="s">
        <v>191</v>
      </c>
      <c r="R975" s="137" t="s">
        <v>342</v>
      </c>
    </row>
    <row r="976" spans="1:19" s="137" customFormat="1">
      <c r="A976" s="137" t="s">
        <v>186</v>
      </c>
      <c r="B976" s="137" t="s">
        <v>10</v>
      </c>
      <c r="C976" s="137" t="s">
        <v>185</v>
      </c>
      <c r="D976" s="137" t="s">
        <v>302</v>
      </c>
      <c r="E976" s="137">
        <v>32760</v>
      </c>
      <c r="F976" s="137" t="s">
        <v>5</v>
      </c>
      <c r="G976" s="137" t="s">
        <v>28</v>
      </c>
      <c r="H976" s="137" t="s">
        <v>341</v>
      </c>
      <c r="I976" s="137">
        <v>512819302</v>
      </c>
      <c r="J976" s="137" t="s">
        <v>224</v>
      </c>
      <c r="K976" s="21">
        <v>46156.675092592595</v>
      </c>
      <c r="L976" s="21">
        <v>46157.660462962966</v>
      </c>
      <c r="M976" s="137" t="s">
        <v>343</v>
      </c>
      <c r="N976" s="137" t="s">
        <v>193</v>
      </c>
      <c r="O976" s="137" t="s">
        <v>35</v>
      </c>
      <c r="P976" s="137">
        <v>0</v>
      </c>
      <c r="Q976" s="137" t="s">
        <v>191</v>
      </c>
      <c r="R976" s="137" t="s">
        <v>342</v>
      </c>
    </row>
    <row r="977" spans="1:18" s="137" customFormat="1">
      <c r="A977" s="137" t="s">
        <v>186</v>
      </c>
      <c r="B977" s="137" t="s">
        <v>10</v>
      </c>
      <c r="C977" s="137" t="s">
        <v>185</v>
      </c>
      <c r="D977" s="137" t="s">
        <v>302</v>
      </c>
      <c r="E977" s="137">
        <v>32760</v>
      </c>
      <c r="F977" s="137" t="s">
        <v>5</v>
      </c>
      <c r="G977" s="137" t="s">
        <v>28</v>
      </c>
      <c r="H977" s="137" t="s">
        <v>341</v>
      </c>
      <c r="I977" s="137">
        <v>512819302</v>
      </c>
      <c r="J977" s="137" t="s">
        <v>224</v>
      </c>
      <c r="K977" s="21">
        <v>46156.675092592595</v>
      </c>
      <c r="L977" s="21">
        <v>46157.660462962966</v>
      </c>
      <c r="M977" s="137" t="s">
        <v>344</v>
      </c>
      <c r="N977" s="137" t="s">
        <v>345</v>
      </c>
      <c r="O977" s="137" t="s">
        <v>39</v>
      </c>
      <c r="P977" s="137">
        <v>0</v>
      </c>
      <c r="Q977" s="137" t="s">
        <v>191</v>
      </c>
      <c r="R977" s="137" t="s">
        <v>342</v>
      </c>
    </row>
    <row r="978" spans="1:18" s="137" customFormat="1">
      <c r="A978" s="137" t="s">
        <v>186</v>
      </c>
      <c r="B978" s="137" t="s">
        <v>10</v>
      </c>
      <c r="C978" s="137" t="s">
        <v>185</v>
      </c>
      <c r="D978" s="137" t="s">
        <v>302</v>
      </c>
      <c r="E978" s="137">
        <v>32760</v>
      </c>
      <c r="F978" s="137" t="s">
        <v>5</v>
      </c>
      <c r="G978" s="137" t="s">
        <v>28</v>
      </c>
      <c r="H978" s="137" t="s">
        <v>341</v>
      </c>
      <c r="I978" s="137">
        <v>512819302</v>
      </c>
      <c r="J978" s="137" t="s">
        <v>224</v>
      </c>
      <c r="K978" s="21">
        <v>46156.675092592595</v>
      </c>
      <c r="L978" s="21">
        <v>46157.660462962966</v>
      </c>
      <c r="M978" s="137" t="s">
        <v>344</v>
      </c>
      <c r="N978" s="137" t="s">
        <v>346</v>
      </c>
      <c r="O978" s="137" t="s">
        <v>39</v>
      </c>
      <c r="P978" s="137">
        <v>0</v>
      </c>
      <c r="Q978" s="137" t="s">
        <v>191</v>
      </c>
      <c r="R978" s="137" t="s">
        <v>342</v>
      </c>
    </row>
    <row r="979" spans="1:18" s="137" customFormat="1">
      <c r="A979" s="137" t="s">
        <v>186</v>
      </c>
      <c r="B979" s="137" t="s">
        <v>10</v>
      </c>
      <c r="C979" s="137" t="s">
        <v>185</v>
      </c>
      <c r="D979" s="137" t="s">
        <v>302</v>
      </c>
      <c r="E979" s="137">
        <v>32760</v>
      </c>
      <c r="F979" s="137" t="s">
        <v>5</v>
      </c>
      <c r="G979" s="137" t="s">
        <v>28</v>
      </c>
      <c r="H979" s="137" t="s">
        <v>341</v>
      </c>
      <c r="I979" s="137">
        <v>512819302</v>
      </c>
      <c r="J979" s="137" t="s">
        <v>224</v>
      </c>
      <c r="K979" s="21">
        <v>46156.675092592595</v>
      </c>
      <c r="L979" s="21">
        <v>46157.660462962966</v>
      </c>
      <c r="M979" s="137" t="s">
        <v>347</v>
      </c>
      <c r="N979" s="137" t="s">
        <v>348</v>
      </c>
      <c r="O979" s="137" t="s">
        <v>41</v>
      </c>
      <c r="P979" s="137">
        <v>0</v>
      </c>
      <c r="Q979" s="137" t="s">
        <v>191</v>
      </c>
      <c r="R979" s="137" t="s">
        <v>342</v>
      </c>
    </row>
    <row r="980" spans="1:18" s="137" customFormat="1">
      <c r="A980" s="137" t="s">
        <v>186</v>
      </c>
      <c r="B980" s="137" t="s">
        <v>10</v>
      </c>
      <c r="C980" s="137" t="s">
        <v>185</v>
      </c>
      <c r="D980" s="137" t="s">
        <v>302</v>
      </c>
      <c r="E980" s="137">
        <v>32760</v>
      </c>
      <c r="F980" s="137" t="s">
        <v>5</v>
      </c>
      <c r="G980" s="137" t="s">
        <v>28</v>
      </c>
      <c r="H980" s="137" t="s">
        <v>341</v>
      </c>
      <c r="I980" s="137">
        <v>512819302</v>
      </c>
      <c r="J980" s="137" t="s">
        <v>224</v>
      </c>
      <c r="K980" s="21">
        <v>46156.675092592595</v>
      </c>
      <c r="L980" s="21">
        <v>46157.660462962966</v>
      </c>
      <c r="M980" s="137" t="s">
        <v>347</v>
      </c>
      <c r="N980" s="137" t="s">
        <v>349</v>
      </c>
      <c r="O980" s="137" t="s">
        <v>39</v>
      </c>
      <c r="P980" s="137">
        <v>0</v>
      </c>
      <c r="Q980" s="137" t="s">
        <v>191</v>
      </c>
      <c r="R980" s="137" t="s">
        <v>342</v>
      </c>
    </row>
    <row r="981" spans="1:18" s="137" customFormat="1">
      <c r="A981" s="137" t="s">
        <v>186</v>
      </c>
      <c r="B981" s="137" t="s">
        <v>10</v>
      </c>
      <c r="C981" s="137" t="s">
        <v>185</v>
      </c>
      <c r="D981" s="137" t="s">
        <v>302</v>
      </c>
      <c r="E981" s="137">
        <v>32760</v>
      </c>
      <c r="F981" s="137" t="s">
        <v>5</v>
      </c>
      <c r="G981" s="137" t="s">
        <v>28</v>
      </c>
      <c r="H981" s="137" t="s">
        <v>341</v>
      </c>
      <c r="I981" s="137">
        <v>512819302</v>
      </c>
      <c r="J981" s="137" t="s">
        <v>224</v>
      </c>
      <c r="K981" s="21">
        <v>46156.675092592595</v>
      </c>
      <c r="L981" s="21">
        <v>46157.660462962966</v>
      </c>
      <c r="M981" s="137" t="s">
        <v>347</v>
      </c>
      <c r="N981" s="137" t="s">
        <v>329</v>
      </c>
      <c r="O981" s="137" t="s">
        <v>35</v>
      </c>
      <c r="P981" s="137">
        <v>0</v>
      </c>
      <c r="Q981" s="137" t="s">
        <v>191</v>
      </c>
      <c r="R981" s="137" t="s">
        <v>342</v>
      </c>
    </row>
    <row r="982" spans="1:18" s="137" customFormat="1">
      <c r="A982" s="137" t="s">
        <v>186</v>
      </c>
      <c r="B982" s="137" t="s">
        <v>10</v>
      </c>
      <c r="C982" s="137" t="s">
        <v>185</v>
      </c>
      <c r="D982" s="137" t="s">
        <v>302</v>
      </c>
      <c r="E982" s="137">
        <v>32760</v>
      </c>
      <c r="F982" s="137" t="s">
        <v>5</v>
      </c>
      <c r="G982" s="137" t="s">
        <v>28</v>
      </c>
      <c r="H982" s="137" t="s">
        <v>341</v>
      </c>
      <c r="I982" s="137">
        <v>512819302</v>
      </c>
      <c r="J982" s="137" t="s">
        <v>224</v>
      </c>
      <c r="K982" s="21">
        <v>46156.675092592595</v>
      </c>
      <c r="L982" s="21">
        <v>46157.660462962966</v>
      </c>
      <c r="M982" s="137" t="s">
        <v>347</v>
      </c>
      <c r="N982" s="137" t="s">
        <v>194</v>
      </c>
      <c r="O982" s="137" t="s">
        <v>41</v>
      </c>
      <c r="P982" s="137">
        <v>0</v>
      </c>
      <c r="Q982" s="137" t="s">
        <v>191</v>
      </c>
      <c r="R982" s="137" t="s">
        <v>342</v>
      </c>
    </row>
    <row r="983" spans="1:18" s="137" customFormat="1">
      <c r="A983" s="137" t="s">
        <v>186</v>
      </c>
      <c r="B983" s="137" t="s">
        <v>10</v>
      </c>
      <c r="C983" s="137" t="s">
        <v>185</v>
      </c>
      <c r="D983" s="137" t="s">
        <v>302</v>
      </c>
      <c r="E983" s="137">
        <v>32760</v>
      </c>
      <c r="F983" s="137" t="s">
        <v>5</v>
      </c>
      <c r="G983" s="137" t="s">
        <v>28</v>
      </c>
      <c r="H983" s="137" t="s">
        <v>341</v>
      </c>
      <c r="I983" s="137">
        <v>512819302</v>
      </c>
      <c r="J983" s="137" t="s">
        <v>224</v>
      </c>
      <c r="K983" s="21">
        <v>46156.675092592595</v>
      </c>
      <c r="L983" s="21">
        <v>46157.660462962966</v>
      </c>
      <c r="M983" s="137" t="s">
        <v>347</v>
      </c>
      <c r="N983" s="137" t="s">
        <v>350</v>
      </c>
      <c r="O983" s="137" t="s">
        <v>39</v>
      </c>
      <c r="P983" s="137">
        <v>0</v>
      </c>
      <c r="Q983" s="137" t="s">
        <v>191</v>
      </c>
      <c r="R983" s="137" t="s">
        <v>342</v>
      </c>
    </row>
    <row r="984" spans="1:18" s="137" customFormat="1">
      <c r="A984" s="137" t="s">
        <v>186</v>
      </c>
      <c r="B984" s="137" t="s">
        <v>10</v>
      </c>
      <c r="C984" s="137" t="s">
        <v>185</v>
      </c>
      <c r="D984" s="137" t="s">
        <v>302</v>
      </c>
      <c r="E984" s="137">
        <v>32760</v>
      </c>
      <c r="F984" s="137" t="s">
        <v>5</v>
      </c>
      <c r="G984" s="137" t="s">
        <v>28</v>
      </c>
      <c r="H984" s="137" t="s">
        <v>341</v>
      </c>
      <c r="I984" s="137">
        <v>512819302</v>
      </c>
      <c r="J984" s="137" t="s">
        <v>224</v>
      </c>
      <c r="K984" s="21">
        <v>46156.675092592595</v>
      </c>
      <c r="L984" s="21">
        <v>46157.660462962966</v>
      </c>
      <c r="M984" s="137" t="s">
        <v>347</v>
      </c>
      <c r="N984" s="137" t="s">
        <v>195</v>
      </c>
      <c r="O984" s="137" t="s">
        <v>41</v>
      </c>
      <c r="P984" s="137">
        <v>0</v>
      </c>
      <c r="Q984" s="137" t="s">
        <v>191</v>
      </c>
      <c r="R984" s="137" t="s">
        <v>342</v>
      </c>
    </row>
    <row r="985" spans="1:18" s="137" customFormat="1">
      <c r="A985" s="137" t="s">
        <v>186</v>
      </c>
      <c r="B985" s="137" t="s">
        <v>10</v>
      </c>
      <c r="C985" s="137" t="s">
        <v>185</v>
      </c>
      <c r="D985" s="137" t="s">
        <v>302</v>
      </c>
      <c r="E985" s="137">
        <v>32760</v>
      </c>
      <c r="F985" s="137" t="s">
        <v>5</v>
      </c>
      <c r="G985" s="137" t="s">
        <v>28</v>
      </c>
      <c r="H985" s="137" t="s">
        <v>341</v>
      </c>
      <c r="I985" s="137">
        <v>512819302</v>
      </c>
      <c r="J985" s="137" t="s">
        <v>224</v>
      </c>
      <c r="K985" s="21">
        <v>46156.675092592595</v>
      </c>
      <c r="L985" s="21">
        <v>46157.660462962966</v>
      </c>
      <c r="M985" s="137" t="s">
        <v>347</v>
      </c>
      <c r="N985" s="137" t="s">
        <v>351</v>
      </c>
      <c r="O985" s="137" t="s">
        <v>35</v>
      </c>
      <c r="P985" s="137">
        <v>0</v>
      </c>
      <c r="Q985" s="137" t="s">
        <v>191</v>
      </c>
      <c r="R985" s="137" t="s">
        <v>342</v>
      </c>
    </row>
    <row r="986" spans="1:18" s="137" customFormat="1">
      <c r="A986" s="137" t="s">
        <v>186</v>
      </c>
      <c r="B986" s="137" t="s">
        <v>10</v>
      </c>
      <c r="C986" s="137" t="s">
        <v>185</v>
      </c>
      <c r="D986" s="137" t="s">
        <v>302</v>
      </c>
      <c r="E986" s="137">
        <v>32760</v>
      </c>
      <c r="F986" s="137" t="s">
        <v>5</v>
      </c>
      <c r="G986" s="137" t="s">
        <v>28</v>
      </c>
      <c r="H986" s="137" t="s">
        <v>341</v>
      </c>
      <c r="I986" s="137">
        <v>512819302</v>
      </c>
      <c r="J986" s="137" t="s">
        <v>224</v>
      </c>
      <c r="K986" s="21">
        <v>46156.675092592595</v>
      </c>
      <c r="L986" s="21">
        <v>46157.660462962966</v>
      </c>
      <c r="M986" s="137" t="s">
        <v>347</v>
      </c>
      <c r="N986" s="137" t="s">
        <v>196</v>
      </c>
      <c r="O986" s="137" t="s">
        <v>41</v>
      </c>
      <c r="P986" s="137">
        <v>0</v>
      </c>
      <c r="Q986" s="137" t="s">
        <v>191</v>
      </c>
      <c r="R986" s="137" t="s">
        <v>342</v>
      </c>
    </row>
    <row r="987" spans="1:18" s="137" customFormat="1">
      <c r="A987" s="137" t="s">
        <v>186</v>
      </c>
      <c r="B987" s="137" t="s">
        <v>10</v>
      </c>
      <c r="C987" s="137" t="s">
        <v>185</v>
      </c>
      <c r="D987" s="137" t="s">
        <v>302</v>
      </c>
      <c r="E987" s="137">
        <v>32760</v>
      </c>
      <c r="F987" s="137" t="s">
        <v>5</v>
      </c>
      <c r="G987" s="137" t="s">
        <v>28</v>
      </c>
      <c r="H987" s="137" t="s">
        <v>341</v>
      </c>
      <c r="I987" s="137">
        <v>512819302</v>
      </c>
      <c r="J987" s="137" t="s">
        <v>224</v>
      </c>
      <c r="K987" s="21">
        <v>46156.675092592595</v>
      </c>
      <c r="L987" s="21">
        <v>46157.660462962966</v>
      </c>
      <c r="M987" s="137" t="s">
        <v>352</v>
      </c>
      <c r="N987" s="137" t="s">
        <v>352</v>
      </c>
      <c r="O987" s="137" t="s">
        <v>35</v>
      </c>
      <c r="P987" s="137">
        <v>0</v>
      </c>
      <c r="Q987" s="137" t="s">
        <v>191</v>
      </c>
      <c r="R987" s="137" t="s">
        <v>342</v>
      </c>
    </row>
    <row r="988" spans="1:18" s="137" customFormat="1">
      <c r="A988" s="137" t="s">
        <v>186</v>
      </c>
      <c r="B988" s="137" t="s">
        <v>10</v>
      </c>
      <c r="C988" s="137" t="s">
        <v>185</v>
      </c>
      <c r="D988" s="137" t="s">
        <v>302</v>
      </c>
      <c r="E988" s="137">
        <v>32760</v>
      </c>
      <c r="F988" s="137" t="s">
        <v>5</v>
      </c>
      <c r="G988" s="137" t="s">
        <v>28</v>
      </c>
      <c r="H988" s="137" t="s">
        <v>341</v>
      </c>
      <c r="I988" s="137">
        <v>512819302</v>
      </c>
      <c r="J988" s="137" t="s">
        <v>224</v>
      </c>
      <c r="K988" s="21">
        <v>46156.675092592595</v>
      </c>
      <c r="L988" s="21">
        <v>46157.660462962966</v>
      </c>
      <c r="M988" s="137" t="s">
        <v>353</v>
      </c>
      <c r="N988" s="137" t="s">
        <v>197</v>
      </c>
      <c r="O988" s="137" t="s">
        <v>41</v>
      </c>
      <c r="P988" s="137">
        <v>0</v>
      </c>
      <c r="Q988" s="137" t="s">
        <v>191</v>
      </c>
      <c r="R988" s="137" t="s">
        <v>342</v>
      </c>
    </row>
    <row r="989" spans="1:18" s="137" customFormat="1">
      <c r="A989" s="137" t="s">
        <v>186</v>
      </c>
      <c r="B989" s="137" t="s">
        <v>10</v>
      </c>
      <c r="C989" s="137" t="s">
        <v>185</v>
      </c>
      <c r="D989" s="137" t="s">
        <v>302</v>
      </c>
      <c r="E989" s="137">
        <v>32760</v>
      </c>
      <c r="F989" s="137" t="s">
        <v>5</v>
      </c>
      <c r="G989" s="137" t="s">
        <v>28</v>
      </c>
      <c r="H989" s="137" t="s">
        <v>341</v>
      </c>
      <c r="I989" s="137">
        <v>512819302</v>
      </c>
      <c r="J989" s="137" t="s">
        <v>224</v>
      </c>
      <c r="K989" s="21">
        <v>46156.675092592595</v>
      </c>
      <c r="L989" s="21">
        <v>46157.660462962966</v>
      </c>
      <c r="M989" s="137" t="s">
        <v>353</v>
      </c>
      <c r="N989" s="137" t="s">
        <v>330</v>
      </c>
      <c r="O989" s="137" t="s">
        <v>41</v>
      </c>
      <c r="P989" s="137">
        <v>0</v>
      </c>
      <c r="Q989" s="137" t="s">
        <v>191</v>
      </c>
      <c r="R989" s="137" t="s">
        <v>342</v>
      </c>
    </row>
    <row r="990" spans="1:18" s="137" customFormat="1">
      <c r="A990" s="137" t="s">
        <v>186</v>
      </c>
      <c r="B990" s="137" t="s">
        <v>10</v>
      </c>
      <c r="C990" s="137" t="s">
        <v>185</v>
      </c>
      <c r="D990" s="137" t="s">
        <v>302</v>
      </c>
      <c r="E990" s="137">
        <v>32760</v>
      </c>
      <c r="F990" s="137" t="s">
        <v>5</v>
      </c>
      <c r="G990" s="137" t="s">
        <v>28</v>
      </c>
      <c r="H990" s="137" t="s">
        <v>341</v>
      </c>
      <c r="I990" s="137">
        <v>512819302</v>
      </c>
      <c r="J990" s="137" t="s">
        <v>224</v>
      </c>
      <c r="K990" s="21">
        <v>46156.675092592595</v>
      </c>
      <c r="L990" s="21">
        <v>46157.660462962966</v>
      </c>
      <c r="M990" s="137" t="s">
        <v>353</v>
      </c>
      <c r="N990" s="137" t="s">
        <v>354</v>
      </c>
      <c r="O990" s="137" t="s">
        <v>39</v>
      </c>
      <c r="P990" s="137">
        <v>0</v>
      </c>
      <c r="Q990" s="137" t="s">
        <v>191</v>
      </c>
      <c r="R990" s="137" t="s">
        <v>342</v>
      </c>
    </row>
    <row r="991" spans="1:18" s="137" customFormat="1">
      <c r="A991" s="137" t="s">
        <v>186</v>
      </c>
      <c r="B991" s="137" t="s">
        <v>10</v>
      </c>
      <c r="C991" s="137" t="s">
        <v>185</v>
      </c>
      <c r="D991" s="137" t="s">
        <v>302</v>
      </c>
      <c r="E991" s="137">
        <v>32760</v>
      </c>
      <c r="F991" s="137" t="s">
        <v>5</v>
      </c>
      <c r="G991" s="137" t="s">
        <v>28</v>
      </c>
      <c r="H991" s="137" t="s">
        <v>341</v>
      </c>
      <c r="I991" s="137">
        <v>512819302</v>
      </c>
      <c r="J991" s="137" t="s">
        <v>224</v>
      </c>
      <c r="K991" s="21">
        <v>46156.675092592595</v>
      </c>
      <c r="L991" s="21">
        <v>46157.660462962966</v>
      </c>
      <c r="M991" s="137" t="s">
        <v>353</v>
      </c>
      <c r="N991" s="137" t="s">
        <v>355</v>
      </c>
      <c r="O991" s="137" t="s">
        <v>35</v>
      </c>
      <c r="P991" s="137">
        <v>0</v>
      </c>
      <c r="Q991" s="137" t="s">
        <v>191</v>
      </c>
      <c r="R991" s="137" t="s">
        <v>342</v>
      </c>
    </row>
    <row r="992" spans="1:18" s="137" customFormat="1">
      <c r="A992" s="137" t="s">
        <v>186</v>
      </c>
      <c r="B992" s="137" t="s">
        <v>10</v>
      </c>
      <c r="C992" s="137" t="s">
        <v>185</v>
      </c>
      <c r="D992" s="137" t="s">
        <v>302</v>
      </c>
      <c r="E992" s="137">
        <v>32760</v>
      </c>
      <c r="F992" s="137" t="s">
        <v>5</v>
      </c>
      <c r="G992" s="137" t="s">
        <v>28</v>
      </c>
      <c r="H992" s="137" t="s">
        <v>341</v>
      </c>
      <c r="I992" s="137">
        <v>512819302</v>
      </c>
      <c r="J992" s="137" t="s">
        <v>224</v>
      </c>
      <c r="K992" s="21">
        <v>46156.675092592595</v>
      </c>
      <c r="L992" s="21">
        <v>46157.660462962966</v>
      </c>
      <c r="M992" s="137" t="s">
        <v>353</v>
      </c>
      <c r="N992" s="137" t="s">
        <v>356</v>
      </c>
      <c r="O992" s="137" t="s">
        <v>39</v>
      </c>
      <c r="P992" s="137">
        <v>0</v>
      </c>
      <c r="Q992" s="137" t="s">
        <v>191</v>
      </c>
      <c r="R992" s="137" t="s">
        <v>342</v>
      </c>
    </row>
    <row r="993" spans="1:19" s="137" customFormat="1">
      <c r="A993" s="137" t="s">
        <v>186</v>
      </c>
      <c r="B993" s="137" t="s">
        <v>10</v>
      </c>
      <c r="C993" s="137" t="s">
        <v>185</v>
      </c>
      <c r="D993" s="137" t="s">
        <v>302</v>
      </c>
      <c r="E993" s="137">
        <v>32760</v>
      </c>
      <c r="F993" s="137" t="s">
        <v>5</v>
      </c>
      <c r="G993" s="137" t="s">
        <v>28</v>
      </c>
      <c r="H993" s="137" t="s">
        <v>341</v>
      </c>
      <c r="I993" s="137">
        <v>512819302</v>
      </c>
      <c r="J993" s="137" t="s">
        <v>224</v>
      </c>
      <c r="K993" s="21">
        <v>46156.675092592595</v>
      </c>
      <c r="L993" s="21">
        <v>46157.660462962966</v>
      </c>
      <c r="M993" s="137" t="s">
        <v>353</v>
      </c>
      <c r="N993" s="137" t="s">
        <v>357</v>
      </c>
      <c r="O993" s="137" t="s">
        <v>39</v>
      </c>
      <c r="P993" s="137">
        <v>0</v>
      </c>
      <c r="Q993" s="137" t="s">
        <v>191</v>
      </c>
      <c r="R993" s="137" t="s">
        <v>342</v>
      </c>
    </row>
    <row r="994" spans="1:19" s="137" customFormat="1">
      <c r="A994" s="137" t="s">
        <v>186</v>
      </c>
      <c r="B994" s="137" t="s">
        <v>10</v>
      </c>
      <c r="C994" s="137" t="s">
        <v>185</v>
      </c>
      <c r="D994" s="137" t="s">
        <v>302</v>
      </c>
      <c r="E994" s="137">
        <v>32760</v>
      </c>
      <c r="F994" s="137" t="s">
        <v>5</v>
      </c>
      <c r="G994" s="137" t="s">
        <v>28</v>
      </c>
      <c r="H994" s="137" t="s">
        <v>341</v>
      </c>
      <c r="I994" s="137">
        <v>512819302</v>
      </c>
      <c r="J994" s="137" t="s">
        <v>224</v>
      </c>
      <c r="K994" s="21">
        <v>46156.675092592595</v>
      </c>
      <c r="L994" s="21">
        <v>46157.660462962966</v>
      </c>
      <c r="M994" s="137" t="s">
        <v>358</v>
      </c>
      <c r="N994" s="137" t="s">
        <v>359</v>
      </c>
      <c r="O994" s="137" t="s">
        <v>39</v>
      </c>
      <c r="P994" s="137">
        <v>0</v>
      </c>
      <c r="Q994" s="137" t="s">
        <v>191</v>
      </c>
      <c r="R994" s="137" t="s">
        <v>342</v>
      </c>
    </row>
    <row r="995" spans="1:19" s="137" customFormat="1">
      <c r="A995" s="137" t="s">
        <v>186</v>
      </c>
      <c r="B995" s="137" t="s">
        <v>10</v>
      </c>
      <c r="C995" s="137" t="s">
        <v>185</v>
      </c>
      <c r="D995" s="137" t="s">
        <v>302</v>
      </c>
      <c r="E995" s="137">
        <v>32760</v>
      </c>
      <c r="F995" s="137" t="s">
        <v>5</v>
      </c>
      <c r="G995" s="137" t="s">
        <v>28</v>
      </c>
      <c r="H995" s="137" t="s">
        <v>341</v>
      </c>
      <c r="I995" s="137">
        <v>512819302</v>
      </c>
      <c r="J995" s="137" t="s">
        <v>224</v>
      </c>
      <c r="K995" s="21">
        <v>46156.675092592595</v>
      </c>
      <c r="L995" s="21">
        <v>46157.660462962966</v>
      </c>
      <c r="M995" s="137" t="s">
        <v>358</v>
      </c>
      <c r="N995" s="137" t="s">
        <v>360</v>
      </c>
      <c r="O995" s="137" t="s">
        <v>35</v>
      </c>
      <c r="P995" s="137">
        <v>0</v>
      </c>
      <c r="Q995" s="137" t="s">
        <v>191</v>
      </c>
      <c r="R995" s="137" t="s">
        <v>342</v>
      </c>
    </row>
    <row r="996" spans="1:19" s="137" customFormat="1">
      <c r="A996" s="137" t="s">
        <v>186</v>
      </c>
      <c r="B996" s="137" t="s">
        <v>10</v>
      </c>
      <c r="C996" s="137" t="s">
        <v>185</v>
      </c>
      <c r="D996" s="137" t="s">
        <v>302</v>
      </c>
      <c r="E996" s="137">
        <v>32760</v>
      </c>
      <c r="F996" s="137" t="s">
        <v>5</v>
      </c>
      <c r="G996" s="137" t="s">
        <v>28</v>
      </c>
      <c r="H996" s="137" t="s">
        <v>341</v>
      </c>
      <c r="I996" s="137">
        <v>512819302</v>
      </c>
      <c r="J996" s="137" t="s">
        <v>224</v>
      </c>
      <c r="K996" s="21">
        <v>46156.675092592595</v>
      </c>
      <c r="L996" s="21">
        <v>46157.660462962966</v>
      </c>
      <c r="M996" s="137" t="s">
        <v>358</v>
      </c>
      <c r="N996" s="137" t="s">
        <v>361</v>
      </c>
      <c r="O996" s="137" t="s">
        <v>41</v>
      </c>
      <c r="P996" s="137">
        <v>0</v>
      </c>
      <c r="Q996" s="137" t="s">
        <v>191</v>
      </c>
      <c r="R996" s="137" t="s">
        <v>342</v>
      </c>
    </row>
    <row r="997" spans="1:19" s="137" customFormat="1">
      <c r="A997" s="137" t="s">
        <v>186</v>
      </c>
      <c r="B997" s="137" t="s">
        <v>10</v>
      </c>
      <c r="C997" s="137" t="s">
        <v>185</v>
      </c>
      <c r="D997" s="137" t="s">
        <v>302</v>
      </c>
      <c r="E997" s="137">
        <v>32760</v>
      </c>
      <c r="F997" s="137" t="s">
        <v>5</v>
      </c>
      <c r="G997" s="137" t="s">
        <v>28</v>
      </c>
      <c r="H997" s="137" t="s">
        <v>341</v>
      </c>
      <c r="I997" s="137">
        <v>512819302</v>
      </c>
      <c r="J997" s="137" t="s">
        <v>224</v>
      </c>
      <c r="K997" s="21">
        <v>46156.675092592595</v>
      </c>
      <c r="L997" s="21">
        <v>46157.660462962966</v>
      </c>
      <c r="M997" s="137" t="s">
        <v>362</v>
      </c>
      <c r="N997" s="137" t="s">
        <v>363</v>
      </c>
      <c r="O997" s="137" t="s">
        <v>37</v>
      </c>
      <c r="P997" s="137">
        <v>0</v>
      </c>
      <c r="Q997" s="137" t="s">
        <v>191</v>
      </c>
      <c r="R997" s="137" t="s">
        <v>342</v>
      </c>
    </row>
    <row r="998" spans="1:19" s="137" customFormat="1">
      <c r="A998" s="137" t="s">
        <v>186</v>
      </c>
      <c r="B998" s="137" t="s">
        <v>10</v>
      </c>
      <c r="C998" s="137" t="s">
        <v>185</v>
      </c>
      <c r="D998" s="137" t="s">
        <v>302</v>
      </c>
      <c r="E998" s="137">
        <v>32760</v>
      </c>
      <c r="F998" s="137" t="s">
        <v>5</v>
      </c>
      <c r="G998" s="137" t="s">
        <v>28</v>
      </c>
      <c r="H998" s="137" t="s">
        <v>341</v>
      </c>
      <c r="I998" s="137">
        <v>512819302</v>
      </c>
      <c r="J998" s="137" t="s">
        <v>224</v>
      </c>
      <c r="K998" s="21">
        <v>46156.675092592595</v>
      </c>
      <c r="L998" s="21">
        <v>46157.660462962966</v>
      </c>
      <c r="M998" s="137" t="s">
        <v>364</v>
      </c>
      <c r="N998" s="137" t="s">
        <v>365</v>
      </c>
      <c r="O998" s="137" t="s">
        <v>35</v>
      </c>
      <c r="P998" s="137">
        <v>0</v>
      </c>
      <c r="Q998" s="137" t="s">
        <v>191</v>
      </c>
      <c r="R998" s="137" t="s">
        <v>342</v>
      </c>
    </row>
    <row r="999" spans="1:19" s="137" customFormat="1">
      <c r="A999" s="137" t="s">
        <v>186</v>
      </c>
      <c r="B999" s="137" t="s">
        <v>10</v>
      </c>
      <c r="C999" s="137" t="s">
        <v>185</v>
      </c>
      <c r="D999" s="137" t="s">
        <v>302</v>
      </c>
      <c r="E999" s="137">
        <v>32760</v>
      </c>
      <c r="F999" s="137" t="s">
        <v>5</v>
      </c>
      <c r="G999" s="137" t="s">
        <v>28</v>
      </c>
      <c r="H999" s="137" t="s">
        <v>341</v>
      </c>
      <c r="I999" s="137">
        <v>512819302</v>
      </c>
      <c r="J999" s="137" t="s">
        <v>224</v>
      </c>
      <c r="K999" s="21">
        <v>46156.675092592595</v>
      </c>
      <c r="L999" s="21">
        <v>46157.660462962966</v>
      </c>
      <c r="M999" s="137" t="s">
        <v>364</v>
      </c>
      <c r="N999" s="137" t="s">
        <v>366</v>
      </c>
      <c r="O999" s="137" t="s">
        <v>35</v>
      </c>
      <c r="P999" s="137">
        <v>0</v>
      </c>
      <c r="Q999" s="137" t="s">
        <v>191</v>
      </c>
      <c r="R999" s="137" t="s">
        <v>342</v>
      </c>
    </row>
    <row r="1000" spans="1:19" s="137" customFormat="1">
      <c r="A1000" s="137" t="s">
        <v>186</v>
      </c>
      <c r="B1000" s="137" t="s">
        <v>10</v>
      </c>
      <c r="C1000" s="137" t="s">
        <v>185</v>
      </c>
      <c r="D1000" s="137" t="s">
        <v>302</v>
      </c>
      <c r="E1000" s="137">
        <v>32760</v>
      </c>
      <c r="F1000" s="137" t="s">
        <v>5</v>
      </c>
      <c r="G1000" s="137" t="s">
        <v>28</v>
      </c>
      <c r="H1000" s="137" t="s">
        <v>341</v>
      </c>
      <c r="I1000" s="137">
        <v>512819302</v>
      </c>
      <c r="J1000" s="137" t="s">
        <v>224</v>
      </c>
      <c r="K1000" s="21">
        <v>46156.675092592595</v>
      </c>
      <c r="L1000" s="21">
        <v>46157.660462962966</v>
      </c>
      <c r="M1000" s="137" t="s">
        <v>364</v>
      </c>
      <c r="N1000" s="137" t="s">
        <v>367</v>
      </c>
      <c r="O1000" s="137" t="s">
        <v>41</v>
      </c>
      <c r="P1000" s="137">
        <v>0</v>
      </c>
      <c r="Q1000" s="137" t="s">
        <v>191</v>
      </c>
      <c r="R1000" s="137" t="s">
        <v>342</v>
      </c>
    </row>
    <row r="1001" spans="1:19" s="137" customFormat="1">
      <c r="A1001" s="137" t="s">
        <v>186</v>
      </c>
      <c r="B1001" s="137" t="s">
        <v>10</v>
      </c>
      <c r="C1001" s="137" t="s">
        <v>185</v>
      </c>
      <c r="D1001" s="137" t="s">
        <v>248</v>
      </c>
      <c r="E1001" s="137">
        <v>32699</v>
      </c>
      <c r="F1001" s="137" t="s">
        <v>5</v>
      </c>
      <c r="G1001" s="137" t="s">
        <v>28</v>
      </c>
      <c r="H1001" s="137" t="s">
        <v>341</v>
      </c>
      <c r="I1001" s="137">
        <v>512820124</v>
      </c>
      <c r="J1001" s="137" t="s">
        <v>224</v>
      </c>
      <c r="K1001" s="21">
        <v>46154.499409722222</v>
      </c>
      <c r="L1001" s="21">
        <v>46157.668344907404</v>
      </c>
      <c r="M1001" s="137" t="s">
        <v>287</v>
      </c>
      <c r="N1001" s="137" t="s">
        <v>287</v>
      </c>
      <c r="O1001" s="137" t="s">
        <v>35</v>
      </c>
      <c r="P1001" s="137">
        <v>0</v>
      </c>
      <c r="Q1001" s="137" t="s">
        <v>191</v>
      </c>
      <c r="R1001" s="137" t="s">
        <v>342</v>
      </c>
      <c r="S1001" s="137" t="s">
        <v>181</v>
      </c>
    </row>
    <row r="1002" spans="1:19" s="137" customFormat="1">
      <c r="A1002" s="137" t="s">
        <v>186</v>
      </c>
      <c r="B1002" s="137" t="s">
        <v>10</v>
      </c>
      <c r="C1002" s="137" t="s">
        <v>185</v>
      </c>
      <c r="D1002" s="137" t="s">
        <v>248</v>
      </c>
      <c r="E1002" s="137">
        <v>32699</v>
      </c>
      <c r="F1002" s="137" t="s">
        <v>5</v>
      </c>
      <c r="G1002" s="137" t="s">
        <v>28</v>
      </c>
      <c r="H1002" s="137" t="s">
        <v>341</v>
      </c>
      <c r="I1002" s="137">
        <v>512820124</v>
      </c>
      <c r="J1002" s="137" t="s">
        <v>224</v>
      </c>
      <c r="K1002" s="21">
        <v>46154.499409722222</v>
      </c>
      <c r="L1002" s="21">
        <v>46157.668344907404</v>
      </c>
      <c r="M1002" s="137" t="s">
        <v>343</v>
      </c>
      <c r="N1002" s="137" t="s">
        <v>288</v>
      </c>
      <c r="O1002" s="137" t="s">
        <v>39</v>
      </c>
      <c r="P1002" s="137">
        <v>0</v>
      </c>
      <c r="Q1002" s="137" t="s">
        <v>191</v>
      </c>
      <c r="R1002" s="137" t="s">
        <v>342</v>
      </c>
      <c r="S1002" s="137" t="s">
        <v>181</v>
      </c>
    </row>
    <row r="1003" spans="1:19" s="137" customFormat="1">
      <c r="A1003" s="137" t="s">
        <v>186</v>
      </c>
      <c r="B1003" s="137" t="s">
        <v>10</v>
      </c>
      <c r="C1003" s="137" t="s">
        <v>185</v>
      </c>
      <c r="D1003" s="137" t="s">
        <v>248</v>
      </c>
      <c r="E1003" s="137">
        <v>32699</v>
      </c>
      <c r="F1003" s="137" t="s">
        <v>5</v>
      </c>
      <c r="G1003" s="137" t="s">
        <v>28</v>
      </c>
      <c r="H1003" s="137" t="s">
        <v>341</v>
      </c>
      <c r="I1003" s="137">
        <v>512820124</v>
      </c>
      <c r="J1003" s="137" t="s">
        <v>224</v>
      </c>
      <c r="K1003" s="21">
        <v>46154.499409722222</v>
      </c>
      <c r="L1003" s="21">
        <v>46157.668344907404</v>
      </c>
      <c r="M1003" s="137" t="s">
        <v>343</v>
      </c>
      <c r="N1003" s="137" t="s">
        <v>193</v>
      </c>
      <c r="O1003" s="137" t="s">
        <v>35</v>
      </c>
      <c r="P1003" s="137">
        <v>0</v>
      </c>
      <c r="Q1003" s="137" t="s">
        <v>191</v>
      </c>
      <c r="R1003" s="137" t="s">
        <v>342</v>
      </c>
      <c r="S1003" s="137" t="s">
        <v>181</v>
      </c>
    </row>
    <row r="1004" spans="1:19" s="137" customFormat="1">
      <c r="A1004" s="137" t="s">
        <v>186</v>
      </c>
      <c r="B1004" s="137" t="s">
        <v>10</v>
      </c>
      <c r="C1004" s="137" t="s">
        <v>185</v>
      </c>
      <c r="D1004" s="137" t="s">
        <v>248</v>
      </c>
      <c r="E1004" s="137">
        <v>32699</v>
      </c>
      <c r="F1004" s="137" t="s">
        <v>5</v>
      </c>
      <c r="G1004" s="137" t="s">
        <v>28</v>
      </c>
      <c r="H1004" s="137" t="s">
        <v>341</v>
      </c>
      <c r="I1004" s="137">
        <v>512820124</v>
      </c>
      <c r="J1004" s="137" t="s">
        <v>224</v>
      </c>
      <c r="K1004" s="21">
        <v>46154.499409722222</v>
      </c>
      <c r="L1004" s="21">
        <v>46157.668344907404</v>
      </c>
      <c r="M1004" s="137" t="s">
        <v>344</v>
      </c>
      <c r="N1004" s="137" t="s">
        <v>345</v>
      </c>
      <c r="O1004" s="137" t="s">
        <v>39</v>
      </c>
      <c r="P1004" s="137">
        <v>0</v>
      </c>
      <c r="Q1004" s="137" t="s">
        <v>191</v>
      </c>
      <c r="R1004" s="137" t="s">
        <v>342</v>
      </c>
      <c r="S1004" s="137" t="s">
        <v>181</v>
      </c>
    </row>
    <row r="1005" spans="1:19" s="137" customFormat="1">
      <c r="A1005" s="137" t="s">
        <v>186</v>
      </c>
      <c r="B1005" s="137" t="s">
        <v>10</v>
      </c>
      <c r="C1005" s="137" t="s">
        <v>185</v>
      </c>
      <c r="D1005" s="137" t="s">
        <v>248</v>
      </c>
      <c r="E1005" s="137">
        <v>32699</v>
      </c>
      <c r="F1005" s="137" t="s">
        <v>5</v>
      </c>
      <c r="G1005" s="137" t="s">
        <v>28</v>
      </c>
      <c r="H1005" s="137" t="s">
        <v>341</v>
      </c>
      <c r="I1005" s="137">
        <v>512820124</v>
      </c>
      <c r="J1005" s="137" t="s">
        <v>224</v>
      </c>
      <c r="K1005" s="21">
        <v>46154.499409722222</v>
      </c>
      <c r="L1005" s="21">
        <v>46157.668344907404</v>
      </c>
      <c r="M1005" s="137" t="s">
        <v>344</v>
      </c>
      <c r="N1005" s="137" t="s">
        <v>346</v>
      </c>
      <c r="O1005" s="137" t="s">
        <v>39</v>
      </c>
      <c r="P1005" s="137">
        <v>0</v>
      </c>
      <c r="Q1005" s="137" t="s">
        <v>191</v>
      </c>
      <c r="R1005" s="137" t="s">
        <v>342</v>
      </c>
      <c r="S1005" s="137" t="s">
        <v>181</v>
      </c>
    </row>
    <row r="1006" spans="1:19" s="137" customFormat="1">
      <c r="A1006" s="137" t="s">
        <v>186</v>
      </c>
      <c r="B1006" s="137" t="s">
        <v>10</v>
      </c>
      <c r="C1006" s="137" t="s">
        <v>185</v>
      </c>
      <c r="D1006" s="137" t="s">
        <v>248</v>
      </c>
      <c r="E1006" s="137">
        <v>32699</v>
      </c>
      <c r="F1006" s="137" t="s">
        <v>5</v>
      </c>
      <c r="G1006" s="137" t="s">
        <v>28</v>
      </c>
      <c r="H1006" s="137" t="s">
        <v>341</v>
      </c>
      <c r="I1006" s="137">
        <v>512820124</v>
      </c>
      <c r="J1006" s="137" t="s">
        <v>224</v>
      </c>
      <c r="K1006" s="21">
        <v>46154.499409722222</v>
      </c>
      <c r="L1006" s="21">
        <v>46157.668344907404</v>
      </c>
      <c r="M1006" s="137" t="s">
        <v>347</v>
      </c>
      <c r="N1006" s="137" t="s">
        <v>348</v>
      </c>
      <c r="O1006" s="137" t="s">
        <v>41</v>
      </c>
      <c r="P1006" s="137">
        <v>0</v>
      </c>
      <c r="Q1006" s="137" t="s">
        <v>191</v>
      </c>
      <c r="R1006" s="137" t="s">
        <v>342</v>
      </c>
      <c r="S1006" s="137" t="s">
        <v>181</v>
      </c>
    </row>
    <row r="1007" spans="1:19" s="137" customFormat="1">
      <c r="A1007" s="137" t="s">
        <v>186</v>
      </c>
      <c r="B1007" s="137" t="s">
        <v>10</v>
      </c>
      <c r="C1007" s="137" t="s">
        <v>185</v>
      </c>
      <c r="D1007" s="137" t="s">
        <v>248</v>
      </c>
      <c r="E1007" s="137">
        <v>32699</v>
      </c>
      <c r="F1007" s="137" t="s">
        <v>5</v>
      </c>
      <c r="G1007" s="137" t="s">
        <v>28</v>
      </c>
      <c r="H1007" s="137" t="s">
        <v>341</v>
      </c>
      <c r="I1007" s="137">
        <v>512820124</v>
      </c>
      <c r="J1007" s="137" t="s">
        <v>224</v>
      </c>
      <c r="K1007" s="21">
        <v>46154.499409722222</v>
      </c>
      <c r="L1007" s="21">
        <v>46157.668344907404</v>
      </c>
      <c r="M1007" s="137" t="s">
        <v>347</v>
      </c>
      <c r="N1007" s="137" t="s">
        <v>349</v>
      </c>
      <c r="O1007" s="137" t="s">
        <v>39</v>
      </c>
      <c r="P1007" s="137">
        <v>0</v>
      </c>
      <c r="Q1007" s="137" t="s">
        <v>191</v>
      </c>
      <c r="R1007" s="137" t="s">
        <v>342</v>
      </c>
      <c r="S1007" s="137" t="s">
        <v>181</v>
      </c>
    </row>
    <row r="1008" spans="1:19" s="137" customFormat="1">
      <c r="A1008" s="137" t="s">
        <v>186</v>
      </c>
      <c r="B1008" s="137" t="s">
        <v>10</v>
      </c>
      <c r="C1008" s="137" t="s">
        <v>185</v>
      </c>
      <c r="D1008" s="137" t="s">
        <v>248</v>
      </c>
      <c r="E1008" s="137">
        <v>32699</v>
      </c>
      <c r="F1008" s="137" t="s">
        <v>5</v>
      </c>
      <c r="G1008" s="137" t="s">
        <v>28</v>
      </c>
      <c r="H1008" s="137" t="s">
        <v>341</v>
      </c>
      <c r="I1008" s="137">
        <v>512820124</v>
      </c>
      <c r="J1008" s="137" t="s">
        <v>224</v>
      </c>
      <c r="K1008" s="21">
        <v>46154.499409722222</v>
      </c>
      <c r="L1008" s="21">
        <v>46157.668344907404</v>
      </c>
      <c r="M1008" s="137" t="s">
        <v>347</v>
      </c>
      <c r="N1008" s="137" t="s">
        <v>329</v>
      </c>
      <c r="O1008" s="137" t="s">
        <v>35</v>
      </c>
      <c r="P1008" s="137">
        <v>0</v>
      </c>
      <c r="Q1008" s="137" t="s">
        <v>191</v>
      </c>
      <c r="R1008" s="137" t="s">
        <v>342</v>
      </c>
      <c r="S1008" s="137" t="s">
        <v>181</v>
      </c>
    </row>
    <row r="1009" spans="1:19" s="137" customFormat="1">
      <c r="A1009" s="137" t="s">
        <v>186</v>
      </c>
      <c r="B1009" s="137" t="s">
        <v>10</v>
      </c>
      <c r="C1009" s="137" t="s">
        <v>185</v>
      </c>
      <c r="D1009" s="137" t="s">
        <v>248</v>
      </c>
      <c r="E1009" s="137">
        <v>32699</v>
      </c>
      <c r="F1009" s="137" t="s">
        <v>5</v>
      </c>
      <c r="G1009" s="137" t="s">
        <v>28</v>
      </c>
      <c r="H1009" s="137" t="s">
        <v>341</v>
      </c>
      <c r="I1009" s="137">
        <v>512820124</v>
      </c>
      <c r="J1009" s="137" t="s">
        <v>224</v>
      </c>
      <c r="K1009" s="21">
        <v>46154.499409722222</v>
      </c>
      <c r="L1009" s="21">
        <v>46157.668344907404</v>
      </c>
      <c r="M1009" s="137" t="s">
        <v>347</v>
      </c>
      <c r="N1009" s="137" t="s">
        <v>194</v>
      </c>
      <c r="O1009" s="137" t="s">
        <v>41</v>
      </c>
      <c r="P1009" s="137">
        <v>0</v>
      </c>
      <c r="Q1009" s="137" t="s">
        <v>191</v>
      </c>
      <c r="R1009" s="137" t="s">
        <v>342</v>
      </c>
      <c r="S1009" s="137" t="s">
        <v>181</v>
      </c>
    </row>
    <row r="1010" spans="1:19" s="137" customFormat="1">
      <c r="A1010" s="137" t="s">
        <v>186</v>
      </c>
      <c r="B1010" s="137" t="s">
        <v>10</v>
      </c>
      <c r="C1010" s="137" t="s">
        <v>185</v>
      </c>
      <c r="D1010" s="137" t="s">
        <v>248</v>
      </c>
      <c r="E1010" s="137">
        <v>32699</v>
      </c>
      <c r="F1010" s="137" t="s">
        <v>5</v>
      </c>
      <c r="G1010" s="137" t="s">
        <v>28</v>
      </c>
      <c r="H1010" s="137" t="s">
        <v>341</v>
      </c>
      <c r="I1010" s="137">
        <v>512820124</v>
      </c>
      <c r="J1010" s="137" t="s">
        <v>224</v>
      </c>
      <c r="K1010" s="21">
        <v>46154.499409722222</v>
      </c>
      <c r="L1010" s="21">
        <v>46157.668344907404</v>
      </c>
      <c r="M1010" s="137" t="s">
        <v>347</v>
      </c>
      <c r="N1010" s="137" t="s">
        <v>350</v>
      </c>
      <c r="O1010" s="137" t="s">
        <v>39</v>
      </c>
      <c r="P1010" s="137">
        <v>0</v>
      </c>
      <c r="Q1010" s="137" t="s">
        <v>191</v>
      </c>
      <c r="R1010" s="137" t="s">
        <v>342</v>
      </c>
      <c r="S1010" s="137" t="s">
        <v>181</v>
      </c>
    </row>
    <row r="1011" spans="1:19" s="137" customFormat="1">
      <c r="A1011" s="137" t="s">
        <v>186</v>
      </c>
      <c r="B1011" s="137" t="s">
        <v>10</v>
      </c>
      <c r="C1011" s="137" t="s">
        <v>185</v>
      </c>
      <c r="D1011" s="137" t="s">
        <v>248</v>
      </c>
      <c r="E1011" s="137">
        <v>32699</v>
      </c>
      <c r="F1011" s="137" t="s">
        <v>5</v>
      </c>
      <c r="G1011" s="137" t="s">
        <v>28</v>
      </c>
      <c r="H1011" s="137" t="s">
        <v>341</v>
      </c>
      <c r="I1011" s="137">
        <v>512820124</v>
      </c>
      <c r="J1011" s="137" t="s">
        <v>224</v>
      </c>
      <c r="K1011" s="21">
        <v>46154.499409722222</v>
      </c>
      <c r="L1011" s="21">
        <v>46157.668344907404</v>
      </c>
      <c r="M1011" s="137" t="s">
        <v>347</v>
      </c>
      <c r="N1011" s="137" t="s">
        <v>195</v>
      </c>
      <c r="O1011" s="137" t="s">
        <v>41</v>
      </c>
      <c r="P1011" s="137">
        <v>0</v>
      </c>
      <c r="Q1011" s="137" t="s">
        <v>191</v>
      </c>
      <c r="R1011" s="137" t="s">
        <v>342</v>
      </c>
      <c r="S1011" s="137" t="s">
        <v>181</v>
      </c>
    </row>
    <row r="1012" spans="1:19" s="137" customFormat="1">
      <c r="A1012" s="137" t="s">
        <v>186</v>
      </c>
      <c r="B1012" s="137" t="s">
        <v>10</v>
      </c>
      <c r="C1012" s="137" t="s">
        <v>185</v>
      </c>
      <c r="D1012" s="137" t="s">
        <v>248</v>
      </c>
      <c r="E1012" s="137">
        <v>32699</v>
      </c>
      <c r="F1012" s="137" t="s">
        <v>5</v>
      </c>
      <c r="G1012" s="137" t="s">
        <v>28</v>
      </c>
      <c r="H1012" s="137" t="s">
        <v>341</v>
      </c>
      <c r="I1012" s="137">
        <v>512820124</v>
      </c>
      <c r="J1012" s="137" t="s">
        <v>224</v>
      </c>
      <c r="K1012" s="21">
        <v>46154.499409722222</v>
      </c>
      <c r="L1012" s="21">
        <v>46157.668344907404</v>
      </c>
      <c r="M1012" s="137" t="s">
        <v>347</v>
      </c>
      <c r="N1012" s="137" t="s">
        <v>351</v>
      </c>
      <c r="O1012" s="137" t="s">
        <v>35</v>
      </c>
      <c r="P1012" s="137">
        <v>0</v>
      </c>
      <c r="Q1012" s="137" t="s">
        <v>191</v>
      </c>
      <c r="R1012" s="137" t="s">
        <v>342</v>
      </c>
      <c r="S1012" s="137" t="s">
        <v>181</v>
      </c>
    </row>
    <row r="1013" spans="1:19" s="137" customFormat="1">
      <c r="A1013" s="137" t="s">
        <v>186</v>
      </c>
      <c r="B1013" s="137" t="s">
        <v>10</v>
      </c>
      <c r="C1013" s="137" t="s">
        <v>185</v>
      </c>
      <c r="D1013" s="137" t="s">
        <v>248</v>
      </c>
      <c r="E1013" s="137">
        <v>32699</v>
      </c>
      <c r="F1013" s="137" t="s">
        <v>5</v>
      </c>
      <c r="G1013" s="137" t="s">
        <v>28</v>
      </c>
      <c r="H1013" s="137" t="s">
        <v>341</v>
      </c>
      <c r="I1013" s="137">
        <v>512820124</v>
      </c>
      <c r="J1013" s="137" t="s">
        <v>224</v>
      </c>
      <c r="K1013" s="21">
        <v>46154.499409722222</v>
      </c>
      <c r="L1013" s="21">
        <v>46157.668344907404</v>
      </c>
      <c r="M1013" s="137" t="s">
        <v>347</v>
      </c>
      <c r="N1013" s="137" t="s">
        <v>196</v>
      </c>
      <c r="O1013" s="137" t="s">
        <v>41</v>
      </c>
      <c r="P1013" s="137">
        <v>0</v>
      </c>
      <c r="Q1013" s="137" t="s">
        <v>191</v>
      </c>
      <c r="R1013" s="137" t="s">
        <v>342</v>
      </c>
      <c r="S1013" s="137" t="s">
        <v>181</v>
      </c>
    </row>
    <row r="1014" spans="1:19" s="137" customFormat="1">
      <c r="A1014" s="137" t="s">
        <v>186</v>
      </c>
      <c r="B1014" s="137" t="s">
        <v>10</v>
      </c>
      <c r="C1014" s="137" t="s">
        <v>185</v>
      </c>
      <c r="D1014" s="137" t="s">
        <v>248</v>
      </c>
      <c r="E1014" s="137">
        <v>32699</v>
      </c>
      <c r="F1014" s="137" t="s">
        <v>5</v>
      </c>
      <c r="G1014" s="137" t="s">
        <v>28</v>
      </c>
      <c r="H1014" s="137" t="s">
        <v>341</v>
      </c>
      <c r="I1014" s="137">
        <v>512820124</v>
      </c>
      <c r="J1014" s="137" t="s">
        <v>224</v>
      </c>
      <c r="K1014" s="21">
        <v>46154.499409722222</v>
      </c>
      <c r="L1014" s="21">
        <v>46157.668344907404</v>
      </c>
      <c r="M1014" s="137" t="s">
        <v>352</v>
      </c>
      <c r="N1014" s="137" t="s">
        <v>352</v>
      </c>
      <c r="O1014" s="137" t="s">
        <v>35</v>
      </c>
      <c r="P1014" s="137">
        <v>0</v>
      </c>
      <c r="Q1014" s="137" t="s">
        <v>191</v>
      </c>
      <c r="R1014" s="137" t="s">
        <v>342</v>
      </c>
      <c r="S1014" s="137" t="s">
        <v>181</v>
      </c>
    </row>
    <row r="1015" spans="1:19" s="137" customFormat="1">
      <c r="A1015" s="137" t="s">
        <v>186</v>
      </c>
      <c r="B1015" s="137" t="s">
        <v>10</v>
      </c>
      <c r="C1015" s="137" t="s">
        <v>185</v>
      </c>
      <c r="D1015" s="137" t="s">
        <v>248</v>
      </c>
      <c r="E1015" s="137">
        <v>32699</v>
      </c>
      <c r="F1015" s="137" t="s">
        <v>5</v>
      </c>
      <c r="G1015" s="137" t="s">
        <v>28</v>
      </c>
      <c r="H1015" s="137" t="s">
        <v>341</v>
      </c>
      <c r="I1015" s="137">
        <v>512820124</v>
      </c>
      <c r="J1015" s="137" t="s">
        <v>224</v>
      </c>
      <c r="K1015" s="21">
        <v>46154.499409722222</v>
      </c>
      <c r="L1015" s="21">
        <v>46157.668344907404</v>
      </c>
      <c r="M1015" s="137" t="s">
        <v>353</v>
      </c>
      <c r="N1015" s="137" t="s">
        <v>197</v>
      </c>
      <c r="O1015" s="137" t="s">
        <v>41</v>
      </c>
      <c r="P1015" s="137">
        <v>0</v>
      </c>
      <c r="Q1015" s="137" t="s">
        <v>191</v>
      </c>
      <c r="R1015" s="137" t="s">
        <v>342</v>
      </c>
      <c r="S1015" s="137" t="s">
        <v>181</v>
      </c>
    </row>
    <row r="1016" spans="1:19" s="137" customFormat="1">
      <c r="A1016" s="137" t="s">
        <v>186</v>
      </c>
      <c r="B1016" s="137" t="s">
        <v>10</v>
      </c>
      <c r="C1016" s="137" t="s">
        <v>185</v>
      </c>
      <c r="D1016" s="137" t="s">
        <v>248</v>
      </c>
      <c r="E1016" s="137">
        <v>32699</v>
      </c>
      <c r="F1016" s="137" t="s">
        <v>5</v>
      </c>
      <c r="G1016" s="137" t="s">
        <v>28</v>
      </c>
      <c r="H1016" s="137" t="s">
        <v>341</v>
      </c>
      <c r="I1016" s="137">
        <v>512820124</v>
      </c>
      <c r="J1016" s="137" t="s">
        <v>224</v>
      </c>
      <c r="K1016" s="21">
        <v>46154.499409722222</v>
      </c>
      <c r="L1016" s="21">
        <v>46157.668344907404</v>
      </c>
      <c r="M1016" s="137" t="s">
        <v>353</v>
      </c>
      <c r="N1016" s="137" t="s">
        <v>330</v>
      </c>
      <c r="O1016" s="137" t="s">
        <v>41</v>
      </c>
      <c r="P1016" s="137">
        <v>0</v>
      </c>
      <c r="Q1016" s="137" t="s">
        <v>191</v>
      </c>
      <c r="R1016" s="137" t="s">
        <v>342</v>
      </c>
      <c r="S1016" s="137" t="s">
        <v>181</v>
      </c>
    </row>
    <row r="1017" spans="1:19" s="137" customFormat="1">
      <c r="A1017" s="137" t="s">
        <v>186</v>
      </c>
      <c r="B1017" s="137" t="s">
        <v>10</v>
      </c>
      <c r="C1017" s="137" t="s">
        <v>185</v>
      </c>
      <c r="D1017" s="137" t="s">
        <v>248</v>
      </c>
      <c r="E1017" s="137">
        <v>32699</v>
      </c>
      <c r="F1017" s="137" t="s">
        <v>5</v>
      </c>
      <c r="G1017" s="137" t="s">
        <v>28</v>
      </c>
      <c r="H1017" s="137" t="s">
        <v>341</v>
      </c>
      <c r="I1017" s="137">
        <v>512820124</v>
      </c>
      <c r="J1017" s="137" t="s">
        <v>224</v>
      </c>
      <c r="K1017" s="21">
        <v>46154.499409722222</v>
      </c>
      <c r="L1017" s="21">
        <v>46157.668344907404</v>
      </c>
      <c r="M1017" s="137" t="s">
        <v>353</v>
      </c>
      <c r="N1017" s="137" t="s">
        <v>354</v>
      </c>
      <c r="O1017" s="137" t="s">
        <v>39</v>
      </c>
      <c r="P1017" s="137">
        <v>0</v>
      </c>
      <c r="Q1017" s="137" t="s">
        <v>191</v>
      </c>
      <c r="R1017" s="137" t="s">
        <v>342</v>
      </c>
      <c r="S1017" s="137" t="s">
        <v>181</v>
      </c>
    </row>
    <row r="1018" spans="1:19" s="137" customFormat="1">
      <c r="A1018" s="137" t="s">
        <v>186</v>
      </c>
      <c r="B1018" s="137" t="s">
        <v>10</v>
      </c>
      <c r="C1018" s="137" t="s">
        <v>185</v>
      </c>
      <c r="D1018" s="137" t="s">
        <v>248</v>
      </c>
      <c r="E1018" s="137">
        <v>32699</v>
      </c>
      <c r="F1018" s="137" t="s">
        <v>5</v>
      </c>
      <c r="G1018" s="137" t="s">
        <v>28</v>
      </c>
      <c r="H1018" s="137" t="s">
        <v>341</v>
      </c>
      <c r="I1018" s="137">
        <v>512820124</v>
      </c>
      <c r="J1018" s="137" t="s">
        <v>224</v>
      </c>
      <c r="K1018" s="21">
        <v>46154.499409722222</v>
      </c>
      <c r="L1018" s="21">
        <v>46157.668344907404</v>
      </c>
      <c r="M1018" s="137" t="s">
        <v>353</v>
      </c>
      <c r="N1018" s="137" t="s">
        <v>355</v>
      </c>
      <c r="O1018" s="137" t="s">
        <v>35</v>
      </c>
      <c r="P1018" s="137">
        <v>0</v>
      </c>
      <c r="Q1018" s="137" t="s">
        <v>191</v>
      </c>
      <c r="R1018" s="137" t="s">
        <v>342</v>
      </c>
      <c r="S1018" s="137" t="s">
        <v>181</v>
      </c>
    </row>
    <row r="1019" spans="1:19" s="137" customFormat="1">
      <c r="A1019" s="137" t="s">
        <v>186</v>
      </c>
      <c r="B1019" s="137" t="s">
        <v>10</v>
      </c>
      <c r="C1019" s="137" t="s">
        <v>185</v>
      </c>
      <c r="D1019" s="137" t="s">
        <v>248</v>
      </c>
      <c r="E1019" s="137">
        <v>32699</v>
      </c>
      <c r="F1019" s="137" t="s">
        <v>5</v>
      </c>
      <c r="G1019" s="137" t="s">
        <v>28</v>
      </c>
      <c r="H1019" s="137" t="s">
        <v>341</v>
      </c>
      <c r="I1019" s="137">
        <v>512820124</v>
      </c>
      <c r="J1019" s="137" t="s">
        <v>224</v>
      </c>
      <c r="K1019" s="21">
        <v>46154.499409722222</v>
      </c>
      <c r="L1019" s="21">
        <v>46157.668344907404</v>
      </c>
      <c r="M1019" s="137" t="s">
        <v>353</v>
      </c>
      <c r="N1019" s="137" t="s">
        <v>356</v>
      </c>
      <c r="O1019" s="137" t="s">
        <v>39</v>
      </c>
      <c r="P1019" s="137">
        <v>0</v>
      </c>
      <c r="Q1019" s="137" t="s">
        <v>191</v>
      </c>
      <c r="R1019" s="137" t="s">
        <v>342</v>
      </c>
      <c r="S1019" s="137" t="s">
        <v>181</v>
      </c>
    </row>
    <row r="1020" spans="1:19" s="137" customFormat="1">
      <c r="A1020" s="137" t="s">
        <v>186</v>
      </c>
      <c r="B1020" s="137" t="s">
        <v>10</v>
      </c>
      <c r="C1020" s="137" t="s">
        <v>185</v>
      </c>
      <c r="D1020" s="137" t="s">
        <v>248</v>
      </c>
      <c r="E1020" s="137">
        <v>32699</v>
      </c>
      <c r="F1020" s="137" t="s">
        <v>5</v>
      </c>
      <c r="G1020" s="137" t="s">
        <v>28</v>
      </c>
      <c r="H1020" s="137" t="s">
        <v>341</v>
      </c>
      <c r="I1020" s="137">
        <v>512820124</v>
      </c>
      <c r="J1020" s="137" t="s">
        <v>224</v>
      </c>
      <c r="K1020" s="21">
        <v>46154.499409722222</v>
      </c>
      <c r="L1020" s="21">
        <v>46157.668344907404</v>
      </c>
      <c r="M1020" s="137" t="s">
        <v>353</v>
      </c>
      <c r="N1020" s="137" t="s">
        <v>357</v>
      </c>
      <c r="O1020" s="137" t="s">
        <v>39</v>
      </c>
      <c r="P1020" s="137">
        <v>0</v>
      </c>
      <c r="Q1020" s="137" t="s">
        <v>191</v>
      </c>
      <c r="R1020" s="137" t="s">
        <v>342</v>
      </c>
      <c r="S1020" s="137" t="s">
        <v>181</v>
      </c>
    </row>
    <row r="1021" spans="1:19" s="137" customFormat="1">
      <c r="A1021" s="137" t="s">
        <v>186</v>
      </c>
      <c r="B1021" s="137" t="s">
        <v>10</v>
      </c>
      <c r="C1021" s="137" t="s">
        <v>185</v>
      </c>
      <c r="D1021" s="137" t="s">
        <v>248</v>
      </c>
      <c r="E1021" s="137">
        <v>32699</v>
      </c>
      <c r="F1021" s="137" t="s">
        <v>5</v>
      </c>
      <c r="G1021" s="137" t="s">
        <v>28</v>
      </c>
      <c r="H1021" s="137" t="s">
        <v>341</v>
      </c>
      <c r="I1021" s="137">
        <v>512820124</v>
      </c>
      <c r="J1021" s="137" t="s">
        <v>224</v>
      </c>
      <c r="K1021" s="21">
        <v>46154.499409722222</v>
      </c>
      <c r="L1021" s="21">
        <v>46157.668344907404</v>
      </c>
      <c r="M1021" s="137" t="s">
        <v>358</v>
      </c>
      <c r="N1021" s="137" t="s">
        <v>359</v>
      </c>
      <c r="O1021" s="137" t="s">
        <v>39</v>
      </c>
      <c r="P1021" s="137">
        <v>0</v>
      </c>
      <c r="Q1021" s="137" t="s">
        <v>191</v>
      </c>
      <c r="R1021" s="137" t="s">
        <v>342</v>
      </c>
      <c r="S1021" s="137" t="s">
        <v>181</v>
      </c>
    </row>
    <row r="1022" spans="1:19" s="137" customFormat="1">
      <c r="A1022" s="137" t="s">
        <v>186</v>
      </c>
      <c r="B1022" s="137" t="s">
        <v>10</v>
      </c>
      <c r="C1022" s="137" t="s">
        <v>185</v>
      </c>
      <c r="D1022" s="137" t="s">
        <v>248</v>
      </c>
      <c r="E1022" s="137">
        <v>32699</v>
      </c>
      <c r="F1022" s="137" t="s">
        <v>5</v>
      </c>
      <c r="G1022" s="137" t="s">
        <v>28</v>
      </c>
      <c r="H1022" s="137" t="s">
        <v>341</v>
      </c>
      <c r="I1022" s="137">
        <v>512820124</v>
      </c>
      <c r="J1022" s="137" t="s">
        <v>224</v>
      </c>
      <c r="K1022" s="21">
        <v>46154.499409722222</v>
      </c>
      <c r="L1022" s="21">
        <v>46157.668344907404</v>
      </c>
      <c r="M1022" s="137" t="s">
        <v>358</v>
      </c>
      <c r="N1022" s="137" t="s">
        <v>360</v>
      </c>
      <c r="O1022" s="137" t="s">
        <v>35</v>
      </c>
      <c r="P1022" s="137">
        <v>0</v>
      </c>
      <c r="Q1022" s="137" t="s">
        <v>191</v>
      </c>
      <c r="R1022" s="137" t="s">
        <v>342</v>
      </c>
      <c r="S1022" s="137" t="s">
        <v>181</v>
      </c>
    </row>
    <row r="1023" spans="1:19" s="137" customFormat="1">
      <c r="A1023" s="137" t="s">
        <v>186</v>
      </c>
      <c r="B1023" s="137" t="s">
        <v>10</v>
      </c>
      <c r="C1023" s="137" t="s">
        <v>185</v>
      </c>
      <c r="D1023" s="137" t="s">
        <v>248</v>
      </c>
      <c r="E1023" s="137">
        <v>32699</v>
      </c>
      <c r="F1023" s="137" t="s">
        <v>5</v>
      </c>
      <c r="G1023" s="137" t="s">
        <v>28</v>
      </c>
      <c r="H1023" s="137" t="s">
        <v>341</v>
      </c>
      <c r="I1023" s="137">
        <v>512820124</v>
      </c>
      <c r="J1023" s="137" t="s">
        <v>224</v>
      </c>
      <c r="K1023" s="21">
        <v>46154.499409722222</v>
      </c>
      <c r="L1023" s="21">
        <v>46157.668344907404</v>
      </c>
      <c r="M1023" s="137" t="s">
        <v>358</v>
      </c>
      <c r="N1023" s="137" t="s">
        <v>361</v>
      </c>
      <c r="O1023" s="137" t="s">
        <v>41</v>
      </c>
      <c r="P1023" s="137">
        <v>0</v>
      </c>
      <c r="Q1023" s="137" t="s">
        <v>191</v>
      </c>
      <c r="R1023" s="137" t="s">
        <v>342</v>
      </c>
      <c r="S1023" s="137" t="s">
        <v>181</v>
      </c>
    </row>
    <row r="1024" spans="1:19" s="137" customFormat="1">
      <c r="A1024" s="137" t="s">
        <v>186</v>
      </c>
      <c r="B1024" s="137" t="s">
        <v>10</v>
      </c>
      <c r="C1024" s="137" t="s">
        <v>185</v>
      </c>
      <c r="D1024" s="137" t="s">
        <v>248</v>
      </c>
      <c r="E1024" s="137">
        <v>32699</v>
      </c>
      <c r="F1024" s="137" t="s">
        <v>5</v>
      </c>
      <c r="G1024" s="137" t="s">
        <v>28</v>
      </c>
      <c r="H1024" s="137" t="s">
        <v>341</v>
      </c>
      <c r="I1024" s="137">
        <v>512820124</v>
      </c>
      <c r="J1024" s="137" t="s">
        <v>224</v>
      </c>
      <c r="K1024" s="21">
        <v>46154.499409722222</v>
      </c>
      <c r="L1024" s="21">
        <v>46157.668344907404</v>
      </c>
      <c r="M1024" s="137" t="s">
        <v>362</v>
      </c>
      <c r="N1024" s="137" t="s">
        <v>363</v>
      </c>
      <c r="O1024" s="137" t="s">
        <v>37</v>
      </c>
      <c r="P1024" s="137">
        <v>0</v>
      </c>
      <c r="Q1024" s="137" t="s">
        <v>191</v>
      </c>
      <c r="R1024" s="137" t="s">
        <v>342</v>
      </c>
      <c r="S1024" s="137" t="s">
        <v>181</v>
      </c>
    </row>
    <row r="1025" spans="1:19" s="137" customFormat="1">
      <c r="A1025" s="137" t="s">
        <v>186</v>
      </c>
      <c r="B1025" s="137" t="s">
        <v>10</v>
      </c>
      <c r="C1025" s="137" t="s">
        <v>185</v>
      </c>
      <c r="D1025" s="137" t="s">
        <v>248</v>
      </c>
      <c r="E1025" s="137">
        <v>32699</v>
      </c>
      <c r="F1025" s="137" t="s">
        <v>5</v>
      </c>
      <c r="G1025" s="137" t="s">
        <v>28</v>
      </c>
      <c r="H1025" s="137" t="s">
        <v>341</v>
      </c>
      <c r="I1025" s="137">
        <v>512820124</v>
      </c>
      <c r="J1025" s="137" t="s">
        <v>224</v>
      </c>
      <c r="K1025" s="21">
        <v>46154.499409722222</v>
      </c>
      <c r="L1025" s="21">
        <v>46157.668344907404</v>
      </c>
      <c r="M1025" s="137" t="s">
        <v>364</v>
      </c>
      <c r="N1025" s="137" t="s">
        <v>365</v>
      </c>
      <c r="O1025" s="137" t="s">
        <v>35</v>
      </c>
      <c r="P1025" s="137">
        <v>0</v>
      </c>
      <c r="Q1025" s="137" t="s">
        <v>191</v>
      </c>
      <c r="R1025" s="137" t="s">
        <v>342</v>
      </c>
      <c r="S1025" s="137" t="s">
        <v>181</v>
      </c>
    </row>
    <row r="1026" spans="1:19" s="137" customFormat="1">
      <c r="A1026" s="137" t="s">
        <v>186</v>
      </c>
      <c r="B1026" s="137" t="s">
        <v>10</v>
      </c>
      <c r="C1026" s="137" t="s">
        <v>185</v>
      </c>
      <c r="D1026" s="137" t="s">
        <v>248</v>
      </c>
      <c r="E1026" s="137">
        <v>32699</v>
      </c>
      <c r="F1026" s="137" t="s">
        <v>5</v>
      </c>
      <c r="G1026" s="137" t="s">
        <v>28</v>
      </c>
      <c r="H1026" s="137" t="s">
        <v>341</v>
      </c>
      <c r="I1026" s="137">
        <v>512820124</v>
      </c>
      <c r="J1026" s="137" t="s">
        <v>224</v>
      </c>
      <c r="K1026" s="21">
        <v>46154.499409722222</v>
      </c>
      <c r="L1026" s="21">
        <v>46157.668344907404</v>
      </c>
      <c r="M1026" s="137" t="s">
        <v>364</v>
      </c>
      <c r="N1026" s="137" t="s">
        <v>366</v>
      </c>
      <c r="O1026" s="137" t="s">
        <v>35</v>
      </c>
      <c r="P1026" s="137">
        <v>0</v>
      </c>
      <c r="Q1026" s="137" t="s">
        <v>191</v>
      </c>
      <c r="R1026" s="137" t="s">
        <v>342</v>
      </c>
      <c r="S1026" s="137" t="s">
        <v>181</v>
      </c>
    </row>
    <row r="1027" spans="1:19" s="137" customFormat="1">
      <c r="A1027" s="137" t="s">
        <v>186</v>
      </c>
      <c r="B1027" s="137" t="s">
        <v>10</v>
      </c>
      <c r="C1027" s="137" t="s">
        <v>185</v>
      </c>
      <c r="D1027" s="137" t="s">
        <v>248</v>
      </c>
      <c r="E1027" s="137">
        <v>32699</v>
      </c>
      <c r="F1027" s="137" t="s">
        <v>5</v>
      </c>
      <c r="G1027" s="137" t="s">
        <v>28</v>
      </c>
      <c r="H1027" s="137" t="s">
        <v>341</v>
      </c>
      <c r="I1027" s="137">
        <v>512820124</v>
      </c>
      <c r="J1027" s="137" t="s">
        <v>224</v>
      </c>
      <c r="K1027" s="21">
        <v>46154.499409722222</v>
      </c>
      <c r="L1027" s="21">
        <v>46157.668344907404</v>
      </c>
      <c r="M1027" s="137" t="s">
        <v>364</v>
      </c>
      <c r="N1027" s="137" t="s">
        <v>367</v>
      </c>
      <c r="O1027" s="137" t="s">
        <v>41</v>
      </c>
      <c r="P1027" s="137">
        <v>0</v>
      </c>
      <c r="Q1027" s="137" t="s">
        <v>191</v>
      </c>
      <c r="R1027" s="137" t="s">
        <v>342</v>
      </c>
      <c r="S1027" s="137" t="s">
        <v>181</v>
      </c>
    </row>
    <row r="1028" spans="1:19" s="137" customFormat="1">
      <c r="A1028" s="137" t="s">
        <v>186</v>
      </c>
      <c r="B1028" s="137" t="s">
        <v>10</v>
      </c>
      <c r="C1028" s="137" t="s">
        <v>185</v>
      </c>
      <c r="D1028" s="137" t="s">
        <v>310</v>
      </c>
      <c r="E1028" s="137">
        <v>31924</v>
      </c>
      <c r="F1028" s="137" t="s">
        <v>5</v>
      </c>
      <c r="G1028" s="137" t="s">
        <v>28</v>
      </c>
      <c r="H1028" s="137" t="s">
        <v>341</v>
      </c>
      <c r="I1028" s="137">
        <v>512825932</v>
      </c>
      <c r="J1028" s="137" t="s">
        <v>224</v>
      </c>
      <c r="K1028" s="21">
        <v>46156.468425925923</v>
      </c>
      <c r="L1028" s="21">
        <v>46157.713009259256</v>
      </c>
      <c r="M1028" s="137" t="s">
        <v>287</v>
      </c>
      <c r="N1028" s="137" t="s">
        <v>287</v>
      </c>
      <c r="O1028" s="137" t="s">
        <v>35</v>
      </c>
      <c r="P1028" s="137">
        <v>0</v>
      </c>
      <c r="Q1028" s="137" t="s">
        <v>191</v>
      </c>
      <c r="R1028" s="137" t="s">
        <v>342</v>
      </c>
    </row>
    <row r="1029" spans="1:19" s="137" customFormat="1">
      <c r="A1029" s="137" t="s">
        <v>186</v>
      </c>
      <c r="B1029" s="137" t="s">
        <v>10</v>
      </c>
      <c r="C1029" s="137" t="s">
        <v>185</v>
      </c>
      <c r="D1029" s="137" t="s">
        <v>310</v>
      </c>
      <c r="E1029" s="137">
        <v>31924</v>
      </c>
      <c r="F1029" s="137" t="s">
        <v>5</v>
      </c>
      <c r="G1029" s="137" t="s">
        <v>28</v>
      </c>
      <c r="H1029" s="137" t="s">
        <v>341</v>
      </c>
      <c r="I1029" s="137">
        <v>512825932</v>
      </c>
      <c r="J1029" s="137" t="s">
        <v>224</v>
      </c>
      <c r="K1029" s="21">
        <v>46156.468425925923</v>
      </c>
      <c r="L1029" s="21">
        <v>46157.713009259256</v>
      </c>
      <c r="M1029" s="137" t="s">
        <v>343</v>
      </c>
      <c r="N1029" s="137" t="s">
        <v>288</v>
      </c>
      <c r="O1029" s="137" t="s">
        <v>39</v>
      </c>
      <c r="P1029" s="137">
        <v>0</v>
      </c>
      <c r="Q1029" s="137" t="s">
        <v>191</v>
      </c>
      <c r="R1029" s="137" t="s">
        <v>342</v>
      </c>
    </row>
    <row r="1030" spans="1:19" s="137" customFormat="1">
      <c r="A1030" s="137" t="s">
        <v>186</v>
      </c>
      <c r="B1030" s="137" t="s">
        <v>10</v>
      </c>
      <c r="C1030" s="137" t="s">
        <v>185</v>
      </c>
      <c r="D1030" s="137" t="s">
        <v>310</v>
      </c>
      <c r="E1030" s="137">
        <v>31924</v>
      </c>
      <c r="F1030" s="137" t="s">
        <v>5</v>
      </c>
      <c r="G1030" s="137" t="s">
        <v>28</v>
      </c>
      <c r="H1030" s="137" t="s">
        <v>341</v>
      </c>
      <c r="I1030" s="137">
        <v>512825932</v>
      </c>
      <c r="J1030" s="137" t="s">
        <v>224</v>
      </c>
      <c r="K1030" s="21">
        <v>46156.468425925923</v>
      </c>
      <c r="L1030" s="21">
        <v>46157.713009259256</v>
      </c>
      <c r="M1030" s="137" t="s">
        <v>343</v>
      </c>
      <c r="N1030" s="137" t="s">
        <v>193</v>
      </c>
      <c r="O1030" s="137" t="s">
        <v>35</v>
      </c>
      <c r="P1030" s="137">
        <v>0</v>
      </c>
      <c r="Q1030" s="137" t="s">
        <v>191</v>
      </c>
      <c r="R1030" s="137" t="s">
        <v>342</v>
      </c>
    </row>
    <row r="1031" spans="1:19" s="137" customFormat="1">
      <c r="A1031" s="137" t="s">
        <v>186</v>
      </c>
      <c r="B1031" s="137" t="s">
        <v>10</v>
      </c>
      <c r="C1031" s="137" t="s">
        <v>185</v>
      </c>
      <c r="D1031" s="137" t="s">
        <v>310</v>
      </c>
      <c r="E1031" s="137">
        <v>31924</v>
      </c>
      <c r="F1031" s="137" t="s">
        <v>5</v>
      </c>
      <c r="G1031" s="137" t="s">
        <v>28</v>
      </c>
      <c r="H1031" s="137" t="s">
        <v>341</v>
      </c>
      <c r="I1031" s="137">
        <v>512825932</v>
      </c>
      <c r="J1031" s="137" t="s">
        <v>224</v>
      </c>
      <c r="K1031" s="21">
        <v>46156.468425925923</v>
      </c>
      <c r="L1031" s="21">
        <v>46157.713009259256</v>
      </c>
      <c r="M1031" s="137" t="s">
        <v>344</v>
      </c>
      <c r="N1031" s="137" t="s">
        <v>345</v>
      </c>
      <c r="O1031" s="137" t="s">
        <v>39</v>
      </c>
      <c r="P1031" s="137">
        <v>0</v>
      </c>
      <c r="Q1031" s="137" t="s">
        <v>191</v>
      </c>
      <c r="R1031" s="137" t="s">
        <v>342</v>
      </c>
    </row>
    <row r="1032" spans="1:19" s="137" customFormat="1">
      <c r="A1032" s="137" t="s">
        <v>186</v>
      </c>
      <c r="B1032" s="137" t="s">
        <v>10</v>
      </c>
      <c r="C1032" s="137" t="s">
        <v>185</v>
      </c>
      <c r="D1032" s="137" t="s">
        <v>310</v>
      </c>
      <c r="E1032" s="137">
        <v>31924</v>
      </c>
      <c r="F1032" s="137" t="s">
        <v>5</v>
      </c>
      <c r="G1032" s="137" t="s">
        <v>28</v>
      </c>
      <c r="H1032" s="137" t="s">
        <v>341</v>
      </c>
      <c r="I1032" s="137">
        <v>512825932</v>
      </c>
      <c r="J1032" s="137" t="s">
        <v>224</v>
      </c>
      <c r="K1032" s="21">
        <v>46156.468425925923</v>
      </c>
      <c r="L1032" s="21">
        <v>46157.713009259256</v>
      </c>
      <c r="M1032" s="137" t="s">
        <v>344</v>
      </c>
      <c r="N1032" s="137" t="s">
        <v>346</v>
      </c>
      <c r="O1032" s="137" t="s">
        <v>39</v>
      </c>
      <c r="P1032" s="137">
        <v>0</v>
      </c>
      <c r="Q1032" s="137" t="s">
        <v>191</v>
      </c>
      <c r="R1032" s="137" t="s">
        <v>342</v>
      </c>
    </row>
    <row r="1033" spans="1:19" s="137" customFormat="1">
      <c r="A1033" s="137" t="s">
        <v>186</v>
      </c>
      <c r="B1033" s="137" t="s">
        <v>10</v>
      </c>
      <c r="C1033" s="137" t="s">
        <v>185</v>
      </c>
      <c r="D1033" s="137" t="s">
        <v>310</v>
      </c>
      <c r="E1033" s="137">
        <v>31924</v>
      </c>
      <c r="F1033" s="137" t="s">
        <v>5</v>
      </c>
      <c r="G1033" s="137" t="s">
        <v>28</v>
      </c>
      <c r="H1033" s="137" t="s">
        <v>341</v>
      </c>
      <c r="I1033" s="137">
        <v>512825932</v>
      </c>
      <c r="J1033" s="137" t="s">
        <v>224</v>
      </c>
      <c r="K1033" s="21">
        <v>46156.468425925923</v>
      </c>
      <c r="L1033" s="21">
        <v>46157.713009259256</v>
      </c>
      <c r="M1033" s="137" t="s">
        <v>347</v>
      </c>
      <c r="N1033" s="137" t="s">
        <v>348</v>
      </c>
      <c r="O1033" s="137" t="s">
        <v>41</v>
      </c>
      <c r="P1033" s="137">
        <v>0</v>
      </c>
      <c r="Q1033" s="137" t="s">
        <v>191</v>
      </c>
      <c r="R1033" s="137" t="s">
        <v>342</v>
      </c>
    </row>
    <row r="1034" spans="1:19" s="137" customFormat="1">
      <c r="A1034" s="137" t="s">
        <v>186</v>
      </c>
      <c r="B1034" s="137" t="s">
        <v>10</v>
      </c>
      <c r="C1034" s="137" t="s">
        <v>185</v>
      </c>
      <c r="D1034" s="137" t="s">
        <v>310</v>
      </c>
      <c r="E1034" s="137">
        <v>31924</v>
      </c>
      <c r="F1034" s="137" t="s">
        <v>5</v>
      </c>
      <c r="G1034" s="137" t="s">
        <v>28</v>
      </c>
      <c r="H1034" s="137" t="s">
        <v>341</v>
      </c>
      <c r="I1034" s="137">
        <v>512825932</v>
      </c>
      <c r="J1034" s="137" t="s">
        <v>224</v>
      </c>
      <c r="K1034" s="21">
        <v>46156.468425925923</v>
      </c>
      <c r="L1034" s="21">
        <v>46157.713009259256</v>
      </c>
      <c r="M1034" s="137" t="s">
        <v>347</v>
      </c>
      <c r="N1034" s="137" t="s">
        <v>349</v>
      </c>
      <c r="O1034" s="137" t="s">
        <v>39</v>
      </c>
      <c r="P1034" s="137">
        <v>0</v>
      </c>
      <c r="Q1034" s="137" t="s">
        <v>191</v>
      </c>
      <c r="R1034" s="137" t="s">
        <v>342</v>
      </c>
    </row>
    <row r="1035" spans="1:19" s="137" customFormat="1">
      <c r="A1035" s="137" t="s">
        <v>186</v>
      </c>
      <c r="B1035" s="137" t="s">
        <v>10</v>
      </c>
      <c r="C1035" s="137" t="s">
        <v>185</v>
      </c>
      <c r="D1035" s="137" t="s">
        <v>310</v>
      </c>
      <c r="E1035" s="137">
        <v>31924</v>
      </c>
      <c r="F1035" s="137" t="s">
        <v>5</v>
      </c>
      <c r="G1035" s="137" t="s">
        <v>28</v>
      </c>
      <c r="H1035" s="137" t="s">
        <v>341</v>
      </c>
      <c r="I1035" s="137">
        <v>512825932</v>
      </c>
      <c r="J1035" s="137" t="s">
        <v>224</v>
      </c>
      <c r="K1035" s="21">
        <v>46156.468425925923</v>
      </c>
      <c r="L1035" s="21">
        <v>46157.713009259256</v>
      </c>
      <c r="M1035" s="137" t="s">
        <v>347</v>
      </c>
      <c r="N1035" s="137" t="s">
        <v>329</v>
      </c>
      <c r="O1035" s="137" t="s">
        <v>35</v>
      </c>
      <c r="P1035" s="137">
        <v>0</v>
      </c>
      <c r="Q1035" s="137" t="s">
        <v>191</v>
      </c>
      <c r="R1035" s="137" t="s">
        <v>342</v>
      </c>
    </row>
    <row r="1036" spans="1:19" s="137" customFormat="1">
      <c r="A1036" s="137" t="s">
        <v>186</v>
      </c>
      <c r="B1036" s="137" t="s">
        <v>10</v>
      </c>
      <c r="C1036" s="137" t="s">
        <v>185</v>
      </c>
      <c r="D1036" s="137" t="s">
        <v>310</v>
      </c>
      <c r="E1036" s="137">
        <v>31924</v>
      </c>
      <c r="F1036" s="137" t="s">
        <v>5</v>
      </c>
      <c r="G1036" s="137" t="s">
        <v>28</v>
      </c>
      <c r="H1036" s="137" t="s">
        <v>341</v>
      </c>
      <c r="I1036" s="137">
        <v>512825932</v>
      </c>
      <c r="J1036" s="137" t="s">
        <v>224</v>
      </c>
      <c r="K1036" s="21">
        <v>46156.468425925923</v>
      </c>
      <c r="L1036" s="21">
        <v>46157.713009259256</v>
      </c>
      <c r="M1036" s="137" t="s">
        <v>347</v>
      </c>
      <c r="N1036" s="137" t="s">
        <v>194</v>
      </c>
      <c r="O1036" s="137" t="s">
        <v>41</v>
      </c>
      <c r="P1036" s="137">
        <v>0</v>
      </c>
      <c r="Q1036" s="137" t="s">
        <v>191</v>
      </c>
      <c r="R1036" s="137" t="s">
        <v>342</v>
      </c>
    </row>
    <row r="1037" spans="1:19" s="137" customFormat="1">
      <c r="A1037" s="137" t="s">
        <v>186</v>
      </c>
      <c r="B1037" s="137" t="s">
        <v>10</v>
      </c>
      <c r="C1037" s="137" t="s">
        <v>185</v>
      </c>
      <c r="D1037" s="137" t="s">
        <v>310</v>
      </c>
      <c r="E1037" s="137">
        <v>31924</v>
      </c>
      <c r="F1037" s="137" t="s">
        <v>5</v>
      </c>
      <c r="G1037" s="137" t="s">
        <v>28</v>
      </c>
      <c r="H1037" s="137" t="s">
        <v>341</v>
      </c>
      <c r="I1037" s="137">
        <v>512825932</v>
      </c>
      <c r="J1037" s="137" t="s">
        <v>224</v>
      </c>
      <c r="K1037" s="21">
        <v>46156.468425925923</v>
      </c>
      <c r="L1037" s="21">
        <v>46157.713009259256</v>
      </c>
      <c r="M1037" s="137" t="s">
        <v>347</v>
      </c>
      <c r="N1037" s="137" t="s">
        <v>350</v>
      </c>
      <c r="O1037" s="137" t="s">
        <v>39</v>
      </c>
      <c r="P1037" s="137">
        <v>0</v>
      </c>
      <c r="Q1037" s="137" t="s">
        <v>191</v>
      </c>
      <c r="R1037" s="137" t="s">
        <v>342</v>
      </c>
    </row>
    <row r="1038" spans="1:19" s="137" customFormat="1">
      <c r="A1038" s="137" t="s">
        <v>186</v>
      </c>
      <c r="B1038" s="137" t="s">
        <v>10</v>
      </c>
      <c r="C1038" s="137" t="s">
        <v>185</v>
      </c>
      <c r="D1038" s="137" t="s">
        <v>310</v>
      </c>
      <c r="E1038" s="137">
        <v>31924</v>
      </c>
      <c r="F1038" s="137" t="s">
        <v>5</v>
      </c>
      <c r="G1038" s="137" t="s">
        <v>28</v>
      </c>
      <c r="H1038" s="137" t="s">
        <v>341</v>
      </c>
      <c r="I1038" s="137">
        <v>512825932</v>
      </c>
      <c r="J1038" s="137" t="s">
        <v>224</v>
      </c>
      <c r="K1038" s="21">
        <v>46156.468425925923</v>
      </c>
      <c r="L1038" s="21">
        <v>46157.713009259256</v>
      </c>
      <c r="M1038" s="137" t="s">
        <v>347</v>
      </c>
      <c r="N1038" s="137" t="s">
        <v>195</v>
      </c>
      <c r="O1038" s="137" t="s">
        <v>41</v>
      </c>
      <c r="P1038" s="137">
        <v>0</v>
      </c>
      <c r="Q1038" s="137" t="s">
        <v>191</v>
      </c>
      <c r="R1038" s="137" t="s">
        <v>342</v>
      </c>
    </row>
    <row r="1039" spans="1:19" s="137" customFormat="1">
      <c r="A1039" s="137" t="s">
        <v>186</v>
      </c>
      <c r="B1039" s="137" t="s">
        <v>10</v>
      </c>
      <c r="C1039" s="137" t="s">
        <v>185</v>
      </c>
      <c r="D1039" s="137" t="s">
        <v>310</v>
      </c>
      <c r="E1039" s="137">
        <v>31924</v>
      </c>
      <c r="F1039" s="137" t="s">
        <v>5</v>
      </c>
      <c r="G1039" s="137" t="s">
        <v>28</v>
      </c>
      <c r="H1039" s="137" t="s">
        <v>341</v>
      </c>
      <c r="I1039" s="137">
        <v>512825932</v>
      </c>
      <c r="J1039" s="137" t="s">
        <v>224</v>
      </c>
      <c r="K1039" s="21">
        <v>46156.468425925923</v>
      </c>
      <c r="L1039" s="21">
        <v>46157.713009259256</v>
      </c>
      <c r="M1039" s="137" t="s">
        <v>347</v>
      </c>
      <c r="N1039" s="137" t="s">
        <v>351</v>
      </c>
      <c r="O1039" s="137" t="s">
        <v>35</v>
      </c>
      <c r="P1039" s="137">
        <v>0</v>
      </c>
      <c r="Q1039" s="137" t="s">
        <v>191</v>
      </c>
      <c r="R1039" s="137" t="s">
        <v>342</v>
      </c>
    </row>
    <row r="1040" spans="1:19" s="137" customFormat="1">
      <c r="A1040" s="137" t="s">
        <v>186</v>
      </c>
      <c r="B1040" s="137" t="s">
        <v>10</v>
      </c>
      <c r="C1040" s="137" t="s">
        <v>185</v>
      </c>
      <c r="D1040" s="137" t="s">
        <v>310</v>
      </c>
      <c r="E1040" s="137">
        <v>31924</v>
      </c>
      <c r="F1040" s="137" t="s">
        <v>5</v>
      </c>
      <c r="G1040" s="137" t="s">
        <v>28</v>
      </c>
      <c r="H1040" s="137" t="s">
        <v>341</v>
      </c>
      <c r="I1040" s="137">
        <v>512825932</v>
      </c>
      <c r="J1040" s="137" t="s">
        <v>224</v>
      </c>
      <c r="K1040" s="21">
        <v>46156.468425925923</v>
      </c>
      <c r="L1040" s="21">
        <v>46157.713009259256</v>
      </c>
      <c r="M1040" s="137" t="s">
        <v>347</v>
      </c>
      <c r="N1040" s="137" t="s">
        <v>196</v>
      </c>
      <c r="O1040" s="137" t="s">
        <v>41</v>
      </c>
      <c r="P1040" s="137">
        <v>0</v>
      </c>
      <c r="Q1040" s="137" t="s">
        <v>191</v>
      </c>
      <c r="R1040" s="137" t="s">
        <v>342</v>
      </c>
    </row>
    <row r="1041" spans="1:19" s="137" customFormat="1">
      <c r="A1041" s="137" t="s">
        <v>186</v>
      </c>
      <c r="B1041" s="137" t="s">
        <v>10</v>
      </c>
      <c r="C1041" s="137" t="s">
        <v>185</v>
      </c>
      <c r="D1041" s="137" t="s">
        <v>310</v>
      </c>
      <c r="E1041" s="137">
        <v>31924</v>
      </c>
      <c r="F1041" s="137" t="s">
        <v>5</v>
      </c>
      <c r="G1041" s="137" t="s">
        <v>28</v>
      </c>
      <c r="H1041" s="137" t="s">
        <v>341</v>
      </c>
      <c r="I1041" s="137">
        <v>512825932</v>
      </c>
      <c r="J1041" s="137" t="s">
        <v>224</v>
      </c>
      <c r="K1041" s="21">
        <v>46156.468425925923</v>
      </c>
      <c r="L1041" s="21">
        <v>46157.713009259256</v>
      </c>
      <c r="M1041" s="137" t="s">
        <v>352</v>
      </c>
      <c r="N1041" s="137" t="s">
        <v>352</v>
      </c>
      <c r="O1041" s="137" t="s">
        <v>35</v>
      </c>
      <c r="P1041" s="137">
        <v>0</v>
      </c>
      <c r="Q1041" s="137" t="s">
        <v>191</v>
      </c>
      <c r="R1041" s="137" t="s">
        <v>342</v>
      </c>
    </row>
    <row r="1042" spans="1:19" s="137" customFormat="1">
      <c r="A1042" s="137" t="s">
        <v>186</v>
      </c>
      <c r="B1042" s="137" t="s">
        <v>10</v>
      </c>
      <c r="C1042" s="137" t="s">
        <v>185</v>
      </c>
      <c r="D1042" s="137" t="s">
        <v>310</v>
      </c>
      <c r="E1042" s="137">
        <v>31924</v>
      </c>
      <c r="F1042" s="137" t="s">
        <v>5</v>
      </c>
      <c r="G1042" s="137" t="s">
        <v>28</v>
      </c>
      <c r="H1042" s="137" t="s">
        <v>341</v>
      </c>
      <c r="I1042" s="137">
        <v>512825932</v>
      </c>
      <c r="J1042" s="137" t="s">
        <v>224</v>
      </c>
      <c r="K1042" s="21">
        <v>46156.468425925923</v>
      </c>
      <c r="L1042" s="21">
        <v>46157.713009259256</v>
      </c>
      <c r="M1042" s="137" t="s">
        <v>353</v>
      </c>
      <c r="N1042" s="137" t="s">
        <v>197</v>
      </c>
      <c r="O1042" s="137" t="s">
        <v>41</v>
      </c>
      <c r="P1042" s="137">
        <v>0</v>
      </c>
      <c r="Q1042" s="137" t="s">
        <v>191</v>
      </c>
      <c r="R1042" s="137" t="s">
        <v>342</v>
      </c>
    </row>
    <row r="1043" spans="1:19" s="137" customFormat="1">
      <c r="A1043" s="137" t="s">
        <v>186</v>
      </c>
      <c r="B1043" s="137" t="s">
        <v>10</v>
      </c>
      <c r="C1043" s="137" t="s">
        <v>185</v>
      </c>
      <c r="D1043" s="137" t="s">
        <v>310</v>
      </c>
      <c r="E1043" s="137">
        <v>31924</v>
      </c>
      <c r="F1043" s="137" t="s">
        <v>5</v>
      </c>
      <c r="G1043" s="137" t="s">
        <v>28</v>
      </c>
      <c r="H1043" s="137" t="s">
        <v>341</v>
      </c>
      <c r="I1043" s="137">
        <v>512825932</v>
      </c>
      <c r="J1043" s="137" t="s">
        <v>224</v>
      </c>
      <c r="K1043" s="21">
        <v>46156.468425925923</v>
      </c>
      <c r="L1043" s="21">
        <v>46157.713009259256</v>
      </c>
      <c r="M1043" s="137" t="s">
        <v>353</v>
      </c>
      <c r="N1043" s="137" t="s">
        <v>330</v>
      </c>
      <c r="O1043" s="137" t="s">
        <v>41</v>
      </c>
      <c r="P1043" s="137">
        <v>0</v>
      </c>
      <c r="Q1043" s="137" t="s">
        <v>191</v>
      </c>
      <c r="R1043" s="137" t="s">
        <v>342</v>
      </c>
    </row>
    <row r="1044" spans="1:19" s="137" customFormat="1">
      <c r="A1044" s="137" t="s">
        <v>186</v>
      </c>
      <c r="B1044" s="137" t="s">
        <v>10</v>
      </c>
      <c r="C1044" s="137" t="s">
        <v>185</v>
      </c>
      <c r="D1044" s="137" t="s">
        <v>310</v>
      </c>
      <c r="E1044" s="137">
        <v>31924</v>
      </c>
      <c r="F1044" s="137" t="s">
        <v>5</v>
      </c>
      <c r="G1044" s="137" t="s">
        <v>28</v>
      </c>
      <c r="H1044" s="137" t="s">
        <v>341</v>
      </c>
      <c r="I1044" s="137">
        <v>512825932</v>
      </c>
      <c r="J1044" s="137" t="s">
        <v>224</v>
      </c>
      <c r="K1044" s="21">
        <v>46156.468425925923</v>
      </c>
      <c r="L1044" s="21">
        <v>46157.713009259256</v>
      </c>
      <c r="M1044" s="137" t="s">
        <v>353</v>
      </c>
      <c r="N1044" s="137" t="s">
        <v>354</v>
      </c>
      <c r="O1044" s="137" t="s">
        <v>39</v>
      </c>
      <c r="P1044" s="137">
        <v>0</v>
      </c>
      <c r="Q1044" s="137" t="s">
        <v>191</v>
      </c>
      <c r="R1044" s="137" t="s">
        <v>342</v>
      </c>
    </row>
    <row r="1045" spans="1:19" s="137" customFormat="1">
      <c r="A1045" s="137" t="s">
        <v>186</v>
      </c>
      <c r="B1045" s="137" t="s">
        <v>10</v>
      </c>
      <c r="C1045" s="137" t="s">
        <v>185</v>
      </c>
      <c r="D1045" s="137" t="s">
        <v>310</v>
      </c>
      <c r="E1045" s="137">
        <v>31924</v>
      </c>
      <c r="F1045" s="137" t="s">
        <v>5</v>
      </c>
      <c r="G1045" s="137" t="s">
        <v>28</v>
      </c>
      <c r="H1045" s="137" t="s">
        <v>341</v>
      </c>
      <c r="I1045" s="137">
        <v>512825932</v>
      </c>
      <c r="J1045" s="137" t="s">
        <v>224</v>
      </c>
      <c r="K1045" s="21">
        <v>46156.468425925923</v>
      </c>
      <c r="L1045" s="21">
        <v>46157.713009259256</v>
      </c>
      <c r="M1045" s="137" t="s">
        <v>353</v>
      </c>
      <c r="N1045" s="137" t="s">
        <v>355</v>
      </c>
      <c r="O1045" s="137" t="s">
        <v>35</v>
      </c>
      <c r="P1045" s="137">
        <v>0</v>
      </c>
      <c r="Q1045" s="137" t="s">
        <v>191</v>
      </c>
      <c r="R1045" s="137" t="s">
        <v>342</v>
      </c>
    </row>
    <row r="1046" spans="1:19" s="137" customFormat="1">
      <c r="A1046" s="137" t="s">
        <v>186</v>
      </c>
      <c r="B1046" s="137" t="s">
        <v>10</v>
      </c>
      <c r="C1046" s="137" t="s">
        <v>185</v>
      </c>
      <c r="D1046" s="137" t="s">
        <v>310</v>
      </c>
      <c r="E1046" s="137">
        <v>31924</v>
      </c>
      <c r="F1046" s="137" t="s">
        <v>5</v>
      </c>
      <c r="G1046" s="137" t="s">
        <v>28</v>
      </c>
      <c r="H1046" s="137" t="s">
        <v>341</v>
      </c>
      <c r="I1046" s="137">
        <v>512825932</v>
      </c>
      <c r="J1046" s="137" t="s">
        <v>224</v>
      </c>
      <c r="K1046" s="21">
        <v>46156.468425925923</v>
      </c>
      <c r="L1046" s="21">
        <v>46157.713009259256</v>
      </c>
      <c r="M1046" s="137" t="s">
        <v>353</v>
      </c>
      <c r="N1046" s="137" t="s">
        <v>356</v>
      </c>
      <c r="O1046" s="137" t="s">
        <v>39</v>
      </c>
      <c r="P1046" s="137">
        <v>0</v>
      </c>
      <c r="Q1046" s="137" t="s">
        <v>191</v>
      </c>
      <c r="R1046" s="137" t="s">
        <v>342</v>
      </c>
    </row>
    <row r="1047" spans="1:19" s="137" customFormat="1">
      <c r="A1047" s="137" t="s">
        <v>186</v>
      </c>
      <c r="B1047" s="137" t="s">
        <v>10</v>
      </c>
      <c r="C1047" s="137" t="s">
        <v>185</v>
      </c>
      <c r="D1047" s="137" t="s">
        <v>310</v>
      </c>
      <c r="E1047" s="137">
        <v>31924</v>
      </c>
      <c r="F1047" s="137" t="s">
        <v>5</v>
      </c>
      <c r="G1047" s="137" t="s">
        <v>28</v>
      </c>
      <c r="H1047" s="137" t="s">
        <v>341</v>
      </c>
      <c r="I1047" s="137">
        <v>512825932</v>
      </c>
      <c r="J1047" s="137" t="s">
        <v>224</v>
      </c>
      <c r="K1047" s="21">
        <v>46156.468425925923</v>
      </c>
      <c r="L1047" s="21">
        <v>46157.713009259256</v>
      </c>
      <c r="M1047" s="137" t="s">
        <v>353</v>
      </c>
      <c r="N1047" s="137" t="s">
        <v>357</v>
      </c>
      <c r="O1047" s="137" t="s">
        <v>39</v>
      </c>
      <c r="P1047" s="137">
        <v>0</v>
      </c>
      <c r="Q1047" s="137" t="s">
        <v>191</v>
      </c>
      <c r="R1047" s="137" t="s">
        <v>342</v>
      </c>
    </row>
    <row r="1048" spans="1:19" s="137" customFormat="1">
      <c r="A1048" s="137" t="s">
        <v>186</v>
      </c>
      <c r="B1048" s="137" t="s">
        <v>10</v>
      </c>
      <c r="C1048" s="137" t="s">
        <v>185</v>
      </c>
      <c r="D1048" s="137" t="s">
        <v>310</v>
      </c>
      <c r="E1048" s="137">
        <v>31924</v>
      </c>
      <c r="F1048" s="137" t="s">
        <v>5</v>
      </c>
      <c r="G1048" s="137" t="s">
        <v>28</v>
      </c>
      <c r="H1048" s="137" t="s">
        <v>341</v>
      </c>
      <c r="I1048" s="137">
        <v>512825932</v>
      </c>
      <c r="J1048" s="137" t="s">
        <v>224</v>
      </c>
      <c r="K1048" s="21">
        <v>46156.468425925923</v>
      </c>
      <c r="L1048" s="21">
        <v>46157.713009259256</v>
      </c>
      <c r="M1048" s="137" t="s">
        <v>358</v>
      </c>
      <c r="N1048" s="137" t="s">
        <v>359</v>
      </c>
      <c r="O1048" s="137" t="s">
        <v>39</v>
      </c>
      <c r="P1048" s="137">
        <v>0</v>
      </c>
      <c r="Q1048" s="137" t="s">
        <v>191</v>
      </c>
      <c r="R1048" s="137" t="s">
        <v>342</v>
      </c>
    </row>
    <row r="1049" spans="1:19" s="137" customFormat="1">
      <c r="A1049" s="137" t="s">
        <v>186</v>
      </c>
      <c r="B1049" s="137" t="s">
        <v>10</v>
      </c>
      <c r="C1049" s="137" t="s">
        <v>185</v>
      </c>
      <c r="D1049" s="137" t="s">
        <v>310</v>
      </c>
      <c r="E1049" s="137">
        <v>31924</v>
      </c>
      <c r="F1049" s="137" t="s">
        <v>5</v>
      </c>
      <c r="G1049" s="137" t="s">
        <v>28</v>
      </c>
      <c r="H1049" s="137" t="s">
        <v>341</v>
      </c>
      <c r="I1049" s="137">
        <v>512825932</v>
      </c>
      <c r="J1049" s="137" t="s">
        <v>224</v>
      </c>
      <c r="K1049" s="21">
        <v>46156.468425925923</v>
      </c>
      <c r="L1049" s="21">
        <v>46157.713009259256</v>
      </c>
      <c r="M1049" s="137" t="s">
        <v>358</v>
      </c>
      <c r="N1049" s="137" t="s">
        <v>360</v>
      </c>
      <c r="O1049" s="137" t="s">
        <v>35</v>
      </c>
      <c r="P1049" s="137">
        <v>0</v>
      </c>
      <c r="Q1049" s="137" t="s">
        <v>191</v>
      </c>
      <c r="R1049" s="137" t="s">
        <v>342</v>
      </c>
    </row>
    <row r="1050" spans="1:19" s="137" customFormat="1">
      <c r="A1050" s="137" t="s">
        <v>186</v>
      </c>
      <c r="B1050" s="137" t="s">
        <v>10</v>
      </c>
      <c r="C1050" s="137" t="s">
        <v>185</v>
      </c>
      <c r="D1050" s="137" t="s">
        <v>310</v>
      </c>
      <c r="E1050" s="137">
        <v>31924</v>
      </c>
      <c r="F1050" s="137" t="s">
        <v>5</v>
      </c>
      <c r="G1050" s="137" t="s">
        <v>28</v>
      </c>
      <c r="H1050" s="137" t="s">
        <v>341</v>
      </c>
      <c r="I1050" s="137">
        <v>512825932</v>
      </c>
      <c r="J1050" s="137" t="s">
        <v>224</v>
      </c>
      <c r="K1050" s="21">
        <v>46156.468425925923</v>
      </c>
      <c r="L1050" s="21">
        <v>46157.713009259256</v>
      </c>
      <c r="M1050" s="137" t="s">
        <v>358</v>
      </c>
      <c r="N1050" s="137" t="s">
        <v>361</v>
      </c>
      <c r="O1050" s="137" t="s">
        <v>41</v>
      </c>
      <c r="P1050" s="137">
        <v>0</v>
      </c>
      <c r="Q1050" s="137" t="s">
        <v>191</v>
      </c>
      <c r="R1050" s="137" t="s">
        <v>342</v>
      </c>
    </row>
    <row r="1051" spans="1:19" s="137" customFormat="1">
      <c r="A1051" s="137" t="s">
        <v>186</v>
      </c>
      <c r="B1051" s="137" t="s">
        <v>10</v>
      </c>
      <c r="C1051" s="137" t="s">
        <v>185</v>
      </c>
      <c r="D1051" s="137" t="s">
        <v>310</v>
      </c>
      <c r="E1051" s="137">
        <v>31924</v>
      </c>
      <c r="F1051" s="137" t="s">
        <v>5</v>
      </c>
      <c r="G1051" s="137" t="s">
        <v>28</v>
      </c>
      <c r="H1051" s="137" t="s">
        <v>341</v>
      </c>
      <c r="I1051" s="137">
        <v>512825932</v>
      </c>
      <c r="J1051" s="137" t="s">
        <v>224</v>
      </c>
      <c r="K1051" s="21">
        <v>46156.468425925923</v>
      </c>
      <c r="L1051" s="21">
        <v>46157.713009259256</v>
      </c>
      <c r="M1051" s="137" t="s">
        <v>362</v>
      </c>
      <c r="N1051" s="137" t="s">
        <v>363</v>
      </c>
      <c r="O1051" s="137" t="s">
        <v>37</v>
      </c>
      <c r="P1051" s="137">
        <v>0</v>
      </c>
      <c r="Q1051" s="137" t="s">
        <v>191</v>
      </c>
      <c r="R1051" s="137" t="s">
        <v>342</v>
      </c>
    </row>
    <row r="1052" spans="1:19" s="137" customFormat="1">
      <c r="A1052" s="137" t="s">
        <v>186</v>
      </c>
      <c r="B1052" s="137" t="s">
        <v>10</v>
      </c>
      <c r="C1052" s="137" t="s">
        <v>185</v>
      </c>
      <c r="D1052" s="137" t="s">
        <v>310</v>
      </c>
      <c r="E1052" s="137">
        <v>31924</v>
      </c>
      <c r="F1052" s="137" t="s">
        <v>5</v>
      </c>
      <c r="G1052" s="137" t="s">
        <v>28</v>
      </c>
      <c r="H1052" s="137" t="s">
        <v>341</v>
      </c>
      <c r="I1052" s="137">
        <v>512825932</v>
      </c>
      <c r="J1052" s="137" t="s">
        <v>224</v>
      </c>
      <c r="K1052" s="21">
        <v>46156.468425925923</v>
      </c>
      <c r="L1052" s="21">
        <v>46157.713009259256</v>
      </c>
      <c r="M1052" s="137" t="s">
        <v>364</v>
      </c>
      <c r="N1052" s="137" t="s">
        <v>365</v>
      </c>
      <c r="O1052" s="137" t="s">
        <v>35</v>
      </c>
      <c r="P1052" s="137">
        <v>0</v>
      </c>
      <c r="Q1052" s="137" t="s">
        <v>191</v>
      </c>
      <c r="R1052" s="137" t="s">
        <v>342</v>
      </c>
    </row>
    <row r="1053" spans="1:19" s="137" customFormat="1">
      <c r="A1053" s="137" t="s">
        <v>186</v>
      </c>
      <c r="B1053" s="137" t="s">
        <v>10</v>
      </c>
      <c r="C1053" s="137" t="s">
        <v>185</v>
      </c>
      <c r="D1053" s="137" t="s">
        <v>310</v>
      </c>
      <c r="E1053" s="137">
        <v>31924</v>
      </c>
      <c r="F1053" s="137" t="s">
        <v>5</v>
      </c>
      <c r="G1053" s="137" t="s">
        <v>28</v>
      </c>
      <c r="H1053" s="137" t="s">
        <v>341</v>
      </c>
      <c r="I1053" s="137">
        <v>512825932</v>
      </c>
      <c r="J1053" s="137" t="s">
        <v>224</v>
      </c>
      <c r="K1053" s="21">
        <v>46156.468425925923</v>
      </c>
      <c r="L1053" s="21">
        <v>46157.713009259256</v>
      </c>
      <c r="M1053" s="137" t="s">
        <v>364</v>
      </c>
      <c r="N1053" s="137" t="s">
        <v>366</v>
      </c>
      <c r="O1053" s="137" t="s">
        <v>35</v>
      </c>
      <c r="P1053" s="137">
        <v>0</v>
      </c>
      <c r="Q1053" s="137" t="s">
        <v>191</v>
      </c>
      <c r="R1053" s="137" t="s">
        <v>342</v>
      </c>
    </row>
    <row r="1054" spans="1:19" s="137" customFormat="1">
      <c r="A1054" s="137" t="s">
        <v>186</v>
      </c>
      <c r="B1054" s="137" t="s">
        <v>10</v>
      </c>
      <c r="C1054" s="137" t="s">
        <v>185</v>
      </c>
      <c r="D1054" s="137" t="s">
        <v>310</v>
      </c>
      <c r="E1054" s="137">
        <v>31924</v>
      </c>
      <c r="F1054" s="137" t="s">
        <v>5</v>
      </c>
      <c r="G1054" s="137" t="s">
        <v>28</v>
      </c>
      <c r="H1054" s="137" t="s">
        <v>341</v>
      </c>
      <c r="I1054" s="137">
        <v>512825932</v>
      </c>
      <c r="J1054" s="137" t="s">
        <v>224</v>
      </c>
      <c r="K1054" s="21">
        <v>46156.468425925923</v>
      </c>
      <c r="L1054" s="21">
        <v>46157.713009259256</v>
      </c>
      <c r="M1054" s="137" t="s">
        <v>364</v>
      </c>
      <c r="N1054" s="137" t="s">
        <v>367</v>
      </c>
      <c r="O1054" s="137" t="s">
        <v>41</v>
      </c>
      <c r="P1054" s="137">
        <v>0</v>
      </c>
      <c r="Q1054" s="137" t="s">
        <v>191</v>
      </c>
      <c r="R1054" s="137" t="s">
        <v>342</v>
      </c>
    </row>
    <row r="1055" spans="1:19" s="137" customFormat="1">
      <c r="A1055" s="137" t="s">
        <v>186</v>
      </c>
      <c r="B1055" s="137" t="s">
        <v>10</v>
      </c>
      <c r="C1055" s="137" t="s">
        <v>185</v>
      </c>
      <c r="D1055" s="137" t="s">
        <v>311</v>
      </c>
      <c r="E1055" s="137">
        <v>33279</v>
      </c>
      <c r="F1055" s="137" t="s">
        <v>5</v>
      </c>
      <c r="G1055" s="137" t="s">
        <v>28</v>
      </c>
      <c r="H1055" s="137" t="s">
        <v>341</v>
      </c>
      <c r="I1055" s="137">
        <v>512828019</v>
      </c>
      <c r="J1055" s="137" t="s">
        <v>224</v>
      </c>
      <c r="K1055" s="21">
        <v>46155.554120370369</v>
      </c>
      <c r="L1055" s="21">
        <v>46157.730694444443</v>
      </c>
      <c r="M1055" s="137" t="s">
        <v>287</v>
      </c>
      <c r="N1055" s="137" t="s">
        <v>287</v>
      </c>
      <c r="O1055" s="137" t="s">
        <v>35</v>
      </c>
      <c r="P1055" s="137">
        <v>0</v>
      </c>
      <c r="Q1055" s="137" t="s">
        <v>191</v>
      </c>
      <c r="R1055" s="137" t="s">
        <v>342</v>
      </c>
      <c r="S1055" s="137" t="s">
        <v>181</v>
      </c>
    </row>
    <row r="1056" spans="1:19" s="137" customFormat="1">
      <c r="A1056" s="137" t="s">
        <v>186</v>
      </c>
      <c r="B1056" s="137" t="s">
        <v>10</v>
      </c>
      <c r="C1056" s="137" t="s">
        <v>185</v>
      </c>
      <c r="D1056" s="137" t="s">
        <v>311</v>
      </c>
      <c r="E1056" s="137">
        <v>33279</v>
      </c>
      <c r="F1056" s="137" t="s">
        <v>5</v>
      </c>
      <c r="G1056" s="137" t="s">
        <v>28</v>
      </c>
      <c r="H1056" s="137" t="s">
        <v>341</v>
      </c>
      <c r="I1056" s="137">
        <v>512828019</v>
      </c>
      <c r="J1056" s="137" t="s">
        <v>224</v>
      </c>
      <c r="K1056" s="21">
        <v>46155.554120370369</v>
      </c>
      <c r="L1056" s="21">
        <v>46157.730694444443</v>
      </c>
      <c r="M1056" s="137" t="s">
        <v>343</v>
      </c>
      <c r="N1056" s="137" t="s">
        <v>288</v>
      </c>
      <c r="O1056" s="137" t="s">
        <v>39</v>
      </c>
      <c r="P1056" s="137">
        <v>0</v>
      </c>
      <c r="Q1056" s="137" t="s">
        <v>191</v>
      </c>
      <c r="R1056" s="137" t="s">
        <v>342</v>
      </c>
      <c r="S1056" s="137" t="s">
        <v>181</v>
      </c>
    </row>
    <row r="1057" spans="1:19" s="137" customFormat="1">
      <c r="A1057" s="137" t="s">
        <v>186</v>
      </c>
      <c r="B1057" s="137" t="s">
        <v>10</v>
      </c>
      <c r="C1057" s="137" t="s">
        <v>185</v>
      </c>
      <c r="D1057" s="137" t="s">
        <v>311</v>
      </c>
      <c r="E1057" s="137">
        <v>33279</v>
      </c>
      <c r="F1057" s="137" t="s">
        <v>5</v>
      </c>
      <c r="G1057" s="137" t="s">
        <v>28</v>
      </c>
      <c r="H1057" s="137" t="s">
        <v>341</v>
      </c>
      <c r="I1057" s="137">
        <v>512828019</v>
      </c>
      <c r="J1057" s="137" t="s">
        <v>224</v>
      </c>
      <c r="K1057" s="21">
        <v>46155.554120370369</v>
      </c>
      <c r="L1057" s="21">
        <v>46157.730694444443</v>
      </c>
      <c r="M1057" s="137" t="s">
        <v>343</v>
      </c>
      <c r="N1057" s="137" t="s">
        <v>193</v>
      </c>
      <c r="O1057" s="137" t="s">
        <v>35</v>
      </c>
      <c r="P1057" s="137">
        <v>0</v>
      </c>
      <c r="Q1057" s="137" t="s">
        <v>191</v>
      </c>
      <c r="R1057" s="137" t="s">
        <v>342</v>
      </c>
      <c r="S1057" s="137" t="s">
        <v>181</v>
      </c>
    </row>
    <row r="1058" spans="1:19" s="137" customFormat="1">
      <c r="A1058" s="137" t="s">
        <v>186</v>
      </c>
      <c r="B1058" s="137" t="s">
        <v>10</v>
      </c>
      <c r="C1058" s="137" t="s">
        <v>185</v>
      </c>
      <c r="D1058" s="137" t="s">
        <v>311</v>
      </c>
      <c r="E1058" s="137">
        <v>33279</v>
      </c>
      <c r="F1058" s="137" t="s">
        <v>5</v>
      </c>
      <c r="G1058" s="137" t="s">
        <v>28</v>
      </c>
      <c r="H1058" s="137" t="s">
        <v>341</v>
      </c>
      <c r="I1058" s="137">
        <v>512828019</v>
      </c>
      <c r="J1058" s="137" t="s">
        <v>224</v>
      </c>
      <c r="K1058" s="21">
        <v>46155.554120370369</v>
      </c>
      <c r="L1058" s="21">
        <v>46157.730694444443</v>
      </c>
      <c r="M1058" s="137" t="s">
        <v>344</v>
      </c>
      <c r="N1058" s="137" t="s">
        <v>345</v>
      </c>
      <c r="O1058" s="137" t="s">
        <v>39</v>
      </c>
      <c r="P1058" s="137">
        <v>0</v>
      </c>
      <c r="Q1058" s="137" t="s">
        <v>191</v>
      </c>
      <c r="R1058" s="137" t="s">
        <v>342</v>
      </c>
      <c r="S1058" s="137" t="s">
        <v>181</v>
      </c>
    </row>
    <row r="1059" spans="1:19" s="137" customFormat="1">
      <c r="A1059" s="137" t="s">
        <v>186</v>
      </c>
      <c r="B1059" s="137" t="s">
        <v>10</v>
      </c>
      <c r="C1059" s="137" t="s">
        <v>185</v>
      </c>
      <c r="D1059" s="137" t="s">
        <v>311</v>
      </c>
      <c r="E1059" s="137">
        <v>33279</v>
      </c>
      <c r="F1059" s="137" t="s">
        <v>5</v>
      </c>
      <c r="G1059" s="137" t="s">
        <v>28</v>
      </c>
      <c r="H1059" s="137" t="s">
        <v>341</v>
      </c>
      <c r="I1059" s="137">
        <v>512828019</v>
      </c>
      <c r="J1059" s="137" t="s">
        <v>224</v>
      </c>
      <c r="K1059" s="21">
        <v>46155.554120370369</v>
      </c>
      <c r="L1059" s="21">
        <v>46157.730694444443</v>
      </c>
      <c r="M1059" s="137" t="s">
        <v>344</v>
      </c>
      <c r="N1059" s="137" t="s">
        <v>346</v>
      </c>
      <c r="O1059" s="137" t="s">
        <v>39</v>
      </c>
      <c r="P1059" s="137">
        <v>0</v>
      </c>
      <c r="Q1059" s="137" t="s">
        <v>191</v>
      </c>
      <c r="R1059" s="137" t="s">
        <v>342</v>
      </c>
      <c r="S1059" s="137" t="s">
        <v>181</v>
      </c>
    </row>
    <row r="1060" spans="1:19" s="137" customFormat="1">
      <c r="A1060" s="137" t="s">
        <v>186</v>
      </c>
      <c r="B1060" s="137" t="s">
        <v>10</v>
      </c>
      <c r="C1060" s="137" t="s">
        <v>185</v>
      </c>
      <c r="D1060" s="137" t="s">
        <v>311</v>
      </c>
      <c r="E1060" s="137">
        <v>33279</v>
      </c>
      <c r="F1060" s="137" t="s">
        <v>5</v>
      </c>
      <c r="G1060" s="137" t="s">
        <v>28</v>
      </c>
      <c r="H1060" s="137" t="s">
        <v>341</v>
      </c>
      <c r="I1060" s="137">
        <v>512828019</v>
      </c>
      <c r="J1060" s="137" t="s">
        <v>224</v>
      </c>
      <c r="K1060" s="21">
        <v>46155.554120370369</v>
      </c>
      <c r="L1060" s="21">
        <v>46157.730694444443</v>
      </c>
      <c r="M1060" s="137" t="s">
        <v>347</v>
      </c>
      <c r="N1060" s="137" t="s">
        <v>348</v>
      </c>
      <c r="O1060" s="137" t="s">
        <v>41</v>
      </c>
      <c r="P1060" s="137">
        <v>0</v>
      </c>
      <c r="Q1060" s="137" t="s">
        <v>191</v>
      </c>
      <c r="R1060" s="137" t="s">
        <v>342</v>
      </c>
      <c r="S1060" s="137" t="s">
        <v>181</v>
      </c>
    </row>
    <row r="1061" spans="1:19" s="137" customFormat="1">
      <c r="A1061" s="137" t="s">
        <v>186</v>
      </c>
      <c r="B1061" s="137" t="s">
        <v>10</v>
      </c>
      <c r="C1061" s="137" t="s">
        <v>185</v>
      </c>
      <c r="D1061" s="137" t="s">
        <v>311</v>
      </c>
      <c r="E1061" s="137">
        <v>33279</v>
      </c>
      <c r="F1061" s="137" t="s">
        <v>5</v>
      </c>
      <c r="G1061" s="137" t="s">
        <v>28</v>
      </c>
      <c r="H1061" s="137" t="s">
        <v>341</v>
      </c>
      <c r="I1061" s="137">
        <v>512828019</v>
      </c>
      <c r="J1061" s="137" t="s">
        <v>224</v>
      </c>
      <c r="K1061" s="21">
        <v>46155.554120370369</v>
      </c>
      <c r="L1061" s="21">
        <v>46157.730694444443</v>
      </c>
      <c r="M1061" s="137" t="s">
        <v>347</v>
      </c>
      <c r="N1061" s="137" t="s">
        <v>349</v>
      </c>
      <c r="O1061" s="137" t="s">
        <v>39</v>
      </c>
      <c r="P1061" s="137">
        <v>0</v>
      </c>
      <c r="Q1061" s="137" t="s">
        <v>191</v>
      </c>
      <c r="R1061" s="137" t="s">
        <v>342</v>
      </c>
      <c r="S1061" s="137" t="s">
        <v>181</v>
      </c>
    </row>
    <row r="1062" spans="1:19" s="137" customFormat="1">
      <c r="A1062" s="137" t="s">
        <v>186</v>
      </c>
      <c r="B1062" s="137" t="s">
        <v>10</v>
      </c>
      <c r="C1062" s="137" t="s">
        <v>185</v>
      </c>
      <c r="D1062" s="137" t="s">
        <v>311</v>
      </c>
      <c r="E1062" s="137">
        <v>33279</v>
      </c>
      <c r="F1062" s="137" t="s">
        <v>5</v>
      </c>
      <c r="G1062" s="137" t="s">
        <v>28</v>
      </c>
      <c r="H1062" s="137" t="s">
        <v>341</v>
      </c>
      <c r="I1062" s="137">
        <v>512828019</v>
      </c>
      <c r="J1062" s="137" t="s">
        <v>224</v>
      </c>
      <c r="K1062" s="21">
        <v>46155.554120370369</v>
      </c>
      <c r="L1062" s="21">
        <v>46157.730694444443</v>
      </c>
      <c r="M1062" s="137" t="s">
        <v>347</v>
      </c>
      <c r="N1062" s="137" t="s">
        <v>329</v>
      </c>
      <c r="O1062" s="137" t="s">
        <v>35</v>
      </c>
      <c r="P1062" s="137">
        <v>0</v>
      </c>
      <c r="Q1062" s="137" t="s">
        <v>191</v>
      </c>
      <c r="R1062" s="137" t="s">
        <v>342</v>
      </c>
      <c r="S1062" s="137" t="s">
        <v>181</v>
      </c>
    </row>
    <row r="1063" spans="1:19" s="137" customFormat="1">
      <c r="A1063" s="137" t="s">
        <v>186</v>
      </c>
      <c r="B1063" s="137" t="s">
        <v>10</v>
      </c>
      <c r="C1063" s="137" t="s">
        <v>185</v>
      </c>
      <c r="D1063" s="137" t="s">
        <v>311</v>
      </c>
      <c r="E1063" s="137">
        <v>33279</v>
      </c>
      <c r="F1063" s="137" t="s">
        <v>5</v>
      </c>
      <c r="G1063" s="137" t="s">
        <v>28</v>
      </c>
      <c r="H1063" s="137" t="s">
        <v>341</v>
      </c>
      <c r="I1063" s="137">
        <v>512828019</v>
      </c>
      <c r="J1063" s="137" t="s">
        <v>224</v>
      </c>
      <c r="K1063" s="21">
        <v>46155.554120370369</v>
      </c>
      <c r="L1063" s="21">
        <v>46157.730694444443</v>
      </c>
      <c r="M1063" s="137" t="s">
        <v>347</v>
      </c>
      <c r="N1063" s="137" t="s">
        <v>194</v>
      </c>
      <c r="O1063" s="137" t="s">
        <v>41</v>
      </c>
      <c r="P1063" s="137">
        <v>0</v>
      </c>
      <c r="Q1063" s="137" t="s">
        <v>191</v>
      </c>
      <c r="R1063" s="137" t="s">
        <v>342</v>
      </c>
      <c r="S1063" s="137" t="s">
        <v>181</v>
      </c>
    </row>
    <row r="1064" spans="1:19" s="137" customFormat="1">
      <c r="A1064" s="137" t="s">
        <v>186</v>
      </c>
      <c r="B1064" s="137" t="s">
        <v>10</v>
      </c>
      <c r="C1064" s="137" t="s">
        <v>185</v>
      </c>
      <c r="D1064" s="137" t="s">
        <v>311</v>
      </c>
      <c r="E1064" s="137">
        <v>33279</v>
      </c>
      <c r="F1064" s="137" t="s">
        <v>5</v>
      </c>
      <c r="G1064" s="137" t="s">
        <v>28</v>
      </c>
      <c r="H1064" s="137" t="s">
        <v>341</v>
      </c>
      <c r="I1064" s="137">
        <v>512828019</v>
      </c>
      <c r="J1064" s="137" t="s">
        <v>224</v>
      </c>
      <c r="K1064" s="21">
        <v>46155.554120370369</v>
      </c>
      <c r="L1064" s="21">
        <v>46157.730694444443</v>
      </c>
      <c r="M1064" s="137" t="s">
        <v>347</v>
      </c>
      <c r="N1064" s="137" t="s">
        <v>350</v>
      </c>
      <c r="O1064" s="137" t="s">
        <v>39</v>
      </c>
      <c r="P1064" s="137">
        <v>0</v>
      </c>
      <c r="Q1064" s="137" t="s">
        <v>191</v>
      </c>
      <c r="R1064" s="137" t="s">
        <v>342</v>
      </c>
      <c r="S1064" s="137" t="s">
        <v>181</v>
      </c>
    </row>
    <row r="1065" spans="1:19" s="137" customFormat="1">
      <c r="A1065" s="137" t="s">
        <v>186</v>
      </c>
      <c r="B1065" s="137" t="s">
        <v>10</v>
      </c>
      <c r="C1065" s="137" t="s">
        <v>185</v>
      </c>
      <c r="D1065" s="137" t="s">
        <v>311</v>
      </c>
      <c r="E1065" s="137">
        <v>33279</v>
      </c>
      <c r="F1065" s="137" t="s">
        <v>5</v>
      </c>
      <c r="G1065" s="137" t="s">
        <v>28</v>
      </c>
      <c r="H1065" s="137" t="s">
        <v>341</v>
      </c>
      <c r="I1065" s="137">
        <v>512828019</v>
      </c>
      <c r="J1065" s="137" t="s">
        <v>224</v>
      </c>
      <c r="K1065" s="21">
        <v>46155.554120370369</v>
      </c>
      <c r="L1065" s="21">
        <v>46157.730694444443</v>
      </c>
      <c r="M1065" s="137" t="s">
        <v>347</v>
      </c>
      <c r="N1065" s="137" t="s">
        <v>195</v>
      </c>
      <c r="O1065" s="137" t="s">
        <v>41</v>
      </c>
      <c r="P1065" s="137">
        <v>0</v>
      </c>
      <c r="Q1065" s="137" t="s">
        <v>191</v>
      </c>
      <c r="R1065" s="137" t="s">
        <v>342</v>
      </c>
      <c r="S1065" s="137" t="s">
        <v>181</v>
      </c>
    </row>
    <row r="1066" spans="1:19" s="137" customFormat="1">
      <c r="A1066" s="137" t="s">
        <v>186</v>
      </c>
      <c r="B1066" s="137" t="s">
        <v>10</v>
      </c>
      <c r="C1066" s="137" t="s">
        <v>185</v>
      </c>
      <c r="D1066" s="137" t="s">
        <v>311</v>
      </c>
      <c r="E1066" s="137">
        <v>33279</v>
      </c>
      <c r="F1066" s="137" t="s">
        <v>5</v>
      </c>
      <c r="G1066" s="137" t="s">
        <v>28</v>
      </c>
      <c r="H1066" s="137" t="s">
        <v>341</v>
      </c>
      <c r="I1066" s="137">
        <v>512828019</v>
      </c>
      <c r="J1066" s="137" t="s">
        <v>224</v>
      </c>
      <c r="K1066" s="21">
        <v>46155.554120370369</v>
      </c>
      <c r="L1066" s="21">
        <v>46157.730694444443</v>
      </c>
      <c r="M1066" s="137" t="s">
        <v>347</v>
      </c>
      <c r="N1066" s="137" t="s">
        <v>351</v>
      </c>
      <c r="O1066" s="137" t="s">
        <v>35</v>
      </c>
      <c r="P1066" s="137">
        <v>0</v>
      </c>
      <c r="Q1066" s="137" t="s">
        <v>191</v>
      </c>
      <c r="R1066" s="137" t="s">
        <v>342</v>
      </c>
      <c r="S1066" s="137" t="s">
        <v>181</v>
      </c>
    </row>
    <row r="1067" spans="1:19" s="137" customFormat="1">
      <c r="A1067" s="137" t="s">
        <v>186</v>
      </c>
      <c r="B1067" s="137" t="s">
        <v>10</v>
      </c>
      <c r="C1067" s="137" t="s">
        <v>185</v>
      </c>
      <c r="D1067" s="137" t="s">
        <v>311</v>
      </c>
      <c r="E1067" s="137">
        <v>33279</v>
      </c>
      <c r="F1067" s="137" t="s">
        <v>5</v>
      </c>
      <c r="G1067" s="137" t="s">
        <v>28</v>
      </c>
      <c r="H1067" s="137" t="s">
        <v>341</v>
      </c>
      <c r="I1067" s="137">
        <v>512828019</v>
      </c>
      <c r="J1067" s="137" t="s">
        <v>224</v>
      </c>
      <c r="K1067" s="21">
        <v>46155.554120370369</v>
      </c>
      <c r="L1067" s="21">
        <v>46157.730694444443</v>
      </c>
      <c r="M1067" s="137" t="s">
        <v>347</v>
      </c>
      <c r="N1067" s="137" t="s">
        <v>196</v>
      </c>
      <c r="O1067" s="137" t="s">
        <v>41</v>
      </c>
      <c r="P1067" s="137">
        <v>0</v>
      </c>
      <c r="Q1067" s="137" t="s">
        <v>191</v>
      </c>
      <c r="R1067" s="137" t="s">
        <v>342</v>
      </c>
      <c r="S1067" s="137" t="s">
        <v>181</v>
      </c>
    </row>
    <row r="1068" spans="1:19" s="137" customFormat="1">
      <c r="A1068" s="137" t="s">
        <v>186</v>
      </c>
      <c r="B1068" s="137" t="s">
        <v>10</v>
      </c>
      <c r="C1068" s="137" t="s">
        <v>185</v>
      </c>
      <c r="D1068" s="137" t="s">
        <v>311</v>
      </c>
      <c r="E1068" s="137">
        <v>33279</v>
      </c>
      <c r="F1068" s="137" t="s">
        <v>5</v>
      </c>
      <c r="G1068" s="137" t="s">
        <v>28</v>
      </c>
      <c r="H1068" s="137" t="s">
        <v>341</v>
      </c>
      <c r="I1068" s="137">
        <v>512828019</v>
      </c>
      <c r="J1068" s="137" t="s">
        <v>224</v>
      </c>
      <c r="K1068" s="21">
        <v>46155.554120370369</v>
      </c>
      <c r="L1068" s="21">
        <v>46157.730694444443</v>
      </c>
      <c r="M1068" s="137" t="s">
        <v>352</v>
      </c>
      <c r="N1068" s="137" t="s">
        <v>352</v>
      </c>
      <c r="O1068" s="137" t="s">
        <v>35</v>
      </c>
      <c r="P1068" s="137">
        <v>0</v>
      </c>
      <c r="Q1068" s="137" t="s">
        <v>191</v>
      </c>
      <c r="R1068" s="137" t="s">
        <v>342</v>
      </c>
      <c r="S1068" s="137" t="s">
        <v>181</v>
      </c>
    </row>
    <row r="1069" spans="1:19" s="137" customFormat="1">
      <c r="A1069" s="137" t="s">
        <v>186</v>
      </c>
      <c r="B1069" s="137" t="s">
        <v>10</v>
      </c>
      <c r="C1069" s="137" t="s">
        <v>185</v>
      </c>
      <c r="D1069" s="137" t="s">
        <v>311</v>
      </c>
      <c r="E1069" s="137">
        <v>33279</v>
      </c>
      <c r="F1069" s="137" t="s">
        <v>5</v>
      </c>
      <c r="G1069" s="137" t="s">
        <v>28</v>
      </c>
      <c r="H1069" s="137" t="s">
        <v>341</v>
      </c>
      <c r="I1069" s="137">
        <v>512828019</v>
      </c>
      <c r="J1069" s="137" t="s">
        <v>224</v>
      </c>
      <c r="K1069" s="21">
        <v>46155.554120370369</v>
      </c>
      <c r="L1069" s="21">
        <v>46157.730694444443</v>
      </c>
      <c r="M1069" s="137" t="s">
        <v>353</v>
      </c>
      <c r="N1069" s="137" t="s">
        <v>197</v>
      </c>
      <c r="O1069" s="137" t="s">
        <v>41</v>
      </c>
      <c r="P1069" s="137">
        <v>0</v>
      </c>
      <c r="Q1069" s="137" t="s">
        <v>191</v>
      </c>
      <c r="R1069" s="137" t="s">
        <v>342</v>
      </c>
      <c r="S1069" s="137" t="s">
        <v>181</v>
      </c>
    </row>
    <row r="1070" spans="1:19" s="137" customFormat="1">
      <c r="A1070" s="137" t="s">
        <v>186</v>
      </c>
      <c r="B1070" s="137" t="s">
        <v>10</v>
      </c>
      <c r="C1070" s="137" t="s">
        <v>185</v>
      </c>
      <c r="D1070" s="137" t="s">
        <v>311</v>
      </c>
      <c r="E1070" s="137">
        <v>33279</v>
      </c>
      <c r="F1070" s="137" t="s">
        <v>5</v>
      </c>
      <c r="G1070" s="137" t="s">
        <v>28</v>
      </c>
      <c r="H1070" s="137" t="s">
        <v>341</v>
      </c>
      <c r="I1070" s="137">
        <v>512828019</v>
      </c>
      <c r="J1070" s="137" t="s">
        <v>224</v>
      </c>
      <c r="K1070" s="21">
        <v>46155.554120370369</v>
      </c>
      <c r="L1070" s="21">
        <v>46157.730694444443</v>
      </c>
      <c r="M1070" s="137" t="s">
        <v>353</v>
      </c>
      <c r="N1070" s="137" t="s">
        <v>330</v>
      </c>
      <c r="O1070" s="137" t="s">
        <v>41</v>
      </c>
      <c r="P1070" s="137">
        <v>0</v>
      </c>
      <c r="Q1070" s="137" t="s">
        <v>191</v>
      </c>
      <c r="R1070" s="137" t="s">
        <v>342</v>
      </c>
      <c r="S1070" s="137" t="s">
        <v>181</v>
      </c>
    </row>
    <row r="1071" spans="1:19" s="137" customFormat="1">
      <c r="A1071" s="137" t="s">
        <v>186</v>
      </c>
      <c r="B1071" s="137" t="s">
        <v>10</v>
      </c>
      <c r="C1071" s="137" t="s">
        <v>185</v>
      </c>
      <c r="D1071" s="137" t="s">
        <v>311</v>
      </c>
      <c r="E1071" s="137">
        <v>33279</v>
      </c>
      <c r="F1071" s="137" t="s">
        <v>5</v>
      </c>
      <c r="G1071" s="137" t="s">
        <v>28</v>
      </c>
      <c r="H1071" s="137" t="s">
        <v>341</v>
      </c>
      <c r="I1071" s="137">
        <v>512828019</v>
      </c>
      <c r="J1071" s="137" t="s">
        <v>224</v>
      </c>
      <c r="K1071" s="21">
        <v>46155.554120370369</v>
      </c>
      <c r="L1071" s="21">
        <v>46157.730694444443</v>
      </c>
      <c r="M1071" s="137" t="s">
        <v>353</v>
      </c>
      <c r="N1071" s="137" t="s">
        <v>354</v>
      </c>
      <c r="O1071" s="137" t="s">
        <v>39</v>
      </c>
      <c r="P1071" s="137">
        <v>0</v>
      </c>
      <c r="Q1071" s="137" t="s">
        <v>191</v>
      </c>
      <c r="R1071" s="137" t="s">
        <v>342</v>
      </c>
      <c r="S1071" s="137" t="s">
        <v>181</v>
      </c>
    </row>
    <row r="1072" spans="1:19" s="137" customFormat="1">
      <c r="A1072" s="137" t="s">
        <v>186</v>
      </c>
      <c r="B1072" s="137" t="s">
        <v>10</v>
      </c>
      <c r="C1072" s="137" t="s">
        <v>185</v>
      </c>
      <c r="D1072" s="137" t="s">
        <v>311</v>
      </c>
      <c r="E1072" s="137">
        <v>33279</v>
      </c>
      <c r="F1072" s="137" t="s">
        <v>5</v>
      </c>
      <c r="G1072" s="137" t="s">
        <v>28</v>
      </c>
      <c r="H1072" s="137" t="s">
        <v>341</v>
      </c>
      <c r="I1072" s="137">
        <v>512828019</v>
      </c>
      <c r="J1072" s="137" t="s">
        <v>224</v>
      </c>
      <c r="K1072" s="21">
        <v>46155.554120370369</v>
      </c>
      <c r="L1072" s="21">
        <v>46157.730694444443</v>
      </c>
      <c r="M1072" s="137" t="s">
        <v>353</v>
      </c>
      <c r="N1072" s="137" t="s">
        <v>355</v>
      </c>
      <c r="O1072" s="137" t="s">
        <v>35</v>
      </c>
      <c r="P1072" s="137">
        <v>0</v>
      </c>
      <c r="Q1072" s="137" t="s">
        <v>191</v>
      </c>
      <c r="R1072" s="137" t="s">
        <v>342</v>
      </c>
      <c r="S1072" s="137" t="s">
        <v>181</v>
      </c>
    </row>
    <row r="1073" spans="1:19" s="137" customFormat="1">
      <c r="A1073" s="137" t="s">
        <v>186</v>
      </c>
      <c r="B1073" s="137" t="s">
        <v>10</v>
      </c>
      <c r="C1073" s="137" t="s">
        <v>185</v>
      </c>
      <c r="D1073" s="137" t="s">
        <v>311</v>
      </c>
      <c r="E1073" s="137">
        <v>33279</v>
      </c>
      <c r="F1073" s="137" t="s">
        <v>5</v>
      </c>
      <c r="G1073" s="137" t="s">
        <v>28</v>
      </c>
      <c r="H1073" s="137" t="s">
        <v>341</v>
      </c>
      <c r="I1073" s="137">
        <v>512828019</v>
      </c>
      <c r="J1073" s="137" t="s">
        <v>224</v>
      </c>
      <c r="K1073" s="21">
        <v>46155.554120370369</v>
      </c>
      <c r="L1073" s="21">
        <v>46157.730694444443</v>
      </c>
      <c r="M1073" s="137" t="s">
        <v>353</v>
      </c>
      <c r="N1073" s="137" t="s">
        <v>356</v>
      </c>
      <c r="O1073" s="137" t="s">
        <v>39</v>
      </c>
      <c r="P1073" s="137">
        <v>0</v>
      </c>
      <c r="Q1073" s="137" t="s">
        <v>191</v>
      </c>
      <c r="R1073" s="137" t="s">
        <v>342</v>
      </c>
      <c r="S1073" s="137" t="s">
        <v>181</v>
      </c>
    </row>
    <row r="1074" spans="1:19" s="137" customFormat="1">
      <c r="A1074" s="137" t="s">
        <v>186</v>
      </c>
      <c r="B1074" s="137" t="s">
        <v>10</v>
      </c>
      <c r="C1074" s="137" t="s">
        <v>185</v>
      </c>
      <c r="D1074" s="137" t="s">
        <v>311</v>
      </c>
      <c r="E1074" s="137">
        <v>33279</v>
      </c>
      <c r="F1074" s="137" t="s">
        <v>5</v>
      </c>
      <c r="G1074" s="137" t="s">
        <v>28</v>
      </c>
      <c r="H1074" s="137" t="s">
        <v>341</v>
      </c>
      <c r="I1074" s="137">
        <v>512828019</v>
      </c>
      <c r="J1074" s="137" t="s">
        <v>224</v>
      </c>
      <c r="K1074" s="21">
        <v>46155.554120370369</v>
      </c>
      <c r="L1074" s="21">
        <v>46157.730694444443</v>
      </c>
      <c r="M1074" s="137" t="s">
        <v>353</v>
      </c>
      <c r="N1074" s="137" t="s">
        <v>357</v>
      </c>
      <c r="O1074" s="137" t="s">
        <v>39</v>
      </c>
      <c r="P1074" s="137">
        <v>0</v>
      </c>
      <c r="Q1074" s="137" t="s">
        <v>191</v>
      </c>
      <c r="R1074" s="137" t="s">
        <v>342</v>
      </c>
      <c r="S1074" s="137" t="s">
        <v>181</v>
      </c>
    </row>
    <row r="1075" spans="1:19" s="137" customFormat="1">
      <c r="A1075" s="137" t="s">
        <v>186</v>
      </c>
      <c r="B1075" s="137" t="s">
        <v>10</v>
      </c>
      <c r="C1075" s="137" t="s">
        <v>185</v>
      </c>
      <c r="D1075" s="137" t="s">
        <v>311</v>
      </c>
      <c r="E1075" s="137">
        <v>33279</v>
      </c>
      <c r="F1075" s="137" t="s">
        <v>5</v>
      </c>
      <c r="G1075" s="137" t="s">
        <v>28</v>
      </c>
      <c r="H1075" s="137" t="s">
        <v>341</v>
      </c>
      <c r="I1075" s="137">
        <v>512828019</v>
      </c>
      <c r="J1075" s="137" t="s">
        <v>224</v>
      </c>
      <c r="K1075" s="21">
        <v>46155.554120370369</v>
      </c>
      <c r="L1075" s="21">
        <v>46157.730694444443</v>
      </c>
      <c r="M1075" s="137" t="s">
        <v>358</v>
      </c>
      <c r="N1075" s="137" t="s">
        <v>359</v>
      </c>
      <c r="O1075" s="137" t="s">
        <v>39</v>
      </c>
      <c r="P1075" s="137">
        <v>0</v>
      </c>
      <c r="Q1075" s="137" t="s">
        <v>191</v>
      </c>
      <c r="R1075" s="137" t="s">
        <v>342</v>
      </c>
      <c r="S1075" s="137" t="s">
        <v>181</v>
      </c>
    </row>
    <row r="1076" spans="1:19" s="137" customFormat="1">
      <c r="A1076" s="137" t="s">
        <v>186</v>
      </c>
      <c r="B1076" s="137" t="s">
        <v>10</v>
      </c>
      <c r="C1076" s="137" t="s">
        <v>185</v>
      </c>
      <c r="D1076" s="137" t="s">
        <v>311</v>
      </c>
      <c r="E1076" s="137">
        <v>33279</v>
      </c>
      <c r="F1076" s="137" t="s">
        <v>5</v>
      </c>
      <c r="G1076" s="137" t="s">
        <v>28</v>
      </c>
      <c r="H1076" s="137" t="s">
        <v>341</v>
      </c>
      <c r="I1076" s="137">
        <v>512828019</v>
      </c>
      <c r="J1076" s="137" t="s">
        <v>224</v>
      </c>
      <c r="K1076" s="21">
        <v>46155.554120370369</v>
      </c>
      <c r="L1076" s="21">
        <v>46157.730694444443</v>
      </c>
      <c r="M1076" s="137" t="s">
        <v>358</v>
      </c>
      <c r="N1076" s="137" t="s">
        <v>360</v>
      </c>
      <c r="O1076" s="137" t="s">
        <v>35</v>
      </c>
      <c r="P1076" s="137">
        <v>0</v>
      </c>
      <c r="Q1076" s="137" t="s">
        <v>191</v>
      </c>
      <c r="R1076" s="137" t="s">
        <v>342</v>
      </c>
      <c r="S1076" s="137" t="s">
        <v>181</v>
      </c>
    </row>
    <row r="1077" spans="1:19" s="137" customFormat="1">
      <c r="A1077" s="137" t="s">
        <v>186</v>
      </c>
      <c r="B1077" s="137" t="s">
        <v>10</v>
      </c>
      <c r="C1077" s="137" t="s">
        <v>185</v>
      </c>
      <c r="D1077" s="137" t="s">
        <v>311</v>
      </c>
      <c r="E1077" s="137">
        <v>33279</v>
      </c>
      <c r="F1077" s="137" t="s">
        <v>5</v>
      </c>
      <c r="G1077" s="137" t="s">
        <v>28</v>
      </c>
      <c r="H1077" s="137" t="s">
        <v>341</v>
      </c>
      <c r="I1077" s="137">
        <v>512828019</v>
      </c>
      <c r="J1077" s="137" t="s">
        <v>224</v>
      </c>
      <c r="K1077" s="21">
        <v>46155.554120370369</v>
      </c>
      <c r="L1077" s="21">
        <v>46157.730694444443</v>
      </c>
      <c r="M1077" s="137" t="s">
        <v>358</v>
      </c>
      <c r="N1077" s="137" t="s">
        <v>361</v>
      </c>
      <c r="O1077" s="137" t="s">
        <v>41</v>
      </c>
      <c r="P1077" s="137">
        <v>0</v>
      </c>
      <c r="Q1077" s="137" t="s">
        <v>191</v>
      </c>
      <c r="R1077" s="137" t="s">
        <v>342</v>
      </c>
      <c r="S1077" s="137" t="s">
        <v>181</v>
      </c>
    </row>
    <row r="1078" spans="1:19" s="137" customFormat="1">
      <c r="A1078" s="137" t="s">
        <v>186</v>
      </c>
      <c r="B1078" s="137" t="s">
        <v>10</v>
      </c>
      <c r="C1078" s="137" t="s">
        <v>185</v>
      </c>
      <c r="D1078" s="137" t="s">
        <v>311</v>
      </c>
      <c r="E1078" s="137">
        <v>33279</v>
      </c>
      <c r="F1078" s="137" t="s">
        <v>5</v>
      </c>
      <c r="G1078" s="137" t="s">
        <v>28</v>
      </c>
      <c r="H1078" s="137" t="s">
        <v>341</v>
      </c>
      <c r="I1078" s="137">
        <v>512828019</v>
      </c>
      <c r="J1078" s="137" t="s">
        <v>224</v>
      </c>
      <c r="K1078" s="21">
        <v>46155.554120370369</v>
      </c>
      <c r="L1078" s="21">
        <v>46157.730694444443</v>
      </c>
      <c r="M1078" s="137" t="s">
        <v>362</v>
      </c>
      <c r="N1078" s="137" t="s">
        <v>363</v>
      </c>
      <c r="O1078" s="137" t="s">
        <v>37</v>
      </c>
      <c r="P1078" s="137">
        <v>0</v>
      </c>
      <c r="Q1078" s="137" t="s">
        <v>191</v>
      </c>
      <c r="R1078" s="137" t="s">
        <v>342</v>
      </c>
      <c r="S1078" s="137" t="s">
        <v>181</v>
      </c>
    </row>
    <row r="1079" spans="1:19" s="137" customFormat="1">
      <c r="A1079" s="137" t="s">
        <v>186</v>
      </c>
      <c r="B1079" s="137" t="s">
        <v>10</v>
      </c>
      <c r="C1079" s="137" t="s">
        <v>185</v>
      </c>
      <c r="D1079" s="137" t="s">
        <v>311</v>
      </c>
      <c r="E1079" s="137">
        <v>33279</v>
      </c>
      <c r="F1079" s="137" t="s">
        <v>5</v>
      </c>
      <c r="G1079" s="137" t="s">
        <v>28</v>
      </c>
      <c r="H1079" s="137" t="s">
        <v>341</v>
      </c>
      <c r="I1079" s="137">
        <v>512828019</v>
      </c>
      <c r="J1079" s="137" t="s">
        <v>224</v>
      </c>
      <c r="K1079" s="21">
        <v>46155.554120370369</v>
      </c>
      <c r="L1079" s="21">
        <v>46157.730694444443</v>
      </c>
      <c r="M1079" s="137" t="s">
        <v>364</v>
      </c>
      <c r="N1079" s="137" t="s">
        <v>365</v>
      </c>
      <c r="O1079" s="137" t="s">
        <v>35</v>
      </c>
      <c r="P1079" s="137">
        <v>0</v>
      </c>
      <c r="Q1079" s="137" t="s">
        <v>191</v>
      </c>
      <c r="R1079" s="137" t="s">
        <v>342</v>
      </c>
      <c r="S1079" s="137" t="s">
        <v>181</v>
      </c>
    </row>
    <row r="1080" spans="1:19" s="137" customFormat="1">
      <c r="A1080" s="137" t="s">
        <v>186</v>
      </c>
      <c r="B1080" s="137" t="s">
        <v>10</v>
      </c>
      <c r="C1080" s="137" t="s">
        <v>185</v>
      </c>
      <c r="D1080" s="137" t="s">
        <v>311</v>
      </c>
      <c r="E1080" s="137">
        <v>33279</v>
      </c>
      <c r="F1080" s="137" t="s">
        <v>5</v>
      </c>
      <c r="G1080" s="137" t="s">
        <v>28</v>
      </c>
      <c r="H1080" s="137" t="s">
        <v>341</v>
      </c>
      <c r="I1080" s="137">
        <v>512828019</v>
      </c>
      <c r="J1080" s="137" t="s">
        <v>224</v>
      </c>
      <c r="K1080" s="21">
        <v>46155.554120370369</v>
      </c>
      <c r="L1080" s="21">
        <v>46157.730694444443</v>
      </c>
      <c r="M1080" s="137" t="s">
        <v>364</v>
      </c>
      <c r="N1080" s="137" t="s">
        <v>366</v>
      </c>
      <c r="O1080" s="137" t="s">
        <v>35</v>
      </c>
      <c r="P1080" s="137">
        <v>0</v>
      </c>
      <c r="Q1080" s="137" t="s">
        <v>191</v>
      </c>
      <c r="R1080" s="137" t="s">
        <v>342</v>
      </c>
      <c r="S1080" s="137" t="s">
        <v>181</v>
      </c>
    </row>
    <row r="1081" spans="1:19" s="137" customFormat="1">
      <c r="A1081" s="137" t="s">
        <v>186</v>
      </c>
      <c r="B1081" s="137" t="s">
        <v>10</v>
      </c>
      <c r="C1081" s="137" t="s">
        <v>185</v>
      </c>
      <c r="D1081" s="137" t="s">
        <v>311</v>
      </c>
      <c r="E1081" s="137">
        <v>33279</v>
      </c>
      <c r="F1081" s="137" t="s">
        <v>5</v>
      </c>
      <c r="G1081" s="137" t="s">
        <v>28</v>
      </c>
      <c r="H1081" s="137" t="s">
        <v>341</v>
      </c>
      <c r="I1081" s="137">
        <v>512828019</v>
      </c>
      <c r="J1081" s="137" t="s">
        <v>224</v>
      </c>
      <c r="K1081" s="21">
        <v>46155.554120370369</v>
      </c>
      <c r="L1081" s="21">
        <v>46157.730694444443</v>
      </c>
      <c r="M1081" s="137" t="s">
        <v>364</v>
      </c>
      <c r="N1081" s="137" t="s">
        <v>367</v>
      </c>
      <c r="O1081" s="137" t="s">
        <v>41</v>
      </c>
      <c r="P1081" s="137">
        <v>0</v>
      </c>
      <c r="Q1081" s="137" t="s">
        <v>191</v>
      </c>
      <c r="R1081" s="137" t="s">
        <v>342</v>
      </c>
      <c r="S1081" s="137" t="s">
        <v>181</v>
      </c>
    </row>
    <row r="1082" spans="1:19" s="137" customFormat="1">
      <c r="A1082" s="137" t="s">
        <v>186</v>
      </c>
      <c r="B1082" s="137" t="s">
        <v>10</v>
      </c>
      <c r="C1082" s="137" t="s">
        <v>185</v>
      </c>
      <c r="D1082" s="137" t="s">
        <v>303</v>
      </c>
      <c r="E1082" s="137">
        <v>33270</v>
      </c>
      <c r="F1082" s="137" t="s">
        <v>5</v>
      </c>
      <c r="G1082" s="137" t="s">
        <v>28</v>
      </c>
      <c r="H1082" s="137" t="s">
        <v>341</v>
      </c>
      <c r="I1082" s="137">
        <v>512948203</v>
      </c>
      <c r="J1082" s="137" t="s">
        <v>192</v>
      </c>
      <c r="K1082" s="21">
        <v>46154.462083333332</v>
      </c>
      <c r="L1082" s="21">
        <v>46159.463472222225</v>
      </c>
      <c r="M1082" s="137" t="s">
        <v>287</v>
      </c>
      <c r="N1082" s="137" t="s">
        <v>287</v>
      </c>
      <c r="O1082" s="137" t="s">
        <v>35</v>
      </c>
      <c r="P1082" s="137">
        <v>0</v>
      </c>
      <c r="Q1082" s="137" t="s">
        <v>191</v>
      </c>
      <c r="R1082" s="137" t="s">
        <v>342</v>
      </c>
    </row>
    <row r="1083" spans="1:19" s="137" customFormat="1">
      <c r="A1083" s="137" t="s">
        <v>186</v>
      </c>
      <c r="B1083" s="137" t="s">
        <v>10</v>
      </c>
      <c r="C1083" s="137" t="s">
        <v>185</v>
      </c>
      <c r="D1083" s="137" t="s">
        <v>303</v>
      </c>
      <c r="E1083" s="137">
        <v>33270</v>
      </c>
      <c r="F1083" s="137" t="s">
        <v>5</v>
      </c>
      <c r="G1083" s="137" t="s">
        <v>28</v>
      </c>
      <c r="H1083" s="137" t="s">
        <v>341</v>
      </c>
      <c r="I1083" s="137">
        <v>512948203</v>
      </c>
      <c r="J1083" s="137" t="s">
        <v>192</v>
      </c>
      <c r="K1083" s="21">
        <v>46154.462083333332</v>
      </c>
      <c r="L1083" s="21">
        <v>46159.463472222225</v>
      </c>
      <c r="M1083" s="137" t="s">
        <v>343</v>
      </c>
      <c r="N1083" s="137" t="s">
        <v>288</v>
      </c>
      <c r="O1083" s="137" t="s">
        <v>39</v>
      </c>
      <c r="P1083" s="137">
        <v>0</v>
      </c>
      <c r="Q1083" s="137" t="s">
        <v>191</v>
      </c>
      <c r="R1083" s="137" t="s">
        <v>342</v>
      </c>
    </row>
    <row r="1084" spans="1:19" s="137" customFormat="1">
      <c r="A1084" s="137" t="s">
        <v>186</v>
      </c>
      <c r="B1084" s="137" t="s">
        <v>10</v>
      </c>
      <c r="C1084" s="137" t="s">
        <v>185</v>
      </c>
      <c r="D1084" s="137" t="s">
        <v>303</v>
      </c>
      <c r="E1084" s="137">
        <v>33270</v>
      </c>
      <c r="F1084" s="137" t="s">
        <v>5</v>
      </c>
      <c r="G1084" s="137" t="s">
        <v>28</v>
      </c>
      <c r="H1084" s="137" t="s">
        <v>341</v>
      </c>
      <c r="I1084" s="137">
        <v>512948203</v>
      </c>
      <c r="J1084" s="137" t="s">
        <v>192</v>
      </c>
      <c r="K1084" s="21">
        <v>46154.462083333332</v>
      </c>
      <c r="L1084" s="21">
        <v>46159.463472222225</v>
      </c>
      <c r="M1084" s="137" t="s">
        <v>343</v>
      </c>
      <c r="N1084" s="137" t="s">
        <v>193</v>
      </c>
      <c r="O1084" s="137" t="s">
        <v>35</v>
      </c>
      <c r="P1084" s="137">
        <v>0</v>
      </c>
      <c r="Q1084" s="137" t="s">
        <v>191</v>
      </c>
      <c r="R1084" s="137" t="s">
        <v>342</v>
      </c>
    </row>
    <row r="1085" spans="1:19" s="137" customFormat="1">
      <c r="A1085" s="137" t="s">
        <v>186</v>
      </c>
      <c r="B1085" s="137" t="s">
        <v>10</v>
      </c>
      <c r="C1085" s="137" t="s">
        <v>185</v>
      </c>
      <c r="D1085" s="137" t="s">
        <v>303</v>
      </c>
      <c r="E1085" s="137">
        <v>33270</v>
      </c>
      <c r="F1085" s="137" t="s">
        <v>5</v>
      </c>
      <c r="G1085" s="137" t="s">
        <v>28</v>
      </c>
      <c r="H1085" s="137" t="s">
        <v>341</v>
      </c>
      <c r="I1085" s="137">
        <v>512948203</v>
      </c>
      <c r="J1085" s="137" t="s">
        <v>192</v>
      </c>
      <c r="K1085" s="21">
        <v>46154.462083333332</v>
      </c>
      <c r="L1085" s="21">
        <v>46159.463472222225</v>
      </c>
      <c r="M1085" s="137" t="s">
        <v>344</v>
      </c>
      <c r="N1085" s="137" t="s">
        <v>345</v>
      </c>
      <c r="O1085" s="137" t="s">
        <v>39</v>
      </c>
      <c r="P1085" s="137">
        <v>0</v>
      </c>
      <c r="Q1085" s="137" t="s">
        <v>191</v>
      </c>
      <c r="R1085" s="137" t="s">
        <v>342</v>
      </c>
    </row>
    <row r="1086" spans="1:19" s="137" customFormat="1">
      <c r="A1086" s="137" t="s">
        <v>186</v>
      </c>
      <c r="B1086" s="137" t="s">
        <v>10</v>
      </c>
      <c r="C1086" s="137" t="s">
        <v>185</v>
      </c>
      <c r="D1086" s="137" t="s">
        <v>303</v>
      </c>
      <c r="E1086" s="137">
        <v>33270</v>
      </c>
      <c r="F1086" s="137" t="s">
        <v>5</v>
      </c>
      <c r="G1086" s="137" t="s">
        <v>28</v>
      </c>
      <c r="H1086" s="137" t="s">
        <v>341</v>
      </c>
      <c r="I1086" s="137">
        <v>512948203</v>
      </c>
      <c r="J1086" s="137" t="s">
        <v>192</v>
      </c>
      <c r="K1086" s="21">
        <v>46154.462083333332</v>
      </c>
      <c r="L1086" s="21">
        <v>46159.463472222225</v>
      </c>
      <c r="M1086" s="137" t="s">
        <v>344</v>
      </c>
      <c r="N1086" s="137" t="s">
        <v>346</v>
      </c>
      <c r="O1086" s="137" t="s">
        <v>39</v>
      </c>
      <c r="P1086" s="137">
        <v>0</v>
      </c>
      <c r="Q1086" s="137" t="s">
        <v>191</v>
      </c>
      <c r="R1086" s="137" t="s">
        <v>342</v>
      </c>
    </row>
    <row r="1087" spans="1:19" s="137" customFormat="1">
      <c r="A1087" s="137" t="s">
        <v>186</v>
      </c>
      <c r="B1087" s="137" t="s">
        <v>10</v>
      </c>
      <c r="C1087" s="137" t="s">
        <v>185</v>
      </c>
      <c r="D1087" s="137" t="s">
        <v>303</v>
      </c>
      <c r="E1087" s="137">
        <v>33270</v>
      </c>
      <c r="F1087" s="137" t="s">
        <v>5</v>
      </c>
      <c r="G1087" s="137" t="s">
        <v>28</v>
      </c>
      <c r="H1087" s="137" t="s">
        <v>341</v>
      </c>
      <c r="I1087" s="137">
        <v>512948203</v>
      </c>
      <c r="J1087" s="137" t="s">
        <v>192</v>
      </c>
      <c r="K1087" s="21">
        <v>46154.462083333332</v>
      </c>
      <c r="L1087" s="21">
        <v>46159.463472222225</v>
      </c>
      <c r="M1087" s="137" t="s">
        <v>347</v>
      </c>
      <c r="N1087" s="137" t="s">
        <v>348</v>
      </c>
      <c r="O1087" s="137" t="s">
        <v>41</v>
      </c>
      <c r="P1087" s="137">
        <v>0</v>
      </c>
      <c r="Q1087" s="137" t="s">
        <v>191</v>
      </c>
      <c r="R1087" s="137" t="s">
        <v>342</v>
      </c>
    </row>
    <row r="1088" spans="1:19" s="137" customFormat="1">
      <c r="A1088" s="137" t="s">
        <v>186</v>
      </c>
      <c r="B1088" s="137" t="s">
        <v>10</v>
      </c>
      <c r="C1088" s="137" t="s">
        <v>185</v>
      </c>
      <c r="D1088" s="137" t="s">
        <v>303</v>
      </c>
      <c r="E1088" s="137">
        <v>33270</v>
      </c>
      <c r="F1088" s="137" t="s">
        <v>5</v>
      </c>
      <c r="G1088" s="137" t="s">
        <v>28</v>
      </c>
      <c r="H1088" s="137" t="s">
        <v>341</v>
      </c>
      <c r="I1088" s="137">
        <v>512948203</v>
      </c>
      <c r="J1088" s="137" t="s">
        <v>192</v>
      </c>
      <c r="K1088" s="21">
        <v>46154.462083333332</v>
      </c>
      <c r="L1088" s="21">
        <v>46159.463472222225</v>
      </c>
      <c r="M1088" s="137" t="s">
        <v>347</v>
      </c>
      <c r="N1088" s="137" t="s">
        <v>349</v>
      </c>
      <c r="O1088" s="137" t="s">
        <v>39</v>
      </c>
      <c r="P1088" s="137">
        <v>0</v>
      </c>
      <c r="Q1088" s="137" t="s">
        <v>191</v>
      </c>
      <c r="R1088" s="137" t="s">
        <v>342</v>
      </c>
    </row>
    <row r="1089" spans="1:18" s="137" customFormat="1">
      <c r="A1089" s="137" t="s">
        <v>186</v>
      </c>
      <c r="B1089" s="137" t="s">
        <v>10</v>
      </c>
      <c r="C1089" s="137" t="s">
        <v>185</v>
      </c>
      <c r="D1089" s="137" t="s">
        <v>303</v>
      </c>
      <c r="E1089" s="137">
        <v>33270</v>
      </c>
      <c r="F1089" s="137" t="s">
        <v>5</v>
      </c>
      <c r="G1089" s="137" t="s">
        <v>28</v>
      </c>
      <c r="H1089" s="137" t="s">
        <v>341</v>
      </c>
      <c r="I1089" s="137">
        <v>512948203</v>
      </c>
      <c r="J1089" s="137" t="s">
        <v>192</v>
      </c>
      <c r="K1089" s="21">
        <v>46154.462083333332</v>
      </c>
      <c r="L1089" s="21">
        <v>46159.463472222225</v>
      </c>
      <c r="M1089" s="137" t="s">
        <v>347</v>
      </c>
      <c r="N1089" s="137" t="s">
        <v>329</v>
      </c>
      <c r="O1089" s="137" t="s">
        <v>35</v>
      </c>
      <c r="P1089" s="137">
        <v>0</v>
      </c>
      <c r="Q1089" s="137" t="s">
        <v>191</v>
      </c>
      <c r="R1089" s="137" t="s">
        <v>342</v>
      </c>
    </row>
    <row r="1090" spans="1:18" s="137" customFormat="1">
      <c r="A1090" s="137" t="s">
        <v>186</v>
      </c>
      <c r="B1090" s="137" t="s">
        <v>10</v>
      </c>
      <c r="C1090" s="137" t="s">
        <v>185</v>
      </c>
      <c r="D1090" s="137" t="s">
        <v>303</v>
      </c>
      <c r="E1090" s="137">
        <v>33270</v>
      </c>
      <c r="F1090" s="137" t="s">
        <v>5</v>
      </c>
      <c r="G1090" s="137" t="s">
        <v>28</v>
      </c>
      <c r="H1090" s="137" t="s">
        <v>341</v>
      </c>
      <c r="I1090" s="137">
        <v>512948203</v>
      </c>
      <c r="J1090" s="137" t="s">
        <v>192</v>
      </c>
      <c r="K1090" s="21">
        <v>46154.462083333332</v>
      </c>
      <c r="L1090" s="21">
        <v>46159.463472222225</v>
      </c>
      <c r="M1090" s="137" t="s">
        <v>347</v>
      </c>
      <c r="N1090" s="137" t="s">
        <v>194</v>
      </c>
      <c r="O1090" s="137" t="s">
        <v>41</v>
      </c>
      <c r="P1090" s="137">
        <v>0</v>
      </c>
      <c r="Q1090" s="137" t="s">
        <v>191</v>
      </c>
      <c r="R1090" s="137" t="s">
        <v>342</v>
      </c>
    </row>
    <row r="1091" spans="1:18" s="137" customFormat="1">
      <c r="A1091" s="137" t="s">
        <v>186</v>
      </c>
      <c r="B1091" s="137" t="s">
        <v>10</v>
      </c>
      <c r="C1091" s="137" t="s">
        <v>185</v>
      </c>
      <c r="D1091" s="137" t="s">
        <v>303</v>
      </c>
      <c r="E1091" s="137">
        <v>33270</v>
      </c>
      <c r="F1091" s="137" t="s">
        <v>5</v>
      </c>
      <c r="G1091" s="137" t="s">
        <v>28</v>
      </c>
      <c r="H1091" s="137" t="s">
        <v>341</v>
      </c>
      <c r="I1091" s="137">
        <v>512948203</v>
      </c>
      <c r="J1091" s="137" t="s">
        <v>192</v>
      </c>
      <c r="K1091" s="21">
        <v>46154.462083333332</v>
      </c>
      <c r="L1091" s="21">
        <v>46159.463472222225</v>
      </c>
      <c r="M1091" s="137" t="s">
        <v>347</v>
      </c>
      <c r="N1091" s="137" t="s">
        <v>350</v>
      </c>
      <c r="O1091" s="137" t="s">
        <v>39</v>
      </c>
      <c r="P1091" s="137">
        <v>0</v>
      </c>
      <c r="Q1091" s="137" t="s">
        <v>191</v>
      </c>
      <c r="R1091" s="137" t="s">
        <v>342</v>
      </c>
    </row>
    <row r="1092" spans="1:18" s="137" customFormat="1">
      <c r="A1092" s="137" t="s">
        <v>186</v>
      </c>
      <c r="B1092" s="137" t="s">
        <v>10</v>
      </c>
      <c r="C1092" s="137" t="s">
        <v>185</v>
      </c>
      <c r="D1092" s="137" t="s">
        <v>303</v>
      </c>
      <c r="E1092" s="137">
        <v>33270</v>
      </c>
      <c r="F1092" s="137" t="s">
        <v>5</v>
      </c>
      <c r="G1092" s="137" t="s">
        <v>28</v>
      </c>
      <c r="H1092" s="137" t="s">
        <v>341</v>
      </c>
      <c r="I1092" s="137">
        <v>512948203</v>
      </c>
      <c r="J1092" s="137" t="s">
        <v>192</v>
      </c>
      <c r="K1092" s="21">
        <v>46154.462083333332</v>
      </c>
      <c r="L1092" s="21">
        <v>46159.463472222225</v>
      </c>
      <c r="M1092" s="137" t="s">
        <v>347</v>
      </c>
      <c r="N1092" s="137" t="s">
        <v>195</v>
      </c>
      <c r="O1092" s="137" t="s">
        <v>41</v>
      </c>
      <c r="P1092" s="137">
        <v>0</v>
      </c>
      <c r="Q1092" s="137" t="s">
        <v>191</v>
      </c>
      <c r="R1092" s="137" t="s">
        <v>342</v>
      </c>
    </row>
    <row r="1093" spans="1:18" s="137" customFormat="1">
      <c r="A1093" s="137" t="s">
        <v>186</v>
      </c>
      <c r="B1093" s="137" t="s">
        <v>10</v>
      </c>
      <c r="C1093" s="137" t="s">
        <v>185</v>
      </c>
      <c r="D1093" s="137" t="s">
        <v>303</v>
      </c>
      <c r="E1093" s="137">
        <v>33270</v>
      </c>
      <c r="F1093" s="137" t="s">
        <v>5</v>
      </c>
      <c r="G1093" s="137" t="s">
        <v>28</v>
      </c>
      <c r="H1093" s="137" t="s">
        <v>341</v>
      </c>
      <c r="I1093" s="137">
        <v>512948203</v>
      </c>
      <c r="J1093" s="137" t="s">
        <v>192</v>
      </c>
      <c r="K1093" s="21">
        <v>46154.462083333332</v>
      </c>
      <c r="L1093" s="21">
        <v>46159.463472222225</v>
      </c>
      <c r="M1093" s="137" t="s">
        <v>347</v>
      </c>
      <c r="N1093" s="137" t="s">
        <v>351</v>
      </c>
      <c r="O1093" s="137" t="s">
        <v>35</v>
      </c>
      <c r="P1093" s="137">
        <v>0</v>
      </c>
      <c r="Q1093" s="137" t="s">
        <v>191</v>
      </c>
      <c r="R1093" s="137" t="s">
        <v>342</v>
      </c>
    </row>
    <row r="1094" spans="1:18" s="137" customFormat="1">
      <c r="A1094" s="137" t="s">
        <v>186</v>
      </c>
      <c r="B1094" s="137" t="s">
        <v>10</v>
      </c>
      <c r="C1094" s="137" t="s">
        <v>185</v>
      </c>
      <c r="D1094" s="137" t="s">
        <v>303</v>
      </c>
      <c r="E1094" s="137">
        <v>33270</v>
      </c>
      <c r="F1094" s="137" t="s">
        <v>5</v>
      </c>
      <c r="G1094" s="137" t="s">
        <v>28</v>
      </c>
      <c r="H1094" s="137" t="s">
        <v>341</v>
      </c>
      <c r="I1094" s="137">
        <v>512948203</v>
      </c>
      <c r="J1094" s="137" t="s">
        <v>192</v>
      </c>
      <c r="K1094" s="21">
        <v>46154.462083333332</v>
      </c>
      <c r="L1094" s="21">
        <v>46159.463472222225</v>
      </c>
      <c r="M1094" s="137" t="s">
        <v>347</v>
      </c>
      <c r="N1094" s="137" t="s">
        <v>196</v>
      </c>
      <c r="O1094" s="137" t="s">
        <v>41</v>
      </c>
      <c r="P1094" s="137">
        <v>0</v>
      </c>
      <c r="Q1094" s="137" t="s">
        <v>191</v>
      </c>
      <c r="R1094" s="137" t="s">
        <v>342</v>
      </c>
    </row>
    <row r="1095" spans="1:18" s="137" customFormat="1">
      <c r="A1095" s="137" t="s">
        <v>186</v>
      </c>
      <c r="B1095" s="137" t="s">
        <v>10</v>
      </c>
      <c r="C1095" s="137" t="s">
        <v>185</v>
      </c>
      <c r="D1095" s="137" t="s">
        <v>303</v>
      </c>
      <c r="E1095" s="137">
        <v>33270</v>
      </c>
      <c r="F1095" s="137" t="s">
        <v>5</v>
      </c>
      <c r="G1095" s="137" t="s">
        <v>28</v>
      </c>
      <c r="H1095" s="137" t="s">
        <v>341</v>
      </c>
      <c r="I1095" s="137">
        <v>512948203</v>
      </c>
      <c r="J1095" s="137" t="s">
        <v>192</v>
      </c>
      <c r="K1095" s="21">
        <v>46154.462083333332</v>
      </c>
      <c r="L1095" s="21">
        <v>46159.463472222225</v>
      </c>
      <c r="M1095" s="137" t="s">
        <v>352</v>
      </c>
      <c r="N1095" s="137" t="s">
        <v>352</v>
      </c>
      <c r="O1095" s="137" t="s">
        <v>35</v>
      </c>
      <c r="P1095" s="137">
        <v>0</v>
      </c>
      <c r="Q1095" s="137" t="s">
        <v>191</v>
      </c>
      <c r="R1095" s="137" t="s">
        <v>342</v>
      </c>
    </row>
    <row r="1096" spans="1:18" s="137" customFormat="1">
      <c r="A1096" s="137" t="s">
        <v>186</v>
      </c>
      <c r="B1096" s="137" t="s">
        <v>10</v>
      </c>
      <c r="C1096" s="137" t="s">
        <v>185</v>
      </c>
      <c r="D1096" s="137" t="s">
        <v>303</v>
      </c>
      <c r="E1096" s="137">
        <v>33270</v>
      </c>
      <c r="F1096" s="137" t="s">
        <v>5</v>
      </c>
      <c r="G1096" s="137" t="s">
        <v>28</v>
      </c>
      <c r="H1096" s="137" t="s">
        <v>341</v>
      </c>
      <c r="I1096" s="137">
        <v>512948203</v>
      </c>
      <c r="J1096" s="137" t="s">
        <v>192</v>
      </c>
      <c r="K1096" s="21">
        <v>46154.462083333332</v>
      </c>
      <c r="L1096" s="21">
        <v>46159.463472222225</v>
      </c>
      <c r="M1096" s="137" t="s">
        <v>353</v>
      </c>
      <c r="N1096" s="137" t="s">
        <v>197</v>
      </c>
      <c r="O1096" s="137" t="s">
        <v>41</v>
      </c>
      <c r="P1096" s="137">
        <v>0</v>
      </c>
      <c r="Q1096" s="137" t="s">
        <v>191</v>
      </c>
      <c r="R1096" s="137" t="s">
        <v>342</v>
      </c>
    </row>
    <row r="1097" spans="1:18" s="137" customFormat="1">
      <c r="A1097" s="137" t="s">
        <v>186</v>
      </c>
      <c r="B1097" s="137" t="s">
        <v>10</v>
      </c>
      <c r="C1097" s="137" t="s">
        <v>185</v>
      </c>
      <c r="D1097" s="137" t="s">
        <v>303</v>
      </c>
      <c r="E1097" s="137">
        <v>33270</v>
      </c>
      <c r="F1097" s="137" t="s">
        <v>5</v>
      </c>
      <c r="G1097" s="137" t="s">
        <v>28</v>
      </c>
      <c r="H1097" s="137" t="s">
        <v>341</v>
      </c>
      <c r="I1097" s="137">
        <v>512948203</v>
      </c>
      <c r="J1097" s="137" t="s">
        <v>192</v>
      </c>
      <c r="K1097" s="21">
        <v>46154.462083333332</v>
      </c>
      <c r="L1097" s="21">
        <v>46159.463472222225</v>
      </c>
      <c r="M1097" s="137" t="s">
        <v>353</v>
      </c>
      <c r="N1097" s="137" t="s">
        <v>330</v>
      </c>
      <c r="O1097" s="137" t="s">
        <v>41</v>
      </c>
      <c r="P1097" s="137">
        <v>0</v>
      </c>
      <c r="Q1097" s="137" t="s">
        <v>191</v>
      </c>
      <c r="R1097" s="137" t="s">
        <v>342</v>
      </c>
    </row>
    <row r="1098" spans="1:18" s="137" customFormat="1">
      <c r="A1098" s="137" t="s">
        <v>186</v>
      </c>
      <c r="B1098" s="137" t="s">
        <v>10</v>
      </c>
      <c r="C1098" s="137" t="s">
        <v>185</v>
      </c>
      <c r="D1098" s="137" t="s">
        <v>303</v>
      </c>
      <c r="E1098" s="137">
        <v>33270</v>
      </c>
      <c r="F1098" s="137" t="s">
        <v>5</v>
      </c>
      <c r="G1098" s="137" t="s">
        <v>28</v>
      </c>
      <c r="H1098" s="137" t="s">
        <v>341</v>
      </c>
      <c r="I1098" s="137">
        <v>512948203</v>
      </c>
      <c r="J1098" s="137" t="s">
        <v>192</v>
      </c>
      <c r="K1098" s="21">
        <v>46154.462083333332</v>
      </c>
      <c r="L1098" s="21">
        <v>46159.463472222225</v>
      </c>
      <c r="M1098" s="137" t="s">
        <v>353</v>
      </c>
      <c r="N1098" s="137" t="s">
        <v>354</v>
      </c>
      <c r="O1098" s="137" t="s">
        <v>39</v>
      </c>
      <c r="P1098" s="137">
        <v>0</v>
      </c>
      <c r="Q1098" s="137" t="s">
        <v>191</v>
      </c>
      <c r="R1098" s="137" t="s">
        <v>342</v>
      </c>
    </row>
    <row r="1099" spans="1:18" s="137" customFormat="1">
      <c r="A1099" s="137" t="s">
        <v>186</v>
      </c>
      <c r="B1099" s="137" t="s">
        <v>10</v>
      </c>
      <c r="C1099" s="137" t="s">
        <v>185</v>
      </c>
      <c r="D1099" s="137" t="s">
        <v>303</v>
      </c>
      <c r="E1099" s="137">
        <v>33270</v>
      </c>
      <c r="F1099" s="137" t="s">
        <v>5</v>
      </c>
      <c r="G1099" s="137" t="s">
        <v>28</v>
      </c>
      <c r="H1099" s="137" t="s">
        <v>341</v>
      </c>
      <c r="I1099" s="137">
        <v>512948203</v>
      </c>
      <c r="J1099" s="137" t="s">
        <v>192</v>
      </c>
      <c r="K1099" s="21">
        <v>46154.462083333332</v>
      </c>
      <c r="L1099" s="21">
        <v>46159.463472222225</v>
      </c>
      <c r="M1099" s="137" t="s">
        <v>353</v>
      </c>
      <c r="N1099" s="137" t="s">
        <v>355</v>
      </c>
      <c r="O1099" s="137" t="s">
        <v>35</v>
      </c>
      <c r="P1099" s="137">
        <v>0</v>
      </c>
      <c r="Q1099" s="137" t="s">
        <v>191</v>
      </c>
      <c r="R1099" s="137" t="s">
        <v>342</v>
      </c>
    </row>
    <row r="1100" spans="1:18" s="137" customFormat="1">
      <c r="A1100" s="137" t="s">
        <v>186</v>
      </c>
      <c r="B1100" s="137" t="s">
        <v>10</v>
      </c>
      <c r="C1100" s="137" t="s">
        <v>185</v>
      </c>
      <c r="D1100" s="137" t="s">
        <v>303</v>
      </c>
      <c r="E1100" s="137">
        <v>33270</v>
      </c>
      <c r="F1100" s="137" t="s">
        <v>5</v>
      </c>
      <c r="G1100" s="137" t="s">
        <v>28</v>
      </c>
      <c r="H1100" s="137" t="s">
        <v>341</v>
      </c>
      <c r="I1100" s="137">
        <v>512948203</v>
      </c>
      <c r="J1100" s="137" t="s">
        <v>192</v>
      </c>
      <c r="K1100" s="21">
        <v>46154.462083333332</v>
      </c>
      <c r="L1100" s="21">
        <v>46159.463472222225</v>
      </c>
      <c r="M1100" s="137" t="s">
        <v>353</v>
      </c>
      <c r="N1100" s="137" t="s">
        <v>356</v>
      </c>
      <c r="O1100" s="137" t="s">
        <v>39</v>
      </c>
      <c r="P1100" s="137">
        <v>0</v>
      </c>
      <c r="Q1100" s="137" t="s">
        <v>191</v>
      </c>
      <c r="R1100" s="137" t="s">
        <v>342</v>
      </c>
    </row>
    <row r="1101" spans="1:18" s="137" customFormat="1">
      <c r="A1101" s="137" t="s">
        <v>186</v>
      </c>
      <c r="B1101" s="137" t="s">
        <v>10</v>
      </c>
      <c r="C1101" s="137" t="s">
        <v>185</v>
      </c>
      <c r="D1101" s="137" t="s">
        <v>303</v>
      </c>
      <c r="E1101" s="137">
        <v>33270</v>
      </c>
      <c r="F1101" s="137" t="s">
        <v>5</v>
      </c>
      <c r="G1101" s="137" t="s">
        <v>28</v>
      </c>
      <c r="H1101" s="137" t="s">
        <v>341</v>
      </c>
      <c r="I1101" s="137">
        <v>512948203</v>
      </c>
      <c r="J1101" s="137" t="s">
        <v>192</v>
      </c>
      <c r="K1101" s="21">
        <v>46154.462083333332</v>
      </c>
      <c r="L1101" s="21">
        <v>46159.463472222225</v>
      </c>
      <c r="M1101" s="137" t="s">
        <v>353</v>
      </c>
      <c r="N1101" s="137" t="s">
        <v>357</v>
      </c>
      <c r="O1101" s="137" t="s">
        <v>39</v>
      </c>
      <c r="P1101" s="137">
        <v>0</v>
      </c>
      <c r="Q1101" s="137" t="s">
        <v>191</v>
      </c>
      <c r="R1101" s="137" t="s">
        <v>342</v>
      </c>
    </row>
    <row r="1102" spans="1:18" s="137" customFormat="1">
      <c r="A1102" s="137" t="s">
        <v>186</v>
      </c>
      <c r="B1102" s="137" t="s">
        <v>10</v>
      </c>
      <c r="C1102" s="137" t="s">
        <v>185</v>
      </c>
      <c r="D1102" s="137" t="s">
        <v>303</v>
      </c>
      <c r="E1102" s="137">
        <v>33270</v>
      </c>
      <c r="F1102" s="137" t="s">
        <v>5</v>
      </c>
      <c r="G1102" s="137" t="s">
        <v>28</v>
      </c>
      <c r="H1102" s="137" t="s">
        <v>341</v>
      </c>
      <c r="I1102" s="137">
        <v>512948203</v>
      </c>
      <c r="J1102" s="137" t="s">
        <v>192</v>
      </c>
      <c r="K1102" s="21">
        <v>46154.462083333332</v>
      </c>
      <c r="L1102" s="21">
        <v>46159.463472222225</v>
      </c>
      <c r="M1102" s="137" t="s">
        <v>358</v>
      </c>
      <c r="N1102" s="137" t="s">
        <v>359</v>
      </c>
      <c r="O1102" s="137" t="s">
        <v>39</v>
      </c>
      <c r="P1102" s="137">
        <v>0</v>
      </c>
      <c r="Q1102" s="137" t="s">
        <v>191</v>
      </c>
      <c r="R1102" s="137" t="s">
        <v>342</v>
      </c>
    </row>
    <row r="1103" spans="1:18" s="137" customFormat="1">
      <c r="A1103" s="137" t="s">
        <v>186</v>
      </c>
      <c r="B1103" s="137" t="s">
        <v>10</v>
      </c>
      <c r="C1103" s="137" t="s">
        <v>185</v>
      </c>
      <c r="D1103" s="137" t="s">
        <v>303</v>
      </c>
      <c r="E1103" s="137">
        <v>33270</v>
      </c>
      <c r="F1103" s="137" t="s">
        <v>5</v>
      </c>
      <c r="G1103" s="137" t="s">
        <v>28</v>
      </c>
      <c r="H1103" s="137" t="s">
        <v>341</v>
      </c>
      <c r="I1103" s="137">
        <v>512948203</v>
      </c>
      <c r="J1103" s="137" t="s">
        <v>192</v>
      </c>
      <c r="K1103" s="21">
        <v>46154.462083333332</v>
      </c>
      <c r="L1103" s="21">
        <v>46159.463472222225</v>
      </c>
      <c r="M1103" s="137" t="s">
        <v>358</v>
      </c>
      <c r="N1103" s="137" t="s">
        <v>360</v>
      </c>
      <c r="O1103" s="137" t="s">
        <v>35</v>
      </c>
      <c r="P1103" s="137">
        <v>0</v>
      </c>
      <c r="Q1103" s="137" t="s">
        <v>191</v>
      </c>
      <c r="R1103" s="137" t="s">
        <v>342</v>
      </c>
    </row>
    <row r="1104" spans="1:18" s="137" customFormat="1">
      <c r="A1104" s="137" t="s">
        <v>186</v>
      </c>
      <c r="B1104" s="137" t="s">
        <v>10</v>
      </c>
      <c r="C1104" s="137" t="s">
        <v>185</v>
      </c>
      <c r="D1104" s="137" t="s">
        <v>303</v>
      </c>
      <c r="E1104" s="137">
        <v>33270</v>
      </c>
      <c r="F1104" s="137" t="s">
        <v>5</v>
      </c>
      <c r="G1104" s="137" t="s">
        <v>28</v>
      </c>
      <c r="H1104" s="137" t="s">
        <v>341</v>
      </c>
      <c r="I1104" s="137">
        <v>512948203</v>
      </c>
      <c r="J1104" s="137" t="s">
        <v>192</v>
      </c>
      <c r="K1104" s="21">
        <v>46154.462083333332</v>
      </c>
      <c r="L1104" s="21">
        <v>46159.463472222225</v>
      </c>
      <c r="M1104" s="137" t="s">
        <v>358</v>
      </c>
      <c r="N1104" s="137" t="s">
        <v>361</v>
      </c>
      <c r="O1104" s="137" t="s">
        <v>41</v>
      </c>
      <c r="P1104" s="137">
        <v>0</v>
      </c>
      <c r="Q1104" s="137" t="s">
        <v>191</v>
      </c>
      <c r="R1104" s="137" t="s">
        <v>342</v>
      </c>
    </row>
    <row r="1105" spans="1:18" s="137" customFormat="1">
      <c r="A1105" s="137" t="s">
        <v>186</v>
      </c>
      <c r="B1105" s="137" t="s">
        <v>10</v>
      </c>
      <c r="C1105" s="137" t="s">
        <v>185</v>
      </c>
      <c r="D1105" s="137" t="s">
        <v>303</v>
      </c>
      <c r="E1105" s="137">
        <v>33270</v>
      </c>
      <c r="F1105" s="137" t="s">
        <v>5</v>
      </c>
      <c r="G1105" s="137" t="s">
        <v>28</v>
      </c>
      <c r="H1105" s="137" t="s">
        <v>341</v>
      </c>
      <c r="I1105" s="137">
        <v>512948203</v>
      </c>
      <c r="J1105" s="137" t="s">
        <v>192</v>
      </c>
      <c r="K1105" s="21">
        <v>46154.462083333332</v>
      </c>
      <c r="L1105" s="21">
        <v>46159.463472222225</v>
      </c>
      <c r="M1105" s="137" t="s">
        <v>362</v>
      </c>
      <c r="N1105" s="137" t="s">
        <v>363</v>
      </c>
      <c r="O1105" s="137" t="s">
        <v>37</v>
      </c>
      <c r="P1105" s="137">
        <v>0</v>
      </c>
      <c r="Q1105" s="137" t="s">
        <v>191</v>
      </c>
      <c r="R1105" s="137" t="s">
        <v>342</v>
      </c>
    </row>
    <row r="1106" spans="1:18" s="137" customFormat="1">
      <c r="A1106" s="137" t="s">
        <v>186</v>
      </c>
      <c r="B1106" s="137" t="s">
        <v>10</v>
      </c>
      <c r="C1106" s="137" t="s">
        <v>185</v>
      </c>
      <c r="D1106" s="137" t="s">
        <v>303</v>
      </c>
      <c r="E1106" s="137">
        <v>33270</v>
      </c>
      <c r="F1106" s="137" t="s">
        <v>5</v>
      </c>
      <c r="G1106" s="137" t="s">
        <v>28</v>
      </c>
      <c r="H1106" s="137" t="s">
        <v>341</v>
      </c>
      <c r="I1106" s="137">
        <v>512948203</v>
      </c>
      <c r="J1106" s="137" t="s">
        <v>192</v>
      </c>
      <c r="K1106" s="21">
        <v>46154.462083333332</v>
      </c>
      <c r="L1106" s="21">
        <v>46159.463472222225</v>
      </c>
      <c r="M1106" s="137" t="s">
        <v>364</v>
      </c>
      <c r="N1106" s="137" t="s">
        <v>365</v>
      </c>
      <c r="O1106" s="137" t="s">
        <v>35</v>
      </c>
      <c r="P1106" s="137">
        <v>0</v>
      </c>
      <c r="Q1106" s="137" t="s">
        <v>191</v>
      </c>
      <c r="R1106" s="137" t="s">
        <v>342</v>
      </c>
    </row>
    <row r="1107" spans="1:18" s="137" customFormat="1">
      <c r="A1107" s="137" t="s">
        <v>186</v>
      </c>
      <c r="B1107" s="137" t="s">
        <v>10</v>
      </c>
      <c r="C1107" s="137" t="s">
        <v>185</v>
      </c>
      <c r="D1107" s="137" t="s">
        <v>303</v>
      </c>
      <c r="E1107" s="137">
        <v>33270</v>
      </c>
      <c r="F1107" s="137" t="s">
        <v>5</v>
      </c>
      <c r="G1107" s="137" t="s">
        <v>28</v>
      </c>
      <c r="H1107" s="137" t="s">
        <v>341</v>
      </c>
      <c r="I1107" s="137">
        <v>512948203</v>
      </c>
      <c r="J1107" s="137" t="s">
        <v>192</v>
      </c>
      <c r="K1107" s="21">
        <v>46154.462083333332</v>
      </c>
      <c r="L1107" s="21">
        <v>46159.463472222225</v>
      </c>
      <c r="M1107" s="137" t="s">
        <v>364</v>
      </c>
      <c r="N1107" s="137" t="s">
        <v>366</v>
      </c>
      <c r="O1107" s="137" t="s">
        <v>35</v>
      </c>
      <c r="P1107" s="137">
        <v>0</v>
      </c>
      <c r="Q1107" s="137" t="s">
        <v>191</v>
      </c>
      <c r="R1107" s="137" t="s">
        <v>342</v>
      </c>
    </row>
    <row r="1108" spans="1:18" s="137" customFormat="1">
      <c r="A1108" s="137" t="s">
        <v>186</v>
      </c>
      <c r="B1108" s="137" t="s">
        <v>10</v>
      </c>
      <c r="C1108" s="137" t="s">
        <v>185</v>
      </c>
      <c r="D1108" s="137" t="s">
        <v>303</v>
      </c>
      <c r="E1108" s="137">
        <v>33270</v>
      </c>
      <c r="F1108" s="137" t="s">
        <v>5</v>
      </c>
      <c r="G1108" s="137" t="s">
        <v>28</v>
      </c>
      <c r="H1108" s="137" t="s">
        <v>341</v>
      </c>
      <c r="I1108" s="137">
        <v>512948203</v>
      </c>
      <c r="J1108" s="137" t="s">
        <v>192</v>
      </c>
      <c r="K1108" s="21">
        <v>46154.462083333332</v>
      </c>
      <c r="L1108" s="21">
        <v>46159.463472222225</v>
      </c>
      <c r="M1108" s="137" t="s">
        <v>364</v>
      </c>
      <c r="N1108" s="137" t="s">
        <v>367</v>
      </c>
      <c r="O1108" s="137" t="s">
        <v>41</v>
      </c>
      <c r="P1108" s="137">
        <v>0</v>
      </c>
      <c r="Q1108" s="137" t="s">
        <v>191</v>
      </c>
      <c r="R1108" s="137" t="s">
        <v>342</v>
      </c>
    </row>
    <row r="1109" spans="1:18" s="137" customFormat="1">
      <c r="A1109" s="137" t="s">
        <v>186</v>
      </c>
      <c r="B1109" s="137" t="s">
        <v>120</v>
      </c>
      <c r="C1109" s="137" t="s">
        <v>185</v>
      </c>
      <c r="D1109" s="137" t="s">
        <v>300</v>
      </c>
      <c r="E1109" s="137">
        <v>33271</v>
      </c>
      <c r="F1109" s="137" t="s">
        <v>5</v>
      </c>
      <c r="G1109" s="137" t="s">
        <v>28</v>
      </c>
      <c r="H1109" s="137" t="s">
        <v>341</v>
      </c>
      <c r="I1109" s="137">
        <v>512905035</v>
      </c>
      <c r="J1109" s="137" t="s">
        <v>180</v>
      </c>
      <c r="K1109" s="21">
        <v>46158.742025462961</v>
      </c>
      <c r="L1109" s="21">
        <v>46159.69189814815</v>
      </c>
      <c r="M1109" s="137" t="s">
        <v>287</v>
      </c>
      <c r="N1109" s="137" t="s">
        <v>287</v>
      </c>
      <c r="O1109" s="137" t="s">
        <v>35</v>
      </c>
      <c r="P1109" s="137">
        <v>0</v>
      </c>
      <c r="Q1109" s="137" t="s">
        <v>191</v>
      </c>
      <c r="R1109" s="137" t="s">
        <v>342</v>
      </c>
    </row>
    <row r="1110" spans="1:18" s="137" customFormat="1">
      <c r="A1110" s="137" t="s">
        <v>186</v>
      </c>
      <c r="B1110" s="137" t="s">
        <v>120</v>
      </c>
      <c r="C1110" s="137" t="s">
        <v>185</v>
      </c>
      <c r="D1110" s="137" t="s">
        <v>300</v>
      </c>
      <c r="E1110" s="137">
        <v>33271</v>
      </c>
      <c r="F1110" s="137" t="s">
        <v>5</v>
      </c>
      <c r="G1110" s="137" t="s">
        <v>28</v>
      </c>
      <c r="H1110" s="137" t="s">
        <v>341</v>
      </c>
      <c r="I1110" s="137">
        <v>512905035</v>
      </c>
      <c r="J1110" s="137" t="s">
        <v>180</v>
      </c>
      <c r="K1110" s="21">
        <v>46158.742025462961</v>
      </c>
      <c r="L1110" s="21">
        <v>46159.69189814815</v>
      </c>
      <c r="M1110" s="137" t="s">
        <v>343</v>
      </c>
      <c r="N1110" s="137" t="s">
        <v>288</v>
      </c>
      <c r="O1110" s="137" t="s">
        <v>39</v>
      </c>
      <c r="P1110" s="137">
        <v>0</v>
      </c>
      <c r="Q1110" s="137" t="s">
        <v>191</v>
      </c>
      <c r="R1110" s="137" t="s">
        <v>342</v>
      </c>
    </row>
    <row r="1111" spans="1:18" s="137" customFormat="1">
      <c r="A1111" s="137" t="s">
        <v>186</v>
      </c>
      <c r="B1111" s="137" t="s">
        <v>120</v>
      </c>
      <c r="C1111" s="137" t="s">
        <v>185</v>
      </c>
      <c r="D1111" s="137" t="s">
        <v>300</v>
      </c>
      <c r="E1111" s="137">
        <v>33271</v>
      </c>
      <c r="F1111" s="137" t="s">
        <v>5</v>
      </c>
      <c r="G1111" s="137" t="s">
        <v>28</v>
      </c>
      <c r="H1111" s="137" t="s">
        <v>341</v>
      </c>
      <c r="I1111" s="137">
        <v>512905035</v>
      </c>
      <c r="J1111" s="137" t="s">
        <v>180</v>
      </c>
      <c r="K1111" s="21">
        <v>46158.742025462961</v>
      </c>
      <c r="L1111" s="21">
        <v>46159.69189814815</v>
      </c>
      <c r="M1111" s="137" t="s">
        <v>343</v>
      </c>
      <c r="N1111" s="137" t="s">
        <v>193</v>
      </c>
      <c r="O1111" s="137" t="s">
        <v>35</v>
      </c>
      <c r="P1111" s="137">
        <v>0</v>
      </c>
      <c r="Q1111" s="137" t="s">
        <v>191</v>
      </c>
      <c r="R1111" s="137" t="s">
        <v>342</v>
      </c>
    </row>
    <row r="1112" spans="1:18" s="137" customFormat="1">
      <c r="A1112" s="137" t="s">
        <v>186</v>
      </c>
      <c r="B1112" s="137" t="s">
        <v>120</v>
      </c>
      <c r="C1112" s="137" t="s">
        <v>185</v>
      </c>
      <c r="D1112" s="137" t="s">
        <v>300</v>
      </c>
      <c r="E1112" s="137">
        <v>33271</v>
      </c>
      <c r="F1112" s="137" t="s">
        <v>5</v>
      </c>
      <c r="G1112" s="137" t="s">
        <v>28</v>
      </c>
      <c r="H1112" s="137" t="s">
        <v>341</v>
      </c>
      <c r="I1112" s="137">
        <v>512905035</v>
      </c>
      <c r="J1112" s="137" t="s">
        <v>180</v>
      </c>
      <c r="K1112" s="21">
        <v>46158.742025462961</v>
      </c>
      <c r="L1112" s="21">
        <v>46159.69189814815</v>
      </c>
      <c r="M1112" s="137" t="s">
        <v>344</v>
      </c>
      <c r="N1112" s="137" t="s">
        <v>345</v>
      </c>
      <c r="O1112" s="137" t="s">
        <v>39</v>
      </c>
      <c r="P1112" s="137">
        <v>0</v>
      </c>
      <c r="Q1112" s="137" t="s">
        <v>191</v>
      </c>
      <c r="R1112" s="137" t="s">
        <v>342</v>
      </c>
    </row>
    <row r="1113" spans="1:18" s="137" customFormat="1">
      <c r="A1113" s="137" t="s">
        <v>186</v>
      </c>
      <c r="B1113" s="137" t="s">
        <v>120</v>
      </c>
      <c r="C1113" s="137" t="s">
        <v>185</v>
      </c>
      <c r="D1113" s="137" t="s">
        <v>300</v>
      </c>
      <c r="E1113" s="137">
        <v>33271</v>
      </c>
      <c r="F1113" s="137" t="s">
        <v>5</v>
      </c>
      <c r="G1113" s="137" t="s">
        <v>28</v>
      </c>
      <c r="H1113" s="137" t="s">
        <v>341</v>
      </c>
      <c r="I1113" s="137">
        <v>512905035</v>
      </c>
      <c r="J1113" s="137" t="s">
        <v>180</v>
      </c>
      <c r="K1113" s="21">
        <v>46158.742025462961</v>
      </c>
      <c r="L1113" s="21">
        <v>46159.69189814815</v>
      </c>
      <c r="M1113" s="137" t="s">
        <v>344</v>
      </c>
      <c r="N1113" s="137" t="s">
        <v>346</v>
      </c>
      <c r="O1113" s="137" t="s">
        <v>39</v>
      </c>
      <c r="P1113" s="137">
        <v>0</v>
      </c>
      <c r="Q1113" s="137" t="s">
        <v>191</v>
      </c>
      <c r="R1113" s="137" t="s">
        <v>342</v>
      </c>
    </row>
    <row r="1114" spans="1:18" s="137" customFormat="1">
      <c r="A1114" s="137" t="s">
        <v>186</v>
      </c>
      <c r="B1114" s="137" t="s">
        <v>120</v>
      </c>
      <c r="C1114" s="137" t="s">
        <v>185</v>
      </c>
      <c r="D1114" s="137" t="s">
        <v>300</v>
      </c>
      <c r="E1114" s="137">
        <v>33271</v>
      </c>
      <c r="F1114" s="137" t="s">
        <v>5</v>
      </c>
      <c r="G1114" s="137" t="s">
        <v>28</v>
      </c>
      <c r="H1114" s="137" t="s">
        <v>341</v>
      </c>
      <c r="I1114" s="137">
        <v>512905035</v>
      </c>
      <c r="J1114" s="137" t="s">
        <v>180</v>
      </c>
      <c r="K1114" s="21">
        <v>46158.742025462961</v>
      </c>
      <c r="L1114" s="21">
        <v>46159.69189814815</v>
      </c>
      <c r="M1114" s="137" t="s">
        <v>347</v>
      </c>
      <c r="N1114" s="137" t="s">
        <v>348</v>
      </c>
      <c r="O1114" s="137" t="s">
        <v>41</v>
      </c>
      <c r="P1114" s="137">
        <v>0</v>
      </c>
      <c r="Q1114" s="137" t="s">
        <v>191</v>
      </c>
      <c r="R1114" s="137" t="s">
        <v>342</v>
      </c>
    </row>
    <row r="1115" spans="1:18" s="137" customFormat="1">
      <c r="A1115" s="137" t="s">
        <v>186</v>
      </c>
      <c r="B1115" s="137" t="s">
        <v>120</v>
      </c>
      <c r="C1115" s="137" t="s">
        <v>185</v>
      </c>
      <c r="D1115" s="137" t="s">
        <v>300</v>
      </c>
      <c r="E1115" s="137">
        <v>33271</v>
      </c>
      <c r="F1115" s="137" t="s">
        <v>5</v>
      </c>
      <c r="G1115" s="137" t="s">
        <v>28</v>
      </c>
      <c r="H1115" s="137" t="s">
        <v>341</v>
      </c>
      <c r="I1115" s="137">
        <v>512905035</v>
      </c>
      <c r="J1115" s="137" t="s">
        <v>180</v>
      </c>
      <c r="K1115" s="21">
        <v>46158.742025462961</v>
      </c>
      <c r="L1115" s="21">
        <v>46159.69189814815</v>
      </c>
      <c r="M1115" s="137" t="s">
        <v>347</v>
      </c>
      <c r="N1115" s="137" t="s">
        <v>349</v>
      </c>
      <c r="O1115" s="137" t="s">
        <v>39</v>
      </c>
      <c r="P1115" s="137">
        <v>0</v>
      </c>
      <c r="Q1115" s="137" t="s">
        <v>191</v>
      </c>
      <c r="R1115" s="137" t="s">
        <v>342</v>
      </c>
    </row>
    <row r="1116" spans="1:18" s="137" customFormat="1">
      <c r="A1116" s="137" t="s">
        <v>186</v>
      </c>
      <c r="B1116" s="137" t="s">
        <v>120</v>
      </c>
      <c r="C1116" s="137" t="s">
        <v>185</v>
      </c>
      <c r="D1116" s="137" t="s">
        <v>300</v>
      </c>
      <c r="E1116" s="137">
        <v>33271</v>
      </c>
      <c r="F1116" s="137" t="s">
        <v>5</v>
      </c>
      <c r="G1116" s="137" t="s">
        <v>28</v>
      </c>
      <c r="H1116" s="137" t="s">
        <v>341</v>
      </c>
      <c r="I1116" s="137">
        <v>512905035</v>
      </c>
      <c r="J1116" s="137" t="s">
        <v>180</v>
      </c>
      <c r="K1116" s="21">
        <v>46158.742025462961</v>
      </c>
      <c r="L1116" s="21">
        <v>46159.69189814815</v>
      </c>
      <c r="M1116" s="137" t="s">
        <v>347</v>
      </c>
      <c r="N1116" s="137" t="s">
        <v>329</v>
      </c>
      <c r="O1116" s="137" t="s">
        <v>35</v>
      </c>
      <c r="P1116" s="137">
        <v>0</v>
      </c>
      <c r="Q1116" s="137" t="s">
        <v>191</v>
      </c>
      <c r="R1116" s="137" t="s">
        <v>342</v>
      </c>
    </row>
    <row r="1117" spans="1:18" s="137" customFormat="1">
      <c r="A1117" s="137" t="s">
        <v>186</v>
      </c>
      <c r="B1117" s="137" t="s">
        <v>120</v>
      </c>
      <c r="C1117" s="137" t="s">
        <v>185</v>
      </c>
      <c r="D1117" s="137" t="s">
        <v>300</v>
      </c>
      <c r="E1117" s="137">
        <v>33271</v>
      </c>
      <c r="F1117" s="137" t="s">
        <v>5</v>
      </c>
      <c r="G1117" s="137" t="s">
        <v>28</v>
      </c>
      <c r="H1117" s="137" t="s">
        <v>341</v>
      </c>
      <c r="I1117" s="137">
        <v>512905035</v>
      </c>
      <c r="J1117" s="137" t="s">
        <v>180</v>
      </c>
      <c r="K1117" s="21">
        <v>46158.742025462961</v>
      </c>
      <c r="L1117" s="21">
        <v>46159.69189814815</v>
      </c>
      <c r="M1117" s="137" t="s">
        <v>347</v>
      </c>
      <c r="N1117" s="137" t="s">
        <v>194</v>
      </c>
      <c r="O1117" s="137" t="s">
        <v>41</v>
      </c>
      <c r="P1117" s="137">
        <v>0</v>
      </c>
      <c r="Q1117" s="137" t="s">
        <v>191</v>
      </c>
      <c r="R1117" s="137" t="s">
        <v>342</v>
      </c>
    </row>
    <row r="1118" spans="1:18" s="137" customFormat="1">
      <c r="A1118" s="137" t="s">
        <v>186</v>
      </c>
      <c r="B1118" s="137" t="s">
        <v>120</v>
      </c>
      <c r="C1118" s="137" t="s">
        <v>185</v>
      </c>
      <c r="D1118" s="137" t="s">
        <v>300</v>
      </c>
      <c r="E1118" s="137">
        <v>33271</v>
      </c>
      <c r="F1118" s="137" t="s">
        <v>5</v>
      </c>
      <c r="G1118" s="137" t="s">
        <v>28</v>
      </c>
      <c r="H1118" s="137" t="s">
        <v>341</v>
      </c>
      <c r="I1118" s="137">
        <v>512905035</v>
      </c>
      <c r="J1118" s="137" t="s">
        <v>180</v>
      </c>
      <c r="K1118" s="21">
        <v>46158.742025462961</v>
      </c>
      <c r="L1118" s="21">
        <v>46159.69189814815</v>
      </c>
      <c r="M1118" s="137" t="s">
        <v>347</v>
      </c>
      <c r="N1118" s="137" t="s">
        <v>350</v>
      </c>
      <c r="O1118" s="137" t="s">
        <v>39</v>
      </c>
      <c r="P1118" s="137">
        <v>0</v>
      </c>
      <c r="Q1118" s="137" t="s">
        <v>191</v>
      </c>
      <c r="R1118" s="137" t="s">
        <v>342</v>
      </c>
    </row>
    <row r="1119" spans="1:18" s="137" customFormat="1">
      <c r="A1119" s="137" t="s">
        <v>186</v>
      </c>
      <c r="B1119" s="137" t="s">
        <v>120</v>
      </c>
      <c r="C1119" s="137" t="s">
        <v>185</v>
      </c>
      <c r="D1119" s="137" t="s">
        <v>300</v>
      </c>
      <c r="E1119" s="137">
        <v>33271</v>
      </c>
      <c r="F1119" s="137" t="s">
        <v>5</v>
      </c>
      <c r="G1119" s="137" t="s">
        <v>28</v>
      </c>
      <c r="H1119" s="137" t="s">
        <v>341</v>
      </c>
      <c r="I1119" s="137">
        <v>512905035</v>
      </c>
      <c r="J1119" s="137" t="s">
        <v>180</v>
      </c>
      <c r="K1119" s="21">
        <v>46158.742025462961</v>
      </c>
      <c r="L1119" s="21">
        <v>46159.69189814815</v>
      </c>
      <c r="M1119" s="137" t="s">
        <v>347</v>
      </c>
      <c r="N1119" s="137" t="s">
        <v>195</v>
      </c>
      <c r="O1119" s="137" t="s">
        <v>41</v>
      </c>
      <c r="P1119" s="137">
        <v>0</v>
      </c>
      <c r="Q1119" s="137" t="s">
        <v>191</v>
      </c>
      <c r="R1119" s="137" t="s">
        <v>342</v>
      </c>
    </row>
    <row r="1120" spans="1:18" s="137" customFormat="1">
      <c r="A1120" s="137" t="s">
        <v>186</v>
      </c>
      <c r="B1120" s="137" t="s">
        <v>120</v>
      </c>
      <c r="C1120" s="137" t="s">
        <v>185</v>
      </c>
      <c r="D1120" s="137" t="s">
        <v>300</v>
      </c>
      <c r="E1120" s="137">
        <v>33271</v>
      </c>
      <c r="F1120" s="137" t="s">
        <v>5</v>
      </c>
      <c r="G1120" s="137" t="s">
        <v>28</v>
      </c>
      <c r="H1120" s="137" t="s">
        <v>341</v>
      </c>
      <c r="I1120" s="137">
        <v>512905035</v>
      </c>
      <c r="J1120" s="137" t="s">
        <v>180</v>
      </c>
      <c r="K1120" s="21">
        <v>46158.742025462961</v>
      </c>
      <c r="L1120" s="21">
        <v>46159.69189814815</v>
      </c>
      <c r="M1120" s="137" t="s">
        <v>347</v>
      </c>
      <c r="N1120" s="137" t="s">
        <v>351</v>
      </c>
      <c r="O1120" s="137" t="s">
        <v>35</v>
      </c>
      <c r="P1120" s="137">
        <v>0</v>
      </c>
      <c r="Q1120" s="137" t="s">
        <v>191</v>
      </c>
      <c r="R1120" s="137" t="s">
        <v>342</v>
      </c>
    </row>
    <row r="1121" spans="1:18" s="137" customFormat="1">
      <c r="A1121" s="137" t="s">
        <v>186</v>
      </c>
      <c r="B1121" s="137" t="s">
        <v>120</v>
      </c>
      <c r="C1121" s="137" t="s">
        <v>185</v>
      </c>
      <c r="D1121" s="137" t="s">
        <v>300</v>
      </c>
      <c r="E1121" s="137">
        <v>33271</v>
      </c>
      <c r="F1121" s="137" t="s">
        <v>5</v>
      </c>
      <c r="G1121" s="137" t="s">
        <v>28</v>
      </c>
      <c r="H1121" s="137" t="s">
        <v>341</v>
      </c>
      <c r="I1121" s="137">
        <v>512905035</v>
      </c>
      <c r="J1121" s="137" t="s">
        <v>180</v>
      </c>
      <c r="K1121" s="21">
        <v>46158.742025462961</v>
      </c>
      <c r="L1121" s="21">
        <v>46159.69189814815</v>
      </c>
      <c r="M1121" s="137" t="s">
        <v>347</v>
      </c>
      <c r="N1121" s="137" t="s">
        <v>196</v>
      </c>
      <c r="O1121" s="137" t="s">
        <v>41</v>
      </c>
      <c r="P1121" s="137">
        <v>0</v>
      </c>
      <c r="Q1121" s="137" t="s">
        <v>191</v>
      </c>
      <c r="R1121" s="137" t="s">
        <v>342</v>
      </c>
    </row>
    <row r="1122" spans="1:18" s="137" customFormat="1">
      <c r="A1122" s="137" t="s">
        <v>186</v>
      </c>
      <c r="B1122" s="137" t="s">
        <v>120</v>
      </c>
      <c r="C1122" s="137" t="s">
        <v>185</v>
      </c>
      <c r="D1122" s="137" t="s">
        <v>300</v>
      </c>
      <c r="E1122" s="137">
        <v>33271</v>
      </c>
      <c r="F1122" s="137" t="s">
        <v>5</v>
      </c>
      <c r="G1122" s="137" t="s">
        <v>28</v>
      </c>
      <c r="H1122" s="137" t="s">
        <v>341</v>
      </c>
      <c r="I1122" s="137">
        <v>512905035</v>
      </c>
      <c r="J1122" s="137" t="s">
        <v>180</v>
      </c>
      <c r="K1122" s="21">
        <v>46158.742025462961</v>
      </c>
      <c r="L1122" s="21">
        <v>46159.69189814815</v>
      </c>
      <c r="M1122" s="137" t="s">
        <v>352</v>
      </c>
      <c r="N1122" s="137" t="s">
        <v>352</v>
      </c>
      <c r="O1122" s="137" t="s">
        <v>35</v>
      </c>
      <c r="P1122" s="137">
        <v>0</v>
      </c>
      <c r="Q1122" s="137" t="s">
        <v>191</v>
      </c>
      <c r="R1122" s="137" t="s">
        <v>342</v>
      </c>
    </row>
    <row r="1123" spans="1:18" s="137" customFormat="1">
      <c r="A1123" s="137" t="s">
        <v>186</v>
      </c>
      <c r="B1123" s="137" t="s">
        <v>120</v>
      </c>
      <c r="C1123" s="137" t="s">
        <v>185</v>
      </c>
      <c r="D1123" s="137" t="s">
        <v>300</v>
      </c>
      <c r="E1123" s="137">
        <v>33271</v>
      </c>
      <c r="F1123" s="137" t="s">
        <v>5</v>
      </c>
      <c r="G1123" s="137" t="s">
        <v>28</v>
      </c>
      <c r="H1123" s="137" t="s">
        <v>341</v>
      </c>
      <c r="I1123" s="137">
        <v>512905035</v>
      </c>
      <c r="J1123" s="137" t="s">
        <v>180</v>
      </c>
      <c r="K1123" s="21">
        <v>46158.742025462961</v>
      </c>
      <c r="L1123" s="21">
        <v>46159.69189814815</v>
      </c>
      <c r="M1123" s="137" t="s">
        <v>353</v>
      </c>
      <c r="N1123" s="137" t="s">
        <v>197</v>
      </c>
      <c r="O1123" s="137" t="s">
        <v>41</v>
      </c>
      <c r="P1123" s="137">
        <v>0</v>
      </c>
      <c r="Q1123" s="137" t="s">
        <v>191</v>
      </c>
      <c r="R1123" s="137" t="s">
        <v>342</v>
      </c>
    </row>
    <row r="1124" spans="1:18" s="137" customFormat="1">
      <c r="A1124" s="137" t="s">
        <v>186</v>
      </c>
      <c r="B1124" s="137" t="s">
        <v>120</v>
      </c>
      <c r="C1124" s="137" t="s">
        <v>185</v>
      </c>
      <c r="D1124" s="137" t="s">
        <v>300</v>
      </c>
      <c r="E1124" s="137">
        <v>33271</v>
      </c>
      <c r="F1124" s="137" t="s">
        <v>5</v>
      </c>
      <c r="G1124" s="137" t="s">
        <v>28</v>
      </c>
      <c r="H1124" s="137" t="s">
        <v>341</v>
      </c>
      <c r="I1124" s="137">
        <v>512905035</v>
      </c>
      <c r="J1124" s="137" t="s">
        <v>180</v>
      </c>
      <c r="K1124" s="21">
        <v>46158.742025462961</v>
      </c>
      <c r="L1124" s="21">
        <v>46159.69189814815</v>
      </c>
      <c r="M1124" s="137" t="s">
        <v>353</v>
      </c>
      <c r="N1124" s="137" t="s">
        <v>330</v>
      </c>
      <c r="O1124" s="137" t="s">
        <v>41</v>
      </c>
      <c r="P1124" s="137">
        <v>0</v>
      </c>
      <c r="Q1124" s="137" t="s">
        <v>191</v>
      </c>
      <c r="R1124" s="137" t="s">
        <v>342</v>
      </c>
    </row>
    <row r="1125" spans="1:18" s="137" customFormat="1">
      <c r="A1125" s="137" t="s">
        <v>186</v>
      </c>
      <c r="B1125" s="137" t="s">
        <v>120</v>
      </c>
      <c r="C1125" s="137" t="s">
        <v>185</v>
      </c>
      <c r="D1125" s="137" t="s">
        <v>300</v>
      </c>
      <c r="E1125" s="137">
        <v>33271</v>
      </c>
      <c r="F1125" s="137" t="s">
        <v>5</v>
      </c>
      <c r="G1125" s="137" t="s">
        <v>28</v>
      </c>
      <c r="H1125" s="137" t="s">
        <v>341</v>
      </c>
      <c r="I1125" s="137">
        <v>512905035</v>
      </c>
      <c r="J1125" s="137" t="s">
        <v>180</v>
      </c>
      <c r="K1125" s="21">
        <v>46158.742025462961</v>
      </c>
      <c r="L1125" s="21">
        <v>46159.69189814815</v>
      </c>
      <c r="M1125" s="137" t="s">
        <v>353</v>
      </c>
      <c r="N1125" s="137" t="s">
        <v>354</v>
      </c>
      <c r="O1125" s="137" t="s">
        <v>39</v>
      </c>
      <c r="P1125" s="137">
        <v>0</v>
      </c>
      <c r="Q1125" s="137" t="s">
        <v>191</v>
      </c>
      <c r="R1125" s="137" t="s">
        <v>342</v>
      </c>
    </row>
    <row r="1126" spans="1:18" s="137" customFormat="1">
      <c r="A1126" s="137" t="s">
        <v>186</v>
      </c>
      <c r="B1126" s="137" t="s">
        <v>120</v>
      </c>
      <c r="C1126" s="137" t="s">
        <v>185</v>
      </c>
      <c r="D1126" s="137" t="s">
        <v>300</v>
      </c>
      <c r="E1126" s="137">
        <v>33271</v>
      </c>
      <c r="F1126" s="137" t="s">
        <v>5</v>
      </c>
      <c r="G1126" s="137" t="s">
        <v>28</v>
      </c>
      <c r="H1126" s="137" t="s">
        <v>341</v>
      </c>
      <c r="I1126" s="137">
        <v>512905035</v>
      </c>
      <c r="J1126" s="137" t="s">
        <v>180</v>
      </c>
      <c r="K1126" s="21">
        <v>46158.742025462961</v>
      </c>
      <c r="L1126" s="21">
        <v>46159.69189814815</v>
      </c>
      <c r="M1126" s="137" t="s">
        <v>353</v>
      </c>
      <c r="N1126" s="137" t="s">
        <v>355</v>
      </c>
      <c r="O1126" s="137" t="s">
        <v>35</v>
      </c>
      <c r="P1126" s="137">
        <v>0</v>
      </c>
      <c r="Q1126" s="137" t="s">
        <v>191</v>
      </c>
      <c r="R1126" s="137" t="s">
        <v>342</v>
      </c>
    </row>
    <row r="1127" spans="1:18" s="137" customFormat="1">
      <c r="A1127" s="137" t="s">
        <v>186</v>
      </c>
      <c r="B1127" s="137" t="s">
        <v>120</v>
      </c>
      <c r="C1127" s="137" t="s">
        <v>185</v>
      </c>
      <c r="D1127" s="137" t="s">
        <v>300</v>
      </c>
      <c r="E1127" s="137">
        <v>33271</v>
      </c>
      <c r="F1127" s="137" t="s">
        <v>5</v>
      </c>
      <c r="G1127" s="137" t="s">
        <v>28</v>
      </c>
      <c r="H1127" s="137" t="s">
        <v>341</v>
      </c>
      <c r="I1127" s="137">
        <v>512905035</v>
      </c>
      <c r="J1127" s="137" t="s">
        <v>180</v>
      </c>
      <c r="K1127" s="21">
        <v>46158.742025462961</v>
      </c>
      <c r="L1127" s="21">
        <v>46159.69189814815</v>
      </c>
      <c r="M1127" s="137" t="s">
        <v>353</v>
      </c>
      <c r="N1127" s="137" t="s">
        <v>356</v>
      </c>
      <c r="O1127" s="137" t="s">
        <v>39</v>
      </c>
      <c r="P1127" s="137">
        <v>0</v>
      </c>
      <c r="Q1127" s="137" t="s">
        <v>191</v>
      </c>
      <c r="R1127" s="137" t="s">
        <v>342</v>
      </c>
    </row>
    <row r="1128" spans="1:18" s="137" customFormat="1">
      <c r="A1128" s="137" t="s">
        <v>186</v>
      </c>
      <c r="B1128" s="137" t="s">
        <v>120</v>
      </c>
      <c r="C1128" s="137" t="s">
        <v>185</v>
      </c>
      <c r="D1128" s="137" t="s">
        <v>300</v>
      </c>
      <c r="E1128" s="137">
        <v>33271</v>
      </c>
      <c r="F1128" s="137" t="s">
        <v>5</v>
      </c>
      <c r="G1128" s="137" t="s">
        <v>28</v>
      </c>
      <c r="H1128" s="137" t="s">
        <v>341</v>
      </c>
      <c r="I1128" s="137">
        <v>512905035</v>
      </c>
      <c r="J1128" s="137" t="s">
        <v>180</v>
      </c>
      <c r="K1128" s="21">
        <v>46158.742025462961</v>
      </c>
      <c r="L1128" s="21">
        <v>46159.69189814815</v>
      </c>
      <c r="M1128" s="137" t="s">
        <v>353</v>
      </c>
      <c r="N1128" s="137" t="s">
        <v>357</v>
      </c>
      <c r="O1128" s="137" t="s">
        <v>39</v>
      </c>
      <c r="P1128" s="137">
        <v>0</v>
      </c>
      <c r="Q1128" s="137" t="s">
        <v>191</v>
      </c>
      <c r="R1128" s="137" t="s">
        <v>342</v>
      </c>
    </row>
    <row r="1129" spans="1:18" s="137" customFormat="1">
      <c r="A1129" s="137" t="s">
        <v>186</v>
      </c>
      <c r="B1129" s="137" t="s">
        <v>120</v>
      </c>
      <c r="C1129" s="137" t="s">
        <v>185</v>
      </c>
      <c r="D1129" s="137" t="s">
        <v>300</v>
      </c>
      <c r="E1129" s="137">
        <v>33271</v>
      </c>
      <c r="F1129" s="137" t="s">
        <v>5</v>
      </c>
      <c r="G1129" s="137" t="s">
        <v>28</v>
      </c>
      <c r="H1129" s="137" t="s">
        <v>341</v>
      </c>
      <c r="I1129" s="137">
        <v>512905035</v>
      </c>
      <c r="J1129" s="137" t="s">
        <v>180</v>
      </c>
      <c r="K1129" s="21">
        <v>46158.742025462961</v>
      </c>
      <c r="L1129" s="21">
        <v>46159.69189814815</v>
      </c>
      <c r="M1129" s="137" t="s">
        <v>358</v>
      </c>
      <c r="N1129" s="137" t="s">
        <v>359</v>
      </c>
      <c r="O1129" s="137" t="s">
        <v>39</v>
      </c>
      <c r="P1129" s="137">
        <v>0</v>
      </c>
      <c r="Q1129" s="137" t="s">
        <v>191</v>
      </c>
      <c r="R1129" s="137" t="s">
        <v>342</v>
      </c>
    </row>
    <row r="1130" spans="1:18" s="137" customFormat="1">
      <c r="A1130" s="137" t="s">
        <v>186</v>
      </c>
      <c r="B1130" s="137" t="s">
        <v>120</v>
      </c>
      <c r="C1130" s="137" t="s">
        <v>185</v>
      </c>
      <c r="D1130" s="137" t="s">
        <v>300</v>
      </c>
      <c r="E1130" s="137">
        <v>33271</v>
      </c>
      <c r="F1130" s="137" t="s">
        <v>5</v>
      </c>
      <c r="G1130" s="137" t="s">
        <v>28</v>
      </c>
      <c r="H1130" s="137" t="s">
        <v>341</v>
      </c>
      <c r="I1130" s="137">
        <v>512905035</v>
      </c>
      <c r="J1130" s="137" t="s">
        <v>180</v>
      </c>
      <c r="K1130" s="21">
        <v>46158.742025462961</v>
      </c>
      <c r="L1130" s="21">
        <v>46159.69189814815</v>
      </c>
      <c r="M1130" s="137" t="s">
        <v>358</v>
      </c>
      <c r="N1130" s="137" t="s">
        <v>360</v>
      </c>
      <c r="O1130" s="137" t="s">
        <v>35</v>
      </c>
      <c r="P1130" s="137">
        <v>0</v>
      </c>
      <c r="Q1130" s="137" t="s">
        <v>191</v>
      </c>
      <c r="R1130" s="137" t="s">
        <v>342</v>
      </c>
    </row>
    <row r="1131" spans="1:18" s="137" customFormat="1">
      <c r="A1131" s="137" t="s">
        <v>186</v>
      </c>
      <c r="B1131" s="137" t="s">
        <v>120</v>
      </c>
      <c r="C1131" s="137" t="s">
        <v>185</v>
      </c>
      <c r="D1131" s="137" t="s">
        <v>300</v>
      </c>
      <c r="E1131" s="137">
        <v>33271</v>
      </c>
      <c r="F1131" s="137" t="s">
        <v>5</v>
      </c>
      <c r="G1131" s="137" t="s">
        <v>28</v>
      </c>
      <c r="H1131" s="137" t="s">
        <v>341</v>
      </c>
      <c r="I1131" s="137">
        <v>512905035</v>
      </c>
      <c r="J1131" s="137" t="s">
        <v>180</v>
      </c>
      <c r="K1131" s="21">
        <v>46158.742025462961</v>
      </c>
      <c r="L1131" s="21">
        <v>46159.69189814815</v>
      </c>
      <c r="M1131" s="137" t="s">
        <v>358</v>
      </c>
      <c r="N1131" s="137" t="s">
        <v>361</v>
      </c>
      <c r="O1131" s="137" t="s">
        <v>41</v>
      </c>
      <c r="P1131" s="137">
        <v>0</v>
      </c>
      <c r="Q1131" s="137" t="s">
        <v>191</v>
      </c>
      <c r="R1131" s="137" t="s">
        <v>342</v>
      </c>
    </row>
    <row r="1132" spans="1:18" s="137" customFormat="1">
      <c r="A1132" s="137" t="s">
        <v>186</v>
      </c>
      <c r="B1132" s="137" t="s">
        <v>120</v>
      </c>
      <c r="C1132" s="137" t="s">
        <v>185</v>
      </c>
      <c r="D1132" s="137" t="s">
        <v>300</v>
      </c>
      <c r="E1132" s="137">
        <v>33271</v>
      </c>
      <c r="F1132" s="137" t="s">
        <v>5</v>
      </c>
      <c r="G1132" s="137" t="s">
        <v>28</v>
      </c>
      <c r="H1132" s="137" t="s">
        <v>341</v>
      </c>
      <c r="I1132" s="137">
        <v>512905035</v>
      </c>
      <c r="J1132" s="137" t="s">
        <v>180</v>
      </c>
      <c r="K1132" s="21">
        <v>46158.742025462961</v>
      </c>
      <c r="L1132" s="21">
        <v>46159.69189814815</v>
      </c>
      <c r="M1132" s="137" t="s">
        <v>362</v>
      </c>
      <c r="N1132" s="137" t="s">
        <v>363</v>
      </c>
      <c r="O1132" s="137" t="s">
        <v>37</v>
      </c>
      <c r="P1132" s="137">
        <v>0</v>
      </c>
      <c r="Q1132" s="137" t="s">
        <v>191</v>
      </c>
      <c r="R1132" s="137" t="s">
        <v>342</v>
      </c>
    </row>
    <row r="1133" spans="1:18" s="137" customFormat="1">
      <c r="A1133" s="137" t="s">
        <v>186</v>
      </c>
      <c r="B1133" s="137" t="s">
        <v>120</v>
      </c>
      <c r="C1133" s="137" t="s">
        <v>185</v>
      </c>
      <c r="D1133" s="137" t="s">
        <v>300</v>
      </c>
      <c r="E1133" s="137">
        <v>33271</v>
      </c>
      <c r="F1133" s="137" t="s">
        <v>5</v>
      </c>
      <c r="G1133" s="137" t="s">
        <v>28</v>
      </c>
      <c r="H1133" s="137" t="s">
        <v>341</v>
      </c>
      <c r="I1133" s="137">
        <v>512905035</v>
      </c>
      <c r="J1133" s="137" t="s">
        <v>180</v>
      </c>
      <c r="K1133" s="21">
        <v>46158.742025462961</v>
      </c>
      <c r="L1133" s="21">
        <v>46159.69189814815</v>
      </c>
      <c r="M1133" s="137" t="s">
        <v>364</v>
      </c>
      <c r="N1133" s="137" t="s">
        <v>365</v>
      </c>
      <c r="O1133" s="137" t="s">
        <v>35</v>
      </c>
      <c r="P1133" s="137">
        <v>0</v>
      </c>
      <c r="Q1133" s="137" t="s">
        <v>191</v>
      </c>
      <c r="R1133" s="137" t="s">
        <v>342</v>
      </c>
    </row>
    <row r="1134" spans="1:18" s="137" customFormat="1">
      <c r="A1134" s="137" t="s">
        <v>186</v>
      </c>
      <c r="B1134" s="137" t="s">
        <v>120</v>
      </c>
      <c r="C1134" s="137" t="s">
        <v>185</v>
      </c>
      <c r="D1134" s="137" t="s">
        <v>300</v>
      </c>
      <c r="E1134" s="137">
        <v>33271</v>
      </c>
      <c r="F1134" s="137" t="s">
        <v>5</v>
      </c>
      <c r="G1134" s="137" t="s">
        <v>28</v>
      </c>
      <c r="H1134" s="137" t="s">
        <v>341</v>
      </c>
      <c r="I1134" s="137">
        <v>512905035</v>
      </c>
      <c r="J1134" s="137" t="s">
        <v>180</v>
      </c>
      <c r="K1134" s="21">
        <v>46158.742025462961</v>
      </c>
      <c r="L1134" s="21">
        <v>46159.69189814815</v>
      </c>
      <c r="M1134" s="137" t="s">
        <v>364</v>
      </c>
      <c r="N1134" s="137" t="s">
        <v>366</v>
      </c>
      <c r="O1134" s="137" t="s">
        <v>35</v>
      </c>
      <c r="P1134" s="137">
        <v>0</v>
      </c>
      <c r="Q1134" s="137" t="s">
        <v>191</v>
      </c>
      <c r="R1134" s="137" t="s">
        <v>342</v>
      </c>
    </row>
    <row r="1135" spans="1:18" s="137" customFormat="1">
      <c r="A1135" s="137" t="s">
        <v>186</v>
      </c>
      <c r="B1135" s="137" t="s">
        <v>120</v>
      </c>
      <c r="C1135" s="137" t="s">
        <v>185</v>
      </c>
      <c r="D1135" s="137" t="s">
        <v>300</v>
      </c>
      <c r="E1135" s="137">
        <v>33271</v>
      </c>
      <c r="F1135" s="137" t="s">
        <v>5</v>
      </c>
      <c r="G1135" s="137" t="s">
        <v>28</v>
      </c>
      <c r="H1135" s="137" t="s">
        <v>341</v>
      </c>
      <c r="I1135" s="137">
        <v>512905035</v>
      </c>
      <c r="J1135" s="137" t="s">
        <v>180</v>
      </c>
      <c r="K1135" s="21">
        <v>46158.742025462961</v>
      </c>
      <c r="L1135" s="21">
        <v>46159.69189814815</v>
      </c>
      <c r="M1135" s="137" t="s">
        <v>364</v>
      </c>
      <c r="N1135" s="137" t="s">
        <v>367</v>
      </c>
      <c r="O1135" s="137" t="s">
        <v>41</v>
      </c>
      <c r="P1135" s="137">
        <v>0</v>
      </c>
      <c r="Q1135" s="137" t="s">
        <v>191</v>
      </c>
      <c r="R1135" s="137" t="s">
        <v>342</v>
      </c>
    </row>
    <row r="1136" spans="1:18" s="137" customFormat="1">
      <c r="A1136" s="137" t="s">
        <v>186</v>
      </c>
      <c r="B1136" s="137" t="s">
        <v>120</v>
      </c>
      <c r="C1136" s="137" t="s">
        <v>185</v>
      </c>
      <c r="D1136" s="137" t="s">
        <v>318</v>
      </c>
      <c r="E1136" s="137">
        <v>39024</v>
      </c>
      <c r="F1136" s="137" t="s">
        <v>198</v>
      </c>
      <c r="G1136" s="137" t="s">
        <v>28</v>
      </c>
      <c r="H1136" s="137" t="s">
        <v>341</v>
      </c>
      <c r="I1136" s="137">
        <v>512805327</v>
      </c>
      <c r="J1136" s="137" t="s">
        <v>180</v>
      </c>
      <c r="K1136" s="21">
        <v>46157.478229166663</v>
      </c>
      <c r="L1136" s="21">
        <v>46159.727800925924</v>
      </c>
      <c r="M1136" s="137" t="s">
        <v>287</v>
      </c>
      <c r="N1136" s="137" t="s">
        <v>287</v>
      </c>
      <c r="O1136" s="137" t="s">
        <v>35</v>
      </c>
      <c r="P1136" s="137">
        <v>0</v>
      </c>
      <c r="Q1136" s="137" t="s">
        <v>191</v>
      </c>
      <c r="R1136" s="137" t="s">
        <v>342</v>
      </c>
    </row>
    <row r="1137" spans="1:18" s="137" customFormat="1">
      <c r="A1137" s="137" t="s">
        <v>186</v>
      </c>
      <c r="B1137" s="137" t="s">
        <v>120</v>
      </c>
      <c r="C1137" s="137" t="s">
        <v>185</v>
      </c>
      <c r="D1137" s="137" t="s">
        <v>318</v>
      </c>
      <c r="E1137" s="137">
        <v>39024</v>
      </c>
      <c r="F1137" s="137" t="s">
        <v>198</v>
      </c>
      <c r="G1137" s="137" t="s">
        <v>28</v>
      </c>
      <c r="H1137" s="137" t="s">
        <v>341</v>
      </c>
      <c r="I1137" s="137">
        <v>512805327</v>
      </c>
      <c r="J1137" s="137" t="s">
        <v>180</v>
      </c>
      <c r="K1137" s="21">
        <v>46157.478229166663</v>
      </c>
      <c r="L1137" s="21">
        <v>46159.727800925924</v>
      </c>
      <c r="M1137" s="137" t="s">
        <v>343</v>
      </c>
      <c r="N1137" s="137" t="s">
        <v>288</v>
      </c>
      <c r="O1137" s="137" t="s">
        <v>39</v>
      </c>
      <c r="P1137" s="137">
        <v>0</v>
      </c>
      <c r="Q1137" s="137" t="s">
        <v>191</v>
      </c>
      <c r="R1137" s="137" t="s">
        <v>342</v>
      </c>
    </row>
    <row r="1138" spans="1:18" s="137" customFormat="1">
      <c r="A1138" s="137" t="s">
        <v>186</v>
      </c>
      <c r="B1138" s="137" t="s">
        <v>120</v>
      </c>
      <c r="C1138" s="137" t="s">
        <v>185</v>
      </c>
      <c r="D1138" s="137" t="s">
        <v>318</v>
      </c>
      <c r="E1138" s="137">
        <v>39024</v>
      </c>
      <c r="F1138" s="137" t="s">
        <v>198</v>
      </c>
      <c r="G1138" s="137" t="s">
        <v>28</v>
      </c>
      <c r="H1138" s="137" t="s">
        <v>341</v>
      </c>
      <c r="I1138" s="137">
        <v>512805327</v>
      </c>
      <c r="J1138" s="137" t="s">
        <v>180</v>
      </c>
      <c r="K1138" s="21">
        <v>46157.478229166663</v>
      </c>
      <c r="L1138" s="21">
        <v>46159.727800925924</v>
      </c>
      <c r="M1138" s="137" t="s">
        <v>343</v>
      </c>
      <c r="N1138" s="137" t="s">
        <v>193</v>
      </c>
      <c r="O1138" s="137" t="s">
        <v>35</v>
      </c>
      <c r="P1138" s="137">
        <v>0</v>
      </c>
      <c r="Q1138" s="137" t="s">
        <v>191</v>
      </c>
      <c r="R1138" s="137" t="s">
        <v>342</v>
      </c>
    </row>
    <row r="1139" spans="1:18" s="137" customFormat="1">
      <c r="A1139" s="137" t="s">
        <v>186</v>
      </c>
      <c r="B1139" s="137" t="s">
        <v>120</v>
      </c>
      <c r="C1139" s="137" t="s">
        <v>185</v>
      </c>
      <c r="D1139" s="137" t="s">
        <v>318</v>
      </c>
      <c r="E1139" s="137">
        <v>39024</v>
      </c>
      <c r="F1139" s="137" t="s">
        <v>198</v>
      </c>
      <c r="G1139" s="137" t="s">
        <v>28</v>
      </c>
      <c r="H1139" s="137" t="s">
        <v>341</v>
      </c>
      <c r="I1139" s="137">
        <v>512805327</v>
      </c>
      <c r="J1139" s="137" t="s">
        <v>180</v>
      </c>
      <c r="K1139" s="21">
        <v>46157.478229166663</v>
      </c>
      <c r="L1139" s="21">
        <v>46159.727800925924</v>
      </c>
      <c r="M1139" s="137" t="s">
        <v>344</v>
      </c>
      <c r="N1139" s="137" t="s">
        <v>345</v>
      </c>
      <c r="O1139" s="137" t="s">
        <v>39</v>
      </c>
      <c r="P1139" s="137">
        <v>0</v>
      </c>
      <c r="Q1139" s="137" t="s">
        <v>191</v>
      </c>
      <c r="R1139" s="137" t="s">
        <v>342</v>
      </c>
    </row>
    <row r="1140" spans="1:18" s="137" customFormat="1">
      <c r="A1140" s="137" t="s">
        <v>186</v>
      </c>
      <c r="B1140" s="137" t="s">
        <v>120</v>
      </c>
      <c r="C1140" s="137" t="s">
        <v>185</v>
      </c>
      <c r="D1140" s="137" t="s">
        <v>318</v>
      </c>
      <c r="E1140" s="137">
        <v>39024</v>
      </c>
      <c r="F1140" s="137" t="s">
        <v>198</v>
      </c>
      <c r="G1140" s="137" t="s">
        <v>28</v>
      </c>
      <c r="H1140" s="137" t="s">
        <v>341</v>
      </c>
      <c r="I1140" s="137">
        <v>512805327</v>
      </c>
      <c r="J1140" s="137" t="s">
        <v>180</v>
      </c>
      <c r="K1140" s="21">
        <v>46157.478229166663</v>
      </c>
      <c r="L1140" s="21">
        <v>46159.727800925924</v>
      </c>
      <c r="M1140" s="137" t="s">
        <v>344</v>
      </c>
      <c r="N1140" s="137" t="s">
        <v>346</v>
      </c>
      <c r="O1140" s="137" t="s">
        <v>39</v>
      </c>
      <c r="P1140" s="137">
        <v>0</v>
      </c>
      <c r="Q1140" s="137" t="s">
        <v>191</v>
      </c>
      <c r="R1140" s="137" t="s">
        <v>342</v>
      </c>
    </row>
    <row r="1141" spans="1:18" s="137" customFormat="1">
      <c r="A1141" s="137" t="s">
        <v>186</v>
      </c>
      <c r="B1141" s="137" t="s">
        <v>120</v>
      </c>
      <c r="C1141" s="137" t="s">
        <v>185</v>
      </c>
      <c r="D1141" s="137" t="s">
        <v>318</v>
      </c>
      <c r="E1141" s="137">
        <v>39024</v>
      </c>
      <c r="F1141" s="137" t="s">
        <v>198</v>
      </c>
      <c r="G1141" s="137" t="s">
        <v>28</v>
      </c>
      <c r="H1141" s="137" t="s">
        <v>341</v>
      </c>
      <c r="I1141" s="137">
        <v>512805327</v>
      </c>
      <c r="J1141" s="137" t="s">
        <v>180</v>
      </c>
      <c r="K1141" s="21">
        <v>46157.478229166663</v>
      </c>
      <c r="L1141" s="21">
        <v>46159.727800925924</v>
      </c>
      <c r="M1141" s="137" t="s">
        <v>347</v>
      </c>
      <c r="N1141" s="137" t="s">
        <v>348</v>
      </c>
      <c r="O1141" s="137" t="s">
        <v>41</v>
      </c>
      <c r="P1141" s="137">
        <v>0</v>
      </c>
      <c r="Q1141" s="137" t="s">
        <v>191</v>
      </c>
      <c r="R1141" s="137" t="s">
        <v>342</v>
      </c>
    </row>
    <row r="1142" spans="1:18" s="137" customFormat="1">
      <c r="A1142" s="137" t="s">
        <v>186</v>
      </c>
      <c r="B1142" s="137" t="s">
        <v>120</v>
      </c>
      <c r="C1142" s="137" t="s">
        <v>185</v>
      </c>
      <c r="D1142" s="137" t="s">
        <v>318</v>
      </c>
      <c r="E1142" s="137">
        <v>39024</v>
      </c>
      <c r="F1142" s="137" t="s">
        <v>198</v>
      </c>
      <c r="G1142" s="137" t="s">
        <v>28</v>
      </c>
      <c r="H1142" s="137" t="s">
        <v>341</v>
      </c>
      <c r="I1142" s="137">
        <v>512805327</v>
      </c>
      <c r="J1142" s="137" t="s">
        <v>180</v>
      </c>
      <c r="K1142" s="21">
        <v>46157.478229166663</v>
      </c>
      <c r="L1142" s="21">
        <v>46159.727800925924</v>
      </c>
      <c r="M1142" s="137" t="s">
        <v>347</v>
      </c>
      <c r="N1142" s="137" t="s">
        <v>349</v>
      </c>
      <c r="O1142" s="137" t="s">
        <v>39</v>
      </c>
      <c r="P1142" s="137">
        <v>0</v>
      </c>
      <c r="Q1142" s="137" t="s">
        <v>191</v>
      </c>
      <c r="R1142" s="137" t="s">
        <v>342</v>
      </c>
    </row>
    <row r="1143" spans="1:18" s="137" customFormat="1">
      <c r="A1143" s="137" t="s">
        <v>186</v>
      </c>
      <c r="B1143" s="137" t="s">
        <v>120</v>
      </c>
      <c r="C1143" s="137" t="s">
        <v>185</v>
      </c>
      <c r="D1143" s="137" t="s">
        <v>318</v>
      </c>
      <c r="E1143" s="137">
        <v>39024</v>
      </c>
      <c r="F1143" s="137" t="s">
        <v>198</v>
      </c>
      <c r="G1143" s="137" t="s">
        <v>28</v>
      </c>
      <c r="H1143" s="137" t="s">
        <v>341</v>
      </c>
      <c r="I1143" s="137">
        <v>512805327</v>
      </c>
      <c r="J1143" s="137" t="s">
        <v>180</v>
      </c>
      <c r="K1143" s="21">
        <v>46157.478229166663</v>
      </c>
      <c r="L1143" s="21">
        <v>46159.727800925924</v>
      </c>
      <c r="M1143" s="137" t="s">
        <v>347</v>
      </c>
      <c r="N1143" s="137" t="s">
        <v>329</v>
      </c>
      <c r="O1143" s="137" t="s">
        <v>35</v>
      </c>
      <c r="P1143" s="137">
        <v>0</v>
      </c>
      <c r="Q1143" s="137" t="s">
        <v>191</v>
      </c>
      <c r="R1143" s="137" t="s">
        <v>342</v>
      </c>
    </row>
    <row r="1144" spans="1:18" s="137" customFormat="1">
      <c r="A1144" s="137" t="s">
        <v>186</v>
      </c>
      <c r="B1144" s="137" t="s">
        <v>120</v>
      </c>
      <c r="C1144" s="137" t="s">
        <v>185</v>
      </c>
      <c r="D1144" s="137" t="s">
        <v>318</v>
      </c>
      <c r="E1144" s="137">
        <v>39024</v>
      </c>
      <c r="F1144" s="137" t="s">
        <v>198</v>
      </c>
      <c r="G1144" s="137" t="s">
        <v>28</v>
      </c>
      <c r="H1144" s="137" t="s">
        <v>341</v>
      </c>
      <c r="I1144" s="137">
        <v>512805327</v>
      </c>
      <c r="J1144" s="137" t="s">
        <v>180</v>
      </c>
      <c r="K1144" s="21">
        <v>46157.478229166663</v>
      </c>
      <c r="L1144" s="21">
        <v>46159.727800925924</v>
      </c>
      <c r="M1144" s="137" t="s">
        <v>347</v>
      </c>
      <c r="N1144" s="137" t="s">
        <v>194</v>
      </c>
      <c r="O1144" s="137" t="s">
        <v>41</v>
      </c>
      <c r="P1144" s="137">
        <v>0</v>
      </c>
      <c r="Q1144" s="137" t="s">
        <v>191</v>
      </c>
      <c r="R1144" s="137" t="s">
        <v>342</v>
      </c>
    </row>
    <row r="1145" spans="1:18" s="137" customFormat="1">
      <c r="A1145" s="137" t="s">
        <v>186</v>
      </c>
      <c r="B1145" s="137" t="s">
        <v>120</v>
      </c>
      <c r="C1145" s="137" t="s">
        <v>185</v>
      </c>
      <c r="D1145" s="137" t="s">
        <v>318</v>
      </c>
      <c r="E1145" s="137">
        <v>39024</v>
      </c>
      <c r="F1145" s="137" t="s">
        <v>198</v>
      </c>
      <c r="G1145" s="137" t="s">
        <v>28</v>
      </c>
      <c r="H1145" s="137" t="s">
        <v>341</v>
      </c>
      <c r="I1145" s="137">
        <v>512805327</v>
      </c>
      <c r="J1145" s="137" t="s">
        <v>180</v>
      </c>
      <c r="K1145" s="21">
        <v>46157.478229166663</v>
      </c>
      <c r="L1145" s="21">
        <v>46159.727800925924</v>
      </c>
      <c r="M1145" s="137" t="s">
        <v>347</v>
      </c>
      <c r="N1145" s="137" t="s">
        <v>350</v>
      </c>
      <c r="O1145" s="137" t="s">
        <v>39</v>
      </c>
      <c r="P1145" s="137">
        <v>0</v>
      </c>
      <c r="Q1145" s="137" t="s">
        <v>191</v>
      </c>
      <c r="R1145" s="137" t="s">
        <v>342</v>
      </c>
    </row>
    <row r="1146" spans="1:18" s="137" customFormat="1">
      <c r="A1146" s="137" t="s">
        <v>186</v>
      </c>
      <c r="B1146" s="137" t="s">
        <v>120</v>
      </c>
      <c r="C1146" s="137" t="s">
        <v>185</v>
      </c>
      <c r="D1146" s="137" t="s">
        <v>318</v>
      </c>
      <c r="E1146" s="137">
        <v>39024</v>
      </c>
      <c r="F1146" s="137" t="s">
        <v>198</v>
      </c>
      <c r="G1146" s="137" t="s">
        <v>28</v>
      </c>
      <c r="H1146" s="137" t="s">
        <v>341</v>
      </c>
      <c r="I1146" s="137">
        <v>512805327</v>
      </c>
      <c r="J1146" s="137" t="s">
        <v>180</v>
      </c>
      <c r="K1146" s="21">
        <v>46157.478229166663</v>
      </c>
      <c r="L1146" s="21">
        <v>46159.727800925924</v>
      </c>
      <c r="M1146" s="137" t="s">
        <v>347</v>
      </c>
      <c r="N1146" s="137" t="s">
        <v>195</v>
      </c>
      <c r="O1146" s="137" t="s">
        <v>41</v>
      </c>
      <c r="P1146" s="137">
        <v>0</v>
      </c>
      <c r="Q1146" s="137" t="s">
        <v>191</v>
      </c>
      <c r="R1146" s="137" t="s">
        <v>342</v>
      </c>
    </row>
    <row r="1147" spans="1:18" s="137" customFormat="1">
      <c r="A1147" s="137" t="s">
        <v>186</v>
      </c>
      <c r="B1147" s="137" t="s">
        <v>120</v>
      </c>
      <c r="C1147" s="137" t="s">
        <v>185</v>
      </c>
      <c r="D1147" s="137" t="s">
        <v>318</v>
      </c>
      <c r="E1147" s="137">
        <v>39024</v>
      </c>
      <c r="F1147" s="137" t="s">
        <v>198</v>
      </c>
      <c r="G1147" s="137" t="s">
        <v>28</v>
      </c>
      <c r="H1147" s="137" t="s">
        <v>341</v>
      </c>
      <c r="I1147" s="137">
        <v>512805327</v>
      </c>
      <c r="J1147" s="137" t="s">
        <v>180</v>
      </c>
      <c r="K1147" s="21">
        <v>46157.478229166663</v>
      </c>
      <c r="L1147" s="21">
        <v>46159.727800925924</v>
      </c>
      <c r="M1147" s="137" t="s">
        <v>347</v>
      </c>
      <c r="N1147" s="137" t="s">
        <v>351</v>
      </c>
      <c r="O1147" s="137" t="s">
        <v>35</v>
      </c>
      <c r="P1147" s="137">
        <v>0</v>
      </c>
      <c r="Q1147" s="137" t="s">
        <v>191</v>
      </c>
      <c r="R1147" s="137" t="s">
        <v>342</v>
      </c>
    </row>
    <row r="1148" spans="1:18" s="137" customFormat="1">
      <c r="A1148" s="137" t="s">
        <v>186</v>
      </c>
      <c r="B1148" s="137" t="s">
        <v>120</v>
      </c>
      <c r="C1148" s="137" t="s">
        <v>185</v>
      </c>
      <c r="D1148" s="137" t="s">
        <v>318</v>
      </c>
      <c r="E1148" s="137">
        <v>39024</v>
      </c>
      <c r="F1148" s="137" t="s">
        <v>198</v>
      </c>
      <c r="G1148" s="137" t="s">
        <v>28</v>
      </c>
      <c r="H1148" s="137" t="s">
        <v>341</v>
      </c>
      <c r="I1148" s="137">
        <v>512805327</v>
      </c>
      <c r="J1148" s="137" t="s">
        <v>180</v>
      </c>
      <c r="K1148" s="21">
        <v>46157.478229166663</v>
      </c>
      <c r="L1148" s="21">
        <v>46159.727800925924</v>
      </c>
      <c r="M1148" s="137" t="s">
        <v>347</v>
      </c>
      <c r="N1148" s="137" t="s">
        <v>196</v>
      </c>
      <c r="O1148" s="137" t="s">
        <v>41</v>
      </c>
      <c r="P1148" s="137">
        <v>0</v>
      </c>
      <c r="Q1148" s="137" t="s">
        <v>191</v>
      </c>
      <c r="R1148" s="137" t="s">
        <v>342</v>
      </c>
    </row>
    <row r="1149" spans="1:18" s="137" customFormat="1">
      <c r="A1149" s="137" t="s">
        <v>186</v>
      </c>
      <c r="B1149" s="137" t="s">
        <v>120</v>
      </c>
      <c r="C1149" s="137" t="s">
        <v>185</v>
      </c>
      <c r="D1149" s="137" t="s">
        <v>318</v>
      </c>
      <c r="E1149" s="137">
        <v>39024</v>
      </c>
      <c r="F1149" s="137" t="s">
        <v>198</v>
      </c>
      <c r="G1149" s="137" t="s">
        <v>28</v>
      </c>
      <c r="H1149" s="137" t="s">
        <v>341</v>
      </c>
      <c r="I1149" s="137">
        <v>512805327</v>
      </c>
      <c r="J1149" s="137" t="s">
        <v>180</v>
      </c>
      <c r="K1149" s="21">
        <v>46157.478229166663</v>
      </c>
      <c r="L1149" s="21">
        <v>46159.727800925924</v>
      </c>
      <c r="M1149" s="137" t="s">
        <v>352</v>
      </c>
      <c r="N1149" s="137" t="s">
        <v>352</v>
      </c>
      <c r="O1149" s="137" t="s">
        <v>35</v>
      </c>
      <c r="P1149" s="137">
        <v>0</v>
      </c>
      <c r="Q1149" s="137" t="s">
        <v>191</v>
      </c>
      <c r="R1149" s="137" t="s">
        <v>342</v>
      </c>
    </row>
    <row r="1150" spans="1:18" s="137" customFormat="1">
      <c r="A1150" s="137" t="s">
        <v>186</v>
      </c>
      <c r="B1150" s="137" t="s">
        <v>120</v>
      </c>
      <c r="C1150" s="137" t="s">
        <v>185</v>
      </c>
      <c r="D1150" s="137" t="s">
        <v>318</v>
      </c>
      <c r="E1150" s="137">
        <v>39024</v>
      </c>
      <c r="F1150" s="137" t="s">
        <v>198</v>
      </c>
      <c r="G1150" s="137" t="s">
        <v>28</v>
      </c>
      <c r="H1150" s="137" t="s">
        <v>341</v>
      </c>
      <c r="I1150" s="137">
        <v>512805327</v>
      </c>
      <c r="J1150" s="137" t="s">
        <v>180</v>
      </c>
      <c r="K1150" s="21">
        <v>46157.478229166663</v>
      </c>
      <c r="L1150" s="21">
        <v>46159.727800925924</v>
      </c>
      <c r="M1150" s="137" t="s">
        <v>353</v>
      </c>
      <c r="N1150" s="137" t="s">
        <v>197</v>
      </c>
      <c r="O1150" s="137" t="s">
        <v>41</v>
      </c>
      <c r="P1150" s="137">
        <v>0</v>
      </c>
      <c r="Q1150" s="137" t="s">
        <v>191</v>
      </c>
      <c r="R1150" s="137" t="s">
        <v>342</v>
      </c>
    </row>
    <row r="1151" spans="1:18" s="137" customFormat="1">
      <c r="A1151" s="137" t="s">
        <v>186</v>
      </c>
      <c r="B1151" s="137" t="s">
        <v>120</v>
      </c>
      <c r="C1151" s="137" t="s">
        <v>185</v>
      </c>
      <c r="D1151" s="137" t="s">
        <v>318</v>
      </c>
      <c r="E1151" s="137">
        <v>39024</v>
      </c>
      <c r="F1151" s="137" t="s">
        <v>198</v>
      </c>
      <c r="G1151" s="137" t="s">
        <v>28</v>
      </c>
      <c r="H1151" s="137" t="s">
        <v>341</v>
      </c>
      <c r="I1151" s="137">
        <v>512805327</v>
      </c>
      <c r="J1151" s="137" t="s">
        <v>180</v>
      </c>
      <c r="K1151" s="21">
        <v>46157.478229166663</v>
      </c>
      <c r="L1151" s="21">
        <v>46159.727800925924</v>
      </c>
      <c r="M1151" s="137" t="s">
        <v>353</v>
      </c>
      <c r="N1151" s="137" t="s">
        <v>330</v>
      </c>
      <c r="O1151" s="137" t="s">
        <v>41</v>
      </c>
      <c r="P1151" s="137">
        <v>0</v>
      </c>
      <c r="Q1151" s="137" t="s">
        <v>191</v>
      </c>
      <c r="R1151" s="137" t="s">
        <v>342</v>
      </c>
    </row>
    <row r="1152" spans="1:18" s="137" customFormat="1">
      <c r="A1152" s="137" t="s">
        <v>186</v>
      </c>
      <c r="B1152" s="137" t="s">
        <v>120</v>
      </c>
      <c r="C1152" s="137" t="s">
        <v>185</v>
      </c>
      <c r="D1152" s="137" t="s">
        <v>318</v>
      </c>
      <c r="E1152" s="137">
        <v>39024</v>
      </c>
      <c r="F1152" s="137" t="s">
        <v>198</v>
      </c>
      <c r="G1152" s="137" t="s">
        <v>28</v>
      </c>
      <c r="H1152" s="137" t="s">
        <v>341</v>
      </c>
      <c r="I1152" s="137">
        <v>512805327</v>
      </c>
      <c r="J1152" s="137" t="s">
        <v>180</v>
      </c>
      <c r="K1152" s="21">
        <v>46157.478229166663</v>
      </c>
      <c r="L1152" s="21">
        <v>46159.727800925924</v>
      </c>
      <c r="M1152" s="137" t="s">
        <v>353</v>
      </c>
      <c r="N1152" s="137" t="s">
        <v>354</v>
      </c>
      <c r="O1152" s="137" t="s">
        <v>39</v>
      </c>
      <c r="P1152" s="137">
        <v>0</v>
      </c>
      <c r="Q1152" s="137" t="s">
        <v>191</v>
      </c>
      <c r="R1152" s="137" t="s">
        <v>342</v>
      </c>
    </row>
    <row r="1153" spans="1:19" s="137" customFormat="1">
      <c r="A1153" s="137" t="s">
        <v>186</v>
      </c>
      <c r="B1153" s="137" t="s">
        <v>120</v>
      </c>
      <c r="C1153" s="137" t="s">
        <v>185</v>
      </c>
      <c r="D1153" s="137" t="s">
        <v>318</v>
      </c>
      <c r="E1153" s="137">
        <v>39024</v>
      </c>
      <c r="F1153" s="137" t="s">
        <v>198</v>
      </c>
      <c r="G1153" s="137" t="s">
        <v>28</v>
      </c>
      <c r="H1153" s="137" t="s">
        <v>341</v>
      </c>
      <c r="I1153" s="137">
        <v>512805327</v>
      </c>
      <c r="J1153" s="137" t="s">
        <v>180</v>
      </c>
      <c r="K1153" s="21">
        <v>46157.478229166663</v>
      </c>
      <c r="L1153" s="21">
        <v>46159.727800925924</v>
      </c>
      <c r="M1153" s="137" t="s">
        <v>353</v>
      </c>
      <c r="N1153" s="137" t="s">
        <v>355</v>
      </c>
      <c r="O1153" s="137" t="s">
        <v>35</v>
      </c>
      <c r="P1153" s="137">
        <v>0</v>
      </c>
      <c r="Q1153" s="137" t="s">
        <v>191</v>
      </c>
      <c r="R1153" s="137" t="s">
        <v>342</v>
      </c>
    </row>
    <row r="1154" spans="1:19" s="137" customFormat="1">
      <c r="A1154" s="137" t="s">
        <v>186</v>
      </c>
      <c r="B1154" s="137" t="s">
        <v>120</v>
      </c>
      <c r="C1154" s="137" t="s">
        <v>185</v>
      </c>
      <c r="D1154" s="137" t="s">
        <v>318</v>
      </c>
      <c r="E1154" s="137">
        <v>39024</v>
      </c>
      <c r="F1154" s="137" t="s">
        <v>198</v>
      </c>
      <c r="G1154" s="137" t="s">
        <v>28</v>
      </c>
      <c r="H1154" s="137" t="s">
        <v>341</v>
      </c>
      <c r="I1154" s="137">
        <v>512805327</v>
      </c>
      <c r="J1154" s="137" t="s">
        <v>180</v>
      </c>
      <c r="K1154" s="21">
        <v>46157.478229166663</v>
      </c>
      <c r="L1154" s="21">
        <v>46159.727800925924</v>
      </c>
      <c r="M1154" s="137" t="s">
        <v>353</v>
      </c>
      <c r="N1154" s="137" t="s">
        <v>356</v>
      </c>
      <c r="O1154" s="137" t="s">
        <v>39</v>
      </c>
      <c r="P1154" s="137">
        <v>0</v>
      </c>
      <c r="Q1154" s="137" t="s">
        <v>191</v>
      </c>
      <c r="R1154" s="137" t="s">
        <v>342</v>
      </c>
    </row>
    <row r="1155" spans="1:19" s="137" customFormat="1">
      <c r="A1155" s="137" t="s">
        <v>186</v>
      </c>
      <c r="B1155" s="137" t="s">
        <v>120</v>
      </c>
      <c r="C1155" s="137" t="s">
        <v>185</v>
      </c>
      <c r="D1155" s="137" t="s">
        <v>318</v>
      </c>
      <c r="E1155" s="137">
        <v>39024</v>
      </c>
      <c r="F1155" s="137" t="s">
        <v>198</v>
      </c>
      <c r="G1155" s="137" t="s">
        <v>28</v>
      </c>
      <c r="H1155" s="137" t="s">
        <v>341</v>
      </c>
      <c r="I1155" s="137">
        <v>512805327</v>
      </c>
      <c r="J1155" s="137" t="s">
        <v>180</v>
      </c>
      <c r="K1155" s="21">
        <v>46157.478229166663</v>
      </c>
      <c r="L1155" s="21">
        <v>46159.727800925924</v>
      </c>
      <c r="M1155" s="137" t="s">
        <v>353</v>
      </c>
      <c r="N1155" s="137" t="s">
        <v>357</v>
      </c>
      <c r="O1155" s="137" t="s">
        <v>39</v>
      </c>
      <c r="P1155" s="137">
        <v>0</v>
      </c>
      <c r="Q1155" s="137" t="s">
        <v>191</v>
      </c>
      <c r="R1155" s="137" t="s">
        <v>342</v>
      </c>
    </row>
    <row r="1156" spans="1:19" s="137" customFormat="1">
      <c r="A1156" s="137" t="s">
        <v>186</v>
      </c>
      <c r="B1156" s="137" t="s">
        <v>120</v>
      </c>
      <c r="C1156" s="137" t="s">
        <v>185</v>
      </c>
      <c r="D1156" s="137" t="s">
        <v>318</v>
      </c>
      <c r="E1156" s="137">
        <v>39024</v>
      </c>
      <c r="F1156" s="137" t="s">
        <v>198</v>
      </c>
      <c r="G1156" s="137" t="s">
        <v>28</v>
      </c>
      <c r="H1156" s="137" t="s">
        <v>341</v>
      </c>
      <c r="I1156" s="137">
        <v>512805327</v>
      </c>
      <c r="J1156" s="137" t="s">
        <v>180</v>
      </c>
      <c r="K1156" s="21">
        <v>46157.478229166663</v>
      </c>
      <c r="L1156" s="21">
        <v>46159.727800925924</v>
      </c>
      <c r="M1156" s="137" t="s">
        <v>358</v>
      </c>
      <c r="N1156" s="137" t="s">
        <v>359</v>
      </c>
      <c r="O1156" s="137" t="s">
        <v>39</v>
      </c>
      <c r="P1156" s="137">
        <v>0</v>
      </c>
      <c r="Q1156" s="137" t="s">
        <v>191</v>
      </c>
      <c r="R1156" s="137" t="s">
        <v>342</v>
      </c>
    </row>
    <row r="1157" spans="1:19" s="137" customFormat="1">
      <c r="A1157" s="137" t="s">
        <v>186</v>
      </c>
      <c r="B1157" s="137" t="s">
        <v>120</v>
      </c>
      <c r="C1157" s="137" t="s">
        <v>185</v>
      </c>
      <c r="D1157" s="137" t="s">
        <v>318</v>
      </c>
      <c r="E1157" s="137">
        <v>39024</v>
      </c>
      <c r="F1157" s="137" t="s">
        <v>198</v>
      </c>
      <c r="G1157" s="137" t="s">
        <v>28</v>
      </c>
      <c r="H1157" s="137" t="s">
        <v>341</v>
      </c>
      <c r="I1157" s="137">
        <v>512805327</v>
      </c>
      <c r="J1157" s="137" t="s">
        <v>180</v>
      </c>
      <c r="K1157" s="21">
        <v>46157.478229166663</v>
      </c>
      <c r="L1157" s="21">
        <v>46159.727800925924</v>
      </c>
      <c r="M1157" s="137" t="s">
        <v>358</v>
      </c>
      <c r="N1157" s="137" t="s">
        <v>360</v>
      </c>
      <c r="O1157" s="137" t="s">
        <v>35</v>
      </c>
      <c r="P1157" s="137">
        <v>0</v>
      </c>
      <c r="Q1157" s="137" t="s">
        <v>191</v>
      </c>
      <c r="R1157" s="137" t="s">
        <v>342</v>
      </c>
    </row>
    <row r="1158" spans="1:19" s="137" customFormat="1">
      <c r="A1158" s="137" t="s">
        <v>186</v>
      </c>
      <c r="B1158" s="137" t="s">
        <v>120</v>
      </c>
      <c r="C1158" s="137" t="s">
        <v>185</v>
      </c>
      <c r="D1158" s="137" t="s">
        <v>318</v>
      </c>
      <c r="E1158" s="137">
        <v>39024</v>
      </c>
      <c r="F1158" s="137" t="s">
        <v>198</v>
      </c>
      <c r="G1158" s="137" t="s">
        <v>28</v>
      </c>
      <c r="H1158" s="137" t="s">
        <v>341</v>
      </c>
      <c r="I1158" s="137">
        <v>512805327</v>
      </c>
      <c r="J1158" s="137" t="s">
        <v>180</v>
      </c>
      <c r="K1158" s="21">
        <v>46157.478229166663</v>
      </c>
      <c r="L1158" s="21">
        <v>46159.727800925924</v>
      </c>
      <c r="M1158" s="137" t="s">
        <v>358</v>
      </c>
      <c r="N1158" s="137" t="s">
        <v>361</v>
      </c>
      <c r="O1158" s="137" t="s">
        <v>41</v>
      </c>
      <c r="P1158" s="137">
        <v>0</v>
      </c>
      <c r="Q1158" s="137" t="s">
        <v>191</v>
      </c>
      <c r="R1158" s="137" t="s">
        <v>342</v>
      </c>
    </row>
    <row r="1159" spans="1:19" s="137" customFormat="1">
      <c r="A1159" s="137" t="s">
        <v>186</v>
      </c>
      <c r="B1159" s="137" t="s">
        <v>120</v>
      </c>
      <c r="C1159" s="137" t="s">
        <v>185</v>
      </c>
      <c r="D1159" s="137" t="s">
        <v>318</v>
      </c>
      <c r="E1159" s="137">
        <v>39024</v>
      </c>
      <c r="F1159" s="137" t="s">
        <v>198</v>
      </c>
      <c r="G1159" s="137" t="s">
        <v>28</v>
      </c>
      <c r="H1159" s="137" t="s">
        <v>341</v>
      </c>
      <c r="I1159" s="137">
        <v>512805327</v>
      </c>
      <c r="J1159" s="137" t="s">
        <v>180</v>
      </c>
      <c r="K1159" s="21">
        <v>46157.478229166663</v>
      </c>
      <c r="L1159" s="21">
        <v>46159.727800925924</v>
      </c>
      <c r="M1159" s="137" t="s">
        <v>362</v>
      </c>
      <c r="N1159" s="137" t="s">
        <v>363</v>
      </c>
      <c r="O1159" s="137" t="s">
        <v>37</v>
      </c>
      <c r="P1159" s="137">
        <v>0</v>
      </c>
      <c r="Q1159" s="137" t="s">
        <v>191</v>
      </c>
      <c r="R1159" s="137" t="s">
        <v>342</v>
      </c>
    </row>
    <row r="1160" spans="1:19" s="137" customFormat="1">
      <c r="A1160" s="137" t="s">
        <v>186</v>
      </c>
      <c r="B1160" s="137" t="s">
        <v>120</v>
      </c>
      <c r="C1160" s="137" t="s">
        <v>185</v>
      </c>
      <c r="D1160" s="137" t="s">
        <v>318</v>
      </c>
      <c r="E1160" s="137">
        <v>39024</v>
      </c>
      <c r="F1160" s="137" t="s">
        <v>198</v>
      </c>
      <c r="G1160" s="137" t="s">
        <v>28</v>
      </c>
      <c r="H1160" s="137" t="s">
        <v>341</v>
      </c>
      <c r="I1160" s="137">
        <v>512805327</v>
      </c>
      <c r="J1160" s="137" t="s">
        <v>180</v>
      </c>
      <c r="K1160" s="21">
        <v>46157.478229166663</v>
      </c>
      <c r="L1160" s="21">
        <v>46159.727800925924</v>
      </c>
      <c r="M1160" s="137" t="s">
        <v>364</v>
      </c>
      <c r="N1160" s="137" t="s">
        <v>365</v>
      </c>
      <c r="O1160" s="137" t="s">
        <v>35</v>
      </c>
      <c r="P1160" s="137">
        <v>0</v>
      </c>
      <c r="Q1160" s="137" t="s">
        <v>191</v>
      </c>
      <c r="R1160" s="137" t="s">
        <v>342</v>
      </c>
    </row>
    <row r="1161" spans="1:19" s="137" customFormat="1">
      <c r="A1161" s="137" t="s">
        <v>186</v>
      </c>
      <c r="B1161" s="137" t="s">
        <v>120</v>
      </c>
      <c r="C1161" s="137" t="s">
        <v>185</v>
      </c>
      <c r="D1161" s="137" t="s">
        <v>318</v>
      </c>
      <c r="E1161" s="137">
        <v>39024</v>
      </c>
      <c r="F1161" s="137" t="s">
        <v>198</v>
      </c>
      <c r="G1161" s="137" t="s">
        <v>28</v>
      </c>
      <c r="H1161" s="137" t="s">
        <v>341</v>
      </c>
      <c r="I1161" s="137">
        <v>512805327</v>
      </c>
      <c r="J1161" s="137" t="s">
        <v>180</v>
      </c>
      <c r="K1161" s="21">
        <v>46157.478229166663</v>
      </c>
      <c r="L1161" s="21">
        <v>46159.727800925924</v>
      </c>
      <c r="M1161" s="137" t="s">
        <v>364</v>
      </c>
      <c r="N1161" s="137" t="s">
        <v>366</v>
      </c>
      <c r="O1161" s="137" t="s">
        <v>35</v>
      </c>
      <c r="P1161" s="137">
        <v>0</v>
      </c>
      <c r="Q1161" s="137" t="s">
        <v>191</v>
      </c>
      <c r="R1161" s="137" t="s">
        <v>342</v>
      </c>
    </row>
    <row r="1162" spans="1:19" s="137" customFormat="1">
      <c r="A1162" s="137" t="s">
        <v>186</v>
      </c>
      <c r="B1162" s="137" t="s">
        <v>120</v>
      </c>
      <c r="C1162" s="137" t="s">
        <v>185</v>
      </c>
      <c r="D1162" s="137" t="s">
        <v>318</v>
      </c>
      <c r="E1162" s="137">
        <v>39024</v>
      </c>
      <c r="F1162" s="137" t="s">
        <v>198</v>
      </c>
      <c r="G1162" s="137" t="s">
        <v>28</v>
      </c>
      <c r="H1162" s="137" t="s">
        <v>341</v>
      </c>
      <c r="I1162" s="137">
        <v>512805327</v>
      </c>
      <c r="J1162" s="137" t="s">
        <v>180</v>
      </c>
      <c r="K1162" s="21">
        <v>46157.478229166663</v>
      </c>
      <c r="L1162" s="21">
        <v>46159.727800925924</v>
      </c>
      <c r="M1162" s="137" t="s">
        <v>364</v>
      </c>
      <c r="N1162" s="137" t="s">
        <v>367</v>
      </c>
      <c r="O1162" s="137" t="s">
        <v>41</v>
      </c>
      <c r="P1162" s="137">
        <v>0</v>
      </c>
      <c r="Q1162" s="137" t="s">
        <v>191</v>
      </c>
      <c r="R1162" s="137" t="s">
        <v>342</v>
      </c>
    </row>
    <row r="1163" spans="1:19" s="137" customFormat="1">
      <c r="A1163" s="137" t="s">
        <v>186</v>
      </c>
      <c r="B1163" s="137" t="s">
        <v>120</v>
      </c>
      <c r="C1163" s="137" t="s">
        <v>185</v>
      </c>
      <c r="D1163" s="137" t="s">
        <v>248</v>
      </c>
      <c r="E1163" s="137">
        <v>32699</v>
      </c>
      <c r="F1163" s="137" t="s">
        <v>5</v>
      </c>
      <c r="G1163" s="137" t="s">
        <v>28</v>
      </c>
      <c r="H1163" s="137" t="s">
        <v>341</v>
      </c>
      <c r="I1163" s="137">
        <v>512887018</v>
      </c>
      <c r="J1163" s="137" t="s">
        <v>180</v>
      </c>
      <c r="K1163" s="21">
        <v>46158.622870370367</v>
      </c>
      <c r="L1163" s="21">
        <v>46159.774467592593</v>
      </c>
      <c r="M1163" s="137" t="s">
        <v>287</v>
      </c>
      <c r="N1163" s="137" t="s">
        <v>287</v>
      </c>
      <c r="O1163" s="137" t="s">
        <v>35</v>
      </c>
      <c r="P1163" s="137">
        <v>0</v>
      </c>
      <c r="Q1163" s="137" t="s">
        <v>191</v>
      </c>
      <c r="R1163" s="137" t="s">
        <v>342</v>
      </c>
      <c r="S1163" s="137" t="s">
        <v>254</v>
      </c>
    </row>
    <row r="1164" spans="1:19" s="137" customFormat="1">
      <c r="A1164" s="137" t="s">
        <v>186</v>
      </c>
      <c r="B1164" s="137" t="s">
        <v>120</v>
      </c>
      <c r="C1164" s="137" t="s">
        <v>185</v>
      </c>
      <c r="D1164" s="137" t="s">
        <v>248</v>
      </c>
      <c r="E1164" s="137">
        <v>32699</v>
      </c>
      <c r="F1164" s="137" t="s">
        <v>5</v>
      </c>
      <c r="G1164" s="137" t="s">
        <v>28</v>
      </c>
      <c r="H1164" s="137" t="s">
        <v>341</v>
      </c>
      <c r="I1164" s="137">
        <v>512887018</v>
      </c>
      <c r="J1164" s="137" t="s">
        <v>180</v>
      </c>
      <c r="K1164" s="21">
        <v>46158.622870370367</v>
      </c>
      <c r="L1164" s="21">
        <v>46159.774467592593</v>
      </c>
      <c r="M1164" s="137" t="s">
        <v>343</v>
      </c>
      <c r="N1164" s="137" t="s">
        <v>288</v>
      </c>
      <c r="O1164" s="137" t="s">
        <v>39</v>
      </c>
      <c r="P1164" s="137">
        <v>0</v>
      </c>
      <c r="Q1164" s="137" t="s">
        <v>191</v>
      </c>
      <c r="R1164" s="137" t="s">
        <v>342</v>
      </c>
      <c r="S1164" s="137" t="s">
        <v>254</v>
      </c>
    </row>
    <row r="1165" spans="1:19" s="137" customFormat="1">
      <c r="A1165" s="137" t="s">
        <v>186</v>
      </c>
      <c r="B1165" s="137" t="s">
        <v>120</v>
      </c>
      <c r="C1165" s="137" t="s">
        <v>185</v>
      </c>
      <c r="D1165" s="137" t="s">
        <v>248</v>
      </c>
      <c r="E1165" s="137">
        <v>32699</v>
      </c>
      <c r="F1165" s="137" t="s">
        <v>5</v>
      </c>
      <c r="G1165" s="137" t="s">
        <v>28</v>
      </c>
      <c r="H1165" s="137" t="s">
        <v>341</v>
      </c>
      <c r="I1165" s="137">
        <v>512887018</v>
      </c>
      <c r="J1165" s="137" t="s">
        <v>180</v>
      </c>
      <c r="K1165" s="21">
        <v>46158.622870370367</v>
      </c>
      <c r="L1165" s="21">
        <v>46159.774467592593</v>
      </c>
      <c r="M1165" s="137" t="s">
        <v>343</v>
      </c>
      <c r="N1165" s="137" t="s">
        <v>193</v>
      </c>
      <c r="O1165" s="137" t="s">
        <v>35</v>
      </c>
      <c r="P1165" s="137">
        <v>0</v>
      </c>
      <c r="Q1165" s="137" t="s">
        <v>191</v>
      </c>
      <c r="R1165" s="137" t="s">
        <v>342</v>
      </c>
      <c r="S1165" s="137" t="s">
        <v>254</v>
      </c>
    </row>
    <row r="1166" spans="1:19" s="137" customFormat="1">
      <c r="A1166" s="137" t="s">
        <v>186</v>
      </c>
      <c r="B1166" s="137" t="s">
        <v>120</v>
      </c>
      <c r="C1166" s="137" t="s">
        <v>185</v>
      </c>
      <c r="D1166" s="137" t="s">
        <v>248</v>
      </c>
      <c r="E1166" s="137">
        <v>32699</v>
      </c>
      <c r="F1166" s="137" t="s">
        <v>5</v>
      </c>
      <c r="G1166" s="137" t="s">
        <v>28</v>
      </c>
      <c r="H1166" s="137" t="s">
        <v>341</v>
      </c>
      <c r="I1166" s="137">
        <v>512887018</v>
      </c>
      <c r="J1166" s="137" t="s">
        <v>180</v>
      </c>
      <c r="K1166" s="21">
        <v>46158.622870370367</v>
      </c>
      <c r="L1166" s="21">
        <v>46159.774467592593</v>
      </c>
      <c r="M1166" s="137" t="s">
        <v>344</v>
      </c>
      <c r="N1166" s="137" t="s">
        <v>345</v>
      </c>
      <c r="O1166" s="137" t="s">
        <v>39</v>
      </c>
      <c r="P1166" s="137">
        <v>0</v>
      </c>
      <c r="Q1166" s="137" t="s">
        <v>191</v>
      </c>
      <c r="R1166" s="137" t="s">
        <v>342</v>
      </c>
      <c r="S1166" s="137" t="s">
        <v>254</v>
      </c>
    </row>
    <row r="1167" spans="1:19" s="137" customFormat="1">
      <c r="A1167" s="137" t="s">
        <v>186</v>
      </c>
      <c r="B1167" s="137" t="s">
        <v>120</v>
      </c>
      <c r="C1167" s="137" t="s">
        <v>185</v>
      </c>
      <c r="D1167" s="137" t="s">
        <v>248</v>
      </c>
      <c r="E1167" s="137">
        <v>32699</v>
      </c>
      <c r="F1167" s="137" t="s">
        <v>5</v>
      </c>
      <c r="G1167" s="137" t="s">
        <v>28</v>
      </c>
      <c r="H1167" s="137" t="s">
        <v>341</v>
      </c>
      <c r="I1167" s="137">
        <v>512887018</v>
      </c>
      <c r="J1167" s="137" t="s">
        <v>180</v>
      </c>
      <c r="K1167" s="21">
        <v>46158.622870370367</v>
      </c>
      <c r="L1167" s="21">
        <v>46159.774467592593</v>
      </c>
      <c r="M1167" s="137" t="s">
        <v>344</v>
      </c>
      <c r="N1167" s="137" t="s">
        <v>346</v>
      </c>
      <c r="O1167" s="137" t="s">
        <v>39</v>
      </c>
      <c r="P1167" s="137">
        <v>0</v>
      </c>
      <c r="Q1167" s="137" t="s">
        <v>191</v>
      </c>
      <c r="R1167" s="137" t="s">
        <v>342</v>
      </c>
      <c r="S1167" s="137" t="s">
        <v>254</v>
      </c>
    </row>
    <row r="1168" spans="1:19" s="137" customFormat="1">
      <c r="A1168" s="137" t="s">
        <v>186</v>
      </c>
      <c r="B1168" s="137" t="s">
        <v>120</v>
      </c>
      <c r="C1168" s="137" t="s">
        <v>185</v>
      </c>
      <c r="D1168" s="137" t="s">
        <v>248</v>
      </c>
      <c r="E1168" s="137">
        <v>32699</v>
      </c>
      <c r="F1168" s="137" t="s">
        <v>5</v>
      </c>
      <c r="G1168" s="137" t="s">
        <v>28</v>
      </c>
      <c r="H1168" s="137" t="s">
        <v>341</v>
      </c>
      <c r="I1168" s="137">
        <v>512887018</v>
      </c>
      <c r="J1168" s="137" t="s">
        <v>180</v>
      </c>
      <c r="K1168" s="21">
        <v>46158.622870370367</v>
      </c>
      <c r="L1168" s="21">
        <v>46159.774467592593</v>
      </c>
      <c r="M1168" s="137" t="s">
        <v>347</v>
      </c>
      <c r="N1168" s="137" t="s">
        <v>348</v>
      </c>
      <c r="O1168" s="137" t="s">
        <v>41</v>
      </c>
      <c r="P1168" s="137">
        <v>0</v>
      </c>
      <c r="Q1168" s="137" t="s">
        <v>191</v>
      </c>
      <c r="R1168" s="137" t="s">
        <v>342</v>
      </c>
      <c r="S1168" s="137" t="s">
        <v>254</v>
      </c>
    </row>
    <row r="1169" spans="1:19" s="137" customFormat="1">
      <c r="A1169" s="137" t="s">
        <v>186</v>
      </c>
      <c r="B1169" s="137" t="s">
        <v>120</v>
      </c>
      <c r="C1169" s="137" t="s">
        <v>185</v>
      </c>
      <c r="D1169" s="137" t="s">
        <v>248</v>
      </c>
      <c r="E1169" s="137">
        <v>32699</v>
      </c>
      <c r="F1169" s="137" t="s">
        <v>5</v>
      </c>
      <c r="G1169" s="137" t="s">
        <v>28</v>
      </c>
      <c r="H1169" s="137" t="s">
        <v>341</v>
      </c>
      <c r="I1169" s="137">
        <v>512887018</v>
      </c>
      <c r="J1169" s="137" t="s">
        <v>180</v>
      </c>
      <c r="K1169" s="21">
        <v>46158.622870370367</v>
      </c>
      <c r="L1169" s="21">
        <v>46159.774467592593</v>
      </c>
      <c r="M1169" s="137" t="s">
        <v>347</v>
      </c>
      <c r="N1169" s="137" t="s">
        <v>349</v>
      </c>
      <c r="O1169" s="137" t="s">
        <v>39</v>
      </c>
      <c r="P1169" s="137">
        <v>0</v>
      </c>
      <c r="Q1169" s="137" t="s">
        <v>191</v>
      </c>
      <c r="R1169" s="137" t="s">
        <v>342</v>
      </c>
      <c r="S1169" s="137" t="s">
        <v>254</v>
      </c>
    </row>
    <row r="1170" spans="1:19" s="137" customFormat="1">
      <c r="A1170" s="137" t="s">
        <v>186</v>
      </c>
      <c r="B1170" s="137" t="s">
        <v>120</v>
      </c>
      <c r="C1170" s="137" t="s">
        <v>185</v>
      </c>
      <c r="D1170" s="137" t="s">
        <v>248</v>
      </c>
      <c r="E1170" s="137">
        <v>32699</v>
      </c>
      <c r="F1170" s="137" t="s">
        <v>5</v>
      </c>
      <c r="G1170" s="137" t="s">
        <v>28</v>
      </c>
      <c r="H1170" s="137" t="s">
        <v>341</v>
      </c>
      <c r="I1170" s="137">
        <v>512887018</v>
      </c>
      <c r="J1170" s="137" t="s">
        <v>180</v>
      </c>
      <c r="K1170" s="21">
        <v>46158.622870370367</v>
      </c>
      <c r="L1170" s="21">
        <v>46159.774467592593</v>
      </c>
      <c r="M1170" s="137" t="s">
        <v>347</v>
      </c>
      <c r="N1170" s="137" t="s">
        <v>329</v>
      </c>
      <c r="O1170" s="137" t="s">
        <v>35</v>
      </c>
      <c r="P1170" s="137">
        <v>0</v>
      </c>
      <c r="Q1170" s="137" t="s">
        <v>191</v>
      </c>
      <c r="R1170" s="137" t="s">
        <v>342</v>
      </c>
      <c r="S1170" s="137" t="s">
        <v>254</v>
      </c>
    </row>
    <row r="1171" spans="1:19" s="137" customFormat="1">
      <c r="A1171" s="137" t="s">
        <v>186</v>
      </c>
      <c r="B1171" s="137" t="s">
        <v>120</v>
      </c>
      <c r="C1171" s="137" t="s">
        <v>185</v>
      </c>
      <c r="D1171" s="137" t="s">
        <v>248</v>
      </c>
      <c r="E1171" s="137">
        <v>32699</v>
      </c>
      <c r="F1171" s="137" t="s">
        <v>5</v>
      </c>
      <c r="G1171" s="137" t="s">
        <v>28</v>
      </c>
      <c r="H1171" s="137" t="s">
        <v>341</v>
      </c>
      <c r="I1171" s="137">
        <v>512887018</v>
      </c>
      <c r="J1171" s="137" t="s">
        <v>180</v>
      </c>
      <c r="K1171" s="21">
        <v>46158.622870370367</v>
      </c>
      <c r="L1171" s="21">
        <v>46159.774467592593</v>
      </c>
      <c r="M1171" s="137" t="s">
        <v>347</v>
      </c>
      <c r="N1171" s="137" t="s">
        <v>194</v>
      </c>
      <c r="O1171" s="137" t="s">
        <v>41</v>
      </c>
      <c r="P1171" s="137">
        <v>0</v>
      </c>
      <c r="Q1171" s="137" t="s">
        <v>191</v>
      </c>
      <c r="R1171" s="137" t="s">
        <v>342</v>
      </c>
      <c r="S1171" s="137" t="s">
        <v>254</v>
      </c>
    </row>
    <row r="1172" spans="1:19" s="137" customFormat="1">
      <c r="A1172" s="137" t="s">
        <v>186</v>
      </c>
      <c r="B1172" s="137" t="s">
        <v>120</v>
      </c>
      <c r="C1172" s="137" t="s">
        <v>185</v>
      </c>
      <c r="D1172" s="137" t="s">
        <v>248</v>
      </c>
      <c r="E1172" s="137">
        <v>32699</v>
      </c>
      <c r="F1172" s="137" t="s">
        <v>5</v>
      </c>
      <c r="G1172" s="137" t="s">
        <v>28</v>
      </c>
      <c r="H1172" s="137" t="s">
        <v>341</v>
      </c>
      <c r="I1172" s="137">
        <v>512887018</v>
      </c>
      <c r="J1172" s="137" t="s">
        <v>180</v>
      </c>
      <c r="K1172" s="21">
        <v>46158.622870370367</v>
      </c>
      <c r="L1172" s="21">
        <v>46159.774467592593</v>
      </c>
      <c r="M1172" s="137" t="s">
        <v>347</v>
      </c>
      <c r="N1172" s="137" t="s">
        <v>350</v>
      </c>
      <c r="O1172" s="137" t="s">
        <v>39</v>
      </c>
      <c r="P1172" s="137">
        <v>0</v>
      </c>
      <c r="Q1172" s="137" t="s">
        <v>191</v>
      </c>
      <c r="R1172" s="137" t="s">
        <v>342</v>
      </c>
      <c r="S1172" s="137" t="s">
        <v>254</v>
      </c>
    </row>
    <row r="1173" spans="1:19" s="137" customFormat="1">
      <c r="A1173" s="137" t="s">
        <v>186</v>
      </c>
      <c r="B1173" s="137" t="s">
        <v>120</v>
      </c>
      <c r="C1173" s="137" t="s">
        <v>185</v>
      </c>
      <c r="D1173" s="137" t="s">
        <v>248</v>
      </c>
      <c r="E1173" s="137">
        <v>32699</v>
      </c>
      <c r="F1173" s="137" t="s">
        <v>5</v>
      </c>
      <c r="G1173" s="137" t="s">
        <v>28</v>
      </c>
      <c r="H1173" s="137" t="s">
        <v>341</v>
      </c>
      <c r="I1173" s="137">
        <v>512887018</v>
      </c>
      <c r="J1173" s="137" t="s">
        <v>180</v>
      </c>
      <c r="K1173" s="21">
        <v>46158.622870370367</v>
      </c>
      <c r="L1173" s="21">
        <v>46159.774467592593</v>
      </c>
      <c r="M1173" s="137" t="s">
        <v>347</v>
      </c>
      <c r="N1173" s="137" t="s">
        <v>195</v>
      </c>
      <c r="O1173" s="137" t="s">
        <v>41</v>
      </c>
      <c r="P1173" s="137">
        <v>0</v>
      </c>
      <c r="Q1173" s="137" t="s">
        <v>191</v>
      </c>
      <c r="R1173" s="137" t="s">
        <v>342</v>
      </c>
      <c r="S1173" s="137" t="s">
        <v>254</v>
      </c>
    </row>
    <row r="1174" spans="1:19" s="137" customFormat="1">
      <c r="A1174" s="137" t="s">
        <v>186</v>
      </c>
      <c r="B1174" s="137" t="s">
        <v>120</v>
      </c>
      <c r="C1174" s="137" t="s">
        <v>185</v>
      </c>
      <c r="D1174" s="137" t="s">
        <v>248</v>
      </c>
      <c r="E1174" s="137">
        <v>32699</v>
      </c>
      <c r="F1174" s="137" t="s">
        <v>5</v>
      </c>
      <c r="G1174" s="137" t="s">
        <v>28</v>
      </c>
      <c r="H1174" s="137" t="s">
        <v>341</v>
      </c>
      <c r="I1174" s="137">
        <v>512887018</v>
      </c>
      <c r="J1174" s="137" t="s">
        <v>180</v>
      </c>
      <c r="K1174" s="21">
        <v>46158.622870370367</v>
      </c>
      <c r="L1174" s="21">
        <v>46159.774467592593</v>
      </c>
      <c r="M1174" s="137" t="s">
        <v>347</v>
      </c>
      <c r="N1174" s="137" t="s">
        <v>351</v>
      </c>
      <c r="O1174" s="137" t="s">
        <v>35</v>
      </c>
      <c r="P1174" s="137">
        <v>0</v>
      </c>
      <c r="Q1174" s="137" t="s">
        <v>191</v>
      </c>
      <c r="R1174" s="137" t="s">
        <v>342</v>
      </c>
      <c r="S1174" s="137" t="s">
        <v>254</v>
      </c>
    </row>
    <row r="1175" spans="1:19" s="137" customFormat="1">
      <c r="A1175" s="137" t="s">
        <v>186</v>
      </c>
      <c r="B1175" s="137" t="s">
        <v>120</v>
      </c>
      <c r="C1175" s="137" t="s">
        <v>185</v>
      </c>
      <c r="D1175" s="137" t="s">
        <v>248</v>
      </c>
      <c r="E1175" s="137">
        <v>32699</v>
      </c>
      <c r="F1175" s="137" t="s">
        <v>5</v>
      </c>
      <c r="G1175" s="137" t="s">
        <v>28</v>
      </c>
      <c r="H1175" s="137" t="s">
        <v>341</v>
      </c>
      <c r="I1175" s="137">
        <v>512887018</v>
      </c>
      <c r="J1175" s="137" t="s">
        <v>180</v>
      </c>
      <c r="K1175" s="21">
        <v>46158.622870370367</v>
      </c>
      <c r="L1175" s="21">
        <v>46159.774467592593</v>
      </c>
      <c r="M1175" s="137" t="s">
        <v>347</v>
      </c>
      <c r="N1175" s="137" t="s">
        <v>196</v>
      </c>
      <c r="O1175" s="137" t="s">
        <v>41</v>
      </c>
      <c r="P1175" s="137">
        <v>0</v>
      </c>
      <c r="Q1175" s="137" t="s">
        <v>191</v>
      </c>
      <c r="R1175" s="137" t="s">
        <v>342</v>
      </c>
      <c r="S1175" s="137" t="s">
        <v>254</v>
      </c>
    </row>
    <row r="1176" spans="1:19" s="137" customFormat="1">
      <c r="A1176" s="137" t="s">
        <v>186</v>
      </c>
      <c r="B1176" s="137" t="s">
        <v>120</v>
      </c>
      <c r="C1176" s="137" t="s">
        <v>185</v>
      </c>
      <c r="D1176" s="137" t="s">
        <v>248</v>
      </c>
      <c r="E1176" s="137">
        <v>32699</v>
      </c>
      <c r="F1176" s="137" t="s">
        <v>5</v>
      </c>
      <c r="G1176" s="137" t="s">
        <v>28</v>
      </c>
      <c r="H1176" s="137" t="s">
        <v>341</v>
      </c>
      <c r="I1176" s="137">
        <v>512887018</v>
      </c>
      <c r="J1176" s="137" t="s">
        <v>180</v>
      </c>
      <c r="K1176" s="21">
        <v>46158.622870370367</v>
      </c>
      <c r="L1176" s="21">
        <v>46159.774467592593</v>
      </c>
      <c r="M1176" s="137" t="s">
        <v>352</v>
      </c>
      <c r="N1176" s="137" t="s">
        <v>352</v>
      </c>
      <c r="O1176" s="137" t="s">
        <v>35</v>
      </c>
      <c r="P1176" s="137">
        <v>0</v>
      </c>
      <c r="Q1176" s="137" t="s">
        <v>191</v>
      </c>
      <c r="R1176" s="137" t="s">
        <v>342</v>
      </c>
      <c r="S1176" s="137" t="s">
        <v>254</v>
      </c>
    </row>
    <row r="1177" spans="1:19" s="137" customFormat="1">
      <c r="A1177" s="137" t="s">
        <v>186</v>
      </c>
      <c r="B1177" s="137" t="s">
        <v>120</v>
      </c>
      <c r="C1177" s="137" t="s">
        <v>185</v>
      </c>
      <c r="D1177" s="137" t="s">
        <v>248</v>
      </c>
      <c r="E1177" s="137">
        <v>32699</v>
      </c>
      <c r="F1177" s="137" t="s">
        <v>5</v>
      </c>
      <c r="G1177" s="137" t="s">
        <v>28</v>
      </c>
      <c r="H1177" s="137" t="s">
        <v>341</v>
      </c>
      <c r="I1177" s="137">
        <v>512887018</v>
      </c>
      <c r="J1177" s="137" t="s">
        <v>180</v>
      </c>
      <c r="K1177" s="21">
        <v>46158.622870370367</v>
      </c>
      <c r="L1177" s="21">
        <v>46159.774467592593</v>
      </c>
      <c r="M1177" s="137" t="s">
        <v>353</v>
      </c>
      <c r="N1177" s="137" t="s">
        <v>197</v>
      </c>
      <c r="O1177" s="137" t="s">
        <v>41</v>
      </c>
      <c r="P1177" s="137">
        <v>0</v>
      </c>
      <c r="Q1177" s="137" t="s">
        <v>191</v>
      </c>
      <c r="R1177" s="137" t="s">
        <v>342</v>
      </c>
      <c r="S1177" s="137" t="s">
        <v>254</v>
      </c>
    </row>
    <row r="1178" spans="1:19" s="137" customFormat="1">
      <c r="A1178" s="137" t="s">
        <v>186</v>
      </c>
      <c r="B1178" s="137" t="s">
        <v>120</v>
      </c>
      <c r="C1178" s="137" t="s">
        <v>185</v>
      </c>
      <c r="D1178" s="137" t="s">
        <v>248</v>
      </c>
      <c r="E1178" s="137">
        <v>32699</v>
      </c>
      <c r="F1178" s="137" t="s">
        <v>5</v>
      </c>
      <c r="G1178" s="137" t="s">
        <v>28</v>
      </c>
      <c r="H1178" s="137" t="s">
        <v>341</v>
      </c>
      <c r="I1178" s="137">
        <v>512887018</v>
      </c>
      <c r="J1178" s="137" t="s">
        <v>180</v>
      </c>
      <c r="K1178" s="21">
        <v>46158.622870370367</v>
      </c>
      <c r="L1178" s="21">
        <v>46159.774467592593</v>
      </c>
      <c r="M1178" s="137" t="s">
        <v>353</v>
      </c>
      <c r="N1178" s="137" t="s">
        <v>330</v>
      </c>
      <c r="O1178" s="137" t="s">
        <v>41</v>
      </c>
      <c r="P1178" s="137">
        <v>0</v>
      </c>
      <c r="Q1178" s="137" t="s">
        <v>191</v>
      </c>
      <c r="R1178" s="137" t="s">
        <v>342</v>
      </c>
      <c r="S1178" s="137" t="s">
        <v>254</v>
      </c>
    </row>
    <row r="1179" spans="1:19" s="137" customFormat="1">
      <c r="A1179" s="137" t="s">
        <v>186</v>
      </c>
      <c r="B1179" s="137" t="s">
        <v>120</v>
      </c>
      <c r="C1179" s="137" t="s">
        <v>185</v>
      </c>
      <c r="D1179" s="137" t="s">
        <v>248</v>
      </c>
      <c r="E1179" s="137">
        <v>32699</v>
      </c>
      <c r="F1179" s="137" t="s">
        <v>5</v>
      </c>
      <c r="G1179" s="137" t="s">
        <v>28</v>
      </c>
      <c r="H1179" s="137" t="s">
        <v>341</v>
      </c>
      <c r="I1179" s="137">
        <v>512887018</v>
      </c>
      <c r="J1179" s="137" t="s">
        <v>180</v>
      </c>
      <c r="K1179" s="21">
        <v>46158.622870370367</v>
      </c>
      <c r="L1179" s="21">
        <v>46159.774467592593</v>
      </c>
      <c r="M1179" s="137" t="s">
        <v>353</v>
      </c>
      <c r="N1179" s="137" t="s">
        <v>354</v>
      </c>
      <c r="O1179" s="137" t="s">
        <v>39</v>
      </c>
      <c r="P1179" s="137">
        <v>0</v>
      </c>
      <c r="Q1179" s="137" t="s">
        <v>191</v>
      </c>
      <c r="R1179" s="137" t="s">
        <v>342</v>
      </c>
      <c r="S1179" s="137" t="s">
        <v>254</v>
      </c>
    </row>
    <row r="1180" spans="1:19" s="137" customFormat="1">
      <c r="A1180" s="137" t="s">
        <v>186</v>
      </c>
      <c r="B1180" s="137" t="s">
        <v>120</v>
      </c>
      <c r="C1180" s="137" t="s">
        <v>185</v>
      </c>
      <c r="D1180" s="137" t="s">
        <v>248</v>
      </c>
      <c r="E1180" s="137">
        <v>32699</v>
      </c>
      <c r="F1180" s="137" t="s">
        <v>5</v>
      </c>
      <c r="G1180" s="137" t="s">
        <v>28</v>
      </c>
      <c r="H1180" s="137" t="s">
        <v>341</v>
      </c>
      <c r="I1180" s="137">
        <v>512887018</v>
      </c>
      <c r="J1180" s="137" t="s">
        <v>180</v>
      </c>
      <c r="K1180" s="21">
        <v>46158.622870370367</v>
      </c>
      <c r="L1180" s="21">
        <v>46159.774467592593</v>
      </c>
      <c r="M1180" s="137" t="s">
        <v>353</v>
      </c>
      <c r="N1180" s="137" t="s">
        <v>355</v>
      </c>
      <c r="O1180" s="137" t="s">
        <v>35</v>
      </c>
      <c r="P1180" s="137">
        <v>0</v>
      </c>
      <c r="Q1180" s="137" t="s">
        <v>191</v>
      </c>
      <c r="R1180" s="137" t="s">
        <v>342</v>
      </c>
      <c r="S1180" s="137" t="s">
        <v>254</v>
      </c>
    </row>
    <row r="1181" spans="1:19" s="137" customFormat="1">
      <c r="A1181" s="137" t="s">
        <v>186</v>
      </c>
      <c r="B1181" s="137" t="s">
        <v>120</v>
      </c>
      <c r="C1181" s="137" t="s">
        <v>185</v>
      </c>
      <c r="D1181" s="137" t="s">
        <v>248</v>
      </c>
      <c r="E1181" s="137">
        <v>32699</v>
      </c>
      <c r="F1181" s="137" t="s">
        <v>5</v>
      </c>
      <c r="G1181" s="137" t="s">
        <v>28</v>
      </c>
      <c r="H1181" s="137" t="s">
        <v>341</v>
      </c>
      <c r="I1181" s="137">
        <v>512887018</v>
      </c>
      <c r="J1181" s="137" t="s">
        <v>180</v>
      </c>
      <c r="K1181" s="21">
        <v>46158.622870370367</v>
      </c>
      <c r="L1181" s="21">
        <v>46159.774467592593</v>
      </c>
      <c r="M1181" s="137" t="s">
        <v>353</v>
      </c>
      <c r="N1181" s="137" t="s">
        <v>356</v>
      </c>
      <c r="O1181" s="137" t="s">
        <v>39</v>
      </c>
      <c r="P1181" s="137">
        <v>0</v>
      </c>
      <c r="Q1181" s="137" t="s">
        <v>191</v>
      </c>
      <c r="R1181" s="137" t="s">
        <v>342</v>
      </c>
      <c r="S1181" s="137" t="s">
        <v>254</v>
      </c>
    </row>
    <row r="1182" spans="1:19" s="137" customFormat="1">
      <c r="A1182" s="137" t="s">
        <v>186</v>
      </c>
      <c r="B1182" s="137" t="s">
        <v>120</v>
      </c>
      <c r="C1182" s="137" t="s">
        <v>185</v>
      </c>
      <c r="D1182" s="137" t="s">
        <v>248</v>
      </c>
      <c r="E1182" s="137">
        <v>32699</v>
      </c>
      <c r="F1182" s="137" t="s">
        <v>5</v>
      </c>
      <c r="G1182" s="137" t="s">
        <v>28</v>
      </c>
      <c r="H1182" s="137" t="s">
        <v>341</v>
      </c>
      <c r="I1182" s="137">
        <v>512887018</v>
      </c>
      <c r="J1182" s="137" t="s">
        <v>180</v>
      </c>
      <c r="K1182" s="21">
        <v>46158.622870370367</v>
      </c>
      <c r="L1182" s="21">
        <v>46159.774467592593</v>
      </c>
      <c r="M1182" s="137" t="s">
        <v>353</v>
      </c>
      <c r="N1182" s="137" t="s">
        <v>357</v>
      </c>
      <c r="O1182" s="137" t="s">
        <v>39</v>
      </c>
      <c r="P1182" s="137">
        <v>0</v>
      </c>
      <c r="Q1182" s="137" t="s">
        <v>191</v>
      </c>
      <c r="R1182" s="137" t="s">
        <v>342</v>
      </c>
      <c r="S1182" s="137" t="s">
        <v>254</v>
      </c>
    </row>
    <row r="1183" spans="1:19" s="137" customFormat="1">
      <c r="A1183" s="137" t="s">
        <v>186</v>
      </c>
      <c r="B1183" s="137" t="s">
        <v>120</v>
      </c>
      <c r="C1183" s="137" t="s">
        <v>185</v>
      </c>
      <c r="D1183" s="137" t="s">
        <v>248</v>
      </c>
      <c r="E1183" s="137">
        <v>32699</v>
      </c>
      <c r="F1183" s="137" t="s">
        <v>5</v>
      </c>
      <c r="G1183" s="137" t="s">
        <v>28</v>
      </c>
      <c r="H1183" s="137" t="s">
        <v>341</v>
      </c>
      <c r="I1183" s="137">
        <v>512887018</v>
      </c>
      <c r="J1183" s="137" t="s">
        <v>180</v>
      </c>
      <c r="K1183" s="21">
        <v>46158.622870370367</v>
      </c>
      <c r="L1183" s="21">
        <v>46159.774467592593</v>
      </c>
      <c r="M1183" s="137" t="s">
        <v>358</v>
      </c>
      <c r="N1183" s="137" t="s">
        <v>359</v>
      </c>
      <c r="O1183" s="137" t="s">
        <v>39</v>
      </c>
      <c r="P1183" s="137">
        <v>0</v>
      </c>
      <c r="Q1183" s="137" t="s">
        <v>191</v>
      </c>
      <c r="R1183" s="137" t="s">
        <v>342</v>
      </c>
      <c r="S1183" s="137" t="s">
        <v>254</v>
      </c>
    </row>
    <row r="1184" spans="1:19" s="137" customFormat="1">
      <c r="A1184" s="137" t="s">
        <v>186</v>
      </c>
      <c r="B1184" s="137" t="s">
        <v>120</v>
      </c>
      <c r="C1184" s="137" t="s">
        <v>185</v>
      </c>
      <c r="D1184" s="137" t="s">
        <v>248</v>
      </c>
      <c r="E1184" s="137">
        <v>32699</v>
      </c>
      <c r="F1184" s="137" t="s">
        <v>5</v>
      </c>
      <c r="G1184" s="137" t="s">
        <v>28</v>
      </c>
      <c r="H1184" s="137" t="s">
        <v>341</v>
      </c>
      <c r="I1184" s="137">
        <v>512887018</v>
      </c>
      <c r="J1184" s="137" t="s">
        <v>180</v>
      </c>
      <c r="K1184" s="21">
        <v>46158.622870370367</v>
      </c>
      <c r="L1184" s="21">
        <v>46159.774467592593</v>
      </c>
      <c r="M1184" s="137" t="s">
        <v>358</v>
      </c>
      <c r="N1184" s="137" t="s">
        <v>360</v>
      </c>
      <c r="O1184" s="137" t="s">
        <v>35</v>
      </c>
      <c r="P1184" s="137">
        <v>0</v>
      </c>
      <c r="Q1184" s="137" t="s">
        <v>191</v>
      </c>
      <c r="R1184" s="137" t="s">
        <v>342</v>
      </c>
      <c r="S1184" s="137" t="s">
        <v>254</v>
      </c>
    </row>
    <row r="1185" spans="1:19" s="137" customFormat="1">
      <c r="A1185" s="137" t="s">
        <v>186</v>
      </c>
      <c r="B1185" s="137" t="s">
        <v>120</v>
      </c>
      <c r="C1185" s="137" t="s">
        <v>185</v>
      </c>
      <c r="D1185" s="137" t="s">
        <v>248</v>
      </c>
      <c r="E1185" s="137">
        <v>32699</v>
      </c>
      <c r="F1185" s="137" t="s">
        <v>5</v>
      </c>
      <c r="G1185" s="137" t="s">
        <v>28</v>
      </c>
      <c r="H1185" s="137" t="s">
        <v>341</v>
      </c>
      <c r="I1185" s="137">
        <v>512887018</v>
      </c>
      <c r="J1185" s="137" t="s">
        <v>180</v>
      </c>
      <c r="K1185" s="21">
        <v>46158.622870370367</v>
      </c>
      <c r="L1185" s="21">
        <v>46159.774467592593</v>
      </c>
      <c r="M1185" s="137" t="s">
        <v>358</v>
      </c>
      <c r="N1185" s="137" t="s">
        <v>361</v>
      </c>
      <c r="O1185" s="137" t="s">
        <v>41</v>
      </c>
      <c r="P1185" s="137">
        <v>0</v>
      </c>
      <c r="Q1185" s="137" t="s">
        <v>191</v>
      </c>
      <c r="R1185" s="137" t="s">
        <v>342</v>
      </c>
      <c r="S1185" s="137" t="s">
        <v>254</v>
      </c>
    </row>
    <row r="1186" spans="1:19" s="137" customFormat="1">
      <c r="A1186" s="137" t="s">
        <v>186</v>
      </c>
      <c r="B1186" s="137" t="s">
        <v>120</v>
      </c>
      <c r="C1186" s="137" t="s">
        <v>185</v>
      </c>
      <c r="D1186" s="137" t="s">
        <v>248</v>
      </c>
      <c r="E1186" s="137">
        <v>32699</v>
      </c>
      <c r="F1186" s="137" t="s">
        <v>5</v>
      </c>
      <c r="G1186" s="137" t="s">
        <v>28</v>
      </c>
      <c r="H1186" s="137" t="s">
        <v>341</v>
      </c>
      <c r="I1186" s="137">
        <v>512887018</v>
      </c>
      <c r="J1186" s="137" t="s">
        <v>180</v>
      </c>
      <c r="K1186" s="21">
        <v>46158.622870370367</v>
      </c>
      <c r="L1186" s="21">
        <v>46159.774467592593</v>
      </c>
      <c r="M1186" s="137" t="s">
        <v>362</v>
      </c>
      <c r="N1186" s="137" t="s">
        <v>363</v>
      </c>
      <c r="O1186" s="137" t="s">
        <v>37</v>
      </c>
      <c r="P1186" s="137">
        <v>0</v>
      </c>
      <c r="Q1186" s="137" t="s">
        <v>191</v>
      </c>
      <c r="R1186" s="137" t="s">
        <v>342</v>
      </c>
      <c r="S1186" s="137" t="s">
        <v>254</v>
      </c>
    </row>
    <row r="1187" spans="1:19" s="137" customFormat="1">
      <c r="A1187" s="137" t="s">
        <v>186</v>
      </c>
      <c r="B1187" s="137" t="s">
        <v>120</v>
      </c>
      <c r="C1187" s="137" t="s">
        <v>185</v>
      </c>
      <c r="D1187" s="137" t="s">
        <v>248</v>
      </c>
      <c r="E1187" s="137">
        <v>32699</v>
      </c>
      <c r="F1187" s="137" t="s">
        <v>5</v>
      </c>
      <c r="G1187" s="137" t="s">
        <v>28</v>
      </c>
      <c r="H1187" s="137" t="s">
        <v>341</v>
      </c>
      <c r="I1187" s="137">
        <v>512887018</v>
      </c>
      <c r="J1187" s="137" t="s">
        <v>180</v>
      </c>
      <c r="K1187" s="21">
        <v>46158.622870370367</v>
      </c>
      <c r="L1187" s="21">
        <v>46159.774467592593</v>
      </c>
      <c r="M1187" s="137" t="s">
        <v>364</v>
      </c>
      <c r="N1187" s="137" t="s">
        <v>365</v>
      </c>
      <c r="O1187" s="137" t="s">
        <v>35</v>
      </c>
      <c r="P1187" s="137">
        <v>0</v>
      </c>
      <c r="Q1187" s="137" t="s">
        <v>191</v>
      </c>
      <c r="R1187" s="137" t="s">
        <v>342</v>
      </c>
      <c r="S1187" s="137" t="s">
        <v>254</v>
      </c>
    </row>
    <row r="1188" spans="1:19" s="137" customFormat="1">
      <c r="A1188" s="137" t="s">
        <v>186</v>
      </c>
      <c r="B1188" s="137" t="s">
        <v>120</v>
      </c>
      <c r="C1188" s="137" t="s">
        <v>185</v>
      </c>
      <c r="D1188" s="137" t="s">
        <v>248</v>
      </c>
      <c r="E1188" s="137">
        <v>32699</v>
      </c>
      <c r="F1188" s="137" t="s">
        <v>5</v>
      </c>
      <c r="G1188" s="137" t="s">
        <v>28</v>
      </c>
      <c r="H1188" s="137" t="s">
        <v>341</v>
      </c>
      <c r="I1188" s="137">
        <v>512887018</v>
      </c>
      <c r="J1188" s="137" t="s">
        <v>180</v>
      </c>
      <c r="K1188" s="21">
        <v>46158.622870370367</v>
      </c>
      <c r="L1188" s="21">
        <v>46159.774467592593</v>
      </c>
      <c r="M1188" s="137" t="s">
        <v>364</v>
      </c>
      <c r="N1188" s="137" t="s">
        <v>366</v>
      </c>
      <c r="O1188" s="137" t="s">
        <v>35</v>
      </c>
      <c r="P1188" s="137">
        <v>0</v>
      </c>
      <c r="Q1188" s="137" t="s">
        <v>191</v>
      </c>
      <c r="R1188" s="137" t="s">
        <v>342</v>
      </c>
      <c r="S1188" s="137" t="s">
        <v>254</v>
      </c>
    </row>
    <row r="1189" spans="1:19" s="137" customFormat="1">
      <c r="A1189" s="137" t="s">
        <v>186</v>
      </c>
      <c r="B1189" s="137" t="s">
        <v>120</v>
      </c>
      <c r="C1189" s="137" t="s">
        <v>185</v>
      </c>
      <c r="D1189" s="137" t="s">
        <v>248</v>
      </c>
      <c r="E1189" s="137">
        <v>32699</v>
      </c>
      <c r="F1189" s="137" t="s">
        <v>5</v>
      </c>
      <c r="G1189" s="137" t="s">
        <v>28</v>
      </c>
      <c r="H1189" s="137" t="s">
        <v>341</v>
      </c>
      <c r="I1189" s="137">
        <v>512887018</v>
      </c>
      <c r="J1189" s="137" t="s">
        <v>180</v>
      </c>
      <c r="K1189" s="21">
        <v>46158.622870370367</v>
      </c>
      <c r="L1189" s="21">
        <v>46159.774467592593</v>
      </c>
      <c r="M1189" s="137" t="s">
        <v>364</v>
      </c>
      <c r="N1189" s="137" t="s">
        <v>367</v>
      </c>
      <c r="O1189" s="137" t="s">
        <v>41</v>
      </c>
      <c r="P1189" s="137">
        <v>0</v>
      </c>
      <c r="Q1189" s="137" t="s">
        <v>191</v>
      </c>
      <c r="R1189" s="137" t="s">
        <v>342</v>
      </c>
      <c r="S1189" s="137" t="s">
        <v>254</v>
      </c>
    </row>
    <row r="1190" spans="1:19" s="137" customFormat="1">
      <c r="A1190" s="137" t="s">
        <v>186</v>
      </c>
      <c r="B1190" s="137" t="s">
        <v>120</v>
      </c>
      <c r="C1190" s="137" t="s">
        <v>185</v>
      </c>
      <c r="D1190" s="137" t="s">
        <v>310</v>
      </c>
      <c r="E1190" s="137">
        <v>31924</v>
      </c>
      <c r="F1190" s="137" t="s">
        <v>5</v>
      </c>
      <c r="G1190" s="137" t="s">
        <v>28</v>
      </c>
      <c r="H1190" s="137" t="s">
        <v>341</v>
      </c>
      <c r="I1190" s="137">
        <v>512802862</v>
      </c>
      <c r="J1190" s="137" t="s">
        <v>180</v>
      </c>
      <c r="K1190" s="21">
        <v>46157.40320601852</v>
      </c>
      <c r="L1190" s="21">
        <v>46159.778599537036</v>
      </c>
      <c r="M1190" s="137" t="s">
        <v>287</v>
      </c>
      <c r="N1190" s="137" t="s">
        <v>287</v>
      </c>
      <c r="O1190" s="137" t="s">
        <v>35</v>
      </c>
      <c r="P1190" s="137">
        <v>0</v>
      </c>
      <c r="Q1190" s="137" t="s">
        <v>191</v>
      </c>
      <c r="R1190" s="137" t="s">
        <v>342</v>
      </c>
    </row>
    <row r="1191" spans="1:19" s="137" customFormat="1">
      <c r="A1191" s="137" t="s">
        <v>186</v>
      </c>
      <c r="B1191" s="137" t="s">
        <v>120</v>
      </c>
      <c r="C1191" s="137" t="s">
        <v>185</v>
      </c>
      <c r="D1191" s="137" t="s">
        <v>310</v>
      </c>
      <c r="E1191" s="137">
        <v>31924</v>
      </c>
      <c r="F1191" s="137" t="s">
        <v>5</v>
      </c>
      <c r="G1191" s="137" t="s">
        <v>28</v>
      </c>
      <c r="H1191" s="137" t="s">
        <v>341</v>
      </c>
      <c r="I1191" s="137">
        <v>512802862</v>
      </c>
      <c r="J1191" s="137" t="s">
        <v>180</v>
      </c>
      <c r="K1191" s="21">
        <v>46157.40320601852</v>
      </c>
      <c r="L1191" s="21">
        <v>46159.778599537036</v>
      </c>
      <c r="M1191" s="137" t="s">
        <v>343</v>
      </c>
      <c r="N1191" s="137" t="s">
        <v>288</v>
      </c>
      <c r="O1191" s="137" t="s">
        <v>39</v>
      </c>
      <c r="P1191" s="137">
        <v>0</v>
      </c>
      <c r="Q1191" s="137" t="s">
        <v>191</v>
      </c>
      <c r="R1191" s="137" t="s">
        <v>342</v>
      </c>
    </row>
    <row r="1192" spans="1:19" s="137" customFormat="1">
      <c r="A1192" s="137" t="s">
        <v>186</v>
      </c>
      <c r="B1192" s="137" t="s">
        <v>120</v>
      </c>
      <c r="C1192" s="137" t="s">
        <v>185</v>
      </c>
      <c r="D1192" s="137" t="s">
        <v>310</v>
      </c>
      <c r="E1192" s="137">
        <v>31924</v>
      </c>
      <c r="F1192" s="137" t="s">
        <v>5</v>
      </c>
      <c r="G1192" s="137" t="s">
        <v>28</v>
      </c>
      <c r="H1192" s="137" t="s">
        <v>341</v>
      </c>
      <c r="I1192" s="137">
        <v>512802862</v>
      </c>
      <c r="J1192" s="137" t="s">
        <v>180</v>
      </c>
      <c r="K1192" s="21">
        <v>46157.40320601852</v>
      </c>
      <c r="L1192" s="21">
        <v>46159.778599537036</v>
      </c>
      <c r="M1192" s="137" t="s">
        <v>343</v>
      </c>
      <c r="N1192" s="137" t="s">
        <v>193</v>
      </c>
      <c r="O1192" s="137" t="s">
        <v>35</v>
      </c>
      <c r="P1192" s="137">
        <v>0</v>
      </c>
      <c r="Q1192" s="137" t="s">
        <v>191</v>
      </c>
      <c r="R1192" s="137" t="s">
        <v>342</v>
      </c>
    </row>
    <row r="1193" spans="1:19" s="137" customFormat="1">
      <c r="A1193" s="137" t="s">
        <v>186</v>
      </c>
      <c r="B1193" s="137" t="s">
        <v>120</v>
      </c>
      <c r="C1193" s="137" t="s">
        <v>185</v>
      </c>
      <c r="D1193" s="137" t="s">
        <v>310</v>
      </c>
      <c r="E1193" s="137">
        <v>31924</v>
      </c>
      <c r="F1193" s="137" t="s">
        <v>5</v>
      </c>
      <c r="G1193" s="137" t="s">
        <v>28</v>
      </c>
      <c r="H1193" s="137" t="s">
        <v>341</v>
      </c>
      <c r="I1193" s="137">
        <v>512802862</v>
      </c>
      <c r="J1193" s="137" t="s">
        <v>180</v>
      </c>
      <c r="K1193" s="21">
        <v>46157.40320601852</v>
      </c>
      <c r="L1193" s="21">
        <v>46159.778599537036</v>
      </c>
      <c r="M1193" s="137" t="s">
        <v>344</v>
      </c>
      <c r="N1193" s="137" t="s">
        <v>345</v>
      </c>
      <c r="O1193" s="137" t="s">
        <v>39</v>
      </c>
      <c r="P1193" s="137">
        <v>0</v>
      </c>
      <c r="Q1193" s="137" t="s">
        <v>191</v>
      </c>
      <c r="R1193" s="137" t="s">
        <v>342</v>
      </c>
    </row>
    <row r="1194" spans="1:19" s="137" customFormat="1">
      <c r="A1194" s="137" t="s">
        <v>186</v>
      </c>
      <c r="B1194" s="137" t="s">
        <v>120</v>
      </c>
      <c r="C1194" s="137" t="s">
        <v>185</v>
      </c>
      <c r="D1194" s="137" t="s">
        <v>310</v>
      </c>
      <c r="E1194" s="137">
        <v>31924</v>
      </c>
      <c r="F1194" s="137" t="s">
        <v>5</v>
      </c>
      <c r="G1194" s="137" t="s">
        <v>28</v>
      </c>
      <c r="H1194" s="137" t="s">
        <v>341</v>
      </c>
      <c r="I1194" s="137">
        <v>512802862</v>
      </c>
      <c r="J1194" s="137" t="s">
        <v>180</v>
      </c>
      <c r="K1194" s="21">
        <v>46157.40320601852</v>
      </c>
      <c r="L1194" s="21">
        <v>46159.778599537036</v>
      </c>
      <c r="M1194" s="137" t="s">
        <v>344</v>
      </c>
      <c r="N1194" s="137" t="s">
        <v>346</v>
      </c>
      <c r="O1194" s="137" t="s">
        <v>39</v>
      </c>
      <c r="P1194" s="137">
        <v>0</v>
      </c>
      <c r="Q1194" s="137" t="s">
        <v>191</v>
      </c>
      <c r="R1194" s="137" t="s">
        <v>342</v>
      </c>
    </row>
    <row r="1195" spans="1:19" s="137" customFormat="1">
      <c r="A1195" s="137" t="s">
        <v>186</v>
      </c>
      <c r="B1195" s="137" t="s">
        <v>120</v>
      </c>
      <c r="C1195" s="137" t="s">
        <v>185</v>
      </c>
      <c r="D1195" s="137" t="s">
        <v>310</v>
      </c>
      <c r="E1195" s="137">
        <v>31924</v>
      </c>
      <c r="F1195" s="137" t="s">
        <v>5</v>
      </c>
      <c r="G1195" s="137" t="s">
        <v>28</v>
      </c>
      <c r="H1195" s="137" t="s">
        <v>341</v>
      </c>
      <c r="I1195" s="137">
        <v>512802862</v>
      </c>
      <c r="J1195" s="137" t="s">
        <v>180</v>
      </c>
      <c r="K1195" s="21">
        <v>46157.40320601852</v>
      </c>
      <c r="L1195" s="21">
        <v>46159.778599537036</v>
      </c>
      <c r="M1195" s="137" t="s">
        <v>347</v>
      </c>
      <c r="N1195" s="137" t="s">
        <v>348</v>
      </c>
      <c r="O1195" s="137" t="s">
        <v>41</v>
      </c>
      <c r="P1195" s="137">
        <v>0</v>
      </c>
      <c r="Q1195" s="137" t="s">
        <v>191</v>
      </c>
      <c r="R1195" s="137" t="s">
        <v>342</v>
      </c>
    </row>
    <row r="1196" spans="1:19" s="137" customFormat="1">
      <c r="A1196" s="137" t="s">
        <v>186</v>
      </c>
      <c r="B1196" s="137" t="s">
        <v>120</v>
      </c>
      <c r="C1196" s="137" t="s">
        <v>185</v>
      </c>
      <c r="D1196" s="137" t="s">
        <v>310</v>
      </c>
      <c r="E1196" s="137">
        <v>31924</v>
      </c>
      <c r="F1196" s="137" t="s">
        <v>5</v>
      </c>
      <c r="G1196" s="137" t="s">
        <v>28</v>
      </c>
      <c r="H1196" s="137" t="s">
        <v>341</v>
      </c>
      <c r="I1196" s="137">
        <v>512802862</v>
      </c>
      <c r="J1196" s="137" t="s">
        <v>180</v>
      </c>
      <c r="K1196" s="21">
        <v>46157.40320601852</v>
      </c>
      <c r="L1196" s="21">
        <v>46159.778599537036</v>
      </c>
      <c r="M1196" s="137" t="s">
        <v>347</v>
      </c>
      <c r="N1196" s="137" t="s">
        <v>349</v>
      </c>
      <c r="O1196" s="137" t="s">
        <v>39</v>
      </c>
      <c r="P1196" s="137">
        <v>0</v>
      </c>
      <c r="Q1196" s="137" t="s">
        <v>191</v>
      </c>
      <c r="R1196" s="137" t="s">
        <v>342</v>
      </c>
    </row>
    <row r="1197" spans="1:19" s="137" customFormat="1">
      <c r="A1197" s="137" t="s">
        <v>186</v>
      </c>
      <c r="B1197" s="137" t="s">
        <v>120</v>
      </c>
      <c r="C1197" s="137" t="s">
        <v>185</v>
      </c>
      <c r="D1197" s="137" t="s">
        <v>310</v>
      </c>
      <c r="E1197" s="137">
        <v>31924</v>
      </c>
      <c r="F1197" s="137" t="s">
        <v>5</v>
      </c>
      <c r="G1197" s="137" t="s">
        <v>28</v>
      </c>
      <c r="H1197" s="137" t="s">
        <v>341</v>
      </c>
      <c r="I1197" s="137">
        <v>512802862</v>
      </c>
      <c r="J1197" s="137" t="s">
        <v>180</v>
      </c>
      <c r="K1197" s="21">
        <v>46157.40320601852</v>
      </c>
      <c r="L1197" s="21">
        <v>46159.778599537036</v>
      </c>
      <c r="M1197" s="137" t="s">
        <v>347</v>
      </c>
      <c r="N1197" s="137" t="s">
        <v>329</v>
      </c>
      <c r="O1197" s="137" t="s">
        <v>35</v>
      </c>
      <c r="P1197" s="137">
        <v>0</v>
      </c>
      <c r="Q1197" s="137" t="s">
        <v>191</v>
      </c>
      <c r="R1197" s="137" t="s">
        <v>342</v>
      </c>
    </row>
    <row r="1198" spans="1:19" s="137" customFormat="1">
      <c r="A1198" s="137" t="s">
        <v>186</v>
      </c>
      <c r="B1198" s="137" t="s">
        <v>120</v>
      </c>
      <c r="C1198" s="137" t="s">
        <v>185</v>
      </c>
      <c r="D1198" s="137" t="s">
        <v>310</v>
      </c>
      <c r="E1198" s="137">
        <v>31924</v>
      </c>
      <c r="F1198" s="137" t="s">
        <v>5</v>
      </c>
      <c r="G1198" s="137" t="s">
        <v>28</v>
      </c>
      <c r="H1198" s="137" t="s">
        <v>341</v>
      </c>
      <c r="I1198" s="137">
        <v>512802862</v>
      </c>
      <c r="J1198" s="137" t="s">
        <v>180</v>
      </c>
      <c r="K1198" s="21">
        <v>46157.40320601852</v>
      </c>
      <c r="L1198" s="21">
        <v>46159.778599537036</v>
      </c>
      <c r="M1198" s="137" t="s">
        <v>347</v>
      </c>
      <c r="N1198" s="137" t="s">
        <v>194</v>
      </c>
      <c r="O1198" s="137" t="s">
        <v>41</v>
      </c>
      <c r="P1198" s="137">
        <v>0</v>
      </c>
      <c r="Q1198" s="137" t="s">
        <v>191</v>
      </c>
      <c r="R1198" s="137" t="s">
        <v>342</v>
      </c>
    </row>
    <row r="1199" spans="1:19" s="137" customFormat="1">
      <c r="A1199" s="137" t="s">
        <v>186</v>
      </c>
      <c r="B1199" s="137" t="s">
        <v>120</v>
      </c>
      <c r="C1199" s="137" t="s">
        <v>185</v>
      </c>
      <c r="D1199" s="137" t="s">
        <v>310</v>
      </c>
      <c r="E1199" s="137">
        <v>31924</v>
      </c>
      <c r="F1199" s="137" t="s">
        <v>5</v>
      </c>
      <c r="G1199" s="137" t="s">
        <v>28</v>
      </c>
      <c r="H1199" s="137" t="s">
        <v>341</v>
      </c>
      <c r="I1199" s="137">
        <v>512802862</v>
      </c>
      <c r="J1199" s="137" t="s">
        <v>180</v>
      </c>
      <c r="K1199" s="21">
        <v>46157.40320601852</v>
      </c>
      <c r="L1199" s="21">
        <v>46159.778599537036</v>
      </c>
      <c r="M1199" s="137" t="s">
        <v>347</v>
      </c>
      <c r="N1199" s="137" t="s">
        <v>350</v>
      </c>
      <c r="O1199" s="137" t="s">
        <v>39</v>
      </c>
      <c r="P1199" s="137">
        <v>0</v>
      </c>
      <c r="Q1199" s="137" t="s">
        <v>191</v>
      </c>
      <c r="R1199" s="137" t="s">
        <v>342</v>
      </c>
    </row>
    <row r="1200" spans="1:19" s="137" customFormat="1">
      <c r="A1200" s="137" t="s">
        <v>186</v>
      </c>
      <c r="B1200" s="137" t="s">
        <v>120</v>
      </c>
      <c r="C1200" s="137" t="s">
        <v>185</v>
      </c>
      <c r="D1200" s="137" t="s">
        <v>310</v>
      </c>
      <c r="E1200" s="137">
        <v>31924</v>
      </c>
      <c r="F1200" s="137" t="s">
        <v>5</v>
      </c>
      <c r="G1200" s="137" t="s">
        <v>28</v>
      </c>
      <c r="H1200" s="137" t="s">
        <v>341</v>
      </c>
      <c r="I1200" s="137">
        <v>512802862</v>
      </c>
      <c r="J1200" s="137" t="s">
        <v>180</v>
      </c>
      <c r="K1200" s="21">
        <v>46157.40320601852</v>
      </c>
      <c r="L1200" s="21">
        <v>46159.778599537036</v>
      </c>
      <c r="M1200" s="137" t="s">
        <v>347</v>
      </c>
      <c r="N1200" s="137" t="s">
        <v>195</v>
      </c>
      <c r="O1200" s="137" t="s">
        <v>41</v>
      </c>
      <c r="P1200" s="137">
        <v>0</v>
      </c>
      <c r="Q1200" s="137" t="s">
        <v>191</v>
      </c>
      <c r="R1200" s="137" t="s">
        <v>342</v>
      </c>
    </row>
    <row r="1201" spans="1:18" s="137" customFormat="1">
      <c r="A1201" s="137" t="s">
        <v>186</v>
      </c>
      <c r="B1201" s="137" t="s">
        <v>120</v>
      </c>
      <c r="C1201" s="137" t="s">
        <v>185</v>
      </c>
      <c r="D1201" s="137" t="s">
        <v>310</v>
      </c>
      <c r="E1201" s="137">
        <v>31924</v>
      </c>
      <c r="F1201" s="137" t="s">
        <v>5</v>
      </c>
      <c r="G1201" s="137" t="s">
        <v>28</v>
      </c>
      <c r="H1201" s="137" t="s">
        <v>341</v>
      </c>
      <c r="I1201" s="137">
        <v>512802862</v>
      </c>
      <c r="J1201" s="137" t="s">
        <v>180</v>
      </c>
      <c r="K1201" s="21">
        <v>46157.40320601852</v>
      </c>
      <c r="L1201" s="21">
        <v>46159.778599537036</v>
      </c>
      <c r="M1201" s="137" t="s">
        <v>347</v>
      </c>
      <c r="N1201" s="137" t="s">
        <v>351</v>
      </c>
      <c r="O1201" s="137" t="s">
        <v>35</v>
      </c>
      <c r="P1201" s="137">
        <v>0</v>
      </c>
      <c r="Q1201" s="137" t="s">
        <v>191</v>
      </c>
      <c r="R1201" s="137" t="s">
        <v>342</v>
      </c>
    </row>
    <row r="1202" spans="1:18" s="137" customFormat="1">
      <c r="A1202" s="137" t="s">
        <v>186</v>
      </c>
      <c r="B1202" s="137" t="s">
        <v>120</v>
      </c>
      <c r="C1202" s="137" t="s">
        <v>185</v>
      </c>
      <c r="D1202" s="137" t="s">
        <v>310</v>
      </c>
      <c r="E1202" s="137">
        <v>31924</v>
      </c>
      <c r="F1202" s="137" t="s">
        <v>5</v>
      </c>
      <c r="G1202" s="137" t="s">
        <v>28</v>
      </c>
      <c r="H1202" s="137" t="s">
        <v>341</v>
      </c>
      <c r="I1202" s="137">
        <v>512802862</v>
      </c>
      <c r="J1202" s="137" t="s">
        <v>180</v>
      </c>
      <c r="K1202" s="21">
        <v>46157.40320601852</v>
      </c>
      <c r="L1202" s="21">
        <v>46159.778599537036</v>
      </c>
      <c r="M1202" s="137" t="s">
        <v>347</v>
      </c>
      <c r="N1202" s="137" t="s">
        <v>196</v>
      </c>
      <c r="O1202" s="137" t="s">
        <v>41</v>
      </c>
      <c r="P1202" s="137">
        <v>0</v>
      </c>
      <c r="Q1202" s="137" t="s">
        <v>191</v>
      </c>
      <c r="R1202" s="137" t="s">
        <v>342</v>
      </c>
    </row>
    <row r="1203" spans="1:18" s="137" customFormat="1">
      <c r="A1203" s="137" t="s">
        <v>186</v>
      </c>
      <c r="B1203" s="137" t="s">
        <v>120</v>
      </c>
      <c r="C1203" s="137" t="s">
        <v>185</v>
      </c>
      <c r="D1203" s="137" t="s">
        <v>310</v>
      </c>
      <c r="E1203" s="137">
        <v>31924</v>
      </c>
      <c r="F1203" s="137" t="s">
        <v>5</v>
      </c>
      <c r="G1203" s="137" t="s">
        <v>28</v>
      </c>
      <c r="H1203" s="137" t="s">
        <v>341</v>
      </c>
      <c r="I1203" s="137">
        <v>512802862</v>
      </c>
      <c r="J1203" s="137" t="s">
        <v>180</v>
      </c>
      <c r="K1203" s="21">
        <v>46157.40320601852</v>
      </c>
      <c r="L1203" s="21">
        <v>46159.778599537036</v>
      </c>
      <c r="M1203" s="137" t="s">
        <v>352</v>
      </c>
      <c r="N1203" s="137" t="s">
        <v>352</v>
      </c>
      <c r="O1203" s="137" t="s">
        <v>35</v>
      </c>
      <c r="P1203" s="137">
        <v>0</v>
      </c>
      <c r="Q1203" s="137" t="s">
        <v>191</v>
      </c>
      <c r="R1203" s="137" t="s">
        <v>342</v>
      </c>
    </row>
    <row r="1204" spans="1:18" s="137" customFormat="1">
      <c r="A1204" s="137" t="s">
        <v>186</v>
      </c>
      <c r="B1204" s="137" t="s">
        <v>120</v>
      </c>
      <c r="C1204" s="137" t="s">
        <v>185</v>
      </c>
      <c r="D1204" s="137" t="s">
        <v>310</v>
      </c>
      <c r="E1204" s="137">
        <v>31924</v>
      </c>
      <c r="F1204" s="137" t="s">
        <v>5</v>
      </c>
      <c r="G1204" s="137" t="s">
        <v>28</v>
      </c>
      <c r="H1204" s="137" t="s">
        <v>341</v>
      </c>
      <c r="I1204" s="137">
        <v>512802862</v>
      </c>
      <c r="J1204" s="137" t="s">
        <v>180</v>
      </c>
      <c r="K1204" s="21">
        <v>46157.40320601852</v>
      </c>
      <c r="L1204" s="21">
        <v>46159.778599537036</v>
      </c>
      <c r="M1204" s="137" t="s">
        <v>353</v>
      </c>
      <c r="N1204" s="137" t="s">
        <v>197</v>
      </c>
      <c r="O1204" s="137" t="s">
        <v>41</v>
      </c>
      <c r="P1204" s="137">
        <v>0</v>
      </c>
      <c r="Q1204" s="137" t="s">
        <v>191</v>
      </c>
      <c r="R1204" s="137" t="s">
        <v>342</v>
      </c>
    </row>
    <row r="1205" spans="1:18" s="137" customFormat="1">
      <c r="A1205" s="137" t="s">
        <v>186</v>
      </c>
      <c r="B1205" s="137" t="s">
        <v>120</v>
      </c>
      <c r="C1205" s="137" t="s">
        <v>185</v>
      </c>
      <c r="D1205" s="137" t="s">
        <v>310</v>
      </c>
      <c r="E1205" s="137">
        <v>31924</v>
      </c>
      <c r="F1205" s="137" t="s">
        <v>5</v>
      </c>
      <c r="G1205" s="137" t="s">
        <v>28</v>
      </c>
      <c r="H1205" s="137" t="s">
        <v>341</v>
      </c>
      <c r="I1205" s="137">
        <v>512802862</v>
      </c>
      <c r="J1205" s="137" t="s">
        <v>180</v>
      </c>
      <c r="K1205" s="21">
        <v>46157.40320601852</v>
      </c>
      <c r="L1205" s="21">
        <v>46159.778599537036</v>
      </c>
      <c r="M1205" s="137" t="s">
        <v>353</v>
      </c>
      <c r="N1205" s="137" t="s">
        <v>330</v>
      </c>
      <c r="O1205" s="137" t="s">
        <v>41</v>
      </c>
      <c r="P1205" s="137">
        <v>0</v>
      </c>
      <c r="Q1205" s="137" t="s">
        <v>191</v>
      </c>
      <c r="R1205" s="137" t="s">
        <v>342</v>
      </c>
    </row>
    <row r="1206" spans="1:18" s="137" customFormat="1">
      <c r="A1206" s="137" t="s">
        <v>186</v>
      </c>
      <c r="B1206" s="137" t="s">
        <v>120</v>
      </c>
      <c r="C1206" s="137" t="s">
        <v>185</v>
      </c>
      <c r="D1206" s="137" t="s">
        <v>310</v>
      </c>
      <c r="E1206" s="137">
        <v>31924</v>
      </c>
      <c r="F1206" s="137" t="s">
        <v>5</v>
      </c>
      <c r="G1206" s="137" t="s">
        <v>28</v>
      </c>
      <c r="H1206" s="137" t="s">
        <v>341</v>
      </c>
      <c r="I1206" s="137">
        <v>512802862</v>
      </c>
      <c r="J1206" s="137" t="s">
        <v>180</v>
      </c>
      <c r="K1206" s="21">
        <v>46157.40320601852</v>
      </c>
      <c r="L1206" s="21">
        <v>46159.778599537036</v>
      </c>
      <c r="M1206" s="137" t="s">
        <v>353</v>
      </c>
      <c r="N1206" s="137" t="s">
        <v>354</v>
      </c>
      <c r="O1206" s="137" t="s">
        <v>39</v>
      </c>
      <c r="P1206" s="137">
        <v>0</v>
      </c>
      <c r="Q1206" s="137" t="s">
        <v>191</v>
      </c>
      <c r="R1206" s="137" t="s">
        <v>342</v>
      </c>
    </row>
    <row r="1207" spans="1:18" s="137" customFormat="1">
      <c r="A1207" s="137" t="s">
        <v>186</v>
      </c>
      <c r="B1207" s="137" t="s">
        <v>120</v>
      </c>
      <c r="C1207" s="137" t="s">
        <v>185</v>
      </c>
      <c r="D1207" s="137" t="s">
        <v>310</v>
      </c>
      <c r="E1207" s="137">
        <v>31924</v>
      </c>
      <c r="F1207" s="137" t="s">
        <v>5</v>
      </c>
      <c r="G1207" s="137" t="s">
        <v>28</v>
      </c>
      <c r="H1207" s="137" t="s">
        <v>341</v>
      </c>
      <c r="I1207" s="137">
        <v>512802862</v>
      </c>
      <c r="J1207" s="137" t="s">
        <v>180</v>
      </c>
      <c r="K1207" s="21">
        <v>46157.40320601852</v>
      </c>
      <c r="L1207" s="21">
        <v>46159.778599537036</v>
      </c>
      <c r="M1207" s="137" t="s">
        <v>353</v>
      </c>
      <c r="N1207" s="137" t="s">
        <v>355</v>
      </c>
      <c r="O1207" s="137" t="s">
        <v>35</v>
      </c>
      <c r="P1207" s="137">
        <v>0</v>
      </c>
      <c r="Q1207" s="137" t="s">
        <v>191</v>
      </c>
      <c r="R1207" s="137" t="s">
        <v>342</v>
      </c>
    </row>
    <row r="1208" spans="1:18" s="137" customFormat="1">
      <c r="A1208" s="137" t="s">
        <v>186</v>
      </c>
      <c r="B1208" s="137" t="s">
        <v>120</v>
      </c>
      <c r="C1208" s="137" t="s">
        <v>185</v>
      </c>
      <c r="D1208" s="137" t="s">
        <v>310</v>
      </c>
      <c r="E1208" s="137">
        <v>31924</v>
      </c>
      <c r="F1208" s="137" t="s">
        <v>5</v>
      </c>
      <c r="G1208" s="137" t="s">
        <v>28</v>
      </c>
      <c r="H1208" s="137" t="s">
        <v>341</v>
      </c>
      <c r="I1208" s="137">
        <v>512802862</v>
      </c>
      <c r="J1208" s="137" t="s">
        <v>180</v>
      </c>
      <c r="K1208" s="21">
        <v>46157.40320601852</v>
      </c>
      <c r="L1208" s="21">
        <v>46159.778599537036</v>
      </c>
      <c r="M1208" s="137" t="s">
        <v>353</v>
      </c>
      <c r="N1208" s="137" t="s">
        <v>356</v>
      </c>
      <c r="O1208" s="137" t="s">
        <v>39</v>
      </c>
      <c r="P1208" s="137">
        <v>0</v>
      </c>
      <c r="Q1208" s="137" t="s">
        <v>191</v>
      </c>
      <c r="R1208" s="137" t="s">
        <v>342</v>
      </c>
    </row>
    <row r="1209" spans="1:18" s="137" customFormat="1">
      <c r="A1209" s="137" t="s">
        <v>186</v>
      </c>
      <c r="B1209" s="137" t="s">
        <v>120</v>
      </c>
      <c r="C1209" s="137" t="s">
        <v>185</v>
      </c>
      <c r="D1209" s="137" t="s">
        <v>310</v>
      </c>
      <c r="E1209" s="137">
        <v>31924</v>
      </c>
      <c r="F1209" s="137" t="s">
        <v>5</v>
      </c>
      <c r="G1209" s="137" t="s">
        <v>28</v>
      </c>
      <c r="H1209" s="137" t="s">
        <v>341</v>
      </c>
      <c r="I1209" s="137">
        <v>512802862</v>
      </c>
      <c r="J1209" s="137" t="s">
        <v>180</v>
      </c>
      <c r="K1209" s="21">
        <v>46157.40320601852</v>
      </c>
      <c r="L1209" s="21">
        <v>46159.778599537036</v>
      </c>
      <c r="M1209" s="137" t="s">
        <v>353</v>
      </c>
      <c r="N1209" s="137" t="s">
        <v>357</v>
      </c>
      <c r="O1209" s="137" t="s">
        <v>39</v>
      </c>
      <c r="P1209" s="137">
        <v>0</v>
      </c>
      <c r="Q1209" s="137" t="s">
        <v>191</v>
      </c>
      <c r="R1209" s="137" t="s">
        <v>342</v>
      </c>
    </row>
    <row r="1210" spans="1:18" s="137" customFormat="1">
      <c r="A1210" s="137" t="s">
        <v>186</v>
      </c>
      <c r="B1210" s="137" t="s">
        <v>120</v>
      </c>
      <c r="C1210" s="137" t="s">
        <v>185</v>
      </c>
      <c r="D1210" s="137" t="s">
        <v>310</v>
      </c>
      <c r="E1210" s="137">
        <v>31924</v>
      </c>
      <c r="F1210" s="137" t="s">
        <v>5</v>
      </c>
      <c r="G1210" s="137" t="s">
        <v>28</v>
      </c>
      <c r="H1210" s="137" t="s">
        <v>341</v>
      </c>
      <c r="I1210" s="137">
        <v>512802862</v>
      </c>
      <c r="J1210" s="137" t="s">
        <v>180</v>
      </c>
      <c r="K1210" s="21">
        <v>46157.40320601852</v>
      </c>
      <c r="L1210" s="21">
        <v>46159.778599537036</v>
      </c>
      <c r="M1210" s="137" t="s">
        <v>358</v>
      </c>
      <c r="N1210" s="137" t="s">
        <v>359</v>
      </c>
      <c r="O1210" s="137" t="s">
        <v>39</v>
      </c>
      <c r="P1210" s="137">
        <v>0</v>
      </c>
      <c r="Q1210" s="137" t="s">
        <v>191</v>
      </c>
      <c r="R1210" s="137" t="s">
        <v>342</v>
      </c>
    </row>
    <row r="1211" spans="1:18" s="137" customFormat="1">
      <c r="A1211" s="137" t="s">
        <v>186</v>
      </c>
      <c r="B1211" s="137" t="s">
        <v>120</v>
      </c>
      <c r="C1211" s="137" t="s">
        <v>185</v>
      </c>
      <c r="D1211" s="137" t="s">
        <v>310</v>
      </c>
      <c r="E1211" s="137">
        <v>31924</v>
      </c>
      <c r="F1211" s="137" t="s">
        <v>5</v>
      </c>
      <c r="G1211" s="137" t="s">
        <v>28</v>
      </c>
      <c r="H1211" s="137" t="s">
        <v>341</v>
      </c>
      <c r="I1211" s="137">
        <v>512802862</v>
      </c>
      <c r="J1211" s="137" t="s">
        <v>180</v>
      </c>
      <c r="K1211" s="21">
        <v>46157.40320601852</v>
      </c>
      <c r="L1211" s="21">
        <v>46159.778599537036</v>
      </c>
      <c r="M1211" s="137" t="s">
        <v>358</v>
      </c>
      <c r="N1211" s="137" t="s">
        <v>360</v>
      </c>
      <c r="O1211" s="137" t="s">
        <v>35</v>
      </c>
      <c r="P1211" s="137">
        <v>0</v>
      </c>
      <c r="Q1211" s="137" t="s">
        <v>191</v>
      </c>
      <c r="R1211" s="137" t="s">
        <v>342</v>
      </c>
    </row>
    <row r="1212" spans="1:18" s="137" customFormat="1">
      <c r="A1212" s="137" t="s">
        <v>186</v>
      </c>
      <c r="B1212" s="137" t="s">
        <v>120</v>
      </c>
      <c r="C1212" s="137" t="s">
        <v>185</v>
      </c>
      <c r="D1212" s="137" t="s">
        <v>310</v>
      </c>
      <c r="E1212" s="137">
        <v>31924</v>
      </c>
      <c r="F1212" s="137" t="s">
        <v>5</v>
      </c>
      <c r="G1212" s="137" t="s">
        <v>28</v>
      </c>
      <c r="H1212" s="137" t="s">
        <v>341</v>
      </c>
      <c r="I1212" s="137">
        <v>512802862</v>
      </c>
      <c r="J1212" s="137" t="s">
        <v>180</v>
      </c>
      <c r="K1212" s="21">
        <v>46157.40320601852</v>
      </c>
      <c r="L1212" s="21">
        <v>46159.778599537036</v>
      </c>
      <c r="M1212" s="137" t="s">
        <v>358</v>
      </c>
      <c r="N1212" s="137" t="s">
        <v>361</v>
      </c>
      <c r="O1212" s="137" t="s">
        <v>41</v>
      </c>
      <c r="P1212" s="137">
        <v>0</v>
      </c>
      <c r="Q1212" s="137" t="s">
        <v>191</v>
      </c>
      <c r="R1212" s="137" t="s">
        <v>342</v>
      </c>
    </row>
    <row r="1213" spans="1:18" s="137" customFormat="1">
      <c r="A1213" s="137" t="s">
        <v>186</v>
      </c>
      <c r="B1213" s="137" t="s">
        <v>120</v>
      </c>
      <c r="C1213" s="137" t="s">
        <v>185</v>
      </c>
      <c r="D1213" s="137" t="s">
        <v>310</v>
      </c>
      <c r="E1213" s="137">
        <v>31924</v>
      </c>
      <c r="F1213" s="137" t="s">
        <v>5</v>
      </c>
      <c r="G1213" s="137" t="s">
        <v>28</v>
      </c>
      <c r="H1213" s="137" t="s">
        <v>341</v>
      </c>
      <c r="I1213" s="137">
        <v>512802862</v>
      </c>
      <c r="J1213" s="137" t="s">
        <v>180</v>
      </c>
      <c r="K1213" s="21">
        <v>46157.40320601852</v>
      </c>
      <c r="L1213" s="21">
        <v>46159.778599537036</v>
      </c>
      <c r="M1213" s="137" t="s">
        <v>362</v>
      </c>
      <c r="N1213" s="137" t="s">
        <v>363</v>
      </c>
      <c r="O1213" s="137" t="s">
        <v>37</v>
      </c>
      <c r="P1213" s="137">
        <v>0</v>
      </c>
      <c r="Q1213" s="137" t="s">
        <v>191</v>
      </c>
      <c r="R1213" s="137" t="s">
        <v>342</v>
      </c>
    </row>
    <row r="1214" spans="1:18" s="137" customFormat="1">
      <c r="A1214" s="137" t="s">
        <v>186</v>
      </c>
      <c r="B1214" s="137" t="s">
        <v>120</v>
      </c>
      <c r="C1214" s="137" t="s">
        <v>185</v>
      </c>
      <c r="D1214" s="137" t="s">
        <v>310</v>
      </c>
      <c r="E1214" s="137">
        <v>31924</v>
      </c>
      <c r="F1214" s="137" t="s">
        <v>5</v>
      </c>
      <c r="G1214" s="137" t="s">
        <v>28</v>
      </c>
      <c r="H1214" s="137" t="s">
        <v>341</v>
      </c>
      <c r="I1214" s="137">
        <v>512802862</v>
      </c>
      <c r="J1214" s="137" t="s">
        <v>180</v>
      </c>
      <c r="K1214" s="21">
        <v>46157.40320601852</v>
      </c>
      <c r="L1214" s="21">
        <v>46159.778599537036</v>
      </c>
      <c r="M1214" s="137" t="s">
        <v>364</v>
      </c>
      <c r="N1214" s="137" t="s">
        <v>365</v>
      </c>
      <c r="O1214" s="137" t="s">
        <v>35</v>
      </c>
      <c r="P1214" s="137">
        <v>0</v>
      </c>
      <c r="Q1214" s="137" t="s">
        <v>191</v>
      </c>
      <c r="R1214" s="137" t="s">
        <v>342</v>
      </c>
    </row>
    <row r="1215" spans="1:18" s="137" customFormat="1">
      <c r="A1215" s="137" t="s">
        <v>186</v>
      </c>
      <c r="B1215" s="137" t="s">
        <v>120</v>
      </c>
      <c r="C1215" s="137" t="s">
        <v>185</v>
      </c>
      <c r="D1215" s="137" t="s">
        <v>310</v>
      </c>
      <c r="E1215" s="137">
        <v>31924</v>
      </c>
      <c r="F1215" s="137" t="s">
        <v>5</v>
      </c>
      <c r="G1215" s="137" t="s">
        <v>28</v>
      </c>
      <c r="H1215" s="137" t="s">
        <v>341</v>
      </c>
      <c r="I1215" s="137">
        <v>512802862</v>
      </c>
      <c r="J1215" s="137" t="s">
        <v>180</v>
      </c>
      <c r="K1215" s="21">
        <v>46157.40320601852</v>
      </c>
      <c r="L1215" s="21">
        <v>46159.778599537036</v>
      </c>
      <c r="M1215" s="137" t="s">
        <v>364</v>
      </c>
      <c r="N1215" s="137" t="s">
        <v>366</v>
      </c>
      <c r="O1215" s="137" t="s">
        <v>35</v>
      </c>
      <c r="P1215" s="137">
        <v>0</v>
      </c>
      <c r="Q1215" s="137" t="s">
        <v>191</v>
      </c>
      <c r="R1215" s="137" t="s">
        <v>342</v>
      </c>
    </row>
    <row r="1216" spans="1:18" s="137" customFormat="1">
      <c r="A1216" s="137" t="s">
        <v>186</v>
      </c>
      <c r="B1216" s="137" t="s">
        <v>120</v>
      </c>
      <c r="C1216" s="137" t="s">
        <v>185</v>
      </c>
      <c r="D1216" s="137" t="s">
        <v>310</v>
      </c>
      <c r="E1216" s="137">
        <v>31924</v>
      </c>
      <c r="F1216" s="137" t="s">
        <v>5</v>
      </c>
      <c r="G1216" s="137" t="s">
        <v>28</v>
      </c>
      <c r="H1216" s="137" t="s">
        <v>341</v>
      </c>
      <c r="I1216" s="137">
        <v>512802862</v>
      </c>
      <c r="J1216" s="137" t="s">
        <v>180</v>
      </c>
      <c r="K1216" s="21">
        <v>46157.40320601852</v>
      </c>
      <c r="L1216" s="21">
        <v>46159.778599537036</v>
      </c>
      <c r="M1216" s="137" t="s">
        <v>364</v>
      </c>
      <c r="N1216" s="137" t="s">
        <v>367</v>
      </c>
      <c r="O1216" s="137" t="s">
        <v>41</v>
      </c>
      <c r="P1216" s="137">
        <v>0</v>
      </c>
      <c r="Q1216" s="137" t="s">
        <v>191</v>
      </c>
      <c r="R1216" s="137" t="s">
        <v>342</v>
      </c>
    </row>
    <row r="1217" spans="1:19" s="137" customFormat="1">
      <c r="A1217" s="137" t="s">
        <v>186</v>
      </c>
      <c r="B1217" s="137" t="s">
        <v>120</v>
      </c>
      <c r="C1217" s="137" t="s">
        <v>185</v>
      </c>
      <c r="D1217" s="137" t="s">
        <v>202</v>
      </c>
      <c r="E1217" s="137">
        <v>33277</v>
      </c>
      <c r="F1217" s="137" t="s">
        <v>5</v>
      </c>
      <c r="G1217" s="137" t="s">
        <v>28</v>
      </c>
      <c r="H1217" s="137" t="s">
        <v>341</v>
      </c>
      <c r="I1217" s="137">
        <v>512805225</v>
      </c>
      <c r="J1217" s="137" t="s">
        <v>180</v>
      </c>
      <c r="K1217" s="21">
        <v>46157.475428240738</v>
      </c>
      <c r="L1217" s="21">
        <v>46159.78292824074</v>
      </c>
      <c r="M1217" s="137" t="s">
        <v>287</v>
      </c>
      <c r="N1217" s="137" t="s">
        <v>287</v>
      </c>
      <c r="O1217" s="137" t="s">
        <v>35</v>
      </c>
      <c r="P1217" s="137">
        <v>0</v>
      </c>
      <c r="Q1217" s="137" t="s">
        <v>191</v>
      </c>
      <c r="R1217" s="137" t="s">
        <v>342</v>
      </c>
      <c r="S1217" s="137" t="s">
        <v>181</v>
      </c>
    </row>
    <row r="1218" spans="1:19" s="137" customFormat="1">
      <c r="A1218" s="137" t="s">
        <v>186</v>
      </c>
      <c r="B1218" s="137" t="s">
        <v>120</v>
      </c>
      <c r="C1218" s="137" t="s">
        <v>185</v>
      </c>
      <c r="D1218" s="137" t="s">
        <v>202</v>
      </c>
      <c r="E1218" s="137">
        <v>33277</v>
      </c>
      <c r="F1218" s="137" t="s">
        <v>5</v>
      </c>
      <c r="G1218" s="137" t="s">
        <v>28</v>
      </c>
      <c r="H1218" s="137" t="s">
        <v>341</v>
      </c>
      <c r="I1218" s="137">
        <v>512805225</v>
      </c>
      <c r="J1218" s="137" t="s">
        <v>180</v>
      </c>
      <c r="K1218" s="21">
        <v>46157.475428240738</v>
      </c>
      <c r="L1218" s="21">
        <v>46159.78292824074</v>
      </c>
      <c r="M1218" s="137" t="s">
        <v>343</v>
      </c>
      <c r="N1218" s="137" t="s">
        <v>288</v>
      </c>
      <c r="O1218" s="137" t="s">
        <v>39</v>
      </c>
      <c r="P1218" s="137">
        <v>0</v>
      </c>
      <c r="Q1218" s="137" t="s">
        <v>191</v>
      </c>
      <c r="R1218" s="137" t="s">
        <v>342</v>
      </c>
      <c r="S1218" s="137" t="s">
        <v>181</v>
      </c>
    </row>
    <row r="1219" spans="1:19" s="137" customFormat="1">
      <c r="A1219" s="137" t="s">
        <v>186</v>
      </c>
      <c r="B1219" s="137" t="s">
        <v>120</v>
      </c>
      <c r="C1219" s="137" t="s">
        <v>185</v>
      </c>
      <c r="D1219" s="137" t="s">
        <v>202</v>
      </c>
      <c r="E1219" s="137">
        <v>33277</v>
      </c>
      <c r="F1219" s="137" t="s">
        <v>5</v>
      </c>
      <c r="G1219" s="137" t="s">
        <v>28</v>
      </c>
      <c r="H1219" s="137" t="s">
        <v>341</v>
      </c>
      <c r="I1219" s="137">
        <v>512805225</v>
      </c>
      <c r="J1219" s="137" t="s">
        <v>180</v>
      </c>
      <c r="K1219" s="21">
        <v>46157.475428240738</v>
      </c>
      <c r="L1219" s="21">
        <v>46159.78292824074</v>
      </c>
      <c r="M1219" s="137" t="s">
        <v>343</v>
      </c>
      <c r="N1219" s="137" t="s">
        <v>193</v>
      </c>
      <c r="O1219" s="137" t="s">
        <v>35</v>
      </c>
      <c r="P1219" s="137">
        <v>0</v>
      </c>
      <c r="Q1219" s="137" t="s">
        <v>191</v>
      </c>
      <c r="R1219" s="137" t="s">
        <v>342</v>
      </c>
      <c r="S1219" s="137" t="s">
        <v>181</v>
      </c>
    </row>
    <row r="1220" spans="1:19" s="137" customFormat="1">
      <c r="A1220" s="137" t="s">
        <v>186</v>
      </c>
      <c r="B1220" s="137" t="s">
        <v>120</v>
      </c>
      <c r="C1220" s="137" t="s">
        <v>185</v>
      </c>
      <c r="D1220" s="137" t="s">
        <v>202</v>
      </c>
      <c r="E1220" s="137">
        <v>33277</v>
      </c>
      <c r="F1220" s="137" t="s">
        <v>5</v>
      </c>
      <c r="G1220" s="137" t="s">
        <v>28</v>
      </c>
      <c r="H1220" s="137" t="s">
        <v>341</v>
      </c>
      <c r="I1220" s="137">
        <v>512805225</v>
      </c>
      <c r="J1220" s="137" t="s">
        <v>180</v>
      </c>
      <c r="K1220" s="21">
        <v>46157.475428240738</v>
      </c>
      <c r="L1220" s="21">
        <v>46159.78292824074</v>
      </c>
      <c r="M1220" s="137" t="s">
        <v>344</v>
      </c>
      <c r="N1220" s="137" t="s">
        <v>345</v>
      </c>
      <c r="O1220" s="137" t="s">
        <v>39</v>
      </c>
      <c r="P1220" s="137">
        <v>0</v>
      </c>
      <c r="Q1220" s="137" t="s">
        <v>191</v>
      </c>
      <c r="R1220" s="137" t="s">
        <v>342</v>
      </c>
      <c r="S1220" s="137" t="s">
        <v>181</v>
      </c>
    </row>
    <row r="1221" spans="1:19" s="137" customFormat="1">
      <c r="A1221" s="137" t="s">
        <v>186</v>
      </c>
      <c r="B1221" s="137" t="s">
        <v>120</v>
      </c>
      <c r="C1221" s="137" t="s">
        <v>185</v>
      </c>
      <c r="D1221" s="137" t="s">
        <v>202</v>
      </c>
      <c r="E1221" s="137">
        <v>33277</v>
      </c>
      <c r="F1221" s="137" t="s">
        <v>5</v>
      </c>
      <c r="G1221" s="137" t="s">
        <v>28</v>
      </c>
      <c r="H1221" s="137" t="s">
        <v>341</v>
      </c>
      <c r="I1221" s="137">
        <v>512805225</v>
      </c>
      <c r="J1221" s="137" t="s">
        <v>180</v>
      </c>
      <c r="K1221" s="21">
        <v>46157.475428240738</v>
      </c>
      <c r="L1221" s="21">
        <v>46159.78292824074</v>
      </c>
      <c r="M1221" s="137" t="s">
        <v>344</v>
      </c>
      <c r="N1221" s="137" t="s">
        <v>346</v>
      </c>
      <c r="O1221" s="137" t="s">
        <v>39</v>
      </c>
      <c r="P1221" s="137">
        <v>0</v>
      </c>
      <c r="Q1221" s="137" t="s">
        <v>191</v>
      </c>
      <c r="R1221" s="137" t="s">
        <v>342</v>
      </c>
      <c r="S1221" s="137" t="s">
        <v>181</v>
      </c>
    </row>
    <row r="1222" spans="1:19" s="137" customFormat="1">
      <c r="A1222" s="137" t="s">
        <v>186</v>
      </c>
      <c r="B1222" s="137" t="s">
        <v>120</v>
      </c>
      <c r="C1222" s="137" t="s">
        <v>185</v>
      </c>
      <c r="D1222" s="137" t="s">
        <v>202</v>
      </c>
      <c r="E1222" s="137">
        <v>33277</v>
      </c>
      <c r="F1222" s="137" t="s">
        <v>5</v>
      </c>
      <c r="G1222" s="137" t="s">
        <v>28</v>
      </c>
      <c r="H1222" s="137" t="s">
        <v>341</v>
      </c>
      <c r="I1222" s="137">
        <v>512805225</v>
      </c>
      <c r="J1222" s="137" t="s">
        <v>180</v>
      </c>
      <c r="K1222" s="21">
        <v>46157.475428240738</v>
      </c>
      <c r="L1222" s="21">
        <v>46159.78292824074</v>
      </c>
      <c r="M1222" s="137" t="s">
        <v>347</v>
      </c>
      <c r="N1222" s="137" t="s">
        <v>348</v>
      </c>
      <c r="O1222" s="137" t="s">
        <v>41</v>
      </c>
      <c r="P1222" s="137">
        <v>0</v>
      </c>
      <c r="Q1222" s="137" t="s">
        <v>191</v>
      </c>
      <c r="R1222" s="137" t="s">
        <v>342</v>
      </c>
      <c r="S1222" s="137" t="s">
        <v>181</v>
      </c>
    </row>
    <row r="1223" spans="1:19" s="137" customFormat="1">
      <c r="A1223" s="137" t="s">
        <v>186</v>
      </c>
      <c r="B1223" s="137" t="s">
        <v>120</v>
      </c>
      <c r="C1223" s="137" t="s">
        <v>185</v>
      </c>
      <c r="D1223" s="137" t="s">
        <v>202</v>
      </c>
      <c r="E1223" s="137">
        <v>33277</v>
      </c>
      <c r="F1223" s="137" t="s">
        <v>5</v>
      </c>
      <c r="G1223" s="137" t="s">
        <v>28</v>
      </c>
      <c r="H1223" s="137" t="s">
        <v>341</v>
      </c>
      <c r="I1223" s="137">
        <v>512805225</v>
      </c>
      <c r="J1223" s="137" t="s">
        <v>180</v>
      </c>
      <c r="K1223" s="21">
        <v>46157.475428240738</v>
      </c>
      <c r="L1223" s="21">
        <v>46159.78292824074</v>
      </c>
      <c r="M1223" s="137" t="s">
        <v>347</v>
      </c>
      <c r="N1223" s="137" t="s">
        <v>349</v>
      </c>
      <c r="O1223" s="137" t="s">
        <v>39</v>
      </c>
      <c r="P1223" s="137">
        <v>0</v>
      </c>
      <c r="Q1223" s="137" t="s">
        <v>191</v>
      </c>
      <c r="R1223" s="137" t="s">
        <v>342</v>
      </c>
      <c r="S1223" s="137" t="s">
        <v>181</v>
      </c>
    </row>
    <row r="1224" spans="1:19" s="137" customFormat="1">
      <c r="A1224" s="137" t="s">
        <v>186</v>
      </c>
      <c r="B1224" s="137" t="s">
        <v>120</v>
      </c>
      <c r="C1224" s="137" t="s">
        <v>185</v>
      </c>
      <c r="D1224" s="137" t="s">
        <v>202</v>
      </c>
      <c r="E1224" s="137">
        <v>33277</v>
      </c>
      <c r="F1224" s="137" t="s">
        <v>5</v>
      </c>
      <c r="G1224" s="137" t="s">
        <v>28</v>
      </c>
      <c r="H1224" s="137" t="s">
        <v>341</v>
      </c>
      <c r="I1224" s="137">
        <v>512805225</v>
      </c>
      <c r="J1224" s="137" t="s">
        <v>180</v>
      </c>
      <c r="K1224" s="21">
        <v>46157.475428240738</v>
      </c>
      <c r="L1224" s="21">
        <v>46159.78292824074</v>
      </c>
      <c r="M1224" s="137" t="s">
        <v>347</v>
      </c>
      <c r="N1224" s="137" t="s">
        <v>329</v>
      </c>
      <c r="O1224" s="137" t="s">
        <v>35</v>
      </c>
      <c r="P1224" s="137">
        <v>0</v>
      </c>
      <c r="Q1224" s="137" t="s">
        <v>191</v>
      </c>
      <c r="R1224" s="137" t="s">
        <v>342</v>
      </c>
      <c r="S1224" s="137" t="s">
        <v>181</v>
      </c>
    </row>
    <row r="1225" spans="1:19" s="137" customFormat="1">
      <c r="A1225" s="137" t="s">
        <v>186</v>
      </c>
      <c r="B1225" s="137" t="s">
        <v>120</v>
      </c>
      <c r="C1225" s="137" t="s">
        <v>185</v>
      </c>
      <c r="D1225" s="137" t="s">
        <v>202</v>
      </c>
      <c r="E1225" s="137">
        <v>33277</v>
      </c>
      <c r="F1225" s="137" t="s">
        <v>5</v>
      </c>
      <c r="G1225" s="137" t="s">
        <v>28</v>
      </c>
      <c r="H1225" s="137" t="s">
        <v>341</v>
      </c>
      <c r="I1225" s="137">
        <v>512805225</v>
      </c>
      <c r="J1225" s="137" t="s">
        <v>180</v>
      </c>
      <c r="K1225" s="21">
        <v>46157.475428240738</v>
      </c>
      <c r="L1225" s="21">
        <v>46159.78292824074</v>
      </c>
      <c r="M1225" s="137" t="s">
        <v>347</v>
      </c>
      <c r="N1225" s="137" t="s">
        <v>194</v>
      </c>
      <c r="O1225" s="137" t="s">
        <v>41</v>
      </c>
      <c r="P1225" s="137">
        <v>0</v>
      </c>
      <c r="Q1225" s="137" t="s">
        <v>191</v>
      </c>
      <c r="R1225" s="137" t="s">
        <v>342</v>
      </c>
      <c r="S1225" s="137" t="s">
        <v>181</v>
      </c>
    </row>
    <row r="1226" spans="1:19" s="137" customFormat="1">
      <c r="A1226" s="137" t="s">
        <v>186</v>
      </c>
      <c r="B1226" s="137" t="s">
        <v>120</v>
      </c>
      <c r="C1226" s="137" t="s">
        <v>185</v>
      </c>
      <c r="D1226" s="137" t="s">
        <v>202</v>
      </c>
      <c r="E1226" s="137">
        <v>33277</v>
      </c>
      <c r="F1226" s="137" t="s">
        <v>5</v>
      </c>
      <c r="G1226" s="137" t="s">
        <v>28</v>
      </c>
      <c r="H1226" s="137" t="s">
        <v>341</v>
      </c>
      <c r="I1226" s="137">
        <v>512805225</v>
      </c>
      <c r="J1226" s="137" t="s">
        <v>180</v>
      </c>
      <c r="K1226" s="21">
        <v>46157.475428240738</v>
      </c>
      <c r="L1226" s="21">
        <v>46159.78292824074</v>
      </c>
      <c r="M1226" s="137" t="s">
        <v>347</v>
      </c>
      <c r="N1226" s="137" t="s">
        <v>350</v>
      </c>
      <c r="O1226" s="137" t="s">
        <v>39</v>
      </c>
      <c r="P1226" s="137">
        <v>0</v>
      </c>
      <c r="Q1226" s="137" t="s">
        <v>191</v>
      </c>
      <c r="R1226" s="137" t="s">
        <v>342</v>
      </c>
      <c r="S1226" s="137" t="s">
        <v>181</v>
      </c>
    </row>
    <row r="1227" spans="1:19" s="137" customFormat="1">
      <c r="A1227" s="137" t="s">
        <v>186</v>
      </c>
      <c r="B1227" s="137" t="s">
        <v>120</v>
      </c>
      <c r="C1227" s="137" t="s">
        <v>185</v>
      </c>
      <c r="D1227" s="137" t="s">
        <v>202</v>
      </c>
      <c r="E1227" s="137">
        <v>33277</v>
      </c>
      <c r="F1227" s="137" t="s">
        <v>5</v>
      </c>
      <c r="G1227" s="137" t="s">
        <v>28</v>
      </c>
      <c r="H1227" s="137" t="s">
        <v>341</v>
      </c>
      <c r="I1227" s="137">
        <v>512805225</v>
      </c>
      <c r="J1227" s="137" t="s">
        <v>180</v>
      </c>
      <c r="K1227" s="21">
        <v>46157.475428240738</v>
      </c>
      <c r="L1227" s="21">
        <v>46159.78292824074</v>
      </c>
      <c r="M1227" s="137" t="s">
        <v>347</v>
      </c>
      <c r="N1227" s="137" t="s">
        <v>195</v>
      </c>
      <c r="O1227" s="137" t="s">
        <v>41</v>
      </c>
      <c r="P1227" s="137">
        <v>0</v>
      </c>
      <c r="Q1227" s="137" t="s">
        <v>191</v>
      </c>
      <c r="R1227" s="137" t="s">
        <v>342</v>
      </c>
      <c r="S1227" s="137" t="s">
        <v>181</v>
      </c>
    </row>
    <row r="1228" spans="1:19" s="137" customFormat="1">
      <c r="A1228" s="137" t="s">
        <v>186</v>
      </c>
      <c r="B1228" s="137" t="s">
        <v>120</v>
      </c>
      <c r="C1228" s="137" t="s">
        <v>185</v>
      </c>
      <c r="D1228" s="137" t="s">
        <v>202</v>
      </c>
      <c r="E1228" s="137">
        <v>33277</v>
      </c>
      <c r="F1228" s="137" t="s">
        <v>5</v>
      </c>
      <c r="G1228" s="137" t="s">
        <v>28</v>
      </c>
      <c r="H1228" s="137" t="s">
        <v>341</v>
      </c>
      <c r="I1228" s="137">
        <v>512805225</v>
      </c>
      <c r="J1228" s="137" t="s">
        <v>180</v>
      </c>
      <c r="K1228" s="21">
        <v>46157.475428240738</v>
      </c>
      <c r="L1228" s="21">
        <v>46159.78292824074</v>
      </c>
      <c r="M1228" s="137" t="s">
        <v>347</v>
      </c>
      <c r="N1228" s="137" t="s">
        <v>351</v>
      </c>
      <c r="O1228" s="137" t="s">
        <v>35</v>
      </c>
      <c r="P1228" s="137">
        <v>0</v>
      </c>
      <c r="Q1228" s="137" t="s">
        <v>191</v>
      </c>
      <c r="R1228" s="137" t="s">
        <v>342</v>
      </c>
      <c r="S1228" s="137" t="s">
        <v>181</v>
      </c>
    </row>
    <row r="1229" spans="1:19" s="137" customFormat="1">
      <c r="A1229" s="137" t="s">
        <v>186</v>
      </c>
      <c r="B1229" s="137" t="s">
        <v>120</v>
      </c>
      <c r="C1229" s="137" t="s">
        <v>185</v>
      </c>
      <c r="D1229" s="137" t="s">
        <v>202</v>
      </c>
      <c r="E1229" s="137">
        <v>33277</v>
      </c>
      <c r="F1229" s="137" t="s">
        <v>5</v>
      </c>
      <c r="G1229" s="137" t="s">
        <v>28</v>
      </c>
      <c r="H1229" s="137" t="s">
        <v>341</v>
      </c>
      <c r="I1229" s="137">
        <v>512805225</v>
      </c>
      <c r="J1229" s="137" t="s">
        <v>180</v>
      </c>
      <c r="K1229" s="21">
        <v>46157.475428240738</v>
      </c>
      <c r="L1229" s="21">
        <v>46159.78292824074</v>
      </c>
      <c r="M1229" s="137" t="s">
        <v>347</v>
      </c>
      <c r="N1229" s="137" t="s">
        <v>196</v>
      </c>
      <c r="O1229" s="137" t="s">
        <v>41</v>
      </c>
      <c r="P1229" s="137">
        <v>0</v>
      </c>
      <c r="Q1229" s="137" t="s">
        <v>191</v>
      </c>
      <c r="R1229" s="137" t="s">
        <v>342</v>
      </c>
      <c r="S1229" s="137" t="s">
        <v>181</v>
      </c>
    </row>
    <row r="1230" spans="1:19" s="137" customFormat="1">
      <c r="A1230" s="137" t="s">
        <v>186</v>
      </c>
      <c r="B1230" s="137" t="s">
        <v>120</v>
      </c>
      <c r="C1230" s="137" t="s">
        <v>185</v>
      </c>
      <c r="D1230" s="137" t="s">
        <v>202</v>
      </c>
      <c r="E1230" s="137">
        <v>33277</v>
      </c>
      <c r="F1230" s="137" t="s">
        <v>5</v>
      </c>
      <c r="G1230" s="137" t="s">
        <v>28</v>
      </c>
      <c r="H1230" s="137" t="s">
        <v>341</v>
      </c>
      <c r="I1230" s="137">
        <v>512805225</v>
      </c>
      <c r="J1230" s="137" t="s">
        <v>180</v>
      </c>
      <c r="K1230" s="21">
        <v>46157.475428240738</v>
      </c>
      <c r="L1230" s="21">
        <v>46159.78292824074</v>
      </c>
      <c r="M1230" s="137" t="s">
        <v>352</v>
      </c>
      <c r="N1230" s="137" t="s">
        <v>352</v>
      </c>
      <c r="O1230" s="137" t="s">
        <v>35</v>
      </c>
      <c r="P1230" s="137">
        <v>0</v>
      </c>
      <c r="Q1230" s="137" t="s">
        <v>191</v>
      </c>
      <c r="R1230" s="137" t="s">
        <v>342</v>
      </c>
      <c r="S1230" s="137" t="s">
        <v>181</v>
      </c>
    </row>
    <row r="1231" spans="1:19" s="137" customFormat="1">
      <c r="A1231" s="137" t="s">
        <v>186</v>
      </c>
      <c r="B1231" s="137" t="s">
        <v>120</v>
      </c>
      <c r="C1231" s="137" t="s">
        <v>185</v>
      </c>
      <c r="D1231" s="137" t="s">
        <v>202</v>
      </c>
      <c r="E1231" s="137">
        <v>33277</v>
      </c>
      <c r="F1231" s="137" t="s">
        <v>5</v>
      </c>
      <c r="G1231" s="137" t="s">
        <v>28</v>
      </c>
      <c r="H1231" s="137" t="s">
        <v>341</v>
      </c>
      <c r="I1231" s="137">
        <v>512805225</v>
      </c>
      <c r="J1231" s="137" t="s">
        <v>180</v>
      </c>
      <c r="K1231" s="21">
        <v>46157.475428240738</v>
      </c>
      <c r="L1231" s="21">
        <v>46159.78292824074</v>
      </c>
      <c r="M1231" s="137" t="s">
        <v>353</v>
      </c>
      <c r="N1231" s="137" t="s">
        <v>197</v>
      </c>
      <c r="O1231" s="137" t="s">
        <v>41</v>
      </c>
      <c r="P1231" s="137">
        <v>0</v>
      </c>
      <c r="Q1231" s="137" t="s">
        <v>191</v>
      </c>
      <c r="R1231" s="137" t="s">
        <v>342</v>
      </c>
      <c r="S1231" s="137" t="s">
        <v>181</v>
      </c>
    </row>
    <row r="1232" spans="1:19" s="137" customFormat="1">
      <c r="A1232" s="137" t="s">
        <v>186</v>
      </c>
      <c r="B1232" s="137" t="s">
        <v>120</v>
      </c>
      <c r="C1232" s="137" t="s">
        <v>185</v>
      </c>
      <c r="D1232" s="137" t="s">
        <v>202</v>
      </c>
      <c r="E1232" s="137">
        <v>33277</v>
      </c>
      <c r="F1232" s="137" t="s">
        <v>5</v>
      </c>
      <c r="G1232" s="137" t="s">
        <v>28</v>
      </c>
      <c r="H1232" s="137" t="s">
        <v>341</v>
      </c>
      <c r="I1232" s="137">
        <v>512805225</v>
      </c>
      <c r="J1232" s="137" t="s">
        <v>180</v>
      </c>
      <c r="K1232" s="21">
        <v>46157.475428240738</v>
      </c>
      <c r="L1232" s="21">
        <v>46159.78292824074</v>
      </c>
      <c r="M1232" s="137" t="s">
        <v>353</v>
      </c>
      <c r="N1232" s="137" t="s">
        <v>330</v>
      </c>
      <c r="O1232" s="137" t="s">
        <v>41</v>
      </c>
      <c r="P1232" s="137">
        <v>0</v>
      </c>
      <c r="Q1232" s="137" t="s">
        <v>191</v>
      </c>
      <c r="R1232" s="137" t="s">
        <v>342</v>
      </c>
      <c r="S1232" s="137" t="s">
        <v>181</v>
      </c>
    </row>
    <row r="1233" spans="1:19" s="137" customFormat="1">
      <c r="A1233" s="137" t="s">
        <v>186</v>
      </c>
      <c r="B1233" s="137" t="s">
        <v>120</v>
      </c>
      <c r="C1233" s="137" t="s">
        <v>185</v>
      </c>
      <c r="D1233" s="137" t="s">
        <v>202</v>
      </c>
      <c r="E1233" s="137">
        <v>33277</v>
      </c>
      <c r="F1233" s="137" t="s">
        <v>5</v>
      </c>
      <c r="G1233" s="137" t="s">
        <v>28</v>
      </c>
      <c r="H1233" s="137" t="s">
        <v>341</v>
      </c>
      <c r="I1233" s="137">
        <v>512805225</v>
      </c>
      <c r="J1233" s="137" t="s">
        <v>180</v>
      </c>
      <c r="K1233" s="21">
        <v>46157.475428240738</v>
      </c>
      <c r="L1233" s="21">
        <v>46159.78292824074</v>
      </c>
      <c r="M1233" s="137" t="s">
        <v>353</v>
      </c>
      <c r="N1233" s="137" t="s">
        <v>354</v>
      </c>
      <c r="O1233" s="137" t="s">
        <v>39</v>
      </c>
      <c r="P1233" s="137">
        <v>0</v>
      </c>
      <c r="Q1233" s="137" t="s">
        <v>191</v>
      </c>
      <c r="R1233" s="137" t="s">
        <v>342</v>
      </c>
      <c r="S1233" s="137" t="s">
        <v>181</v>
      </c>
    </row>
    <row r="1234" spans="1:19" s="137" customFormat="1">
      <c r="A1234" s="137" t="s">
        <v>186</v>
      </c>
      <c r="B1234" s="137" t="s">
        <v>120</v>
      </c>
      <c r="C1234" s="137" t="s">
        <v>185</v>
      </c>
      <c r="D1234" s="137" t="s">
        <v>202</v>
      </c>
      <c r="E1234" s="137">
        <v>33277</v>
      </c>
      <c r="F1234" s="137" t="s">
        <v>5</v>
      </c>
      <c r="G1234" s="137" t="s">
        <v>28</v>
      </c>
      <c r="H1234" s="137" t="s">
        <v>341</v>
      </c>
      <c r="I1234" s="137">
        <v>512805225</v>
      </c>
      <c r="J1234" s="137" t="s">
        <v>180</v>
      </c>
      <c r="K1234" s="21">
        <v>46157.475428240738</v>
      </c>
      <c r="L1234" s="21">
        <v>46159.78292824074</v>
      </c>
      <c r="M1234" s="137" t="s">
        <v>353</v>
      </c>
      <c r="N1234" s="137" t="s">
        <v>355</v>
      </c>
      <c r="O1234" s="137" t="s">
        <v>35</v>
      </c>
      <c r="P1234" s="137">
        <v>0</v>
      </c>
      <c r="Q1234" s="137" t="s">
        <v>191</v>
      </c>
      <c r="R1234" s="137" t="s">
        <v>342</v>
      </c>
      <c r="S1234" s="137" t="s">
        <v>181</v>
      </c>
    </row>
    <row r="1235" spans="1:19" s="137" customFormat="1">
      <c r="A1235" s="137" t="s">
        <v>186</v>
      </c>
      <c r="B1235" s="137" t="s">
        <v>120</v>
      </c>
      <c r="C1235" s="137" t="s">
        <v>185</v>
      </c>
      <c r="D1235" s="137" t="s">
        <v>202</v>
      </c>
      <c r="E1235" s="137">
        <v>33277</v>
      </c>
      <c r="F1235" s="137" t="s">
        <v>5</v>
      </c>
      <c r="G1235" s="137" t="s">
        <v>28</v>
      </c>
      <c r="H1235" s="137" t="s">
        <v>341</v>
      </c>
      <c r="I1235" s="137">
        <v>512805225</v>
      </c>
      <c r="J1235" s="137" t="s">
        <v>180</v>
      </c>
      <c r="K1235" s="21">
        <v>46157.475428240738</v>
      </c>
      <c r="L1235" s="21">
        <v>46159.78292824074</v>
      </c>
      <c r="M1235" s="137" t="s">
        <v>353</v>
      </c>
      <c r="N1235" s="137" t="s">
        <v>356</v>
      </c>
      <c r="O1235" s="137" t="s">
        <v>39</v>
      </c>
      <c r="P1235" s="137">
        <v>0</v>
      </c>
      <c r="Q1235" s="137" t="s">
        <v>191</v>
      </c>
      <c r="R1235" s="137" t="s">
        <v>342</v>
      </c>
      <c r="S1235" s="137" t="s">
        <v>181</v>
      </c>
    </row>
    <row r="1236" spans="1:19" s="137" customFormat="1">
      <c r="A1236" s="137" t="s">
        <v>186</v>
      </c>
      <c r="B1236" s="137" t="s">
        <v>120</v>
      </c>
      <c r="C1236" s="137" t="s">
        <v>185</v>
      </c>
      <c r="D1236" s="137" t="s">
        <v>202</v>
      </c>
      <c r="E1236" s="137">
        <v>33277</v>
      </c>
      <c r="F1236" s="137" t="s">
        <v>5</v>
      </c>
      <c r="G1236" s="137" t="s">
        <v>28</v>
      </c>
      <c r="H1236" s="137" t="s">
        <v>341</v>
      </c>
      <c r="I1236" s="137">
        <v>512805225</v>
      </c>
      <c r="J1236" s="137" t="s">
        <v>180</v>
      </c>
      <c r="K1236" s="21">
        <v>46157.475428240738</v>
      </c>
      <c r="L1236" s="21">
        <v>46159.78292824074</v>
      </c>
      <c r="M1236" s="137" t="s">
        <v>353</v>
      </c>
      <c r="N1236" s="137" t="s">
        <v>357</v>
      </c>
      <c r="O1236" s="137" t="s">
        <v>39</v>
      </c>
      <c r="P1236" s="137">
        <v>0</v>
      </c>
      <c r="Q1236" s="137" t="s">
        <v>191</v>
      </c>
      <c r="R1236" s="137" t="s">
        <v>342</v>
      </c>
      <c r="S1236" s="137" t="s">
        <v>181</v>
      </c>
    </row>
    <row r="1237" spans="1:19" s="137" customFormat="1">
      <c r="A1237" s="137" t="s">
        <v>186</v>
      </c>
      <c r="B1237" s="137" t="s">
        <v>120</v>
      </c>
      <c r="C1237" s="137" t="s">
        <v>185</v>
      </c>
      <c r="D1237" s="137" t="s">
        <v>202</v>
      </c>
      <c r="E1237" s="137">
        <v>33277</v>
      </c>
      <c r="F1237" s="137" t="s">
        <v>5</v>
      </c>
      <c r="G1237" s="137" t="s">
        <v>28</v>
      </c>
      <c r="H1237" s="137" t="s">
        <v>341</v>
      </c>
      <c r="I1237" s="137">
        <v>512805225</v>
      </c>
      <c r="J1237" s="137" t="s">
        <v>180</v>
      </c>
      <c r="K1237" s="21">
        <v>46157.475428240738</v>
      </c>
      <c r="L1237" s="21">
        <v>46159.78292824074</v>
      </c>
      <c r="M1237" s="137" t="s">
        <v>358</v>
      </c>
      <c r="N1237" s="137" t="s">
        <v>359</v>
      </c>
      <c r="O1237" s="137" t="s">
        <v>39</v>
      </c>
      <c r="P1237" s="137">
        <v>0</v>
      </c>
      <c r="Q1237" s="137" t="s">
        <v>191</v>
      </c>
      <c r="R1237" s="137" t="s">
        <v>342</v>
      </c>
      <c r="S1237" s="137" t="s">
        <v>181</v>
      </c>
    </row>
    <row r="1238" spans="1:19" s="137" customFormat="1">
      <c r="A1238" s="137" t="s">
        <v>186</v>
      </c>
      <c r="B1238" s="137" t="s">
        <v>120</v>
      </c>
      <c r="C1238" s="137" t="s">
        <v>185</v>
      </c>
      <c r="D1238" s="137" t="s">
        <v>202</v>
      </c>
      <c r="E1238" s="137">
        <v>33277</v>
      </c>
      <c r="F1238" s="137" t="s">
        <v>5</v>
      </c>
      <c r="G1238" s="137" t="s">
        <v>28</v>
      </c>
      <c r="H1238" s="137" t="s">
        <v>341</v>
      </c>
      <c r="I1238" s="137">
        <v>512805225</v>
      </c>
      <c r="J1238" s="137" t="s">
        <v>180</v>
      </c>
      <c r="K1238" s="21">
        <v>46157.475428240738</v>
      </c>
      <c r="L1238" s="21">
        <v>46159.78292824074</v>
      </c>
      <c r="M1238" s="137" t="s">
        <v>358</v>
      </c>
      <c r="N1238" s="137" t="s">
        <v>360</v>
      </c>
      <c r="O1238" s="137" t="s">
        <v>35</v>
      </c>
      <c r="P1238" s="137">
        <v>0</v>
      </c>
      <c r="Q1238" s="137" t="s">
        <v>191</v>
      </c>
      <c r="R1238" s="137" t="s">
        <v>342</v>
      </c>
      <c r="S1238" s="137" t="s">
        <v>181</v>
      </c>
    </row>
    <row r="1239" spans="1:19" s="137" customFormat="1">
      <c r="A1239" s="137" t="s">
        <v>186</v>
      </c>
      <c r="B1239" s="137" t="s">
        <v>120</v>
      </c>
      <c r="C1239" s="137" t="s">
        <v>185</v>
      </c>
      <c r="D1239" s="137" t="s">
        <v>202</v>
      </c>
      <c r="E1239" s="137">
        <v>33277</v>
      </c>
      <c r="F1239" s="137" t="s">
        <v>5</v>
      </c>
      <c r="G1239" s="137" t="s">
        <v>28</v>
      </c>
      <c r="H1239" s="137" t="s">
        <v>341</v>
      </c>
      <c r="I1239" s="137">
        <v>512805225</v>
      </c>
      <c r="J1239" s="137" t="s">
        <v>180</v>
      </c>
      <c r="K1239" s="21">
        <v>46157.475428240738</v>
      </c>
      <c r="L1239" s="21">
        <v>46159.78292824074</v>
      </c>
      <c r="M1239" s="137" t="s">
        <v>358</v>
      </c>
      <c r="N1239" s="137" t="s">
        <v>361</v>
      </c>
      <c r="O1239" s="137" t="s">
        <v>41</v>
      </c>
      <c r="P1239" s="137">
        <v>0</v>
      </c>
      <c r="Q1239" s="137" t="s">
        <v>191</v>
      </c>
      <c r="R1239" s="137" t="s">
        <v>342</v>
      </c>
      <c r="S1239" s="137" t="s">
        <v>181</v>
      </c>
    </row>
    <row r="1240" spans="1:19" s="137" customFormat="1">
      <c r="A1240" s="137" t="s">
        <v>186</v>
      </c>
      <c r="B1240" s="137" t="s">
        <v>120</v>
      </c>
      <c r="C1240" s="137" t="s">
        <v>185</v>
      </c>
      <c r="D1240" s="137" t="s">
        <v>202</v>
      </c>
      <c r="E1240" s="137">
        <v>33277</v>
      </c>
      <c r="F1240" s="137" t="s">
        <v>5</v>
      </c>
      <c r="G1240" s="137" t="s">
        <v>28</v>
      </c>
      <c r="H1240" s="137" t="s">
        <v>341</v>
      </c>
      <c r="I1240" s="137">
        <v>512805225</v>
      </c>
      <c r="J1240" s="137" t="s">
        <v>180</v>
      </c>
      <c r="K1240" s="21">
        <v>46157.475428240738</v>
      </c>
      <c r="L1240" s="21">
        <v>46159.78292824074</v>
      </c>
      <c r="M1240" s="137" t="s">
        <v>362</v>
      </c>
      <c r="N1240" s="137" t="s">
        <v>363</v>
      </c>
      <c r="O1240" s="137" t="s">
        <v>37</v>
      </c>
      <c r="P1240" s="137">
        <v>0</v>
      </c>
      <c r="Q1240" s="137" t="s">
        <v>191</v>
      </c>
      <c r="R1240" s="137" t="s">
        <v>342</v>
      </c>
      <c r="S1240" s="137" t="s">
        <v>181</v>
      </c>
    </row>
    <row r="1241" spans="1:19" s="137" customFormat="1">
      <c r="A1241" s="137" t="s">
        <v>186</v>
      </c>
      <c r="B1241" s="137" t="s">
        <v>120</v>
      </c>
      <c r="C1241" s="137" t="s">
        <v>185</v>
      </c>
      <c r="D1241" s="137" t="s">
        <v>202</v>
      </c>
      <c r="E1241" s="137">
        <v>33277</v>
      </c>
      <c r="F1241" s="137" t="s">
        <v>5</v>
      </c>
      <c r="G1241" s="137" t="s">
        <v>28</v>
      </c>
      <c r="H1241" s="137" t="s">
        <v>341</v>
      </c>
      <c r="I1241" s="137">
        <v>512805225</v>
      </c>
      <c r="J1241" s="137" t="s">
        <v>180</v>
      </c>
      <c r="K1241" s="21">
        <v>46157.475428240738</v>
      </c>
      <c r="L1241" s="21">
        <v>46159.78292824074</v>
      </c>
      <c r="M1241" s="137" t="s">
        <v>364</v>
      </c>
      <c r="N1241" s="137" t="s">
        <v>365</v>
      </c>
      <c r="O1241" s="137" t="s">
        <v>35</v>
      </c>
      <c r="P1241" s="137">
        <v>0</v>
      </c>
      <c r="Q1241" s="137" t="s">
        <v>191</v>
      </c>
      <c r="R1241" s="137" t="s">
        <v>342</v>
      </c>
      <c r="S1241" s="137" t="s">
        <v>181</v>
      </c>
    </row>
    <row r="1242" spans="1:19" s="137" customFormat="1">
      <c r="A1242" s="137" t="s">
        <v>186</v>
      </c>
      <c r="B1242" s="137" t="s">
        <v>120</v>
      </c>
      <c r="C1242" s="137" t="s">
        <v>185</v>
      </c>
      <c r="D1242" s="137" t="s">
        <v>202</v>
      </c>
      <c r="E1242" s="137">
        <v>33277</v>
      </c>
      <c r="F1242" s="137" t="s">
        <v>5</v>
      </c>
      <c r="G1242" s="137" t="s">
        <v>28</v>
      </c>
      <c r="H1242" s="137" t="s">
        <v>341</v>
      </c>
      <c r="I1242" s="137">
        <v>512805225</v>
      </c>
      <c r="J1242" s="137" t="s">
        <v>180</v>
      </c>
      <c r="K1242" s="21">
        <v>46157.475428240738</v>
      </c>
      <c r="L1242" s="21">
        <v>46159.78292824074</v>
      </c>
      <c r="M1242" s="137" t="s">
        <v>364</v>
      </c>
      <c r="N1242" s="137" t="s">
        <v>366</v>
      </c>
      <c r="O1242" s="137" t="s">
        <v>35</v>
      </c>
      <c r="P1242" s="137">
        <v>0</v>
      </c>
      <c r="Q1242" s="137" t="s">
        <v>191</v>
      </c>
      <c r="R1242" s="137" t="s">
        <v>342</v>
      </c>
      <c r="S1242" s="137" t="s">
        <v>181</v>
      </c>
    </row>
    <row r="1243" spans="1:19" s="137" customFormat="1">
      <c r="A1243" s="137" t="s">
        <v>186</v>
      </c>
      <c r="B1243" s="137" t="s">
        <v>120</v>
      </c>
      <c r="C1243" s="137" t="s">
        <v>185</v>
      </c>
      <c r="D1243" s="137" t="s">
        <v>202</v>
      </c>
      <c r="E1243" s="137">
        <v>33277</v>
      </c>
      <c r="F1243" s="137" t="s">
        <v>5</v>
      </c>
      <c r="G1243" s="137" t="s">
        <v>28</v>
      </c>
      <c r="H1243" s="137" t="s">
        <v>341</v>
      </c>
      <c r="I1243" s="137">
        <v>512805225</v>
      </c>
      <c r="J1243" s="137" t="s">
        <v>180</v>
      </c>
      <c r="K1243" s="21">
        <v>46157.475428240738</v>
      </c>
      <c r="L1243" s="21">
        <v>46159.78292824074</v>
      </c>
      <c r="M1243" s="137" t="s">
        <v>364</v>
      </c>
      <c r="N1243" s="137" t="s">
        <v>367</v>
      </c>
      <c r="O1243" s="137" t="s">
        <v>41</v>
      </c>
      <c r="P1243" s="137">
        <v>0</v>
      </c>
      <c r="Q1243" s="137" t="s">
        <v>191</v>
      </c>
      <c r="R1243" s="137" t="s">
        <v>342</v>
      </c>
      <c r="S1243" s="137" t="s">
        <v>181</v>
      </c>
    </row>
    <row r="1244" spans="1:19" s="137" customFormat="1">
      <c r="A1244" s="137" t="s">
        <v>186</v>
      </c>
      <c r="B1244" s="137" t="s">
        <v>120</v>
      </c>
      <c r="C1244" s="137" t="s">
        <v>185</v>
      </c>
      <c r="D1244" s="137" t="s">
        <v>373</v>
      </c>
      <c r="E1244" s="137">
        <v>32961</v>
      </c>
      <c r="F1244" s="137" t="s">
        <v>5</v>
      </c>
      <c r="G1244" s="137" t="s">
        <v>28</v>
      </c>
      <c r="H1244" s="137" t="s">
        <v>341</v>
      </c>
      <c r="I1244" s="137">
        <v>512711069</v>
      </c>
      <c r="J1244" s="137" t="s">
        <v>180</v>
      </c>
      <c r="K1244" s="21">
        <v>46156.493125000001</v>
      </c>
      <c r="L1244" s="21">
        <v>46159.799930555557</v>
      </c>
      <c r="M1244" s="137" t="s">
        <v>287</v>
      </c>
      <c r="N1244" s="137" t="s">
        <v>287</v>
      </c>
      <c r="O1244" s="137" t="s">
        <v>35</v>
      </c>
      <c r="P1244" s="137">
        <v>0</v>
      </c>
      <c r="Q1244" s="137" t="s">
        <v>191</v>
      </c>
      <c r="R1244" s="137" t="s">
        <v>342</v>
      </c>
    </row>
    <row r="1245" spans="1:19" s="137" customFormat="1">
      <c r="A1245" s="137" t="s">
        <v>186</v>
      </c>
      <c r="B1245" s="137" t="s">
        <v>120</v>
      </c>
      <c r="C1245" s="137" t="s">
        <v>185</v>
      </c>
      <c r="D1245" s="137" t="s">
        <v>373</v>
      </c>
      <c r="E1245" s="137">
        <v>32961</v>
      </c>
      <c r="F1245" s="137" t="s">
        <v>5</v>
      </c>
      <c r="G1245" s="137" t="s">
        <v>28</v>
      </c>
      <c r="H1245" s="137" t="s">
        <v>341</v>
      </c>
      <c r="I1245" s="137">
        <v>512711069</v>
      </c>
      <c r="J1245" s="137" t="s">
        <v>180</v>
      </c>
      <c r="K1245" s="21">
        <v>46156.493125000001</v>
      </c>
      <c r="L1245" s="21">
        <v>46159.799930555557</v>
      </c>
      <c r="M1245" s="137" t="s">
        <v>343</v>
      </c>
      <c r="N1245" s="137" t="s">
        <v>288</v>
      </c>
      <c r="O1245" s="137" t="s">
        <v>39</v>
      </c>
      <c r="P1245" s="137">
        <v>0</v>
      </c>
      <c r="Q1245" s="137" t="s">
        <v>191</v>
      </c>
      <c r="R1245" s="137" t="s">
        <v>342</v>
      </c>
    </row>
    <row r="1246" spans="1:19" s="137" customFormat="1">
      <c r="A1246" s="137" t="s">
        <v>186</v>
      </c>
      <c r="B1246" s="137" t="s">
        <v>120</v>
      </c>
      <c r="C1246" s="137" t="s">
        <v>185</v>
      </c>
      <c r="D1246" s="137" t="s">
        <v>373</v>
      </c>
      <c r="E1246" s="137">
        <v>32961</v>
      </c>
      <c r="F1246" s="137" t="s">
        <v>5</v>
      </c>
      <c r="G1246" s="137" t="s">
        <v>28</v>
      </c>
      <c r="H1246" s="137" t="s">
        <v>341</v>
      </c>
      <c r="I1246" s="137">
        <v>512711069</v>
      </c>
      <c r="J1246" s="137" t="s">
        <v>180</v>
      </c>
      <c r="K1246" s="21">
        <v>46156.493125000001</v>
      </c>
      <c r="L1246" s="21">
        <v>46159.799930555557</v>
      </c>
      <c r="M1246" s="137" t="s">
        <v>343</v>
      </c>
      <c r="N1246" s="137" t="s">
        <v>193</v>
      </c>
      <c r="O1246" s="137" t="s">
        <v>35</v>
      </c>
      <c r="P1246" s="137">
        <v>0</v>
      </c>
      <c r="Q1246" s="137" t="s">
        <v>191</v>
      </c>
      <c r="R1246" s="137" t="s">
        <v>342</v>
      </c>
    </row>
    <row r="1247" spans="1:19" s="137" customFormat="1">
      <c r="A1247" s="137" t="s">
        <v>186</v>
      </c>
      <c r="B1247" s="137" t="s">
        <v>120</v>
      </c>
      <c r="C1247" s="137" t="s">
        <v>185</v>
      </c>
      <c r="D1247" s="137" t="s">
        <v>373</v>
      </c>
      <c r="E1247" s="137">
        <v>32961</v>
      </c>
      <c r="F1247" s="137" t="s">
        <v>5</v>
      </c>
      <c r="G1247" s="137" t="s">
        <v>28</v>
      </c>
      <c r="H1247" s="137" t="s">
        <v>341</v>
      </c>
      <c r="I1247" s="137">
        <v>512711069</v>
      </c>
      <c r="J1247" s="137" t="s">
        <v>180</v>
      </c>
      <c r="K1247" s="21">
        <v>46156.493125000001</v>
      </c>
      <c r="L1247" s="21">
        <v>46159.799930555557</v>
      </c>
      <c r="M1247" s="137" t="s">
        <v>344</v>
      </c>
      <c r="N1247" s="137" t="s">
        <v>345</v>
      </c>
      <c r="O1247" s="137" t="s">
        <v>39</v>
      </c>
      <c r="P1247" s="137">
        <v>0</v>
      </c>
      <c r="Q1247" s="137" t="s">
        <v>191</v>
      </c>
      <c r="R1247" s="137" t="s">
        <v>342</v>
      </c>
    </row>
    <row r="1248" spans="1:19" s="137" customFormat="1">
      <c r="A1248" s="137" t="s">
        <v>186</v>
      </c>
      <c r="B1248" s="137" t="s">
        <v>120</v>
      </c>
      <c r="C1248" s="137" t="s">
        <v>185</v>
      </c>
      <c r="D1248" s="137" t="s">
        <v>373</v>
      </c>
      <c r="E1248" s="137">
        <v>32961</v>
      </c>
      <c r="F1248" s="137" t="s">
        <v>5</v>
      </c>
      <c r="G1248" s="137" t="s">
        <v>28</v>
      </c>
      <c r="H1248" s="137" t="s">
        <v>341</v>
      </c>
      <c r="I1248" s="137">
        <v>512711069</v>
      </c>
      <c r="J1248" s="137" t="s">
        <v>180</v>
      </c>
      <c r="K1248" s="21">
        <v>46156.493125000001</v>
      </c>
      <c r="L1248" s="21">
        <v>46159.799930555557</v>
      </c>
      <c r="M1248" s="137" t="s">
        <v>344</v>
      </c>
      <c r="N1248" s="137" t="s">
        <v>346</v>
      </c>
      <c r="O1248" s="137" t="s">
        <v>39</v>
      </c>
      <c r="P1248" s="137">
        <v>0</v>
      </c>
      <c r="Q1248" s="137" t="s">
        <v>191</v>
      </c>
      <c r="R1248" s="137" t="s">
        <v>342</v>
      </c>
    </row>
    <row r="1249" spans="1:18" s="137" customFormat="1">
      <c r="A1249" s="137" t="s">
        <v>186</v>
      </c>
      <c r="B1249" s="137" t="s">
        <v>120</v>
      </c>
      <c r="C1249" s="137" t="s">
        <v>185</v>
      </c>
      <c r="D1249" s="137" t="s">
        <v>373</v>
      </c>
      <c r="E1249" s="137">
        <v>32961</v>
      </c>
      <c r="F1249" s="137" t="s">
        <v>5</v>
      </c>
      <c r="G1249" s="137" t="s">
        <v>28</v>
      </c>
      <c r="H1249" s="137" t="s">
        <v>341</v>
      </c>
      <c r="I1249" s="137">
        <v>512711069</v>
      </c>
      <c r="J1249" s="137" t="s">
        <v>180</v>
      </c>
      <c r="K1249" s="21">
        <v>46156.493125000001</v>
      </c>
      <c r="L1249" s="21">
        <v>46159.799930555557</v>
      </c>
      <c r="M1249" s="137" t="s">
        <v>347</v>
      </c>
      <c r="N1249" s="137" t="s">
        <v>348</v>
      </c>
      <c r="O1249" s="137" t="s">
        <v>41</v>
      </c>
      <c r="P1249" s="137">
        <v>0</v>
      </c>
      <c r="Q1249" s="137" t="s">
        <v>191</v>
      </c>
      <c r="R1249" s="137" t="s">
        <v>342</v>
      </c>
    </row>
    <row r="1250" spans="1:18" s="137" customFormat="1">
      <c r="A1250" s="137" t="s">
        <v>186</v>
      </c>
      <c r="B1250" s="137" t="s">
        <v>120</v>
      </c>
      <c r="C1250" s="137" t="s">
        <v>185</v>
      </c>
      <c r="D1250" s="137" t="s">
        <v>373</v>
      </c>
      <c r="E1250" s="137">
        <v>32961</v>
      </c>
      <c r="F1250" s="137" t="s">
        <v>5</v>
      </c>
      <c r="G1250" s="137" t="s">
        <v>28</v>
      </c>
      <c r="H1250" s="137" t="s">
        <v>341</v>
      </c>
      <c r="I1250" s="137">
        <v>512711069</v>
      </c>
      <c r="J1250" s="137" t="s">
        <v>180</v>
      </c>
      <c r="K1250" s="21">
        <v>46156.493125000001</v>
      </c>
      <c r="L1250" s="21">
        <v>46159.799930555557</v>
      </c>
      <c r="M1250" s="137" t="s">
        <v>347</v>
      </c>
      <c r="N1250" s="137" t="s">
        <v>349</v>
      </c>
      <c r="O1250" s="137" t="s">
        <v>39</v>
      </c>
      <c r="P1250" s="137">
        <v>0</v>
      </c>
      <c r="Q1250" s="137" t="s">
        <v>191</v>
      </c>
      <c r="R1250" s="137" t="s">
        <v>342</v>
      </c>
    </row>
    <row r="1251" spans="1:18" s="137" customFormat="1">
      <c r="A1251" s="137" t="s">
        <v>186</v>
      </c>
      <c r="B1251" s="137" t="s">
        <v>120</v>
      </c>
      <c r="C1251" s="137" t="s">
        <v>185</v>
      </c>
      <c r="D1251" s="137" t="s">
        <v>373</v>
      </c>
      <c r="E1251" s="137">
        <v>32961</v>
      </c>
      <c r="F1251" s="137" t="s">
        <v>5</v>
      </c>
      <c r="G1251" s="137" t="s">
        <v>28</v>
      </c>
      <c r="H1251" s="137" t="s">
        <v>341</v>
      </c>
      <c r="I1251" s="137">
        <v>512711069</v>
      </c>
      <c r="J1251" s="137" t="s">
        <v>180</v>
      </c>
      <c r="K1251" s="21">
        <v>46156.493125000001</v>
      </c>
      <c r="L1251" s="21">
        <v>46159.799930555557</v>
      </c>
      <c r="M1251" s="137" t="s">
        <v>347</v>
      </c>
      <c r="N1251" s="137" t="s">
        <v>329</v>
      </c>
      <c r="O1251" s="137" t="s">
        <v>35</v>
      </c>
      <c r="P1251" s="137">
        <v>0</v>
      </c>
      <c r="Q1251" s="137" t="s">
        <v>191</v>
      </c>
      <c r="R1251" s="137" t="s">
        <v>342</v>
      </c>
    </row>
    <row r="1252" spans="1:18" s="137" customFormat="1">
      <c r="A1252" s="137" t="s">
        <v>186</v>
      </c>
      <c r="B1252" s="137" t="s">
        <v>120</v>
      </c>
      <c r="C1252" s="137" t="s">
        <v>185</v>
      </c>
      <c r="D1252" s="137" t="s">
        <v>373</v>
      </c>
      <c r="E1252" s="137">
        <v>32961</v>
      </c>
      <c r="F1252" s="137" t="s">
        <v>5</v>
      </c>
      <c r="G1252" s="137" t="s">
        <v>28</v>
      </c>
      <c r="H1252" s="137" t="s">
        <v>341</v>
      </c>
      <c r="I1252" s="137">
        <v>512711069</v>
      </c>
      <c r="J1252" s="137" t="s">
        <v>180</v>
      </c>
      <c r="K1252" s="21">
        <v>46156.493125000001</v>
      </c>
      <c r="L1252" s="21">
        <v>46159.799930555557</v>
      </c>
      <c r="M1252" s="137" t="s">
        <v>347</v>
      </c>
      <c r="N1252" s="137" t="s">
        <v>194</v>
      </c>
      <c r="O1252" s="137" t="s">
        <v>41</v>
      </c>
      <c r="P1252" s="137">
        <v>0</v>
      </c>
      <c r="Q1252" s="137" t="s">
        <v>191</v>
      </c>
      <c r="R1252" s="137" t="s">
        <v>342</v>
      </c>
    </row>
    <row r="1253" spans="1:18" s="137" customFormat="1">
      <c r="A1253" s="137" t="s">
        <v>186</v>
      </c>
      <c r="B1253" s="137" t="s">
        <v>120</v>
      </c>
      <c r="C1253" s="137" t="s">
        <v>185</v>
      </c>
      <c r="D1253" s="137" t="s">
        <v>373</v>
      </c>
      <c r="E1253" s="137">
        <v>32961</v>
      </c>
      <c r="F1253" s="137" t="s">
        <v>5</v>
      </c>
      <c r="G1253" s="137" t="s">
        <v>28</v>
      </c>
      <c r="H1253" s="137" t="s">
        <v>341</v>
      </c>
      <c r="I1253" s="137">
        <v>512711069</v>
      </c>
      <c r="J1253" s="137" t="s">
        <v>180</v>
      </c>
      <c r="K1253" s="21">
        <v>46156.493125000001</v>
      </c>
      <c r="L1253" s="21">
        <v>46159.799930555557</v>
      </c>
      <c r="M1253" s="137" t="s">
        <v>347</v>
      </c>
      <c r="N1253" s="137" t="s">
        <v>350</v>
      </c>
      <c r="O1253" s="137" t="s">
        <v>39</v>
      </c>
      <c r="P1253" s="137">
        <v>0</v>
      </c>
      <c r="Q1253" s="137" t="s">
        <v>191</v>
      </c>
      <c r="R1253" s="137" t="s">
        <v>342</v>
      </c>
    </row>
    <row r="1254" spans="1:18" s="137" customFormat="1">
      <c r="A1254" s="137" t="s">
        <v>186</v>
      </c>
      <c r="B1254" s="137" t="s">
        <v>120</v>
      </c>
      <c r="C1254" s="137" t="s">
        <v>185</v>
      </c>
      <c r="D1254" s="137" t="s">
        <v>373</v>
      </c>
      <c r="E1254" s="137">
        <v>32961</v>
      </c>
      <c r="F1254" s="137" t="s">
        <v>5</v>
      </c>
      <c r="G1254" s="137" t="s">
        <v>28</v>
      </c>
      <c r="H1254" s="137" t="s">
        <v>341</v>
      </c>
      <c r="I1254" s="137">
        <v>512711069</v>
      </c>
      <c r="J1254" s="137" t="s">
        <v>180</v>
      </c>
      <c r="K1254" s="21">
        <v>46156.493125000001</v>
      </c>
      <c r="L1254" s="21">
        <v>46159.799930555557</v>
      </c>
      <c r="M1254" s="137" t="s">
        <v>347</v>
      </c>
      <c r="N1254" s="137" t="s">
        <v>195</v>
      </c>
      <c r="O1254" s="137" t="s">
        <v>41</v>
      </c>
      <c r="P1254" s="137">
        <v>0</v>
      </c>
      <c r="Q1254" s="137" t="s">
        <v>191</v>
      </c>
      <c r="R1254" s="137" t="s">
        <v>342</v>
      </c>
    </row>
    <row r="1255" spans="1:18" s="137" customFormat="1">
      <c r="A1255" s="137" t="s">
        <v>186</v>
      </c>
      <c r="B1255" s="137" t="s">
        <v>120</v>
      </c>
      <c r="C1255" s="137" t="s">
        <v>185</v>
      </c>
      <c r="D1255" s="137" t="s">
        <v>373</v>
      </c>
      <c r="E1255" s="137">
        <v>32961</v>
      </c>
      <c r="F1255" s="137" t="s">
        <v>5</v>
      </c>
      <c r="G1255" s="137" t="s">
        <v>28</v>
      </c>
      <c r="H1255" s="137" t="s">
        <v>341</v>
      </c>
      <c r="I1255" s="137">
        <v>512711069</v>
      </c>
      <c r="J1255" s="137" t="s">
        <v>180</v>
      </c>
      <c r="K1255" s="21">
        <v>46156.493125000001</v>
      </c>
      <c r="L1255" s="21">
        <v>46159.799930555557</v>
      </c>
      <c r="M1255" s="137" t="s">
        <v>347</v>
      </c>
      <c r="N1255" s="137" t="s">
        <v>351</v>
      </c>
      <c r="O1255" s="137" t="s">
        <v>35</v>
      </c>
      <c r="P1255" s="137">
        <v>0</v>
      </c>
      <c r="Q1255" s="137" t="s">
        <v>191</v>
      </c>
      <c r="R1255" s="137" t="s">
        <v>342</v>
      </c>
    </row>
    <row r="1256" spans="1:18" s="137" customFormat="1">
      <c r="A1256" s="137" t="s">
        <v>186</v>
      </c>
      <c r="B1256" s="137" t="s">
        <v>120</v>
      </c>
      <c r="C1256" s="137" t="s">
        <v>185</v>
      </c>
      <c r="D1256" s="137" t="s">
        <v>373</v>
      </c>
      <c r="E1256" s="137">
        <v>32961</v>
      </c>
      <c r="F1256" s="137" t="s">
        <v>5</v>
      </c>
      <c r="G1256" s="137" t="s">
        <v>28</v>
      </c>
      <c r="H1256" s="137" t="s">
        <v>341</v>
      </c>
      <c r="I1256" s="137">
        <v>512711069</v>
      </c>
      <c r="J1256" s="137" t="s">
        <v>180</v>
      </c>
      <c r="K1256" s="21">
        <v>46156.493125000001</v>
      </c>
      <c r="L1256" s="21">
        <v>46159.799930555557</v>
      </c>
      <c r="M1256" s="137" t="s">
        <v>347</v>
      </c>
      <c r="N1256" s="137" t="s">
        <v>196</v>
      </c>
      <c r="O1256" s="137" t="s">
        <v>41</v>
      </c>
      <c r="P1256" s="137">
        <v>0</v>
      </c>
      <c r="Q1256" s="137" t="s">
        <v>191</v>
      </c>
      <c r="R1256" s="137" t="s">
        <v>342</v>
      </c>
    </row>
    <row r="1257" spans="1:18" s="137" customFormat="1">
      <c r="A1257" s="137" t="s">
        <v>186</v>
      </c>
      <c r="B1257" s="137" t="s">
        <v>120</v>
      </c>
      <c r="C1257" s="137" t="s">
        <v>185</v>
      </c>
      <c r="D1257" s="137" t="s">
        <v>373</v>
      </c>
      <c r="E1257" s="137">
        <v>32961</v>
      </c>
      <c r="F1257" s="137" t="s">
        <v>5</v>
      </c>
      <c r="G1257" s="137" t="s">
        <v>28</v>
      </c>
      <c r="H1257" s="137" t="s">
        <v>341</v>
      </c>
      <c r="I1257" s="137">
        <v>512711069</v>
      </c>
      <c r="J1257" s="137" t="s">
        <v>180</v>
      </c>
      <c r="K1257" s="21">
        <v>46156.493125000001</v>
      </c>
      <c r="L1257" s="21">
        <v>46159.799930555557</v>
      </c>
      <c r="M1257" s="137" t="s">
        <v>352</v>
      </c>
      <c r="N1257" s="137" t="s">
        <v>352</v>
      </c>
      <c r="O1257" s="137" t="s">
        <v>35</v>
      </c>
      <c r="P1257" s="137">
        <v>0</v>
      </c>
      <c r="Q1257" s="137" t="s">
        <v>191</v>
      </c>
      <c r="R1257" s="137" t="s">
        <v>342</v>
      </c>
    </row>
    <row r="1258" spans="1:18" s="137" customFormat="1">
      <c r="A1258" s="137" t="s">
        <v>186</v>
      </c>
      <c r="B1258" s="137" t="s">
        <v>120</v>
      </c>
      <c r="C1258" s="137" t="s">
        <v>185</v>
      </c>
      <c r="D1258" s="137" t="s">
        <v>373</v>
      </c>
      <c r="E1258" s="137">
        <v>32961</v>
      </c>
      <c r="F1258" s="137" t="s">
        <v>5</v>
      </c>
      <c r="G1258" s="137" t="s">
        <v>28</v>
      </c>
      <c r="H1258" s="137" t="s">
        <v>341</v>
      </c>
      <c r="I1258" s="137">
        <v>512711069</v>
      </c>
      <c r="J1258" s="137" t="s">
        <v>180</v>
      </c>
      <c r="K1258" s="21">
        <v>46156.493125000001</v>
      </c>
      <c r="L1258" s="21">
        <v>46159.799930555557</v>
      </c>
      <c r="M1258" s="137" t="s">
        <v>353</v>
      </c>
      <c r="N1258" s="137" t="s">
        <v>197</v>
      </c>
      <c r="O1258" s="137" t="s">
        <v>41</v>
      </c>
      <c r="P1258" s="137">
        <v>0</v>
      </c>
      <c r="Q1258" s="137" t="s">
        <v>191</v>
      </c>
      <c r="R1258" s="137" t="s">
        <v>342</v>
      </c>
    </row>
    <row r="1259" spans="1:18" s="137" customFormat="1">
      <c r="A1259" s="137" t="s">
        <v>186</v>
      </c>
      <c r="B1259" s="137" t="s">
        <v>120</v>
      </c>
      <c r="C1259" s="137" t="s">
        <v>185</v>
      </c>
      <c r="D1259" s="137" t="s">
        <v>373</v>
      </c>
      <c r="E1259" s="137">
        <v>32961</v>
      </c>
      <c r="F1259" s="137" t="s">
        <v>5</v>
      </c>
      <c r="G1259" s="137" t="s">
        <v>28</v>
      </c>
      <c r="H1259" s="137" t="s">
        <v>341</v>
      </c>
      <c r="I1259" s="137">
        <v>512711069</v>
      </c>
      <c r="J1259" s="137" t="s">
        <v>180</v>
      </c>
      <c r="K1259" s="21">
        <v>46156.493125000001</v>
      </c>
      <c r="L1259" s="21">
        <v>46159.799930555557</v>
      </c>
      <c r="M1259" s="137" t="s">
        <v>353</v>
      </c>
      <c r="N1259" s="137" t="s">
        <v>330</v>
      </c>
      <c r="O1259" s="137" t="s">
        <v>41</v>
      </c>
      <c r="P1259" s="137">
        <v>0</v>
      </c>
      <c r="Q1259" s="137" t="s">
        <v>191</v>
      </c>
      <c r="R1259" s="137" t="s">
        <v>342</v>
      </c>
    </row>
    <row r="1260" spans="1:18" s="137" customFormat="1">
      <c r="A1260" s="137" t="s">
        <v>186</v>
      </c>
      <c r="B1260" s="137" t="s">
        <v>120</v>
      </c>
      <c r="C1260" s="137" t="s">
        <v>185</v>
      </c>
      <c r="D1260" s="137" t="s">
        <v>373</v>
      </c>
      <c r="E1260" s="137">
        <v>32961</v>
      </c>
      <c r="F1260" s="137" t="s">
        <v>5</v>
      </c>
      <c r="G1260" s="137" t="s">
        <v>28</v>
      </c>
      <c r="H1260" s="137" t="s">
        <v>341</v>
      </c>
      <c r="I1260" s="137">
        <v>512711069</v>
      </c>
      <c r="J1260" s="137" t="s">
        <v>180</v>
      </c>
      <c r="K1260" s="21">
        <v>46156.493125000001</v>
      </c>
      <c r="L1260" s="21">
        <v>46159.799930555557</v>
      </c>
      <c r="M1260" s="137" t="s">
        <v>353</v>
      </c>
      <c r="N1260" s="137" t="s">
        <v>354</v>
      </c>
      <c r="O1260" s="137" t="s">
        <v>39</v>
      </c>
      <c r="P1260" s="137">
        <v>0</v>
      </c>
      <c r="Q1260" s="137" t="s">
        <v>191</v>
      </c>
      <c r="R1260" s="137" t="s">
        <v>342</v>
      </c>
    </row>
    <row r="1261" spans="1:18" s="137" customFormat="1">
      <c r="A1261" s="137" t="s">
        <v>186</v>
      </c>
      <c r="B1261" s="137" t="s">
        <v>120</v>
      </c>
      <c r="C1261" s="137" t="s">
        <v>185</v>
      </c>
      <c r="D1261" s="137" t="s">
        <v>373</v>
      </c>
      <c r="E1261" s="137">
        <v>32961</v>
      </c>
      <c r="F1261" s="137" t="s">
        <v>5</v>
      </c>
      <c r="G1261" s="137" t="s">
        <v>28</v>
      </c>
      <c r="H1261" s="137" t="s">
        <v>341</v>
      </c>
      <c r="I1261" s="137">
        <v>512711069</v>
      </c>
      <c r="J1261" s="137" t="s">
        <v>180</v>
      </c>
      <c r="K1261" s="21">
        <v>46156.493125000001</v>
      </c>
      <c r="L1261" s="21">
        <v>46159.799930555557</v>
      </c>
      <c r="M1261" s="137" t="s">
        <v>353</v>
      </c>
      <c r="N1261" s="137" t="s">
        <v>355</v>
      </c>
      <c r="O1261" s="137" t="s">
        <v>35</v>
      </c>
      <c r="P1261" s="137">
        <v>0</v>
      </c>
      <c r="Q1261" s="137" t="s">
        <v>191</v>
      </c>
      <c r="R1261" s="137" t="s">
        <v>342</v>
      </c>
    </row>
    <row r="1262" spans="1:18" s="137" customFormat="1">
      <c r="A1262" s="137" t="s">
        <v>186</v>
      </c>
      <c r="B1262" s="137" t="s">
        <v>120</v>
      </c>
      <c r="C1262" s="137" t="s">
        <v>185</v>
      </c>
      <c r="D1262" s="137" t="s">
        <v>373</v>
      </c>
      <c r="E1262" s="137">
        <v>32961</v>
      </c>
      <c r="F1262" s="137" t="s">
        <v>5</v>
      </c>
      <c r="G1262" s="137" t="s">
        <v>28</v>
      </c>
      <c r="H1262" s="137" t="s">
        <v>341</v>
      </c>
      <c r="I1262" s="137">
        <v>512711069</v>
      </c>
      <c r="J1262" s="137" t="s">
        <v>180</v>
      </c>
      <c r="K1262" s="21">
        <v>46156.493125000001</v>
      </c>
      <c r="L1262" s="21">
        <v>46159.799930555557</v>
      </c>
      <c r="M1262" s="137" t="s">
        <v>353</v>
      </c>
      <c r="N1262" s="137" t="s">
        <v>356</v>
      </c>
      <c r="O1262" s="137" t="s">
        <v>39</v>
      </c>
      <c r="P1262" s="137">
        <v>0</v>
      </c>
      <c r="Q1262" s="137" t="s">
        <v>191</v>
      </c>
      <c r="R1262" s="137" t="s">
        <v>342</v>
      </c>
    </row>
    <row r="1263" spans="1:18" s="137" customFormat="1">
      <c r="A1263" s="137" t="s">
        <v>186</v>
      </c>
      <c r="B1263" s="137" t="s">
        <v>120</v>
      </c>
      <c r="C1263" s="137" t="s">
        <v>185</v>
      </c>
      <c r="D1263" s="137" t="s">
        <v>373</v>
      </c>
      <c r="E1263" s="137">
        <v>32961</v>
      </c>
      <c r="F1263" s="137" t="s">
        <v>5</v>
      </c>
      <c r="G1263" s="137" t="s">
        <v>28</v>
      </c>
      <c r="H1263" s="137" t="s">
        <v>341</v>
      </c>
      <c r="I1263" s="137">
        <v>512711069</v>
      </c>
      <c r="J1263" s="137" t="s">
        <v>180</v>
      </c>
      <c r="K1263" s="21">
        <v>46156.493125000001</v>
      </c>
      <c r="L1263" s="21">
        <v>46159.799930555557</v>
      </c>
      <c r="M1263" s="137" t="s">
        <v>353</v>
      </c>
      <c r="N1263" s="137" t="s">
        <v>357</v>
      </c>
      <c r="O1263" s="137" t="s">
        <v>39</v>
      </c>
      <c r="P1263" s="137">
        <v>0</v>
      </c>
      <c r="Q1263" s="137" t="s">
        <v>191</v>
      </c>
      <c r="R1263" s="137" t="s">
        <v>342</v>
      </c>
    </row>
    <row r="1264" spans="1:18" s="137" customFormat="1">
      <c r="A1264" s="137" t="s">
        <v>186</v>
      </c>
      <c r="B1264" s="137" t="s">
        <v>120</v>
      </c>
      <c r="C1264" s="137" t="s">
        <v>185</v>
      </c>
      <c r="D1264" s="137" t="s">
        <v>373</v>
      </c>
      <c r="E1264" s="137">
        <v>32961</v>
      </c>
      <c r="F1264" s="137" t="s">
        <v>5</v>
      </c>
      <c r="G1264" s="137" t="s">
        <v>28</v>
      </c>
      <c r="H1264" s="137" t="s">
        <v>341</v>
      </c>
      <c r="I1264" s="137">
        <v>512711069</v>
      </c>
      <c r="J1264" s="137" t="s">
        <v>180</v>
      </c>
      <c r="K1264" s="21">
        <v>46156.493125000001</v>
      </c>
      <c r="L1264" s="21">
        <v>46159.799930555557</v>
      </c>
      <c r="M1264" s="137" t="s">
        <v>358</v>
      </c>
      <c r="N1264" s="137" t="s">
        <v>359</v>
      </c>
      <c r="O1264" s="137" t="s">
        <v>39</v>
      </c>
      <c r="P1264" s="137">
        <v>0</v>
      </c>
      <c r="Q1264" s="137" t="s">
        <v>191</v>
      </c>
      <c r="R1264" s="137" t="s">
        <v>342</v>
      </c>
    </row>
    <row r="1265" spans="1:18" s="137" customFormat="1">
      <c r="A1265" s="137" t="s">
        <v>186</v>
      </c>
      <c r="B1265" s="137" t="s">
        <v>120</v>
      </c>
      <c r="C1265" s="137" t="s">
        <v>185</v>
      </c>
      <c r="D1265" s="137" t="s">
        <v>373</v>
      </c>
      <c r="E1265" s="137">
        <v>32961</v>
      </c>
      <c r="F1265" s="137" t="s">
        <v>5</v>
      </c>
      <c r="G1265" s="137" t="s">
        <v>28</v>
      </c>
      <c r="H1265" s="137" t="s">
        <v>341</v>
      </c>
      <c r="I1265" s="137">
        <v>512711069</v>
      </c>
      <c r="J1265" s="137" t="s">
        <v>180</v>
      </c>
      <c r="K1265" s="21">
        <v>46156.493125000001</v>
      </c>
      <c r="L1265" s="21">
        <v>46159.799930555557</v>
      </c>
      <c r="M1265" s="137" t="s">
        <v>358</v>
      </c>
      <c r="N1265" s="137" t="s">
        <v>360</v>
      </c>
      <c r="O1265" s="137" t="s">
        <v>35</v>
      </c>
      <c r="P1265" s="137">
        <v>0</v>
      </c>
      <c r="Q1265" s="137" t="s">
        <v>191</v>
      </c>
      <c r="R1265" s="137" t="s">
        <v>342</v>
      </c>
    </row>
    <row r="1266" spans="1:18" s="137" customFormat="1">
      <c r="A1266" s="137" t="s">
        <v>186</v>
      </c>
      <c r="B1266" s="137" t="s">
        <v>120</v>
      </c>
      <c r="C1266" s="137" t="s">
        <v>185</v>
      </c>
      <c r="D1266" s="137" t="s">
        <v>373</v>
      </c>
      <c r="E1266" s="137">
        <v>32961</v>
      </c>
      <c r="F1266" s="137" t="s">
        <v>5</v>
      </c>
      <c r="G1266" s="137" t="s">
        <v>28</v>
      </c>
      <c r="H1266" s="137" t="s">
        <v>341</v>
      </c>
      <c r="I1266" s="137">
        <v>512711069</v>
      </c>
      <c r="J1266" s="137" t="s">
        <v>180</v>
      </c>
      <c r="K1266" s="21">
        <v>46156.493125000001</v>
      </c>
      <c r="L1266" s="21">
        <v>46159.799930555557</v>
      </c>
      <c r="M1266" s="137" t="s">
        <v>358</v>
      </c>
      <c r="N1266" s="137" t="s">
        <v>361</v>
      </c>
      <c r="O1266" s="137" t="s">
        <v>41</v>
      </c>
      <c r="P1266" s="137">
        <v>0</v>
      </c>
      <c r="Q1266" s="137" t="s">
        <v>191</v>
      </c>
      <c r="R1266" s="137" t="s">
        <v>342</v>
      </c>
    </row>
    <row r="1267" spans="1:18" s="137" customFormat="1">
      <c r="A1267" s="137" t="s">
        <v>186</v>
      </c>
      <c r="B1267" s="137" t="s">
        <v>120</v>
      </c>
      <c r="C1267" s="137" t="s">
        <v>185</v>
      </c>
      <c r="D1267" s="137" t="s">
        <v>373</v>
      </c>
      <c r="E1267" s="137">
        <v>32961</v>
      </c>
      <c r="F1267" s="137" t="s">
        <v>5</v>
      </c>
      <c r="G1267" s="137" t="s">
        <v>28</v>
      </c>
      <c r="H1267" s="137" t="s">
        <v>341</v>
      </c>
      <c r="I1267" s="137">
        <v>512711069</v>
      </c>
      <c r="J1267" s="137" t="s">
        <v>180</v>
      </c>
      <c r="K1267" s="21">
        <v>46156.493125000001</v>
      </c>
      <c r="L1267" s="21">
        <v>46159.799930555557</v>
      </c>
      <c r="M1267" s="137" t="s">
        <v>362</v>
      </c>
      <c r="N1267" s="137" t="s">
        <v>363</v>
      </c>
      <c r="O1267" s="137" t="s">
        <v>37</v>
      </c>
      <c r="P1267" s="137">
        <v>0</v>
      </c>
      <c r="Q1267" s="137" t="s">
        <v>191</v>
      </c>
      <c r="R1267" s="137" t="s">
        <v>342</v>
      </c>
    </row>
    <row r="1268" spans="1:18" s="137" customFormat="1">
      <c r="A1268" s="137" t="s">
        <v>186</v>
      </c>
      <c r="B1268" s="137" t="s">
        <v>120</v>
      </c>
      <c r="C1268" s="137" t="s">
        <v>185</v>
      </c>
      <c r="D1268" s="137" t="s">
        <v>373</v>
      </c>
      <c r="E1268" s="137">
        <v>32961</v>
      </c>
      <c r="F1268" s="137" t="s">
        <v>5</v>
      </c>
      <c r="G1268" s="137" t="s">
        <v>28</v>
      </c>
      <c r="H1268" s="137" t="s">
        <v>341</v>
      </c>
      <c r="I1268" s="137">
        <v>512711069</v>
      </c>
      <c r="J1268" s="137" t="s">
        <v>180</v>
      </c>
      <c r="K1268" s="21">
        <v>46156.493125000001</v>
      </c>
      <c r="L1268" s="21">
        <v>46159.799930555557</v>
      </c>
      <c r="M1268" s="137" t="s">
        <v>364</v>
      </c>
      <c r="N1268" s="137" t="s">
        <v>365</v>
      </c>
      <c r="O1268" s="137" t="s">
        <v>35</v>
      </c>
      <c r="P1268" s="137">
        <v>0</v>
      </c>
      <c r="Q1268" s="137" t="s">
        <v>191</v>
      </c>
      <c r="R1268" s="137" t="s">
        <v>342</v>
      </c>
    </row>
    <row r="1269" spans="1:18" s="137" customFormat="1">
      <c r="A1269" s="137" t="s">
        <v>186</v>
      </c>
      <c r="B1269" s="137" t="s">
        <v>120</v>
      </c>
      <c r="C1269" s="137" t="s">
        <v>185</v>
      </c>
      <c r="D1269" s="137" t="s">
        <v>373</v>
      </c>
      <c r="E1269" s="137">
        <v>32961</v>
      </c>
      <c r="F1269" s="137" t="s">
        <v>5</v>
      </c>
      <c r="G1269" s="137" t="s">
        <v>28</v>
      </c>
      <c r="H1269" s="137" t="s">
        <v>341</v>
      </c>
      <c r="I1269" s="137">
        <v>512711069</v>
      </c>
      <c r="J1269" s="137" t="s">
        <v>180</v>
      </c>
      <c r="K1269" s="21">
        <v>46156.493125000001</v>
      </c>
      <c r="L1269" s="21">
        <v>46159.799930555557</v>
      </c>
      <c r="M1269" s="137" t="s">
        <v>364</v>
      </c>
      <c r="N1269" s="137" t="s">
        <v>366</v>
      </c>
      <c r="O1269" s="137" t="s">
        <v>35</v>
      </c>
      <c r="P1269" s="137">
        <v>0</v>
      </c>
      <c r="Q1269" s="137" t="s">
        <v>191</v>
      </c>
      <c r="R1269" s="137" t="s">
        <v>342</v>
      </c>
    </row>
    <row r="1270" spans="1:18" s="137" customFormat="1">
      <c r="A1270" s="137" t="s">
        <v>186</v>
      </c>
      <c r="B1270" s="137" t="s">
        <v>120</v>
      </c>
      <c r="C1270" s="137" t="s">
        <v>185</v>
      </c>
      <c r="D1270" s="137" t="s">
        <v>373</v>
      </c>
      <c r="E1270" s="137">
        <v>32961</v>
      </c>
      <c r="F1270" s="137" t="s">
        <v>5</v>
      </c>
      <c r="G1270" s="137" t="s">
        <v>28</v>
      </c>
      <c r="H1270" s="137" t="s">
        <v>341</v>
      </c>
      <c r="I1270" s="137">
        <v>512711069</v>
      </c>
      <c r="J1270" s="137" t="s">
        <v>180</v>
      </c>
      <c r="K1270" s="21">
        <v>46156.493125000001</v>
      </c>
      <c r="L1270" s="21">
        <v>46159.799930555557</v>
      </c>
      <c r="M1270" s="137" t="s">
        <v>364</v>
      </c>
      <c r="N1270" s="137" t="s">
        <v>367</v>
      </c>
      <c r="O1270" s="137" t="s">
        <v>41</v>
      </c>
      <c r="P1270" s="137">
        <v>0</v>
      </c>
      <c r="Q1270" s="137" t="s">
        <v>191</v>
      </c>
      <c r="R1270" s="137" t="s">
        <v>342</v>
      </c>
    </row>
    <row r="1271" spans="1:18" s="137" customFormat="1">
      <c r="A1271" s="137" t="s">
        <v>186</v>
      </c>
      <c r="B1271" s="137" t="s">
        <v>120</v>
      </c>
      <c r="C1271" s="137" t="s">
        <v>185</v>
      </c>
      <c r="D1271" s="137" t="s">
        <v>373</v>
      </c>
      <c r="E1271" s="137">
        <v>32961</v>
      </c>
      <c r="F1271" s="137" t="s">
        <v>5</v>
      </c>
      <c r="G1271" s="137" t="s">
        <v>28</v>
      </c>
      <c r="H1271" s="137" t="s">
        <v>341</v>
      </c>
      <c r="I1271" s="137">
        <v>512700470</v>
      </c>
      <c r="J1271" s="137" t="s">
        <v>180</v>
      </c>
      <c r="K1271" s="21">
        <v>46156.438611111109</v>
      </c>
      <c r="L1271" s="21">
        <v>46159.803807870368</v>
      </c>
      <c r="M1271" s="137" t="s">
        <v>287</v>
      </c>
      <c r="N1271" s="137" t="s">
        <v>287</v>
      </c>
      <c r="O1271" s="137" t="s">
        <v>35</v>
      </c>
      <c r="P1271" s="137">
        <v>0</v>
      </c>
      <c r="Q1271" s="137" t="s">
        <v>191</v>
      </c>
      <c r="R1271" s="137" t="s">
        <v>342</v>
      </c>
    </row>
    <row r="1272" spans="1:18" s="137" customFormat="1">
      <c r="A1272" s="137" t="s">
        <v>186</v>
      </c>
      <c r="B1272" s="137" t="s">
        <v>120</v>
      </c>
      <c r="C1272" s="137" t="s">
        <v>185</v>
      </c>
      <c r="D1272" s="137" t="s">
        <v>373</v>
      </c>
      <c r="E1272" s="137">
        <v>32961</v>
      </c>
      <c r="F1272" s="137" t="s">
        <v>5</v>
      </c>
      <c r="G1272" s="137" t="s">
        <v>28</v>
      </c>
      <c r="H1272" s="137" t="s">
        <v>341</v>
      </c>
      <c r="I1272" s="137">
        <v>512700470</v>
      </c>
      <c r="J1272" s="137" t="s">
        <v>180</v>
      </c>
      <c r="K1272" s="21">
        <v>46156.438611111109</v>
      </c>
      <c r="L1272" s="21">
        <v>46159.803807870368</v>
      </c>
      <c r="M1272" s="137" t="s">
        <v>343</v>
      </c>
      <c r="N1272" s="137" t="s">
        <v>288</v>
      </c>
      <c r="O1272" s="137" t="s">
        <v>39</v>
      </c>
      <c r="P1272" s="137">
        <v>0</v>
      </c>
      <c r="Q1272" s="137" t="s">
        <v>191</v>
      </c>
      <c r="R1272" s="137" t="s">
        <v>342</v>
      </c>
    </row>
    <row r="1273" spans="1:18" s="137" customFormat="1">
      <c r="A1273" s="137" t="s">
        <v>186</v>
      </c>
      <c r="B1273" s="137" t="s">
        <v>120</v>
      </c>
      <c r="C1273" s="137" t="s">
        <v>185</v>
      </c>
      <c r="D1273" s="137" t="s">
        <v>373</v>
      </c>
      <c r="E1273" s="137">
        <v>32961</v>
      </c>
      <c r="F1273" s="137" t="s">
        <v>5</v>
      </c>
      <c r="G1273" s="137" t="s">
        <v>28</v>
      </c>
      <c r="H1273" s="137" t="s">
        <v>341</v>
      </c>
      <c r="I1273" s="137">
        <v>512700470</v>
      </c>
      <c r="J1273" s="137" t="s">
        <v>180</v>
      </c>
      <c r="K1273" s="21">
        <v>46156.438611111109</v>
      </c>
      <c r="L1273" s="21">
        <v>46159.803807870368</v>
      </c>
      <c r="M1273" s="137" t="s">
        <v>343</v>
      </c>
      <c r="N1273" s="137" t="s">
        <v>193</v>
      </c>
      <c r="O1273" s="137" t="s">
        <v>35</v>
      </c>
      <c r="P1273" s="137">
        <v>0</v>
      </c>
      <c r="Q1273" s="137" t="s">
        <v>191</v>
      </c>
      <c r="R1273" s="137" t="s">
        <v>342</v>
      </c>
    </row>
    <row r="1274" spans="1:18" s="137" customFormat="1">
      <c r="A1274" s="137" t="s">
        <v>186</v>
      </c>
      <c r="B1274" s="137" t="s">
        <v>120</v>
      </c>
      <c r="C1274" s="137" t="s">
        <v>185</v>
      </c>
      <c r="D1274" s="137" t="s">
        <v>373</v>
      </c>
      <c r="E1274" s="137">
        <v>32961</v>
      </c>
      <c r="F1274" s="137" t="s">
        <v>5</v>
      </c>
      <c r="G1274" s="137" t="s">
        <v>28</v>
      </c>
      <c r="H1274" s="137" t="s">
        <v>341</v>
      </c>
      <c r="I1274" s="137">
        <v>512700470</v>
      </c>
      <c r="J1274" s="137" t="s">
        <v>180</v>
      </c>
      <c r="K1274" s="21">
        <v>46156.438611111109</v>
      </c>
      <c r="L1274" s="21">
        <v>46159.803807870368</v>
      </c>
      <c r="M1274" s="137" t="s">
        <v>344</v>
      </c>
      <c r="N1274" s="137" t="s">
        <v>345</v>
      </c>
      <c r="O1274" s="137" t="s">
        <v>39</v>
      </c>
      <c r="P1274" s="137">
        <v>0</v>
      </c>
      <c r="Q1274" s="137" t="s">
        <v>191</v>
      </c>
      <c r="R1274" s="137" t="s">
        <v>342</v>
      </c>
    </row>
    <row r="1275" spans="1:18" s="137" customFormat="1">
      <c r="A1275" s="137" t="s">
        <v>186</v>
      </c>
      <c r="B1275" s="137" t="s">
        <v>120</v>
      </c>
      <c r="C1275" s="137" t="s">
        <v>185</v>
      </c>
      <c r="D1275" s="137" t="s">
        <v>373</v>
      </c>
      <c r="E1275" s="137">
        <v>32961</v>
      </c>
      <c r="F1275" s="137" t="s">
        <v>5</v>
      </c>
      <c r="G1275" s="137" t="s">
        <v>28</v>
      </c>
      <c r="H1275" s="137" t="s">
        <v>341</v>
      </c>
      <c r="I1275" s="137">
        <v>512700470</v>
      </c>
      <c r="J1275" s="137" t="s">
        <v>180</v>
      </c>
      <c r="K1275" s="21">
        <v>46156.438611111109</v>
      </c>
      <c r="L1275" s="21">
        <v>46159.803807870368</v>
      </c>
      <c r="M1275" s="137" t="s">
        <v>344</v>
      </c>
      <c r="N1275" s="137" t="s">
        <v>346</v>
      </c>
      <c r="O1275" s="137" t="s">
        <v>39</v>
      </c>
      <c r="P1275" s="137">
        <v>0</v>
      </c>
      <c r="Q1275" s="137" t="s">
        <v>191</v>
      </c>
      <c r="R1275" s="137" t="s">
        <v>342</v>
      </c>
    </row>
    <row r="1276" spans="1:18" s="137" customFormat="1">
      <c r="A1276" s="137" t="s">
        <v>186</v>
      </c>
      <c r="B1276" s="137" t="s">
        <v>120</v>
      </c>
      <c r="C1276" s="137" t="s">
        <v>185</v>
      </c>
      <c r="D1276" s="137" t="s">
        <v>373</v>
      </c>
      <c r="E1276" s="137">
        <v>32961</v>
      </c>
      <c r="F1276" s="137" t="s">
        <v>5</v>
      </c>
      <c r="G1276" s="137" t="s">
        <v>28</v>
      </c>
      <c r="H1276" s="137" t="s">
        <v>341</v>
      </c>
      <c r="I1276" s="137">
        <v>512700470</v>
      </c>
      <c r="J1276" s="137" t="s">
        <v>180</v>
      </c>
      <c r="K1276" s="21">
        <v>46156.438611111109</v>
      </c>
      <c r="L1276" s="21">
        <v>46159.803807870368</v>
      </c>
      <c r="M1276" s="137" t="s">
        <v>347</v>
      </c>
      <c r="N1276" s="137" t="s">
        <v>348</v>
      </c>
      <c r="O1276" s="137" t="s">
        <v>41</v>
      </c>
      <c r="P1276" s="137">
        <v>0</v>
      </c>
      <c r="Q1276" s="137" t="s">
        <v>191</v>
      </c>
      <c r="R1276" s="137" t="s">
        <v>342</v>
      </c>
    </row>
    <row r="1277" spans="1:18" s="137" customFormat="1">
      <c r="A1277" s="137" t="s">
        <v>186</v>
      </c>
      <c r="B1277" s="137" t="s">
        <v>120</v>
      </c>
      <c r="C1277" s="137" t="s">
        <v>185</v>
      </c>
      <c r="D1277" s="137" t="s">
        <v>373</v>
      </c>
      <c r="E1277" s="137">
        <v>32961</v>
      </c>
      <c r="F1277" s="137" t="s">
        <v>5</v>
      </c>
      <c r="G1277" s="137" t="s">
        <v>28</v>
      </c>
      <c r="H1277" s="137" t="s">
        <v>341</v>
      </c>
      <c r="I1277" s="137">
        <v>512700470</v>
      </c>
      <c r="J1277" s="137" t="s">
        <v>180</v>
      </c>
      <c r="K1277" s="21">
        <v>46156.438611111109</v>
      </c>
      <c r="L1277" s="21">
        <v>46159.803807870368</v>
      </c>
      <c r="M1277" s="137" t="s">
        <v>347</v>
      </c>
      <c r="N1277" s="137" t="s">
        <v>349</v>
      </c>
      <c r="O1277" s="137" t="s">
        <v>39</v>
      </c>
      <c r="P1277" s="137">
        <v>0</v>
      </c>
      <c r="Q1277" s="137" t="s">
        <v>191</v>
      </c>
      <c r="R1277" s="137" t="s">
        <v>342</v>
      </c>
    </row>
    <row r="1278" spans="1:18" s="137" customFormat="1">
      <c r="A1278" s="137" t="s">
        <v>186</v>
      </c>
      <c r="B1278" s="137" t="s">
        <v>120</v>
      </c>
      <c r="C1278" s="137" t="s">
        <v>185</v>
      </c>
      <c r="D1278" s="137" t="s">
        <v>373</v>
      </c>
      <c r="E1278" s="137">
        <v>32961</v>
      </c>
      <c r="F1278" s="137" t="s">
        <v>5</v>
      </c>
      <c r="G1278" s="137" t="s">
        <v>28</v>
      </c>
      <c r="H1278" s="137" t="s">
        <v>341</v>
      </c>
      <c r="I1278" s="137">
        <v>512700470</v>
      </c>
      <c r="J1278" s="137" t="s">
        <v>180</v>
      </c>
      <c r="K1278" s="21">
        <v>46156.438611111109</v>
      </c>
      <c r="L1278" s="21">
        <v>46159.803807870368</v>
      </c>
      <c r="M1278" s="137" t="s">
        <v>347</v>
      </c>
      <c r="N1278" s="137" t="s">
        <v>329</v>
      </c>
      <c r="O1278" s="137" t="s">
        <v>35</v>
      </c>
      <c r="P1278" s="137">
        <v>0</v>
      </c>
      <c r="Q1278" s="137" t="s">
        <v>191</v>
      </c>
      <c r="R1278" s="137" t="s">
        <v>342</v>
      </c>
    </row>
    <row r="1279" spans="1:18" s="137" customFormat="1">
      <c r="A1279" s="137" t="s">
        <v>186</v>
      </c>
      <c r="B1279" s="137" t="s">
        <v>120</v>
      </c>
      <c r="C1279" s="137" t="s">
        <v>185</v>
      </c>
      <c r="D1279" s="137" t="s">
        <v>373</v>
      </c>
      <c r="E1279" s="137">
        <v>32961</v>
      </c>
      <c r="F1279" s="137" t="s">
        <v>5</v>
      </c>
      <c r="G1279" s="137" t="s">
        <v>28</v>
      </c>
      <c r="H1279" s="137" t="s">
        <v>341</v>
      </c>
      <c r="I1279" s="137">
        <v>512700470</v>
      </c>
      <c r="J1279" s="137" t="s">
        <v>180</v>
      </c>
      <c r="K1279" s="21">
        <v>46156.438611111109</v>
      </c>
      <c r="L1279" s="21">
        <v>46159.803807870368</v>
      </c>
      <c r="M1279" s="137" t="s">
        <v>347</v>
      </c>
      <c r="N1279" s="137" t="s">
        <v>194</v>
      </c>
      <c r="O1279" s="137" t="s">
        <v>41</v>
      </c>
      <c r="P1279" s="137">
        <v>0</v>
      </c>
      <c r="Q1279" s="137" t="s">
        <v>191</v>
      </c>
      <c r="R1279" s="137" t="s">
        <v>342</v>
      </c>
    </row>
    <row r="1280" spans="1:18" s="137" customFormat="1">
      <c r="A1280" s="137" t="s">
        <v>186</v>
      </c>
      <c r="B1280" s="137" t="s">
        <v>120</v>
      </c>
      <c r="C1280" s="137" t="s">
        <v>185</v>
      </c>
      <c r="D1280" s="137" t="s">
        <v>373</v>
      </c>
      <c r="E1280" s="137">
        <v>32961</v>
      </c>
      <c r="F1280" s="137" t="s">
        <v>5</v>
      </c>
      <c r="G1280" s="137" t="s">
        <v>28</v>
      </c>
      <c r="H1280" s="137" t="s">
        <v>341</v>
      </c>
      <c r="I1280" s="137">
        <v>512700470</v>
      </c>
      <c r="J1280" s="137" t="s">
        <v>180</v>
      </c>
      <c r="K1280" s="21">
        <v>46156.438611111109</v>
      </c>
      <c r="L1280" s="21">
        <v>46159.803807870368</v>
      </c>
      <c r="M1280" s="137" t="s">
        <v>347</v>
      </c>
      <c r="N1280" s="137" t="s">
        <v>350</v>
      </c>
      <c r="O1280" s="137" t="s">
        <v>39</v>
      </c>
      <c r="P1280" s="137">
        <v>0</v>
      </c>
      <c r="Q1280" s="137" t="s">
        <v>191</v>
      </c>
      <c r="R1280" s="137" t="s">
        <v>342</v>
      </c>
    </row>
    <row r="1281" spans="1:18" s="137" customFormat="1">
      <c r="A1281" s="137" t="s">
        <v>186</v>
      </c>
      <c r="B1281" s="137" t="s">
        <v>120</v>
      </c>
      <c r="C1281" s="137" t="s">
        <v>185</v>
      </c>
      <c r="D1281" s="137" t="s">
        <v>373</v>
      </c>
      <c r="E1281" s="137">
        <v>32961</v>
      </c>
      <c r="F1281" s="137" t="s">
        <v>5</v>
      </c>
      <c r="G1281" s="137" t="s">
        <v>28</v>
      </c>
      <c r="H1281" s="137" t="s">
        <v>341</v>
      </c>
      <c r="I1281" s="137">
        <v>512700470</v>
      </c>
      <c r="J1281" s="137" t="s">
        <v>180</v>
      </c>
      <c r="K1281" s="21">
        <v>46156.438611111109</v>
      </c>
      <c r="L1281" s="21">
        <v>46159.803807870368</v>
      </c>
      <c r="M1281" s="137" t="s">
        <v>347</v>
      </c>
      <c r="N1281" s="137" t="s">
        <v>195</v>
      </c>
      <c r="O1281" s="137" t="s">
        <v>41</v>
      </c>
      <c r="P1281" s="137">
        <v>0</v>
      </c>
      <c r="Q1281" s="137" t="s">
        <v>191</v>
      </c>
      <c r="R1281" s="137" t="s">
        <v>342</v>
      </c>
    </row>
    <row r="1282" spans="1:18" s="137" customFormat="1">
      <c r="A1282" s="137" t="s">
        <v>186</v>
      </c>
      <c r="B1282" s="137" t="s">
        <v>120</v>
      </c>
      <c r="C1282" s="137" t="s">
        <v>185</v>
      </c>
      <c r="D1282" s="137" t="s">
        <v>373</v>
      </c>
      <c r="E1282" s="137">
        <v>32961</v>
      </c>
      <c r="F1282" s="137" t="s">
        <v>5</v>
      </c>
      <c r="G1282" s="137" t="s">
        <v>28</v>
      </c>
      <c r="H1282" s="137" t="s">
        <v>341</v>
      </c>
      <c r="I1282" s="137">
        <v>512700470</v>
      </c>
      <c r="J1282" s="137" t="s">
        <v>180</v>
      </c>
      <c r="K1282" s="21">
        <v>46156.438611111109</v>
      </c>
      <c r="L1282" s="21">
        <v>46159.803807870368</v>
      </c>
      <c r="M1282" s="137" t="s">
        <v>347</v>
      </c>
      <c r="N1282" s="137" t="s">
        <v>351</v>
      </c>
      <c r="O1282" s="137" t="s">
        <v>35</v>
      </c>
      <c r="P1282" s="137">
        <v>0</v>
      </c>
      <c r="Q1282" s="137" t="s">
        <v>191</v>
      </c>
      <c r="R1282" s="137" t="s">
        <v>342</v>
      </c>
    </row>
    <row r="1283" spans="1:18" s="137" customFormat="1">
      <c r="A1283" s="137" t="s">
        <v>186</v>
      </c>
      <c r="B1283" s="137" t="s">
        <v>120</v>
      </c>
      <c r="C1283" s="137" t="s">
        <v>185</v>
      </c>
      <c r="D1283" s="137" t="s">
        <v>373</v>
      </c>
      <c r="E1283" s="137">
        <v>32961</v>
      </c>
      <c r="F1283" s="137" t="s">
        <v>5</v>
      </c>
      <c r="G1283" s="137" t="s">
        <v>28</v>
      </c>
      <c r="H1283" s="137" t="s">
        <v>341</v>
      </c>
      <c r="I1283" s="137">
        <v>512700470</v>
      </c>
      <c r="J1283" s="137" t="s">
        <v>180</v>
      </c>
      <c r="K1283" s="21">
        <v>46156.438611111109</v>
      </c>
      <c r="L1283" s="21">
        <v>46159.803807870368</v>
      </c>
      <c r="M1283" s="137" t="s">
        <v>347</v>
      </c>
      <c r="N1283" s="137" t="s">
        <v>196</v>
      </c>
      <c r="O1283" s="137" t="s">
        <v>41</v>
      </c>
      <c r="P1283" s="137">
        <v>0</v>
      </c>
      <c r="Q1283" s="137" t="s">
        <v>191</v>
      </c>
      <c r="R1283" s="137" t="s">
        <v>342</v>
      </c>
    </row>
    <row r="1284" spans="1:18" s="137" customFormat="1">
      <c r="A1284" s="137" t="s">
        <v>186</v>
      </c>
      <c r="B1284" s="137" t="s">
        <v>120</v>
      </c>
      <c r="C1284" s="137" t="s">
        <v>185</v>
      </c>
      <c r="D1284" s="137" t="s">
        <v>373</v>
      </c>
      <c r="E1284" s="137">
        <v>32961</v>
      </c>
      <c r="F1284" s="137" t="s">
        <v>5</v>
      </c>
      <c r="G1284" s="137" t="s">
        <v>28</v>
      </c>
      <c r="H1284" s="137" t="s">
        <v>341</v>
      </c>
      <c r="I1284" s="137">
        <v>512700470</v>
      </c>
      <c r="J1284" s="137" t="s">
        <v>180</v>
      </c>
      <c r="K1284" s="21">
        <v>46156.438611111109</v>
      </c>
      <c r="L1284" s="21">
        <v>46159.803807870368</v>
      </c>
      <c r="M1284" s="137" t="s">
        <v>352</v>
      </c>
      <c r="N1284" s="137" t="s">
        <v>352</v>
      </c>
      <c r="O1284" s="137" t="s">
        <v>35</v>
      </c>
      <c r="P1284" s="137">
        <v>0</v>
      </c>
      <c r="Q1284" s="137" t="s">
        <v>191</v>
      </c>
      <c r="R1284" s="137" t="s">
        <v>342</v>
      </c>
    </row>
    <row r="1285" spans="1:18" s="137" customFormat="1">
      <c r="A1285" s="137" t="s">
        <v>186</v>
      </c>
      <c r="B1285" s="137" t="s">
        <v>120</v>
      </c>
      <c r="C1285" s="137" t="s">
        <v>185</v>
      </c>
      <c r="D1285" s="137" t="s">
        <v>373</v>
      </c>
      <c r="E1285" s="137">
        <v>32961</v>
      </c>
      <c r="F1285" s="137" t="s">
        <v>5</v>
      </c>
      <c r="G1285" s="137" t="s">
        <v>28</v>
      </c>
      <c r="H1285" s="137" t="s">
        <v>341</v>
      </c>
      <c r="I1285" s="137">
        <v>512700470</v>
      </c>
      <c r="J1285" s="137" t="s">
        <v>180</v>
      </c>
      <c r="K1285" s="21">
        <v>46156.438611111109</v>
      </c>
      <c r="L1285" s="21">
        <v>46159.803807870368</v>
      </c>
      <c r="M1285" s="137" t="s">
        <v>353</v>
      </c>
      <c r="N1285" s="137" t="s">
        <v>197</v>
      </c>
      <c r="O1285" s="137" t="s">
        <v>41</v>
      </c>
      <c r="P1285" s="137">
        <v>0</v>
      </c>
      <c r="Q1285" s="137" t="s">
        <v>191</v>
      </c>
      <c r="R1285" s="137" t="s">
        <v>342</v>
      </c>
    </row>
    <row r="1286" spans="1:18" s="137" customFormat="1">
      <c r="A1286" s="137" t="s">
        <v>186</v>
      </c>
      <c r="B1286" s="137" t="s">
        <v>120</v>
      </c>
      <c r="C1286" s="137" t="s">
        <v>185</v>
      </c>
      <c r="D1286" s="137" t="s">
        <v>373</v>
      </c>
      <c r="E1286" s="137">
        <v>32961</v>
      </c>
      <c r="F1286" s="137" t="s">
        <v>5</v>
      </c>
      <c r="G1286" s="137" t="s">
        <v>28</v>
      </c>
      <c r="H1286" s="137" t="s">
        <v>341</v>
      </c>
      <c r="I1286" s="137">
        <v>512700470</v>
      </c>
      <c r="J1286" s="137" t="s">
        <v>180</v>
      </c>
      <c r="K1286" s="21">
        <v>46156.438611111109</v>
      </c>
      <c r="L1286" s="21">
        <v>46159.803807870368</v>
      </c>
      <c r="M1286" s="137" t="s">
        <v>353</v>
      </c>
      <c r="N1286" s="137" t="s">
        <v>330</v>
      </c>
      <c r="O1286" s="137" t="s">
        <v>41</v>
      </c>
      <c r="P1286" s="137">
        <v>0</v>
      </c>
      <c r="Q1286" s="137" t="s">
        <v>191</v>
      </c>
      <c r="R1286" s="137" t="s">
        <v>342</v>
      </c>
    </row>
    <row r="1287" spans="1:18" s="137" customFormat="1">
      <c r="A1287" s="137" t="s">
        <v>186</v>
      </c>
      <c r="B1287" s="137" t="s">
        <v>120</v>
      </c>
      <c r="C1287" s="137" t="s">
        <v>185</v>
      </c>
      <c r="D1287" s="137" t="s">
        <v>373</v>
      </c>
      <c r="E1287" s="137">
        <v>32961</v>
      </c>
      <c r="F1287" s="137" t="s">
        <v>5</v>
      </c>
      <c r="G1287" s="137" t="s">
        <v>28</v>
      </c>
      <c r="H1287" s="137" t="s">
        <v>341</v>
      </c>
      <c r="I1287" s="137">
        <v>512700470</v>
      </c>
      <c r="J1287" s="137" t="s">
        <v>180</v>
      </c>
      <c r="K1287" s="21">
        <v>46156.438611111109</v>
      </c>
      <c r="L1287" s="21">
        <v>46159.803807870368</v>
      </c>
      <c r="M1287" s="137" t="s">
        <v>353</v>
      </c>
      <c r="N1287" s="137" t="s">
        <v>354</v>
      </c>
      <c r="O1287" s="137" t="s">
        <v>39</v>
      </c>
      <c r="P1287" s="137">
        <v>0</v>
      </c>
      <c r="Q1287" s="137" t="s">
        <v>191</v>
      </c>
      <c r="R1287" s="137" t="s">
        <v>342</v>
      </c>
    </row>
    <row r="1288" spans="1:18" s="137" customFormat="1">
      <c r="A1288" s="137" t="s">
        <v>186</v>
      </c>
      <c r="B1288" s="137" t="s">
        <v>120</v>
      </c>
      <c r="C1288" s="137" t="s">
        <v>185</v>
      </c>
      <c r="D1288" s="137" t="s">
        <v>373</v>
      </c>
      <c r="E1288" s="137">
        <v>32961</v>
      </c>
      <c r="F1288" s="137" t="s">
        <v>5</v>
      </c>
      <c r="G1288" s="137" t="s">
        <v>28</v>
      </c>
      <c r="H1288" s="137" t="s">
        <v>341</v>
      </c>
      <c r="I1288" s="137">
        <v>512700470</v>
      </c>
      <c r="J1288" s="137" t="s">
        <v>180</v>
      </c>
      <c r="K1288" s="21">
        <v>46156.438611111109</v>
      </c>
      <c r="L1288" s="21">
        <v>46159.803807870368</v>
      </c>
      <c r="M1288" s="137" t="s">
        <v>353</v>
      </c>
      <c r="N1288" s="137" t="s">
        <v>355</v>
      </c>
      <c r="O1288" s="137" t="s">
        <v>35</v>
      </c>
      <c r="P1288" s="137">
        <v>0</v>
      </c>
      <c r="Q1288" s="137" t="s">
        <v>191</v>
      </c>
      <c r="R1288" s="137" t="s">
        <v>342</v>
      </c>
    </row>
    <row r="1289" spans="1:18" s="137" customFormat="1">
      <c r="A1289" s="137" t="s">
        <v>186</v>
      </c>
      <c r="B1289" s="137" t="s">
        <v>120</v>
      </c>
      <c r="C1289" s="137" t="s">
        <v>185</v>
      </c>
      <c r="D1289" s="137" t="s">
        <v>373</v>
      </c>
      <c r="E1289" s="137">
        <v>32961</v>
      </c>
      <c r="F1289" s="137" t="s">
        <v>5</v>
      </c>
      <c r="G1289" s="137" t="s">
        <v>28</v>
      </c>
      <c r="H1289" s="137" t="s">
        <v>341</v>
      </c>
      <c r="I1289" s="137">
        <v>512700470</v>
      </c>
      <c r="J1289" s="137" t="s">
        <v>180</v>
      </c>
      <c r="K1289" s="21">
        <v>46156.438611111109</v>
      </c>
      <c r="L1289" s="21">
        <v>46159.803807870368</v>
      </c>
      <c r="M1289" s="137" t="s">
        <v>353</v>
      </c>
      <c r="N1289" s="137" t="s">
        <v>356</v>
      </c>
      <c r="O1289" s="137" t="s">
        <v>39</v>
      </c>
      <c r="P1289" s="137">
        <v>0</v>
      </c>
      <c r="Q1289" s="137" t="s">
        <v>191</v>
      </c>
      <c r="R1289" s="137" t="s">
        <v>342</v>
      </c>
    </row>
    <row r="1290" spans="1:18" s="137" customFormat="1">
      <c r="A1290" s="137" t="s">
        <v>186</v>
      </c>
      <c r="B1290" s="137" t="s">
        <v>120</v>
      </c>
      <c r="C1290" s="137" t="s">
        <v>185</v>
      </c>
      <c r="D1290" s="137" t="s">
        <v>373</v>
      </c>
      <c r="E1290" s="137">
        <v>32961</v>
      </c>
      <c r="F1290" s="137" t="s">
        <v>5</v>
      </c>
      <c r="G1290" s="137" t="s">
        <v>28</v>
      </c>
      <c r="H1290" s="137" t="s">
        <v>341</v>
      </c>
      <c r="I1290" s="137">
        <v>512700470</v>
      </c>
      <c r="J1290" s="137" t="s">
        <v>180</v>
      </c>
      <c r="K1290" s="21">
        <v>46156.438611111109</v>
      </c>
      <c r="L1290" s="21">
        <v>46159.803807870368</v>
      </c>
      <c r="M1290" s="137" t="s">
        <v>353</v>
      </c>
      <c r="N1290" s="137" t="s">
        <v>357</v>
      </c>
      <c r="O1290" s="137" t="s">
        <v>39</v>
      </c>
      <c r="P1290" s="137">
        <v>0</v>
      </c>
      <c r="Q1290" s="137" t="s">
        <v>191</v>
      </c>
      <c r="R1290" s="137" t="s">
        <v>342</v>
      </c>
    </row>
    <row r="1291" spans="1:18" s="137" customFormat="1">
      <c r="A1291" s="137" t="s">
        <v>186</v>
      </c>
      <c r="B1291" s="137" t="s">
        <v>120</v>
      </c>
      <c r="C1291" s="137" t="s">
        <v>185</v>
      </c>
      <c r="D1291" s="137" t="s">
        <v>373</v>
      </c>
      <c r="E1291" s="137">
        <v>32961</v>
      </c>
      <c r="F1291" s="137" t="s">
        <v>5</v>
      </c>
      <c r="G1291" s="137" t="s">
        <v>28</v>
      </c>
      <c r="H1291" s="137" t="s">
        <v>341</v>
      </c>
      <c r="I1291" s="137">
        <v>512700470</v>
      </c>
      <c r="J1291" s="137" t="s">
        <v>180</v>
      </c>
      <c r="K1291" s="21">
        <v>46156.438611111109</v>
      </c>
      <c r="L1291" s="21">
        <v>46159.803807870368</v>
      </c>
      <c r="M1291" s="137" t="s">
        <v>358</v>
      </c>
      <c r="N1291" s="137" t="s">
        <v>359</v>
      </c>
      <c r="O1291" s="137" t="s">
        <v>39</v>
      </c>
      <c r="P1291" s="137">
        <v>0</v>
      </c>
      <c r="Q1291" s="137" t="s">
        <v>191</v>
      </c>
      <c r="R1291" s="137" t="s">
        <v>342</v>
      </c>
    </row>
    <row r="1292" spans="1:18" s="137" customFormat="1">
      <c r="A1292" s="137" t="s">
        <v>186</v>
      </c>
      <c r="B1292" s="137" t="s">
        <v>120</v>
      </c>
      <c r="C1292" s="137" t="s">
        <v>185</v>
      </c>
      <c r="D1292" s="137" t="s">
        <v>373</v>
      </c>
      <c r="E1292" s="137">
        <v>32961</v>
      </c>
      <c r="F1292" s="137" t="s">
        <v>5</v>
      </c>
      <c r="G1292" s="137" t="s">
        <v>28</v>
      </c>
      <c r="H1292" s="137" t="s">
        <v>341</v>
      </c>
      <c r="I1292" s="137">
        <v>512700470</v>
      </c>
      <c r="J1292" s="137" t="s">
        <v>180</v>
      </c>
      <c r="K1292" s="21">
        <v>46156.438611111109</v>
      </c>
      <c r="L1292" s="21">
        <v>46159.803807870368</v>
      </c>
      <c r="M1292" s="137" t="s">
        <v>358</v>
      </c>
      <c r="N1292" s="137" t="s">
        <v>360</v>
      </c>
      <c r="O1292" s="137" t="s">
        <v>35</v>
      </c>
      <c r="P1292" s="137">
        <v>0</v>
      </c>
      <c r="Q1292" s="137" t="s">
        <v>191</v>
      </c>
      <c r="R1292" s="137" t="s">
        <v>342</v>
      </c>
    </row>
    <row r="1293" spans="1:18" s="137" customFormat="1">
      <c r="A1293" s="137" t="s">
        <v>186</v>
      </c>
      <c r="B1293" s="137" t="s">
        <v>120</v>
      </c>
      <c r="C1293" s="137" t="s">
        <v>185</v>
      </c>
      <c r="D1293" s="137" t="s">
        <v>373</v>
      </c>
      <c r="E1293" s="137">
        <v>32961</v>
      </c>
      <c r="F1293" s="137" t="s">
        <v>5</v>
      </c>
      <c r="G1293" s="137" t="s">
        <v>28</v>
      </c>
      <c r="H1293" s="137" t="s">
        <v>341</v>
      </c>
      <c r="I1293" s="137">
        <v>512700470</v>
      </c>
      <c r="J1293" s="137" t="s">
        <v>180</v>
      </c>
      <c r="K1293" s="21">
        <v>46156.438611111109</v>
      </c>
      <c r="L1293" s="21">
        <v>46159.803807870368</v>
      </c>
      <c r="M1293" s="137" t="s">
        <v>358</v>
      </c>
      <c r="N1293" s="137" t="s">
        <v>361</v>
      </c>
      <c r="O1293" s="137" t="s">
        <v>41</v>
      </c>
      <c r="P1293" s="137">
        <v>0</v>
      </c>
      <c r="Q1293" s="137" t="s">
        <v>191</v>
      </c>
      <c r="R1293" s="137" t="s">
        <v>342</v>
      </c>
    </row>
    <row r="1294" spans="1:18" s="137" customFormat="1">
      <c r="A1294" s="137" t="s">
        <v>186</v>
      </c>
      <c r="B1294" s="137" t="s">
        <v>120</v>
      </c>
      <c r="C1294" s="137" t="s">
        <v>185</v>
      </c>
      <c r="D1294" s="137" t="s">
        <v>373</v>
      </c>
      <c r="E1294" s="137">
        <v>32961</v>
      </c>
      <c r="F1294" s="137" t="s">
        <v>5</v>
      </c>
      <c r="G1294" s="137" t="s">
        <v>28</v>
      </c>
      <c r="H1294" s="137" t="s">
        <v>341</v>
      </c>
      <c r="I1294" s="137">
        <v>512700470</v>
      </c>
      <c r="J1294" s="137" t="s">
        <v>180</v>
      </c>
      <c r="K1294" s="21">
        <v>46156.438611111109</v>
      </c>
      <c r="L1294" s="21">
        <v>46159.803807870368</v>
      </c>
      <c r="M1294" s="137" t="s">
        <v>362</v>
      </c>
      <c r="N1294" s="137" t="s">
        <v>363</v>
      </c>
      <c r="O1294" s="137" t="s">
        <v>37</v>
      </c>
      <c r="P1294" s="137">
        <v>0</v>
      </c>
      <c r="Q1294" s="137" t="s">
        <v>191</v>
      </c>
      <c r="R1294" s="137" t="s">
        <v>342</v>
      </c>
    </row>
    <row r="1295" spans="1:18" s="137" customFormat="1">
      <c r="A1295" s="137" t="s">
        <v>186</v>
      </c>
      <c r="B1295" s="137" t="s">
        <v>120</v>
      </c>
      <c r="C1295" s="137" t="s">
        <v>185</v>
      </c>
      <c r="D1295" s="137" t="s">
        <v>373</v>
      </c>
      <c r="E1295" s="137">
        <v>32961</v>
      </c>
      <c r="F1295" s="137" t="s">
        <v>5</v>
      </c>
      <c r="G1295" s="137" t="s">
        <v>28</v>
      </c>
      <c r="H1295" s="137" t="s">
        <v>341</v>
      </c>
      <c r="I1295" s="137">
        <v>512700470</v>
      </c>
      <c r="J1295" s="137" t="s">
        <v>180</v>
      </c>
      <c r="K1295" s="21">
        <v>46156.438611111109</v>
      </c>
      <c r="L1295" s="21">
        <v>46159.803807870368</v>
      </c>
      <c r="M1295" s="137" t="s">
        <v>364</v>
      </c>
      <c r="N1295" s="137" t="s">
        <v>365</v>
      </c>
      <c r="O1295" s="137" t="s">
        <v>35</v>
      </c>
      <c r="P1295" s="137">
        <v>0</v>
      </c>
      <c r="Q1295" s="137" t="s">
        <v>191</v>
      </c>
      <c r="R1295" s="137" t="s">
        <v>342</v>
      </c>
    </row>
    <row r="1296" spans="1:18" s="137" customFormat="1">
      <c r="A1296" s="137" t="s">
        <v>186</v>
      </c>
      <c r="B1296" s="137" t="s">
        <v>120</v>
      </c>
      <c r="C1296" s="137" t="s">
        <v>185</v>
      </c>
      <c r="D1296" s="137" t="s">
        <v>373</v>
      </c>
      <c r="E1296" s="137">
        <v>32961</v>
      </c>
      <c r="F1296" s="137" t="s">
        <v>5</v>
      </c>
      <c r="G1296" s="137" t="s">
        <v>28</v>
      </c>
      <c r="H1296" s="137" t="s">
        <v>341</v>
      </c>
      <c r="I1296" s="137">
        <v>512700470</v>
      </c>
      <c r="J1296" s="137" t="s">
        <v>180</v>
      </c>
      <c r="K1296" s="21">
        <v>46156.438611111109</v>
      </c>
      <c r="L1296" s="21">
        <v>46159.803807870368</v>
      </c>
      <c r="M1296" s="137" t="s">
        <v>364</v>
      </c>
      <c r="N1296" s="137" t="s">
        <v>366</v>
      </c>
      <c r="O1296" s="137" t="s">
        <v>35</v>
      </c>
      <c r="P1296" s="137">
        <v>0</v>
      </c>
      <c r="Q1296" s="137" t="s">
        <v>191</v>
      </c>
      <c r="R1296" s="137" t="s">
        <v>342</v>
      </c>
    </row>
    <row r="1297" spans="1:18" s="137" customFormat="1">
      <c r="A1297" s="137" t="s">
        <v>186</v>
      </c>
      <c r="B1297" s="137" t="s">
        <v>120</v>
      </c>
      <c r="C1297" s="137" t="s">
        <v>185</v>
      </c>
      <c r="D1297" s="137" t="s">
        <v>373</v>
      </c>
      <c r="E1297" s="137">
        <v>32961</v>
      </c>
      <c r="F1297" s="137" t="s">
        <v>5</v>
      </c>
      <c r="G1297" s="137" t="s">
        <v>28</v>
      </c>
      <c r="H1297" s="137" t="s">
        <v>341</v>
      </c>
      <c r="I1297" s="137">
        <v>512700470</v>
      </c>
      <c r="J1297" s="137" t="s">
        <v>180</v>
      </c>
      <c r="K1297" s="21">
        <v>46156.438611111109</v>
      </c>
      <c r="L1297" s="21">
        <v>46159.803807870368</v>
      </c>
      <c r="M1297" s="137" t="s">
        <v>364</v>
      </c>
      <c r="N1297" s="137" t="s">
        <v>367</v>
      </c>
      <c r="O1297" s="137" t="s">
        <v>41</v>
      </c>
      <c r="P1297" s="137">
        <v>0</v>
      </c>
      <c r="Q1297" s="137" t="s">
        <v>191</v>
      </c>
      <c r="R1297" s="137" t="s">
        <v>342</v>
      </c>
    </row>
    <row r="1298" spans="1:18" s="137" customFormat="1">
      <c r="A1298" s="137" t="s">
        <v>186</v>
      </c>
      <c r="B1298" s="137" t="s">
        <v>120</v>
      </c>
      <c r="C1298" s="137" t="s">
        <v>185</v>
      </c>
      <c r="D1298" s="137" t="s">
        <v>384</v>
      </c>
      <c r="E1298" s="137">
        <v>32962</v>
      </c>
      <c r="F1298" s="137" t="s">
        <v>5</v>
      </c>
      <c r="G1298" s="137" t="s">
        <v>28</v>
      </c>
      <c r="H1298" s="137" t="s">
        <v>341</v>
      </c>
      <c r="I1298" s="137">
        <v>512772967</v>
      </c>
      <c r="J1298" s="137" t="s">
        <v>180</v>
      </c>
      <c r="K1298" s="21">
        <v>46156.796458333331</v>
      </c>
      <c r="L1298" s="21">
        <v>46159.813460648147</v>
      </c>
      <c r="M1298" s="137" t="s">
        <v>287</v>
      </c>
      <c r="N1298" s="137" t="s">
        <v>287</v>
      </c>
      <c r="O1298" s="137" t="s">
        <v>35</v>
      </c>
      <c r="P1298" s="137">
        <v>0</v>
      </c>
      <c r="Q1298" s="137" t="s">
        <v>191</v>
      </c>
      <c r="R1298" s="137" t="s">
        <v>342</v>
      </c>
    </row>
    <row r="1299" spans="1:18" s="137" customFormat="1">
      <c r="A1299" s="137" t="s">
        <v>186</v>
      </c>
      <c r="B1299" s="137" t="s">
        <v>120</v>
      </c>
      <c r="C1299" s="137" t="s">
        <v>185</v>
      </c>
      <c r="D1299" s="137" t="s">
        <v>384</v>
      </c>
      <c r="E1299" s="137">
        <v>32962</v>
      </c>
      <c r="F1299" s="137" t="s">
        <v>5</v>
      </c>
      <c r="G1299" s="137" t="s">
        <v>28</v>
      </c>
      <c r="H1299" s="137" t="s">
        <v>341</v>
      </c>
      <c r="I1299" s="137">
        <v>512772967</v>
      </c>
      <c r="J1299" s="137" t="s">
        <v>180</v>
      </c>
      <c r="K1299" s="21">
        <v>46156.796458333331</v>
      </c>
      <c r="L1299" s="21">
        <v>46159.813460648147</v>
      </c>
      <c r="M1299" s="137" t="s">
        <v>343</v>
      </c>
      <c r="N1299" s="137" t="s">
        <v>288</v>
      </c>
      <c r="O1299" s="137" t="s">
        <v>39</v>
      </c>
      <c r="P1299" s="137">
        <v>0</v>
      </c>
      <c r="Q1299" s="137" t="s">
        <v>191</v>
      </c>
      <c r="R1299" s="137" t="s">
        <v>342</v>
      </c>
    </row>
    <row r="1300" spans="1:18" s="137" customFormat="1">
      <c r="A1300" s="137" t="s">
        <v>186</v>
      </c>
      <c r="B1300" s="137" t="s">
        <v>120</v>
      </c>
      <c r="C1300" s="137" t="s">
        <v>185</v>
      </c>
      <c r="D1300" s="137" t="s">
        <v>384</v>
      </c>
      <c r="E1300" s="137">
        <v>32962</v>
      </c>
      <c r="F1300" s="137" t="s">
        <v>5</v>
      </c>
      <c r="G1300" s="137" t="s">
        <v>28</v>
      </c>
      <c r="H1300" s="137" t="s">
        <v>341</v>
      </c>
      <c r="I1300" s="137">
        <v>512772967</v>
      </c>
      <c r="J1300" s="137" t="s">
        <v>180</v>
      </c>
      <c r="K1300" s="21">
        <v>46156.796458333331</v>
      </c>
      <c r="L1300" s="21">
        <v>46159.813460648147</v>
      </c>
      <c r="M1300" s="137" t="s">
        <v>343</v>
      </c>
      <c r="N1300" s="137" t="s">
        <v>193</v>
      </c>
      <c r="O1300" s="137" t="s">
        <v>35</v>
      </c>
      <c r="P1300" s="137">
        <v>0</v>
      </c>
      <c r="Q1300" s="137" t="s">
        <v>191</v>
      </c>
      <c r="R1300" s="137" t="s">
        <v>342</v>
      </c>
    </row>
    <row r="1301" spans="1:18" s="137" customFormat="1">
      <c r="A1301" s="137" t="s">
        <v>186</v>
      </c>
      <c r="B1301" s="137" t="s">
        <v>120</v>
      </c>
      <c r="C1301" s="137" t="s">
        <v>185</v>
      </c>
      <c r="D1301" s="137" t="s">
        <v>384</v>
      </c>
      <c r="E1301" s="137">
        <v>32962</v>
      </c>
      <c r="F1301" s="137" t="s">
        <v>5</v>
      </c>
      <c r="G1301" s="137" t="s">
        <v>28</v>
      </c>
      <c r="H1301" s="137" t="s">
        <v>341</v>
      </c>
      <c r="I1301" s="137">
        <v>512772967</v>
      </c>
      <c r="J1301" s="137" t="s">
        <v>180</v>
      </c>
      <c r="K1301" s="21">
        <v>46156.796458333331</v>
      </c>
      <c r="L1301" s="21">
        <v>46159.813460648147</v>
      </c>
      <c r="M1301" s="137" t="s">
        <v>344</v>
      </c>
      <c r="N1301" s="137" t="s">
        <v>345</v>
      </c>
      <c r="O1301" s="137" t="s">
        <v>39</v>
      </c>
      <c r="P1301" s="137">
        <v>0</v>
      </c>
      <c r="Q1301" s="137" t="s">
        <v>191</v>
      </c>
      <c r="R1301" s="137" t="s">
        <v>342</v>
      </c>
    </row>
    <row r="1302" spans="1:18" s="137" customFormat="1">
      <c r="A1302" s="137" t="s">
        <v>186</v>
      </c>
      <c r="B1302" s="137" t="s">
        <v>120</v>
      </c>
      <c r="C1302" s="137" t="s">
        <v>185</v>
      </c>
      <c r="D1302" s="137" t="s">
        <v>384</v>
      </c>
      <c r="E1302" s="137">
        <v>32962</v>
      </c>
      <c r="F1302" s="137" t="s">
        <v>5</v>
      </c>
      <c r="G1302" s="137" t="s">
        <v>28</v>
      </c>
      <c r="H1302" s="137" t="s">
        <v>341</v>
      </c>
      <c r="I1302" s="137">
        <v>512772967</v>
      </c>
      <c r="J1302" s="137" t="s">
        <v>180</v>
      </c>
      <c r="K1302" s="21">
        <v>46156.796458333331</v>
      </c>
      <c r="L1302" s="21">
        <v>46159.813460648147</v>
      </c>
      <c r="M1302" s="137" t="s">
        <v>344</v>
      </c>
      <c r="N1302" s="137" t="s">
        <v>346</v>
      </c>
      <c r="O1302" s="137" t="s">
        <v>39</v>
      </c>
      <c r="P1302" s="137">
        <v>0</v>
      </c>
      <c r="Q1302" s="137" t="s">
        <v>191</v>
      </c>
      <c r="R1302" s="137" t="s">
        <v>342</v>
      </c>
    </row>
    <row r="1303" spans="1:18" s="137" customFormat="1">
      <c r="A1303" s="137" t="s">
        <v>186</v>
      </c>
      <c r="B1303" s="137" t="s">
        <v>120</v>
      </c>
      <c r="C1303" s="137" t="s">
        <v>185</v>
      </c>
      <c r="D1303" s="137" t="s">
        <v>384</v>
      </c>
      <c r="E1303" s="137">
        <v>32962</v>
      </c>
      <c r="F1303" s="137" t="s">
        <v>5</v>
      </c>
      <c r="G1303" s="137" t="s">
        <v>28</v>
      </c>
      <c r="H1303" s="137" t="s">
        <v>341</v>
      </c>
      <c r="I1303" s="137">
        <v>512772967</v>
      </c>
      <c r="J1303" s="137" t="s">
        <v>180</v>
      </c>
      <c r="K1303" s="21">
        <v>46156.796458333331</v>
      </c>
      <c r="L1303" s="21">
        <v>46159.813460648147</v>
      </c>
      <c r="M1303" s="137" t="s">
        <v>347</v>
      </c>
      <c r="N1303" s="137" t="s">
        <v>348</v>
      </c>
      <c r="O1303" s="137" t="s">
        <v>41</v>
      </c>
      <c r="P1303" s="137">
        <v>0</v>
      </c>
      <c r="Q1303" s="137" t="s">
        <v>191</v>
      </c>
      <c r="R1303" s="137" t="s">
        <v>342</v>
      </c>
    </row>
    <row r="1304" spans="1:18" s="137" customFormat="1">
      <c r="A1304" s="137" t="s">
        <v>186</v>
      </c>
      <c r="B1304" s="137" t="s">
        <v>120</v>
      </c>
      <c r="C1304" s="137" t="s">
        <v>185</v>
      </c>
      <c r="D1304" s="137" t="s">
        <v>384</v>
      </c>
      <c r="E1304" s="137">
        <v>32962</v>
      </c>
      <c r="F1304" s="137" t="s">
        <v>5</v>
      </c>
      <c r="G1304" s="137" t="s">
        <v>28</v>
      </c>
      <c r="H1304" s="137" t="s">
        <v>341</v>
      </c>
      <c r="I1304" s="137">
        <v>512772967</v>
      </c>
      <c r="J1304" s="137" t="s">
        <v>180</v>
      </c>
      <c r="K1304" s="21">
        <v>46156.796458333331</v>
      </c>
      <c r="L1304" s="21">
        <v>46159.813460648147</v>
      </c>
      <c r="M1304" s="137" t="s">
        <v>347</v>
      </c>
      <c r="N1304" s="137" t="s">
        <v>349</v>
      </c>
      <c r="O1304" s="137" t="s">
        <v>39</v>
      </c>
      <c r="P1304" s="137">
        <v>0</v>
      </c>
      <c r="Q1304" s="137" t="s">
        <v>191</v>
      </c>
      <c r="R1304" s="137" t="s">
        <v>342</v>
      </c>
    </row>
    <row r="1305" spans="1:18" s="137" customFormat="1">
      <c r="A1305" s="137" t="s">
        <v>186</v>
      </c>
      <c r="B1305" s="137" t="s">
        <v>120</v>
      </c>
      <c r="C1305" s="137" t="s">
        <v>185</v>
      </c>
      <c r="D1305" s="137" t="s">
        <v>384</v>
      </c>
      <c r="E1305" s="137">
        <v>32962</v>
      </c>
      <c r="F1305" s="137" t="s">
        <v>5</v>
      </c>
      <c r="G1305" s="137" t="s">
        <v>28</v>
      </c>
      <c r="H1305" s="137" t="s">
        <v>341</v>
      </c>
      <c r="I1305" s="137">
        <v>512772967</v>
      </c>
      <c r="J1305" s="137" t="s">
        <v>180</v>
      </c>
      <c r="K1305" s="21">
        <v>46156.796458333331</v>
      </c>
      <c r="L1305" s="21">
        <v>46159.813460648147</v>
      </c>
      <c r="M1305" s="137" t="s">
        <v>347</v>
      </c>
      <c r="N1305" s="137" t="s">
        <v>329</v>
      </c>
      <c r="O1305" s="137" t="s">
        <v>35</v>
      </c>
      <c r="P1305" s="137">
        <v>0</v>
      </c>
      <c r="Q1305" s="137" t="s">
        <v>191</v>
      </c>
      <c r="R1305" s="137" t="s">
        <v>342</v>
      </c>
    </row>
    <row r="1306" spans="1:18" s="137" customFormat="1">
      <c r="A1306" s="137" t="s">
        <v>186</v>
      </c>
      <c r="B1306" s="137" t="s">
        <v>120</v>
      </c>
      <c r="C1306" s="137" t="s">
        <v>185</v>
      </c>
      <c r="D1306" s="137" t="s">
        <v>384</v>
      </c>
      <c r="E1306" s="137">
        <v>32962</v>
      </c>
      <c r="F1306" s="137" t="s">
        <v>5</v>
      </c>
      <c r="G1306" s="137" t="s">
        <v>28</v>
      </c>
      <c r="H1306" s="137" t="s">
        <v>341</v>
      </c>
      <c r="I1306" s="137">
        <v>512772967</v>
      </c>
      <c r="J1306" s="137" t="s">
        <v>180</v>
      </c>
      <c r="K1306" s="21">
        <v>46156.796458333331</v>
      </c>
      <c r="L1306" s="21">
        <v>46159.813460648147</v>
      </c>
      <c r="M1306" s="137" t="s">
        <v>347</v>
      </c>
      <c r="N1306" s="137" t="s">
        <v>194</v>
      </c>
      <c r="O1306" s="137" t="s">
        <v>41</v>
      </c>
      <c r="P1306" s="137">
        <v>0</v>
      </c>
      <c r="Q1306" s="137" t="s">
        <v>191</v>
      </c>
      <c r="R1306" s="137" t="s">
        <v>342</v>
      </c>
    </row>
    <row r="1307" spans="1:18" s="137" customFormat="1">
      <c r="A1307" s="137" t="s">
        <v>186</v>
      </c>
      <c r="B1307" s="137" t="s">
        <v>120</v>
      </c>
      <c r="C1307" s="137" t="s">
        <v>185</v>
      </c>
      <c r="D1307" s="137" t="s">
        <v>384</v>
      </c>
      <c r="E1307" s="137">
        <v>32962</v>
      </c>
      <c r="F1307" s="137" t="s">
        <v>5</v>
      </c>
      <c r="G1307" s="137" t="s">
        <v>28</v>
      </c>
      <c r="H1307" s="137" t="s">
        <v>341</v>
      </c>
      <c r="I1307" s="137">
        <v>512772967</v>
      </c>
      <c r="J1307" s="137" t="s">
        <v>180</v>
      </c>
      <c r="K1307" s="21">
        <v>46156.796458333331</v>
      </c>
      <c r="L1307" s="21">
        <v>46159.813460648147</v>
      </c>
      <c r="M1307" s="137" t="s">
        <v>347</v>
      </c>
      <c r="N1307" s="137" t="s">
        <v>350</v>
      </c>
      <c r="O1307" s="137" t="s">
        <v>39</v>
      </c>
      <c r="P1307" s="137">
        <v>0</v>
      </c>
      <c r="Q1307" s="137" t="s">
        <v>191</v>
      </c>
      <c r="R1307" s="137" t="s">
        <v>342</v>
      </c>
    </row>
    <row r="1308" spans="1:18" s="137" customFormat="1">
      <c r="A1308" s="137" t="s">
        <v>186</v>
      </c>
      <c r="B1308" s="137" t="s">
        <v>120</v>
      </c>
      <c r="C1308" s="137" t="s">
        <v>185</v>
      </c>
      <c r="D1308" s="137" t="s">
        <v>384</v>
      </c>
      <c r="E1308" s="137">
        <v>32962</v>
      </c>
      <c r="F1308" s="137" t="s">
        <v>5</v>
      </c>
      <c r="G1308" s="137" t="s">
        <v>28</v>
      </c>
      <c r="H1308" s="137" t="s">
        <v>341</v>
      </c>
      <c r="I1308" s="137">
        <v>512772967</v>
      </c>
      <c r="J1308" s="137" t="s">
        <v>180</v>
      </c>
      <c r="K1308" s="21">
        <v>46156.796458333331</v>
      </c>
      <c r="L1308" s="21">
        <v>46159.813460648147</v>
      </c>
      <c r="M1308" s="137" t="s">
        <v>347</v>
      </c>
      <c r="N1308" s="137" t="s">
        <v>195</v>
      </c>
      <c r="O1308" s="137" t="s">
        <v>41</v>
      </c>
      <c r="P1308" s="137">
        <v>0</v>
      </c>
      <c r="Q1308" s="137" t="s">
        <v>191</v>
      </c>
      <c r="R1308" s="137" t="s">
        <v>342</v>
      </c>
    </row>
    <row r="1309" spans="1:18" s="137" customFormat="1">
      <c r="A1309" s="137" t="s">
        <v>186</v>
      </c>
      <c r="B1309" s="137" t="s">
        <v>120</v>
      </c>
      <c r="C1309" s="137" t="s">
        <v>185</v>
      </c>
      <c r="D1309" s="137" t="s">
        <v>384</v>
      </c>
      <c r="E1309" s="137">
        <v>32962</v>
      </c>
      <c r="F1309" s="137" t="s">
        <v>5</v>
      </c>
      <c r="G1309" s="137" t="s">
        <v>28</v>
      </c>
      <c r="H1309" s="137" t="s">
        <v>341</v>
      </c>
      <c r="I1309" s="137">
        <v>512772967</v>
      </c>
      <c r="J1309" s="137" t="s">
        <v>180</v>
      </c>
      <c r="K1309" s="21">
        <v>46156.796458333331</v>
      </c>
      <c r="L1309" s="21">
        <v>46159.813460648147</v>
      </c>
      <c r="M1309" s="137" t="s">
        <v>347</v>
      </c>
      <c r="N1309" s="137" t="s">
        <v>351</v>
      </c>
      <c r="O1309" s="137" t="s">
        <v>35</v>
      </c>
      <c r="P1309" s="137">
        <v>0</v>
      </c>
      <c r="Q1309" s="137" t="s">
        <v>191</v>
      </c>
      <c r="R1309" s="137" t="s">
        <v>342</v>
      </c>
    </row>
    <row r="1310" spans="1:18" s="137" customFormat="1">
      <c r="A1310" s="137" t="s">
        <v>186</v>
      </c>
      <c r="B1310" s="137" t="s">
        <v>120</v>
      </c>
      <c r="C1310" s="137" t="s">
        <v>185</v>
      </c>
      <c r="D1310" s="137" t="s">
        <v>384</v>
      </c>
      <c r="E1310" s="137">
        <v>32962</v>
      </c>
      <c r="F1310" s="137" t="s">
        <v>5</v>
      </c>
      <c r="G1310" s="137" t="s">
        <v>28</v>
      </c>
      <c r="H1310" s="137" t="s">
        <v>341</v>
      </c>
      <c r="I1310" s="137">
        <v>512772967</v>
      </c>
      <c r="J1310" s="137" t="s">
        <v>180</v>
      </c>
      <c r="K1310" s="21">
        <v>46156.796458333331</v>
      </c>
      <c r="L1310" s="21">
        <v>46159.813460648147</v>
      </c>
      <c r="M1310" s="137" t="s">
        <v>347</v>
      </c>
      <c r="N1310" s="137" t="s">
        <v>196</v>
      </c>
      <c r="O1310" s="137" t="s">
        <v>41</v>
      </c>
      <c r="P1310" s="137">
        <v>0</v>
      </c>
      <c r="Q1310" s="137" t="s">
        <v>191</v>
      </c>
      <c r="R1310" s="137" t="s">
        <v>342</v>
      </c>
    </row>
    <row r="1311" spans="1:18" s="137" customFormat="1">
      <c r="A1311" s="137" t="s">
        <v>186</v>
      </c>
      <c r="B1311" s="137" t="s">
        <v>120</v>
      </c>
      <c r="C1311" s="137" t="s">
        <v>185</v>
      </c>
      <c r="D1311" s="137" t="s">
        <v>384</v>
      </c>
      <c r="E1311" s="137">
        <v>32962</v>
      </c>
      <c r="F1311" s="137" t="s">
        <v>5</v>
      </c>
      <c r="G1311" s="137" t="s">
        <v>28</v>
      </c>
      <c r="H1311" s="137" t="s">
        <v>341</v>
      </c>
      <c r="I1311" s="137">
        <v>512772967</v>
      </c>
      <c r="J1311" s="137" t="s">
        <v>180</v>
      </c>
      <c r="K1311" s="21">
        <v>46156.796458333331</v>
      </c>
      <c r="L1311" s="21">
        <v>46159.813460648147</v>
      </c>
      <c r="M1311" s="137" t="s">
        <v>352</v>
      </c>
      <c r="N1311" s="137" t="s">
        <v>352</v>
      </c>
      <c r="O1311" s="137" t="s">
        <v>35</v>
      </c>
      <c r="P1311" s="137">
        <v>0</v>
      </c>
      <c r="Q1311" s="137" t="s">
        <v>191</v>
      </c>
      <c r="R1311" s="137" t="s">
        <v>342</v>
      </c>
    </row>
    <row r="1312" spans="1:18" s="137" customFormat="1">
      <c r="A1312" s="137" t="s">
        <v>186</v>
      </c>
      <c r="B1312" s="137" t="s">
        <v>120</v>
      </c>
      <c r="C1312" s="137" t="s">
        <v>185</v>
      </c>
      <c r="D1312" s="137" t="s">
        <v>384</v>
      </c>
      <c r="E1312" s="137">
        <v>32962</v>
      </c>
      <c r="F1312" s="137" t="s">
        <v>5</v>
      </c>
      <c r="G1312" s="137" t="s">
        <v>28</v>
      </c>
      <c r="H1312" s="137" t="s">
        <v>341</v>
      </c>
      <c r="I1312" s="137">
        <v>512772967</v>
      </c>
      <c r="J1312" s="137" t="s">
        <v>180</v>
      </c>
      <c r="K1312" s="21">
        <v>46156.796458333331</v>
      </c>
      <c r="L1312" s="21">
        <v>46159.813460648147</v>
      </c>
      <c r="M1312" s="137" t="s">
        <v>353</v>
      </c>
      <c r="N1312" s="137" t="s">
        <v>197</v>
      </c>
      <c r="O1312" s="137" t="s">
        <v>41</v>
      </c>
      <c r="P1312" s="137">
        <v>0</v>
      </c>
      <c r="Q1312" s="137" t="s">
        <v>191</v>
      </c>
      <c r="R1312" s="137" t="s">
        <v>342</v>
      </c>
    </row>
    <row r="1313" spans="1:18" s="137" customFormat="1">
      <c r="A1313" s="137" t="s">
        <v>186</v>
      </c>
      <c r="B1313" s="137" t="s">
        <v>120</v>
      </c>
      <c r="C1313" s="137" t="s">
        <v>185</v>
      </c>
      <c r="D1313" s="137" t="s">
        <v>384</v>
      </c>
      <c r="E1313" s="137">
        <v>32962</v>
      </c>
      <c r="F1313" s="137" t="s">
        <v>5</v>
      </c>
      <c r="G1313" s="137" t="s">
        <v>28</v>
      </c>
      <c r="H1313" s="137" t="s">
        <v>341</v>
      </c>
      <c r="I1313" s="137">
        <v>512772967</v>
      </c>
      <c r="J1313" s="137" t="s">
        <v>180</v>
      </c>
      <c r="K1313" s="21">
        <v>46156.796458333331</v>
      </c>
      <c r="L1313" s="21">
        <v>46159.813460648147</v>
      </c>
      <c r="M1313" s="137" t="s">
        <v>353</v>
      </c>
      <c r="N1313" s="137" t="s">
        <v>330</v>
      </c>
      <c r="O1313" s="137" t="s">
        <v>41</v>
      </c>
      <c r="P1313" s="137">
        <v>0</v>
      </c>
      <c r="Q1313" s="137" t="s">
        <v>191</v>
      </c>
      <c r="R1313" s="137" t="s">
        <v>342</v>
      </c>
    </row>
    <row r="1314" spans="1:18" s="137" customFormat="1">
      <c r="A1314" s="137" t="s">
        <v>186</v>
      </c>
      <c r="B1314" s="137" t="s">
        <v>120</v>
      </c>
      <c r="C1314" s="137" t="s">
        <v>185</v>
      </c>
      <c r="D1314" s="137" t="s">
        <v>384</v>
      </c>
      <c r="E1314" s="137">
        <v>32962</v>
      </c>
      <c r="F1314" s="137" t="s">
        <v>5</v>
      </c>
      <c r="G1314" s="137" t="s">
        <v>28</v>
      </c>
      <c r="H1314" s="137" t="s">
        <v>341</v>
      </c>
      <c r="I1314" s="137">
        <v>512772967</v>
      </c>
      <c r="J1314" s="137" t="s">
        <v>180</v>
      </c>
      <c r="K1314" s="21">
        <v>46156.796458333331</v>
      </c>
      <c r="L1314" s="21">
        <v>46159.813460648147</v>
      </c>
      <c r="M1314" s="137" t="s">
        <v>353</v>
      </c>
      <c r="N1314" s="137" t="s">
        <v>354</v>
      </c>
      <c r="O1314" s="137" t="s">
        <v>39</v>
      </c>
      <c r="P1314" s="137">
        <v>0</v>
      </c>
      <c r="Q1314" s="137" t="s">
        <v>191</v>
      </c>
      <c r="R1314" s="137" t="s">
        <v>342</v>
      </c>
    </row>
    <row r="1315" spans="1:18" s="137" customFormat="1">
      <c r="A1315" s="137" t="s">
        <v>186</v>
      </c>
      <c r="B1315" s="137" t="s">
        <v>120</v>
      </c>
      <c r="C1315" s="137" t="s">
        <v>185</v>
      </c>
      <c r="D1315" s="137" t="s">
        <v>384</v>
      </c>
      <c r="E1315" s="137">
        <v>32962</v>
      </c>
      <c r="F1315" s="137" t="s">
        <v>5</v>
      </c>
      <c r="G1315" s="137" t="s">
        <v>28</v>
      </c>
      <c r="H1315" s="137" t="s">
        <v>341</v>
      </c>
      <c r="I1315" s="137">
        <v>512772967</v>
      </c>
      <c r="J1315" s="137" t="s">
        <v>180</v>
      </c>
      <c r="K1315" s="21">
        <v>46156.796458333331</v>
      </c>
      <c r="L1315" s="21">
        <v>46159.813460648147</v>
      </c>
      <c r="M1315" s="137" t="s">
        <v>353</v>
      </c>
      <c r="N1315" s="137" t="s">
        <v>355</v>
      </c>
      <c r="O1315" s="137" t="s">
        <v>35</v>
      </c>
      <c r="P1315" s="137">
        <v>0</v>
      </c>
      <c r="Q1315" s="137" t="s">
        <v>191</v>
      </c>
      <c r="R1315" s="137" t="s">
        <v>342</v>
      </c>
    </row>
    <row r="1316" spans="1:18" s="137" customFormat="1">
      <c r="A1316" s="137" t="s">
        <v>186</v>
      </c>
      <c r="B1316" s="137" t="s">
        <v>120</v>
      </c>
      <c r="C1316" s="137" t="s">
        <v>185</v>
      </c>
      <c r="D1316" s="137" t="s">
        <v>384</v>
      </c>
      <c r="E1316" s="137">
        <v>32962</v>
      </c>
      <c r="F1316" s="137" t="s">
        <v>5</v>
      </c>
      <c r="G1316" s="137" t="s">
        <v>28</v>
      </c>
      <c r="H1316" s="137" t="s">
        <v>341</v>
      </c>
      <c r="I1316" s="137">
        <v>512772967</v>
      </c>
      <c r="J1316" s="137" t="s">
        <v>180</v>
      </c>
      <c r="K1316" s="21">
        <v>46156.796458333331</v>
      </c>
      <c r="L1316" s="21">
        <v>46159.813460648147</v>
      </c>
      <c r="M1316" s="137" t="s">
        <v>353</v>
      </c>
      <c r="N1316" s="137" t="s">
        <v>356</v>
      </c>
      <c r="O1316" s="137" t="s">
        <v>39</v>
      </c>
      <c r="P1316" s="137">
        <v>0</v>
      </c>
      <c r="Q1316" s="137" t="s">
        <v>191</v>
      </c>
      <c r="R1316" s="137" t="s">
        <v>342</v>
      </c>
    </row>
    <row r="1317" spans="1:18" s="137" customFormat="1">
      <c r="A1317" s="137" t="s">
        <v>186</v>
      </c>
      <c r="B1317" s="137" t="s">
        <v>120</v>
      </c>
      <c r="C1317" s="137" t="s">
        <v>185</v>
      </c>
      <c r="D1317" s="137" t="s">
        <v>384</v>
      </c>
      <c r="E1317" s="137">
        <v>32962</v>
      </c>
      <c r="F1317" s="137" t="s">
        <v>5</v>
      </c>
      <c r="G1317" s="137" t="s">
        <v>28</v>
      </c>
      <c r="H1317" s="137" t="s">
        <v>341</v>
      </c>
      <c r="I1317" s="137">
        <v>512772967</v>
      </c>
      <c r="J1317" s="137" t="s">
        <v>180</v>
      </c>
      <c r="K1317" s="21">
        <v>46156.796458333331</v>
      </c>
      <c r="L1317" s="21">
        <v>46159.813460648147</v>
      </c>
      <c r="M1317" s="137" t="s">
        <v>353</v>
      </c>
      <c r="N1317" s="137" t="s">
        <v>357</v>
      </c>
      <c r="O1317" s="137" t="s">
        <v>39</v>
      </c>
      <c r="P1317" s="137">
        <v>0</v>
      </c>
      <c r="Q1317" s="137" t="s">
        <v>191</v>
      </c>
      <c r="R1317" s="137" t="s">
        <v>342</v>
      </c>
    </row>
    <row r="1318" spans="1:18" s="137" customFormat="1">
      <c r="A1318" s="137" t="s">
        <v>186</v>
      </c>
      <c r="B1318" s="137" t="s">
        <v>120</v>
      </c>
      <c r="C1318" s="137" t="s">
        <v>185</v>
      </c>
      <c r="D1318" s="137" t="s">
        <v>384</v>
      </c>
      <c r="E1318" s="137">
        <v>32962</v>
      </c>
      <c r="F1318" s="137" t="s">
        <v>5</v>
      </c>
      <c r="G1318" s="137" t="s">
        <v>28</v>
      </c>
      <c r="H1318" s="137" t="s">
        <v>341</v>
      </c>
      <c r="I1318" s="137">
        <v>512772967</v>
      </c>
      <c r="J1318" s="137" t="s">
        <v>180</v>
      </c>
      <c r="K1318" s="21">
        <v>46156.796458333331</v>
      </c>
      <c r="L1318" s="21">
        <v>46159.813460648147</v>
      </c>
      <c r="M1318" s="137" t="s">
        <v>358</v>
      </c>
      <c r="N1318" s="137" t="s">
        <v>359</v>
      </c>
      <c r="O1318" s="137" t="s">
        <v>39</v>
      </c>
      <c r="P1318" s="137">
        <v>0</v>
      </c>
      <c r="Q1318" s="137" t="s">
        <v>191</v>
      </c>
      <c r="R1318" s="137" t="s">
        <v>342</v>
      </c>
    </row>
    <row r="1319" spans="1:18" s="137" customFormat="1">
      <c r="A1319" s="137" t="s">
        <v>186</v>
      </c>
      <c r="B1319" s="137" t="s">
        <v>120</v>
      </c>
      <c r="C1319" s="137" t="s">
        <v>185</v>
      </c>
      <c r="D1319" s="137" t="s">
        <v>384</v>
      </c>
      <c r="E1319" s="137">
        <v>32962</v>
      </c>
      <c r="F1319" s="137" t="s">
        <v>5</v>
      </c>
      <c r="G1319" s="137" t="s">
        <v>28</v>
      </c>
      <c r="H1319" s="137" t="s">
        <v>341</v>
      </c>
      <c r="I1319" s="137">
        <v>512772967</v>
      </c>
      <c r="J1319" s="137" t="s">
        <v>180</v>
      </c>
      <c r="K1319" s="21">
        <v>46156.796458333331</v>
      </c>
      <c r="L1319" s="21">
        <v>46159.813460648147</v>
      </c>
      <c r="M1319" s="137" t="s">
        <v>358</v>
      </c>
      <c r="N1319" s="137" t="s">
        <v>360</v>
      </c>
      <c r="O1319" s="137" t="s">
        <v>35</v>
      </c>
      <c r="P1319" s="137">
        <v>0</v>
      </c>
      <c r="Q1319" s="137" t="s">
        <v>191</v>
      </c>
      <c r="R1319" s="137" t="s">
        <v>342</v>
      </c>
    </row>
    <row r="1320" spans="1:18" s="137" customFormat="1">
      <c r="A1320" s="137" t="s">
        <v>186</v>
      </c>
      <c r="B1320" s="137" t="s">
        <v>120</v>
      </c>
      <c r="C1320" s="137" t="s">
        <v>185</v>
      </c>
      <c r="D1320" s="137" t="s">
        <v>384</v>
      </c>
      <c r="E1320" s="137">
        <v>32962</v>
      </c>
      <c r="F1320" s="137" t="s">
        <v>5</v>
      </c>
      <c r="G1320" s="137" t="s">
        <v>28</v>
      </c>
      <c r="H1320" s="137" t="s">
        <v>341</v>
      </c>
      <c r="I1320" s="137">
        <v>512772967</v>
      </c>
      <c r="J1320" s="137" t="s">
        <v>180</v>
      </c>
      <c r="K1320" s="21">
        <v>46156.796458333331</v>
      </c>
      <c r="L1320" s="21">
        <v>46159.813460648147</v>
      </c>
      <c r="M1320" s="137" t="s">
        <v>358</v>
      </c>
      <c r="N1320" s="137" t="s">
        <v>361</v>
      </c>
      <c r="O1320" s="137" t="s">
        <v>41</v>
      </c>
      <c r="P1320" s="137">
        <v>0</v>
      </c>
      <c r="Q1320" s="137" t="s">
        <v>191</v>
      </c>
      <c r="R1320" s="137" t="s">
        <v>342</v>
      </c>
    </row>
    <row r="1321" spans="1:18" s="137" customFormat="1">
      <c r="A1321" s="137" t="s">
        <v>186</v>
      </c>
      <c r="B1321" s="137" t="s">
        <v>120</v>
      </c>
      <c r="C1321" s="137" t="s">
        <v>185</v>
      </c>
      <c r="D1321" s="137" t="s">
        <v>384</v>
      </c>
      <c r="E1321" s="137">
        <v>32962</v>
      </c>
      <c r="F1321" s="137" t="s">
        <v>5</v>
      </c>
      <c r="G1321" s="137" t="s">
        <v>28</v>
      </c>
      <c r="H1321" s="137" t="s">
        <v>341</v>
      </c>
      <c r="I1321" s="137">
        <v>512772967</v>
      </c>
      <c r="J1321" s="137" t="s">
        <v>180</v>
      </c>
      <c r="K1321" s="21">
        <v>46156.796458333331</v>
      </c>
      <c r="L1321" s="21">
        <v>46159.813460648147</v>
      </c>
      <c r="M1321" s="137" t="s">
        <v>362</v>
      </c>
      <c r="N1321" s="137" t="s">
        <v>363</v>
      </c>
      <c r="O1321" s="137" t="s">
        <v>37</v>
      </c>
      <c r="P1321" s="137">
        <v>0</v>
      </c>
      <c r="Q1321" s="137" t="s">
        <v>191</v>
      </c>
      <c r="R1321" s="137" t="s">
        <v>342</v>
      </c>
    </row>
    <row r="1322" spans="1:18" s="137" customFormat="1">
      <c r="A1322" s="137" t="s">
        <v>186</v>
      </c>
      <c r="B1322" s="137" t="s">
        <v>120</v>
      </c>
      <c r="C1322" s="137" t="s">
        <v>185</v>
      </c>
      <c r="D1322" s="137" t="s">
        <v>384</v>
      </c>
      <c r="E1322" s="137">
        <v>32962</v>
      </c>
      <c r="F1322" s="137" t="s">
        <v>5</v>
      </c>
      <c r="G1322" s="137" t="s">
        <v>28</v>
      </c>
      <c r="H1322" s="137" t="s">
        <v>341</v>
      </c>
      <c r="I1322" s="137">
        <v>512772967</v>
      </c>
      <c r="J1322" s="137" t="s">
        <v>180</v>
      </c>
      <c r="K1322" s="21">
        <v>46156.796458333331</v>
      </c>
      <c r="L1322" s="21">
        <v>46159.813460648147</v>
      </c>
      <c r="M1322" s="137" t="s">
        <v>364</v>
      </c>
      <c r="N1322" s="137" t="s">
        <v>365</v>
      </c>
      <c r="O1322" s="137" t="s">
        <v>35</v>
      </c>
      <c r="P1322" s="137">
        <v>0</v>
      </c>
      <c r="Q1322" s="137" t="s">
        <v>191</v>
      </c>
      <c r="R1322" s="137" t="s">
        <v>342</v>
      </c>
    </row>
    <row r="1323" spans="1:18" s="137" customFormat="1">
      <c r="A1323" s="137" t="s">
        <v>186</v>
      </c>
      <c r="B1323" s="137" t="s">
        <v>120</v>
      </c>
      <c r="C1323" s="137" t="s">
        <v>185</v>
      </c>
      <c r="D1323" s="137" t="s">
        <v>384</v>
      </c>
      <c r="E1323" s="137">
        <v>32962</v>
      </c>
      <c r="F1323" s="137" t="s">
        <v>5</v>
      </c>
      <c r="G1323" s="137" t="s">
        <v>28</v>
      </c>
      <c r="H1323" s="137" t="s">
        <v>341</v>
      </c>
      <c r="I1323" s="137">
        <v>512772967</v>
      </c>
      <c r="J1323" s="137" t="s">
        <v>180</v>
      </c>
      <c r="K1323" s="21">
        <v>46156.796458333331</v>
      </c>
      <c r="L1323" s="21">
        <v>46159.813460648147</v>
      </c>
      <c r="M1323" s="137" t="s">
        <v>364</v>
      </c>
      <c r="N1323" s="137" t="s">
        <v>366</v>
      </c>
      <c r="O1323" s="137" t="s">
        <v>35</v>
      </c>
      <c r="P1323" s="137">
        <v>0</v>
      </c>
      <c r="Q1323" s="137" t="s">
        <v>191</v>
      </c>
      <c r="R1323" s="137" t="s">
        <v>342</v>
      </c>
    </row>
    <row r="1324" spans="1:18" s="137" customFormat="1">
      <c r="A1324" s="137" t="s">
        <v>186</v>
      </c>
      <c r="B1324" s="137" t="s">
        <v>120</v>
      </c>
      <c r="C1324" s="137" t="s">
        <v>185</v>
      </c>
      <c r="D1324" s="137" t="s">
        <v>384</v>
      </c>
      <c r="E1324" s="137">
        <v>32962</v>
      </c>
      <c r="F1324" s="137" t="s">
        <v>5</v>
      </c>
      <c r="G1324" s="137" t="s">
        <v>28</v>
      </c>
      <c r="H1324" s="137" t="s">
        <v>341</v>
      </c>
      <c r="I1324" s="137">
        <v>512772967</v>
      </c>
      <c r="J1324" s="137" t="s">
        <v>180</v>
      </c>
      <c r="K1324" s="21">
        <v>46156.796458333331</v>
      </c>
      <c r="L1324" s="21">
        <v>46159.813460648147</v>
      </c>
      <c r="M1324" s="137" t="s">
        <v>364</v>
      </c>
      <c r="N1324" s="137" t="s">
        <v>367</v>
      </c>
      <c r="O1324" s="137" t="s">
        <v>41</v>
      </c>
      <c r="P1324" s="137">
        <v>0</v>
      </c>
      <c r="Q1324" s="137" t="s">
        <v>191</v>
      </c>
      <c r="R1324" s="137" t="s">
        <v>342</v>
      </c>
    </row>
    <row r="1325" spans="1:18" s="137" customFormat="1">
      <c r="A1325" s="137" t="s">
        <v>186</v>
      </c>
      <c r="B1325" s="137" t="s">
        <v>10</v>
      </c>
      <c r="C1325" s="137" t="s">
        <v>185</v>
      </c>
      <c r="D1325" s="137" t="s">
        <v>303</v>
      </c>
      <c r="E1325" s="137">
        <v>33270</v>
      </c>
      <c r="F1325" s="137" t="s">
        <v>5</v>
      </c>
      <c r="G1325" s="137" t="s">
        <v>28</v>
      </c>
      <c r="H1325" s="137" t="s">
        <v>341</v>
      </c>
      <c r="I1325" s="137">
        <v>513279584</v>
      </c>
      <c r="J1325" s="137" t="s">
        <v>192</v>
      </c>
      <c r="K1325" s="21">
        <v>46159.514837962961</v>
      </c>
      <c r="L1325" s="21">
        <v>46162.515856481485</v>
      </c>
      <c r="M1325" s="137" t="s">
        <v>287</v>
      </c>
      <c r="N1325" s="137" t="s">
        <v>287</v>
      </c>
      <c r="O1325" s="137" t="s">
        <v>35</v>
      </c>
      <c r="P1325" s="137">
        <v>0</v>
      </c>
      <c r="Q1325" s="137" t="s">
        <v>191</v>
      </c>
      <c r="R1325" s="137" t="s">
        <v>342</v>
      </c>
    </row>
    <row r="1326" spans="1:18" s="137" customFormat="1">
      <c r="A1326" s="137" t="s">
        <v>186</v>
      </c>
      <c r="B1326" s="137" t="s">
        <v>10</v>
      </c>
      <c r="C1326" s="137" t="s">
        <v>185</v>
      </c>
      <c r="D1326" s="137" t="s">
        <v>303</v>
      </c>
      <c r="E1326" s="137">
        <v>33270</v>
      </c>
      <c r="F1326" s="137" t="s">
        <v>5</v>
      </c>
      <c r="G1326" s="137" t="s">
        <v>28</v>
      </c>
      <c r="H1326" s="137" t="s">
        <v>341</v>
      </c>
      <c r="I1326" s="137">
        <v>513279584</v>
      </c>
      <c r="J1326" s="137" t="s">
        <v>192</v>
      </c>
      <c r="K1326" s="21">
        <v>46159.514837962961</v>
      </c>
      <c r="L1326" s="21">
        <v>46162.515856481485</v>
      </c>
      <c r="M1326" s="137" t="s">
        <v>343</v>
      </c>
      <c r="N1326" s="137" t="s">
        <v>288</v>
      </c>
      <c r="O1326" s="137" t="s">
        <v>39</v>
      </c>
      <c r="P1326" s="137">
        <v>0</v>
      </c>
      <c r="Q1326" s="137" t="s">
        <v>191</v>
      </c>
      <c r="R1326" s="137" t="s">
        <v>342</v>
      </c>
    </row>
    <row r="1327" spans="1:18" s="137" customFormat="1">
      <c r="A1327" s="137" t="s">
        <v>186</v>
      </c>
      <c r="B1327" s="137" t="s">
        <v>10</v>
      </c>
      <c r="C1327" s="137" t="s">
        <v>185</v>
      </c>
      <c r="D1327" s="137" t="s">
        <v>303</v>
      </c>
      <c r="E1327" s="137">
        <v>33270</v>
      </c>
      <c r="F1327" s="137" t="s">
        <v>5</v>
      </c>
      <c r="G1327" s="137" t="s">
        <v>28</v>
      </c>
      <c r="H1327" s="137" t="s">
        <v>341</v>
      </c>
      <c r="I1327" s="137">
        <v>513279584</v>
      </c>
      <c r="J1327" s="137" t="s">
        <v>192</v>
      </c>
      <c r="K1327" s="21">
        <v>46159.514837962961</v>
      </c>
      <c r="L1327" s="21">
        <v>46162.515856481485</v>
      </c>
      <c r="M1327" s="137" t="s">
        <v>343</v>
      </c>
      <c r="N1327" s="137" t="s">
        <v>193</v>
      </c>
      <c r="O1327" s="137" t="s">
        <v>35</v>
      </c>
      <c r="P1327" s="137">
        <v>0</v>
      </c>
      <c r="Q1327" s="137" t="s">
        <v>191</v>
      </c>
      <c r="R1327" s="137" t="s">
        <v>342</v>
      </c>
    </row>
    <row r="1328" spans="1:18" s="137" customFormat="1">
      <c r="A1328" s="137" t="s">
        <v>186</v>
      </c>
      <c r="B1328" s="137" t="s">
        <v>10</v>
      </c>
      <c r="C1328" s="137" t="s">
        <v>185</v>
      </c>
      <c r="D1328" s="137" t="s">
        <v>303</v>
      </c>
      <c r="E1328" s="137">
        <v>33270</v>
      </c>
      <c r="F1328" s="137" t="s">
        <v>5</v>
      </c>
      <c r="G1328" s="137" t="s">
        <v>28</v>
      </c>
      <c r="H1328" s="137" t="s">
        <v>341</v>
      </c>
      <c r="I1328" s="137">
        <v>513279584</v>
      </c>
      <c r="J1328" s="137" t="s">
        <v>192</v>
      </c>
      <c r="K1328" s="21">
        <v>46159.514837962961</v>
      </c>
      <c r="L1328" s="21">
        <v>46162.515856481485</v>
      </c>
      <c r="M1328" s="137" t="s">
        <v>344</v>
      </c>
      <c r="N1328" s="137" t="s">
        <v>345</v>
      </c>
      <c r="O1328" s="137" t="s">
        <v>39</v>
      </c>
      <c r="P1328" s="137">
        <v>0</v>
      </c>
      <c r="Q1328" s="137" t="s">
        <v>191</v>
      </c>
      <c r="R1328" s="137" t="s">
        <v>342</v>
      </c>
    </row>
    <row r="1329" spans="1:18" s="137" customFormat="1">
      <c r="A1329" s="137" t="s">
        <v>186</v>
      </c>
      <c r="B1329" s="137" t="s">
        <v>10</v>
      </c>
      <c r="C1329" s="137" t="s">
        <v>185</v>
      </c>
      <c r="D1329" s="137" t="s">
        <v>303</v>
      </c>
      <c r="E1329" s="137">
        <v>33270</v>
      </c>
      <c r="F1329" s="137" t="s">
        <v>5</v>
      </c>
      <c r="G1329" s="137" t="s">
        <v>28</v>
      </c>
      <c r="H1329" s="137" t="s">
        <v>341</v>
      </c>
      <c r="I1329" s="137">
        <v>513279584</v>
      </c>
      <c r="J1329" s="137" t="s">
        <v>192</v>
      </c>
      <c r="K1329" s="21">
        <v>46159.514837962961</v>
      </c>
      <c r="L1329" s="21">
        <v>46162.515856481485</v>
      </c>
      <c r="M1329" s="137" t="s">
        <v>344</v>
      </c>
      <c r="N1329" s="137" t="s">
        <v>346</v>
      </c>
      <c r="O1329" s="137" t="s">
        <v>39</v>
      </c>
      <c r="P1329" s="137">
        <v>0</v>
      </c>
      <c r="Q1329" s="137" t="s">
        <v>191</v>
      </c>
      <c r="R1329" s="137" t="s">
        <v>342</v>
      </c>
    </row>
    <row r="1330" spans="1:18" s="137" customFormat="1">
      <c r="A1330" s="137" t="s">
        <v>186</v>
      </c>
      <c r="B1330" s="137" t="s">
        <v>10</v>
      </c>
      <c r="C1330" s="137" t="s">
        <v>185</v>
      </c>
      <c r="D1330" s="137" t="s">
        <v>303</v>
      </c>
      <c r="E1330" s="137">
        <v>33270</v>
      </c>
      <c r="F1330" s="137" t="s">
        <v>5</v>
      </c>
      <c r="G1330" s="137" t="s">
        <v>28</v>
      </c>
      <c r="H1330" s="137" t="s">
        <v>341</v>
      </c>
      <c r="I1330" s="137">
        <v>513279584</v>
      </c>
      <c r="J1330" s="137" t="s">
        <v>192</v>
      </c>
      <c r="K1330" s="21">
        <v>46159.514837962961</v>
      </c>
      <c r="L1330" s="21">
        <v>46162.515856481485</v>
      </c>
      <c r="M1330" s="137" t="s">
        <v>347</v>
      </c>
      <c r="N1330" s="137" t="s">
        <v>348</v>
      </c>
      <c r="O1330" s="137" t="s">
        <v>41</v>
      </c>
      <c r="P1330" s="137">
        <v>0</v>
      </c>
      <c r="Q1330" s="137" t="s">
        <v>191</v>
      </c>
      <c r="R1330" s="137" t="s">
        <v>342</v>
      </c>
    </row>
    <row r="1331" spans="1:18" s="137" customFormat="1">
      <c r="A1331" s="137" t="s">
        <v>186</v>
      </c>
      <c r="B1331" s="137" t="s">
        <v>10</v>
      </c>
      <c r="C1331" s="137" t="s">
        <v>185</v>
      </c>
      <c r="D1331" s="137" t="s">
        <v>303</v>
      </c>
      <c r="E1331" s="137">
        <v>33270</v>
      </c>
      <c r="F1331" s="137" t="s">
        <v>5</v>
      </c>
      <c r="G1331" s="137" t="s">
        <v>28</v>
      </c>
      <c r="H1331" s="137" t="s">
        <v>341</v>
      </c>
      <c r="I1331" s="137">
        <v>513279584</v>
      </c>
      <c r="J1331" s="137" t="s">
        <v>192</v>
      </c>
      <c r="K1331" s="21">
        <v>46159.514837962961</v>
      </c>
      <c r="L1331" s="21">
        <v>46162.515856481485</v>
      </c>
      <c r="M1331" s="137" t="s">
        <v>347</v>
      </c>
      <c r="N1331" s="137" t="s">
        <v>349</v>
      </c>
      <c r="O1331" s="137" t="s">
        <v>39</v>
      </c>
      <c r="P1331" s="137">
        <v>0</v>
      </c>
      <c r="Q1331" s="137" t="s">
        <v>191</v>
      </c>
      <c r="R1331" s="137" t="s">
        <v>342</v>
      </c>
    </row>
    <row r="1332" spans="1:18" s="137" customFormat="1">
      <c r="A1332" s="137" t="s">
        <v>186</v>
      </c>
      <c r="B1332" s="137" t="s">
        <v>10</v>
      </c>
      <c r="C1332" s="137" t="s">
        <v>185</v>
      </c>
      <c r="D1332" s="137" t="s">
        <v>303</v>
      </c>
      <c r="E1332" s="137">
        <v>33270</v>
      </c>
      <c r="F1332" s="137" t="s">
        <v>5</v>
      </c>
      <c r="G1332" s="137" t="s">
        <v>28</v>
      </c>
      <c r="H1332" s="137" t="s">
        <v>341</v>
      </c>
      <c r="I1332" s="137">
        <v>513279584</v>
      </c>
      <c r="J1332" s="137" t="s">
        <v>192</v>
      </c>
      <c r="K1332" s="21">
        <v>46159.514837962961</v>
      </c>
      <c r="L1332" s="21">
        <v>46162.515856481485</v>
      </c>
      <c r="M1332" s="137" t="s">
        <v>347</v>
      </c>
      <c r="N1332" s="137" t="s">
        <v>329</v>
      </c>
      <c r="O1332" s="137" t="s">
        <v>35</v>
      </c>
      <c r="P1332" s="137">
        <v>0</v>
      </c>
      <c r="Q1332" s="137" t="s">
        <v>191</v>
      </c>
      <c r="R1332" s="137" t="s">
        <v>342</v>
      </c>
    </row>
    <row r="1333" spans="1:18" s="137" customFormat="1">
      <c r="A1333" s="137" t="s">
        <v>186</v>
      </c>
      <c r="B1333" s="137" t="s">
        <v>10</v>
      </c>
      <c r="C1333" s="137" t="s">
        <v>185</v>
      </c>
      <c r="D1333" s="137" t="s">
        <v>303</v>
      </c>
      <c r="E1333" s="137">
        <v>33270</v>
      </c>
      <c r="F1333" s="137" t="s">
        <v>5</v>
      </c>
      <c r="G1333" s="137" t="s">
        <v>28</v>
      </c>
      <c r="H1333" s="137" t="s">
        <v>341</v>
      </c>
      <c r="I1333" s="137">
        <v>513279584</v>
      </c>
      <c r="J1333" s="137" t="s">
        <v>192</v>
      </c>
      <c r="K1333" s="21">
        <v>46159.514837962961</v>
      </c>
      <c r="L1333" s="21">
        <v>46162.515856481485</v>
      </c>
      <c r="M1333" s="137" t="s">
        <v>347</v>
      </c>
      <c r="N1333" s="137" t="s">
        <v>194</v>
      </c>
      <c r="O1333" s="137" t="s">
        <v>41</v>
      </c>
      <c r="P1333" s="137">
        <v>0</v>
      </c>
      <c r="Q1333" s="137" t="s">
        <v>191</v>
      </c>
      <c r="R1333" s="137" t="s">
        <v>342</v>
      </c>
    </row>
    <row r="1334" spans="1:18" s="137" customFormat="1">
      <c r="A1334" s="137" t="s">
        <v>186</v>
      </c>
      <c r="B1334" s="137" t="s">
        <v>10</v>
      </c>
      <c r="C1334" s="137" t="s">
        <v>185</v>
      </c>
      <c r="D1334" s="137" t="s">
        <v>303</v>
      </c>
      <c r="E1334" s="137">
        <v>33270</v>
      </c>
      <c r="F1334" s="137" t="s">
        <v>5</v>
      </c>
      <c r="G1334" s="137" t="s">
        <v>28</v>
      </c>
      <c r="H1334" s="137" t="s">
        <v>341</v>
      </c>
      <c r="I1334" s="137">
        <v>513279584</v>
      </c>
      <c r="J1334" s="137" t="s">
        <v>192</v>
      </c>
      <c r="K1334" s="21">
        <v>46159.514837962961</v>
      </c>
      <c r="L1334" s="21">
        <v>46162.515856481485</v>
      </c>
      <c r="M1334" s="137" t="s">
        <v>347</v>
      </c>
      <c r="N1334" s="137" t="s">
        <v>350</v>
      </c>
      <c r="O1334" s="137" t="s">
        <v>39</v>
      </c>
      <c r="P1334" s="137">
        <v>0</v>
      </c>
      <c r="Q1334" s="137" t="s">
        <v>191</v>
      </c>
      <c r="R1334" s="137" t="s">
        <v>342</v>
      </c>
    </row>
    <row r="1335" spans="1:18" s="137" customFormat="1">
      <c r="A1335" s="137" t="s">
        <v>186</v>
      </c>
      <c r="B1335" s="137" t="s">
        <v>10</v>
      </c>
      <c r="C1335" s="137" t="s">
        <v>185</v>
      </c>
      <c r="D1335" s="137" t="s">
        <v>303</v>
      </c>
      <c r="E1335" s="137">
        <v>33270</v>
      </c>
      <c r="F1335" s="137" t="s">
        <v>5</v>
      </c>
      <c r="G1335" s="137" t="s">
        <v>28</v>
      </c>
      <c r="H1335" s="137" t="s">
        <v>341</v>
      </c>
      <c r="I1335" s="137">
        <v>513279584</v>
      </c>
      <c r="J1335" s="137" t="s">
        <v>192</v>
      </c>
      <c r="K1335" s="21">
        <v>46159.514837962961</v>
      </c>
      <c r="L1335" s="21">
        <v>46162.515856481485</v>
      </c>
      <c r="M1335" s="137" t="s">
        <v>347</v>
      </c>
      <c r="N1335" s="137" t="s">
        <v>195</v>
      </c>
      <c r="O1335" s="137" t="s">
        <v>41</v>
      </c>
      <c r="P1335" s="137">
        <v>0</v>
      </c>
      <c r="Q1335" s="137" t="s">
        <v>191</v>
      </c>
      <c r="R1335" s="137" t="s">
        <v>342</v>
      </c>
    </row>
    <row r="1336" spans="1:18" s="137" customFormat="1">
      <c r="A1336" s="137" t="s">
        <v>186</v>
      </c>
      <c r="B1336" s="137" t="s">
        <v>10</v>
      </c>
      <c r="C1336" s="137" t="s">
        <v>185</v>
      </c>
      <c r="D1336" s="137" t="s">
        <v>303</v>
      </c>
      <c r="E1336" s="137">
        <v>33270</v>
      </c>
      <c r="F1336" s="137" t="s">
        <v>5</v>
      </c>
      <c r="G1336" s="137" t="s">
        <v>28</v>
      </c>
      <c r="H1336" s="137" t="s">
        <v>341</v>
      </c>
      <c r="I1336" s="137">
        <v>513279584</v>
      </c>
      <c r="J1336" s="137" t="s">
        <v>192</v>
      </c>
      <c r="K1336" s="21">
        <v>46159.514837962961</v>
      </c>
      <c r="L1336" s="21">
        <v>46162.515856481485</v>
      </c>
      <c r="M1336" s="137" t="s">
        <v>347</v>
      </c>
      <c r="N1336" s="137" t="s">
        <v>351</v>
      </c>
      <c r="O1336" s="137" t="s">
        <v>35</v>
      </c>
      <c r="P1336" s="137">
        <v>0</v>
      </c>
      <c r="Q1336" s="137" t="s">
        <v>191</v>
      </c>
      <c r="R1336" s="137" t="s">
        <v>342</v>
      </c>
    </row>
    <row r="1337" spans="1:18" s="137" customFormat="1">
      <c r="A1337" s="137" t="s">
        <v>186</v>
      </c>
      <c r="B1337" s="137" t="s">
        <v>10</v>
      </c>
      <c r="C1337" s="137" t="s">
        <v>185</v>
      </c>
      <c r="D1337" s="137" t="s">
        <v>303</v>
      </c>
      <c r="E1337" s="137">
        <v>33270</v>
      </c>
      <c r="F1337" s="137" t="s">
        <v>5</v>
      </c>
      <c r="G1337" s="137" t="s">
        <v>28</v>
      </c>
      <c r="H1337" s="137" t="s">
        <v>341</v>
      </c>
      <c r="I1337" s="137">
        <v>513279584</v>
      </c>
      <c r="J1337" s="137" t="s">
        <v>192</v>
      </c>
      <c r="K1337" s="21">
        <v>46159.514837962961</v>
      </c>
      <c r="L1337" s="21">
        <v>46162.515856481485</v>
      </c>
      <c r="M1337" s="137" t="s">
        <v>347</v>
      </c>
      <c r="N1337" s="137" t="s">
        <v>196</v>
      </c>
      <c r="O1337" s="137" t="s">
        <v>41</v>
      </c>
      <c r="P1337" s="137">
        <v>0</v>
      </c>
      <c r="Q1337" s="137" t="s">
        <v>191</v>
      </c>
      <c r="R1337" s="137" t="s">
        <v>342</v>
      </c>
    </row>
    <row r="1338" spans="1:18" s="137" customFormat="1">
      <c r="A1338" s="137" t="s">
        <v>186</v>
      </c>
      <c r="B1338" s="137" t="s">
        <v>10</v>
      </c>
      <c r="C1338" s="137" t="s">
        <v>185</v>
      </c>
      <c r="D1338" s="137" t="s">
        <v>303</v>
      </c>
      <c r="E1338" s="137">
        <v>33270</v>
      </c>
      <c r="F1338" s="137" t="s">
        <v>5</v>
      </c>
      <c r="G1338" s="137" t="s">
        <v>28</v>
      </c>
      <c r="H1338" s="137" t="s">
        <v>341</v>
      </c>
      <c r="I1338" s="137">
        <v>513279584</v>
      </c>
      <c r="J1338" s="137" t="s">
        <v>192</v>
      </c>
      <c r="K1338" s="21">
        <v>46159.514837962961</v>
      </c>
      <c r="L1338" s="21">
        <v>46162.515856481485</v>
      </c>
      <c r="M1338" s="137" t="s">
        <v>352</v>
      </c>
      <c r="N1338" s="137" t="s">
        <v>352</v>
      </c>
      <c r="O1338" s="137" t="s">
        <v>35</v>
      </c>
      <c r="P1338" s="137">
        <v>0</v>
      </c>
      <c r="Q1338" s="137" t="s">
        <v>191</v>
      </c>
      <c r="R1338" s="137" t="s">
        <v>342</v>
      </c>
    </row>
    <row r="1339" spans="1:18" s="137" customFormat="1">
      <c r="A1339" s="137" t="s">
        <v>186</v>
      </c>
      <c r="B1339" s="137" t="s">
        <v>10</v>
      </c>
      <c r="C1339" s="137" t="s">
        <v>185</v>
      </c>
      <c r="D1339" s="137" t="s">
        <v>303</v>
      </c>
      <c r="E1339" s="137">
        <v>33270</v>
      </c>
      <c r="F1339" s="137" t="s">
        <v>5</v>
      </c>
      <c r="G1339" s="137" t="s">
        <v>28</v>
      </c>
      <c r="H1339" s="137" t="s">
        <v>341</v>
      </c>
      <c r="I1339" s="137">
        <v>513279584</v>
      </c>
      <c r="J1339" s="137" t="s">
        <v>192</v>
      </c>
      <c r="K1339" s="21">
        <v>46159.514837962961</v>
      </c>
      <c r="L1339" s="21">
        <v>46162.515856481485</v>
      </c>
      <c r="M1339" s="137" t="s">
        <v>353</v>
      </c>
      <c r="N1339" s="137" t="s">
        <v>197</v>
      </c>
      <c r="O1339" s="137" t="s">
        <v>41</v>
      </c>
      <c r="P1339" s="137">
        <v>0</v>
      </c>
      <c r="Q1339" s="137" t="s">
        <v>191</v>
      </c>
      <c r="R1339" s="137" t="s">
        <v>342</v>
      </c>
    </row>
    <row r="1340" spans="1:18" s="137" customFormat="1">
      <c r="A1340" s="137" t="s">
        <v>186</v>
      </c>
      <c r="B1340" s="137" t="s">
        <v>10</v>
      </c>
      <c r="C1340" s="137" t="s">
        <v>185</v>
      </c>
      <c r="D1340" s="137" t="s">
        <v>303</v>
      </c>
      <c r="E1340" s="137">
        <v>33270</v>
      </c>
      <c r="F1340" s="137" t="s">
        <v>5</v>
      </c>
      <c r="G1340" s="137" t="s">
        <v>28</v>
      </c>
      <c r="H1340" s="137" t="s">
        <v>341</v>
      </c>
      <c r="I1340" s="137">
        <v>513279584</v>
      </c>
      <c r="J1340" s="137" t="s">
        <v>192</v>
      </c>
      <c r="K1340" s="21">
        <v>46159.514837962961</v>
      </c>
      <c r="L1340" s="21">
        <v>46162.515856481485</v>
      </c>
      <c r="M1340" s="137" t="s">
        <v>353</v>
      </c>
      <c r="N1340" s="137" t="s">
        <v>330</v>
      </c>
      <c r="O1340" s="137" t="s">
        <v>41</v>
      </c>
      <c r="P1340" s="137">
        <v>0</v>
      </c>
      <c r="Q1340" s="137" t="s">
        <v>191</v>
      </c>
      <c r="R1340" s="137" t="s">
        <v>342</v>
      </c>
    </row>
    <row r="1341" spans="1:18" s="137" customFormat="1">
      <c r="A1341" s="137" t="s">
        <v>186</v>
      </c>
      <c r="B1341" s="137" t="s">
        <v>10</v>
      </c>
      <c r="C1341" s="137" t="s">
        <v>185</v>
      </c>
      <c r="D1341" s="137" t="s">
        <v>303</v>
      </c>
      <c r="E1341" s="137">
        <v>33270</v>
      </c>
      <c r="F1341" s="137" t="s">
        <v>5</v>
      </c>
      <c r="G1341" s="137" t="s">
        <v>28</v>
      </c>
      <c r="H1341" s="137" t="s">
        <v>341</v>
      </c>
      <c r="I1341" s="137">
        <v>513279584</v>
      </c>
      <c r="J1341" s="137" t="s">
        <v>192</v>
      </c>
      <c r="K1341" s="21">
        <v>46159.514837962961</v>
      </c>
      <c r="L1341" s="21">
        <v>46162.515856481485</v>
      </c>
      <c r="M1341" s="137" t="s">
        <v>353</v>
      </c>
      <c r="N1341" s="137" t="s">
        <v>354</v>
      </c>
      <c r="O1341" s="137" t="s">
        <v>39</v>
      </c>
      <c r="P1341" s="137">
        <v>0</v>
      </c>
      <c r="Q1341" s="137" t="s">
        <v>191</v>
      </c>
      <c r="R1341" s="137" t="s">
        <v>342</v>
      </c>
    </row>
    <row r="1342" spans="1:18" s="137" customFormat="1">
      <c r="A1342" s="137" t="s">
        <v>186</v>
      </c>
      <c r="B1342" s="137" t="s">
        <v>10</v>
      </c>
      <c r="C1342" s="137" t="s">
        <v>185</v>
      </c>
      <c r="D1342" s="137" t="s">
        <v>303</v>
      </c>
      <c r="E1342" s="137">
        <v>33270</v>
      </c>
      <c r="F1342" s="137" t="s">
        <v>5</v>
      </c>
      <c r="G1342" s="137" t="s">
        <v>28</v>
      </c>
      <c r="H1342" s="137" t="s">
        <v>341</v>
      </c>
      <c r="I1342" s="137">
        <v>513279584</v>
      </c>
      <c r="J1342" s="137" t="s">
        <v>192</v>
      </c>
      <c r="K1342" s="21">
        <v>46159.514837962961</v>
      </c>
      <c r="L1342" s="21">
        <v>46162.515856481485</v>
      </c>
      <c r="M1342" s="137" t="s">
        <v>353</v>
      </c>
      <c r="N1342" s="137" t="s">
        <v>355</v>
      </c>
      <c r="O1342" s="137" t="s">
        <v>35</v>
      </c>
      <c r="P1342" s="137">
        <v>0</v>
      </c>
      <c r="Q1342" s="137" t="s">
        <v>191</v>
      </c>
      <c r="R1342" s="137" t="s">
        <v>342</v>
      </c>
    </row>
    <row r="1343" spans="1:18" s="137" customFormat="1">
      <c r="A1343" s="137" t="s">
        <v>186</v>
      </c>
      <c r="B1343" s="137" t="s">
        <v>10</v>
      </c>
      <c r="C1343" s="137" t="s">
        <v>185</v>
      </c>
      <c r="D1343" s="137" t="s">
        <v>303</v>
      </c>
      <c r="E1343" s="137">
        <v>33270</v>
      </c>
      <c r="F1343" s="137" t="s">
        <v>5</v>
      </c>
      <c r="G1343" s="137" t="s">
        <v>28</v>
      </c>
      <c r="H1343" s="137" t="s">
        <v>341</v>
      </c>
      <c r="I1343" s="137">
        <v>513279584</v>
      </c>
      <c r="J1343" s="137" t="s">
        <v>192</v>
      </c>
      <c r="K1343" s="21">
        <v>46159.514837962961</v>
      </c>
      <c r="L1343" s="21">
        <v>46162.515856481485</v>
      </c>
      <c r="M1343" s="137" t="s">
        <v>353</v>
      </c>
      <c r="N1343" s="137" t="s">
        <v>356</v>
      </c>
      <c r="O1343" s="137" t="s">
        <v>39</v>
      </c>
      <c r="P1343" s="137">
        <v>0</v>
      </c>
      <c r="Q1343" s="137" t="s">
        <v>191</v>
      </c>
      <c r="R1343" s="137" t="s">
        <v>342</v>
      </c>
    </row>
    <row r="1344" spans="1:18" s="137" customFormat="1">
      <c r="A1344" s="137" t="s">
        <v>186</v>
      </c>
      <c r="B1344" s="137" t="s">
        <v>10</v>
      </c>
      <c r="C1344" s="137" t="s">
        <v>185</v>
      </c>
      <c r="D1344" s="137" t="s">
        <v>303</v>
      </c>
      <c r="E1344" s="137">
        <v>33270</v>
      </c>
      <c r="F1344" s="137" t="s">
        <v>5</v>
      </c>
      <c r="G1344" s="137" t="s">
        <v>28</v>
      </c>
      <c r="H1344" s="137" t="s">
        <v>341</v>
      </c>
      <c r="I1344" s="137">
        <v>513279584</v>
      </c>
      <c r="J1344" s="137" t="s">
        <v>192</v>
      </c>
      <c r="K1344" s="21">
        <v>46159.514837962961</v>
      </c>
      <c r="L1344" s="21">
        <v>46162.515856481485</v>
      </c>
      <c r="M1344" s="137" t="s">
        <v>353</v>
      </c>
      <c r="N1344" s="137" t="s">
        <v>357</v>
      </c>
      <c r="O1344" s="137" t="s">
        <v>39</v>
      </c>
      <c r="P1344" s="137">
        <v>0</v>
      </c>
      <c r="Q1344" s="137" t="s">
        <v>191</v>
      </c>
      <c r="R1344" s="137" t="s">
        <v>342</v>
      </c>
    </row>
    <row r="1345" spans="1:18" s="137" customFormat="1">
      <c r="A1345" s="137" t="s">
        <v>186</v>
      </c>
      <c r="B1345" s="137" t="s">
        <v>10</v>
      </c>
      <c r="C1345" s="137" t="s">
        <v>185</v>
      </c>
      <c r="D1345" s="137" t="s">
        <v>303</v>
      </c>
      <c r="E1345" s="137">
        <v>33270</v>
      </c>
      <c r="F1345" s="137" t="s">
        <v>5</v>
      </c>
      <c r="G1345" s="137" t="s">
        <v>28</v>
      </c>
      <c r="H1345" s="137" t="s">
        <v>341</v>
      </c>
      <c r="I1345" s="137">
        <v>513279584</v>
      </c>
      <c r="J1345" s="137" t="s">
        <v>192</v>
      </c>
      <c r="K1345" s="21">
        <v>46159.514837962961</v>
      </c>
      <c r="L1345" s="21">
        <v>46162.515856481485</v>
      </c>
      <c r="M1345" s="137" t="s">
        <v>358</v>
      </c>
      <c r="N1345" s="137" t="s">
        <v>359</v>
      </c>
      <c r="O1345" s="137" t="s">
        <v>39</v>
      </c>
      <c r="P1345" s="137">
        <v>0</v>
      </c>
      <c r="Q1345" s="137" t="s">
        <v>191</v>
      </c>
      <c r="R1345" s="137" t="s">
        <v>342</v>
      </c>
    </row>
    <row r="1346" spans="1:18" s="137" customFormat="1">
      <c r="A1346" s="137" t="s">
        <v>186</v>
      </c>
      <c r="B1346" s="137" t="s">
        <v>10</v>
      </c>
      <c r="C1346" s="137" t="s">
        <v>185</v>
      </c>
      <c r="D1346" s="137" t="s">
        <v>303</v>
      </c>
      <c r="E1346" s="137">
        <v>33270</v>
      </c>
      <c r="F1346" s="137" t="s">
        <v>5</v>
      </c>
      <c r="G1346" s="137" t="s">
        <v>28</v>
      </c>
      <c r="H1346" s="137" t="s">
        <v>341</v>
      </c>
      <c r="I1346" s="137">
        <v>513279584</v>
      </c>
      <c r="J1346" s="137" t="s">
        <v>192</v>
      </c>
      <c r="K1346" s="21">
        <v>46159.514837962961</v>
      </c>
      <c r="L1346" s="21">
        <v>46162.515856481485</v>
      </c>
      <c r="M1346" s="137" t="s">
        <v>358</v>
      </c>
      <c r="N1346" s="137" t="s">
        <v>360</v>
      </c>
      <c r="O1346" s="137" t="s">
        <v>35</v>
      </c>
      <c r="P1346" s="137">
        <v>0</v>
      </c>
      <c r="Q1346" s="137" t="s">
        <v>191</v>
      </c>
      <c r="R1346" s="137" t="s">
        <v>342</v>
      </c>
    </row>
    <row r="1347" spans="1:18" s="137" customFormat="1">
      <c r="A1347" s="137" t="s">
        <v>186</v>
      </c>
      <c r="B1347" s="137" t="s">
        <v>10</v>
      </c>
      <c r="C1347" s="137" t="s">
        <v>185</v>
      </c>
      <c r="D1347" s="137" t="s">
        <v>303</v>
      </c>
      <c r="E1347" s="137">
        <v>33270</v>
      </c>
      <c r="F1347" s="137" t="s">
        <v>5</v>
      </c>
      <c r="G1347" s="137" t="s">
        <v>28</v>
      </c>
      <c r="H1347" s="137" t="s">
        <v>341</v>
      </c>
      <c r="I1347" s="137">
        <v>513279584</v>
      </c>
      <c r="J1347" s="137" t="s">
        <v>192</v>
      </c>
      <c r="K1347" s="21">
        <v>46159.514837962961</v>
      </c>
      <c r="L1347" s="21">
        <v>46162.515856481485</v>
      </c>
      <c r="M1347" s="137" t="s">
        <v>358</v>
      </c>
      <c r="N1347" s="137" t="s">
        <v>361</v>
      </c>
      <c r="O1347" s="137" t="s">
        <v>41</v>
      </c>
      <c r="P1347" s="137">
        <v>0</v>
      </c>
      <c r="Q1347" s="137" t="s">
        <v>191</v>
      </c>
      <c r="R1347" s="137" t="s">
        <v>342</v>
      </c>
    </row>
    <row r="1348" spans="1:18" s="137" customFormat="1">
      <c r="A1348" s="137" t="s">
        <v>186</v>
      </c>
      <c r="B1348" s="137" t="s">
        <v>10</v>
      </c>
      <c r="C1348" s="137" t="s">
        <v>185</v>
      </c>
      <c r="D1348" s="137" t="s">
        <v>303</v>
      </c>
      <c r="E1348" s="137">
        <v>33270</v>
      </c>
      <c r="F1348" s="137" t="s">
        <v>5</v>
      </c>
      <c r="G1348" s="137" t="s">
        <v>28</v>
      </c>
      <c r="H1348" s="137" t="s">
        <v>341</v>
      </c>
      <c r="I1348" s="137">
        <v>513279584</v>
      </c>
      <c r="J1348" s="137" t="s">
        <v>192</v>
      </c>
      <c r="K1348" s="21">
        <v>46159.514837962961</v>
      </c>
      <c r="L1348" s="21">
        <v>46162.515856481485</v>
      </c>
      <c r="M1348" s="137" t="s">
        <v>362</v>
      </c>
      <c r="N1348" s="137" t="s">
        <v>363</v>
      </c>
      <c r="O1348" s="137" t="s">
        <v>37</v>
      </c>
      <c r="P1348" s="137">
        <v>0</v>
      </c>
      <c r="Q1348" s="137" t="s">
        <v>191</v>
      </c>
      <c r="R1348" s="137" t="s">
        <v>342</v>
      </c>
    </row>
    <row r="1349" spans="1:18" s="137" customFormat="1">
      <c r="A1349" s="137" t="s">
        <v>186</v>
      </c>
      <c r="B1349" s="137" t="s">
        <v>10</v>
      </c>
      <c r="C1349" s="137" t="s">
        <v>185</v>
      </c>
      <c r="D1349" s="137" t="s">
        <v>303</v>
      </c>
      <c r="E1349" s="137">
        <v>33270</v>
      </c>
      <c r="F1349" s="137" t="s">
        <v>5</v>
      </c>
      <c r="G1349" s="137" t="s">
        <v>28</v>
      </c>
      <c r="H1349" s="137" t="s">
        <v>341</v>
      </c>
      <c r="I1349" s="137">
        <v>513279584</v>
      </c>
      <c r="J1349" s="137" t="s">
        <v>192</v>
      </c>
      <c r="K1349" s="21">
        <v>46159.514837962961</v>
      </c>
      <c r="L1349" s="21">
        <v>46162.515856481485</v>
      </c>
      <c r="M1349" s="137" t="s">
        <v>364</v>
      </c>
      <c r="N1349" s="137" t="s">
        <v>365</v>
      </c>
      <c r="O1349" s="137" t="s">
        <v>35</v>
      </c>
      <c r="P1349" s="137">
        <v>0</v>
      </c>
      <c r="Q1349" s="137" t="s">
        <v>191</v>
      </c>
      <c r="R1349" s="137" t="s">
        <v>342</v>
      </c>
    </row>
    <row r="1350" spans="1:18" s="137" customFormat="1">
      <c r="A1350" s="137" t="s">
        <v>186</v>
      </c>
      <c r="B1350" s="137" t="s">
        <v>10</v>
      </c>
      <c r="C1350" s="137" t="s">
        <v>185</v>
      </c>
      <c r="D1350" s="137" t="s">
        <v>303</v>
      </c>
      <c r="E1350" s="137">
        <v>33270</v>
      </c>
      <c r="F1350" s="137" t="s">
        <v>5</v>
      </c>
      <c r="G1350" s="137" t="s">
        <v>28</v>
      </c>
      <c r="H1350" s="137" t="s">
        <v>341</v>
      </c>
      <c r="I1350" s="137">
        <v>513279584</v>
      </c>
      <c r="J1350" s="137" t="s">
        <v>192</v>
      </c>
      <c r="K1350" s="21">
        <v>46159.514837962961</v>
      </c>
      <c r="L1350" s="21">
        <v>46162.515856481485</v>
      </c>
      <c r="M1350" s="137" t="s">
        <v>364</v>
      </c>
      <c r="N1350" s="137" t="s">
        <v>366</v>
      </c>
      <c r="O1350" s="137" t="s">
        <v>35</v>
      </c>
      <c r="P1350" s="137">
        <v>0</v>
      </c>
      <c r="Q1350" s="137" t="s">
        <v>191</v>
      </c>
      <c r="R1350" s="137" t="s">
        <v>342</v>
      </c>
    </row>
    <row r="1351" spans="1:18" s="137" customFormat="1">
      <c r="A1351" s="137" t="s">
        <v>186</v>
      </c>
      <c r="B1351" s="137" t="s">
        <v>10</v>
      </c>
      <c r="C1351" s="137" t="s">
        <v>185</v>
      </c>
      <c r="D1351" s="137" t="s">
        <v>303</v>
      </c>
      <c r="E1351" s="137">
        <v>33270</v>
      </c>
      <c r="F1351" s="137" t="s">
        <v>5</v>
      </c>
      <c r="G1351" s="137" t="s">
        <v>28</v>
      </c>
      <c r="H1351" s="137" t="s">
        <v>341</v>
      </c>
      <c r="I1351" s="137">
        <v>513279584</v>
      </c>
      <c r="J1351" s="137" t="s">
        <v>192</v>
      </c>
      <c r="K1351" s="21">
        <v>46159.514837962961</v>
      </c>
      <c r="L1351" s="21">
        <v>46162.515856481485</v>
      </c>
      <c r="M1351" s="137" t="s">
        <v>364</v>
      </c>
      <c r="N1351" s="137" t="s">
        <v>367</v>
      </c>
      <c r="O1351" s="137" t="s">
        <v>41</v>
      </c>
      <c r="P1351" s="137">
        <v>0</v>
      </c>
      <c r="Q1351" s="137" t="s">
        <v>191</v>
      </c>
      <c r="R1351" s="137" t="s">
        <v>342</v>
      </c>
    </row>
    <row r="1352" spans="1:18" s="137" customFormat="1">
      <c r="A1352" s="137" t="s">
        <v>186</v>
      </c>
      <c r="B1352" s="137" t="s">
        <v>10</v>
      </c>
      <c r="C1352" s="137" t="s">
        <v>185</v>
      </c>
      <c r="D1352" s="137" t="s">
        <v>303</v>
      </c>
      <c r="E1352" s="137">
        <v>33270</v>
      </c>
      <c r="F1352" s="137" t="s">
        <v>5</v>
      </c>
      <c r="G1352" s="137" t="s">
        <v>28</v>
      </c>
      <c r="H1352" s="137" t="s">
        <v>341</v>
      </c>
      <c r="I1352" s="137">
        <v>513280082</v>
      </c>
      <c r="J1352" s="137" t="s">
        <v>192</v>
      </c>
      <c r="K1352" s="21">
        <v>46162.517164351855</v>
      </c>
      <c r="L1352" s="21">
        <v>46162.518043981479</v>
      </c>
      <c r="M1352" s="137" t="s">
        <v>287</v>
      </c>
      <c r="N1352" s="137" t="s">
        <v>287</v>
      </c>
      <c r="O1352" s="137" t="s">
        <v>35</v>
      </c>
      <c r="P1352" s="137">
        <v>0</v>
      </c>
      <c r="Q1352" s="137" t="s">
        <v>191</v>
      </c>
      <c r="R1352" s="137" t="s">
        <v>342</v>
      </c>
    </row>
    <row r="1353" spans="1:18" s="137" customFormat="1">
      <c r="A1353" s="137" t="s">
        <v>186</v>
      </c>
      <c r="B1353" s="137" t="s">
        <v>10</v>
      </c>
      <c r="C1353" s="137" t="s">
        <v>185</v>
      </c>
      <c r="D1353" s="137" t="s">
        <v>303</v>
      </c>
      <c r="E1353" s="137">
        <v>33270</v>
      </c>
      <c r="F1353" s="137" t="s">
        <v>5</v>
      </c>
      <c r="G1353" s="137" t="s">
        <v>28</v>
      </c>
      <c r="H1353" s="137" t="s">
        <v>341</v>
      </c>
      <c r="I1353" s="137">
        <v>513280082</v>
      </c>
      <c r="J1353" s="137" t="s">
        <v>192</v>
      </c>
      <c r="K1353" s="21">
        <v>46162.517164351855</v>
      </c>
      <c r="L1353" s="21">
        <v>46162.518043981479</v>
      </c>
      <c r="M1353" s="137" t="s">
        <v>343</v>
      </c>
      <c r="N1353" s="137" t="s">
        <v>288</v>
      </c>
      <c r="O1353" s="137" t="s">
        <v>39</v>
      </c>
      <c r="P1353" s="137">
        <v>0</v>
      </c>
      <c r="Q1353" s="137" t="s">
        <v>191</v>
      </c>
      <c r="R1353" s="137" t="s">
        <v>342</v>
      </c>
    </row>
    <row r="1354" spans="1:18" s="137" customFormat="1">
      <c r="A1354" s="137" t="s">
        <v>186</v>
      </c>
      <c r="B1354" s="137" t="s">
        <v>10</v>
      </c>
      <c r="C1354" s="137" t="s">
        <v>185</v>
      </c>
      <c r="D1354" s="137" t="s">
        <v>303</v>
      </c>
      <c r="E1354" s="137">
        <v>33270</v>
      </c>
      <c r="F1354" s="137" t="s">
        <v>5</v>
      </c>
      <c r="G1354" s="137" t="s">
        <v>28</v>
      </c>
      <c r="H1354" s="137" t="s">
        <v>341</v>
      </c>
      <c r="I1354" s="137">
        <v>513280082</v>
      </c>
      <c r="J1354" s="137" t="s">
        <v>192</v>
      </c>
      <c r="K1354" s="21">
        <v>46162.517164351855</v>
      </c>
      <c r="L1354" s="21">
        <v>46162.518043981479</v>
      </c>
      <c r="M1354" s="137" t="s">
        <v>343</v>
      </c>
      <c r="N1354" s="137" t="s">
        <v>193</v>
      </c>
      <c r="O1354" s="137" t="s">
        <v>35</v>
      </c>
      <c r="P1354" s="137">
        <v>0</v>
      </c>
      <c r="Q1354" s="137" t="s">
        <v>191</v>
      </c>
      <c r="R1354" s="137" t="s">
        <v>342</v>
      </c>
    </row>
    <row r="1355" spans="1:18" s="137" customFormat="1">
      <c r="A1355" s="137" t="s">
        <v>186</v>
      </c>
      <c r="B1355" s="137" t="s">
        <v>10</v>
      </c>
      <c r="C1355" s="137" t="s">
        <v>185</v>
      </c>
      <c r="D1355" s="137" t="s">
        <v>303</v>
      </c>
      <c r="E1355" s="137">
        <v>33270</v>
      </c>
      <c r="F1355" s="137" t="s">
        <v>5</v>
      </c>
      <c r="G1355" s="137" t="s">
        <v>28</v>
      </c>
      <c r="H1355" s="137" t="s">
        <v>341</v>
      </c>
      <c r="I1355" s="137">
        <v>513280082</v>
      </c>
      <c r="J1355" s="137" t="s">
        <v>192</v>
      </c>
      <c r="K1355" s="21">
        <v>46162.517164351855</v>
      </c>
      <c r="L1355" s="21">
        <v>46162.518043981479</v>
      </c>
      <c r="M1355" s="137" t="s">
        <v>344</v>
      </c>
      <c r="N1355" s="137" t="s">
        <v>345</v>
      </c>
      <c r="O1355" s="137" t="s">
        <v>39</v>
      </c>
      <c r="P1355" s="137">
        <v>0</v>
      </c>
      <c r="Q1355" s="137" t="s">
        <v>191</v>
      </c>
      <c r="R1355" s="137" t="s">
        <v>342</v>
      </c>
    </row>
    <row r="1356" spans="1:18" s="137" customFormat="1">
      <c r="A1356" s="137" t="s">
        <v>186</v>
      </c>
      <c r="B1356" s="137" t="s">
        <v>10</v>
      </c>
      <c r="C1356" s="137" t="s">
        <v>185</v>
      </c>
      <c r="D1356" s="137" t="s">
        <v>303</v>
      </c>
      <c r="E1356" s="137">
        <v>33270</v>
      </c>
      <c r="F1356" s="137" t="s">
        <v>5</v>
      </c>
      <c r="G1356" s="137" t="s">
        <v>28</v>
      </c>
      <c r="H1356" s="137" t="s">
        <v>341</v>
      </c>
      <c r="I1356" s="137">
        <v>513280082</v>
      </c>
      <c r="J1356" s="137" t="s">
        <v>192</v>
      </c>
      <c r="K1356" s="21">
        <v>46162.517164351855</v>
      </c>
      <c r="L1356" s="21">
        <v>46162.518043981479</v>
      </c>
      <c r="M1356" s="137" t="s">
        <v>344</v>
      </c>
      <c r="N1356" s="137" t="s">
        <v>346</v>
      </c>
      <c r="O1356" s="137" t="s">
        <v>39</v>
      </c>
      <c r="P1356" s="137">
        <v>0</v>
      </c>
      <c r="Q1356" s="137" t="s">
        <v>191</v>
      </c>
      <c r="R1356" s="137" t="s">
        <v>342</v>
      </c>
    </row>
    <row r="1357" spans="1:18" s="137" customFormat="1">
      <c r="A1357" s="137" t="s">
        <v>186</v>
      </c>
      <c r="B1357" s="137" t="s">
        <v>10</v>
      </c>
      <c r="C1357" s="137" t="s">
        <v>185</v>
      </c>
      <c r="D1357" s="137" t="s">
        <v>303</v>
      </c>
      <c r="E1357" s="137">
        <v>33270</v>
      </c>
      <c r="F1357" s="137" t="s">
        <v>5</v>
      </c>
      <c r="G1357" s="137" t="s">
        <v>28</v>
      </c>
      <c r="H1357" s="137" t="s">
        <v>341</v>
      </c>
      <c r="I1357" s="137">
        <v>513280082</v>
      </c>
      <c r="J1357" s="137" t="s">
        <v>192</v>
      </c>
      <c r="K1357" s="21">
        <v>46162.517164351855</v>
      </c>
      <c r="L1357" s="21">
        <v>46162.518043981479</v>
      </c>
      <c r="M1357" s="137" t="s">
        <v>347</v>
      </c>
      <c r="N1357" s="137" t="s">
        <v>348</v>
      </c>
      <c r="O1357" s="137" t="s">
        <v>41</v>
      </c>
      <c r="P1357" s="137">
        <v>0</v>
      </c>
      <c r="Q1357" s="137" t="s">
        <v>191</v>
      </c>
      <c r="R1357" s="137" t="s">
        <v>342</v>
      </c>
    </row>
    <row r="1358" spans="1:18" s="137" customFormat="1">
      <c r="A1358" s="137" t="s">
        <v>186</v>
      </c>
      <c r="B1358" s="137" t="s">
        <v>10</v>
      </c>
      <c r="C1358" s="137" t="s">
        <v>185</v>
      </c>
      <c r="D1358" s="137" t="s">
        <v>303</v>
      </c>
      <c r="E1358" s="137">
        <v>33270</v>
      </c>
      <c r="F1358" s="137" t="s">
        <v>5</v>
      </c>
      <c r="G1358" s="137" t="s">
        <v>28</v>
      </c>
      <c r="H1358" s="137" t="s">
        <v>341</v>
      </c>
      <c r="I1358" s="137">
        <v>513280082</v>
      </c>
      <c r="J1358" s="137" t="s">
        <v>192</v>
      </c>
      <c r="K1358" s="21">
        <v>46162.517164351855</v>
      </c>
      <c r="L1358" s="21">
        <v>46162.518043981479</v>
      </c>
      <c r="M1358" s="137" t="s">
        <v>347</v>
      </c>
      <c r="N1358" s="137" t="s">
        <v>349</v>
      </c>
      <c r="O1358" s="137" t="s">
        <v>39</v>
      </c>
      <c r="P1358" s="137">
        <v>0</v>
      </c>
      <c r="Q1358" s="137" t="s">
        <v>191</v>
      </c>
      <c r="R1358" s="137" t="s">
        <v>342</v>
      </c>
    </row>
    <row r="1359" spans="1:18" s="137" customFormat="1">
      <c r="A1359" s="137" t="s">
        <v>186</v>
      </c>
      <c r="B1359" s="137" t="s">
        <v>10</v>
      </c>
      <c r="C1359" s="137" t="s">
        <v>185</v>
      </c>
      <c r="D1359" s="137" t="s">
        <v>303</v>
      </c>
      <c r="E1359" s="137">
        <v>33270</v>
      </c>
      <c r="F1359" s="137" t="s">
        <v>5</v>
      </c>
      <c r="G1359" s="137" t="s">
        <v>28</v>
      </c>
      <c r="H1359" s="137" t="s">
        <v>341</v>
      </c>
      <c r="I1359" s="137">
        <v>513280082</v>
      </c>
      <c r="J1359" s="137" t="s">
        <v>192</v>
      </c>
      <c r="K1359" s="21">
        <v>46162.517164351855</v>
      </c>
      <c r="L1359" s="21">
        <v>46162.518043981479</v>
      </c>
      <c r="M1359" s="137" t="s">
        <v>347</v>
      </c>
      <c r="N1359" s="137" t="s">
        <v>329</v>
      </c>
      <c r="O1359" s="137" t="s">
        <v>35</v>
      </c>
      <c r="P1359" s="137">
        <v>0</v>
      </c>
      <c r="Q1359" s="137" t="s">
        <v>191</v>
      </c>
      <c r="R1359" s="137" t="s">
        <v>342</v>
      </c>
    </row>
    <row r="1360" spans="1:18" s="137" customFormat="1">
      <c r="A1360" s="137" t="s">
        <v>186</v>
      </c>
      <c r="B1360" s="137" t="s">
        <v>10</v>
      </c>
      <c r="C1360" s="137" t="s">
        <v>185</v>
      </c>
      <c r="D1360" s="137" t="s">
        <v>303</v>
      </c>
      <c r="E1360" s="137">
        <v>33270</v>
      </c>
      <c r="F1360" s="137" t="s">
        <v>5</v>
      </c>
      <c r="G1360" s="137" t="s">
        <v>28</v>
      </c>
      <c r="H1360" s="137" t="s">
        <v>341</v>
      </c>
      <c r="I1360" s="137">
        <v>513280082</v>
      </c>
      <c r="J1360" s="137" t="s">
        <v>192</v>
      </c>
      <c r="K1360" s="21">
        <v>46162.517164351855</v>
      </c>
      <c r="L1360" s="21">
        <v>46162.518043981479</v>
      </c>
      <c r="M1360" s="137" t="s">
        <v>347</v>
      </c>
      <c r="N1360" s="137" t="s">
        <v>194</v>
      </c>
      <c r="O1360" s="137" t="s">
        <v>41</v>
      </c>
      <c r="P1360" s="137">
        <v>0</v>
      </c>
      <c r="Q1360" s="137" t="s">
        <v>191</v>
      </c>
      <c r="R1360" s="137" t="s">
        <v>342</v>
      </c>
    </row>
    <row r="1361" spans="1:18" s="137" customFormat="1">
      <c r="A1361" s="137" t="s">
        <v>186</v>
      </c>
      <c r="B1361" s="137" t="s">
        <v>10</v>
      </c>
      <c r="C1361" s="137" t="s">
        <v>185</v>
      </c>
      <c r="D1361" s="137" t="s">
        <v>303</v>
      </c>
      <c r="E1361" s="137">
        <v>33270</v>
      </c>
      <c r="F1361" s="137" t="s">
        <v>5</v>
      </c>
      <c r="G1361" s="137" t="s">
        <v>28</v>
      </c>
      <c r="H1361" s="137" t="s">
        <v>341</v>
      </c>
      <c r="I1361" s="137">
        <v>513280082</v>
      </c>
      <c r="J1361" s="137" t="s">
        <v>192</v>
      </c>
      <c r="K1361" s="21">
        <v>46162.517164351855</v>
      </c>
      <c r="L1361" s="21">
        <v>46162.518043981479</v>
      </c>
      <c r="M1361" s="137" t="s">
        <v>347</v>
      </c>
      <c r="N1361" s="137" t="s">
        <v>350</v>
      </c>
      <c r="O1361" s="137" t="s">
        <v>39</v>
      </c>
      <c r="P1361" s="137">
        <v>0</v>
      </c>
      <c r="Q1361" s="137" t="s">
        <v>191</v>
      </c>
      <c r="R1361" s="137" t="s">
        <v>342</v>
      </c>
    </row>
    <row r="1362" spans="1:18" s="137" customFormat="1">
      <c r="A1362" s="137" t="s">
        <v>186</v>
      </c>
      <c r="B1362" s="137" t="s">
        <v>10</v>
      </c>
      <c r="C1362" s="137" t="s">
        <v>185</v>
      </c>
      <c r="D1362" s="137" t="s">
        <v>303</v>
      </c>
      <c r="E1362" s="137">
        <v>33270</v>
      </c>
      <c r="F1362" s="137" t="s">
        <v>5</v>
      </c>
      <c r="G1362" s="137" t="s">
        <v>28</v>
      </c>
      <c r="H1362" s="137" t="s">
        <v>341</v>
      </c>
      <c r="I1362" s="137">
        <v>513280082</v>
      </c>
      <c r="J1362" s="137" t="s">
        <v>192</v>
      </c>
      <c r="K1362" s="21">
        <v>46162.517164351855</v>
      </c>
      <c r="L1362" s="21">
        <v>46162.518043981479</v>
      </c>
      <c r="M1362" s="137" t="s">
        <v>347</v>
      </c>
      <c r="N1362" s="137" t="s">
        <v>195</v>
      </c>
      <c r="O1362" s="137" t="s">
        <v>41</v>
      </c>
      <c r="P1362" s="137">
        <v>0</v>
      </c>
      <c r="Q1362" s="137" t="s">
        <v>191</v>
      </c>
      <c r="R1362" s="137" t="s">
        <v>342</v>
      </c>
    </row>
    <row r="1363" spans="1:18" s="137" customFormat="1">
      <c r="A1363" s="137" t="s">
        <v>186</v>
      </c>
      <c r="B1363" s="137" t="s">
        <v>10</v>
      </c>
      <c r="C1363" s="137" t="s">
        <v>185</v>
      </c>
      <c r="D1363" s="137" t="s">
        <v>303</v>
      </c>
      <c r="E1363" s="137">
        <v>33270</v>
      </c>
      <c r="F1363" s="137" t="s">
        <v>5</v>
      </c>
      <c r="G1363" s="137" t="s">
        <v>28</v>
      </c>
      <c r="H1363" s="137" t="s">
        <v>341</v>
      </c>
      <c r="I1363" s="137">
        <v>513280082</v>
      </c>
      <c r="J1363" s="137" t="s">
        <v>192</v>
      </c>
      <c r="K1363" s="21">
        <v>46162.517164351855</v>
      </c>
      <c r="L1363" s="21">
        <v>46162.518043981479</v>
      </c>
      <c r="M1363" s="137" t="s">
        <v>347</v>
      </c>
      <c r="N1363" s="137" t="s">
        <v>351</v>
      </c>
      <c r="O1363" s="137" t="s">
        <v>35</v>
      </c>
      <c r="P1363" s="137">
        <v>0</v>
      </c>
      <c r="Q1363" s="137" t="s">
        <v>191</v>
      </c>
      <c r="R1363" s="137" t="s">
        <v>342</v>
      </c>
    </row>
    <row r="1364" spans="1:18" s="137" customFormat="1">
      <c r="A1364" s="137" t="s">
        <v>186</v>
      </c>
      <c r="B1364" s="137" t="s">
        <v>10</v>
      </c>
      <c r="C1364" s="137" t="s">
        <v>185</v>
      </c>
      <c r="D1364" s="137" t="s">
        <v>303</v>
      </c>
      <c r="E1364" s="137">
        <v>33270</v>
      </c>
      <c r="F1364" s="137" t="s">
        <v>5</v>
      </c>
      <c r="G1364" s="137" t="s">
        <v>28</v>
      </c>
      <c r="H1364" s="137" t="s">
        <v>341</v>
      </c>
      <c r="I1364" s="137">
        <v>513280082</v>
      </c>
      <c r="J1364" s="137" t="s">
        <v>192</v>
      </c>
      <c r="K1364" s="21">
        <v>46162.517164351855</v>
      </c>
      <c r="L1364" s="21">
        <v>46162.518043981479</v>
      </c>
      <c r="M1364" s="137" t="s">
        <v>347</v>
      </c>
      <c r="N1364" s="137" t="s">
        <v>196</v>
      </c>
      <c r="O1364" s="137" t="s">
        <v>41</v>
      </c>
      <c r="P1364" s="137">
        <v>0</v>
      </c>
      <c r="Q1364" s="137" t="s">
        <v>191</v>
      </c>
      <c r="R1364" s="137" t="s">
        <v>342</v>
      </c>
    </row>
    <row r="1365" spans="1:18" s="137" customFormat="1">
      <c r="A1365" s="137" t="s">
        <v>186</v>
      </c>
      <c r="B1365" s="137" t="s">
        <v>10</v>
      </c>
      <c r="C1365" s="137" t="s">
        <v>185</v>
      </c>
      <c r="D1365" s="137" t="s">
        <v>303</v>
      </c>
      <c r="E1365" s="137">
        <v>33270</v>
      </c>
      <c r="F1365" s="137" t="s">
        <v>5</v>
      </c>
      <c r="G1365" s="137" t="s">
        <v>28</v>
      </c>
      <c r="H1365" s="137" t="s">
        <v>341</v>
      </c>
      <c r="I1365" s="137">
        <v>513280082</v>
      </c>
      <c r="J1365" s="137" t="s">
        <v>192</v>
      </c>
      <c r="K1365" s="21">
        <v>46162.517164351855</v>
      </c>
      <c r="L1365" s="21">
        <v>46162.518043981479</v>
      </c>
      <c r="M1365" s="137" t="s">
        <v>352</v>
      </c>
      <c r="N1365" s="137" t="s">
        <v>352</v>
      </c>
      <c r="O1365" s="137" t="s">
        <v>35</v>
      </c>
      <c r="P1365" s="137">
        <v>0</v>
      </c>
      <c r="Q1365" s="137" t="s">
        <v>191</v>
      </c>
      <c r="R1365" s="137" t="s">
        <v>342</v>
      </c>
    </row>
    <row r="1366" spans="1:18" s="137" customFormat="1">
      <c r="A1366" s="137" t="s">
        <v>186</v>
      </c>
      <c r="B1366" s="137" t="s">
        <v>10</v>
      </c>
      <c r="C1366" s="137" t="s">
        <v>185</v>
      </c>
      <c r="D1366" s="137" t="s">
        <v>303</v>
      </c>
      <c r="E1366" s="137">
        <v>33270</v>
      </c>
      <c r="F1366" s="137" t="s">
        <v>5</v>
      </c>
      <c r="G1366" s="137" t="s">
        <v>28</v>
      </c>
      <c r="H1366" s="137" t="s">
        <v>341</v>
      </c>
      <c r="I1366" s="137">
        <v>513280082</v>
      </c>
      <c r="J1366" s="137" t="s">
        <v>192</v>
      </c>
      <c r="K1366" s="21">
        <v>46162.517164351855</v>
      </c>
      <c r="L1366" s="21">
        <v>46162.518043981479</v>
      </c>
      <c r="M1366" s="137" t="s">
        <v>353</v>
      </c>
      <c r="N1366" s="137" t="s">
        <v>197</v>
      </c>
      <c r="O1366" s="137" t="s">
        <v>41</v>
      </c>
      <c r="P1366" s="137">
        <v>0</v>
      </c>
      <c r="Q1366" s="137" t="s">
        <v>191</v>
      </c>
      <c r="R1366" s="137" t="s">
        <v>342</v>
      </c>
    </row>
    <row r="1367" spans="1:18" s="137" customFormat="1">
      <c r="A1367" s="137" t="s">
        <v>186</v>
      </c>
      <c r="B1367" s="137" t="s">
        <v>10</v>
      </c>
      <c r="C1367" s="137" t="s">
        <v>185</v>
      </c>
      <c r="D1367" s="137" t="s">
        <v>303</v>
      </c>
      <c r="E1367" s="137">
        <v>33270</v>
      </c>
      <c r="F1367" s="137" t="s">
        <v>5</v>
      </c>
      <c r="G1367" s="137" t="s">
        <v>28</v>
      </c>
      <c r="H1367" s="137" t="s">
        <v>341</v>
      </c>
      <c r="I1367" s="137">
        <v>513280082</v>
      </c>
      <c r="J1367" s="137" t="s">
        <v>192</v>
      </c>
      <c r="K1367" s="21">
        <v>46162.517164351855</v>
      </c>
      <c r="L1367" s="21">
        <v>46162.518043981479</v>
      </c>
      <c r="M1367" s="137" t="s">
        <v>353</v>
      </c>
      <c r="N1367" s="137" t="s">
        <v>330</v>
      </c>
      <c r="O1367" s="137" t="s">
        <v>41</v>
      </c>
      <c r="P1367" s="137">
        <v>0</v>
      </c>
      <c r="Q1367" s="137" t="s">
        <v>191</v>
      </c>
      <c r="R1367" s="137" t="s">
        <v>342</v>
      </c>
    </row>
    <row r="1368" spans="1:18" s="137" customFormat="1">
      <c r="A1368" s="137" t="s">
        <v>186</v>
      </c>
      <c r="B1368" s="137" t="s">
        <v>10</v>
      </c>
      <c r="C1368" s="137" t="s">
        <v>185</v>
      </c>
      <c r="D1368" s="137" t="s">
        <v>303</v>
      </c>
      <c r="E1368" s="137">
        <v>33270</v>
      </c>
      <c r="F1368" s="137" t="s">
        <v>5</v>
      </c>
      <c r="G1368" s="137" t="s">
        <v>28</v>
      </c>
      <c r="H1368" s="137" t="s">
        <v>341</v>
      </c>
      <c r="I1368" s="137">
        <v>513280082</v>
      </c>
      <c r="J1368" s="137" t="s">
        <v>192</v>
      </c>
      <c r="K1368" s="21">
        <v>46162.517164351855</v>
      </c>
      <c r="L1368" s="21">
        <v>46162.518043981479</v>
      </c>
      <c r="M1368" s="137" t="s">
        <v>353</v>
      </c>
      <c r="N1368" s="137" t="s">
        <v>354</v>
      </c>
      <c r="O1368" s="137" t="s">
        <v>39</v>
      </c>
      <c r="P1368" s="137">
        <v>0</v>
      </c>
      <c r="Q1368" s="137" t="s">
        <v>191</v>
      </c>
      <c r="R1368" s="137" t="s">
        <v>342</v>
      </c>
    </row>
    <row r="1369" spans="1:18" s="137" customFormat="1">
      <c r="A1369" s="137" t="s">
        <v>186</v>
      </c>
      <c r="B1369" s="137" t="s">
        <v>10</v>
      </c>
      <c r="C1369" s="137" t="s">
        <v>185</v>
      </c>
      <c r="D1369" s="137" t="s">
        <v>303</v>
      </c>
      <c r="E1369" s="137">
        <v>33270</v>
      </c>
      <c r="F1369" s="137" t="s">
        <v>5</v>
      </c>
      <c r="G1369" s="137" t="s">
        <v>28</v>
      </c>
      <c r="H1369" s="137" t="s">
        <v>341</v>
      </c>
      <c r="I1369" s="137">
        <v>513280082</v>
      </c>
      <c r="J1369" s="137" t="s">
        <v>192</v>
      </c>
      <c r="K1369" s="21">
        <v>46162.517164351855</v>
      </c>
      <c r="L1369" s="21">
        <v>46162.518043981479</v>
      </c>
      <c r="M1369" s="137" t="s">
        <v>353</v>
      </c>
      <c r="N1369" s="137" t="s">
        <v>355</v>
      </c>
      <c r="O1369" s="137" t="s">
        <v>35</v>
      </c>
      <c r="P1369" s="137">
        <v>0</v>
      </c>
      <c r="Q1369" s="137" t="s">
        <v>191</v>
      </c>
      <c r="R1369" s="137" t="s">
        <v>342</v>
      </c>
    </row>
    <row r="1370" spans="1:18" s="137" customFormat="1">
      <c r="A1370" s="137" t="s">
        <v>186</v>
      </c>
      <c r="B1370" s="137" t="s">
        <v>10</v>
      </c>
      <c r="C1370" s="137" t="s">
        <v>185</v>
      </c>
      <c r="D1370" s="137" t="s">
        <v>303</v>
      </c>
      <c r="E1370" s="137">
        <v>33270</v>
      </c>
      <c r="F1370" s="137" t="s">
        <v>5</v>
      </c>
      <c r="G1370" s="137" t="s">
        <v>28</v>
      </c>
      <c r="H1370" s="137" t="s">
        <v>341</v>
      </c>
      <c r="I1370" s="137">
        <v>513280082</v>
      </c>
      <c r="J1370" s="137" t="s">
        <v>192</v>
      </c>
      <c r="K1370" s="21">
        <v>46162.517164351855</v>
      </c>
      <c r="L1370" s="21">
        <v>46162.518043981479</v>
      </c>
      <c r="M1370" s="137" t="s">
        <v>353</v>
      </c>
      <c r="N1370" s="137" t="s">
        <v>356</v>
      </c>
      <c r="O1370" s="137" t="s">
        <v>39</v>
      </c>
      <c r="P1370" s="137">
        <v>0</v>
      </c>
      <c r="Q1370" s="137" t="s">
        <v>191</v>
      </c>
      <c r="R1370" s="137" t="s">
        <v>342</v>
      </c>
    </row>
    <row r="1371" spans="1:18" s="137" customFormat="1">
      <c r="A1371" s="137" t="s">
        <v>186</v>
      </c>
      <c r="B1371" s="137" t="s">
        <v>10</v>
      </c>
      <c r="C1371" s="137" t="s">
        <v>185</v>
      </c>
      <c r="D1371" s="137" t="s">
        <v>303</v>
      </c>
      <c r="E1371" s="137">
        <v>33270</v>
      </c>
      <c r="F1371" s="137" t="s">
        <v>5</v>
      </c>
      <c r="G1371" s="137" t="s">
        <v>28</v>
      </c>
      <c r="H1371" s="137" t="s">
        <v>341</v>
      </c>
      <c r="I1371" s="137">
        <v>513280082</v>
      </c>
      <c r="J1371" s="137" t="s">
        <v>192</v>
      </c>
      <c r="K1371" s="21">
        <v>46162.517164351855</v>
      </c>
      <c r="L1371" s="21">
        <v>46162.518043981479</v>
      </c>
      <c r="M1371" s="137" t="s">
        <v>353</v>
      </c>
      <c r="N1371" s="137" t="s">
        <v>357</v>
      </c>
      <c r="O1371" s="137" t="s">
        <v>39</v>
      </c>
      <c r="P1371" s="137">
        <v>0</v>
      </c>
      <c r="Q1371" s="137" t="s">
        <v>191</v>
      </c>
      <c r="R1371" s="137" t="s">
        <v>342</v>
      </c>
    </row>
    <row r="1372" spans="1:18" s="137" customFormat="1">
      <c r="A1372" s="137" t="s">
        <v>186</v>
      </c>
      <c r="B1372" s="137" t="s">
        <v>10</v>
      </c>
      <c r="C1372" s="137" t="s">
        <v>185</v>
      </c>
      <c r="D1372" s="137" t="s">
        <v>303</v>
      </c>
      <c r="E1372" s="137">
        <v>33270</v>
      </c>
      <c r="F1372" s="137" t="s">
        <v>5</v>
      </c>
      <c r="G1372" s="137" t="s">
        <v>28</v>
      </c>
      <c r="H1372" s="137" t="s">
        <v>341</v>
      </c>
      <c r="I1372" s="137">
        <v>513280082</v>
      </c>
      <c r="J1372" s="137" t="s">
        <v>192</v>
      </c>
      <c r="K1372" s="21">
        <v>46162.517164351855</v>
      </c>
      <c r="L1372" s="21">
        <v>46162.518043981479</v>
      </c>
      <c r="M1372" s="137" t="s">
        <v>358</v>
      </c>
      <c r="N1372" s="137" t="s">
        <v>359</v>
      </c>
      <c r="O1372" s="137" t="s">
        <v>39</v>
      </c>
      <c r="P1372" s="137">
        <v>0</v>
      </c>
      <c r="Q1372" s="137" t="s">
        <v>191</v>
      </c>
      <c r="R1372" s="137" t="s">
        <v>342</v>
      </c>
    </row>
    <row r="1373" spans="1:18" s="137" customFormat="1">
      <c r="A1373" s="137" t="s">
        <v>186</v>
      </c>
      <c r="B1373" s="137" t="s">
        <v>10</v>
      </c>
      <c r="C1373" s="137" t="s">
        <v>185</v>
      </c>
      <c r="D1373" s="137" t="s">
        <v>303</v>
      </c>
      <c r="E1373" s="137">
        <v>33270</v>
      </c>
      <c r="F1373" s="137" t="s">
        <v>5</v>
      </c>
      <c r="G1373" s="137" t="s">
        <v>28</v>
      </c>
      <c r="H1373" s="137" t="s">
        <v>341</v>
      </c>
      <c r="I1373" s="137">
        <v>513280082</v>
      </c>
      <c r="J1373" s="137" t="s">
        <v>192</v>
      </c>
      <c r="K1373" s="21">
        <v>46162.517164351855</v>
      </c>
      <c r="L1373" s="21">
        <v>46162.518043981479</v>
      </c>
      <c r="M1373" s="137" t="s">
        <v>358</v>
      </c>
      <c r="N1373" s="137" t="s">
        <v>360</v>
      </c>
      <c r="O1373" s="137" t="s">
        <v>35</v>
      </c>
      <c r="P1373" s="137">
        <v>0</v>
      </c>
      <c r="Q1373" s="137" t="s">
        <v>191</v>
      </c>
      <c r="R1373" s="137" t="s">
        <v>342</v>
      </c>
    </row>
    <row r="1374" spans="1:18" s="137" customFormat="1">
      <c r="A1374" s="137" t="s">
        <v>186</v>
      </c>
      <c r="B1374" s="137" t="s">
        <v>10</v>
      </c>
      <c r="C1374" s="137" t="s">
        <v>185</v>
      </c>
      <c r="D1374" s="137" t="s">
        <v>303</v>
      </c>
      <c r="E1374" s="137">
        <v>33270</v>
      </c>
      <c r="F1374" s="137" t="s">
        <v>5</v>
      </c>
      <c r="G1374" s="137" t="s">
        <v>28</v>
      </c>
      <c r="H1374" s="137" t="s">
        <v>341</v>
      </c>
      <c r="I1374" s="137">
        <v>513280082</v>
      </c>
      <c r="J1374" s="137" t="s">
        <v>192</v>
      </c>
      <c r="K1374" s="21">
        <v>46162.517164351855</v>
      </c>
      <c r="L1374" s="21">
        <v>46162.518043981479</v>
      </c>
      <c r="M1374" s="137" t="s">
        <v>358</v>
      </c>
      <c r="N1374" s="137" t="s">
        <v>361</v>
      </c>
      <c r="O1374" s="137" t="s">
        <v>41</v>
      </c>
      <c r="P1374" s="137">
        <v>0</v>
      </c>
      <c r="Q1374" s="137" t="s">
        <v>191</v>
      </c>
      <c r="R1374" s="137" t="s">
        <v>342</v>
      </c>
    </row>
    <row r="1375" spans="1:18" s="137" customFormat="1">
      <c r="A1375" s="137" t="s">
        <v>186</v>
      </c>
      <c r="B1375" s="137" t="s">
        <v>10</v>
      </c>
      <c r="C1375" s="137" t="s">
        <v>185</v>
      </c>
      <c r="D1375" s="137" t="s">
        <v>303</v>
      </c>
      <c r="E1375" s="137">
        <v>33270</v>
      </c>
      <c r="F1375" s="137" t="s">
        <v>5</v>
      </c>
      <c r="G1375" s="137" t="s">
        <v>28</v>
      </c>
      <c r="H1375" s="137" t="s">
        <v>341</v>
      </c>
      <c r="I1375" s="137">
        <v>513280082</v>
      </c>
      <c r="J1375" s="137" t="s">
        <v>192</v>
      </c>
      <c r="K1375" s="21">
        <v>46162.517164351855</v>
      </c>
      <c r="L1375" s="21">
        <v>46162.518043981479</v>
      </c>
      <c r="M1375" s="137" t="s">
        <v>362</v>
      </c>
      <c r="N1375" s="137" t="s">
        <v>363</v>
      </c>
      <c r="O1375" s="137" t="s">
        <v>37</v>
      </c>
      <c r="P1375" s="137">
        <v>0</v>
      </c>
      <c r="Q1375" s="137" t="s">
        <v>191</v>
      </c>
      <c r="R1375" s="137" t="s">
        <v>342</v>
      </c>
    </row>
    <row r="1376" spans="1:18" s="137" customFormat="1">
      <c r="A1376" s="137" t="s">
        <v>186</v>
      </c>
      <c r="B1376" s="137" t="s">
        <v>10</v>
      </c>
      <c r="C1376" s="137" t="s">
        <v>185</v>
      </c>
      <c r="D1376" s="137" t="s">
        <v>303</v>
      </c>
      <c r="E1376" s="137">
        <v>33270</v>
      </c>
      <c r="F1376" s="137" t="s">
        <v>5</v>
      </c>
      <c r="G1376" s="137" t="s">
        <v>28</v>
      </c>
      <c r="H1376" s="137" t="s">
        <v>341</v>
      </c>
      <c r="I1376" s="137">
        <v>513280082</v>
      </c>
      <c r="J1376" s="137" t="s">
        <v>192</v>
      </c>
      <c r="K1376" s="21">
        <v>46162.517164351855</v>
      </c>
      <c r="L1376" s="21">
        <v>46162.518043981479</v>
      </c>
      <c r="M1376" s="137" t="s">
        <v>364</v>
      </c>
      <c r="N1376" s="137" t="s">
        <v>365</v>
      </c>
      <c r="O1376" s="137" t="s">
        <v>35</v>
      </c>
      <c r="P1376" s="137">
        <v>0</v>
      </c>
      <c r="Q1376" s="137" t="s">
        <v>191</v>
      </c>
      <c r="R1376" s="137" t="s">
        <v>342</v>
      </c>
    </row>
    <row r="1377" spans="1:18" s="137" customFormat="1">
      <c r="A1377" s="137" t="s">
        <v>186</v>
      </c>
      <c r="B1377" s="137" t="s">
        <v>10</v>
      </c>
      <c r="C1377" s="137" t="s">
        <v>185</v>
      </c>
      <c r="D1377" s="137" t="s">
        <v>303</v>
      </c>
      <c r="E1377" s="137">
        <v>33270</v>
      </c>
      <c r="F1377" s="137" t="s">
        <v>5</v>
      </c>
      <c r="G1377" s="137" t="s">
        <v>28</v>
      </c>
      <c r="H1377" s="137" t="s">
        <v>341</v>
      </c>
      <c r="I1377" s="137">
        <v>513280082</v>
      </c>
      <c r="J1377" s="137" t="s">
        <v>192</v>
      </c>
      <c r="K1377" s="21">
        <v>46162.517164351855</v>
      </c>
      <c r="L1377" s="21">
        <v>46162.518043981479</v>
      </c>
      <c r="M1377" s="137" t="s">
        <v>364</v>
      </c>
      <c r="N1377" s="137" t="s">
        <v>366</v>
      </c>
      <c r="O1377" s="137" t="s">
        <v>35</v>
      </c>
      <c r="P1377" s="137">
        <v>0</v>
      </c>
      <c r="Q1377" s="137" t="s">
        <v>191</v>
      </c>
      <c r="R1377" s="137" t="s">
        <v>342</v>
      </c>
    </row>
    <row r="1378" spans="1:18" s="137" customFormat="1">
      <c r="A1378" s="137" t="s">
        <v>186</v>
      </c>
      <c r="B1378" s="137" t="s">
        <v>10</v>
      </c>
      <c r="C1378" s="137" t="s">
        <v>185</v>
      </c>
      <c r="D1378" s="137" t="s">
        <v>303</v>
      </c>
      <c r="E1378" s="137">
        <v>33270</v>
      </c>
      <c r="F1378" s="137" t="s">
        <v>5</v>
      </c>
      <c r="G1378" s="137" t="s">
        <v>28</v>
      </c>
      <c r="H1378" s="137" t="s">
        <v>341</v>
      </c>
      <c r="I1378" s="137">
        <v>513280082</v>
      </c>
      <c r="J1378" s="137" t="s">
        <v>192</v>
      </c>
      <c r="K1378" s="21">
        <v>46162.517164351855</v>
      </c>
      <c r="L1378" s="21">
        <v>46162.518043981479</v>
      </c>
      <c r="M1378" s="137" t="s">
        <v>364</v>
      </c>
      <c r="N1378" s="137" t="s">
        <v>367</v>
      </c>
      <c r="O1378" s="137" t="s">
        <v>41</v>
      </c>
      <c r="P1378" s="137">
        <v>0</v>
      </c>
      <c r="Q1378" s="137" t="s">
        <v>191</v>
      </c>
      <c r="R1378" s="137" t="s">
        <v>342</v>
      </c>
    </row>
    <row r="1379" spans="1:18" s="137" customFormat="1">
      <c r="A1379" s="137" t="s">
        <v>186</v>
      </c>
      <c r="B1379" s="137" t="s">
        <v>120</v>
      </c>
      <c r="C1379" s="137" t="s">
        <v>185</v>
      </c>
      <c r="D1379" s="137" t="s">
        <v>317</v>
      </c>
      <c r="E1379" s="137">
        <v>39025</v>
      </c>
      <c r="F1379" s="137" t="s">
        <v>5</v>
      </c>
      <c r="G1379" s="137" t="s">
        <v>28</v>
      </c>
      <c r="H1379" s="137" t="s">
        <v>341</v>
      </c>
      <c r="I1379" s="137">
        <v>513634301</v>
      </c>
      <c r="J1379" s="137" t="s">
        <v>180</v>
      </c>
      <c r="K1379" s="21">
        <v>46167.429710648146</v>
      </c>
      <c r="L1379" s="21">
        <v>46168.705821759257</v>
      </c>
      <c r="M1379" s="137" t="s">
        <v>287</v>
      </c>
      <c r="N1379" s="137" t="s">
        <v>287</v>
      </c>
      <c r="O1379" s="137" t="s">
        <v>35</v>
      </c>
      <c r="P1379" s="137">
        <v>0</v>
      </c>
      <c r="Q1379" s="137" t="s">
        <v>191</v>
      </c>
      <c r="R1379" s="137" t="s">
        <v>342</v>
      </c>
    </row>
    <row r="1380" spans="1:18" s="137" customFormat="1">
      <c r="A1380" s="137" t="s">
        <v>186</v>
      </c>
      <c r="B1380" s="137" t="s">
        <v>120</v>
      </c>
      <c r="C1380" s="137" t="s">
        <v>185</v>
      </c>
      <c r="D1380" s="137" t="s">
        <v>317</v>
      </c>
      <c r="E1380" s="137">
        <v>39025</v>
      </c>
      <c r="F1380" s="137" t="s">
        <v>5</v>
      </c>
      <c r="G1380" s="137" t="s">
        <v>28</v>
      </c>
      <c r="H1380" s="137" t="s">
        <v>341</v>
      </c>
      <c r="I1380" s="137">
        <v>513634301</v>
      </c>
      <c r="J1380" s="137" t="s">
        <v>180</v>
      </c>
      <c r="K1380" s="21">
        <v>46167.429710648146</v>
      </c>
      <c r="L1380" s="21">
        <v>46168.705821759257</v>
      </c>
      <c r="M1380" s="137" t="s">
        <v>343</v>
      </c>
      <c r="N1380" s="137" t="s">
        <v>288</v>
      </c>
      <c r="O1380" s="137" t="s">
        <v>39</v>
      </c>
      <c r="P1380" s="137">
        <v>0</v>
      </c>
      <c r="Q1380" s="137" t="s">
        <v>191</v>
      </c>
      <c r="R1380" s="137" t="s">
        <v>342</v>
      </c>
    </row>
    <row r="1381" spans="1:18" s="137" customFormat="1">
      <c r="A1381" s="137" t="s">
        <v>186</v>
      </c>
      <c r="B1381" s="137" t="s">
        <v>120</v>
      </c>
      <c r="C1381" s="137" t="s">
        <v>185</v>
      </c>
      <c r="D1381" s="137" t="s">
        <v>317</v>
      </c>
      <c r="E1381" s="137">
        <v>39025</v>
      </c>
      <c r="F1381" s="137" t="s">
        <v>5</v>
      </c>
      <c r="G1381" s="137" t="s">
        <v>28</v>
      </c>
      <c r="H1381" s="137" t="s">
        <v>341</v>
      </c>
      <c r="I1381" s="137">
        <v>513634301</v>
      </c>
      <c r="J1381" s="137" t="s">
        <v>180</v>
      </c>
      <c r="K1381" s="21">
        <v>46167.429710648146</v>
      </c>
      <c r="L1381" s="21">
        <v>46168.705821759257</v>
      </c>
      <c r="M1381" s="137" t="s">
        <v>343</v>
      </c>
      <c r="N1381" s="137" t="s">
        <v>193</v>
      </c>
      <c r="O1381" s="137" t="s">
        <v>35</v>
      </c>
      <c r="P1381" s="137">
        <v>0</v>
      </c>
      <c r="Q1381" s="137" t="s">
        <v>191</v>
      </c>
      <c r="R1381" s="137" t="s">
        <v>342</v>
      </c>
    </row>
    <row r="1382" spans="1:18" s="137" customFormat="1">
      <c r="A1382" s="137" t="s">
        <v>186</v>
      </c>
      <c r="B1382" s="137" t="s">
        <v>120</v>
      </c>
      <c r="C1382" s="137" t="s">
        <v>185</v>
      </c>
      <c r="D1382" s="137" t="s">
        <v>317</v>
      </c>
      <c r="E1382" s="137">
        <v>39025</v>
      </c>
      <c r="F1382" s="137" t="s">
        <v>5</v>
      </c>
      <c r="G1382" s="137" t="s">
        <v>28</v>
      </c>
      <c r="H1382" s="137" t="s">
        <v>341</v>
      </c>
      <c r="I1382" s="137">
        <v>513634301</v>
      </c>
      <c r="J1382" s="137" t="s">
        <v>180</v>
      </c>
      <c r="K1382" s="21">
        <v>46167.429710648146</v>
      </c>
      <c r="L1382" s="21">
        <v>46168.705821759257</v>
      </c>
      <c r="M1382" s="137" t="s">
        <v>344</v>
      </c>
      <c r="N1382" s="137" t="s">
        <v>345</v>
      </c>
      <c r="O1382" s="137" t="s">
        <v>39</v>
      </c>
      <c r="P1382" s="137">
        <v>0</v>
      </c>
      <c r="Q1382" s="137" t="s">
        <v>191</v>
      </c>
      <c r="R1382" s="137" t="s">
        <v>342</v>
      </c>
    </row>
    <row r="1383" spans="1:18" s="137" customFormat="1">
      <c r="A1383" s="137" t="s">
        <v>186</v>
      </c>
      <c r="B1383" s="137" t="s">
        <v>120</v>
      </c>
      <c r="C1383" s="137" t="s">
        <v>185</v>
      </c>
      <c r="D1383" s="137" t="s">
        <v>317</v>
      </c>
      <c r="E1383" s="137">
        <v>39025</v>
      </c>
      <c r="F1383" s="137" t="s">
        <v>5</v>
      </c>
      <c r="G1383" s="137" t="s">
        <v>28</v>
      </c>
      <c r="H1383" s="137" t="s">
        <v>341</v>
      </c>
      <c r="I1383" s="137">
        <v>513634301</v>
      </c>
      <c r="J1383" s="137" t="s">
        <v>180</v>
      </c>
      <c r="K1383" s="21">
        <v>46167.429710648146</v>
      </c>
      <c r="L1383" s="21">
        <v>46168.705821759257</v>
      </c>
      <c r="M1383" s="137" t="s">
        <v>344</v>
      </c>
      <c r="N1383" s="137" t="s">
        <v>346</v>
      </c>
      <c r="O1383" s="137" t="s">
        <v>39</v>
      </c>
      <c r="P1383" s="137">
        <v>0</v>
      </c>
      <c r="Q1383" s="137" t="s">
        <v>191</v>
      </c>
      <c r="R1383" s="137" t="s">
        <v>342</v>
      </c>
    </row>
    <row r="1384" spans="1:18" s="137" customFormat="1">
      <c r="A1384" s="137" t="s">
        <v>186</v>
      </c>
      <c r="B1384" s="137" t="s">
        <v>120</v>
      </c>
      <c r="C1384" s="137" t="s">
        <v>185</v>
      </c>
      <c r="D1384" s="137" t="s">
        <v>317</v>
      </c>
      <c r="E1384" s="137">
        <v>39025</v>
      </c>
      <c r="F1384" s="137" t="s">
        <v>5</v>
      </c>
      <c r="G1384" s="137" t="s">
        <v>28</v>
      </c>
      <c r="H1384" s="137" t="s">
        <v>341</v>
      </c>
      <c r="I1384" s="137">
        <v>513634301</v>
      </c>
      <c r="J1384" s="137" t="s">
        <v>180</v>
      </c>
      <c r="K1384" s="21">
        <v>46167.429710648146</v>
      </c>
      <c r="L1384" s="21">
        <v>46168.705821759257</v>
      </c>
      <c r="M1384" s="137" t="s">
        <v>347</v>
      </c>
      <c r="N1384" s="137" t="s">
        <v>348</v>
      </c>
      <c r="O1384" s="137" t="s">
        <v>41</v>
      </c>
      <c r="P1384" s="137">
        <v>0</v>
      </c>
      <c r="Q1384" s="137" t="s">
        <v>191</v>
      </c>
      <c r="R1384" s="137" t="s">
        <v>342</v>
      </c>
    </row>
    <row r="1385" spans="1:18" s="137" customFormat="1">
      <c r="A1385" s="137" t="s">
        <v>186</v>
      </c>
      <c r="B1385" s="137" t="s">
        <v>120</v>
      </c>
      <c r="C1385" s="137" t="s">
        <v>185</v>
      </c>
      <c r="D1385" s="137" t="s">
        <v>317</v>
      </c>
      <c r="E1385" s="137">
        <v>39025</v>
      </c>
      <c r="F1385" s="137" t="s">
        <v>5</v>
      </c>
      <c r="G1385" s="137" t="s">
        <v>28</v>
      </c>
      <c r="H1385" s="137" t="s">
        <v>341</v>
      </c>
      <c r="I1385" s="137">
        <v>513634301</v>
      </c>
      <c r="J1385" s="137" t="s">
        <v>180</v>
      </c>
      <c r="K1385" s="21">
        <v>46167.429710648146</v>
      </c>
      <c r="L1385" s="21">
        <v>46168.705821759257</v>
      </c>
      <c r="M1385" s="137" t="s">
        <v>347</v>
      </c>
      <c r="N1385" s="137" t="s">
        <v>349</v>
      </c>
      <c r="O1385" s="137" t="s">
        <v>39</v>
      </c>
      <c r="P1385" s="137">
        <v>0</v>
      </c>
      <c r="Q1385" s="137" t="s">
        <v>191</v>
      </c>
      <c r="R1385" s="137" t="s">
        <v>342</v>
      </c>
    </row>
    <row r="1386" spans="1:18" s="137" customFormat="1">
      <c r="A1386" s="137" t="s">
        <v>186</v>
      </c>
      <c r="B1386" s="137" t="s">
        <v>120</v>
      </c>
      <c r="C1386" s="137" t="s">
        <v>185</v>
      </c>
      <c r="D1386" s="137" t="s">
        <v>317</v>
      </c>
      <c r="E1386" s="137">
        <v>39025</v>
      </c>
      <c r="F1386" s="137" t="s">
        <v>5</v>
      </c>
      <c r="G1386" s="137" t="s">
        <v>28</v>
      </c>
      <c r="H1386" s="137" t="s">
        <v>341</v>
      </c>
      <c r="I1386" s="137">
        <v>513634301</v>
      </c>
      <c r="J1386" s="137" t="s">
        <v>180</v>
      </c>
      <c r="K1386" s="21">
        <v>46167.429710648146</v>
      </c>
      <c r="L1386" s="21">
        <v>46168.705821759257</v>
      </c>
      <c r="M1386" s="137" t="s">
        <v>347</v>
      </c>
      <c r="N1386" s="137" t="s">
        <v>329</v>
      </c>
      <c r="O1386" s="137" t="s">
        <v>35</v>
      </c>
      <c r="P1386" s="137">
        <v>0</v>
      </c>
      <c r="Q1386" s="137" t="s">
        <v>191</v>
      </c>
      <c r="R1386" s="137" t="s">
        <v>342</v>
      </c>
    </row>
    <row r="1387" spans="1:18" s="137" customFormat="1">
      <c r="A1387" s="137" t="s">
        <v>186</v>
      </c>
      <c r="B1387" s="137" t="s">
        <v>120</v>
      </c>
      <c r="C1387" s="137" t="s">
        <v>185</v>
      </c>
      <c r="D1387" s="137" t="s">
        <v>317</v>
      </c>
      <c r="E1387" s="137">
        <v>39025</v>
      </c>
      <c r="F1387" s="137" t="s">
        <v>5</v>
      </c>
      <c r="G1387" s="137" t="s">
        <v>28</v>
      </c>
      <c r="H1387" s="137" t="s">
        <v>341</v>
      </c>
      <c r="I1387" s="137">
        <v>513634301</v>
      </c>
      <c r="J1387" s="137" t="s">
        <v>180</v>
      </c>
      <c r="K1387" s="21">
        <v>46167.429710648146</v>
      </c>
      <c r="L1387" s="21">
        <v>46168.705821759257</v>
      </c>
      <c r="M1387" s="137" t="s">
        <v>347</v>
      </c>
      <c r="N1387" s="137" t="s">
        <v>194</v>
      </c>
      <c r="O1387" s="137" t="s">
        <v>41</v>
      </c>
      <c r="P1387" s="137">
        <v>0</v>
      </c>
      <c r="Q1387" s="137" t="s">
        <v>191</v>
      </c>
      <c r="R1387" s="137" t="s">
        <v>342</v>
      </c>
    </row>
    <row r="1388" spans="1:18" s="137" customFormat="1">
      <c r="A1388" s="137" t="s">
        <v>186</v>
      </c>
      <c r="B1388" s="137" t="s">
        <v>120</v>
      </c>
      <c r="C1388" s="137" t="s">
        <v>185</v>
      </c>
      <c r="D1388" s="137" t="s">
        <v>317</v>
      </c>
      <c r="E1388" s="137">
        <v>39025</v>
      </c>
      <c r="F1388" s="137" t="s">
        <v>5</v>
      </c>
      <c r="G1388" s="137" t="s">
        <v>28</v>
      </c>
      <c r="H1388" s="137" t="s">
        <v>341</v>
      </c>
      <c r="I1388" s="137">
        <v>513634301</v>
      </c>
      <c r="J1388" s="137" t="s">
        <v>180</v>
      </c>
      <c r="K1388" s="21">
        <v>46167.429710648146</v>
      </c>
      <c r="L1388" s="21">
        <v>46168.705821759257</v>
      </c>
      <c r="M1388" s="137" t="s">
        <v>347</v>
      </c>
      <c r="N1388" s="137" t="s">
        <v>350</v>
      </c>
      <c r="O1388" s="137" t="s">
        <v>39</v>
      </c>
      <c r="P1388" s="137">
        <v>0</v>
      </c>
      <c r="Q1388" s="137" t="s">
        <v>191</v>
      </c>
      <c r="R1388" s="137" t="s">
        <v>342</v>
      </c>
    </row>
    <row r="1389" spans="1:18" s="137" customFormat="1">
      <c r="A1389" s="137" t="s">
        <v>186</v>
      </c>
      <c r="B1389" s="137" t="s">
        <v>120</v>
      </c>
      <c r="C1389" s="137" t="s">
        <v>185</v>
      </c>
      <c r="D1389" s="137" t="s">
        <v>317</v>
      </c>
      <c r="E1389" s="137">
        <v>39025</v>
      </c>
      <c r="F1389" s="137" t="s">
        <v>5</v>
      </c>
      <c r="G1389" s="137" t="s">
        <v>28</v>
      </c>
      <c r="H1389" s="137" t="s">
        <v>341</v>
      </c>
      <c r="I1389" s="137">
        <v>513634301</v>
      </c>
      <c r="J1389" s="137" t="s">
        <v>180</v>
      </c>
      <c r="K1389" s="21">
        <v>46167.429710648146</v>
      </c>
      <c r="L1389" s="21">
        <v>46168.705821759257</v>
      </c>
      <c r="M1389" s="137" t="s">
        <v>347</v>
      </c>
      <c r="N1389" s="137" t="s">
        <v>195</v>
      </c>
      <c r="O1389" s="137" t="s">
        <v>41</v>
      </c>
      <c r="P1389" s="137">
        <v>0</v>
      </c>
      <c r="Q1389" s="137" t="s">
        <v>191</v>
      </c>
      <c r="R1389" s="137" t="s">
        <v>342</v>
      </c>
    </row>
    <row r="1390" spans="1:18" s="137" customFormat="1">
      <c r="A1390" s="137" t="s">
        <v>186</v>
      </c>
      <c r="B1390" s="137" t="s">
        <v>120</v>
      </c>
      <c r="C1390" s="137" t="s">
        <v>185</v>
      </c>
      <c r="D1390" s="137" t="s">
        <v>317</v>
      </c>
      <c r="E1390" s="137">
        <v>39025</v>
      </c>
      <c r="F1390" s="137" t="s">
        <v>5</v>
      </c>
      <c r="G1390" s="137" t="s">
        <v>28</v>
      </c>
      <c r="H1390" s="137" t="s">
        <v>341</v>
      </c>
      <c r="I1390" s="137">
        <v>513634301</v>
      </c>
      <c r="J1390" s="137" t="s">
        <v>180</v>
      </c>
      <c r="K1390" s="21">
        <v>46167.429710648146</v>
      </c>
      <c r="L1390" s="21">
        <v>46168.705821759257</v>
      </c>
      <c r="M1390" s="137" t="s">
        <v>347</v>
      </c>
      <c r="N1390" s="137" t="s">
        <v>351</v>
      </c>
      <c r="O1390" s="137" t="s">
        <v>35</v>
      </c>
      <c r="P1390" s="137">
        <v>0</v>
      </c>
      <c r="Q1390" s="137" t="s">
        <v>191</v>
      </c>
      <c r="R1390" s="137" t="s">
        <v>342</v>
      </c>
    </row>
    <row r="1391" spans="1:18" s="137" customFormat="1">
      <c r="A1391" s="137" t="s">
        <v>186</v>
      </c>
      <c r="B1391" s="137" t="s">
        <v>120</v>
      </c>
      <c r="C1391" s="137" t="s">
        <v>185</v>
      </c>
      <c r="D1391" s="137" t="s">
        <v>317</v>
      </c>
      <c r="E1391" s="137">
        <v>39025</v>
      </c>
      <c r="F1391" s="137" t="s">
        <v>5</v>
      </c>
      <c r="G1391" s="137" t="s">
        <v>28</v>
      </c>
      <c r="H1391" s="137" t="s">
        <v>341</v>
      </c>
      <c r="I1391" s="137">
        <v>513634301</v>
      </c>
      <c r="J1391" s="137" t="s">
        <v>180</v>
      </c>
      <c r="K1391" s="21">
        <v>46167.429710648146</v>
      </c>
      <c r="L1391" s="21">
        <v>46168.705821759257</v>
      </c>
      <c r="M1391" s="137" t="s">
        <v>347</v>
      </c>
      <c r="N1391" s="137" t="s">
        <v>196</v>
      </c>
      <c r="O1391" s="137" t="s">
        <v>41</v>
      </c>
      <c r="P1391" s="137">
        <v>0</v>
      </c>
      <c r="Q1391" s="137" t="s">
        <v>191</v>
      </c>
      <c r="R1391" s="137" t="s">
        <v>342</v>
      </c>
    </row>
    <row r="1392" spans="1:18" s="137" customFormat="1">
      <c r="A1392" s="137" t="s">
        <v>186</v>
      </c>
      <c r="B1392" s="137" t="s">
        <v>120</v>
      </c>
      <c r="C1392" s="137" t="s">
        <v>185</v>
      </c>
      <c r="D1392" s="137" t="s">
        <v>317</v>
      </c>
      <c r="E1392" s="137">
        <v>39025</v>
      </c>
      <c r="F1392" s="137" t="s">
        <v>5</v>
      </c>
      <c r="G1392" s="137" t="s">
        <v>28</v>
      </c>
      <c r="H1392" s="137" t="s">
        <v>341</v>
      </c>
      <c r="I1392" s="137">
        <v>513634301</v>
      </c>
      <c r="J1392" s="137" t="s">
        <v>180</v>
      </c>
      <c r="K1392" s="21">
        <v>46167.429710648146</v>
      </c>
      <c r="L1392" s="21">
        <v>46168.705821759257</v>
      </c>
      <c r="M1392" s="137" t="s">
        <v>352</v>
      </c>
      <c r="N1392" s="137" t="s">
        <v>352</v>
      </c>
      <c r="O1392" s="137" t="s">
        <v>35</v>
      </c>
      <c r="P1392" s="137">
        <v>0</v>
      </c>
      <c r="Q1392" s="137" t="s">
        <v>191</v>
      </c>
      <c r="R1392" s="137" t="s">
        <v>342</v>
      </c>
    </row>
    <row r="1393" spans="1:18" s="137" customFormat="1">
      <c r="A1393" s="137" t="s">
        <v>186</v>
      </c>
      <c r="B1393" s="137" t="s">
        <v>120</v>
      </c>
      <c r="C1393" s="137" t="s">
        <v>185</v>
      </c>
      <c r="D1393" s="137" t="s">
        <v>317</v>
      </c>
      <c r="E1393" s="137">
        <v>39025</v>
      </c>
      <c r="F1393" s="137" t="s">
        <v>5</v>
      </c>
      <c r="G1393" s="137" t="s">
        <v>28</v>
      </c>
      <c r="H1393" s="137" t="s">
        <v>341</v>
      </c>
      <c r="I1393" s="137">
        <v>513634301</v>
      </c>
      <c r="J1393" s="137" t="s">
        <v>180</v>
      </c>
      <c r="K1393" s="21">
        <v>46167.429710648146</v>
      </c>
      <c r="L1393" s="21">
        <v>46168.705821759257</v>
      </c>
      <c r="M1393" s="137" t="s">
        <v>353</v>
      </c>
      <c r="N1393" s="137" t="s">
        <v>197</v>
      </c>
      <c r="O1393" s="137" t="s">
        <v>41</v>
      </c>
      <c r="P1393" s="137">
        <v>0</v>
      </c>
      <c r="Q1393" s="137" t="s">
        <v>191</v>
      </c>
      <c r="R1393" s="137" t="s">
        <v>342</v>
      </c>
    </row>
    <row r="1394" spans="1:18" s="137" customFormat="1">
      <c r="A1394" s="137" t="s">
        <v>186</v>
      </c>
      <c r="B1394" s="137" t="s">
        <v>120</v>
      </c>
      <c r="C1394" s="137" t="s">
        <v>185</v>
      </c>
      <c r="D1394" s="137" t="s">
        <v>317</v>
      </c>
      <c r="E1394" s="137">
        <v>39025</v>
      </c>
      <c r="F1394" s="137" t="s">
        <v>5</v>
      </c>
      <c r="G1394" s="137" t="s">
        <v>28</v>
      </c>
      <c r="H1394" s="137" t="s">
        <v>341</v>
      </c>
      <c r="I1394" s="137">
        <v>513634301</v>
      </c>
      <c r="J1394" s="137" t="s">
        <v>180</v>
      </c>
      <c r="K1394" s="21">
        <v>46167.429710648146</v>
      </c>
      <c r="L1394" s="21">
        <v>46168.705821759257</v>
      </c>
      <c r="M1394" s="137" t="s">
        <v>353</v>
      </c>
      <c r="N1394" s="137" t="s">
        <v>330</v>
      </c>
      <c r="O1394" s="137" t="s">
        <v>41</v>
      </c>
      <c r="P1394" s="137">
        <v>0</v>
      </c>
      <c r="Q1394" s="137" t="s">
        <v>191</v>
      </c>
      <c r="R1394" s="137" t="s">
        <v>342</v>
      </c>
    </row>
    <row r="1395" spans="1:18" s="137" customFormat="1">
      <c r="A1395" s="137" t="s">
        <v>186</v>
      </c>
      <c r="B1395" s="137" t="s">
        <v>120</v>
      </c>
      <c r="C1395" s="137" t="s">
        <v>185</v>
      </c>
      <c r="D1395" s="137" t="s">
        <v>317</v>
      </c>
      <c r="E1395" s="137">
        <v>39025</v>
      </c>
      <c r="F1395" s="137" t="s">
        <v>5</v>
      </c>
      <c r="G1395" s="137" t="s">
        <v>28</v>
      </c>
      <c r="H1395" s="137" t="s">
        <v>341</v>
      </c>
      <c r="I1395" s="137">
        <v>513634301</v>
      </c>
      <c r="J1395" s="137" t="s">
        <v>180</v>
      </c>
      <c r="K1395" s="21">
        <v>46167.429710648146</v>
      </c>
      <c r="L1395" s="21">
        <v>46168.705821759257</v>
      </c>
      <c r="M1395" s="137" t="s">
        <v>353</v>
      </c>
      <c r="N1395" s="137" t="s">
        <v>354</v>
      </c>
      <c r="O1395" s="137" t="s">
        <v>39</v>
      </c>
      <c r="P1395" s="137">
        <v>0</v>
      </c>
      <c r="Q1395" s="137" t="s">
        <v>191</v>
      </c>
      <c r="R1395" s="137" t="s">
        <v>342</v>
      </c>
    </row>
    <row r="1396" spans="1:18" s="137" customFormat="1">
      <c r="A1396" s="137" t="s">
        <v>186</v>
      </c>
      <c r="B1396" s="137" t="s">
        <v>120</v>
      </c>
      <c r="C1396" s="137" t="s">
        <v>185</v>
      </c>
      <c r="D1396" s="137" t="s">
        <v>317</v>
      </c>
      <c r="E1396" s="137">
        <v>39025</v>
      </c>
      <c r="F1396" s="137" t="s">
        <v>5</v>
      </c>
      <c r="G1396" s="137" t="s">
        <v>28</v>
      </c>
      <c r="H1396" s="137" t="s">
        <v>341</v>
      </c>
      <c r="I1396" s="137">
        <v>513634301</v>
      </c>
      <c r="J1396" s="137" t="s">
        <v>180</v>
      </c>
      <c r="K1396" s="21">
        <v>46167.429710648146</v>
      </c>
      <c r="L1396" s="21">
        <v>46168.705821759257</v>
      </c>
      <c r="M1396" s="137" t="s">
        <v>353</v>
      </c>
      <c r="N1396" s="137" t="s">
        <v>355</v>
      </c>
      <c r="O1396" s="137" t="s">
        <v>35</v>
      </c>
      <c r="P1396" s="137">
        <v>0</v>
      </c>
      <c r="Q1396" s="137" t="s">
        <v>191</v>
      </c>
      <c r="R1396" s="137" t="s">
        <v>342</v>
      </c>
    </row>
    <row r="1397" spans="1:18" s="137" customFormat="1">
      <c r="A1397" s="137" t="s">
        <v>186</v>
      </c>
      <c r="B1397" s="137" t="s">
        <v>120</v>
      </c>
      <c r="C1397" s="137" t="s">
        <v>185</v>
      </c>
      <c r="D1397" s="137" t="s">
        <v>317</v>
      </c>
      <c r="E1397" s="137">
        <v>39025</v>
      </c>
      <c r="F1397" s="137" t="s">
        <v>5</v>
      </c>
      <c r="G1397" s="137" t="s">
        <v>28</v>
      </c>
      <c r="H1397" s="137" t="s">
        <v>341</v>
      </c>
      <c r="I1397" s="137">
        <v>513634301</v>
      </c>
      <c r="J1397" s="137" t="s">
        <v>180</v>
      </c>
      <c r="K1397" s="21">
        <v>46167.429710648146</v>
      </c>
      <c r="L1397" s="21">
        <v>46168.705821759257</v>
      </c>
      <c r="M1397" s="137" t="s">
        <v>353</v>
      </c>
      <c r="N1397" s="137" t="s">
        <v>356</v>
      </c>
      <c r="O1397" s="137" t="s">
        <v>39</v>
      </c>
      <c r="P1397" s="137">
        <v>0</v>
      </c>
      <c r="Q1397" s="137" t="s">
        <v>191</v>
      </c>
      <c r="R1397" s="137" t="s">
        <v>342</v>
      </c>
    </row>
    <row r="1398" spans="1:18" s="137" customFormat="1">
      <c r="A1398" s="137" t="s">
        <v>186</v>
      </c>
      <c r="B1398" s="137" t="s">
        <v>120</v>
      </c>
      <c r="C1398" s="137" t="s">
        <v>185</v>
      </c>
      <c r="D1398" s="137" t="s">
        <v>317</v>
      </c>
      <c r="E1398" s="137">
        <v>39025</v>
      </c>
      <c r="F1398" s="137" t="s">
        <v>5</v>
      </c>
      <c r="G1398" s="137" t="s">
        <v>28</v>
      </c>
      <c r="H1398" s="137" t="s">
        <v>341</v>
      </c>
      <c r="I1398" s="137">
        <v>513634301</v>
      </c>
      <c r="J1398" s="137" t="s">
        <v>180</v>
      </c>
      <c r="K1398" s="21">
        <v>46167.429710648146</v>
      </c>
      <c r="L1398" s="21">
        <v>46168.705821759257</v>
      </c>
      <c r="M1398" s="137" t="s">
        <v>353</v>
      </c>
      <c r="N1398" s="137" t="s">
        <v>357</v>
      </c>
      <c r="O1398" s="137" t="s">
        <v>39</v>
      </c>
      <c r="P1398" s="137">
        <v>0</v>
      </c>
      <c r="Q1398" s="137" t="s">
        <v>191</v>
      </c>
      <c r="R1398" s="137" t="s">
        <v>342</v>
      </c>
    </row>
    <row r="1399" spans="1:18" s="137" customFormat="1">
      <c r="A1399" s="137" t="s">
        <v>186</v>
      </c>
      <c r="B1399" s="137" t="s">
        <v>120</v>
      </c>
      <c r="C1399" s="137" t="s">
        <v>185</v>
      </c>
      <c r="D1399" s="137" t="s">
        <v>317</v>
      </c>
      <c r="E1399" s="137">
        <v>39025</v>
      </c>
      <c r="F1399" s="137" t="s">
        <v>5</v>
      </c>
      <c r="G1399" s="137" t="s">
        <v>28</v>
      </c>
      <c r="H1399" s="137" t="s">
        <v>341</v>
      </c>
      <c r="I1399" s="137">
        <v>513634301</v>
      </c>
      <c r="J1399" s="137" t="s">
        <v>180</v>
      </c>
      <c r="K1399" s="21">
        <v>46167.429710648146</v>
      </c>
      <c r="L1399" s="21">
        <v>46168.705821759257</v>
      </c>
      <c r="M1399" s="137" t="s">
        <v>358</v>
      </c>
      <c r="N1399" s="137" t="s">
        <v>359</v>
      </c>
      <c r="O1399" s="137" t="s">
        <v>39</v>
      </c>
      <c r="P1399" s="137">
        <v>0</v>
      </c>
      <c r="Q1399" s="137" t="s">
        <v>191</v>
      </c>
      <c r="R1399" s="137" t="s">
        <v>342</v>
      </c>
    </row>
    <row r="1400" spans="1:18" s="137" customFormat="1">
      <c r="A1400" s="137" t="s">
        <v>186</v>
      </c>
      <c r="B1400" s="137" t="s">
        <v>120</v>
      </c>
      <c r="C1400" s="137" t="s">
        <v>185</v>
      </c>
      <c r="D1400" s="137" t="s">
        <v>317</v>
      </c>
      <c r="E1400" s="137">
        <v>39025</v>
      </c>
      <c r="F1400" s="137" t="s">
        <v>5</v>
      </c>
      <c r="G1400" s="137" t="s">
        <v>28</v>
      </c>
      <c r="H1400" s="137" t="s">
        <v>341</v>
      </c>
      <c r="I1400" s="137">
        <v>513634301</v>
      </c>
      <c r="J1400" s="137" t="s">
        <v>180</v>
      </c>
      <c r="K1400" s="21">
        <v>46167.429710648146</v>
      </c>
      <c r="L1400" s="21">
        <v>46168.705821759257</v>
      </c>
      <c r="M1400" s="137" t="s">
        <v>358</v>
      </c>
      <c r="N1400" s="137" t="s">
        <v>360</v>
      </c>
      <c r="O1400" s="137" t="s">
        <v>35</v>
      </c>
      <c r="P1400" s="137">
        <v>0</v>
      </c>
      <c r="Q1400" s="137" t="s">
        <v>191</v>
      </c>
      <c r="R1400" s="137" t="s">
        <v>342</v>
      </c>
    </row>
    <row r="1401" spans="1:18" s="137" customFormat="1">
      <c r="A1401" s="137" t="s">
        <v>186</v>
      </c>
      <c r="B1401" s="137" t="s">
        <v>120</v>
      </c>
      <c r="C1401" s="137" t="s">
        <v>185</v>
      </c>
      <c r="D1401" s="137" t="s">
        <v>317</v>
      </c>
      <c r="E1401" s="137">
        <v>39025</v>
      </c>
      <c r="F1401" s="137" t="s">
        <v>5</v>
      </c>
      <c r="G1401" s="137" t="s">
        <v>28</v>
      </c>
      <c r="H1401" s="137" t="s">
        <v>341</v>
      </c>
      <c r="I1401" s="137">
        <v>513634301</v>
      </c>
      <c r="J1401" s="137" t="s">
        <v>180</v>
      </c>
      <c r="K1401" s="21">
        <v>46167.429710648146</v>
      </c>
      <c r="L1401" s="21">
        <v>46168.705821759257</v>
      </c>
      <c r="M1401" s="137" t="s">
        <v>358</v>
      </c>
      <c r="N1401" s="137" t="s">
        <v>361</v>
      </c>
      <c r="O1401" s="137" t="s">
        <v>41</v>
      </c>
      <c r="P1401" s="137">
        <v>0</v>
      </c>
      <c r="Q1401" s="137" t="s">
        <v>191</v>
      </c>
      <c r="R1401" s="137" t="s">
        <v>342</v>
      </c>
    </row>
    <row r="1402" spans="1:18" s="137" customFormat="1">
      <c r="A1402" s="137" t="s">
        <v>186</v>
      </c>
      <c r="B1402" s="137" t="s">
        <v>120</v>
      </c>
      <c r="C1402" s="137" t="s">
        <v>185</v>
      </c>
      <c r="D1402" s="137" t="s">
        <v>317</v>
      </c>
      <c r="E1402" s="137">
        <v>39025</v>
      </c>
      <c r="F1402" s="137" t="s">
        <v>5</v>
      </c>
      <c r="G1402" s="137" t="s">
        <v>28</v>
      </c>
      <c r="H1402" s="137" t="s">
        <v>341</v>
      </c>
      <c r="I1402" s="137">
        <v>513634301</v>
      </c>
      <c r="J1402" s="137" t="s">
        <v>180</v>
      </c>
      <c r="K1402" s="21">
        <v>46167.429710648146</v>
      </c>
      <c r="L1402" s="21">
        <v>46168.705821759257</v>
      </c>
      <c r="M1402" s="137" t="s">
        <v>362</v>
      </c>
      <c r="N1402" s="137" t="s">
        <v>363</v>
      </c>
      <c r="O1402" s="137" t="s">
        <v>37</v>
      </c>
      <c r="P1402" s="137">
        <v>0</v>
      </c>
      <c r="Q1402" s="137" t="s">
        <v>191</v>
      </c>
      <c r="R1402" s="137" t="s">
        <v>342</v>
      </c>
    </row>
    <row r="1403" spans="1:18" s="137" customFormat="1">
      <c r="A1403" s="137" t="s">
        <v>186</v>
      </c>
      <c r="B1403" s="137" t="s">
        <v>120</v>
      </c>
      <c r="C1403" s="137" t="s">
        <v>185</v>
      </c>
      <c r="D1403" s="137" t="s">
        <v>317</v>
      </c>
      <c r="E1403" s="137">
        <v>39025</v>
      </c>
      <c r="F1403" s="137" t="s">
        <v>5</v>
      </c>
      <c r="G1403" s="137" t="s">
        <v>28</v>
      </c>
      <c r="H1403" s="137" t="s">
        <v>341</v>
      </c>
      <c r="I1403" s="137">
        <v>513634301</v>
      </c>
      <c r="J1403" s="137" t="s">
        <v>180</v>
      </c>
      <c r="K1403" s="21">
        <v>46167.429710648146</v>
      </c>
      <c r="L1403" s="21">
        <v>46168.705821759257</v>
      </c>
      <c r="M1403" s="137" t="s">
        <v>364</v>
      </c>
      <c r="N1403" s="137" t="s">
        <v>365</v>
      </c>
      <c r="O1403" s="137" t="s">
        <v>35</v>
      </c>
      <c r="P1403" s="137">
        <v>0</v>
      </c>
      <c r="Q1403" s="137" t="s">
        <v>191</v>
      </c>
      <c r="R1403" s="137" t="s">
        <v>342</v>
      </c>
    </row>
    <row r="1404" spans="1:18" s="137" customFormat="1">
      <c r="A1404" s="137" t="s">
        <v>186</v>
      </c>
      <c r="B1404" s="137" t="s">
        <v>120</v>
      </c>
      <c r="C1404" s="137" t="s">
        <v>185</v>
      </c>
      <c r="D1404" s="137" t="s">
        <v>317</v>
      </c>
      <c r="E1404" s="137">
        <v>39025</v>
      </c>
      <c r="F1404" s="137" t="s">
        <v>5</v>
      </c>
      <c r="G1404" s="137" t="s">
        <v>28</v>
      </c>
      <c r="H1404" s="137" t="s">
        <v>341</v>
      </c>
      <c r="I1404" s="137">
        <v>513634301</v>
      </c>
      <c r="J1404" s="137" t="s">
        <v>180</v>
      </c>
      <c r="K1404" s="21">
        <v>46167.429710648146</v>
      </c>
      <c r="L1404" s="21">
        <v>46168.705821759257</v>
      </c>
      <c r="M1404" s="137" t="s">
        <v>364</v>
      </c>
      <c r="N1404" s="137" t="s">
        <v>366</v>
      </c>
      <c r="O1404" s="137" t="s">
        <v>35</v>
      </c>
      <c r="P1404" s="137">
        <v>0</v>
      </c>
      <c r="Q1404" s="137" t="s">
        <v>191</v>
      </c>
      <c r="R1404" s="137" t="s">
        <v>342</v>
      </c>
    </row>
    <row r="1405" spans="1:18" s="137" customFormat="1">
      <c r="A1405" s="137" t="s">
        <v>186</v>
      </c>
      <c r="B1405" s="137" t="s">
        <v>120</v>
      </c>
      <c r="C1405" s="137" t="s">
        <v>185</v>
      </c>
      <c r="D1405" s="137" t="s">
        <v>317</v>
      </c>
      <c r="E1405" s="137">
        <v>39025</v>
      </c>
      <c r="F1405" s="137" t="s">
        <v>5</v>
      </c>
      <c r="G1405" s="137" t="s">
        <v>28</v>
      </c>
      <c r="H1405" s="137" t="s">
        <v>341</v>
      </c>
      <c r="I1405" s="137">
        <v>513634301</v>
      </c>
      <c r="J1405" s="137" t="s">
        <v>180</v>
      </c>
      <c r="K1405" s="21">
        <v>46167.429710648146</v>
      </c>
      <c r="L1405" s="21">
        <v>46168.705821759257</v>
      </c>
      <c r="M1405" s="137" t="s">
        <v>364</v>
      </c>
      <c r="N1405" s="137" t="s">
        <v>367</v>
      </c>
      <c r="O1405" s="137" t="s">
        <v>41</v>
      </c>
      <c r="P1405" s="137">
        <v>0</v>
      </c>
      <c r="Q1405" s="137" t="s">
        <v>191</v>
      </c>
      <c r="R1405" s="137" t="s">
        <v>342</v>
      </c>
    </row>
    <row r="1406" spans="1:18" s="137" customFormat="1">
      <c r="A1406" s="137" t="s">
        <v>186</v>
      </c>
      <c r="B1406" s="137" t="s">
        <v>120</v>
      </c>
      <c r="C1406" s="137" t="s">
        <v>185</v>
      </c>
      <c r="D1406" s="137" t="s">
        <v>317</v>
      </c>
      <c r="E1406" s="137">
        <v>39025</v>
      </c>
      <c r="F1406" s="137" t="s">
        <v>5</v>
      </c>
      <c r="G1406" s="137" t="s">
        <v>28</v>
      </c>
      <c r="H1406" s="137" t="s">
        <v>341</v>
      </c>
      <c r="I1406" s="137">
        <v>513633989</v>
      </c>
      <c r="J1406" s="137" t="s">
        <v>180</v>
      </c>
      <c r="K1406" s="21">
        <v>46167.428240740737</v>
      </c>
      <c r="L1406" s="21">
        <v>46168.712326388886</v>
      </c>
      <c r="M1406" s="137" t="s">
        <v>287</v>
      </c>
      <c r="N1406" s="137" t="s">
        <v>287</v>
      </c>
      <c r="O1406" s="137" t="s">
        <v>35</v>
      </c>
      <c r="P1406" s="137">
        <v>0</v>
      </c>
      <c r="Q1406" s="137" t="s">
        <v>191</v>
      </c>
      <c r="R1406" s="137" t="s">
        <v>342</v>
      </c>
    </row>
    <row r="1407" spans="1:18" s="137" customFormat="1">
      <c r="A1407" s="137" t="s">
        <v>186</v>
      </c>
      <c r="B1407" s="137" t="s">
        <v>120</v>
      </c>
      <c r="C1407" s="137" t="s">
        <v>185</v>
      </c>
      <c r="D1407" s="137" t="s">
        <v>317</v>
      </c>
      <c r="E1407" s="137">
        <v>39025</v>
      </c>
      <c r="F1407" s="137" t="s">
        <v>5</v>
      </c>
      <c r="G1407" s="137" t="s">
        <v>28</v>
      </c>
      <c r="H1407" s="137" t="s">
        <v>341</v>
      </c>
      <c r="I1407" s="137">
        <v>513633989</v>
      </c>
      <c r="J1407" s="137" t="s">
        <v>180</v>
      </c>
      <c r="K1407" s="21">
        <v>46167.428240740737</v>
      </c>
      <c r="L1407" s="21">
        <v>46168.712326388886</v>
      </c>
      <c r="M1407" s="137" t="s">
        <v>343</v>
      </c>
      <c r="N1407" s="137" t="s">
        <v>288</v>
      </c>
      <c r="O1407" s="137" t="s">
        <v>39</v>
      </c>
      <c r="P1407" s="137">
        <v>0</v>
      </c>
      <c r="Q1407" s="137" t="s">
        <v>191</v>
      </c>
      <c r="R1407" s="137" t="s">
        <v>342</v>
      </c>
    </row>
    <row r="1408" spans="1:18" s="137" customFormat="1">
      <c r="A1408" s="137" t="s">
        <v>186</v>
      </c>
      <c r="B1408" s="137" t="s">
        <v>120</v>
      </c>
      <c r="C1408" s="137" t="s">
        <v>185</v>
      </c>
      <c r="D1408" s="137" t="s">
        <v>317</v>
      </c>
      <c r="E1408" s="137">
        <v>39025</v>
      </c>
      <c r="F1408" s="137" t="s">
        <v>5</v>
      </c>
      <c r="G1408" s="137" t="s">
        <v>28</v>
      </c>
      <c r="H1408" s="137" t="s">
        <v>341</v>
      </c>
      <c r="I1408" s="137">
        <v>513633989</v>
      </c>
      <c r="J1408" s="137" t="s">
        <v>180</v>
      </c>
      <c r="K1408" s="21">
        <v>46167.428240740737</v>
      </c>
      <c r="L1408" s="21">
        <v>46168.712326388886</v>
      </c>
      <c r="M1408" s="137" t="s">
        <v>343</v>
      </c>
      <c r="N1408" s="137" t="s">
        <v>193</v>
      </c>
      <c r="O1408" s="137" t="s">
        <v>35</v>
      </c>
      <c r="P1408" s="137">
        <v>0</v>
      </c>
      <c r="Q1408" s="137" t="s">
        <v>191</v>
      </c>
      <c r="R1408" s="137" t="s">
        <v>342</v>
      </c>
    </row>
    <row r="1409" spans="1:19" s="137" customFormat="1">
      <c r="A1409" s="137" t="s">
        <v>186</v>
      </c>
      <c r="B1409" s="137" t="s">
        <v>120</v>
      </c>
      <c r="C1409" s="137" t="s">
        <v>185</v>
      </c>
      <c r="D1409" s="137" t="s">
        <v>317</v>
      </c>
      <c r="E1409" s="137">
        <v>39025</v>
      </c>
      <c r="F1409" s="137" t="s">
        <v>5</v>
      </c>
      <c r="G1409" s="137" t="s">
        <v>28</v>
      </c>
      <c r="H1409" s="137" t="s">
        <v>341</v>
      </c>
      <c r="I1409" s="137">
        <v>513633989</v>
      </c>
      <c r="J1409" s="137" t="s">
        <v>180</v>
      </c>
      <c r="K1409" s="21">
        <v>46167.428240740737</v>
      </c>
      <c r="L1409" s="21">
        <v>46168.712326388886</v>
      </c>
      <c r="M1409" s="137" t="s">
        <v>344</v>
      </c>
      <c r="N1409" s="137" t="s">
        <v>345</v>
      </c>
      <c r="O1409" s="137" t="s">
        <v>39</v>
      </c>
      <c r="P1409" s="137">
        <v>0</v>
      </c>
      <c r="Q1409" s="137" t="s">
        <v>191</v>
      </c>
      <c r="R1409" s="137" t="s">
        <v>342</v>
      </c>
    </row>
    <row r="1410" spans="1:19" s="137" customFormat="1">
      <c r="A1410" s="137" t="s">
        <v>186</v>
      </c>
      <c r="B1410" s="137" t="s">
        <v>120</v>
      </c>
      <c r="C1410" s="137" t="s">
        <v>185</v>
      </c>
      <c r="D1410" s="137" t="s">
        <v>317</v>
      </c>
      <c r="E1410" s="137">
        <v>39025</v>
      </c>
      <c r="F1410" s="137" t="s">
        <v>5</v>
      </c>
      <c r="G1410" s="137" t="s">
        <v>28</v>
      </c>
      <c r="H1410" s="137" t="s">
        <v>341</v>
      </c>
      <c r="I1410" s="137">
        <v>513633989</v>
      </c>
      <c r="J1410" s="137" t="s">
        <v>180</v>
      </c>
      <c r="K1410" s="21">
        <v>46167.428240740737</v>
      </c>
      <c r="L1410" s="21">
        <v>46168.712326388886</v>
      </c>
      <c r="M1410" s="137" t="s">
        <v>344</v>
      </c>
      <c r="N1410" s="137" t="s">
        <v>346</v>
      </c>
      <c r="O1410" s="137" t="s">
        <v>39</v>
      </c>
      <c r="P1410" s="137">
        <v>0</v>
      </c>
      <c r="Q1410" s="137" t="s">
        <v>191</v>
      </c>
      <c r="R1410" s="137" t="s">
        <v>342</v>
      </c>
    </row>
    <row r="1411" spans="1:19" s="137" customFormat="1">
      <c r="A1411" s="137" t="s">
        <v>186</v>
      </c>
      <c r="B1411" s="137" t="s">
        <v>120</v>
      </c>
      <c r="C1411" s="137" t="s">
        <v>185</v>
      </c>
      <c r="D1411" s="137" t="s">
        <v>317</v>
      </c>
      <c r="E1411" s="137">
        <v>39025</v>
      </c>
      <c r="F1411" s="137" t="s">
        <v>5</v>
      </c>
      <c r="G1411" s="137" t="s">
        <v>28</v>
      </c>
      <c r="H1411" s="137" t="s">
        <v>341</v>
      </c>
      <c r="I1411" s="137">
        <v>513633989</v>
      </c>
      <c r="J1411" s="137" t="s">
        <v>180</v>
      </c>
      <c r="K1411" s="21">
        <v>46167.428240740737</v>
      </c>
      <c r="L1411" s="21">
        <v>46168.712326388886</v>
      </c>
      <c r="M1411" s="137" t="s">
        <v>347</v>
      </c>
      <c r="N1411" s="137" t="s">
        <v>348</v>
      </c>
      <c r="O1411" s="137" t="s">
        <v>41</v>
      </c>
      <c r="P1411" s="137">
        <v>0</v>
      </c>
      <c r="Q1411" s="137" t="s">
        <v>191</v>
      </c>
      <c r="R1411" s="137" t="s">
        <v>342</v>
      </c>
    </row>
    <row r="1412" spans="1:19" s="137" customFormat="1">
      <c r="A1412" s="137" t="s">
        <v>186</v>
      </c>
      <c r="B1412" s="137" t="s">
        <v>120</v>
      </c>
      <c r="C1412" s="137" t="s">
        <v>185</v>
      </c>
      <c r="D1412" s="137" t="s">
        <v>317</v>
      </c>
      <c r="E1412" s="137">
        <v>39025</v>
      </c>
      <c r="F1412" s="137" t="s">
        <v>5</v>
      </c>
      <c r="G1412" s="137" t="s">
        <v>28</v>
      </c>
      <c r="H1412" s="137" t="s">
        <v>341</v>
      </c>
      <c r="I1412" s="137">
        <v>513633989</v>
      </c>
      <c r="J1412" s="137" t="s">
        <v>180</v>
      </c>
      <c r="K1412" s="21">
        <v>46167.428240740737</v>
      </c>
      <c r="L1412" s="21">
        <v>46168.712326388886</v>
      </c>
      <c r="M1412" s="137" t="s">
        <v>347</v>
      </c>
      <c r="N1412" s="137" t="s">
        <v>349</v>
      </c>
      <c r="O1412" s="137" t="s">
        <v>39</v>
      </c>
      <c r="P1412" s="137">
        <v>0</v>
      </c>
      <c r="Q1412" s="137" t="s">
        <v>191</v>
      </c>
      <c r="R1412" s="137" t="s">
        <v>342</v>
      </c>
    </row>
    <row r="1413" spans="1:19" s="137" customFormat="1">
      <c r="A1413" s="137" t="s">
        <v>186</v>
      </c>
      <c r="B1413" s="137" t="s">
        <v>120</v>
      </c>
      <c r="C1413" s="137" t="s">
        <v>185</v>
      </c>
      <c r="D1413" s="137" t="s">
        <v>317</v>
      </c>
      <c r="E1413" s="137">
        <v>39025</v>
      </c>
      <c r="F1413" s="137" t="s">
        <v>5</v>
      </c>
      <c r="G1413" s="137" t="s">
        <v>28</v>
      </c>
      <c r="H1413" s="137" t="s">
        <v>341</v>
      </c>
      <c r="I1413" s="137">
        <v>513633989</v>
      </c>
      <c r="J1413" s="137" t="s">
        <v>180</v>
      </c>
      <c r="K1413" s="21">
        <v>46167.428240740737</v>
      </c>
      <c r="L1413" s="21">
        <v>46168.712326388886</v>
      </c>
      <c r="M1413" s="137" t="s">
        <v>347</v>
      </c>
      <c r="N1413" s="137" t="s">
        <v>329</v>
      </c>
      <c r="O1413" s="137" t="s">
        <v>35</v>
      </c>
      <c r="P1413" s="137">
        <v>0</v>
      </c>
      <c r="Q1413" s="137" t="s">
        <v>191</v>
      </c>
      <c r="R1413" s="137" t="s">
        <v>342</v>
      </c>
    </row>
    <row r="1414" spans="1:19" s="137" customFormat="1">
      <c r="A1414" s="137" t="s">
        <v>186</v>
      </c>
      <c r="B1414" s="137" t="s">
        <v>120</v>
      </c>
      <c r="C1414" s="137" t="s">
        <v>185</v>
      </c>
      <c r="D1414" s="137" t="s">
        <v>317</v>
      </c>
      <c r="E1414" s="137">
        <v>39025</v>
      </c>
      <c r="F1414" s="137" t="s">
        <v>5</v>
      </c>
      <c r="G1414" s="137" t="s">
        <v>28</v>
      </c>
      <c r="H1414" s="137" t="s">
        <v>341</v>
      </c>
      <c r="I1414" s="137">
        <v>513633989</v>
      </c>
      <c r="J1414" s="137" t="s">
        <v>180</v>
      </c>
      <c r="K1414" s="21">
        <v>46167.428240740737</v>
      </c>
      <c r="L1414" s="21">
        <v>46168.712326388886</v>
      </c>
      <c r="M1414" s="137" t="s">
        <v>347</v>
      </c>
      <c r="N1414" s="137" t="s">
        <v>194</v>
      </c>
      <c r="O1414" s="137" t="s">
        <v>41</v>
      </c>
      <c r="P1414" s="137">
        <v>0</v>
      </c>
      <c r="Q1414" s="137" t="s">
        <v>191</v>
      </c>
      <c r="R1414" s="137" t="s">
        <v>342</v>
      </c>
    </row>
    <row r="1415" spans="1:19" s="137" customFormat="1">
      <c r="A1415" s="137" t="s">
        <v>186</v>
      </c>
      <c r="B1415" s="137" t="s">
        <v>120</v>
      </c>
      <c r="C1415" s="137" t="s">
        <v>185</v>
      </c>
      <c r="D1415" s="137" t="s">
        <v>317</v>
      </c>
      <c r="E1415" s="137">
        <v>39025</v>
      </c>
      <c r="F1415" s="137" t="s">
        <v>5</v>
      </c>
      <c r="G1415" s="137" t="s">
        <v>28</v>
      </c>
      <c r="H1415" s="137" t="s">
        <v>341</v>
      </c>
      <c r="I1415" s="137">
        <v>513633989</v>
      </c>
      <c r="J1415" s="137" t="s">
        <v>180</v>
      </c>
      <c r="K1415" s="21">
        <v>46167.428240740737</v>
      </c>
      <c r="L1415" s="21">
        <v>46168.712326388886</v>
      </c>
      <c r="M1415" s="137" t="s">
        <v>347</v>
      </c>
      <c r="N1415" s="137" t="s">
        <v>350</v>
      </c>
      <c r="O1415" s="137" t="s">
        <v>39</v>
      </c>
      <c r="P1415" s="137">
        <v>0</v>
      </c>
      <c r="Q1415" s="137" t="s">
        <v>191</v>
      </c>
      <c r="R1415" s="137" t="s">
        <v>342</v>
      </c>
    </row>
    <row r="1416" spans="1:19" s="137" customFormat="1">
      <c r="A1416" s="137" t="s">
        <v>186</v>
      </c>
      <c r="B1416" s="137" t="s">
        <v>120</v>
      </c>
      <c r="C1416" s="137" t="s">
        <v>185</v>
      </c>
      <c r="D1416" s="137" t="s">
        <v>317</v>
      </c>
      <c r="E1416" s="137">
        <v>39025</v>
      </c>
      <c r="F1416" s="137" t="s">
        <v>5</v>
      </c>
      <c r="G1416" s="137" t="s">
        <v>28</v>
      </c>
      <c r="H1416" s="137" t="s">
        <v>341</v>
      </c>
      <c r="I1416" s="137">
        <v>513633989</v>
      </c>
      <c r="J1416" s="137" t="s">
        <v>180</v>
      </c>
      <c r="K1416" s="21">
        <v>46167.428240740737</v>
      </c>
      <c r="L1416" s="21">
        <v>46168.712326388886</v>
      </c>
      <c r="M1416" s="137" t="s">
        <v>347</v>
      </c>
      <c r="N1416" s="137" t="s">
        <v>195</v>
      </c>
      <c r="O1416" s="137" t="s">
        <v>41</v>
      </c>
      <c r="P1416" s="137">
        <v>0</v>
      </c>
      <c r="Q1416" s="137" t="s">
        <v>191</v>
      </c>
      <c r="R1416" s="137" t="s">
        <v>342</v>
      </c>
    </row>
    <row r="1417" spans="1:19" s="137" customFormat="1">
      <c r="A1417" s="137" t="s">
        <v>186</v>
      </c>
      <c r="B1417" s="137" t="s">
        <v>120</v>
      </c>
      <c r="C1417" s="137" t="s">
        <v>185</v>
      </c>
      <c r="D1417" s="137" t="s">
        <v>317</v>
      </c>
      <c r="E1417" s="137">
        <v>39025</v>
      </c>
      <c r="F1417" s="137" t="s">
        <v>5</v>
      </c>
      <c r="G1417" s="137" t="s">
        <v>28</v>
      </c>
      <c r="H1417" s="137" t="s">
        <v>341</v>
      </c>
      <c r="I1417" s="137">
        <v>513633989</v>
      </c>
      <c r="J1417" s="137" t="s">
        <v>180</v>
      </c>
      <c r="K1417" s="21">
        <v>46167.428240740737</v>
      </c>
      <c r="L1417" s="21">
        <v>46168.712326388886</v>
      </c>
      <c r="M1417" s="137" t="s">
        <v>347</v>
      </c>
      <c r="N1417" s="137" t="s">
        <v>351</v>
      </c>
      <c r="O1417" s="137" t="s">
        <v>35</v>
      </c>
      <c r="P1417" s="137">
        <v>0</v>
      </c>
      <c r="Q1417" s="137" t="s">
        <v>191</v>
      </c>
      <c r="R1417" s="137" t="s">
        <v>342</v>
      </c>
    </row>
    <row r="1418" spans="1:19" s="137" customFormat="1">
      <c r="A1418" s="137" t="s">
        <v>186</v>
      </c>
      <c r="B1418" s="137" t="s">
        <v>120</v>
      </c>
      <c r="C1418" s="137" t="s">
        <v>185</v>
      </c>
      <c r="D1418" s="137" t="s">
        <v>317</v>
      </c>
      <c r="E1418" s="137">
        <v>39025</v>
      </c>
      <c r="F1418" s="137" t="s">
        <v>5</v>
      </c>
      <c r="G1418" s="137" t="s">
        <v>28</v>
      </c>
      <c r="H1418" s="137" t="s">
        <v>341</v>
      </c>
      <c r="I1418" s="137">
        <v>513633989</v>
      </c>
      <c r="J1418" s="137" t="s">
        <v>180</v>
      </c>
      <c r="K1418" s="21">
        <v>46167.428240740737</v>
      </c>
      <c r="L1418" s="21">
        <v>46168.712326388886</v>
      </c>
      <c r="M1418" s="137" t="s">
        <v>347</v>
      </c>
      <c r="N1418" s="137" t="s">
        <v>196</v>
      </c>
      <c r="O1418" s="137" t="s">
        <v>41</v>
      </c>
      <c r="P1418" s="137">
        <v>0</v>
      </c>
      <c r="Q1418" s="137" t="s">
        <v>67</v>
      </c>
      <c r="R1418" s="137" t="s">
        <v>433</v>
      </c>
      <c r="S1418" s="137" t="s">
        <v>434</v>
      </c>
    </row>
    <row r="1419" spans="1:19" s="137" customFormat="1">
      <c r="A1419" s="137" t="s">
        <v>186</v>
      </c>
      <c r="B1419" s="137" t="s">
        <v>120</v>
      </c>
      <c r="C1419" s="137" t="s">
        <v>185</v>
      </c>
      <c r="D1419" s="137" t="s">
        <v>317</v>
      </c>
      <c r="E1419" s="137">
        <v>39025</v>
      </c>
      <c r="F1419" s="137" t="s">
        <v>5</v>
      </c>
      <c r="G1419" s="137" t="s">
        <v>28</v>
      </c>
      <c r="H1419" s="137" t="s">
        <v>341</v>
      </c>
      <c r="I1419" s="137">
        <v>513633989</v>
      </c>
      <c r="J1419" s="137" t="s">
        <v>180</v>
      </c>
      <c r="K1419" s="21">
        <v>46167.428240740737</v>
      </c>
      <c r="L1419" s="21">
        <v>46168.712326388886</v>
      </c>
      <c r="M1419" s="137" t="s">
        <v>352</v>
      </c>
      <c r="N1419" s="137" t="s">
        <v>352</v>
      </c>
      <c r="O1419" s="137" t="s">
        <v>35</v>
      </c>
      <c r="P1419" s="137">
        <v>0</v>
      </c>
      <c r="Q1419" s="137" t="s">
        <v>191</v>
      </c>
      <c r="R1419" s="137" t="s">
        <v>342</v>
      </c>
    </row>
    <row r="1420" spans="1:19" s="137" customFormat="1">
      <c r="A1420" s="137" t="s">
        <v>186</v>
      </c>
      <c r="B1420" s="137" t="s">
        <v>120</v>
      </c>
      <c r="C1420" s="137" t="s">
        <v>185</v>
      </c>
      <c r="D1420" s="137" t="s">
        <v>317</v>
      </c>
      <c r="E1420" s="137">
        <v>39025</v>
      </c>
      <c r="F1420" s="137" t="s">
        <v>5</v>
      </c>
      <c r="G1420" s="137" t="s">
        <v>28</v>
      </c>
      <c r="H1420" s="137" t="s">
        <v>341</v>
      </c>
      <c r="I1420" s="137">
        <v>513633989</v>
      </c>
      <c r="J1420" s="137" t="s">
        <v>180</v>
      </c>
      <c r="K1420" s="21">
        <v>46167.428240740737</v>
      </c>
      <c r="L1420" s="21">
        <v>46168.712326388886</v>
      </c>
      <c r="M1420" s="137" t="s">
        <v>353</v>
      </c>
      <c r="N1420" s="137" t="s">
        <v>197</v>
      </c>
      <c r="O1420" s="137" t="s">
        <v>41</v>
      </c>
      <c r="P1420" s="137">
        <v>0</v>
      </c>
      <c r="Q1420" s="137" t="s">
        <v>191</v>
      </c>
      <c r="R1420" s="137" t="s">
        <v>342</v>
      </c>
    </row>
    <row r="1421" spans="1:19" s="137" customFormat="1">
      <c r="A1421" s="137" t="s">
        <v>186</v>
      </c>
      <c r="B1421" s="137" t="s">
        <v>120</v>
      </c>
      <c r="C1421" s="137" t="s">
        <v>185</v>
      </c>
      <c r="D1421" s="137" t="s">
        <v>317</v>
      </c>
      <c r="E1421" s="137">
        <v>39025</v>
      </c>
      <c r="F1421" s="137" t="s">
        <v>5</v>
      </c>
      <c r="G1421" s="137" t="s">
        <v>28</v>
      </c>
      <c r="H1421" s="137" t="s">
        <v>341</v>
      </c>
      <c r="I1421" s="137">
        <v>513633989</v>
      </c>
      <c r="J1421" s="137" t="s">
        <v>180</v>
      </c>
      <c r="K1421" s="21">
        <v>46167.428240740737</v>
      </c>
      <c r="L1421" s="21">
        <v>46168.712326388886</v>
      </c>
      <c r="M1421" s="137" t="s">
        <v>353</v>
      </c>
      <c r="N1421" s="137" t="s">
        <v>330</v>
      </c>
      <c r="O1421" s="137" t="s">
        <v>41</v>
      </c>
      <c r="P1421" s="137">
        <v>0</v>
      </c>
      <c r="Q1421" s="137" t="s">
        <v>191</v>
      </c>
      <c r="R1421" s="137" t="s">
        <v>342</v>
      </c>
    </row>
    <row r="1422" spans="1:19" s="137" customFormat="1">
      <c r="A1422" s="137" t="s">
        <v>186</v>
      </c>
      <c r="B1422" s="137" t="s">
        <v>120</v>
      </c>
      <c r="C1422" s="137" t="s">
        <v>185</v>
      </c>
      <c r="D1422" s="137" t="s">
        <v>317</v>
      </c>
      <c r="E1422" s="137">
        <v>39025</v>
      </c>
      <c r="F1422" s="137" t="s">
        <v>5</v>
      </c>
      <c r="G1422" s="137" t="s">
        <v>28</v>
      </c>
      <c r="H1422" s="137" t="s">
        <v>341</v>
      </c>
      <c r="I1422" s="137">
        <v>513633989</v>
      </c>
      <c r="J1422" s="137" t="s">
        <v>180</v>
      </c>
      <c r="K1422" s="21">
        <v>46167.428240740737</v>
      </c>
      <c r="L1422" s="21">
        <v>46168.712326388886</v>
      </c>
      <c r="M1422" s="137" t="s">
        <v>353</v>
      </c>
      <c r="N1422" s="137" t="s">
        <v>354</v>
      </c>
      <c r="O1422" s="137" t="s">
        <v>39</v>
      </c>
      <c r="P1422" s="137">
        <v>0</v>
      </c>
      <c r="Q1422" s="137" t="s">
        <v>191</v>
      </c>
      <c r="R1422" s="137" t="s">
        <v>342</v>
      </c>
    </row>
    <row r="1423" spans="1:19" s="137" customFormat="1">
      <c r="A1423" s="137" t="s">
        <v>186</v>
      </c>
      <c r="B1423" s="137" t="s">
        <v>120</v>
      </c>
      <c r="C1423" s="137" t="s">
        <v>185</v>
      </c>
      <c r="D1423" s="137" t="s">
        <v>317</v>
      </c>
      <c r="E1423" s="137">
        <v>39025</v>
      </c>
      <c r="F1423" s="137" t="s">
        <v>5</v>
      </c>
      <c r="G1423" s="137" t="s">
        <v>28</v>
      </c>
      <c r="H1423" s="137" t="s">
        <v>341</v>
      </c>
      <c r="I1423" s="137">
        <v>513633989</v>
      </c>
      <c r="J1423" s="137" t="s">
        <v>180</v>
      </c>
      <c r="K1423" s="21">
        <v>46167.428240740737</v>
      </c>
      <c r="L1423" s="21">
        <v>46168.712326388886</v>
      </c>
      <c r="M1423" s="137" t="s">
        <v>353</v>
      </c>
      <c r="N1423" s="137" t="s">
        <v>355</v>
      </c>
      <c r="O1423" s="137" t="s">
        <v>35</v>
      </c>
      <c r="P1423" s="137">
        <v>0</v>
      </c>
      <c r="Q1423" s="137" t="s">
        <v>191</v>
      </c>
      <c r="R1423" s="137" t="s">
        <v>342</v>
      </c>
    </row>
    <row r="1424" spans="1:19" s="137" customFormat="1">
      <c r="A1424" s="137" t="s">
        <v>186</v>
      </c>
      <c r="B1424" s="137" t="s">
        <v>120</v>
      </c>
      <c r="C1424" s="137" t="s">
        <v>185</v>
      </c>
      <c r="D1424" s="137" t="s">
        <v>317</v>
      </c>
      <c r="E1424" s="137">
        <v>39025</v>
      </c>
      <c r="F1424" s="137" t="s">
        <v>5</v>
      </c>
      <c r="G1424" s="137" t="s">
        <v>28</v>
      </c>
      <c r="H1424" s="137" t="s">
        <v>341</v>
      </c>
      <c r="I1424" s="137">
        <v>513633989</v>
      </c>
      <c r="J1424" s="137" t="s">
        <v>180</v>
      </c>
      <c r="K1424" s="21">
        <v>46167.428240740737</v>
      </c>
      <c r="L1424" s="21">
        <v>46168.712326388886</v>
      </c>
      <c r="M1424" s="137" t="s">
        <v>353</v>
      </c>
      <c r="N1424" s="137" t="s">
        <v>356</v>
      </c>
      <c r="O1424" s="137" t="s">
        <v>39</v>
      </c>
      <c r="P1424" s="137">
        <v>0</v>
      </c>
      <c r="Q1424" s="137" t="s">
        <v>191</v>
      </c>
      <c r="R1424" s="137" t="s">
        <v>342</v>
      </c>
    </row>
    <row r="1425" spans="1:18" s="137" customFormat="1">
      <c r="A1425" s="137" t="s">
        <v>186</v>
      </c>
      <c r="B1425" s="137" t="s">
        <v>120</v>
      </c>
      <c r="C1425" s="137" t="s">
        <v>185</v>
      </c>
      <c r="D1425" s="137" t="s">
        <v>317</v>
      </c>
      <c r="E1425" s="137">
        <v>39025</v>
      </c>
      <c r="F1425" s="137" t="s">
        <v>5</v>
      </c>
      <c r="G1425" s="137" t="s">
        <v>28</v>
      </c>
      <c r="H1425" s="137" t="s">
        <v>341</v>
      </c>
      <c r="I1425" s="137">
        <v>513633989</v>
      </c>
      <c r="J1425" s="137" t="s">
        <v>180</v>
      </c>
      <c r="K1425" s="21">
        <v>46167.428240740737</v>
      </c>
      <c r="L1425" s="21">
        <v>46168.712326388886</v>
      </c>
      <c r="M1425" s="137" t="s">
        <v>353</v>
      </c>
      <c r="N1425" s="137" t="s">
        <v>357</v>
      </c>
      <c r="O1425" s="137" t="s">
        <v>39</v>
      </c>
      <c r="P1425" s="137">
        <v>0</v>
      </c>
      <c r="Q1425" s="137" t="s">
        <v>191</v>
      </c>
      <c r="R1425" s="137" t="s">
        <v>342</v>
      </c>
    </row>
    <row r="1426" spans="1:18" s="137" customFormat="1">
      <c r="A1426" s="137" t="s">
        <v>186</v>
      </c>
      <c r="B1426" s="137" t="s">
        <v>120</v>
      </c>
      <c r="C1426" s="137" t="s">
        <v>185</v>
      </c>
      <c r="D1426" s="137" t="s">
        <v>317</v>
      </c>
      <c r="E1426" s="137">
        <v>39025</v>
      </c>
      <c r="F1426" s="137" t="s">
        <v>5</v>
      </c>
      <c r="G1426" s="137" t="s">
        <v>28</v>
      </c>
      <c r="H1426" s="137" t="s">
        <v>341</v>
      </c>
      <c r="I1426" s="137">
        <v>513633989</v>
      </c>
      <c r="J1426" s="137" t="s">
        <v>180</v>
      </c>
      <c r="K1426" s="21">
        <v>46167.428240740737</v>
      </c>
      <c r="L1426" s="21">
        <v>46168.712326388886</v>
      </c>
      <c r="M1426" s="137" t="s">
        <v>358</v>
      </c>
      <c r="N1426" s="137" t="s">
        <v>359</v>
      </c>
      <c r="O1426" s="137" t="s">
        <v>39</v>
      </c>
      <c r="P1426" s="137">
        <v>0</v>
      </c>
      <c r="Q1426" s="137" t="s">
        <v>191</v>
      </c>
      <c r="R1426" s="137" t="s">
        <v>342</v>
      </c>
    </row>
    <row r="1427" spans="1:18" s="137" customFormat="1">
      <c r="A1427" s="137" t="s">
        <v>186</v>
      </c>
      <c r="B1427" s="137" t="s">
        <v>120</v>
      </c>
      <c r="C1427" s="137" t="s">
        <v>185</v>
      </c>
      <c r="D1427" s="137" t="s">
        <v>317</v>
      </c>
      <c r="E1427" s="137">
        <v>39025</v>
      </c>
      <c r="F1427" s="137" t="s">
        <v>5</v>
      </c>
      <c r="G1427" s="137" t="s">
        <v>28</v>
      </c>
      <c r="H1427" s="137" t="s">
        <v>341</v>
      </c>
      <c r="I1427" s="137">
        <v>513633989</v>
      </c>
      <c r="J1427" s="137" t="s">
        <v>180</v>
      </c>
      <c r="K1427" s="21">
        <v>46167.428240740737</v>
      </c>
      <c r="L1427" s="21">
        <v>46168.712326388886</v>
      </c>
      <c r="M1427" s="137" t="s">
        <v>358</v>
      </c>
      <c r="N1427" s="137" t="s">
        <v>360</v>
      </c>
      <c r="O1427" s="137" t="s">
        <v>35</v>
      </c>
      <c r="P1427" s="137">
        <v>0</v>
      </c>
      <c r="Q1427" s="137" t="s">
        <v>191</v>
      </c>
      <c r="R1427" s="137" t="s">
        <v>342</v>
      </c>
    </row>
    <row r="1428" spans="1:18" s="137" customFormat="1">
      <c r="A1428" s="137" t="s">
        <v>186</v>
      </c>
      <c r="B1428" s="137" t="s">
        <v>120</v>
      </c>
      <c r="C1428" s="137" t="s">
        <v>185</v>
      </c>
      <c r="D1428" s="137" t="s">
        <v>317</v>
      </c>
      <c r="E1428" s="137">
        <v>39025</v>
      </c>
      <c r="F1428" s="137" t="s">
        <v>5</v>
      </c>
      <c r="G1428" s="137" t="s">
        <v>28</v>
      </c>
      <c r="H1428" s="137" t="s">
        <v>341</v>
      </c>
      <c r="I1428" s="137">
        <v>513633989</v>
      </c>
      <c r="J1428" s="137" t="s">
        <v>180</v>
      </c>
      <c r="K1428" s="21">
        <v>46167.428240740737</v>
      </c>
      <c r="L1428" s="21">
        <v>46168.712326388886</v>
      </c>
      <c r="M1428" s="137" t="s">
        <v>358</v>
      </c>
      <c r="N1428" s="137" t="s">
        <v>361</v>
      </c>
      <c r="O1428" s="137" t="s">
        <v>41</v>
      </c>
      <c r="P1428" s="137">
        <v>0</v>
      </c>
      <c r="Q1428" s="137" t="s">
        <v>191</v>
      </c>
      <c r="R1428" s="137" t="s">
        <v>342</v>
      </c>
    </row>
    <row r="1429" spans="1:18" s="137" customFormat="1">
      <c r="A1429" s="137" t="s">
        <v>186</v>
      </c>
      <c r="B1429" s="137" t="s">
        <v>120</v>
      </c>
      <c r="C1429" s="137" t="s">
        <v>185</v>
      </c>
      <c r="D1429" s="137" t="s">
        <v>317</v>
      </c>
      <c r="E1429" s="137">
        <v>39025</v>
      </c>
      <c r="F1429" s="137" t="s">
        <v>5</v>
      </c>
      <c r="G1429" s="137" t="s">
        <v>28</v>
      </c>
      <c r="H1429" s="137" t="s">
        <v>341</v>
      </c>
      <c r="I1429" s="137">
        <v>513633989</v>
      </c>
      <c r="J1429" s="137" t="s">
        <v>180</v>
      </c>
      <c r="K1429" s="21">
        <v>46167.428240740737</v>
      </c>
      <c r="L1429" s="21">
        <v>46168.712326388886</v>
      </c>
      <c r="M1429" s="137" t="s">
        <v>362</v>
      </c>
      <c r="N1429" s="137" t="s">
        <v>363</v>
      </c>
      <c r="O1429" s="137" t="s">
        <v>37</v>
      </c>
      <c r="P1429" s="137">
        <v>0</v>
      </c>
      <c r="Q1429" s="137" t="s">
        <v>191</v>
      </c>
      <c r="R1429" s="137" t="s">
        <v>342</v>
      </c>
    </row>
    <row r="1430" spans="1:18" s="137" customFormat="1">
      <c r="A1430" s="137" t="s">
        <v>186</v>
      </c>
      <c r="B1430" s="137" t="s">
        <v>120</v>
      </c>
      <c r="C1430" s="137" t="s">
        <v>185</v>
      </c>
      <c r="D1430" s="137" t="s">
        <v>317</v>
      </c>
      <c r="E1430" s="137">
        <v>39025</v>
      </c>
      <c r="F1430" s="137" t="s">
        <v>5</v>
      </c>
      <c r="G1430" s="137" t="s">
        <v>28</v>
      </c>
      <c r="H1430" s="137" t="s">
        <v>341</v>
      </c>
      <c r="I1430" s="137">
        <v>513633989</v>
      </c>
      <c r="J1430" s="137" t="s">
        <v>180</v>
      </c>
      <c r="K1430" s="21">
        <v>46167.428240740737</v>
      </c>
      <c r="L1430" s="21">
        <v>46168.712326388886</v>
      </c>
      <c r="M1430" s="137" t="s">
        <v>364</v>
      </c>
      <c r="N1430" s="137" t="s">
        <v>365</v>
      </c>
      <c r="O1430" s="137" t="s">
        <v>35</v>
      </c>
      <c r="P1430" s="137">
        <v>0</v>
      </c>
      <c r="Q1430" s="137" t="s">
        <v>191</v>
      </c>
      <c r="R1430" s="137" t="s">
        <v>342</v>
      </c>
    </row>
    <row r="1431" spans="1:18" s="137" customFormat="1">
      <c r="A1431" s="137" t="s">
        <v>186</v>
      </c>
      <c r="B1431" s="137" t="s">
        <v>120</v>
      </c>
      <c r="C1431" s="137" t="s">
        <v>185</v>
      </c>
      <c r="D1431" s="137" t="s">
        <v>317</v>
      </c>
      <c r="E1431" s="137">
        <v>39025</v>
      </c>
      <c r="F1431" s="137" t="s">
        <v>5</v>
      </c>
      <c r="G1431" s="137" t="s">
        <v>28</v>
      </c>
      <c r="H1431" s="137" t="s">
        <v>341</v>
      </c>
      <c r="I1431" s="137">
        <v>513633989</v>
      </c>
      <c r="J1431" s="137" t="s">
        <v>180</v>
      </c>
      <c r="K1431" s="21">
        <v>46167.428240740737</v>
      </c>
      <c r="L1431" s="21">
        <v>46168.712326388886</v>
      </c>
      <c r="M1431" s="137" t="s">
        <v>364</v>
      </c>
      <c r="N1431" s="137" t="s">
        <v>366</v>
      </c>
      <c r="O1431" s="137" t="s">
        <v>35</v>
      </c>
      <c r="P1431" s="137">
        <v>0</v>
      </c>
      <c r="Q1431" s="137" t="s">
        <v>191</v>
      </c>
      <c r="R1431" s="137" t="s">
        <v>342</v>
      </c>
    </row>
    <row r="1432" spans="1:18" s="137" customFormat="1">
      <c r="A1432" s="137" t="s">
        <v>186</v>
      </c>
      <c r="B1432" s="137" t="s">
        <v>120</v>
      </c>
      <c r="C1432" s="137" t="s">
        <v>185</v>
      </c>
      <c r="D1432" s="137" t="s">
        <v>317</v>
      </c>
      <c r="E1432" s="137">
        <v>39025</v>
      </c>
      <c r="F1432" s="137" t="s">
        <v>5</v>
      </c>
      <c r="G1432" s="137" t="s">
        <v>28</v>
      </c>
      <c r="H1432" s="137" t="s">
        <v>341</v>
      </c>
      <c r="I1432" s="137">
        <v>513633989</v>
      </c>
      <c r="J1432" s="137" t="s">
        <v>180</v>
      </c>
      <c r="K1432" s="21">
        <v>46167.428240740737</v>
      </c>
      <c r="L1432" s="21">
        <v>46168.712326388886</v>
      </c>
      <c r="M1432" s="137" t="s">
        <v>364</v>
      </c>
      <c r="N1432" s="137" t="s">
        <v>367</v>
      </c>
      <c r="O1432" s="137" t="s">
        <v>41</v>
      </c>
      <c r="P1432" s="137">
        <v>0</v>
      </c>
      <c r="Q1432" s="137" t="s">
        <v>191</v>
      </c>
      <c r="R1432" s="137" t="s">
        <v>342</v>
      </c>
    </row>
    <row r="1433" spans="1:18" s="137" customFormat="1">
      <c r="A1433" s="137" t="s">
        <v>186</v>
      </c>
      <c r="B1433" s="137" t="s">
        <v>120</v>
      </c>
      <c r="C1433" s="137" t="s">
        <v>185</v>
      </c>
      <c r="D1433" s="137" t="s">
        <v>311</v>
      </c>
      <c r="E1433" s="137">
        <v>33279</v>
      </c>
      <c r="F1433" s="137" t="s">
        <v>5</v>
      </c>
      <c r="G1433" s="137" t="s">
        <v>28</v>
      </c>
      <c r="H1433" s="137" t="s">
        <v>341</v>
      </c>
      <c r="I1433" s="137">
        <v>513553832</v>
      </c>
      <c r="J1433" s="137" t="s">
        <v>180</v>
      </c>
      <c r="K1433" s="21">
        <v>46166.414444444446</v>
      </c>
      <c r="L1433" s="21">
        <v>46168.73946759259</v>
      </c>
      <c r="M1433" s="137" t="s">
        <v>287</v>
      </c>
      <c r="N1433" s="137" t="s">
        <v>287</v>
      </c>
      <c r="O1433" s="137" t="s">
        <v>35</v>
      </c>
      <c r="P1433" s="137">
        <v>0</v>
      </c>
      <c r="Q1433" s="137" t="s">
        <v>191</v>
      </c>
      <c r="R1433" s="137" t="s">
        <v>342</v>
      </c>
    </row>
    <row r="1434" spans="1:18" s="137" customFormat="1">
      <c r="A1434" s="137" t="s">
        <v>186</v>
      </c>
      <c r="B1434" s="137" t="s">
        <v>120</v>
      </c>
      <c r="C1434" s="137" t="s">
        <v>185</v>
      </c>
      <c r="D1434" s="137" t="s">
        <v>311</v>
      </c>
      <c r="E1434" s="137">
        <v>33279</v>
      </c>
      <c r="F1434" s="137" t="s">
        <v>5</v>
      </c>
      <c r="G1434" s="137" t="s">
        <v>28</v>
      </c>
      <c r="H1434" s="137" t="s">
        <v>341</v>
      </c>
      <c r="I1434" s="137">
        <v>513553832</v>
      </c>
      <c r="J1434" s="137" t="s">
        <v>180</v>
      </c>
      <c r="K1434" s="21">
        <v>46166.414444444446</v>
      </c>
      <c r="L1434" s="21">
        <v>46168.73946759259</v>
      </c>
      <c r="M1434" s="137" t="s">
        <v>343</v>
      </c>
      <c r="N1434" s="137" t="s">
        <v>288</v>
      </c>
      <c r="O1434" s="137" t="s">
        <v>39</v>
      </c>
      <c r="P1434" s="137">
        <v>0</v>
      </c>
      <c r="Q1434" s="137" t="s">
        <v>191</v>
      </c>
      <c r="R1434" s="137" t="s">
        <v>342</v>
      </c>
    </row>
    <row r="1435" spans="1:18" s="137" customFormat="1">
      <c r="A1435" s="137" t="s">
        <v>186</v>
      </c>
      <c r="B1435" s="137" t="s">
        <v>120</v>
      </c>
      <c r="C1435" s="137" t="s">
        <v>185</v>
      </c>
      <c r="D1435" s="137" t="s">
        <v>311</v>
      </c>
      <c r="E1435" s="137">
        <v>33279</v>
      </c>
      <c r="F1435" s="137" t="s">
        <v>5</v>
      </c>
      <c r="G1435" s="137" t="s">
        <v>28</v>
      </c>
      <c r="H1435" s="137" t="s">
        <v>341</v>
      </c>
      <c r="I1435" s="137">
        <v>513553832</v>
      </c>
      <c r="J1435" s="137" t="s">
        <v>180</v>
      </c>
      <c r="K1435" s="21">
        <v>46166.414444444446</v>
      </c>
      <c r="L1435" s="21">
        <v>46168.73946759259</v>
      </c>
      <c r="M1435" s="137" t="s">
        <v>343</v>
      </c>
      <c r="N1435" s="137" t="s">
        <v>193</v>
      </c>
      <c r="O1435" s="137" t="s">
        <v>35</v>
      </c>
      <c r="P1435" s="137">
        <v>0</v>
      </c>
      <c r="Q1435" s="137" t="s">
        <v>191</v>
      </c>
      <c r="R1435" s="137" t="s">
        <v>342</v>
      </c>
    </row>
    <row r="1436" spans="1:18" s="137" customFormat="1">
      <c r="A1436" s="137" t="s">
        <v>186</v>
      </c>
      <c r="B1436" s="137" t="s">
        <v>120</v>
      </c>
      <c r="C1436" s="137" t="s">
        <v>185</v>
      </c>
      <c r="D1436" s="137" t="s">
        <v>311</v>
      </c>
      <c r="E1436" s="137">
        <v>33279</v>
      </c>
      <c r="F1436" s="137" t="s">
        <v>5</v>
      </c>
      <c r="G1436" s="137" t="s">
        <v>28</v>
      </c>
      <c r="H1436" s="137" t="s">
        <v>341</v>
      </c>
      <c r="I1436" s="137">
        <v>513553832</v>
      </c>
      <c r="J1436" s="137" t="s">
        <v>180</v>
      </c>
      <c r="K1436" s="21">
        <v>46166.414444444446</v>
      </c>
      <c r="L1436" s="21">
        <v>46168.73946759259</v>
      </c>
      <c r="M1436" s="137" t="s">
        <v>344</v>
      </c>
      <c r="N1436" s="137" t="s">
        <v>345</v>
      </c>
      <c r="O1436" s="137" t="s">
        <v>39</v>
      </c>
      <c r="P1436" s="137">
        <v>0</v>
      </c>
      <c r="Q1436" s="137" t="s">
        <v>191</v>
      </c>
      <c r="R1436" s="137" t="s">
        <v>342</v>
      </c>
    </row>
    <row r="1437" spans="1:18" s="137" customFormat="1">
      <c r="A1437" s="137" t="s">
        <v>186</v>
      </c>
      <c r="B1437" s="137" t="s">
        <v>120</v>
      </c>
      <c r="C1437" s="137" t="s">
        <v>185</v>
      </c>
      <c r="D1437" s="137" t="s">
        <v>311</v>
      </c>
      <c r="E1437" s="137">
        <v>33279</v>
      </c>
      <c r="F1437" s="137" t="s">
        <v>5</v>
      </c>
      <c r="G1437" s="137" t="s">
        <v>28</v>
      </c>
      <c r="H1437" s="137" t="s">
        <v>341</v>
      </c>
      <c r="I1437" s="137">
        <v>513553832</v>
      </c>
      <c r="J1437" s="137" t="s">
        <v>180</v>
      </c>
      <c r="K1437" s="21">
        <v>46166.414444444446</v>
      </c>
      <c r="L1437" s="21">
        <v>46168.73946759259</v>
      </c>
      <c r="M1437" s="137" t="s">
        <v>344</v>
      </c>
      <c r="N1437" s="137" t="s">
        <v>346</v>
      </c>
      <c r="O1437" s="137" t="s">
        <v>39</v>
      </c>
      <c r="P1437" s="137">
        <v>0</v>
      </c>
      <c r="Q1437" s="137" t="s">
        <v>191</v>
      </c>
      <c r="R1437" s="137" t="s">
        <v>342</v>
      </c>
    </row>
    <row r="1438" spans="1:18" s="137" customFormat="1">
      <c r="A1438" s="137" t="s">
        <v>186</v>
      </c>
      <c r="B1438" s="137" t="s">
        <v>120</v>
      </c>
      <c r="C1438" s="137" t="s">
        <v>185</v>
      </c>
      <c r="D1438" s="137" t="s">
        <v>311</v>
      </c>
      <c r="E1438" s="137">
        <v>33279</v>
      </c>
      <c r="F1438" s="137" t="s">
        <v>5</v>
      </c>
      <c r="G1438" s="137" t="s">
        <v>28</v>
      </c>
      <c r="H1438" s="137" t="s">
        <v>341</v>
      </c>
      <c r="I1438" s="137">
        <v>513553832</v>
      </c>
      <c r="J1438" s="137" t="s">
        <v>180</v>
      </c>
      <c r="K1438" s="21">
        <v>46166.414444444446</v>
      </c>
      <c r="L1438" s="21">
        <v>46168.73946759259</v>
      </c>
      <c r="M1438" s="137" t="s">
        <v>347</v>
      </c>
      <c r="N1438" s="137" t="s">
        <v>348</v>
      </c>
      <c r="O1438" s="137" t="s">
        <v>41</v>
      </c>
      <c r="P1438" s="137">
        <v>0</v>
      </c>
      <c r="Q1438" s="137" t="s">
        <v>191</v>
      </c>
      <c r="R1438" s="137" t="s">
        <v>342</v>
      </c>
    </row>
    <row r="1439" spans="1:18" s="137" customFormat="1">
      <c r="A1439" s="137" t="s">
        <v>186</v>
      </c>
      <c r="B1439" s="137" t="s">
        <v>120</v>
      </c>
      <c r="C1439" s="137" t="s">
        <v>185</v>
      </c>
      <c r="D1439" s="137" t="s">
        <v>311</v>
      </c>
      <c r="E1439" s="137">
        <v>33279</v>
      </c>
      <c r="F1439" s="137" t="s">
        <v>5</v>
      </c>
      <c r="G1439" s="137" t="s">
        <v>28</v>
      </c>
      <c r="H1439" s="137" t="s">
        <v>341</v>
      </c>
      <c r="I1439" s="137">
        <v>513553832</v>
      </c>
      <c r="J1439" s="137" t="s">
        <v>180</v>
      </c>
      <c r="K1439" s="21">
        <v>46166.414444444446</v>
      </c>
      <c r="L1439" s="21">
        <v>46168.73946759259</v>
      </c>
      <c r="M1439" s="137" t="s">
        <v>347</v>
      </c>
      <c r="N1439" s="137" t="s">
        <v>349</v>
      </c>
      <c r="O1439" s="137" t="s">
        <v>39</v>
      </c>
      <c r="P1439" s="137">
        <v>0</v>
      </c>
      <c r="Q1439" s="137" t="s">
        <v>191</v>
      </c>
      <c r="R1439" s="137" t="s">
        <v>342</v>
      </c>
    </row>
    <row r="1440" spans="1:18" s="137" customFormat="1">
      <c r="A1440" s="137" t="s">
        <v>186</v>
      </c>
      <c r="B1440" s="137" t="s">
        <v>120</v>
      </c>
      <c r="C1440" s="137" t="s">
        <v>185</v>
      </c>
      <c r="D1440" s="137" t="s">
        <v>311</v>
      </c>
      <c r="E1440" s="137">
        <v>33279</v>
      </c>
      <c r="F1440" s="137" t="s">
        <v>5</v>
      </c>
      <c r="G1440" s="137" t="s">
        <v>28</v>
      </c>
      <c r="H1440" s="137" t="s">
        <v>341</v>
      </c>
      <c r="I1440" s="137">
        <v>513553832</v>
      </c>
      <c r="J1440" s="137" t="s">
        <v>180</v>
      </c>
      <c r="K1440" s="21">
        <v>46166.414444444446</v>
      </c>
      <c r="L1440" s="21">
        <v>46168.73946759259</v>
      </c>
      <c r="M1440" s="137" t="s">
        <v>347</v>
      </c>
      <c r="N1440" s="137" t="s">
        <v>329</v>
      </c>
      <c r="O1440" s="137" t="s">
        <v>35</v>
      </c>
      <c r="P1440" s="137">
        <v>0</v>
      </c>
      <c r="Q1440" s="137" t="s">
        <v>191</v>
      </c>
      <c r="R1440" s="137" t="s">
        <v>342</v>
      </c>
    </row>
    <row r="1441" spans="1:18" s="137" customFormat="1">
      <c r="A1441" s="137" t="s">
        <v>186</v>
      </c>
      <c r="B1441" s="137" t="s">
        <v>120</v>
      </c>
      <c r="C1441" s="137" t="s">
        <v>185</v>
      </c>
      <c r="D1441" s="137" t="s">
        <v>311</v>
      </c>
      <c r="E1441" s="137">
        <v>33279</v>
      </c>
      <c r="F1441" s="137" t="s">
        <v>5</v>
      </c>
      <c r="G1441" s="137" t="s">
        <v>28</v>
      </c>
      <c r="H1441" s="137" t="s">
        <v>341</v>
      </c>
      <c r="I1441" s="137">
        <v>513553832</v>
      </c>
      <c r="J1441" s="137" t="s">
        <v>180</v>
      </c>
      <c r="K1441" s="21">
        <v>46166.414444444446</v>
      </c>
      <c r="L1441" s="21">
        <v>46168.73946759259</v>
      </c>
      <c r="M1441" s="137" t="s">
        <v>347</v>
      </c>
      <c r="N1441" s="137" t="s">
        <v>194</v>
      </c>
      <c r="O1441" s="137" t="s">
        <v>41</v>
      </c>
      <c r="P1441" s="137">
        <v>0</v>
      </c>
      <c r="Q1441" s="137" t="s">
        <v>191</v>
      </c>
      <c r="R1441" s="137" t="s">
        <v>342</v>
      </c>
    </row>
    <row r="1442" spans="1:18" s="137" customFormat="1">
      <c r="A1442" s="137" t="s">
        <v>186</v>
      </c>
      <c r="B1442" s="137" t="s">
        <v>120</v>
      </c>
      <c r="C1442" s="137" t="s">
        <v>185</v>
      </c>
      <c r="D1442" s="137" t="s">
        <v>311</v>
      </c>
      <c r="E1442" s="137">
        <v>33279</v>
      </c>
      <c r="F1442" s="137" t="s">
        <v>5</v>
      </c>
      <c r="G1442" s="137" t="s">
        <v>28</v>
      </c>
      <c r="H1442" s="137" t="s">
        <v>341</v>
      </c>
      <c r="I1442" s="137">
        <v>513553832</v>
      </c>
      <c r="J1442" s="137" t="s">
        <v>180</v>
      </c>
      <c r="K1442" s="21">
        <v>46166.414444444446</v>
      </c>
      <c r="L1442" s="21">
        <v>46168.73946759259</v>
      </c>
      <c r="M1442" s="137" t="s">
        <v>347</v>
      </c>
      <c r="N1442" s="137" t="s">
        <v>350</v>
      </c>
      <c r="O1442" s="137" t="s">
        <v>39</v>
      </c>
      <c r="P1442" s="137">
        <v>0</v>
      </c>
      <c r="Q1442" s="137" t="s">
        <v>191</v>
      </c>
      <c r="R1442" s="137" t="s">
        <v>342</v>
      </c>
    </row>
    <row r="1443" spans="1:18" s="137" customFormat="1">
      <c r="A1443" s="137" t="s">
        <v>186</v>
      </c>
      <c r="B1443" s="137" t="s">
        <v>120</v>
      </c>
      <c r="C1443" s="137" t="s">
        <v>185</v>
      </c>
      <c r="D1443" s="137" t="s">
        <v>311</v>
      </c>
      <c r="E1443" s="137">
        <v>33279</v>
      </c>
      <c r="F1443" s="137" t="s">
        <v>5</v>
      </c>
      <c r="G1443" s="137" t="s">
        <v>28</v>
      </c>
      <c r="H1443" s="137" t="s">
        <v>341</v>
      </c>
      <c r="I1443" s="137">
        <v>513553832</v>
      </c>
      <c r="J1443" s="137" t="s">
        <v>180</v>
      </c>
      <c r="K1443" s="21">
        <v>46166.414444444446</v>
      </c>
      <c r="L1443" s="21">
        <v>46168.73946759259</v>
      </c>
      <c r="M1443" s="137" t="s">
        <v>347</v>
      </c>
      <c r="N1443" s="137" t="s">
        <v>195</v>
      </c>
      <c r="O1443" s="137" t="s">
        <v>41</v>
      </c>
      <c r="P1443" s="137">
        <v>0</v>
      </c>
      <c r="Q1443" s="137" t="s">
        <v>191</v>
      </c>
      <c r="R1443" s="137" t="s">
        <v>342</v>
      </c>
    </row>
    <row r="1444" spans="1:18" s="137" customFormat="1">
      <c r="A1444" s="137" t="s">
        <v>186</v>
      </c>
      <c r="B1444" s="137" t="s">
        <v>120</v>
      </c>
      <c r="C1444" s="137" t="s">
        <v>185</v>
      </c>
      <c r="D1444" s="137" t="s">
        <v>311</v>
      </c>
      <c r="E1444" s="137">
        <v>33279</v>
      </c>
      <c r="F1444" s="137" t="s">
        <v>5</v>
      </c>
      <c r="G1444" s="137" t="s">
        <v>28</v>
      </c>
      <c r="H1444" s="137" t="s">
        <v>341</v>
      </c>
      <c r="I1444" s="137">
        <v>513553832</v>
      </c>
      <c r="J1444" s="137" t="s">
        <v>180</v>
      </c>
      <c r="K1444" s="21">
        <v>46166.414444444446</v>
      </c>
      <c r="L1444" s="21">
        <v>46168.73946759259</v>
      </c>
      <c r="M1444" s="137" t="s">
        <v>347</v>
      </c>
      <c r="N1444" s="137" t="s">
        <v>351</v>
      </c>
      <c r="O1444" s="137" t="s">
        <v>35</v>
      </c>
      <c r="P1444" s="137">
        <v>0</v>
      </c>
      <c r="Q1444" s="137" t="s">
        <v>191</v>
      </c>
      <c r="R1444" s="137" t="s">
        <v>342</v>
      </c>
    </row>
    <row r="1445" spans="1:18" s="137" customFormat="1">
      <c r="A1445" s="137" t="s">
        <v>186</v>
      </c>
      <c r="B1445" s="137" t="s">
        <v>120</v>
      </c>
      <c r="C1445" s="137" t="s">
        <v>185</v>
      </c>
      <c r="D1445" s="137" t="s">
        <v>311</v>
      </c>
      <c r="E1445" s="137">
        <v>33279</v>
      </c>
      <c r="F1445" s="137" t="s">
        <v>5</v>
      </c>
      <c r="G1445" s="137" t="s">
        <v>28</v>
      </c>
      <c r="H1445" s="137" t="s">
        <v>341</v>
      </c>
      <c r="I1445" s="137">
        <v>513553832</v>
      </c>
      <c r="J1445" s="137" t="s">
        <v>180</v>
      </c>
      <c r="K1445" s="21">
        <v>46166.414444444446</v>
      </c>
      <c r="L1445" s="21">
        <v>46168.73946759259</v>
      </c>
      <c r="M1445" s="137" t="s">
        <v>347</v>
      </c>
      <c r="N1445" s="137" t="s">
        <v>196</v>
      </c>
      <c r="O1445" s="137" t="s">
        <v>41</v>
      </c>
      <c r="P1445" s="137">
        <v>0</v>
      </c>
      <c r="Q1445" s="137" t="s">
        <v>191</v>
      </c>
      <c r="R1445" s="137" t="s">
        <v>342</v>
      </c>
    </row>
    <row r="1446" spans="1:18" s="137" customFormat="1">
      <c r="A1446" s="137" t="s">
        <v>186</v>
      </c>
      <c r="B1446" s="137" t="s">
        <v>120</v>
      </c>
      <c r="C1446" s="137" t="s">
        <v>185</v>
      </c>
      <c r="D1446" s="137" t="s">
        <v>311</v>
      </c>
      <c r="E1446" s="137">
        <v>33279</v>
      </c>
      <c r="F1446" s="137" t="s">
        <v>5</v>
      </c>
      <c r="G1446" s="137" t="s">
        <v>28</v>
      </c>
      <c r="H1446" s="137" t="s">
        <v>341</v>
      </c>
      <c r="I1446" s="137">
        <v>513553832</v>
      </c>
      <c r="J1446" s="137" t="s">
        <v>180</v>
      </c>
      <c r="K1446" s="21">
        <v>46166.414444444446</v>
      </c>
      <c r="L1446" s="21">
        <v>46168.73946759259</v>
      </c>
      <c r="M1446" s="137" t="s">
        <v>352</v>
      </c>
      <c r="N1446" s="137" t="s">
        <v>352</v>
      </c>
      <c r="O1446" s="137" t="s">
        <v>35</v>
      </c>
      <c r="P1446" s="137">
        <v>0</v>
      </c>
      <c r="Q1446" s="137" t="s">
        <v>191</v>
      </c>
      <c r="R1446" s="137" t="s">
        <v>342</v>
      </c>
    </row>
    <row r="1447" spans="1:18" s="137" customFormat="1">
      <c r="A1447" s="137" t="s">
        <v>186</v>
      </c>
      <c r="B1447" s="137" t="s">
        <v>120</v>
      </c>
      <c r="C1447" s="137" t="s">
        <v>185</v>
      </c>
      <c r="D1447" s="137" t="s">
        <v>311</v>
      </c>
      <c r="E1447" s="137">
        <v>33279</v>
      </c>
      <c r="F1447" s="137" t="s">
        <v>5</v>
      </c>
      <c r="G1447" s="137" t="s">
        <v>28</v>
      </c>
      <c r="H1447" s="137" t="s">
        <v>341</v>
      </c>
      <c r="I1447" s="137">
        <v>513553832</v>
      </c>
      <c r="J1447" s="137" t="s">
        <v>180</v>
      </c>
      <c r="K1447" s="21">
        <v>46166.414444444446</v>
      </c>
      <c r="L1447" s="21">
        <v>46168.73946759259</v>
      </c>
      <c r="M1447" s="137" t="s">
        <v>353</v>
      </c>
      <c r="N1447" s="137" t="s">
        <v>197</v>
      </c>
      <c r="O1447" s="137" t="s">
        <v>41</v>
      </c>
      <c r="P1447" s="137">
        <v>0</v>
      </c>
      <c r="Q1447" s="137" t="s">
        <v>191</v>
      </c>
      <c r="R1447" s="137" t="s">
        <v>342</v>
      </c>
    </row>
    <row r="1448" spans="1:18" s="137" customFormat="1">
      <c r="A1448" s="137" t="s">
        <v>186</v>
      </c>
      <c r="B1448" s="137" t="s">
        <v>120</v>
      </c>
      <c r="C1448" s="137" t="s">
        <v>185</v>
      </c>
      <c r="D1448" s="137" t="s">
        <v>311</v>
      </c>
      <c r="E1448" s="137">
        <v>33279</v>
      </c>
      <c r="F1448" s="137" t="s">
        <v>5</v>
      </c>
      <c r="G1448" s="137" t="s">
        <v>28</v>
      </c>
      <c r="H1448" s="137" t="s">
        <v>341</v>
      </c>
      <c r="I1448" s="137">
        <v>513553832</v>
      </c>
      <c r="J1448" s="137" t="s">
        <v>180</v>
      </c>
      <c r="K1448" s="21">
        <v>46166.414444444446</v>
      </c>
      <c r="L1448" s="21">
        <v>46168.73946759259</v>
      </c>
      <c r="M1448" s="137" t="s">
        <v>353</v>
      </c>
      <c r="N1448" s="137" t="s">
        <v>330</v>
      </c>
      <c r="O1448" s="137" t="s">
        <v>41</v>
      </c>
      <c r="P1448" s="137">
        <v>0</v>
      </c>
      <c r="Q1448" s="137" t="s">
        <v>191</v>
      </c>
      <c r="R1448" s="137" t="s">
        <v>342</v>
      </c>
    </row>
    <row r="1449" spans="1:18" s="137" customFormat="1">
      <c r="A1449" s="137" t="s">
        <v>186</v>
      </c>
      <c r="B1449" s="137" t="s">
        <v>120</v>
      </c>
      <c r="C1449" s="137" t="s">
        <v>185</v>
      </c>
      <c r="D1449" s="137" t="s">
        <v>311</v>
      </c>
      <c r="E1449" s="137">
        <v>33279</v>
      </c>
      <c r="F1449" s="137" t="s">
        <v>5</v>
      </c>
      <c r="G1449" s="137" t="s">
        <v>28</v>
      </c>
      <c r="H1449" s="137" t="s">
        <v>341</v>
      </c>
      <c r="I1449" s="137">
        <v>513553832</v>
      </c>
      <c r="J1449" s="137" t="s">
        <v>180</v>
      </c>
      <c r="K1449" s="21">
        <v>46166.414444444446</v>
      </c>
      <c r="L1449" s="21">
        <v>46168.73946759259</v>
      </c>
      <c r="M1449" s="137" t="s">
        <v>353</v>
      </c>
      <c r="N1449" s="137" t="s">
        <v>354</v>
      </c>
      <c r="O1449" s="137" t="s">
        <v>39</v>
      </c>
      <c r="P1449" s="137">
        <v>0</v>
      </c>
      <c r="Q1449" s="137" t="s">
        <v>191</v>
      </c>
      <c r="R1449" s="137" t="s">
        <v>342</v>
      </c>
    </row>
    <row r="1450" spans="1:18" s="137" customFormat="1">
      <c r="A1450" s="137" t="s">
        <v>186</v>
      </c>
      <c r="B1450" s="137" t="s">
        <v>120</v>
      </c>
      <c r="C1450" s="137" t="s">
        <v>185</v>
      </c>
      <c r="D1450" s="137" t="s">
        <v>311</v>
      </c>
      <c r="E1450" s="137">
        <v>33279</v>
      </c>
      <c r="F1450" s="137" t="s">
        <v>5</v>
      </c>
      <c r="G1450" s="137" t="s">
        <v>28</v>
      </c>
      <c r="H1450" s="137" t="s">
        <v>341</v>
      </c>
      <c r="I1450" s="137">
        <v>513553832</v>
      </c>
      <c r="J1450" s="137" t="s">
        <v>180</v>
      </c>
      <c r="K1450" s="21">
        <v>46166.414444444446</v>
      </c>
      <c r="L1450" s="21">
        <v>46168.73946759259</v>
      </c>
      <c r="M1450" s="137" t="s">
        <v>353</v>
      </c>
      <c r="N1450" s="137" t="s">
        <v>355</v>
      </c>
      <c r="O1450" s="137" t="s">
        <v>35</v>
      </c>
      <c r="P1450" s="137">
        <v>0</v>
      </c>
      <c r="Q1450" s="137" t="s">
        <v>191</v>
      </c>
      <c r="R1450" s="137" t="s">
        <v>342</v>
      </c>
    </row>
    <row r="1451" spans="1:18" s="137" customFormat="1">
      <c r="A1451" s="137" t="s">
        <v>186</v>
      </c>
      <c r="B1451" s="137" t="s">
        <v>120</v>
      </c>
      <c r="C1451" s="137" t="s">
        <v>185</v>
      </c>
      <c r="D1451" s="137" t="s">
        <v>311</v>
      </c>
      <c r="E1451" s="137">
        <v>33279</v>
      </c>
      <c r="F1451" s="137" t="s">
        <v>5</v>
      </c>
      <c r="G1451" s="137" t="s">
        <v>28</v>
      </c>
      <c r="H1451" s="137" t="s">
        <v>341</v>
      </c>
      <c r="I1451" s="137">
        <v>513553832</v>
      </c>
      <c r="J1451" s="137" t="s">
        <v>180</v>
      </c>
      <c r="K1451" s="21">
        <v>46166.414444444446</v>
      </c>
      <c r="L1451" s="21">
        <v>46168.73946759259</v>
      </c>
      <c r="M1451" s="137" t="s">
        <v>353</v>
      </c>
      <c r="N1451" s="137" t="s">
        <v>356</v>
      </c>
      <c r="O1451" s="137" t="s">
        <v>39</v>
      </c>
      <c r="P1451" s="137">
        <v>0</v>
      </c>
      <c r="Q1451" s="137" t="s">
        <v>191</v>
      </c>
      <c r="R1451" s="137" t="s">
        <v>342</v>
      </c>
    </row>
    <row r="1452" spans="1:18" s="137" customFormat="1">
      <c r="A1452" s="137" t="s">
        <v>186</v>
      </c>
      <c r="B1452" s="137" t="s">
        <v>120</v>
      </c>
      <c r="C1452" s="137" t="s">
        <v>185</v>
      </c>
      <c r="D1452" s="137" t="s">
        <v>311</v>
      </c>
      <c r="E1452" s="137">
        <v>33279</v>
      </c>
      <c r="F1452" s="137" t="s">
        <v>5</v>
      </c>
      <c r="G1452" s="137" t="s">
        <v>28</v>
      </c>
      <c r="H1452" s="137" t="s">
        <v>341</v>
      </c>
      <c r="I1452" s="137">
        <v>513553832</v>
      </c>
      <c r="J1452" s="137" t="s">
        <v>180</v>
      </c>
      <c r="K1452" s="21">
        <v>46166.414444444446</v>
      </c>
      <c r="L1452" s="21">
        <v>46168.73946759259</v>
      </c>
      <c r="M1452" s="137" t="s">
        <v>353</v>
      </c>
      <c r="N1452" s="137" t="s">
        <v>357</v>
      </c>
      <c r="O1452" s="137" t="s">
        <v>39</v>
      </c>
      <c r="P1452" s="137">
        <v>0</v>
      </c>
      <c r="Q1452" s="137" t="s">
        <v>191</v>
      </c>
      <c r="R1452" s="137" t="s">
        <v>342</v>
      </c>
    </row>
    <row r="1453" spans="1:18" s="137" customFormat="1">
      <c r="A1453" s="137" t="s">
        <v>186</v>
      </c>
      <c r="B1453" s="137" t="s">
        <v>120</v>
      </c>
      <c r="C1453" s="137" t="s">
        <v>185</v>
      </c>
      <c r="D1453" s="137" t="s">
        <v>311</v>
      </c>
      <c r="E1453" s="137">
        <v>33279</v>
      </c>
      <c r="F1453" s="137" t="s">
        <v>5</v>
      </c>
      <c r="G1453" s="137" t="s">
        <v>28</v>
      </c>
      <c r="H1453" s="137" t="s">
        <v>341</v>
      </c>
      <c r="I1453" s="137">
        <v>513553832</v>
      </c>
      <c r="J1453" s="137" t="s">
        <v>180</v>
      </c>
      <c r="K1453" s="21">
        <v>46166.414444444446</v>
      </c>
      <c r="L1453" s="21">
        <v>46168.73946759259</v>
      </c>
      <c r="M1453" s="137" t="s">
        <v>358</v>
      </c>
      <c r="N1453" s="137" t="s">
        <v>359</v>
      </c>
      <c r="O1453" s="137" t="s">
        <v>39</v>
      </c>
      <c r="P1453" s="137">
        <v>0</v>
      </c>
      <c r="Q1453" s="137" t="s">
        <v>191</v>
      </c>
      <c r="R1453" s="137" t="s">
        <v>342</v>
      </c>
    </row>
    <row r="1454" spans="1:18" s="137" customFormat="1">
      <c r="A1454" s="137" t="s">
        <v>186</v>
      </c>
      <c r="B1454" s="137" t="s">
        <v>120</v>
      </c>
      <c r="C1454" s="137" t="s">
        <v>185</v>
      </c>
      <c r="D1454" s="137" t="s">
        <v>311</v>
      </c>
      <c r="E1454" s="137">
        <v>33279</v>
      </c>
      <c r="F1454" s="137" t="s">
        <v>5</v>
      </c>
      <c r="G1454" s="137" t="s">
        <v>28</v>
      </c>
      <c r="H1454" s="137" t="s">
        <v>341</v>
      </c>
      <c r="I1454" s="137">
        <v>513553832</v>
      </c>
      <c r="J1454" s="137" t="s">
        <v>180</v>
      </c>
      <c r="K1454" s="21">
        <v>46166.414444444446</v>
      </c>
      <c r="L1454" s="21">
        <v>46168.73946759259</v>
      </c>
      <c r="M1454" s="137" t="s">
        <v>358</v>
      </c>
      <c r="N1454" s="137" t="s">
        <v>360</v>
      </c>
      <c r="O1454" s="137" t="s">
        <v>35</v>
      </c>
      <c r="P1454" s="137">
        <v>0</v>
      </c>
      <c r="Q1454" s="137" t="s">
        <v>191</v>
      </c>
      <c r="R1454" s="137" t="s">
        <v>342</v>
      </c>
    </row>
    <row r="1455" spans="1:18" s="137" customFormat="1">
      <c r="A1455" s="137" t="s">
        <v>186</v>
      </c>
      <c r="B1455" s="137" t="s">
        <v>120</v>
      </c>
      <c r="C1455" s="137" t="s">
        <v>185</v>
      </c>
      <c r="D1455" s="137" t="s">
        <v>311</v>
      </c>
      <c r="E1455" s="137">
        <v>33279</v>
      </c>
      <c r="F1455" s="137" t="s">
        <v>5</v>
      </c>
      <c r="G1455" s="137" t="s">
        <v>28</v>
      </c>
      <c r="H1455" s="137" t="s">
        <v>341</v>
      </c>
      <c r="I1455" s="137">
        <v>513553832</v>
      </c>
      <c r="J1455" s="137" t="s">
        <v>180</v>
      </c>
      <c r="K1455" s="21">
        <v>46166.414444444446</v>
      </c>
      <c r="L1455" s="21">
        <v>46168.73946759259</v>
      </c>
      <c r="M1455" s="137" t="s">
        <v>358</v>
      </c>
      <c r="N1455" s="137" t="s">
        <v>361</v>
      </c>
      <c r="O1455" s="137" t="s">
        <v>41</v>
      </c>
      <c r="P1455" s="137">
        <v>0</v>
      </c>
      <c r="Q1455" s="137" t="s">
        <v>191</v>
      </c>
      <c r="R1455" s="137" t="s">
        <v>342</v>
      </c>
    </row>
    <row r="1456" spans="1:18" s="137" customFormat="1">
      <c r="A1456" s="137" t="s">
        <v>186</v>
      </c>
      <c r="B1456" s="137" t="s">
        <v>120</v>
      </c>
      <c r="C1456" s="137" t="s">
        <v>185</v>
      </c>
      <c r="D1456" s="137" t="s">
        <v>311</v>
      </c>
      <c r="E1456" s="137">
        <v>33279</v>
      </c>
      <c r="F1456" s="137" t="s">
        <v>5</v>
      </c>
      <c r="G1456" s="137" t="s">
        <v>28</v>
      </c>
      <c r="H1456" s="137" t="s">
        <v>341</v>
      </c>
      <c r="I1456" s="137">
        <v>513553832</v>
      </c>
      <c r="J1456" s="137" t="s">
        <v>180</v>
      </c>
      <c r="K1456" s="21">
        <v>46166.414444444446</v>
      </c>
      <c r="L1456" s="21">
        <v>46168.73946759259</v>
      </c>
      <c r="M1456" s="137" t="s">
        <v>362</v>
      </c>
      <c r="N1456" s="137" t="s">
        <v>363</v>
      </c>
      <c r="O1456" s="137" t="s">
        <v>37</v>
      </c>
      <c r="P1456" s="137">
        <v>0</v>
      </c>
      <c r="Q1456" s="137" t="s">
        <v>191</v>
      </c>
      <c r="R1456" s="137" t="s">
        <v>342</v>
      </c>
    </row>
    <row r="1457" spans="1:18" s="137" customFormat="1">
      <c r="A1457" s="137" t="s">
        <v>186</v>
      </c>
      <c r="B1457" s="137" t="s">
        <v>120</v>
      </c>
      <c r="C1457" s="137" t="s">
        <v>185</v>
      </c>
      <c r="D1457" s="137" t="s">
        <v>311</v>
      </c>
      <c r="E1457" s="137">
        <v>33279</v>
      </c>
      <c r="F1457" s="137" t="s">
        <v>5</v>
      </c>
      <c r="G1457" s="137" t="s">
        <v>28</v>
      </c>
      <c r="H1457" s="137" t="s">
        <v>341</v>
      </c>
      <c r="I1457" s="137">
        <v>513553832</v>
      </c>
      <c r="J1457" s="137" t="s">
        <v>180</v>
      </c>
      <c r="K1457" s="21">
        <v>46166.414444444446</v>
      </c>
      <c r="L1457" s="21">
        <v>46168.73946759259</v>
      </c>
      <c r="M1457" s="137" t="s">
        <v>364</v>
      </c>
      <c r="N1457" s="137" t="s">
        <v>365</v>
      </c>
      <c r="O1457" s="137" t="s">
        <v>35</v>
      </c>
      <c r="P1457" s="137">
        <v>0</v>
      </c>
      <c r="Q1457" s="137" t="s">
        <v>191</v>
      </c>
      <c r="R1457" s="137" t="s">
        <v>342</v>
      </c>
    </row>
    <row r="1458" spans="1:18" s="137" customFormat="1">
      <c r="A1458" s="137" t="s">
        <v>186</v>
      </c>
      <c r="B1458" s="137" t="s">
        <v>120</v>
      </c>
      <c r="C1458" s="137" t="s">
        <v>185</v>
      </c>
      <c r="D1458" s="137" t="s">
        <v>311</v>
      </c>
      <c r="E1458" s="137">
        <v>33279</v>
      </c>
      <c r="F1458" s="137" t="s">
        <v>5</v>
      </c>
      <c r="G1458" s="137" t="s">
        <v>28</v>
      </c>
      <c r="H1458" s="137" t="s">
        <v>341</v>
      </c>
      <c r="I1458" s="137">
        <v>513553832</v>
      </c>
      <c r="J1458" s="137" t="s">
        <v>180</v>
      </c>
      <c r="K1458" s="21">
        <v>46166.414444444446</v>
      </c>
      <c r="L1458" s="21">
        <v>46168.73946759259</v>
      </c>
      <c r="M1458" s="137" t="s">
        <v>364</v>
      </c>
      <c r="N1458" s="137" t="s">
        <v>366</v>
      </c>
      <c r="O1458" s="137" t="s">
        <v>35</v>
      </c>
      <c r="P1458" s="137">
        <v>0</v>
      </c>
      <c r="Q1458" s="137" t="s">
        <v>191</v>
      </c>
      <c r="R1458" s="137" t="s">
        <v>342</v>
      </c>
    </row>
    <row r="1459" spans="1:18" s="137" customFormat="1">
      <c r="A1459" s="137" t="s">
        <v>186</v>
      </c>
      <c r="B1459" s="137" t="s">
        <v>120</v>
      </c>
      <c r="C1459" s="137" t="s">
        <v>185</v>
      </c>
      <c r="D1459" s="137" t="s">
        <v>311</v>
      </c>
      <c r="E1459" s="137">
        <v>33279</v>
      </c>
      <c r="F1459" s="137" t="s">
        <v>5</v>
      </c>
      <c r="G1459" s="137" t="s">
        <v>28</v>
      </c>
      <c r="H1459" s="137" t="s">
        <v>341</v>
      </c>
      <c r="I1459" s="137">
        <v>513553832</v>
      </c>
      <c r="J1459" s="137" t="s">
        <v>180</v>
      </c>
      <c r="K1459" s="21">
        <v>46166.414444444446</v>
      </c>
      <c r="L1459" s="21">
        <v>46168.73946759259</v>
      </c>
      <c r="M1459" s="137" t="s">
        <v>364</v>
      </c>
      <c r="N1459" s="137" t="s">
        <v>367</v>
      </c>
      <c r="O1459" s="137" t="s">
        <v>41</v>
      </c>
      <c r="P1459" s="137">
        <v>0</v>
      </c>
      <c r="Q1459" s="137" t="s">
        <v>191</v>
      </c>
      <c r="R1459" s="137" t="s">
        <v>342</v>
      </c>
    </row>
    <row r="1460" spans="1:18" s="137" customFormat="1">
      <c r="A1460" s="137" t="s">
        <v>186</v>
      </c>
      <c r="B1460" s="137" t="s">
        <v>120</v>
      </c>
      <c r="C1460" s="137" t="s">
        <v>185</v>
      </c>
      <c r="D1460" s="137" t="s">
        <v>202</v>
      </c>
      <c r="E1460" s="137">
        <v>33277</v>
      </c>
      <c r="F1460" s="137" t="s">
        <v>5</v>
      </c>
      <c r="G1460" s="137" t="s">
        <v>28</v>
      </c>
      <c r="H1460" s="137" t="s">
        <v>341</v>
      </c>
      <c r="I1460" s="137">
        <v>513766076</v>
      </c>
      <c r="J1460" s="137" t="s">
        <v>180</v>
      </c>
      <c r="K1460" s="21">
        <v>46169.77380787037</v>
      </c>
      <c r="L1460" s="21">
        <v>46173.629756944443</v>
      </c>
      <c r="M1460" s="137" t="s">
        <v>287</v>
      </c>
      <c r="N1460" s="137" t="s">
        <v>287</v>
      </c>
      <c r="O1460" s="137" t="s">
        <v>35</v>
      </c>
      <c r="P1460" s="137">
        <v>0</v>
      </c>
      <c r="Q1460" s="137" t="s">
        <v>191</v>
      </c>
      <c r="R1460" s="137" t="s">
        <v>342</v>
      </c>
    </row>
    <row r="1461" spans="1:18" s="137" customFormat="1">
      <c r="A1461" s="137" t="s">
        <v>186</v>
      </c>
      <c r="B1461" s="137" t="s">
        <v>120</v>
      </c>
      <c r="C1461" s="137" t="s">
        <v>185</v>
      </c>
      <c r="D1461" s="137" t="s">
        <v>202</v>
      </c>
      <c r="E1461" s="137">
        <v>33277</v>
      </c>
      <c r="F1461" s="137" t="s">
        <v>5</v>
      </c>
      <c r="G1461" s="137" t="s">
        <v>28</v>
      </c>
      <c r="H1461" s="137" t="s">
        <v>341</v>
      </c>
      <c r="I1461" s="137">
        <v>513766076</v>
      </c>
      <c r="J1461" s="137" t="s">
        <v>180</v>
      </c>
      <c r="K1461" s="21">
        <v>46169.77380787037</v>
      </c>
      <c r="L1461" s="21">
        <v>46173.629756944443</v>
      </c>
      <c r="M1461" s="137" t="s">
        <v>343</v>
      </c>
      <c r="N1461" s="137" t="s">
        <v>288</v>
      </c>
      <c r="O1461" s="137" t="s">
        <v>39</v>
      </c>
      <c r="P1461" s="137">
        <v>0</v>
      </c>
      <c r="Q1461" s="137" t="s">
        <v>191</v>
      </c>
      <c r="R1461" s="137" t="s">
        <v>342</v>
      </c>
    </row>
    <row r="1462" spans="1:18" s="137" customFormat="1">
      <c r="A1462" s="137" t="s">
        <v>186</v>
      </c>
      <c r="B1462" s="137" t="s">
        <v>120</v>
      </c>
      <c r="C1462" s="137" t="s">
        <v>185</v>
      </c>
      <c r="D1462" s="137" t="s">
        <v>202</v>
      </c>
      <c r="E1462" s="137">
        <v>33277</v>
      </c>
      <c r="F1462" s="137" t="s">
        <v>5</v>
      </c>
      <c r="G1462" s="137" t="s">
        <v>28</v>
      </c>
      <c r="H1462" s="137" t="s">
        <v>341</v>
      </c>
      <c r="I1462" s="137">
        <v>513766076</v>
      </c>
      <c r="J1462" s="137" t="s">
        <v>180</v>
      </c>
      <c r="K1462" s="21">
        <v>46169.77380787037</v>
      </c>
      <c r="L1462" s="21">
        <v>46173.629756944443</v>
      </c>
      <c r="M1462" s="137" t="s">
        <v>343</v>
      </c>
      <c r="N1462" s="137" t="s">
        <v>193</v>
      </c>
      <c r="O1462" s="137" t="s">
        <v>35</v>
      </c>
      <c r="P1462" s="137">
        <v>0</v>
      </c>
      <c r="Q1462" s="137" t="s">
        <v>191</v>
      </c>
      <c r="R1462" s="137" t="s">
        <v>342</v>
      </c>
    </row>
    <row r="1463" spans="1:18" s="137" customFormat="1">
      <c r="A1463" s="137" t="s">
        <v>186</v>
      </c>
      <c r="B1463" s="137" t="s">
        <v>120</v>
      </c>
      <c r="C1463" s="137" t="s">
        <v>185</v>
      </c>
      <c r="D1463" s="137" t="s">
        <v>202</v>
      </c>
      <c r="E1463" s="137">
        <v>33277</v>
      </c>
      <c r="F1463" s="137" t="s">
        <v>5</v>
      </c>
      <c r="G1463" s="137" t="s">
        <v>28</v>
      </c>
      <c r="H1463" s="137" t="s">
        <v>341</v>
      </c>
      <c r="I1463" s="137">
        <v>513766076</v>
      </c>
      <c r="J1463" s="137" t="s">
        <v>180</v>
      </c>
      <c r="K1463" s="21">
        <v>46169.77380787037</v>
      </c>
      <c r="L1463" s="21">
        <v>46173.629756944443</v>
      </c>
      <c r="M1463" s="137" t="s">
        <v>344</v>
      </c>
      <c r="N1463" s="137" t="s">
        <v>345</v>
      </c>
      <c r="O1463" s="137" t="s">
        <v>39</v>
      </c>
      <c r="P1463" s="137">
        <v>0</v>
      </c>
      <c r="Q1463" s="137" t="s">
        <v>191</v>
      </c>
      <c r="R1463" s="137" t="s">
        <v>342</v>
      </c>
    </row>
    <row r="1464" spans="1:18" s="137" customFormat="1">
      <c r="A1464" s="137" t="s">
        <v>186</v>
      </c>
      <c r="B1464" s="137" t="s">
        <v>120</v>
      </c>
      <c r="C1464" s="137" t="s">
        <v>185</v>
      </c>
      <c r="D1464" s="137" t="s">
        <v>202</v>
      </c>
      <c r="E1464" s="137">
        <v>33277</v>
      </c>
      <c r="F1464" s="137" t="s">
        <v>5</v>
      </c>
      <c r="G1464" s="137" t="s">
        <v>28</v>
      </c>
      <c r="H1464" s="137" t="s">
        <v>341</v>
      </c>
      <c r="I1464" s="137">
        <v>513766076</v>
      </c>
      <c r="J1464" s="137" t="s">
        <v>180</v>
      </c>
      <c r="K1464" s="21">
        <v>46169.77380787037</v>
      </c>
      <c r="L1464" s="21">
        <v>46173.629756944443</v>
      </c>
      <c r="M1464" s="137" t="s">
        <v>344</v>
      </c>
      <c r="N1464" s="137" t="s">
        <v>346</v>
      </c>
      <c r="O1464" s="137" t="s">
        <v>39</v>
      </c>
      <c r="P1464" s="137">
        <v>0</v>
      </c>
      <c r="Q1464" s="137" t="s">
        <v>191</v>
      </c>
      <c r="R1464" s="137" t="s">
        <v>342</v>
      </c>
    </row>
    <row r="1465" spans="1:18" s="137" customFormat="1">
      <c r="A1465" s="137" t="s">
        <v>186</v>
      </c>
      <c r="B1465" s="137" t="s">
        <v>120</v>
      </c>
      <c r="C1465" s="137" t="s">
        <v>185</v>
      </c>
      <c r="D1465" s="137" t="s">
        <v>202</v>
      </c>
      <c r="E1465" s="137">
        <v>33277</v>
      </c>
      <c r="F1465" s="137" t="s">
        <v>5</v>
      </c>
      <c r="G1465" s="137" t="s">
        <v>28</v>
      </c>
      <c r="H1465" s="137" t="s">
        <v>341</v>
      </c>
      <c r="I1465" s="137">
        <v>513766076</v>
      </c>
      <c r="J1465" s="137" t="s">
        <v>180</v>
      </c>
      <c r="K1465" s="21">
        <v>46169.77380787037</v>
      </c>
      <c r="L1465" s="21">
        <v>46173.629756944443</v>
      </c>
      <c r="M1465" s="137" t="s">
        <v>347</v>
      </c>
      <c r="N1465" s="137" t="s">
        <v>348</v>
      </c>
      <c r="O1465" s="137" t="s">
        <v>41</v>
      </c>
      <c r="P1465" s="137">
        <v>0</v>
      </c>
      <c r="Q1465" s="137" t="s">
        <v>191</v>
      </c>
      <c r="R1465" s="137" t="s">
        <v>342</v>
      </c>
    </row>
    <row r="1466" spans="1:18" s="137" customFormat="1">
      <c r="A1466" s="137" t="s">
        <v>186</v>
      </c>
      <c r="B1466" s="137" t="s">
        <v>120</v>
      </c>
      <c r="C1466" s="137" t="s">
        <v>185</v>
      </c>
      <c r="D1466" s="137" t="s">
        <v>202</v>
      </c>
      <c r="E1466" s="137">
        <v>33277</v>
      </c>
      <c r="F1466" s="137" t="s">
        <v>5</v>
      </c>
      <c r="G1466" s="137" t="s">
        <v>28</v>
      </c>
      <c r="H1466" s="137" t="s">
        <v>341</v>
      </c>
      <c r="I1466" s="137">
        <v>513766076</v>
      </c>
      <c r="J1466" s="137" t="s">
        <v>180</v>
      </c>
      <c r="K1466" s="21">
        <v>46169.77380787037</v>
      </c>
      <c r="L1466" s="21">
        <v>46173.629756944443</v>
      </c>
      <c r="M1466" s="137" t="s">
        <v>347</v>
      </c>
      <c r="N1466" s="137" t="s">
        <v>349</v>
      </c>
      <c r="O1466" s="137" t="s">
        <v>39</v>
      </c>
      <c r="P1466" s="137">
        <v>0</v>
      </c>
      <c r="Q1466" s="137" t="s">
        <v>191</v>
      </c>
      <c r="R1466" s="137" t="s">
        <v>342</v>
      </c>
    </row>
    <row r="1467" spans="1:18" s="137" customFormat="1">
      <c r="A1467" s="137" t="s">
        <v>186</v>
      </c>
      <c r="B1467" s="137" t="s">
        <v>120</v>
      </c>
      <c r="C1467" s="137" t="s">
        <v>185</v>
      </c>
      <c r="D1467" s="137" t="s">
        <v>202</v>
      </c>
      <c r="E1467" s="137">
        <v>33277</v>
      </c>
      <c r="F1467" s="137" t="s">
        <v>5</v>
      </c>
      <c r="G1467" s="137" t="s">
        <v>28</v>
      </c>
      <c r="H1467" s="137" t="s">
        <v>341</v>
      </c>
      <c r="I1467" s="137">
        <v>513766076</v>
      </c>
      <c r="J1467" s="137" t="s">
        <v>180</v>
      </c>
      <c r="K1467" s="21">
        <v>46169.77380787037</v>
      </c>
      <c r="L1467" s="21">
        <v>46173.629756944443</v>
      </c>
      <c r="M1467" s="137" t="s">
        <v>347</v>
      </c>
      <c r="N1467" s="137" t="s">
        <v>329</v>
      </c>
      <c r="O1467" s="137" t="s">
        <v>35</v>
      </c>
      <c r="P1467" s="137">
        <v>0</v>
      </c>
      <c r="Q1467" s="137" t="s">
        <v>191</v>
      </c>
      <c r="R1467" s="137" t="s">
        <v>342</v>
      </c>
    </row>
    <row r="1468" spans="1:18" s="137" customFormat="1">
      <c r="A1468" s="137" t="s">
        <v>186</v>
      </c>
      <c r="B1468" s="137" t="s">
        <v>120</v>
      </c>
      <c r="C1468" s="137" t="s">
        <v>185</v>
      </c>
      <c r="D1468" s="137" t="s">
        <v>202</v>
      </c>
      <c r="E1468" s="137">
        <v>33277</v>
      </c>
      <c r="F1468" s="137" t="s">
        <v>5</v>
      </c>
      <c r="G1468" s="137" t="s">
        <v>28</v>
      </c>
      <c r="H1468" s="137" t="s">
        <v>341</v>
      </c>
      <c r="I1468" s="137">
        <v>513766076</v>
      </c>
      <c r="J1468" s="137" t="s">
        <v>180</v>
      </c>
      <c r="K1468" s="21">
        <v>46169.77380787037</v>
      </c>
      <c r="L1468" s="21">
        <v>46173.629756944443</v>
      </c>
      <c r="M1468" s="137" t="s">
        <v>347</v>
      </c>
      <c r="N1468" s="137" t="s">
        <v>194</v>
      </c>
      <c r="O1468" s="137" t="s">
        <v>41</v>
      </c>
      <c r="P1468" s="137">
        <v>0</v>
      </c>
      <c r="Q1468" s="137" t="s">
        <v>191</v>
      </c>
      <c r="R1468" s="137" t="s">
        <v>342</v>
      </c>
    </row>
    <row r="1469" spans="1:18" s="137" customFormat="1">
      <c r="A1469" s="137" t="s">
        <v>186</v>
      </c>
      <c r="B1469" s="137" t="s">
        <v>120</v>
      </c>
      <c r="C1469" s="137" t="s">
        <v>185</v>
      </c>
      <c r="D1469" s="137" t="s">
        <v>202</v>
      </c>
      <c r="E1469" s="137">
        <v>33277</v>
      </c>
      <c r="F1469" s="137" t="s">
        <v>5</v>
      </c>
      <c r="G1469" s="137" t="s">
        <v>28</v>
      </c>
      <c r="H1469" s="137" t="s">
        <v>341</v>
      </c>
      <c r="I1469" s="137">
        <v>513766076</v>
      </c>
      <c r="J1469" s="137" t="s">
        <v>180</v>
      </c>
      <c r="K1469" s="21">
        <v>46169.77380787037</v>
      </c>
      <c r="L1469" s="21">
        <v>46173.629756944443</v>
      </c>
      <c r="M1469" s="137" t="s">
        <v>347</v>
      </c>
      <c r="N1469" s="137" t="s">
        <v>350</v>
      </c>
      <c r="O1469" s="137" t="s">
        <v>39</v>
      </c>
      <c r="P1469" s="137">
        <v>0</v>
      </c>
      <c r="Q1469" s="137" t="s">
        <v>191</v>
      </c>
      <c r="R1469" s="137" t="s">
        <v>342</v>
      </c>
    </row>
    <row r="1470" spans="1:18" s="137" customFormat="1">
      <c r="A1470" s="137" t="s">
        <v>186</v>
      </c>
      <c r="B1470" s="137" t="s">
        <v>120</v>
      </c>
      <c r="C1470" s="137" t="s">
        <v>185</v>
      </c>
      <c r="D1470" s="137" t="s">
        <v>202</v>
      </c>
      <c r="E1470" s="137">
        <v>33277</v>
      </c>
      <c r="F1470" s="137" t="s">
        <v>5</v>
      </c>
      <c r="G1470" s="137" t="s">
        <v>28</v>
      </c>
      <c r="H1470" s="137" t="s">
        <v>341</v>
      </c>
      <c r="I1470" s="137">
        <v>513766076</v>
      </c>
      <c r="J1470" s="137" t="s">
        <v>180</v>
      </c>
      <c r="K1470" s="21">
        <v>46169.77380787037</v>
      </c>
      <c r="L1470" s="21">
        <v>46173.629756944443</v>
      </c>
      <c r="M1470" s="137" t="s">
        <v>347</v>
      </c>
      <c r="N1470" s="137" t="s">
        <v>195</v>
      </c>
      <c r="O1470" s="137" t="s">
        <v>41</v>
      </c>
      <c r="P1470" s="137">
        <v>0</v>
      </c>
      <c r="Q1470" s="137" t="s">
        <v>191</v>
      </c>
      <c r="R1470" s="137" t="s">
        <v>342</v>
      </c>
    </row>
    <row r="1471" spans="1:18" s="137" customFormat="1">
      <c r="A1471" s="137" t="s">
        <v>186</v>
      </c>
      <c r="B1471" s="137" t="s">
        <v>120</v>
      </c>
      <c r="C1471" s="137" t="s">
        <v>185</v>
      </c>
      <c r="D1471" s="137" t="s">
        <v>202</v>
      </c>
      <c r="E1471" s="137">
        <v>33277</v>
      </c>
      <c r="F1471" s="137" t="s">
        <v>5</v>
      </c>
      <c r="G1471" s="137" t="s">
        <v>28</v>
      </c>
      <c r="H1471" s="137" t="s">
        <v>341</v>
      </c>
      <c r="I1471" s="137">
        <v>513766076</v>
      </c>
      <c r="J1471" s="137" t="s">
        <v>180</v>
      </c>
      <c r="K1471" s="21">
        <v>46169.77380787037</v>
      </c>
      <c r="L1471" s="21">
        <v>46173.629756944443</v>
      </c>
      <c r="M1471" s="137" t="s">
        <v>347</v>
      </c>
      <c r="N1471" s="137" t="s">
        <v>351</v>
      </c>
      <c r="O1471" s="137" t="s">
        <v>35</v>
      </c>
      <c r="P1471" s="137">
        <v>0</v>
      </c>
      <c r="Q1471" s="137" t="s">
        <v>191</v>
      </c>
      <c r="R1471" s="137" t="s">
        <v>342</v>
      </c>
    </row>
    <row r="1472" spans="1:18" s="137" customFormat="1">
      <c r="A1472" s="137" t="s">
        <v>186</v>
      </c>
      <c r="B1472" s="137" t="s">
        <v>120</v>
      </c>
      <c r="C1472" s="137" t="s">
        <v>185</v>
      </c>
      <c r="D1472" s="137" t="s">
        <v>202</v>
      </c>
      <c r="E1472" s="137">
        <v>33277</v>
      </c>
      <c r="F1472" s="137" t="s">
        <v>5</v>
      </c>
      <c r="G1472" s="137" t="s">
        <v>28</v>
      </c>
      <c r="H1472" s="137" t="s">
        <v>341</v>
      </c>
      <c r="I1472" s="137">
        <v>513766076</v>
      </c>
      <c r="J1472" s="137" t="s">
        <v>180</v>
      </c>
      <c r="K1472" s="21">
        <v>46169.77380787037</v>
      </c>
      <c r="L1472" s="21">
        <v>46173.629756944443</v>
      </c>
      <c r="M1472" s="137" t="s">
        <v>347</v>
      </c>
      <c r="N1472" s="137" t="s">
        <v>196</v>
      </c>
      <c r="O1472" s="137" t="s">
        <v>41</v>
      </c>
      <c r="P1472" s="137">
        <v>0</v>
      </c>
      <c r="Q1472" s="137" t="s">
        <v>191</v>
      </c>
      <c r="R1472" s="137" t="s">
        <v>342</v>
      </c>
    </row>
    <row r="1473" spans="1:19" s="137" customFormat="1">
      <c r="A1473" s="137" t="s">
        <v>186</v>
      </c>
      <c r="B1473" s="137" t="s">
        <v>120</v>
      </c>
      <c r="C1473" s="137" t="s">
        <v>185</v>
      </c>
      <c r="D1473" s="137" t="s">
        <v>202</v>
      </c>
      <c r="E1473" s="137">
        <v>33277</v>
      </c>
      <c r="F1473" s="137" t="s">
        <v>5</v>
      </c>
      <c r="G1473" s="137" t="s">
        <v>28</v>
      </c>
      <c r="H1473" s="137" t="s">
        <v>341</v>
      </c>
      <c r="I1473" s="137">
        <v>513766076</v>
      </c>
      <c r="J1473" s="137" t="s">
        <v>180</v>
      </c>
      <c r="K1473" s="21">
        <v>46169.77380787037</v>
      </c>
      <c r="L1473" s="21">
        <v>46173.629756944443</v>
      </c>
      <c r="M1473" s="137" t="s">
        <v>352</v>
      </c>
      <c r="N1473" s="137" t="s">
        <v>352</v>
      </c>
      <c r="O1473" s="137" t="s">
        <v>35</v>
      </c>
      <c r="P1473" s="137">
        <v>0</v>
      </c>
      <c r="Q1473" s="137" t="s">
        <v>191</v>
      </c>
      <c r="R1473" s="137" t="s">
        <v>342</v>
      </c>
    </row>
    <row r="1474" spans="1:19" s="137" customFormat="1">
      <c r="A1474" s="137" t="s">
        <v>186</v>
      </c>
      <c r="B1474" s="137" t="s">
        <v>120</v>
      </c>
      <c r="C1474" s="137" t="s">
        <v>185</v>
      </c>
      <c r="D1474" s="137" t="s">
        <v>202</v>
      </c>
      <c r="E1474" s="137">
        <v>33277</v>
      </c>
      <c r="F1474" s="137" t="s">
        <v>5</v>
      </c>
      <c r="G1474" s="137" t="s">
        <v>28</v>
      </c>
      <c r="H1474" s="137" t="s">
        <v>341</v>
      </c>
      <c r="I1474" s="137">
        <v>513766076</v>
      </c>
      <c r="J1474" s="137" t="s">
        <v>180</v>
      </c>
      <c r="K1474" s="21">
        <v>46169.77380787037</v>
      </c>
      <c r="L1474" s="21">
        <v>46173.629756944443</v>
      </c>
      <c r="M1474" s="137" t="s">
        <v>353</v>
      </c>
      <c r="N1474" s="137" t="s">
        <v>197</v>
      </c>
      <c r="O1474" s="137" t="s">
        <v>41</v>
      </c>
      <c r="P1474" s="137">
        <v>0</v>
      </c>
      <c r="Q1474" s="137" t="s">
        <v>191</v>
      </c>
      <c r="R1474" s="137" t="s">
        <v>342</v>
      </c>
    </row>
    <row r="1475" spans="1:19" s="137" customFormat="1">
      <c r="A1475" s="137" t="s">
        <v>186</v>
      </c>
      <c r="B1475" s="137" t="s">
        <v>120</v>
      </c>
      <c r="C1475" s="137" t="s">
        <v>185</v>
      </c>
      <c r="D1475" s="137" t="s">
        <v>202</v>
      </c>
      <c r="E1475" s="137">
        <v>33277</v>
      </c>
      <c r="F1475" s="137" t="s">
        <v>5</v>
      </c>
      <c r="G1475" s="137" t="s">
        <v>28</v>
      </c>
      <c r="H1475" s="137" t="s">
        <v>341</v>
      </c>
      <c r="I1475" s="137">
        <v>513766076</v>
      </c>
      <c r="J1475" s="137" t="s">
        <v>180</v>
      </c>
      <c r="K1475" s="21">
        <v>46169.77380787037</v>
      </c>
      <c r="L1475" s="21">
        <v>46173.629756944443</v>
      </c>
      <c r="M1475" s="137" t="s">
        <v>353</v>
      </c>
      <c r="N1475" s="137" t="s">
        <v>330</v>
      </c>
      <c r="O1475" s="137" t="s">
        <v>41</v>
      </c>
      <c r="P1475" s="137">
        <v>0</v>
      </c>
      <c r="Q1475" s="137" t="s">
        <v>191</v>
      </c>
      <c r="R1475" s="137" t="s">
        <v>342</v>
      </c>
    </row>
    <row r="1476" spans="1:19" s="137" customFormat="1">
      <c r="A1476" s="137" t="s">
        <v>186</v>
      </c>
      <c r="B1476" s="137" t="s">
        <v>120</v>
      </c>
      <c r="C1476" s="137" t="s">
        <v>185</v>
      </c>
      <c r="D1476" s="137" t="s">
        <v>202</v>
      </c>
      <c r="E1476" s="137">
        <v>33277</v>
      </c>
      <c r="F1476" s="137" t="s">
        <v>5</v>
      </c>
      <c r="G1476" s="137" t="s">
        <v>28</v>
      </c>
      <c r="H1476" s="137" t="s">
        <v>341</v>
      </c>
      <c r="I1476" s="137">
        <v>513766076</v>
      </c>
      <c r="J1476" s="137" t="s">
        <v>180</v>
      </c>
      <c r="K1476" s="21">
        <v>46169.77380787037</v>
      </c>
      <c r="L1476" s="21">
        <v>46173.629756944443</v>
      </c>
      <c r="M1476" s="137" t="s">
        <v>353</v>
      </c>
      <c r="N1476" s="137" t="s">
        <v>354</v>
      </c>
      <c r="O1476" s="137" t="s">
        <v>39</v>
      </c>
      <c r="P1476" s="137">
        <v>0</v>
      </c>
      <c r="Q1476" s="137" t="s">
        <v>191</v>
      </c>
      <c r="R1476" s="137" t="s">
        <v>342</v>
      </c>
    </row>
    <row r="1477" spans="1:19" s="137" customFormat="1">
      <c r="A1477" s="137" t="s">
        <v>186</v>
      </c>
      <c r="B1477" s="137" t="s">
        <v>120</v>
      </c>
      <c r="C1477" s="137" t="s">
        <v>185</v>
      </c>
      <c r="D1477" s="137" t="s">
        <v>202</v>
      </c>
      <c r="E1477" s="137">
        <v>33277</v>
      </c>
      <c r="F1477" s="137" t="s">
        <v>5</v>
      </c>
      <c r="G1477" s="137" t="s">
        <v>28</v>
      </c>
      <c r="H1477" s="137" t="s">
        <v>341</v>
      </c>
      <c r="I1477" s="137">
        <v>513766076</v>
      </c>
      <c r="J1477" s="137" t="s">
        <v>180</v>
      </c>
      <c r="K1477" s="21">
        <v>46169.77380787037</v>
      </c>
      <c r="L1477" s="21">
        <v>46173.629756944443</v>
      </c>
      <c r="M1477" s="137" t="s">
        <v>353</v>
      </c>
      <c r="N1477" s="137" t="s">
        <v>355</v>
      </c>
      <c r="O1477" s="137" t="s">
        <v>35</v>
      </c>
      <c r="P1477" s="137">
        <v>0</v>
      </c>
      <c r="Q1477" s="137" t="s">
        <v>191</v>
      </c>
      <c r="R1477" s="137" t="s">
        <v>342</v>
      </c>
    </row>
    <row r="1478" spans="1:19" s="137" customFormat="1">
      <c r="A1478" s="137" t="s">
        <v>186</v>
      </c>
      <c r="B1478" s="137" t="s">
        <v>120</v>
      </c>
      <c r="C1478" s="137" t="s">
        <v>185</v>
      </c>
      <c r="D1478" s="137" t="s">
        <v>202</v>
      </c>
      <c r="E1478" s="137">
        <v>33277</v>
      </c>
      <c r="F1478" s="137" t="s">
        <v>5</v>
      </c>
      <c r="G1478" s="137" t="s">
        <v>28</v>
      </c>
      <c r="H1478" s="137" t="s">
        <v>341</v>
      </c>
      <c r="I1478" s="137">
        <v>513766076</v>
      </c>
      <c r="J1478" s="137" t="s">
        <v>180</v>
      </c>
      <c r="K1478" s="21">
        <v>46169.77380787037</v>
      </c>
      <c r="L1478" s="21">
        <v>46173.629756944443</v>
      </c>
      <c r="M1478" s="137" t="s">
        <v>353</v>
      </c>
      <c r="N1478" s="137" t="s">
        <v>356</v>
      </c>
      <c r="O1478" s="137" t="s">
        <v>39</v>
      </c>
      <c r="P1478" s="137">
        <v>0</v>
      </c>
      <c r="Q1478" s="137" t="s">
        <v>191</v>
      </c>
      <c r="R1478" s="137" t="s">
        <v>342</v>
      </c>
    </row>
    <row r="1479" spans="1:19" s="137" customFormat="1">
      <c r="A1479" s="137" t="s">
        <v>186</v>
      </c>
      <c r="B1479" s="137" t="s">
        <v>120</v>
      </c>
      <c r="C1479" s="137" t="s">
        <v>185</v>
      </c>
      <c r="D1479" s="137" t="s">
        <v>202</v>
      </c>
      <c r="E1479" s="137">
        <v>33277</v>
      </c>
      <c r="F1479" s="137" t="s">
        <v>5</v>
      </c>
      <c r="G1479" s="137" t="s">
        <v>28</v>
      </c>
      <c r="H1479" s="137" t="s">
        <v>341</v>
      </c>
      <c r="I1479" s="137">
        <v>513766076</v>
      </c>
      <c r="J1479" s="137" t="s">
        <v>180</v>
      </c>
      <c r="K1479" s="21">
        <v>46169.77380787037</v>
      </c>
      <c r="L1479" s="21">
        <v>46173.629756944443</v>
      </c>
      <c r="M1479" s="137" t="s">
        <v>353</v>
      </c>
      <c r="N1479" s="137" t="s">
        <v>357</v>
      </c>
      <c r="O1479" s="137" t="s">
        <v>39</v>
      </c>
      <c r="P1479" s="137">
        <v>0</v>
      </c>
      <c r="Q1479" s="137" t="s">
        <v>191</v>
      </c>
      <c r="R1479" s="137" t="s">
        <v>342</v>
      </c>
    </row>
    <row r="1480" spans="1:19" s="137" customFormat="1">
      <c r="A1480" s="137" t="s">
        <v>186</v>
      </c>
      <c r="B1480" s="137" t="s">
        <v>120</v>
      </c>
      <c r="C1480" s="137" t="s">
        <v>185</v>
      </c>
      <c r="D1480" s="137" t="s">
        <v>202</v>
      </c>
      <c r="E1480" s="137">
        <v>33277</v>
      </c>
      <c r="F1480" s="137" t="s">
        <v>5</v>
      </c>
      <c r="G1480" s="137" t="s">
        <v>28</v>
      </c>
      <c r="H1480" s="137" t="s">
        <v>341</v>
      </c>
      <c r="I1480" s="137">
        <v>513766076</v>
      </c>
      <c r="J1480" s="137" t="s">
        <v>180</v>
      </c>
      <c r="K1480" s="21">
        <v>46169.77380787037</v>
      </c>
      <c r="L1480" s="21">
        <v>46173.629756944443</v>
      </c>
      <c r="M1480" s="137" t="s">
        <v>358</v>
      </c>
      <c r="N1480" s="137" t="s">
        <v>359</v>
      </c>
      <c r="O1480" s="137" t="s">
        <v>39</v>
      </c>
      <c r="P1480" s="137">
        <v>0</v>
      </c>
      <c r="Q1480" s="137" t="s">
        <v>191</v>
      </c>
      <c r="R1480" s="137" t="s">
        <v>342</v>
      </c>
    </row>
    <row r="1481" spans="1:19" s="137" customFormat="1">
      <c r="A1481" s="137" t="s">
        <v>186</v>
      </c>
      <c r="B1481" s="137" t="s">
        <v>120</v>
      </c>
      <c r="C1481" s="137" t="s">
        <v>185</v>
      </c>
      <c r="D1481" s="137" t="s">
        <v>202</v>
      </c>
      <c r="E1481" s="137">
        <v>33277</v>
      </c>
      <c r="F1481" s="137" t="s">
        <v>5</v>
      </c>
      <c r="G1481" s="137" t="s">
        <v>28</v>
      </c>
      <c r="H1481" s="137" t="s">
        <v>341</v>
      </c>
      <c r="I1481" s="137">
        <v>513766076</v>
      </c>
      <c r="J1481" s="137" t="s">
        <v>180</v>
      </c>
      <c r="K1481" s="21">
        <v>46169.77380787037</v>
      </c>
      <c r="L1481" s="21">
        <v>46173.629756944443</v>
      </c>
      <c r="M1481" s="137" t="s">
        <v>358</v>
      </c>
      <c r="N1481" s="137" t="s">
        <v>360</v>
      </c>
      <c r="O1481" s="137" t="s">
        <v>35</v>
      </c>
      <c r="P1481" s="137">
        <v>0</v>
      </c>
      <c r="Q1481" s="137" t="s">
        <v>191</v>
      </c>
      <c r="R1481" s="137" t="s">
        <v>342</v>
      </c>
    </row>
    <row r="1482" spans="1:19" s="137" customFormat="1">
      <c r="A1482" s="137" t="s">
        <v>186</v>
      </c>
      <c r="B1482" s="137" t="s">
        <v>120</v>
      </c>
      <c r="C1482" s="137" t="s">
        <v>185</v>
      </c>
      <c r="D1482" s="137" t="s">
        <v>202</v>
      </c>
      <c r="E1482" s="137">
        <v>33277</v>
      </c>
      <c r="F1482" s="137" t="s">
        <v>5</v>
      </c>
      <c r="G1482" s="137" t="s">
        <v>28</v>
      </c>
      <c r="H1482" s="137" t="s">
        <v>341</v>
      </c>
      <c r="I1482" s="137">
        <v>513766076</v>
      </c>
      <c r="J1482" s="137" t="s">
        <v>180</v>
      </c>
      <c r="K1482" s="21">
        <v>46169.77380787037</v>
      </c>
      <c r="L1482" s="21">
        <v>46173.629756944443</v>
      </c>
      <c r="M1482" s="137" t="s">
        <v>358</v>
      </c>
      <c r="N1482" s="137" t="s">
        <v>361</v>
      </c>
      <c r="O1482" s="137" t="s">
        <v>41</v>
      </c>
      <c r="P1482" s="137">
        <v>0</v>
      </c>
      <c r="Q1482" s="137" t="s">
        <v>191</v>
      </c>
      <c r="R1482" s="137" t="s">
        <v>342</v>
      </c>
    </row>
    <row r="1483" spans="1:19" s="137" customFormat="1">
      <c r="A1483" s="137" t="s">
        <v>186</v>
      </c>
      <c r="B1483" s="137" t="s">
        <v>120</v>
      </c>
      <c r="C1483" s="137" t="s">
        <v>185</v>
      </c>
      <c r="D1483" s="137" t="s">
        <v>202</v>
      </c>
      <c r="E1483" s="137">
        <v>33277</v>
      </c>
      <c r="F1483" s="137" t="s">
        <v>5</v>
      </c>
      <c r="G1483" s="137" t="s">
        <v>28</v>
      </c>
      <c r="H1483" s="137" t="s">
        <v>341</v>
      </c>
      <c r="I1483" s="137">
        <v>513766076</v>
      </c>
      <c r="J1483" s="137" t="s">
        <v>180</v>
      </c>
      <c r="K1483" s="21">
        <v>46169.77380787037</v>
      </c>
      <c r="L1483" s="21">
        <v>46173.629756944443</v>
      </c>
      <c r="M1483" s="137" t="s">
        <v>362</v>
      </c>
      <c r="N1483" s="137" t="s">
        <v>363</v>
      </c>
      <c r="O1483" s="137" t="s">
        <v>37</v>
      </c>
      <c r="P1483" s="137">
        <v>0</v>
      </c>
      <c r="Q1483" s="137" t="s">
        <v>191</v>
      </c>
      <c r="R1483" s="137" t="s">
        <v>342</v>
      </c>
    </row>
    <row r="1484" spans="1:19" s="137" customFormat="1">
      <c r="A1484" s="137" t="s">
        <v>186</v>
      </c>
      <c r="B1484" s="137" t="s">
        <v>120</v>
      </c>
      <c r="C1484" s="137" t="s">
        <v>185</v>
      </c>
      <c r="D1484" s="137" t="s">
        <v>202</v>
      </c>
      <c r="E1484" s="137">
        <v>33277</v>
      </c>
      <c r="F1484" s="137" t="s">
        <v>5</v>
      </c>
      <c r="G1484" s="137" t="s">
        <v>28</v>
      </c>
      <c r="H1484" s="137" t="s">
        <v>341</v>
      </c>
      <c r="I1484" s="137">
        <v>513766076</v>
      </c>
      <c r="J1484" s="137" t="s">
        <v>180</v>
      </c>
      <c r="K1484" s="21">
        <v>46169.77380787037</v>
      </c>
      <c r="L1484" s="21">
        <v>46173.629756944443</v>
      </c>
      <c r="M1484" s="137" t="s">
        <v>364</v>
      </c>
      <c r="N1484" s="137" t="s">
        <v>365</v>
      </c>
      <c r="O1484" s="137" t="s">
        <v>35</v>
      </c>
      <c r="P1484" s="137">
        <v>0</v>
      </c>
      <c r="Q1484" s="137" t="s">
        <v>191</v>
      </c>
      <c r="R1484" s="137" t="s">
        <v>342</v>
      </c>
    </row>
    <row r="1485" spans="1:19" s="137" customFormat="1">
      <c r="A1485" s="137" t="s">
        <v>186</v>
      </c>
      <c r="B1485" s="137" t="s">
        <v>120</v>
      </c>
      <c r="C1485" s="137" t="s">
        <v>185</v>
      </c>
      <c r="D1485" s="137" t="s">
        <v>202</v>
      </c>
      <c r="E1485" s="137">
        <v>33277</v>
      </c>
      <c r="F1485" s="137" t="s">
        <v>5</v>
      </c>
      <c r="G1485" s="137" t="s">
        <v>28</v>
      </c>
      <c r="H1485" s="137" t="s">
        <v>341</v>
      </c>
      <c r="I1485" s="137">
        <v>513766076</v>
      </c>
      <c r="J1485" s="137" t="s">
        <v>180</v>
      </c>
      <c r="K1485" s="21">
        <v>46169.77380787037</v>
      </c>
      <c r="L1485" s="21">
        <v>46173.629756944443</v>
      </c>
      <c r="M1485" s="137" t="s">
        <v>364</v>
      </c>
      <c r="N1485" s="137" t="s">
        <v>366</v>
      </c>
      <c r="O1485" s="137" t="s">
        <v>35</v>
      </c>
      <c r="P1485" s="137">
        <v>0</v>
      </c>
      <c r="Q1485" s="137" t="s">
        <v>191</v>
      </c>
      <c r="R1485" s="137" t="s">
        <v>342</v>
      </c>
    </row>
    <row r="1486" spans="1:19" s="137" customFormat="1">
      <c r="A1486" s="137" t="s">
        <v>186</v>
      </c>
      <c r="B1486" s="137" t="s">
        <v>120</v>
      </c>
      <c r="C1486" s="137" t="s">
        <v>185</v>
      </c>
      <c r="D1486" s="137" t="s">
        <v>202</v>
      </c>
      <c r="E1486" s="137">
        <v>33277</v>
      </c>
      <c r="F1486" s="137" t="s">
        <v>5</v>
      </c>
      <c r="G1486" s="137" t="s">
        <v>28</v>
      </c>
      <c r="H1486" s="137" t="s">
        <v>341</v>
      </c>
      <c r="I1486" s="137">
        <v>513766076</v>
      </c>
      <c r="J1486" s="137" t="s">
        <v>180</v>
      </c>
      <c r="K1486" s="21">
        <v>46169.77380787037</v>
      </c>
      <c r="L1486" s="21">
        <v>46173.629756944443</v>
      </c>
      <c r="M1486" s="137" t="s">
        <v>364</v>
      </c>
      <c r="N1486" s="137" t="s">
        <v>367</v>
      </c>
      <c r="O1486" s="137" t="s">
        <v>41</v>
      </c>
      <c r="P1486" s="137">
        <v>0</v>
      </c>
      <c r="Q1486" s="137" t="s">
        <v>191</v>
      </c>
      <c r="R1486" s="137" t="s">
        <v>342</v>
      </c>
    </row>
    <row r="1487" spans="1:19" s="137" customFormat="1">
      <c r="A1487" s="137" t="s">
        <v>186</v>
      </c>
      <c r="B1487" s="137" t="s">
        <v>120</v>
      </c>
      <c r="C1487" s="137" t="s">
        <v>185</v>
      </c>
      <c r="D1487" s="137" t="s">
        <v>202</v>
      </c>
      <c r="E1487" s="137">
        <v>33277</v>
      </c>
      <c r="F1487" s="137" t="s">
        <v>5</v>
      </c>
      <c r="G1487" s="137" t="s">
        <v>28</v>
      </c>
      <c r="H1487" s="137" t="s">
        <v>341</v>
      </c>
      <c r="I1487" s="137">
        <v>513823664</v>
      </c>
      <c r="J1487" s="137" t="s">
        <v>180</v>
      </c>
      <c r="K1487" s="21">
        <v>46171.544502314813</v>
      </c>
      <c r="L1487" s="21">
        <v>46173.649305555555</v>
      </c>
      <c r="M1487" s="137" t="s">
        <v>287</v>
      </c>
      <c r="N1487" s="137" t="s">
        <v>287</v>
      </c>
      <c r="O1487" s="137" t="s">
        <v>35</v>
      </c>
      <c r="P1487" s="137">
        <v>0</v>
      </c>
      <c r="Q1487" s="137" t="s">
        <v>191</v>
      </c>
      <c r="R1487" s="137" t="s">
        <v>342</v>
      </c>
      <c r="S1487" s="137" t="s">
        <v>254</v>
      </c>
    </row>
    <row r="1488" spans="1:19" s="137" customFormat="1">
      <c r="A1488" s="137" t="s">
        <v>186</v>
      </c>
      <c r="B1488" s="137" t="s">
        <v>120</v>
      </c>
      <c r="C1488" s="137" t="s">
        <v>185</v>
      </c>
      <c r="D1488" s="137" t="s">
        <v>202</v>
      </c>
      <c r="E1488" s="137">
        <v>33277</v>
      </c>
      <c r="F1488" s="137" t="s">
        <v>5</v>
      </c>
      <c r="G1488" s="137" t="s">
        <v>28</v>
      </c>
      <c r="H1488" s="137" t="s">
        <v>341</v>
      </c>
      <c r="I1488" s="137">
        <v>513823664</v>
      </c>
      <c r="J1488" s="137" t="s">
        <v>180</v>
      </c>
      <c r="K1488" s="21">
        <v>46171.544502314813</v>
      </c>
      <c r="L1488" s="21">
        <v>46173.649305555555</v>
      </c>
      <c r="M1488" s="137" t="s">
        <v>343</v>
      </c>
      <c r="N1488" s="137" t="s">
        <v>288</v>
      </c>
      <c r="O1488" s="137" t="s">
        <v>39</v>
      </c>
      <c r="P1488" s="137">
        <v>0</v>
      </c>
      <c r="Q1488" s="137" t="s">
        <v>191</v>
      </c>
      <c r="R1488" s="137" t="s">
        <v>342</v>
      </c>
      <c r="S1488" s="137" t="s">
        <v>254</v>
      </c>
    </row>
    <row r="1489" spans="1:19" s="137" customFormat="1">
      <c r="A1489" s="137" t="s">
        <v>186</v>
      </c>
      <c r="B1489" s="137" t="s">
        <v>120</v>
      </c>
      <c r="C1489" s="137" t="s">
        <v>185</v>
      </c>
      <c r="D1489" s="137" t="s">
        <v>202</v>
      </c>
      <c r="E1489" s="137">
        <v>33277</v>
      </c>
      <c r="F1489" s="137" t="s">
        <v>5</v>
      </c>
      <c r="G1489" s="137" t="s">
        <v>28</v>
      </c>
      <c r="H1489" s="137" t="s">
        <v>341</v>
      </c>
      <c r="I1489" s="137">
        <v>513823664</v>
      </c>
      <c r="J1489" s="137" t="s">
        <v>180</v>
      </c>
      <c r="K1489" s="21">
        <v>46171.544502314813</v>
      </c>
      <c r="L1489" s="21">
        <v>46173.649305555555</v>
      </c>
      <c r="M1489" s="137" t="s">
        <v>343</v>
      </c>
      <c r="N1489" s="137" t="s">
        <v>193</v>
      </c>
      <c r="O1489" s="137" t="s">
        <v>35</v>
      </c>
      <c r="P1489" s="137">
        <v>0</v>
      </c>
      <c r="Q1489" s="137" t="s">
        <v>191</v>
      </c>
      <c r="R1489" s="137" t="s">
        <v>342</v>
      </c>
      <c r="S1489" s="137" t="s">
        <v>254</v>
      </c>
    </row>
    <row r="1490" spans="1:19" s="137" customFormat="1">
      <c r="A1490" s="137" t="s">
        <v>186</v>
      </c>
      <c r="B1490" s="137" t="s">
        <v>120</v>
      </c>
      <c r="C1490" s="137" t="s">
        <v>185</v>
      </c>
      <c r="D1490" s="137" t="s">
        <v>202</v>
      </c>
      <c r="E1490" s="137">
        <v>33277</v>
      </c>
      <c r="F1490" s="137" t="s">
        <v>5</v>
      </c>
      <c r="G1490" s="137" t="s">
        <v>28</v>
      </c>
      <c r="H1490" s="137" t="s">
        <v>341</v>
      </c>
      <c r="I1490" s="137">
        <v>513823664</v>
      </c>
      <c r="J1490" s="137" t="s">
        <v>180</v>
      </c>
      <c r="K1490" s="21">
        <v>46171.544502314813</v>
      </c>
      <c r="L1490" s="21">
        <v>46173.649305555555</v>
      </c>
      <c r="M1490" s="137" t="s">
        <v>344</v>
      </c>
      <c r="N1490" s="137" t="s">
        <v>345</v>
      </c>
      <c r="O1490" s="137" t="s">
        <v>39</v>
      </c>
      <c r="P1490" s="137">
        <v>0</v>
      </c>
      <c r="Q1490" s="137" t="s">
        <v>191</v>
      </c>
      <c r="R1490" s="137" t="s">
        <v>342</v>
      </c>
      <c r="S1490" s="137" t="s">
        <v>254</v>
      </c>
    </row>
    <row r="1491" spans="1:19" s="137" customFormat="1">
      <c r="A1491" s="137" t="s">
        <v>186</v>
      </c>
      <c r="B1491" s="137" t="s">
        <v>120</v>
      </c>
      <c r="C1491" s="137" t="s">
        <v>185</v>
      </c>
      <c r="D1491" s="137" t="s">
        <v>202</v>
      </c>
      <c r="E1491" s="137">
        <v>33277</v>
      </c>
      <c r="F1491" s="137" t="s">
        <v>5</v>
      </c>
      <c r="G1491" s="137" t="s">
        <v>28</v>
      </c>
      <c r="H1491" s="137" t="s">
        <v>341</v>
      </c>
      <c r="I1491" s="137">
        <v>513823664</v>
      </c>
      <c r="J1491" s="137" t="s">
        <v>180</v>
      </c>
      <c r="K1491" s="21">
        <v>46171.544502314813</v>
      </c>
      <c r="L1491" s="21">
        <v>46173.649305555555</v>
      </c>
      <c r="M1491" s="137" t="s">
        <v>344</v>
      </c>
      <c r="N1491" s="137" t="s">
        <v>346</v>
      </c>
      <c r="O1491" s="137" t="s">
        <v>39</v>
      </c>
      <c r="P1491" s="137">
        <v>0</v>
      </c>
      <c r="Q1491" s="137" t="s">
        <v>191</v>
      </c>
      <c r="R1491" s="137" t="s">
        <v>342</v>
      </c>
      <c r="S1491" s="137" t="s">
        <v>254</v>
      </c>
    </row>
    <row r="1492" spans="1:19" s="137" customFormat="1">
      <c r="A1492" s="137" t="s">
        <v>186</v>
      </c>
      <c r="B1492" s="137" t="s">
        <v>120</v>
      </c>
      <c r="C1492" s="137" t="s">
        <v>185</v>
      </c>
      <c r="D1492" s="137" t="s">
        <v>202</v>
      </c>
      <c r="E1492" s="137">
        <v>33277</v>
      </c>
      <c r="F1492" s="137" t="s">
        <v>5</v>
      </c>
      <c r="G1492" s="137" t="s">
        <v>28</v>
      </c>
      <c r="H1492" s="137" t="s">
        <v>341</v>
      </c>
      <c r="I1492" s="137">
        <v>513823664</v>
      </c>
      <c r="J1492" s="137" t="s">
        <v>180</v>
      </c>
      <c r="K1492" s="21">
        <v>46171.544502314813</v>
      </c>
      <c r="L1492" s="21">
        <v>46173.649305555555</v>
      </c>
      <c r="M1492" s="137" t="s">
        <v>347</v>
      </c>
      <c r="N1492" s="137" t="s">
        <v>348</v>
      </c>
      <c r="O1492" s="137" t="s">
        <v>41</v>
      </c>
      <c r="P1492" s="137">
        <v>0</v>
      </c>
      <c r="Q1492" s="137" t="s">
        <v>191</v>
      </c>
      <c r="R1492" s="137" t="s">
        <v>342</v>
      </c>
      <c r="S1492" s="137" t="s">
        <v>254</v>
      </c>
    </row>
    <row r="1493" spans="1:19" s="137" customFormat="1">
      <c r="A1493" s="137" t="s">
        <v>186</v>
      </c>
      <c r="B1493" s="137" t="s">
        <v>120</v>
      </c>
      <c r="C1493" s="137" t="s">
        <v>185</v>
      </c>
      <c r="D1493" s="137" t="s">
        <v>202</v>
      </c>
      <c r="E1493" s="137">
        <v>33277</v>
      </c>
      <c r="F1493" s="137" t="s">
        <v>5</v>
      </c>
      <c r="G1493" s="137" t="s">
        <v>28</v>
      </c>
      <c r="H1493" s="137" t="s">
        <v>341</v>
      </c>
      <c r="I1493" s="137">
        <v>513823664</v>
      </c>
      <c r="J1493" s="137" t="s">
        <v>180</v>
      </c>
      <c r="K1493" s="21">
        <v>46171.544502314813</v>
      </c>
      <c r="L1493" s="21">
        <v>46173.649305555555</v>
      </c>
      <c r="M1493" s="137" t="s">
        <v>347</v>
      </c>
      <c r="N1493" s="137" t="s">
        <v>349</v>
      </c>
      <c r="O1493" s="137" t="s">
        <v>39</v>
      </c>
      <c r="P1493" s="137">
        <v>0</v>
      </c>
      <c r="Q1493" s="137" t="s">
        <v>191</v>
      </c>
      <c r="R1493" s="137" t="s">
        <v>342</v>
      </c>
      <c r="S1493" s="137" t="s">
        <v>254</v>
      </c>
    </row>
    <row r="1494" spans="1:19" s="137" customFormat="1">
      <c r="A1494" s="137" t="s">
        <v>186</v>
      </c>
      <c r="B1494" s="137" t="s">
        <v>120</v>
      </c>
      <c r="C1494" s="137" t="s">
        <v>185</v>
      </c>
      <c r="D1494" s="137" t="s">
        <v>202</v>
      </c>
      <c r="E1494" s="137">
        <v>33277</v>
      </c>
      <c r="F1494" s="137" t="s">
        <v>5</v>
      </c>
      <c r="G1494" s="137" t="s">
        <v>28</v>
      </c>
      <c r="H1494" s="137" t="s">
        <v>341</v>
      </c>
      <c r="I1494" s="137">
        <v>513823664</v>
      </c>
      <c r="J1494" s="137" t="s">
        <v>180</v>
      </c>
      <c r="K1494" s="21">
        <v>46171.544502314813</v>
      </c>
      <c r="L1494" s="21">
        <v>46173.649305555555</v>
      </c>
      <c r="M1494" s="137" t="s">
        <v>347</v>
      </c>
      <c r="N1494" s="137" t="s">
        <v>329</v>
      </c>
      <c r="O1494" s="137" t="s">
        <v>35</v>
      </c>
      <c r="P1494" s="137">
        <v>0</v>
      </c>
      <c r="Q1494" s="137" t="s">
        <v>191</v>
      </c>
      <c r="R1494" s="137" t="s">
        <v>342</v>
      </c>
      <c r="S1494" s="137" t="s">
        <v>254</v>
      </c>
    </row>
    <row r="1495" spans="1:19" s="137" customFormat="1">
      <c r="A1495" s="137" t="s">
        <v>186</v>
      </c>
      <c r="B1495" s="137" t="s">
        <v>120</v>
      </c>
      <c r="C1495" s="137" t="s">
        <v>185</v>
      </c>
      <c r="D1495" s="137" t="s">
        <v>202</v>
      </c>
      <c r="E1495" s="137">
        <v>33277</v>
      </c>
      <c r="F1495" s="137" t="s">
        <v>5</v>
      </c>
      <c r="G1495" s="137" t="s">
        <v>28</v>
      </c>
      <c r="H1495" s="137" t="s">
        <v>341</v>
      </c>
      <c r="I1495" s="137">
        <v>513823664</v>
      </c>
      <c r="J1495" s="137" t="s">
        <v>180</v>
      </c>
      <c r="K1495" s="21">
        <v>46171.544502314813</v>
      </c>
      <c r="L1495" s="21">
        <v>46173.649305555555</v>
      </c>
      <c r="M1495" s="137" t="s">
        <v>347</v>
      </c>
      <c r="N1495" s="137" t="s">
        <v>194</v>
      </c>
      <c r="O1495" s="137" t="s">
        <v>41</v>
      </c>
      <c r="P1495" s="137">
        <v>0</v>
      </c>
      <c r="Q1495" s="137" t="s">
        <v>191</v>
      </c>
      <c r="R1495" s="137" t="s">
        <v>342</v>
      </c>
      <c r="S1495" s="137" t="s">
        <v>254</v>
      </c>
    </row>
    <row r="1496" spans="1:19" s="137" customFormat="1">
      <c r="A1496" s="137" t="s">
        <v>186</v>
      </c>
      <c r="B1496" s="137" t="s">
        <v>120</v>
      </c>
      <c r="C1496" s="137" t="s">
        <v>185</v>
      </c>
      <c r="D1496" s="137" t="s">
        <v>202</v>
      </c>
      <c r="E1496" s="137">
        <v>33277</v>
      </c>
      <c r="F1496" s="137" t="s">
        <v>5</v>
      </c>
      <c r="G1496" s="137" t="s">
        <v>28</v>
      </c>
      <c r="H1496" s="137" t="s">
        <v>341</v>
      </c>
      <c r="I1496" s="137">
        <v>513823664</v>
      </c>
      <c r="J1496" s="137" t="s">
        <v>180</v>
      </c>
      <c r="K1496" s="21">
        <v>46171.544502314813</v>
      </c>
      <c r="L1496" s="21">
        <v>46173.649305555555</v>
      </c>
      <c r="M1496" s="137" t="s">
        <v>347</v>
      </c>
      <c r="N1496" s="137" t="s">
        <v>350</v>
      </c>
      <c r="O1496" s="137" t="s">
        <v>39</v>
      </c>
      <c r="P1496" s="137">
        <v>0</v>
      </c>
      <c r="Q1496" s="137" t="s">
        <v>191</v>
      </c>
      <c r="R1496" s="137" t="s">
        <v>342</v>
      </c>
      <c r="S1496" s="137" t="s">
        <v>254</v>
      </c>
    </row>
    <row r="1497" spans="1:19" s="137" customFormat="1">
      <c r="A1497" s="137" t="s">
        <v>186</v>
      </c>
      <c r="B1497" s="137" t="s">
        <v>120</v>
      </c>
      <c r="C1497" s="137" t="s">
        <v>185</v>
      </c>
      <c r="D1497" s="137" t="s">
        <v>202</v>
      </c>
      <c r="E1497" s="137">
        <v>33277</v>
      </c>
      <c r="F1497" s="137" t="s">
        <v>5</v>
      </c>
      <c r="G1497" s="137" t="s">
        <v>28</v>
      </c>
      <c r="H1497" s="137" t="s">
        <v>341</v>
      </c>
      <c r="I1497" s="137">
        <v>513823664</v>
      </c>
      <c r="J1497" s="137" t="s">
        <v>180</v>
      </c>
      <c r="K1497" s="21">
        <v>46171.544502314813</v>
      </c>
      <c r="L1497" s="21">
        <v>46173.649305555555</v>
      </c>
      <c r="M1497" s="137" t="s">
        <v>347</v>
      </c>
      <c r="N1497" s="137" t="s">
        <v>195</v>
      </c>
      <c r="O1497" s="137" t="s">
        <v>41</v>
      </c>
      <c r="P1497" s="137">
        <v>0</v>
      </c>
      <c r="Q1497" s="137" t="s">
        <v>191</v>
      </c>
      <c r="R1497" s="137" t="s">
        <v>342</v>
      </c>
      <c r="S1497" s="137" t="s">
        <v>254</v>
      </c>
    </row>
    <row r="1498" spans="1:19" s="137" customFormat="1">
      <c r="A1498" s="137" t="s">
        <v>186</v>
      </c>
      <c r="B1498" s="137" t="s">
        <v>120</v>
      </c>
      <c r="C1498" s="137" t="s">
        <v>185</v>
      </c>
      <c r="D1498" s="137" t="s">
        <v>202</v>
      </c>
      <c r="E1498" s="137">
        <v>33277</v>
      </c>
      <c r="F1498" s="137" t="s">
        <v>5</v>
      </c>
      <c r="G1498" s="137" t="s">
        <v>28</v>
      </c>
      <c r="H1498" s="137" t="s">
        <v>341</v>
      </c>
      <c r="I1498" s="137">
        <v>513823664</v>
      </c>
      <c r="J1498" s="137" t="s">
        <v>180</v>
      </c>
      <c r="K1498" s="21">
        <v>46171.544502314813</v>
      </c>
      <c r="L1498" s="21">
        <v>46173.649305555555</v>
      </c>
      <c r="M1498" s="137" t="s">
        <v>347</v>
      </c>
      <c r="N1498" s="137" t="s">
        <v>351</v>
      </c>
      <c r="O1498" s="137" t="s">
        <v>35</v>
      </c>
      <c r="P1498" s="137">
        <v>0</v>
      </c>
      <c r="Q1498" s="137" t="s">
        <v>191</v>
      </c>
      <c r="R1498" s="137" t="s">
        <v>342</v>
      </c>
      <c r="S1498" s="137" t="s">
        <v>254</v>
      </c>
    </row>
    <row r="1499" spans="1:19" s="137" customFormat="1">
      <c r="A1499" s="137" t="s">
        <v>186</v>
      </c>
      <c r="B1499" s="137" t="s">
        <v>120</v>
      </c>
      <c r="C1499" s="137" t="s">
        <v>185</v>
      </c>
      <c r="D1499" s="137" t="s">
        <v>202</v>
      </c>
      <c r="E1499" s="137">
        <v>33277</v>
      </c>
      <c r="F1499" s="137" t="s">
        <v>5</v>
      </c>
      <c r="G1499" s="137" t="s">
        <v>28</v>
      </c>
      <c r="H1499" s="137" t="s">
        <v>341</v>
      </c>
      <c r="I1499" s="137">
        <v>513823664</v>
      </c>
      <c r="J1499" s="137" t="s">
        <v>180</v>
      </c>
      <c r="K1499" s="21">
        <v>46171.544502314813</v>
      </c>
      <c r="L1499" s="21">
        <v>46173.649305555555</v>
      </c>
      <c r="M1499" s="137" t="s">
        <v>347</v>
      </c>
      <c r="N1499" s="137" t="s">
        <v>196</v>
      </c>
      <c r="O1499" s="137" t="s">
        <v>41</v>
      </c>
      <c r="P1499" s="137">
        <v>0</v>
      </c>
      <c r="Q1499" s="137" t="s">
        <v>191</v>
      </c>
      <c r="R1499" s="137" t="s">
        <v>342</v>
      </c>
      <c r="S1499" s="137" t="s">
        <v>254</v>
      </c>
    </row>
    <row r="1500" spans="1:19" s="137" customFormat="1">
      <c r="A1500" s="137" t="s">
        <v>186</v>
      </c>
      <c r="B1500" s="137" t="s">
        <v>120</v>
      </c>
      <c r="C1500" s="137" t="s">
        <v>185</v>
      </c>
      <c r="D1500" s="137" t="s">
        <v>202</v>
      </c>
      <c r="E1500" s="137">
        <v>33277</v>
      </c>
      <c r="F1500" s="137" t="s">
        <v>5</v>
      </c>
      <c r="G1500" s="137" t="s">
        <v>28</v>
      </c>
      <c r="H1500" s="137" t="s">
        <v>341</v>
      </c>
      <c r="I1500" s="137">
        <v>513823664</v>
      </c>
      <c r="J1500" s="137" t="s">
        <v>180</v>
      </c>
      <c r="K1500" s="21">
        <v>46171.544502314813</v>
      </c>
      <c r="L1500" s="21">
        <v>46173.649305555555</v>
      </c>
      <c r="M1500" s="137" t="s">
        <v>352</v>
      </c>
      <c r="N1500" s="137" t="s">
        <v>352</v>
      </c>
      <c r="O1500" s="137" t="s">
        <v>35</v>
      </c>
      <c r="P1500" s="137">
        <v>0</v>
      </c>
      <c r="Q1500" s="137" t="s">
        <v>191</v>
      </c>
      <c r="R1500" s="137" t="s">
        <v>342</v>
      </c>
      <c r="S1500" s="137" t="s">
        <v>254</v>
      </c>
    </row>
    <row r="1501" spans="1:19" s="137" customFormat="1">
      <c r="A1501" s="137" t="s">
        <v>186</v>
      </c>
      <c r="B1501" s="137" t="s">
        <v>120</v>
      </c>
      <c r="C1501" s="137" t="s">
        <v>185</v>
      </c>
      <c r="D1501" s="137" t="s">
        <v>202</v>
      </c>
      <c r="E1501" s="137">
        <v>33277</v>
      </c>
      <c r="F1501" s="137" t="s">
        <v>5</v>
      </c>
      <c r="G1501" s="137" t="s">
        <v>28</v>
      </c>
      <c r="H1501" s="137" t="s">
        <v>341</v>
      </c>
      <c r="I1501" s="137">
        <v>513823664</v>
      </c>
      <c r="J1501" s="137" t="s">
        <v>180</v>
      </c>
      <c r="K1501" s="21">
        <v>46171.544502314813</v>
      </c>
      <c r="L1501" s="21">
        <v>46173.649305555555</v>
      </c>
      <c r="M1501" s="137" t="s">
        <v>353</v>
      </c>
      <c r="N1501" s="137" t="s">
        <v>197</v>
      </c>
      <c r="O1501" s="137" t="s">
        <v>41</v>
      </c>
      <c r="P1501" s="137">
        <v>0</v>
      </c>
      <c r="Q1501" s="137" t="s">
        <v>191</v>
      </c>
      <c r="R1501" s="137" t="s">
        <v>342</v>
      </c>
      <c r="S1501" s="137" t="s">
        <v>254</v>
      </c>
    </row>
    <row r="1502" spans="1:19" s="137" customFormat="1">
      <c r="A1502" s="137" t="s">
        <v>186</v>
      </c>
      <c r="B1502" s="137" t="s">
        <v>120</v>
      </c>
      <c r="C1502" s="137" t="s">
        <v>185</v>
      </c>
      <c r="D1502" s="137" t="s">
        <v>202</v>
      </c>
      <c r="E1502" s="137">
        <v>33277</v>
      </c>
      <c r="F1502" s="137" t="s">
        <v>5</v>
      </c>
      <c r="G1502" s="137" t="s">
        <v>28</v>
      </c>
      <c r="H1502" s="137" t="s">
        <v>341</v>
      </c>
      <c r="I1502" s="137">
        <v>513823664</v>
      </c>
      <c r="J1502" s="137" t="s">
        <v>180</v>
      </c>
      <c r="K1502" s="21">
        <v>46171.544502314813</v>
      </c>
      <c r="L1502" s="21">
        <v>46173.649305555555</v>
      </c>
      <c r="M1502" s="137" t="s">
        <v>353</v>
      </c>
      <c r="N1502" s="137" t="s">
        <v>330</v>
      </c>
      <c r="O1502" s="137" t="s">
        <v>41</v>
      </c>
      <c r="P1502" s="137">
        <v>0</v>
      </c>
      <c r="Q1502" s="137" t="s">
        <v>191</v>
      </c>
      <c r="R1502" s="137" t="s">
        <v>342</v>
      </c>
      <c r="S1502" s="137" t="s">
        <v>254</v>
      </c>
    </row>
    <row r="1503" spans="1:19" s="137" customFormat="1">
      <c r="A1503" s="137" t="s">
        <v>186</v>
      </c>
      <c r="B1503" s="137" t="s">
        <v>120</v>
      </c>
      <c r="C1503" s="137" t="s">
        <v>185</v>
      </c>
      <c r="D1503" s="137" t="s">
        <v>202</v>
      </c>
      <c r="E1503" s="137">
        <v>33277</v>
      </c>
      <c r="F1503" s="137" t="s">
        <v>5</v>
      </c>
      <c r="G1503" s="137" t="s">
        <v>28</v>
      </c>
      <c r="H1503" s="137" t="s">
        <v>341</v>
      </c>
      <c r="I1503" s="137">
        <v>513823664</v>
      </c>
      <c r="J1503" s="137" t="s">
        <v>180</v>
      </c>
      <c r="K1503" s="21">
        <v>46171.544502314813</v>
      </c>
      <c r="L1503" s="21">
        <v>46173.649305555555</v>
      </c>
      <c r="M1503" s="137" t="s">
        <v>353</v>
      </c>
      <c r="N1503" s="137" t="s">
        <v>354</v>
      </c>
      <c r="O1503" s="137" t="s">
        <v>39</v>
      </c>
      <c r="P1503" s="137">
        <v>0</v>
      </c>
      <c r="Q1503" s="137" t="s">
        <v>191</v>
      </c>
      <c r="R1503" s="137" t="s">
        <v>342</v>
      </c>
      <c r="S1503" s="137" t="s">
        <v>254</v>
      </c>
    </row>
    <row r="1504" spans="1:19" s="137" customFormat="1">
      <c r="A1504" s="137" t="s">
        <v>186</v>
      </c>
      <c r="B1504" s="137" t="s">
        <v>120</v>
      </c>
      <c r="C1504" s="137" t="s">
        <v>185</v>
      </c>
      <c r="D1504" s="137" t="s">
        <v>202</v>
      </c>
      <c r="E1504" s="137">
        <v>33277</v>
      </c>
      <c r="F1504" s="137" t="s">
        <v>5</v>
      </c>
      <c r="G1504" s="137" t="s">
        <v>28</v>
      </c>
      <c r="H1504" s="137" t="s">
        <v>341</v>
      </c>
      <c r="I1504" s="137">
        <v>513823664</v>
      </c>
      <c r="J1504" s="137" t="s">
        <v>180</v>
      </c>
      <c r="K1504" s="21">
        <v>46171.544502314813</v>
      </c>
      <c r="L1504" s="21">
        <v>46173.649305555555</v>
      </c>
      <c r="M1504" s="137" t="s">
        <v>353</v>
      </c>
      <c r="N1504" s="137" t="s">
        <v>355</v>
      </c>
      <c r="O1504" s="137" t="s">
        <v>35</v>
      </c>
      <c r="P1504" s="137">
        <v>0</v>
      </c>
      <c r="Q1504" s="137" t="s">
        <v>191</v>
      </c>
      <c r="R1504" s="137" t="s">
        <v>342</v>
      </c>
      <c r="S1504" s="137" t="s">
        <v>254</v>
      </c>
    </row>
    <row r="1505" spans="1:19" s="137" customFormat="1">
      <c r="A1505" s="137" t="s">
        <v>186</v>
      </c>
      <c r="B1505" s="137" t="s">
        <v>120</v>
      </c>
      <c r="C1505" s="137" t="s">
        <v>185</v>
      </c>
      <c r="D1505" s="137" t="s">
        <v>202</v>
      </c>
      <c r="E1505" s="137">
        <v>33277</v>
      </c>
      <c r="F1505" s="137" t="s">
        <v>5</v>
      </c>
      <c r="G1505" s="137" t="s">
        <v>28</v>
      </c>
      <c r="H1505" s="137" t="s">
        <v>341</v>
      </c>
      <c r="I1505" s="137">
        <v>513823664</v>
      </c>
      <c r="J1505" s="137" t="s">
        <v>180</v>
      </c>
      <c r="K1505" s="21">
        <v>46171.544502314813</v>
      </c>
      <c r="L1505" s="21">
        <v>46173.649305555555</v>
      </c>
      <c r="M1505" s="137" t="s">
        <v>353</v>
      </c>
      <c r="N1505" s="137" t="s">
        <v>356</v>
      </c>
      <c r="O1505" s="137" t="s">
        <v>39</v>
      </c>
      <c r="P1505" s="137">
        <v>0</v>
      </c>
      <c r="Q1505" s="137" t="s">
        <v>191</v>
      </c>
      <c r="R1505" s="137" t="s">
        <v>342</v>
      </c>
      <c r="S1505" s="137" t="s">
        <v>254</v>
      </c>
    </row>
    <row r="1506" spans="1:19" s="137" customFormat="1">
      <c r="A1506" s="137" t="s">
        <v>186</v>
      </c>
      <c r="B1506" s="137" t="s">
        <v>120</v>
      </c>
      <c r="C1506" s="137" t="s">
        <v>185</v>
      </c>
      <c r="D1506" s="137" t="s">
        <v>202</v>
      </c>
      <c r="E1506" s="137">
        <v>33277</v>
      </c>
      <c r="F1506" s="137" t="s">
        <v>5</v>
      </c>
      <c r="G1506" s="137" t="s">
        <v>28</v>
      </c>
      <c r="H1506" s="137" t="s">
        <v>341</v>
      </c>
      <c r="I1506" s="137">
        <v>513823664</v>
      </c>
      <c r="J1506" s="137" t="s">
        <v>180</v>
      </c>
      <c r="K1506" s="21">
        <v>46171.544502314813</v>
      </c>
      <c r="L1506" s="21">
        <v>46173.649305555555</v>
      </c>
      <c r="M1506" s="137" t="s">
        <v>353</v>
      </c>
      <c r="N1506" s="137" t="s">
        <v>357</v>
      </c>
      <c r="O1506" s="137" t="s">
        <v>39</v>
      </c>
      <c r="P1506" s="137">
        <v>0</v>
      </c>
      <c r="Q1506" s="137" t="s">
        <v>191</v>
      </c>
      <c r="R1506" s="137" t="s">
        <v>342</v>
      </c>
      <c r="S1506" s="137" t="s">
        <v>254</v>
      </c>
    </row>
    <row r="1507" spans="1:19" s="137" customFormat="1">
      <c r="A1507" s="137" t="s">
        <v>186</v>
      </c>
      <c r="B1507" s="137" t="s">
        <v>120</v>
      </c>
      <c r="C1507" s="137" t="s">
        <v>185</v>
      </c>
      <c r="D1507" s="137" t="s">
        <v>202</v>
      </c>
      <c r="E1507" s="137">
        <v>33277</v>
      </c>
      <c r="F1507" s="137" t="s">
        <v>5</v>
      </c>
      <c r="G1507" s="137" t="s">
        <v>28</v>
      </c>
      <c r="H1507" s="137" t="s">
        <v>341</v>
      </c>
      <c r="I1507" s="137">
        <v>513823664</v>
      </c>
      <c r="J1507" s="137" t="s">
        <v>180</v>
      </c>
      <c r="K1507" s="21">
        <v>46171.544502314813</v>
      </c>
      <c r="L1507" s="21">
        <v>46173.649305555555</v>
      </c>
      <c r="M1507" s="137" t="s">
        <v>358</v>
      </c>
      <c r="N1507" s="137" t="s">
        <v>359</v>
      </c>
      <c r="O1507" s="137" t="s">
        <v>39</v>
      </c>
      <c r="P1507" s="137">
        <v>0</v>
      </c>
      <c r="Q1507" s="137" t="s">
        <v>191</v>
      </c>
      <c r="R1507" s="137" t="s">
        <v>342</v>
      </c>
      <c r="S1507" s="137" t="s">
        <v>254</v>
      </c>
    </row>
    <row r="1508" spans="1:19" s="137" customFormat="1">
      <c r="A1508" s="137" t="s">
        <v>186</v>
      </c>
      <c r="B1508" s="137" t="s">
        <v>120</v>
      </c>
      <c r="C1508" s="137" t="s">
        <v>185</v>
      </c>
      <c r="D1508" s="137" t="s">
        <v>202</v>
      </c>
      <c r="E1508" s="137">
        <v>33277</v>
      </c>
      <c r="F1508" s="137" t="s">
        <v>5</v>
      </c>
      <c r="G1508" s="137" t="s">
        <v>28</v>
      </c>
      <c r="H1508" s="137" t="s">
        <v>341</v>
      </c>
      <c r="I1508" s="137">
        <v>513823664</v>
      </c>
      <c r="J1508" s="137" t="s">
        <v>180</v>
      </c>
      <c r="K1508" s="21">
        <v>46171.544502314813</v>
      </c>
      <c r="L1508" s="21">
        <v>46173.649305555555</v>
      </c>
      <c r="M1508" s="137" t="s">
        <v>358</v>
      </c>
      <c r="N1508" s="137" t="s">
        <v>360</v>
      </c>
      <c r="O1508" s="137" t="s">
        <v>35</v>
      </c>
      <c r="P1508" s="137">
        <v>0</v>
      </c>
      <c r="Q1508" s="137" t="s">
        <v>191</v>
      </c>
      <c r="R1508" s="137" t="s">
        <v>342</v>
      </c>
      <c r="S1508" s="137" t="s">
        <v>254</v>
      </c>
    </row>
    <row r="1509" spans="1:19" s="137" customFormat="1">
      <c r="A1509" s="137" t="s">
        <v>186</v>
      </c>
      <c r="B1509" s="137" t="s">
        <v>120</v>
      </c>
      <c r="C1509" s="137" t="s">
        <v>185</v>
      </c>
      <c r="D1509" s="137" t="s">
        <v>202</v>
      </c>
      <c r="E1509" s="137">
        <v>33277</v>
      </c>
      <c r="F1509" s="137" t="s">
        <v>5</v>
      </c>
      <c r="G1509" s="137" t="s">
        <v>28</v>
      </c>
      <c r="H1509" s="137" t="s">
        <v>341</v>
      </c>
      <c r="I1509" s="137">
        <v>513823664</v>
      </c>
      <c r="J1509" s="137" t="s">
        <v>180</v>
      </c>
      <c r="K1509" s="21">
        <v>46171.544502314813</v>
      </c>
      <c r="L1509" s="21">
        <v>46173.649305555555</v>
      </c>
      <c r="M1509" s="137" t="s">
        <v>358</v>
      </c>
      <c r="N1509" s="137" t="s">
        <v>361</v>
      </c>
      <c r="O1509" s="137" t="s">
        <v>41</v>
      </c>
      <c r="P1509" s="137">
        <v>0</v>
      </c>
      <c r="Q1509" s="137" t="s">
        <v>191</v>
      </c>
      <c r="R1509" s="137" t="s">
        <v>342</v>
      </c>
      <c r="S1509" s="137" t="s">
        <v>254</v>
      </c>
    </row>
    <row r="1510" spans="1:19" s="137" customFormat="1">
      <c r="A1510" s="137" t="s">
        <v>186</v>
      </c>
      <c r="B1510" s="137" t="s">
        <v>120</v>
      </c>
      <c r="C1510" s="137" t="s">
        <v>185</v>
      </c>
      <c r="D1510" s="137" t="s">
        <v>202</v>
      </c>
      <c r="E1510" s="137">
        <v>33277</v>
      </c>
      <c r="F1510" s="137" t="s">
        <v>5</v>
      </c>
      <c r="G1510" s="137" t="s">
        <v>28</v>
      </c>
      <c r="H1510" s="137" t="s">
        <v>341</v>
      </c>
      <c r="I1510" s="137">
        <v>513823664</v>
      </c>
      <c r="J1510" s="137" t="s">
        <v>180</v>
      </c>
      <c r="K1510" s="21">
        <v>46171.544502314813</v>
      </c>
      <c r="L1510" s="21">
        <v>46173.649305555555</v>
      </c>
      <c r="M1510" s="137" t="s">
        <v>362</v>
      </c>
      <c r="N1510" s="137" t="s">
        <v>363</v>
      </c>
      <c r="O1510" s="137" t="s">
        <v>37</v>
      </c>
      <c r="P1510" s="137">
        <v>0</v>
      </c>
      <c r="Q1510" s="137" t="s">
        <v>191</v>
      </c>
      <c r="R1510" s="137" t="s">
        <v>342</v>
      </c>
      <c r="S1510" s="137" t="s">
        <v>254</v>
      </c>
    </row>
    <row r="1511" spans="1:19" s="137" customFormat="1">
      <c r="A1511" s="137" t="s">
        <v>186</v>
      </c>
      <c r="B1511" s="137" t="s">
        <v>120</v>
      </c>
      <c r="C1511" s="137" t="s">
        <v>185</v>
      </c>
      <c r="D1511" s="137" t="s">
        <v>202</v>
      </c>
      <c r="E1511" s="137">
        <v>33277</v>
      </c>
      <c r="F1511" s="137" t="s">
        <v>5</v>
      </c>
      <c r="G1511" s="137" t="s">
        <v>28</v>
      </c>
      <c r="H1511" s="137" t="s">
        <v>341</v>
      </c>
      <c r="I1511" s="137">
        <v>513823664</v>
      </c>
      <c r="J1511" s="137" t="s">
        <v>180</v>
      </c>
      <c r="K1511" s="21">
        <v>46171.544502314813</v>
      </c>
      <c r="L1511" s="21">
        <v>46173.649305555555</v>
      </c>
      <c r="M1511" s="137" t="s">
        <v>364</v>
      </c>
      <c r="N1511" s="137" t="s">
        <v>365</v>
      </c>
      <c r="O1511" s="137" t="s">
        <v>35</v>
      </c>
      <c r="P1511" s="137">
        <v>0</v>
      </c>
      <c r="Q1511" s="137" t="s">
        <v>191</v>
      </c>
      <c r="R1511" s="137" t="s">
        <v>342</v>
      </c>
      <c r="S1511" s="137" t="s">
        <v>254</v>
      </c>
    </row>
    <row r="1512" spans="1:19" s="137" customFormat="1">
      <c r="A1512" s="137" t="s">
        <v>186</v>
      </c>
      <c r="B1512" s="137" t="s">
        <v>120</v>
      </c>
      <c r="C1512" s="137" t="s">
        <v>185</v>
      </c>
      <c r="D1512" s="137" t="s">
        <v>202</v>
      </c>
      <c r="E1512" s="137">
        <v>33277</v>
      </c>
      <c r="F1512" s="137" t="s">
        <v>5</v>
      </c>
      <c r="G1512" s="137" t="s">
        <v>28</v>
      </c>
      <c r="H1512" s="137" t="s">
        <v>341</v>
      </c>
      <c r="I1512" s="137">
        <v>513823664</v>
      </c>
      <c r="J1512" s="137" t="s">
        <v>180</v>
      </c>
      <c r="K1512" s="21">
        <v>46171.544502314813</v>
      </c>
      <c r="L1512" s="21">
        <v>46173.649305555555</v>
      </c>
      <c r="M1512" s="137" t="s">
        <v>364</v>
      </c>
      <c r="N1512" s="137" t="s">
        <v>366</v>
      </c>
      <c r="O1512" s="137" t="s">
        <v>35</v>
      </c>
      <c r="P1512" s="137">
        <v>0</v>
      </c>
      <c r="Q1512" s="137" t="s">
        <v>191</v>
      </c>
      <c r="R1512" s="137" t="s">
        <v>342</v>
      </c>
      <c r="S1512" s="137" t="s">
        <v>254</v>
      </c>
    </row>
    <row r="1513" spans="1:19" s="137" customFormat="1">
      <c r="A1513" s="137" t="s">
        <v>186</v>
      </c>
      <c r="B1513" s="137" t="s">
        <v>120</v>
      </c>
      <c r="C1513" s="137" t="s">
        <v>185</v>
      </c>
      <c r="D1513" s="137" t="s">
        <v>202</v>
      </c>
      <c r="E1513" s="137">
        <v>33277</v>
      </c>
      <c r="F1513" s="137" t="s">
        <v>5</v>
      </c>
      <c r="G1513" s="137" t="s">
        <v>28</v>
      </c>
      <c r="H1513" s="137" t="s">
        <v>341</v>
      </c>
      <c r="I1513" s="137">
        <v>513823664</v>
      </c>
      <c r="J1513" s="137" t="s">
        <v>180</v>
      </c>
      <c r="K1513" s="21">
        <v>46171.544502314813</v>
      </c>
      <c r="L1513" s="21">
        <v>46173.649305555555</v>
      </c>
      <c r="M1513" s="137" t="s">
        <v>364</v>
      </c>
      <c r="N1513" s="137" t="s">
        <v>367</v>
      </c>
      <c r="O1513" s="137" t="s">
        <v>41</v>
      </c>
      <c r="P1513" s="137">
        <v>0</v>
      </c>
      <c r="Q1513" s="137" t="s">
        <v>191</v>
      </c>
      <c r="R1513" s="137" t="s">
        <v>342</v>
      </c>
      <c r="S1513" s="137" t="s">
        <v>254</v>
      </c>
    </row>
    <row r="1514" spans="1:19" s="137" customFormat="1">
      <c r="A1514" s="137" t="s">
        <v>186</v>
      </c>
      <c r="B1514" s="137" t="s">
        <v>120</v>
      </c>
      <c r="C1514" s="137" t="s">
        <v>185</v>
      </c>
      <c r="D1514" s="137" t="s">
        <v>248</v>
      </c>
      <c r="E1514" s="137">
        <v>32699</v>
      </c>
      <c r="F1514" s="137" t="s">
        <v>5</v>
      </c>
      <c r="G1514" s="137" t="s">
        <v>28</v>
      </c>
      <c r="H1514" s="137" t="s">
        <v>341</v>
      </c>
      <c r="I1514" s="137">
        <v>513869263</v>
      </c>
      <c r="J1514" s="137" t="s">
        <v>180</v>
      </c>
      <c r="K1514" s="21">
        <v>46172.692291666666</v>
      </c>
      <c r="L1514" s="21">
        <v>46173.703888888886</v>
      </c>
      <c r="M1514" s="137" t="s">
        <v>287</v>
      </c>
      <c r="N1514" s="137" t="s">
        <v>287</v>
      </c>
      <c r="O1514" s="137" t="s">
        <v>35</v>
      </c>
      <c r="P1514" s="137">
        <v>0</v>
      </c>
      <c r="Q1514" s="137" t="s">
        <v>191</v>
      </c>
      <c r="R1514" s="137" t="s">
        <v>342</v>
      </c>
      <c r="S1514" s="137" t="s">
        <v>181</v>
      </c>
    </row>
    <row r="1515" spans="1:19" s="137" customFormat="1">
      <c r="A1515" s="137" t="s">
        <v>186</v>
      </c>
      <c r="B1515" s="137" t="s">
        <v>120</v>
      </c>
      <c r="C1515" s="137" t="s">
        <v>185</v>
      </c>
      <c r="D1515" s="137" t="s">
        <v>248</v>
      </c>
      <c r="E1515" s="137">
        <v>32699</v>
      </c>
      <c r="F1515" s="137" t="s">
        <v>5</v>
      </c>
      <c r="G1515" s="137" t="s">
        <v>28</v>
      </c>
      <c r="H1515" s="137" t="s">
        <v>341</v>
      </c>
      <c r="I1515" s="137">
        <v>513869263</v>
      </c>
      <c r="J1515" s="137" t="s">
        <v>180</v>
      </c>
      <c r="K1515" s="21">
        <v>46172.692291666666</v>
      </c>
      <c r="L1515" s="21">
        <v>46173.703888888886</v>
      </c>
      <c r="M1515" s="137" t="s">
        <v>343</v>
      </c>
      <c r="N1515" s="137" t="s">
        <v>288</v>
      </c>
      <c r="O1515" s="137" t="s">
        <v>39</v>
      </c>
      <c r="P1515" s="137">
        <v>0</v>
      </c>
      <c r="Q1515" s="137" t="s">
        <v>191</v>
      </c>
      <c r="R1515" s="137" t="s">
        <v>342</v>
      </c>
      <c r="S1515" s="137" t="s">
        <v>181</v>
      </c>
    </row>
    <row r="1516" spans="1:19" s="137" customFormat="1">
      <c r="A1516" s="137" t="s">
        <v>186</v>
      </c>
      <c r="B1516" s="137" t="s">
        <v>120</v>
      </c>
      <c r="C1516" s="137" t="s">
        <v>185</v>
      </c>
      <c r="D1516" s="137" t="s">
        <v>248</v>
      </c>
      <c r="E1516" s="137">
        <v>32699</v>
      </c>
      <c r="F1516" s="137" t="s">
        <v>5</v>
      </c>
      <c r="G1516" s="137" t="s">
        <v>28</v>
      </c>
      <c r="H1516" s="137" t="s">
        <v>341</v>
      </c>
      <c r="I1516" s="137">
        <v>513869263</v>
      </c>
      <c r="J1516" s="137" t="s">
        <v>180</v>
      </c>
      <c r="K1516" s="21">
        <v>46172.692291666666</v>
      </c>
      <c r="L1516" s="21">
        <v>46173.703888888886</v>
      </c>
      <c r="M1516" s="137" t="s">
        <v>343</v>
      </c>
      <c r="N1516" s="137" t="s">
        <v>193</v>
      </c>
      <c r="O1516" s="137" t="s">
        <v>35</v>
      </c>
      <c r="P1516" s="137">
        <v>0</v>
      </c>
      <c r="Q1516" s="137" t="s">
        <v>191</v>
      </c>
      <c r="R1516" s="137" t="s">
        <v>342</v>
      </c>
      <c r="S1516" s="137" t="s">
        <v>181</v>
      </c>
    </row>
    <row r="1517" spans="1:19" s="137" customFormat="1">
      <c r="A1517" s="137" t="s">
        <v>186</v>
      </c>
      <c r="B1517" s="137" t="s">
        <v>120</v>
      </c>
      <c r="C1517" s="137" t="s">
        <v>185</v>
      </c>
      <c r="D1517" s="137" t="s">
        <v>248</v>
      </c>
      <c r="E1517" s="137">
        <v>32699</v>
      </c>
      <c r="F1517" s="137" t="s">
        <v>5</v>
      </c>
      <c r="G1517" s="137" t="s">
        <v>28</v>
      </c>
      <c r="H1517" s="137" t="s">
        <v>341</v>
      </c>
      <c r="I1517" s="137">
        <v>513869263</v>
      </c>
      <c r="J1517" s="137" t="s">
        <v>180</v>
      </c>
      <c r="K1517" s="21">
        <v>46172.692291666666</v>
      </c>
      <c r="L1517" s="21">
        <v>46173.703888888886</v>
      </c>
      <c r="M1517" s="137" t="s">
        <v>344</v>
      </c>
      <c r="N1517" s="137" t="s">
        <v>345</v>
      </c>
      <c r="O1517" s="137" t="s">
        <v>39</v>
      </c>
      <c r="P1517" s="137">
        <v>0</v>
      </c>
      <c r="Q1517" s="137" t="s">
        <v>191</v>
      </c>
      <c r="R1517" s="137" t="s">
        <v>342</v>
      </c>
      <c r="S1517" s="137" t="s">
        <v>181</v>
      </c>
    </row>
    <row r="1518" spans="1:19" s="137" customFormat="1">
      <c r="A1518" s="137" t="s">
        <v>186</v>
      </c>
      <c r="B1518" s="137" t="s">
        <v>120</v>
      </c>
      <c r="C1518" s="137" t="s">
        <v>185</v>
      </c>
      <c r="D1518" s="137" t="s">
        <v>248</v>
      </c>
      <c r="E1518" s="137">
        <v>32699</v>
      </c>
      <c r="F1518" s="137" t="s">
        <v>5</v>
      </c>
      <c r="G1518" s="137" t="s">
        <v>28</v>
      </c>
      <c r="H1518" s="137" t="s">
        <v>341</v>
      </c>
      <c r="I1518" s="137">
        <v>513869263</v>
      </c>
      <c r="J1518" s="137" t="s">
        <v>180</v>
      </c>
      <c r="K1518" s="21">
        <v>46172.692291666666</v>
      </c>
      <c r="L1518" s="21">
        <v>46173.703888888886</v>
      </c>
      <c r="M1518" s="137" t="s">
        <v>344</v>
      </c>
      <c r="N1518" s="137" t="s">
        <v>346</v>
      </c>
      <c r="O1518" s="137" t="s">
        <v>39</v>
      </c>
      <c r="P1518" s="137">
        <v>0</v>
      </c>
      <c r="Q1518" s="137" t="s">
        <v>191</v>
      </c>
      <c r="R1518" s="137" t="s">
        <v>342</v>
      </c>
      <c r="S1518" s="137" t="s">
        <v>181</v>
      </c>
    </row>
    <row r="1519" spans="1:19" s="137" customFormat="1">
      <c r="A1519" s="137" t="s">
        <v>186</v>
      </c>
      <c r="B1519" s="137" t="s">
        <v>120</v>
      </c>
      <c r="C1519" s="137" t="s">
        <v>185</v>
      </c>
      <c r="D1519" s="137" t="s">
        <v>248</v>
      </c>
      <c r="E1519" s="137">
        <v>32699</v>
      </c>
      <c r="F1519" s="137" t="s">
        <v>5</v>
      </c>
      <c r="G1519" s="137" t="s">
        <v>28</v>
      </c>
      <c r="H1519" s="137" t="s">
        <v>341</v>
      </c>
      <c r="I1519" s="137">
        <v>513869263</v>
      </c>
      <c r="J1519" s="137" t="s">
        <v>180</v>
      </c>
      <c r="K1519" s="21">
        <v>46172.692291666666</v>
      </c>
      <c r="L1519" s="21">
        <v>46173.703888888886</v>
      </c>
      <c r="M1519" s="137" t="s">
        <v>347</v>
      </c>
      <c r="N1519" s="137" t="s">
        <v>348</v>
      </c>
      <c r="O1519" s="137" t="s">
        <v>41</v>
      </c>
      <c r="P1519" s="137">
        <v>0</v>
      </c>
      <c r="Q1519" s="137" t="s">
        <v>191</v>
      </c>
      <c r="R1519" s="137" t="s">
        <v>342</v>
      </c>
      <c r="S1519" s="137" t="s">
        <v>181</v>
      </c>
    </row>
    <row r="1520" spans="1:19" s="137" customFormat="1">
      <c r="A1520" s="137" t="s">
        <v>186</v>
      </c>
      <c r="B1520" s="137" t="s">
        <v>120</v>
      </c>
      <c r="C1520" s="137" t="s">
        <v>185</v>
      </c>
      <c r="D1520" s="137" t="s">
        <v>248</v>
      </c>
      <c r="E1520" s="137">
        <v>32699</v>
      </c>
      <c r="F1520" s="137" t="s">
        <v>5</v>
      </c>
      <c r="G1520" s="137" t="s">
        <v>28</v>
      </c>
      <c r="H1520" s="137" t="s">
        <v>341</v>
      </c>
      <c r="I1520" s="137">
        <v>513869263</v>
      </c>
      <c r="J1520" s="137" t="s">
        <v>180</v>
      </c>
      <c r="K1520" s="21">
        <v>46172.692291666666</v>
      </c>
      <c r="L1520" s="21">
        <v>46173.703888888886</v>
      </c>
      <c r="M1520" s="137" t="s">
        <v>347</v>
      </c>
      <c r="N1520" s="137" t="s">
        <v>349</v>
      </c>
      <c r="O1520" s="137" t="s">
        <v>39</v>
      </c>
      <c r="P1520" s="137">
        <v>0</v>
      </c>
      <c r="Q1520" s="137" t="s">
        <v>191</v>
      </c>
      <c r="R1520" s="137" t="s">
        <v>342</v>
      </c>
      <c r="S1520" s="137" t="s">
        <v>181</v>
      </c>
    </row>
    <row r="1521" spans="1:19" s="137" customFormat="1">
      <c r="A1521" s="137" t="s">
        <v>186</v>
      </c>
      <c r="B1521" s="137" t="s">
        <v>120</v>
      </c>
      <c r="C1521" s="137" t="s">
        <v>185</v>
      </c>
      <c r="D1521" s="137" t="s">
        <v>248</v>
      </c>
      <c r="E1521" s="137">
        <v>32699</v>
      </c>
      <c r="F1521" s="137" t="s">
        <v>5</v>
      </c>
      <c r="G1521" s="137" t="s">
        <v>28</v>
      </c>
      <c r="H1521" s="137" t="s">
        <v>341</v>
      </c>
      <c r="I1521" s="137">
        <v>513869263</v>
      </c>
      <c r="J1521" s="137" t="s">
        <v>180</v>
      </c>
      <c r="K1521" s="21">
        <v>46172.692291666666</v>
      </c>
      <c r="L1521" s="21">
        <v>46173.703888888886</v>
      </c>
      <c r="M1521" s="137" t="s">
        <v>347</v>
      </c>
      <c r="N1521" s="137" t="s">
        <v>329</v>
      </c>
      <c r="O1521" s="137" t="s">
        <v>35</v>
      </c>
      <c r="P1521" s="137">
        <v>0</v>
      </c>
      <c r="Q1521" s="137" t="s">
        <v>191</v>
      </c>
      <c r="R1521" s="137" t="s">
        <v>342</v>
      </c>
      <c r="S1521" s="137" t="s">
        <v>181</v>
      </c>
    </row>
    <row r="1522" spans="1:19" s="137" customFormat="1">
      <c r="A1522" s="137" t="s">
        <v>186</v>
      </c>
      <c r="B1522" s="137" t="s">
        <v>120</v>
      </c>
      <c r="C1522" s="137" t="s">
        <v>185</v>
      </c>
      <c r="D1522" s="137" t="s">
        <v>248</v>
      </c>
      <c r="E1522" s="137">
        <v>32699</v>
      </c>
      <c r="F1522" s="137" t="s">
        <v>5</v>
      </c>
      <c r="G1522" s="137" t="s">
        <v>28</v>
      </c>
      <c r="H1522" s="137" t="s">
        <v>341</v>
      </c>
      <c r="I1522" s="137">
        <v>513869263</v>
      </c>
      <c r="J1522" s="137" t="s">
        <v>180</v>
      </c>
      <c r="K1522" s="21">
        <v>46172.692291666666</v>
      </c>
      <c r="L1522" s="21">
        <v>46173.703888888886</v>
      </c>
      <c r="M1522" s="137" t="s">
        <v>347</v>
      </c>
      <c r="N1522" s="137" t="s">
        <v>194</v>
      </c>
      <c r="O1522" s="137" t="s">
        <v>41</v>
      </c>
      <c r="P1522" s="137">
        <v>0</v>
      </c>
      <c r="Q1522" s="137" t="s">
        <v>191</v>
      </c>
      <c r="R1522" s="137" t="s">
        <v>342</v>
      </c>
      <c r="S1522" s="137" t="s">
        <v>181</v>
      </c>
    </row>
    <row r="1523" spans="1:19" s="137" customFormat="1">
      <c r="A1523" s="137" t="s">
        <v>186</v>
      </c>
      <c r="B1523" s="137" t="s">
        <v>120</v>
      </c>
      <c r="C1523" s="137" t="s">
        <v>185</v>
      </c>
      <c r="D1523" s="137" t="s">
        <v>248</v>
      </c>
      <c r="E1523" s="137">
        <v>32699</v>
      </c>
      <c r="F1523" s="137" t="s">
        <v>5</v>
      </c>
      <c r="G1523" s="137" t="s">
        <v>28</v>
      </c>
      <c r="H1523" s="137" t="s">
        <v>341</v>
      </c>
      <c r="I1523" s="137">
        <v>513869263</v>
      </c>
      <c r="J1523" s="137" t="s">
        <v>180</v>
      </c>
      <c r="K1523" s="21">
        <v>46172.692291666666</v>
      </c>
      <c r="L1523" s="21">
        <v>46173.703888888886</v>
      </c>
      <c r="M1523" s="137" t="s">
        <v>347</v>
      </c>
      <c r="N1523" s="137" t="s">
        <v>350</v>
      </c>
      <c r="O1523" s="137" t="s">
        <v>39</v>
      </c>
      <c r="P1523" s="137">
        <v>0</v>
      </c>
      <c r="Q1523" s="137" t="s">
        <v>191</v>
      </c>
      <c r="R1523" s="137" t="s">
        <v>342</v>
      </c>
      <c r="S1523" s="137" t="s">
        <v>181</v>
      </c>
    </row>
    <row r="1524" spans="1:19" s="137" customFormat="1">
      <c r="A1524" s="137" t="s">
        <v>186</v>
      </c>
      <c r="B1524" s="137" t="s">
        <v>120</v>
      </c>
      <c r="C1524" s="137" t="s">
        <v>185</v>
      </c>
      <c r="D1524" s="137" t="s">
        <v>248</v>
      </c>
      <c r="E1524" s="137">
        <v>32699</v>
      </c>
      <c r="F1524" s="137" t="s">
        <v>5</v>
      </c>
      <c r="G1524" s="137" t="s">
        <v>28</v>
      </c>
      <c r="H1524" s="137" t="s">
        <v>341</v>
      </c>
      <c r="I1524" s="137">
        <v>513869263</v>
      </c>
      <c r="J1524" s="137" t="s">
        <v>180</v>
      </c>
      <c r="K1524" s="21">
        <v>46172.692291666666</v>
      </c>
      <c r="L1524" s="21">
        <v>46173.703888888886</v>
      </c>
      <c r="M1524" s="137" t="s">
        <v>347</v>
      </c>
      <c r="N1524" s="137" t="s">
        <v>195</v>
      </c>
      <c r="O1524" s="137" t="s">
        <v>41</v>
      </c>
      <c r="P1524" s="137">
        <v>0</v>
      </c>
      <c r="Q1524" s="137" t="s">
        <v>191</v>
      </c>
      <c r="R1524" s="137" t="s">
        <v>342</v>
      </c>
      <c r="S1524" s="137" t="s">
        <v>181</v>
      </c>
    </row>
    <row r="1525" spans="1:19" s="137" customFormat="1">
      <c r="A1525" s="137" t="s">
        <v>186</v>
      </c>
      <c r="B1525" s="137" t="s">
        <v>120</v>
      </c>
      <c r="C1525" s="137" t="s">
        <v>185</v>
      </c>
      <c r="D1525" s="137" t="s">
        <v>248</v>
      </c>
      <c r="E1525" s="137">
        <v>32699</v>
      </c>
      <c r="F1525" s="137" t="s">
        <v>5</v>
      </c>
      <c r="G1525" s="137" t="s">
        <v>28</v>
      </c>
      <c r="H1525" s="137" t="s">
        <v>341</v>
      </c>
      <c r="I1525" s="137">
        <v>513869263</v>
      </c>
      <c r="J1525" s="137" t="s">
        <v>180</v>
      </c>
      <c r="K1525" s="21">
        <v>46172.692291666666</v>
      </c>
      <c r="L1525" s="21">
        <v>46173.703888888886</v>
      </c>
      <c r="M1525" s="137" t="s">
        <v>347</v>
      </c>
      <c r="N1525" s="137" t="s">
        <v>351</v>
      </c>
      <c r="O1525" s="137" t="s">
        <v>35</v>
      </c>
      <c r="P1525" s="137">
        <v>0</v>
      </c>
      <c r="Q1525" s="137" t="s">
        <v>191</v>
      </c>
      <c r="R1525" s="137" t="s">
        <v>342</v>
      </c>
      <c r="S1525" s="137" t="s">
        <v>181</v>
      </c>
    </row>
    <row r="1526" spans="1:19" s="137" customFormat="1">
      <c r="A1526" s="137" t="s">
        <v>186</v>
      </c>
      <c r="B1526" s="137" t="s">
        <v>120</v>
      </c>
      <c r="C1526" s="137" t="s">
        <v>185</v>
      </c>
      <c r="D1526" s="137" t="s">
        <v>248</v>
      </c>
      <c r="E1526" s="137">
        <v>32699</v>
      </c>
      <c r="F1526" s="137" t="s">
        <v>5</v>
      </c>
      <c r="G1526" s="137" t="s">
        <v>28</v>
      </c>
      <c r="H1526" s="137" t="s">
        <v>341</v>
      </c>
      <c r="I1526" s="137">
        <v>513869263</v>
      </c>
      <c r="J1526" s="137" t="s">
        <v>180</v>
      </c>
      <c r="K1526" s="21">
        <v>46172.692291666666</v>
      </c>
      <c r="L1526" s="21">
        <v>46173.703888888886</v>
      </c>
      <c r="M1526" s="137" t="s">
        <v>347</v>
      </c>
      <c r="N1526" s="137" t="s">
        <v>196</v>
      </c>
      <c r="O1526" s="137" t="s">
        <v>41</v>
      </c>
      <c r="P1526" s="137">
        <v>0</v>
      </c>
      <c r="Q1526" s="137" t="s">
        <v>191</v>
      </c>
      <c r="R1526" s="137" t="s">
        <v>342</v>
      </c>
      <c r="S1526" s="137" t="s">
        <v>181</v>
      </c>
    </row>
    <row r="1527" spans="1:19" s="137" customFormat="1">
      <c r="A1527" s="137" t="s">
        <v>186</v>
      </c>
      <c r="B1527" s="137" t="s">
        <v>120</v>
      </c>
      <c r="C1527" s="137" t="s">
        <v>185</v>
      </c>
      <c r="D1527" s="137" t="s">
        <v>248</v>
      </c>
      <c r="E1527" s="137">
        <v>32699</v>
      </c>
      <c r="F1527" s="137" t="s">
        <v>5</v>
      </c>
      <c r="G1527" s="137" t="s">
        <v>28</v>
      </c>
      <c r="H1527" s="137" t="s">
        <v>341</v>
      </c>
      <c r="I1527" s="137">
        <v>513869263</v>
      </c>
      <c r="J1527" s="137" t="s">
        <v>180</v>
      </c>
      <c r="K1527" s="21">
        <v>46172.692291666666</v>
      </c>
      <c r="L1527" s="21">
        <v>46173.703888888886</v>
      </c>
      <c r="M1527" s="137" t="s">
        <v>352</v>
      </c>
      <c r="N1527" s="137" t="s">
        <v>352</v>
      </c>
      <c r="O1527" s="137" t="s">
        <v>35</v>
      </c>
      <c r="P1527" s="137">
        <v>0</v>
      </c>
      <c r="Q1527" s="137" t="s">
        <v>191</v>
      </c>
      <c r="R1527" s="137" t="s">
        <v>342</v>
      </c>
      <c r="S1527" s="137" t="s">
        <v>181</v>
      </c>
    </row>
    <row r="1528" spans="1:19" s="137" customFormat="1">
      <c r="A1528" s="137" t="s">
        <v>186</v>
      </c>
      <c r="B1528" s="137" t="s">
        <v>120</v>
      </c>
      <c r="C1528" s="137" t="s">
        <v>185</v>
      </c>
      <c r="D1528" s="137" t="s">
        <v>248</v>
      </c>
      <c r="E1528" s="137">
        <v>32699</v>
      </c>
      <c r="F1528" s="137" t="s">
        <v>5</v>
      </c>
      <c r="G1528" s="137" t="s">
        <v>28</v>
      </c>
      <c r="H1528" s="137" t="s">
        <v>341</v>
      </c>
      <c r="I1528" s="137">
        <v>513869263</v>
      </c>
      <c r="J1528" s="137" t="s">
        <v>180</v>
      </c>
      <c r="K1528" s="21">
        <v>46172.692291666666</v>
      </c>
      <c r="L1528" s="21">
        <v>46173.703888888886</v>
      </c>
      <c r="M1528" s="137" t="s">
        <v>353</v>
      </c>
      <c r="N1528" s="137" t="s">
        <v>197</v>
      </c>
      <c r="O1528" s="137" t="s">
        <v>41</v>
      </c>
      <c r="P1528" s="137">
        <v>0</v>
      </c>
      <c r="Q1528" s="137" t="s">
        <v>191</v>
      </c>
      <c r="R1528" s="137" t="s">
        <v>342</v>
      </c>
      <c r="S1528" s="137" t="s">
        <v>181</v>
      </c>
    </row>
    <row r="1529" spans="1:19" s="137" customFormat="1">
      <c r="A1529" s="137" t="s">
        <v>186</v>
      </c>
      <c r="B1529" s="137" t="s">
        <v>120</v>
      </c>
      <c r="C1529" s="137" t="s">
        <v>185</v>
      </c>
      <c r="D1529" s="137" t="s">
        <v>248</v>
      </c>
      <c r="E1529" s="137">
        <v>32699</v>
      </c>
      <c r="F1529" s="137" t="s">
        <v>5</v>
      </c>
      <c r="G1529" s="137" t="s">
        <v>28</v>
      </c>
      <c r="H1529" s="137" t="s">
        <v>341</v>
      </c>
      <c r="I1529" s="137">
        <v>513869263</v>
      </c>
      <c r="J1529" s="137" t="s">
        <v>180</v>
      </c>
      <c r="K1529" s="21">
        <v>46172.692291666666</v>
      </c>
      <c r="L1529" s="21">
        <v>46173.703888888886</v>
      </c>
      <c r="M1529" s="137" t="s">
        <v>353</v>
      </c>
      <c r="N1529" s="137" t="s">
        <v>330</v>
      </c>
      <c r="O1529" s="137" t="s">
        <v>41</v>
      </c>
      <c r="P1529" s="137">
        <v>0</v>
      </c>
      <c r="Q1529" s="137" t="s">
        <v>191</v>
      </c>
      <c r="R1529" s="137" t="s">
        <v>342</v>
      </c>
      <c r="S1529" s="137" t="s">
        <v>181</v>
      </c>
    </row>
    <row r="1530" spans="1:19" s="137" customFormat="1">
      <c r="A1530" s="137" t="s">
        <v>186</v>
      </c>
      <c r="B1530" s="137" t="s">
        <v>120</v>
      </c>
      <c r="C1530" s="137" t="s">
        <v>185</v>
      </c>
      <c r="D1530" s="137" t="s">
        <v>248</v>
      </c>
      <c r="E1530" s="137">
        <v>32699</v>
      </c>
      <c r="F1530" s="137" t="s">
        <v>5</v>
      </c>
      <c r="G1530" s="137" t="s">
        <v>28</v>
      </c>
      <c r="H1530" s="137" t="s">
        <v>341</v>
      </c>
      <c r="I1530" s="137">
        <v>513869263</v>
      </c>
      <c r="J1530" s="137" t="s">
        <v>180</v>
      </c>
      <c r="K1530" s="21">
        <v>46172.692291666666</v>
      </c>
      <c r="L1530" s="21">
        <v>46173.703888888886</v>
      </c>
      <c r="M1530" s="137" t="s">
        <v>353</v>
      </c>
      <c r="N1530" s="137" t="s">
        <v>354</v>
      </c>
      <c r="O1530" s="137" t="s">
        <v>39</v>
      </c>
      <c r="P1530" s="137">
        <v>0</v>
      </c>
      <c r="Q1530" s="137" t="s">
        <v>191</v>
      </c>
      <c r="R1530" s="137" t="s">
        <v>342</v>
      </c>
      <c r="S1530" s="137" t="s">
        <v>181</v>
      </c>
    </row>
    <row r="1531" spans="1:19" s="137" customFormat="1">
      <c r="A1531" s="137" t="s">
        <v>186</v>
      </c>
      <c r="B1531" s="137" t="s">
        <v>120</v>
      </c>
      <c r="C1531" s="137" t="s">
        <v>185</v>
      </c>
      <c r="D1531" s="137" t="s">
        <v>248</v>
      </c>
      <c r="E1531" s="137">
        <v>32699</v>
      </c>
      <c r="F1531" s="137" t="s">
        <v>5</v>
      </c>
      <c r="G1531" s="137" t="s">
        <v>28</v>
      </c>
      <c r="H1531" s="137" t="s">
        <v>341</v>
      </c>
      <c r="I1531" s="137">
        <v>513869263</v>
      </c>
      <c r="J1531" s="137" t="s">
        <v>180</v>
      </c>
      <c r="K1531" s="21">
        <v>46172.692291666666</v>
      </c>
      <c r="L1531" s="21">
        <v>46173.703888888886</v>
      </c>
      <c r="M1531" s="137" t="s">
        <v>353</v>
      </c>
      <c r="N1531" s="137" t="s">
        <v>355</v>
      </c>
      <c r="O1531" s="137" t="s">
        <v>35</v>
      </c>
      <c r="P1531" s="137">
        <v>0</v>
      </c>
      <c r="Q1531" s="137" t="s">
        <v>191</v>
      </c>
      <c r="R1531" s="137" t="s">
        <v>342</v>
      </c>
      <c r="S1531" s="137" t="s">
        <v>181</v>
      </c>
    </row>
    <row r="1532" spans="1:19" s="137" customFormat="1">
      <c r="A1532" s="137" t="s">
        <v>186</v>
      </c>
      <c r="B1532" s="137" t="s">
        <v>120</v>
      </c>
      <c r="C1532" s="137" t="s">
        <v>185</v>
      </c>
      <c r="D1532" s="137" t="s">
        <v>248</v>
      </c>
      <c r="E1532" s="137">
        <v>32699</v>
      </c>
      <c r="F1532" s="137" t="s">
        <v>5</v>
      </c>
      <c r="G1532" s="137" t="s">
        <v>28</v>
      </c>
      <c r="H1532" s="137" t="s">
        <v>341</v>
      </c>
      <c r="I1532" s="137">
        <v>513869263</v>
      </c>
      <c r="J1532" s="137" t="s">
        <v>180</v>
      </c>
      <c r="K1532" s="21">
        <v>46172.692291666666</v>
      </c>
      <c r="L1532" s="21">
        <v>46173.703888888886</v>
      </c>
      <c r="M1532" s="137" t="s">
        <v>353</v>
      </c>
      <c r="N1532" s="137" t="s">
        <v>356</v>
      </c>
      <c r="O1532" s="137" t="s">
        <v>39</v>
      </c>
      <c r="P1532" s="137">
        <v>0</v>
      </c>
      <c r="Q1532" s="137" t="s">
        <v>191</v>
      </c>
      <c r="R1532" s="137" t="s">
        <v>342</v>
      </c>
      <c r="S1532" s="137" t="s">
        <v>181</v>
      </c>
    </row>
    <row r="1533" spans="1:19" s="137" customFormat="1">
      <c r="A1533" s="137" t="s">
        <v>186</v>
      </c>
      <c r="B1533" s="137" t="s">
        <v>120</v>
      </c>
      <c r="C1533" s="137" t="s">
        <v>185</v>
      </c>
      <c r="D1533" s="137" t="s">
        <v>248</v>
      </c>
      <c r="E1533" s="137">
        <v>32699</v>
      </c>
      <c r="F1533" s="137" t="s">
        <v>5</v>
      </c>
      <c r="G1533" s="137" t="s">
        <v>28</v>
      </c>
      <c r="H1533" s="137" t="s">
        <v>341</v>
      </c>
      <c r="I1533" s="137">
        <v>513869263</v>
      </c>
      <c r="J1533" s="137" t="s">
        <v>180</v>
      </c>
      <c r="K1533" s="21">
        <v>46172.692291666666</v>
      </c>
      <c r="L1533" s="21">
        <v>46173.703888888886</v>
      </c>
      <c r="M1533" s="137" t="s">
        <v>353</v>
      </c>
      <c r="N1533" s="137" t="s">
        <v>357</v>
      </c>
      <c r="O1533" s="137" t="s">
        <v>39</v>
      </c>
      <c r="P1533" s="137">
        <v>0</v>
      </c>
      <c r="Q1533" s="137" t="s">
        <v>191</v>
      </c>
      <c r="R1533" s="137" t="s">
        <v>342</v>
      </c>
      <c r="S1533" s="137" t="s">
        <v>181</v>
      </c>
    </row>
    <row r="1534" spans="1:19" s="137" customFormat="1">
      <c r="A1534" s="137" t="s">
        <v>186</v>
      </c>
      <c r="B1534" s="137" t="s">
        <v>120</v>
      </c>
      <c r="C1534" s="137" t="s">
        <v>185</v>
      </c>
      <c r="D1534" s="137" t="s">
        <v>248</v>
      </c>
      <c r="E1534" s="137">
        <v>32699</v>
      </c>
      <c r="F1534" s="137" t="s">
        <v>5</v>
      </c>
      <c r="G1534" s="137" t="s">
        <v>28</v>
      </c>
      <c r="H1534" s="137" t="s">
        <v>341</v>
      </c>
      <c r="I1534" s="137">
        <v>513869263</v>
      </c>
      <c r="J1534" s="137" t="s">
        <v>180</v>
      </c>
      <c r="K1534" s="21">
        <v>46172.692291666666</v>
      </c>
      <c r="L1534" s="21">
        <v>46173.703888888886</v>
      </c>
      <c r="M1534" s="137" t="s">
        <v>358</v>
      </c>
      <c r="N1534" s="137" t="s">
        <v>359</v>
      </c>
      <c r="O1534" s="137" t="s">
        <v>39</v>
      </c>
      <c r="P1534" s="137">
        <v>0</v>
      </c>
      <c r="Q1534" s="137" t="s">
        <v>191</v>
      </c>
      <c r="R1534" s="137" t="s">
        <v>342</v>
      </c>
      <c r="S1534" s="137" t="s">
        <v>181</v>
      </c>
    </row>
    <row r="1535" spans="1:19" s="137" customFormat="1">
      <c r="A1535" s="137" t="s">
        <v>186</v>
      </c>
      <c r="B1535" s="137" t="s">
        <v>120</v>
      </c>
      <c r="C1535" s="137" t="s">
        <v>185</v>
      </c>
      <c r="D1535" s="137" t="s">
        <v>248</v>
      </c>
      <c r="E1535" s="137">
        <v>32699</v>
      </c>
      <c r="F1535" s="137" t="s">
        <v>5</v>
      </c>
      <c r="G1535" s="137" t="s">
        <v>28</v>
      </c>
      <c r="H1535" s="137" t="s">
        <v>341</v>
      </c>
      <c r="I1535" s="137">
        <v>513869263</v>
      </c>
      <c r="J1535" s="137" t="s">
        <v>180</v>
      </c>
      <c r="K1535" s="21">
        <v>46172.692291666666</v>
      </c>
      <c r="L1535" s="21">
        <v>46173.703888888886</v>
      </c>
      <c r="M1535" s="137" t="s">
        <v>358</v>
      </c>
      <c r="N1535" s="137" t="s">
        <v>360</v>
      </c>
      <c r="O1535" s="137" t="s">
        <v>35</v>
      </c>
      <c r="P1535" s="137">
        <v>0</v>
      </c>
      <c r="Q1535" s="137" t="s">
        <v>191</v>
      </c>
      <c r="R1535" s="137" t="s">
        <v>342</v>
      </c>
      <c r="S1535" s="137" t="s">
        <v>181</v>
      </c>
    </row>
    <row r="1536" spans="1:19" s="137" customFormat="1">
      <c r="A1536" s="137" t="s">
        <v>186</v>
      </c>
      <c r="B1536" s="137" t="s">
        <v>120</v>
      </c>
      <c r="C1536" s="137" t="s">
        <v>185</v>
      </c>
      <c r="D1536" s="137" t="s">
        <v>248</v>
      </c>
      <c r="E1536" s="137">
        <v>32699</v>
      </c>
      <c r="F1536" s="137" t="s">
        <v>5</v>
      </c>
      <c r="G1536" s="137" t="s">
        <v>28</v>
      </c>
      <c r="H1536" s="137" t="s">
        <v>341</v>
      </c>
      <c r="I1536" s="137">
        <v>513869263</v>
      </c>
      <c r="J1536" s="137" t="s">
        <v>180</v>
      </c>
      <c r="K1536" s="21">
        <v>46172.692291666666</v>
      </c>
      <c r="L1536" s="21">
        <v>46173.703888888886</v>
      </c>
      <c r="M1536" s="137" t="s">
        <v>358</v>
      </c>
      <c r="N1536" s="137" t="s">
        <v>361</v>
      </c>
      <c r="O1536" s="137" t="s">
        <v>41</v>
      </c>
      <c r="P1536" s="137">
        <v>0</v>
      </c>
      <c r="Q1536" s="137" t="s">
        <v>191</v>
      </c>
      <c r="R1536" s="137" t="s">
        <v>342</v>
      </c>
      <c r="S1536" s="137" t="s">
        <v>181</v>
      </c>
    </row>
    <row r="1537" spans="1:19" s="137" customFormat="1">
      <c r="A1537" s="137" t="s">
        <v>186</v>
      </c>
      <c r="B1537" s="137" t="s">
        <v>120</v>
      </c>
      <c r="C1537" s="137" t="s">
        <v>185</v>
      </c>
      <c r="D1537" s="137" t="s">
        <v>248</v>
      </c>
      <c r="E1537" s="137">
        <v>32699</v>
      </c>
      <c r="F1537" s="137" t="s">
        <v>5</v>
      </c>
      <c r="G1537" s="137" t="s">
        <v>28</v>
      </c>
      <c r="H1537" s="137" t="s">
        <v>341</v>
      </c>
      <c r="I1537" s="137">
        <v>513869263</v>
      </c>
      <c r="J1537" s="137" t="s">
        <v>180</v>
      </c>
      <c r="K1537" s="21">
        <v>46172.692291666666</v>
      </c>
      <c r="L1537" s="21">
        <v>46173.703888888886</v>
      </c>
      <c r="M1537" s="137" t="s">
        <v>362</v>
      </c>
      <c r="N1537" s="137" t="s">
        <v>363</v>
      </c>
      <c r="O1537" s="137" t="s">
        <v>37</v>
      </c>
      <c r="P1537" s="137">
        <v>0</v>
      </c>
      <c r="Q1537" s="137" t="s">
        <v>191</v>
      </c>
      <c r="R1537" s="137" t="s">
        <v>342</v>
      </c>
      <c r="S1537" s="137" t="s">
        <v>181</v>
      </c>
    </row>
    <row r="1538" spans="1:19" s="137" customFormat="1">
      <c r="A1538" s="137" t="s">
        <v>186</v>
      </c>
      <c r="B1538" s="137" t="s">
        <v>120</v>
      </c>
      <c r="C1538" s="137" t="s">
        <v>185</v>
      </c>
      <c r="D1538" s="137" t="s">
        <v>248</v>
      </c>
      <c r="E1538" s="137">
        <v>32699</v>
      </c>
      <c r="F1538" s="137" t="s">
        <v>5</v>
      </c>
      <c r="G1538" s="137" t="s">
        <v>28</v>
      </c>
      <c r="H1538" s="137" t="s">
        <v>341</v>
      </c>
      <c r="I1538" s="137">
        <v>513869263</v>
      </c>
      <c r="J1538" s="137" t="s">
        <v>180</v>
      </c>
      <c r="K1538" s="21">
        <v>46172.692291666666</v>
      </c>
      <c r="L1538" s="21">
        <v>46173.703888888886</v>
      </c>
      <c r="M1538" s="137" t="s">
        <v>364</v>
      </c>
      <c r="N1538" s="137" t="s">
        <v>365</v>
      </c>
      <c r="O1538" s="137" t="s">
        <v>35</v>
      </c>
      <c r="P1538" s="137">
        <v>0</v>
      </c>
      <c r="Q1538" s="137" t="s">
        <v>191</v>
      </c>
      <c r="R1538" s="137" t="s">
        <v>342</v>
      </c>
      <c r="S1538" s="137" t="s">
        <v>181</v>
      </c>
    </row>
    <row r="1539" spans="1:19" s="137" customFormat="1">
      <c r="A1539" s="137" t="s">
        <v>186</v>
      </c>
      <c r="B1539" s="137" t="s">
        <v>120</v>
      </c>
      <c r="C1539" s="137" t="s">
        <v>185</v>
      </c>
      <c r="D1539" s="137" t="s">
        <v>248</v>
      </c>
      <c r="E1539" s="137">
        <v>32699</v>
      </c>
      <c r="F1539" s="137" t="s">
        <v>5</v>
      </c>
      <c r="G1539" s="137" t="s">
        <v>28</v>
      </c>
      <c r="H1539" s="137" t="s">
        <v>341</v>
      </c>
      <c r="I1539" s="137">
        <v>513869263</v>
      </c>
      <c r="J1539" s="137" t="s">
        <v>180</v>
      </c>
      <c r="K1539" s="21">
        <v>46172.692291666666</v>
      </c>
      <c r="L1539" s="21">
        <v>46173.703888888886</v>
      </c>
      <c r="M1539" s="137" t="s">
        <v>364</v>
      </c>
      <c r="N1539" s="137" t="s">
        <v>366</v>
      </c>
      <c r="O1539" s="137" t="s">
        <v>35</v>
      </c>
      <c r="P1539" s="137">
        <v>0</v>
      </c>
      <c r="Q1539" s="137" t="s">
        <v>191</v>
      </c>
      <c r="R1539" s="137" t="s">
        <v>342</v>
      </c>
      <c r="S1539" s="137" t="s">
        <v>181</v>
      </c>
    </row>
    <row r="1540" spans="1:19" s="137" customFormat="1">
      <c r="A1540" s="137" t="s">
        <v>186</v>
      </c>
      <c r="B1540" s="137" t="s">
        <v>120</v>
      </c>
      <c r="C1540" s="137" t="s">
        <v>185</v>
      </c>
      <c r="D1540" s="137" t="s">
        <v>248</v>
      </c>
      <c r="E1540" s="137">
        <v>32699</v>
      </c>
      <c r="F1540" s="137" t="s">
        <v>5</v>
      </c>
      <c r="G1540" s="137" t="s">
        <v>28</v>
      </c>
      <c r="H1540" s="137" t="s">
        <v>341</v>
      </c>
      <c r="I1540" s="137">
        <v>513869263</v>
      </c>
      <c r="J1540" s="137" t="s">
        <v>180</v>
      </c>
      <c r="K1540" s="21">
        <v>46172.692291666666</v>
      </c>
      <c r="L1540" s="21">
        <v>46173.703888888886</v>
      </c>
      <c r="M1540" s="137" t="s">
        <v>364</v>
      </c>
      <c r="N1540" s="137" t="s">
        <v>367</v>
      </c>
      <c r="O1540" s="137" t="s">
        <v>41</v>
      </c>
      <c r="P1540" s="137">
        <v>0</v>
      </c>
      <c r="Q1540" s="137" t="s">
        <v>191</v>
      </c>
      <c r="R1540" s="137" t="s">
        <v>342</v>
      </c>
      <c r="S1540" s="137" t="s">
        <v>181</v>
      </c>
    </row>
    <row r="1541" spans="1:19" s="137" customFormat="1">
      <c r="A1541" s="137" t="s">
        <v>186</v>
      </c>
      <c r="B1541" s="137" t="s">
        <v>120</v>
      </c>
      <c r="C1541" s="137" t="s">
        <v>185</v>
      </c>
      <c r="D1541" s="137" t="s">
        <v>248</v>
      </c>
      <c r="E1541" s="137">
        <v>32699</v>
      </c>
      <c r="F1541" s="137" t="s">
        <v>5</v>
      </c>
      <c r="G1541" s="137" t="s">
        <v>28</v>
      </c>
      <c r="H1541" s="137" t="s">
        <v>341</v>
      </c>
      <c r="I1541" s="137">
        <v>513866828</v>
      </c>
      <c r="J1541" s="137" t="s">
        <v>180</v>
      </c>
      <c r="K1541" s="21">
        <v>46172.656342592592</v>
      </c>
      <c r="L1541" s="21">
        <v>46173.704861111109</v>
      </c>
      <c r="M1541" s="137" t="s">
        <v>287</v>
      </c>
      <c r="N1541" s="137" t="s">
        <v>287</v>
      </c>
      <c r="O1541" s="137" t="s">
        <v>35</v>
      </c>
      <c r="P1541" s="137">
        <v>0</v>
      </c>
      <c r="Q1541" s="137" t="s">
        <v>191</v>
      </c>
      <c r="R1541" s="137" t="s">
        <v>342</v>
      </c>
      <c r="S1541" s="137" t="s">
        <v>254</v>
      </c>
    </row>
    <row r="1542" spans="1:19" s="137" customFormat="1">
      <c r="A1542" s="137" t="s">
        <v>186</v>
      </c>
      <c r="B1542" s="137" t="s">
        <v>120</v>
      </c>
      <c r="C1542" s="137" t="s">
        <v>185</v>
      </c>
      <c r="D1542" s="137" t="s">
        <v>248</v>
      </c>
      <c r="E1542" s="137">
        <v>32699</v>
      </c>
      <c r="F1542" s="137" t="s">
        <v>5</v>
      </c>
      <c r="G1542" s="137" t="s">
        <v>28</v>
      </c>
      <c r="H1542" s="137" t="s">
        <v>341</v>
      </c>
      <c r="I1542" s="137">
        <v>513866828</v>
      </c>
      <c r="J1542" s="137" t="s">
        <v>180</v>
      </c>
      <c r="K1542" s="21">
        <v>46172.656342592592</v>
      </c>
      <c r="L1542" s="21">
        <v>46173.704861111109</v>
      </c>
      <c r="M1542" s="137" t="s">
        <v>343</v>
      </c>
      <c r="N1542" s="137" t="s">
        <v>288</v>
      </c>
      <c r="O1542" s="137" t="s">
        <v>39</v>
      </c>
      <c r="P1542" s="137">
        <v>0</v>
      </c>
      <c r="Q1542" s="137" t="s">
        <v>191</v>
      </c>
      <c r="R1542" s="137" t="s">
        <v>342</v>
      </c>
      <c r="S1542" s="137" t="s">
        <v>254</v>
      </c>
    </row>
    <row r="1543" spans="1:19" s="137" customFormat="1">
      <c r="A1543" s="137" t="s">
        <v>186</v>
      </c>
      <c r="B1543" s="137" t="s">
        <v>120</v>
      </c>
      <c r="C1543" s="137" t="s">
        <v>185</v>
      </c>
      <c r="D1543" s="137" t="s">
        <v>248</v>
      </c>
      <c r="E1543" s="137">
        <v>32699</v>
      </c>
      <c r="F1543" s="137" t="s">
        <v>5</v>
      </c>
      <c r="G1543" s="137" t="s">
        <v>28</v>
      </c>
      <c r="H1543" s="137" t="s">
        <v>341</v>
      </c>
      <c r="I1543" s="137">
        <v>513866828</v>
      </c>
      <c r="J1543" s="137" t="s">
        <v>180</v>
      </c>
      <c r="K1543" s="21">
        <v>46172.656342592592</v>
      </c>
      <c r="L1543" s="21">
        <v>46173.704861111109</v>
      </c>
      <c r="M1543" s="137" t="s">
        <v>343</v>
      </c>
      <c r="N1543" s="137" t="s">
        <v>193</v>
      </c>
      <c r="O1543" s="137" t="s">
        <v>35</v>
      </c>
      <c r="P1543" s="137">
        <v>0</v>
      </c>
      <c r="Q1543" s="137" t="s">
        <v>191</v>
      </c>
      <c r="R1543" s="137" t="s">
        <v>342</v>
      </c>
      <c r="S1543" s="137" t="s">
        <v>254</v>
      </c>
    </row>
    <row r="1544" spans="1:19" s="137" customFormat="1">
      <c r="A1544" s="137" t="s">
        <v>186</v>
      </c>
      <c r="B1544" s="137" t="s">
        <v>120</v>
      </c>
      <c r="C1544" s="137" t="s">
        <v>185</v>
      </c>
      <c r="D1544" s="137" t="s">
        <v>248</v>
      </c>
      <c r="E1544" s="137">
        <v>32699</v>
      </c>
      <c r="F1544" s="137" t="s">
        <v>5</v>
      </c>
      <c r="G1544" s="137" t="s">
        <v>28</v>
      </c>
      <c r="H1544" s="137" t="s">
        <v>341</v>
      </c>
      <c r="I1544" s="137">
        <v>513866828</v>
      </c>
      <c r="J1544" s="137" t="s">
        <v>180</v>
      </c>
      <c r="K1544" s="21">
        <v>46172.656342592592</v>
      </c>
      <c r="L1544" s="21">
        <v>46173.704861111109</v>
      </c>
      <c r="M1544" s="137" t="s">
        <v>344</v>
      </c>
      <c r="N1544" s="137" t="s">
        <v>345</v>
      </c>
      <c r="O1544" s="137" t="s">
        <v>39</v>
      </c>
      <c r="P1544" s="137">
        <v>0</v>
      </c>
      <c r="Q1544" s="137" t="s">
        <v>191</v>
      </c>
      <c r="R1544" s="137" t="s">
        <v>342</v>
      </c>
      <c r="S1544" s="137" t="s">
        <v>254</v>
      </c>
    </row>
    <row r="1545" spans="1:19" s="137" customFormat="1">
      <c r="A1545" s="137" t="s">
        <v>186</v>
      </c>
      <c r="B1545" s="137" t="s">
        <v>120</v>
      </c>
      <c r="C1545" s="137" t="s">
        <v>185</v>
      </c>
      <c r="D1545" s="137" t="s">
        <v>248</v>
      </c>
      <c r="E1545" s="137">
        <v>32699</v>
      </c>
      <c r="F1545" s="137" t="s">
        <v>5</v>
      </c>
      <c r="G1545" s="137" t="s">
        <v>28</v>
      </c>
      <c r="H1545" s="137" t="s">
        <v>341</v>
      </c>
      <c r="I1545" s="137">
        <v>513866828</v>
      </c>
      <c r="J1545" s="137" t="s">
        <v>180</v>
      </c>
      <c r="K1545" s="21">
        <v>46172.656342592592</v>
      </c>
      <c r="L1545" s="21">
        <v>46173.704861111109</v>
      </c>
      <c r="M1545" s="137" t="s">
        <v>344</v>
      </c>
      <c r="N1545" s="137" t="s">
        <v>346</v>
      </c>
      <c r="O1545" s="137" t="s">
        <v>39</v>
      </c>
      <c r="P1545" s="137">
        <v>0</v>
      </c>
      <c r="Q1545" s="137" t="s">
        <v>191</v>
      </c>
      <c r="R1545" s="137" t="s">
        <v>342</v>
      </c>
      <c r="S1545" s="137" t="s">
        <v>254</v>
      </c>
    </row>
    <row r="1546" spans="1:19" s="137" customFormat="1">
      <c r="A1546" s="137" t="s">
        <v>186</v>
      </c>
      <c r="B1546" s="137" t="s">
        <v>120</v>
      </c>
      <c r="C1546" s="137" t="s">
        <v>185</v>
      </c>
      <c r="D1546" s="137" t="s">
        <v>248</v>
      </c>
      <c r="E1546" s="137">
        <v>32699</v>
      </c>
      <c r="F1546" s="137" t="s">
        <v>5</v>
      </c>
      <c r="G1546" s="137" t="s">
        <v>28</v>
      </c>
      <c r="H1546" s="137" t="s">
        <v>341</v>
      </c>
      <c r="I1546" s="137">
        <v>513866828</v>
      </c>
      <c r="J1546" s="137" t="s">
        <v>180</v>
      </c>
      <c r="K1546" s="21">
        <v>46172.656342592592</v>
      </c>
      <c r="L1546" s="21">
        <v>46173.704861111109</v>
      </c>
      <c r="M1546" s="137" t="s">
        <v>347</v>
      </c>
      <c r="N1546" s="137" t="s">
        <v>348</v>
      </c>
      <c r="O1546" s="137" t="s">
        <v>41</v>
      </c>
      <c r="P1546" s="137">
        <v>0</v>
      </c>
      <c r="Q1546" s="137" t="s">
        <v>191</v>
      </c>
      <c r="R1546" s="137" t="s">
        <v>342</v>
      </c>
      <c r="S1546" s="137" t="s">
        <v>254</v>
      </c>
    </row>
    <row r="1547" spans="1:19" s="137" customFormat="1">
      <c r="A1547" s="137" t="s">
        <v>186</v>
      </c>
      <c r="B1547" s="137" t="s">
        <v>120</v>
      </c>
      <c r="C1547" s="137" t="s">
        <v>185</v>
      </c>
      <c r="D1547" s="137" t="s">
        <v>248</v>
      </c>
      <c r="E1547" s="137">
        <v>32699</v>
      </c>
      <c r="F1547" s="137" t="s">
        <v>5</v>
      </c>
      <c r="G1547" s="137" t="s">
        <v>28</v>
      </c>
      <c r="H1547" s="137" t="s">
        <v>341</v>
      </c>
      <c r="I1547" s="137">
        <v>513866828</v>
      </c>
      <c r="J1547" s="137" t="s">
        <v>180</v>
      </c>
      <c r="K1547" s="21">
        <v>46172.656342592592</v>
      </c>
      <c r="L1547" s="21">
        <v>46173.704861111109</v>
      </c>
      <c r="M1547" s="137" t="s">
        <v>347</v>
      </c>
      <c r="N1547" s="137" t="s">
        <v>349</v>
      </c>
      <c r="O1547" s="137" t="s">
        <v>39</v>
      </c>
      <c r="P1547" s="137">
        <v>0</v>
      </c>
      <c r="Q1547" s="137" t="s">
        <v>191</v>
      </c>
      <c r="R1547" s="137" t="s">
        <v>342</v>
      </c>
      <c r="S1547" s="137" t="s">
        <v>254</v>
      </c>
    </row>
    <row r="1548" spans="1:19" s="137" customFormat="1">
      <c r="A1548" s="137" t="s">
        <v>186</v>
      </c>
      <c r="B1548" s="137" t="s">
        <v>120</v>
      </c>
      <c r="C1548" s="137" t="s">
        <v>185</v>
      </c>
      <c r="D1548" s="137" t="s">
        <v>248</v>
      </c>
      <c r="E1548" s="137">
        <v>32699</v>
      </c>
      <c r="F1548" s="137" t="s">
        <v>5</v>
      </c>
      <c r="G1548" s="137" t="s">
        <v>28</v>
      </c>
      <c r="H1548" s="137" t="s">
        <v>341</v>
      </c>
      <c r="I1548" s="137">
        <v>513866828</v>
      </c>
      <c r="J1548" s="137" t="s">
        <v>180</v>
      </c>
      <c r="K1548" s="21">
        <v>46172.656342592592</v>
      </c>
      <c r="L1548" s="21">
        <v>46173.704861111109</v>
      </c>
      <c r="M1548" s="137" t="s">
        <v>347</v>
      </c>
      <c r="N1548" s="137" t="s">
        <v>329</v>
      </c>
      <c r="O1548" s="137" t="s">
        <v>35</v>
      </c>
      <c r="P1548" s="137">
        <v>0</v>
      </c>
      <c r="Q1548" s="137" t="s">
        <v>191</v>
      </c>
      <c r="R1548" s="137" t="s">
        <v>342</v>
      </c>
      <c r="S1548" s="137" t="s">
        <v>254</v>
      </c>
    </row>
    <row r="1549" spans="1:19" s="137" customFormat="1">
      <c r="A1549" s="137" t="s">
        <v>186</v>
      </c>
      <c r="B1549" s="137" t="s">
        <v>120</v>
      </c>
      <c r="C1549" s="137" t="s">
        <v>185</v>
      </c>
      <c r="D1549" s="137" t="s">
        <v>248</v>
      </c>
      <c r="E1549" s="137">
        <v>32699</v>
      </c>
      <c r="F1549" s="137" t="s">
        <v>5</v>
      </c>
      <c r="G1549" s="137" t="s">
        <v>28</v>
      </c>
      <c r="H1549" s="137" t="s">
        <v>341</v>
      </c>
      <c r="I1549" s="137">
        <v>513866828</v>
      </c>
      <c r="J1549" s="137" t="s">
        <v>180</v>
      </c>
      <c r="K1549" s="21">
        <v>46172.656342592592</v>
      </c>
      <c r="L1549" s="21">
        <v>46173.704861111109</v>
      </c>
      <c r="M1549" s="137" t="s">
        <v>347</v>
      </c>
      <c r="N1549" s="137" t="s">
        <v>194</v>
      </c>
      <c r="O1549" s="137" t="s">
        <v>41</v>
      </c>
      <c r="P1549" s="137">
        <v>0</v>
      </c>
      <c r="Q1549" s="137" t="s">
        <v>191</v>
      </c>
      <c r="R1549" s="137" t="s">
        <v>342</v>
      </c>
      <c r="S1549" s="137" t="s">
        <v>254</v>
      </c>
    </row>
    <row r="1550" spans="1:19" s="137" customFormat="1">
      <c r="A1550" s="137" t="s">
        <v>186</v>
      </c>
      <c r="B1550" s="137" t="s">
        <v>120</v>
      </c>
      <c r="C1550" s="137" t="s">
        <v>185</v>
      </c>
      <c r="D1550" s="137" t="s">
        <v>248</v>
      </c>
      <c r="E1550" s="137">
        <v>32699</v>
      </c>
      <c r="F1550" s="137" t="s">
        <v>5</v>
      </c>
      <c r="G1550" s="137" t="s">
        <v>28</v>
      </c>
      <c r="H1550" s="137" t="s">
        <v>341</v>
      </c>
      <c r="I1550" s="137">
        <v>513866828</v>
      </c>
      <c r="J1550" s="137" t="s">
        <v>180</v>
      </c>
      <c r="K1550" s="21">
        <v>46172.656342592592</v>
      </c>
      <c r="L1550" s="21">
        <v>46173.704861111109</v>
      </c>
      <c r="M1550" s="137" t="s">
        <v>347</v>
      </c>
      <c r="N1550" s="137" t="s">
        <v>350</v>
      </c>
      <c r="O1550" s="137" t="s">
        <v>39</v>
      </c>
      <c r="P1550" s="137">
        <v>0</v>
      </c>
      <c r="Q1550" s="137" t="s">
        <v>191</v>
      </c>
      <c r="R1550" s="137" t="s">
        <v>342</v>
      </c>
      <c r="S1550" s="137" t="s">
        <v>254</v>
      </c>
    </row>
    <row r="1551" spans="1:19" s="137" customFormat="1">
      <c r="A1551" s="137" t="s">
        <v>186</v>
      </c>
      <c r="B1551" s="137" t="s">
        <v>120</v>
      </c>
      <c r="C1551" s="137" t="s">
        <v>185</v>
      </c>
      <c r="D1551" s="137" t="s">
        <v>248</v>
      </c>
      <c r="E1551" s="137">
        <v>32699</v>
      </c>
      <c r="F1551" s="137" t="s">
        <v>5</v>
      </c>
      <c r="G1551" s="137" t="s">
        <v>28</v>
      </c>
      <c r="H1551" s="137" t="s">
        <v>341</v>
      </c>
      <c r="I1551" s="137">
        <v>513866828</v>
      </c>
      <c r="J1551" s="137" t="s">
        <v>180</v>
      </c>
      <c r="K1551" s="21">
        <v>46172.656342592592</v>
      </c>
      <c r="L1551" s="21">
        <v>46173.704861111109</v>
      </c>
      <c r="M1551" s="137" t="s">
        <v>347</v>
      </c>
      <c r="N1551" s="137" t="s">
        <v>195</v>
      </c>
      <c r="O1551" s="137" t="s">
        <v>41</v>
      </c>
      <c r="P1551" s="137">
        <v>0</v>
      </c>
      <c r="Q1551" s="137" t="s">
        <v>191</v>
      </c>
      <c r="R1551" s="137" t="s">
        <v>342</v>
      </c>
      <c r="S1551" s="137" t="s">
        <v>254</v>
      </c>
    </row>
    <row r="1552" spans="1:19" s="137" customFormat="1">
      <c r="A1552" s="137" t="s">
        <v>186</v>
      </c>
      <c r="B1552" s="137" t="s">
        <v>120</v>
      </c>
      <c r="C1552" s="137" t="s">
        <v>185</v>
      </c>
      <c r="D1552" s="137" t="s">
        <v>248</v>
      </c>
      <c r="E1552" s="137">
        <v>32699</v>
      </c>
      <c r="F1552" s="137" t="s">
        <v>5</v>
      </c>
      <c r="G1552" s="137" t="s">
        <v>28</v>
      </c>
      <c r="H1552" s="137" t="s">
        <v>341</v>
      </c>
      <c r="I1552" s="137">
        <v>513866828</v>
      </c>
      <c r="J1552" s="137" t="s">
        <v>180</v>
      </c>
      <c r="K1552" s="21">
        <v>46172.656342592592</v>
      </c>
      <c r="L1552" s="21">
        <v>46173.704861111109</v>
      </c>
      <c r="M1552" s="137" t="s">
        <v>347</v>
      </c>
      <c r="N1552" s="137" t="s">
        <v>351</v>
      </c>
      <c r="O1552" s="137" t="s">
        <v>35</v>
      </c>
      <c r="P1552" s="137">
        <v>0</v>
      </c>
      <c r="Q1552" s="137" t="s">
        <v>191</v>
      </c>
      <c r="R1552" s="137" t="s">
        <v>342</v>
      </c>
      <c r="S1552" s="137" t="s">
        <v>254</v>
      </c>
    </row>
    <row r="1553" spans="1:19" s="137" customFormat="1">
      <c r="A1553" s="137" t="s">
        <v>186</v>
      </c>
      <c r="B1553" s="137" t="s">
        <v>120</v>
      </c>
      <c r="C1553" s="137" t="s">
        <v>185</v>
      </c>
      <c r="D1553" s="137" t="s">
        <v>248</v>
      </c>
      <c r="E1553" s="137">
        <v>32699</v>
      </c>
      <c r="F1553" s="137" t="s">
        <v>5</v>
      </c>
      <c r="G1553" s="137" t="s">
        <v>28</v>
      </c>
      <c r="H1553" s="137" t="s">
        <v>341</v>
      </c>
      <c r="I1553" s="137">
        <v>513866828</v>
      </c>
      <c r="J1553" s="137" t="s">
        <v>180</v>
      </c>
      <c r="K1553" s="21">
        <v>46172.656342592592</v>
      </c>
      <c r="L1553" s="21">
        <v>46173.704861111109</v>
      </c>
      <c r="M1553" s="137" t="s">
        <v>347</v>
      </c>
      <c r="N1553" s="137" t="s">
        <v>196</v>
      </c>
      <c r="O1553" s="137" t="s">
        <v>41</v>
      </c>
      <c r="P1553" s="137">
        <v>0</v>
      </c>
      <c r="Q1553" s="137" t="s">
        <v>191</v>
      </c>
      <c r="R1553" s="137" t="s">
        <v>342</v>
      </c>
      <c r="S1553" s="137" t="s">
        <v>254</v>
      </c>
    </row>
    <row r="1554" spans="1:19" s="137" customFormat="1">
      <c r="A1554" s="137" t="s">
        <v>186</v>
      </c>
      <c r="B1554" s="137" t="s">
        <v>120</v>
      </c>
      <c r="C1554" s="137" t="s">
        <v>185</v>
      </c>
      <c r="D1554" s="137" t="s">
        <v>248</v>
      </c>
      <c r="E1554" s="137">
        <v>32699</v>
      </c>
      <c r="F1554" s="137" t="s">
        <v>5</v>
      </c>
      <c r="G1554" s="137" t="s">
        <v>28</v>
      </c>
      <c r="H1554" s="137" t="s">
        <v>341</v>
      </c>
      <c r="I1554" s="137">
        <v>513866828</v>
      </c>
      <c r="J1554" s="137" t="s">
        <v>180</v>
      </c>
      <c r="K1554" s="21">
        <v>46172.656342592592</v>
      </c>
      <c r="L1554" s="21">
        <v>46173.704861111109</v>
      </c>
      <c r="M1554" s="137" t="s">
        <v>352</v>
      </c>
      <c r="N1554" s="137" t="s">
        <v>352</v>
      </c>
      <c r="O1554" s="137" t="s">
        <v>35</v>
      </c>
      <c r="P1554" s="137">
        <v>0</v>
      </c>
      <c r="Q1554" s="137" t="s">
        <v>191</v>
      </c>
      <c r="R1554" s="137" t="s">
        <v>342</v>
      </c>
      <c r="S1554" s="137" t="s">
        <v>254</v>
      </c>
    </row>
    <row r="1555" spans="1:19" s="137" customFormat="1">
      <c r="A1555" s="137" t="s">
        <v>186</v>
      </c>
      <c r="B1555" s="137" t="s">
        <v>120</v>
      </c>
      <c r="C1555" s="137" t="s">
        <v>185</v>
      </c>
      <c r="D1555" s="137" t="s">
        <v>248</v>
      </c>
      <c r="E1555" s="137">
        <v>32699</v>
      </c>
      <c r="F1555" s="137" t="s">
        <v>5</v>
      </c>
      <c r="G1555" s="137" t="s">
        <v>28</v>
      </c>
      <c r="H1555" s="137" t="s">
        <v>341</v>
      </c>
      <c r="I1555" s="137">
        <v>513866828</v>
      </c>
      <c r="J1555" s="137" t="s">
        <v>180</v>
      </c>
      <c r="K1555" s="21">
        <v>46172.656342592592</v>
      </c>
      <c r="L1555" s="21">
        <v>46173.704861111109</v>
      </c>
      <c r="M1555" s="137" t="s">
        <v>353</v>
      </c>
      <c r="N1555" s="137" t="s">
        <v>197</v>
      </c>
      <c r="O1555" s="137" t="s">
        <v>41</v>
      </c>
      <c r="P1555" s="137">
        <v>0</v>
      </c>
      <c r="Q1555" s="137" t="s">
        <v>191</v>
      </c>
      <c r="R1555" s="137" t="s">
        <v>342</v>
      </c>
      <c r="S1555" s="137" t="s">
        <v>254</v>
      </c>
    </row>
    <row r="1556" spans="1:19" s="137" customFormat="1">
      <c r="A1556" s="137" t="s">
        <v>186</v>
      </c>
      <c r="B1556" s="137" t="s">
        <v>120</v>
      </c>
      <c r="C1556" s="137" t="s">
        <v>185</v>
      </c>
      <c r="D1556" s="137" t="s">
        <v>248</v>
      </c>
      <c r="E1556" s="137">
        <v>32699</v>
      </c>
      <c r="F1556" s="137" t="s">
        <v>5</v>
      </c>
      <c r="G1556" s="137" t="s">
        <v>28</v>
      </c>
      <c r="H1556" s="137" t="s">
        <v>341</v>
      </c>
      <c r="I1556" s="137">
        <v>513866828</v>
      </c>
      <c r="J1556" s="137" t="s">
        <v>180</v>
      </c>
      <c r="K1556" s="21">
        <v>46172.656342592592</v>
      </c>
      <c r="L1556" s="21">
        <v>46173.704861111109</v>
      </c>
      <c r="M1556" s="137" t="s">
        <v>353</v>
      </c>
      <c r="N1556" s="137" t="s">
        <v>330</v>
      </c>
      <c r="O1556" s="137" t="s">
        <v>41</v>
      </c>
      <c r="P1556" s="137">
        <v>0</v>
      </c>
      <c r="Q1556" s="137" t="s">
        <v>191</v>
      </c>
      <c r="R1556" s="137" t="s">
        <v>342</v>
      </c>
      <c r="S1556" s="137" t="s">
        <v>254</v>
      </c>
    </row>
    <row r="1557" spans="1:19" s="137" customFormat="1">
      <c r="A1557" s="137" t="s">
        <v>186</v>
      </c>
      <c r="B1557" s="137" t="s">
        <v>120</v>
      </c>
      <c r="C1557" s="137" t="s">
        <v>185</v>
      </c>
      <c r="D1557" s="137" t="s">
        <v>248</v>
      </c>
      <c r="E1557" s="137">
        <v>32699</v>
      </c>
      <c r="F1557" s="137" t="s">
        <v>5</v>
      </c>
      <c r="G1557" s="137" t="s">
        <v>28</v>
      </c>
      <c r="H1557" s="137" t="s">
        <v>341</v>
      </c>
      <c r="I1557" s="137">
        <v>513866828</v>
      </c>
      <c r="J1557" s="137" t="s">
        <v>180</v>
      </c>
      <c r="K1557" s="21">
        <v>46172.656342592592</v>
      </c>
      <c r="L1557" s="21">
        <v>46173.704861111109</v>
      </c>
      <c r="M1557" s="137" t="s">
        <v>353</v>
      </c>
      <c r="N1557" s="137" t="s">
        <v>354</v>
      </c>
      <c r="O1557" s="137" t="s">
        <v>39</v>
      </c>
      <c r="P1557" s="137">
        <v>0</v>
      </c>
      <c r="Q1557" s="137" t="s">
        <v>191</v>
      </c>
      <c r="R1557" s="137" t="s">
        <v>342</v>
      </c>
      <c r="S1557" s="137" t="s">
        <v>254</v>
      </c>
    </row>
    <row r="1558" spans="1:19" s="137" customFormat="1">
      <c r="A1558" s="137" t="s">
        <v>186</v>
      </c>
      <c r="B1558" s="137" t="s">
        <v>120</v>
      </c>
      <c r="C1558" s="137" t="s">
        <v>185</v>
      </c>
      <c r="D1558" s="137" t="s">
        <v>248</v>
      </c>
      <c r="E1558" s="137">
        <v>32699</v>
      </c>
      <c r="F1558" s="137" t="s">
        <v>5</v>
      </c>
      <c r="G1558" s="137" t="s">
        <v>28</v>
      </c>
      <c r="H1558" s="137" t="s">
        <v>341</v>
      </c>
      <c r="I1558" s="137">
        <v>513866828</v>
      </c>
      <c r="J1558" s="137" t="s">
        <v>180</v>
      </c>
      <c r="K1558" s="21">
        <v>46172.656342592592</v>
      </c>
      <c r="L1558" s="21">
        <v>46173.704861111109</v>
      </c>
      <c r="M1558" s="137" t="s">
        <v>353</v>
      </c>
      <c r="N1558" s="137" t="s">
        <v>355</v>
      </c>
      <c r="O1558" s="137" t="s">
        <v>35</v>
      </c>
      <c r="P1558" s="137">
        <v>0</v>
      </c>
      <c r="Q1558" s="137" t="s">
        <v>191</v>
      </c>
      <c r="R1558" s="137" t="s">
        <v>342</v>
      </c>
      <c r="S1558" s="137" t="s">
        <v>254</v>
      </c>
    </row>
    <row r="1559" spans="1:19" s="137" customFormat="1">
      <c r="A1559" s="137" t="s">
        <v>186</v>
      </c>
      <c r="B1559" s="137" t="s">
        <v>120</v>
      </c>
      <c r="C1559" s="137" t="s">
        <v>185</v>
      </c>
      <c r="D1559" s="137" t="s">
        <v>248</v>
      </c>
      <c r="E1559" s="137">
        <v>32699</v>
      </c>
      <c r="F1559" s="137" t="s">
        <v>5</v>
      </c>
      <c r="G1559" s="137" t="s">
        <v>28</v>
      </c>
      <c r="H1559" s="137" t="s">
        <v>341</v>
      </c>
      <c r="I1559" s="137">
        <v>513866828</v>
      </c>
      <c r="J1559" s="137" t="s">
        <v>180</v>
      </c>
      <c r="K1559" s="21">
        <v>46172.656342592592</v>
      </c>
      <c r="L1559" s="21">
        <v>46173.704861111109</v>
      </c>
      <c r="M1559" s="137" t="s">
        <v>353</v>
      </c>
      <c r="N1559" s="137" t="s">
        <v>356</v>
      </c>
      <c r="O1559" s="137" t="s">
        <v>39</v>
      </c>
      <c r="P1559" s="137">
        <v>0</v>
      </c>
      <c r="Q1559" s="137" t="s">
        <v>191</v>
      </c>
      <c r="R1559" s="137" t="s">
        <v>342</v>
      </c>
      <c r="S1559" s="137" t="s">
        <v>254</v>
      </c>
    </row>
    <row r="1560" spans="1:19" s="137" customFormat="1">
      <c r="A1560" s="137" t="s">
        <v>186</v>
      </c>
      <c r="B1560" s="137" t="s">
        <v>120</v>
      </c>
      <c r="C1560" s="137" t="s">
        <v>185</v>
      </c>
      <c r="D1560" s="137" t="s">
        <v>248</v>
      </c>
      <c r="E1560" s="137">
        <v>32699</v>
      </c>
      <c r="F1560" s="137" t="s">
        <v>5</v>
      </c>
      <c r="G1560" s="137" t="s">
        <v>28</v>
      </c>
      <c r="H1560" s="137" t="s">
        <v>341</v>
      </c>
      <c r="I1560" s="137">
        <v>513866828</v>
      </c>
      <c r="J1560" s="137" t="s">
        <v>180</v>
      </c>
      <c r="K1560" s="21">
        <v>46172.656342592592</v>
      </c>
      <c r="L1560" s="21">
        <v>46173.704861111109</v>
      </c>
      <c r="M1560" s="137" t="s">
        <v>353</v>
      </c>
      <c r="N1560" s="137" t="s">
        <v>357</v>
      </c>
      <c r="O1560" s="137" t="s">
        <v>39</v>
      </c>
      <c r="P1560" s="137">
        <v>0</v>
      </c>
      <c r="Q1560" s="137" t="s">
        <v>191</v>
      </c>
      <c r="R1560" s="137" t="s">
        <v>342</v>
      </c>
      <c r="S1560" s="137" t="s">
        <v>254</v>
      </c>
    </row>
    <row r="1561" spans="1:19" s="137" customFormat="1">
      <c r="A1561" s="137" t="s">
        <v>186</v>
      </c>
      <c r="B1561" s="137" t="s">
        <v>120</v>
      </c>
      <c r="C1561" s="137" t="s">
        <v>185</v>
      </c>
      <c r="D1561" s="137" t="s">
        <v>248</v>
      </c>
      <c r="E1561" s="137">
        <v>32699</v>
      </c>
      <c r="F1561" s="137" t="s">
        <v>5</v>
      </c>
      <c r="G1561" s="137" t="s">
        <v>28</v>
      </c>
      <c r="H1561" s="137" t="s">
        <v>341</v>
      </c>
      <c r="I1561" s="137">
        <v>513866828</v>
      </c>
      <c r="J1561" s="137" t="s">
        <v>180</v>
      </c>
      <c r="K1561" s="21">
        <v>46172.656342592592</v>
      </c>
      <c r="L1561" s="21">
        <v>46173.704861111109</v>
      </c>
      <c r="M1561" s="137" t="s">
        <v>358</v>
      </c>
      <c r="N1561" s="137" t="s">
        <v>359</v>
      </c>
      <c r="O1561" s="137" t="s">
        <v>39</v>
      </c>
      <c r="P1561" s="137">
        <v>0</v>
      </c>
      <c r="Q1561" s="137" t="s">
        <v>191</v>
      </c>
      <c r="R1561" s="137" t="s">
        <v>342</v>
      </c>
      <c r="S1561" s="137" t="s">
        <v>254</v>
      </c>
    </row>
    <row r="1562" spans="1:19" s="137" customFormat="1">
      <c r="A1562" s="137" t="s">
        <v>186</v>
      </c>
      <c r="B1562" s="137" t="s">
        <v>120</v>
      </c>
      <c r="C1562" s="137" t="s">
        <v>185</v>
      </c>
      <c r="D1562" s="137" t="s">
        <v>248</v>
      </c>
      <c r="E1562" s="137">
        <v>32699</v>
      </c>
      <c r="F1562" s="137" t="s">
        <v>5</v>
      </c>
      <c r="G1562" s="137" t="s">
        <v>28</v>
      </c>
      <c r="H1562" s="137" t="s">
        <v>341</v>
      </c>
      <c r="I1562" s="137">
        <v>513866828</v>
      </c>
      <c r="J1562" s="137" t="s">
        <v>180</v>
      </c>
      <c r="K1562" s="21">
        <v>46172.656342592592</v>
      </c>
      <c r="L1562" s="21">
        <v>46173.704861111109</v>
      </c>
      <c r="M1562" s="137" t="s">
        <v>358</v>
      </c>
      <c r="N1562" s="137" t="s">
        <v>360</v>
      </c>
      <c r="O1562" s="137" t="s">
        <v>35</v>
      </c>
      <c r="P1562" s="137">
        <v>0</v>
      </c>
      <c r="Q1562" s="137" t="s">
        <v>191</v>
      </c>
      <c r="R1562" s="137" t="s">
        <v>342</v>
      </c>
      <c r="S1562" s="137" t="s">
        <v>254</v>
      </c>
    </row>
    <row r="1563" spans="1:19" s="137" customFormat="1">
      <c r="A1563" s="137" t="s">
        <v>186</v>
      </c>
      <c r="B1563" s="137" t="s">
        <v>120</v>
      </c>
      <c r="C1563" s="137" t="s">
        <v>185</v>
      </c>
      <c r="D1563" s="137" t="s">
        <v>248</v>
      </c>
      <c r="E1563" s="137">
        <v>32699</v>
      </c>
      <c r="F1563" s="137" t="s">
        <v>5</v>
      </c>
      <c r="G1563" s="137" t="s">
        <v>28</v>
      </c>
      <c r="H1563" s="137" t="s">
        <v>341</v>
      </c>
      <c r="I1563" s="137">
        <v>513866828</v>
      </c>
      <c r="J1563" s="137" t="s">
        <v>180</v>
      </c>
      <c r="K1563" s="21">
        <v>46172.656342592592</v>
      </c>
      <c r="L1563" s="21">
        <v>46173.704861111109</v>
      </c>
      <c r="M1563" s="137" t="s">
        <v>358</v>
      </c>
      <c r="N1563" s="137" t="s">
        <v>361</v>
      </c>
      <c r="O1563" s="137" t="s">
        <v>41</v>
      </c>
      <c r="P1563" s="137">
        <v>0</v>
      </c>
      <c r="Q1563" s="137" t="s">
        <v>191</v>
      </c>
      <c r="R1563" s="137" t="s">
        <v>342</v>
      </c>
      <c r="S1563" s="137" t="s">
        <v>254</v>
      </c>
    </row>
    <row r="1564" spans="1:19" s="137" customFormat="1">
      <c r="A1564" s="137" t="s">
        <v>186</v>
      </c>
      <c r="B1564" s="137" t="s">
        <v>120</v>
      </c>
      <c r="C1564" s="137" t="s">
        <v>185</v>
      </c>
      <c r="D1564" s="137" t="s">
        <v>248</v>
      </c>
      <c r="E1564" s="137">
        <v>32699</v>
      </c>
      <c r="F1564" s="137" t="s">
        <v>5</v>
      </c>
      <c r="G1564" s="137" t="s">
        <v>28</v>
      </c>
      <c r="H1564" s="137" t="s">
        <v>341</v>
      </c>
      <c r="I1564" s="137">
        <v>513866828</v>
      </c>
      <c r="J1564" s="137" t="s">
        <v>180</v>
      </c>
      <c r="K1564" s="21">
        <v>46172.656342592592</v>
      </c>
      <c r="L1564" s="21">
        <v>46173.704861111109</v>
      </c>
      <c r="M1564" s="137" t="s">
        <v>362</v>
      </c>
      <c r="N1564" s="137" t="s">
        <v>363</v>
      </c>
      <c r="O1564" s="137" t="s">
        <v>37</v>
      </c>
      <c r="P1564" s="137">
        <v>0</v>
      </c>
      <c r="Q1564" s="137" t="s">
        <v>191</v>
      </c>
      <c r="R1564" s="137" t="s">
        <v>342</v>
      </c>
      <c r="S1564" s="137" t="s">
        <v>254</v>
      </c>
    </row>
    <row r="1565" spans="1:19" s="137" customFormat="1">
      <c r="A1565" s="137" t="s">
        <v>186</v>
      </c>
      <c r="B1565" s="137" t="s">
        <v>120</v>
      </c>
      <c r="C1565" s="137" t="s">
        <v>185</v>
      </c>
      <c r="D1565" s="137" t="s">
        <v>248</v>
      </c>
      <c r="E1565" s="137">
        <v>32699</v>
      </c>
      <c r="F1565" s="137" t="s">
        <v>5</v>
      </c>
      <c r="G1565" s="137" t="s">
        <v>28</v>
      </c>
      <c r="H1565" s="137" t="s">
        <v>341</v>
      </c>
      <c r="I1565" s="137">
        <v>513866828</v>
      </c>
      <c r="J1565" s="137" t="s">
        <v>180</v>
      </c>
      <c r="K1565" s="21">
        <v>46172.656342592592</v>
      </c>
      <c r="L1565" s="21">
        <v>46173.704861111109</v>
      </c>
      <c r="M1565" s="137" t="s">
        <v>364</v>
      </c>
      <c r="N1565" s="137" t="s">
        <v>365</v>
      </c>
      <c r="O1565" s="137" t="s">
        <v>35</v>
      </c>
      <c r="P1565" s="137">
        <v>0</v>
      </c>
      <c r="Q1565" s="137" t="s">
        <v>191</v>
      </c>
      <c r="R1565" s="137" t="s">
        <v>342</v>
      </c>
      <c r="S1565" s="137" t="s">
        <v>254</v>
      </c>
    </row>
    <row r="1566" spans="1:19" s="137" customFormat="1">
      <c r="A1566" s="137" t="s">
        <v>186</v>
      </c>
      <c r="B1566" s="137" t="s">
        <v>120</v>
      </c>
      <c r="C1566" s="137" t="s">
        <v>185</v>
      </c>
      <c r="D1566" s="137" t="s">
        <v>248</v>
      </c>
      <c r="E1566" s="137">
        <v>32699</v>
      </c>
      <c r="F1566" s="137" t="s">
        <v>5</v>
      </c>
      <c r="G1566" s="137" t="s">
        <v>28</v>
      </c>
      <c r="H1566" s="137" t="s">
        <v>341</v>
      </c>
      <c r="I1566" s="137">
        <v>513866828</v>
      </c>
      <c r="J1566" s="137" t="s">
        <v>180</v>
      </c>
      <c r="K1566" s="21">
        <v>46172.656342592592</v>
      </c>
      <c r="L1566" s="21">
        <v>46173.704861111109</v>
      </c>
      <c r="M1566" s="137" t="s">
        <v>364</v>
      </c>
      <c r="N1566" s="137" t="s">
        <v>366</v>
      </c>
      <c r="O1566" s="137" t="s">
        <v>35</v>
      </c>
      <c r="P1566" s="137">
        <v>0</v>
      </c>
      <c r="Q1566" s="137" t="s">
        <v>191</v>
      </c>
      <c r="R1566" s="137" t="s">
        <v>342</v>
      </c>
      <c r="S1566" s="137" t="s">
        <v>254</v>
      </c>
    </row>
    <row r="1567" spans="1:19" s="137" customFormat="1">
      <c r="A1567" s="137" t="s">
        <v>186</v>
      </c>
      <c r="B1567" s="137" t="s">
        <v>120</v>
      </c>
      <c r="C1567" s="137" t="s">
        <v>185</v>
      </c>
      <c r="D1567" s="137" t="s">
        <v>248</v>
      </c>
      <c r="E1567" s="137">
        <v>32699</v>
      </c>
      <c r="F1567" s="137" t="s">
        <v>5</v>
      </c>
      <c r="G1567" s="137" t="s">
        <v>28</v>
      </c>
      <c r="H1567" s="137" t="s">
        <v>341</v>
      </c>
      <c r="I1567" s="137">
        <v>513866828</v>
      </c>
      <c r="J1567" s="137" t="s">
        <v>180</v>
      </c>
      <c r="K1567" s="21">
        <v>46172.656342592592</v>
      </c>
      <c r="L1567" s="21">
        <v>46173.704861111109</v>
      </c>
      <c r="M1567" s="137" t="s">
        <v>364</v>
      </c>
      <c r="N1567" s="137" t="s">
        <v>367</v>
      </c>
      <c r="O1567" s="137" t="s">
        <v>41</v>
      </c>
      <c r="P1567" s="137">
        <v>0</v>
      </c>
      <c r="Q1567" s="137" t="s">
        <v>191</v>
      </c>
      <c r="R1567" s="137" t="s">
        <v>342</v>
      </c>
      <c r="S1567" s="137" t="s">
        <v>254</v>
      </c>
    </row>
    <row r="1568" spans="1:19" s="137" customFormat="1">
      <c r="A1568" s="137" t="s">
        <v>186</v>
      </c>
      <c r="B1568" s="137" t="s">
        <v>120</v>
      </c>
      <c r="C1568" s="137" t="s">
        <v>185</v>
      </c>
      <c r="D1568" s="137" t="s">
        <v>379</v>
      </c>
      <c r="E1568" s="137">
        <v>32764</v>
      </c>
      <c r="F1568" s="137" t="s">
        <v>5</v>
      </c>
      <c r="G1568" s="137" t="s">
        <v>28</v>
      </c>
      <c r="H1568" s="137" t="s">
        <v>341</v>
      </c>
      <c r="I1568" s="137">
        <v>513794779</v>
      </c>
      <c r="J1568" s="137" t="s">
        <v>180</v>
      </c>
      <c r="K1568" s="21">
        <v>46170.653715277775</v>
      </c>
      <c r="L1568" s="21">
        <v>46173.706990740742</v>
      </c>
      <c r="M1568" s="137" t="s">
        <v>287</v>
      </c>
      <c r="N1568" s="137" t="s">
        <v>287</v>
      </c>
      <c r="O1568" s="137" t="s">
        <v>35</v>
      </c>
      <c r="P1568" s="137">
        <v>0</v>
      </c>
      <c r="Q1568" s="137" t="s">
        <v>191</v>
      </c>
      <c r="R1568" s="137" t="s">
        <v>342</v>
      </c>
      <c r="S1568" s="137" t="s">
        <v>181</v>
      </c>
    </row>
    <row r="1569" spans="1:19" s="137" customFormat="1">
      <c r="A1569" s="137" t="s">
        <v>186</v>
      </c>
      <c r="B1569" s="137" t="s">
        <v>120</v>
      </c>
      <c r="C1569" s="137" t="s">
        <v>185</v>
      </c>
      <c r="D1569" s="137" t="s">
        <v>379</v>
      </c>
      <c r="E1569" s="137">
        <v>32764</v>
      </c>
      <c r="F1569" s="137" t="s">
        <v>5</v>
      </c>
      <c r="G1569" s="137" t="s">
        <v>28</v>
      </c>
      <c r="H1569" s="137" t="s">
        <v>341</v>
      </c>
      <c r="I1569" s="137">
        <v>513794779</v>
      </c>
      <c r="J1569" s="137" t="s">
        <v>180</v>
      </c>
      <c r="K1569" s="21">
        <v>46170.653715277775</v>
      </c>
      <c r="L1569" s="21">
        <v>46173.706990740742</v>
      </c>
      <c r="M1569" s="137" t="s">
        <v>343</v>
      </c>
      <c r="N1569" s="137" t="s">
        <v>288</v>
      </c>
      <c r="O1569" s="137" t="s">
        <v>39</v>
      </c>
      <c r="P1569" s="137">
        <v>0</v>
      </c>
      <c r="Q1569" s="137" t="s">
        <v>191</v>
      </c>
      <c r="R1569" s="137" t="s">
        <v>342</v>
      </c>
      <c r="S1569" s="137" t="s">
        <v>181</v>
      </c>
    </row>
    <row r="1570" spans="1:19" s="137" customFormat="1">
      <c r="A1570" s="137" t="s">
        <v>186</v>
      </c>
      <c r="B1570" s="137" t="s">
        <v>120</v>
      </c>
      <c r="C1570" s="137" t="s">
        <v>185</v>
      </c>
      <c r="D1570" s="137" t="s">
        <v>379</v>
      </c>
      <c r="E1570" s="137">
        <v>32764</v>
      </c>
      <c r="F1570" s="137" t="s">
        <v>5</v>
      </c>
      <c r="G1570" s="137" t="s">
        <v>28</v>
      </c>
      <c r="H1570" s="137" t="s">
        <v>341</v>
      </c>
      <c r="I1570" s="137">
        <v>513794779</v>
      </c>
      <c r="J1570" s="137" t="s">
        <v>180</v>
      </c>
      <c r="K1570" s="21">
        <v>46170.653715277775</v>
      </c>
      <c r="L1570" s="21">
        <v>46173.706990740742</v>
      </c>
      <c r="M1570" s="137" t="s">
        <v>343</v>
      </c>
      <c r="N1570" s="137" t="s">
        <v>193</v>
      </c>
      <c r="O1570" s="137" t="s">
        <v>35</v>
      </c>
      <c r="P1570" s="137">
        <v>0</v>
      </c>
      <c r="Q1570" s="137" t="s">
        <v>191</v>
      </c>
      <c r="R1570" s="137" t="s">
        <v>342</v>
      </c>
      <c r="S1570" s="137" t="s">
        <v>181</v>
      </c>
    </row>
    <row r="1571" spans="1:19" s="137" customFormat="1">
      <c r="A1571" s="137" t="s">
        <v>186</v>
      </c>
      <c r="B1571" s="137" t="s">
        <v>120</v>
      </c>
      <c r="C1571" s="137" t="s">
        <v>185</v>
      </c>
      <c r="D1571" s="137" t="s">
        <v>379</v>
      </c>
      <c r="E1571" s="137">
        <v>32764</v>
      </c>
      <c r="F1571" s="137" t="s">
        <v>5</v>
      </c>
      <c r="G1571" s="137" t="s">
        <v>28</v>
      </c>
      <c r="H1571" s="137" t="s">
        <v>341</v>
      </c>
      <c r="I1571" s="137">
        <v>513794779</v>
      </c>
      <c r="J1571" s="137" t="s">
        <v>180</v>
      </c>
      <c r="K1571" s="21">
        <v>46170.653715277775</v>
      </c>
      <c r="L1571" s="21">
        <v>46173.706990740742</v>
      </c>
      <c r="M1571" s="137" t="s">
        <v>344</v>
      </c>
      <c r="N1571" s="137" t="s">
        <v>345</v>
      </c>
      <c r="O1571" s="137" t="s">
        <v>39</v>
      </c>
      <c r="P1571" s="137">
        <v>0</v>
      </c>
      <c r="Q1571" s="137" t="s">
        <v>191</v>
      </c>
      <c r="R1571" s="137" t="s">
        <v>342</v>
      </c>
      <c r="S1571" s="137" t="s">
        <v>181</v>
      </c>
    </row>
    <row r="1572" spans="1:19" s="137" customFormat="1">
      <c r="A1572" s="137" t="s">
        <v>186</v>
      </c>
      <c r="B1572" s="137" t="s">
        <v>120</v>
      </c>
      <c r="C1572" s="137" t="s">
        <v>185</v>
      </c>
      <c r="D1572" s="137" t="s">
        <v>379</v>
      </c>
      <c r="E1572" s="137">
        <v>32764</v>
      </c>
      <c r="F1572" s="137" t="s">
        <v>5</v>
      </c>
      <c r="G1572" s="137" t="s">
        <v>28</v>
      </c>
      <c r="H1572" s="137" t="s">
        <v>341</v>
      </c>
      <c r="I1572" s="137">
        <v>513794779</v>
      </c>
      <c r="J1572" s="137" t="s">
        <v>180</v>
      </c>
      <c r="K1572" s="21">
        <v>46170.653715277775</v>
      </c>
      <c r="L1572" s="21">
        <v>46173.706990740742</v>
      </c>
      <c r="M1572" s="137" t="s">
        <v>344</v>
      </c>
      <c r="N1572" s="137" t="s">
        <v>346</v>
      </c>
      <c r="O1572" s="137" t="s">
        <v>39</v>
      </c>
      <c r="P1572" s="137">
        <v>0</v>
      </c>
      <c r="Q1572" s="137" t="s">
        <v>191</v>
      </c>
      <c r="R1572" s="137" t="s">
        <v>342</v>
      </c>
      <c r="S1572" s="137" t="s">
        <v>181</v>
      </c>
    </row>
    <row r="1573" spans="1:19" s="137" customFormat="1">
      <c r="A1573" s="137" t="s">
        <v>186</v>
      </c>
      <c r="B1573" s="137" t="s">
        <v>120</v>
      </c>
      <c r="C1573" s="137" t="s">
        <v>185</v>
      </c>
      <c r="D1573" s="137" t="s">
        <v>379</v>
      </c>
      <c r="E1573" s="137">
        <v>32764</v>
      </c>
      <c r="F1573" s="137" t="s">
        <v>5</v>
      </c>
      <c r="G1573" s="137" t="s">
        <v>28</v>
      </c>
      <c r="H1573" s="137" t="s">
        <v>341</v>
      </c>
      <c r="I1573" s="137">
        <v>513794779</v>
      </c>
      <c r="J1573" s="137" t="s">
        <v>180</v>
      </c>
      <c r="K1573" s="21">
        <v>46170.653715277775</v>
      </c>
      <c r="L1573" s="21">
        <v>46173.706990740742</v>
      </c>
      <c r="M1573" s="137" t="s">
        <v>347</v>
      </c>
      <c r="N1573" s="137" t="s">
        <v>348</v>
      </c>
      <c r="O1573" s="137" t="s">
        <v>41</v>
      </c>
      <c r="P1573" s="137">
        <v>0</v>
      </c>
      <c r="Q1573" s="137" t="s">
        <v>191</v>
      </c>
      <c r="R1573" s="137" t="s">
        <v>342</v>
      </c>
      <c r="S1573" s="137" t="s">
        <v>181</v>
      </c>
    </row>
    <row r="1574" spans="1:19" s="137" customFormat="1">
      <c r="A1574" s="137" t="s">
        <v>186</v>
      </c>
      <c r="B1574" s="137" t="s">
        <v>120</v>
      </c>
      <c r="C1574" s="137" t="s">
        <v>185</v>
      </c>
      <c r="D1574" s="137" t="s">
        <v>379</v>
      </c>
      <c r="E1574" s="137">
        <v>32764</v>
      </c>
      <c r="F1574" s="137" t="s">
        <v>5</v>
      </c>
      <c r="G1574" s="137" t="s">
        <v>28</v>
      </c>
      <c r="H1574" s="137" t="s">
        <v>341</v>
      </c>
      <c r="I1574" s="137">
        <v>513794779</v>
      </c>
      <c r="J1574" s="137" t="s">
        <v>180</v>
      </c>
      <c r="K1574" s="21">
        <v>46170.653715277775</v>
      </c>
      <c r="L1574" s="21">
        <v>46173.706990740742</v>
      </c>
      <c r="M1574" s="137" t="s">
        <v>347</v>
      </c>
      <c r="N1574" s="137" t="s">
        <v>349</v>
      </c>
      <c r="O1574" s="137" t="s">
        <v>39</v>
      </c>
      <c r="P1574" s="137">
        <v>0</v>
      </c>
      <c r="Q1574" s="137" t="s">
        <v>191</v>
      </c>
      <c r="R1574" s="137" t="s">
        <v>342</v>
      </c>
      <c r="S1574" s="137" t="s">
        <v>181</v>
      </c>
    </row>
    <row r="1575" spans="1:19" s="137" customFormat="1">
      <c r="A1575" s="137" t="s">
        <v>186</v>
      </c>
      <c r="B1575" s="137" t="s">
        <v>120</v>
      </c>
      <c r="C1575" s="137" t="s">
        <v>185</v>
      </c>
      <c r="D1575" s="137" t="s">
        <v>379</v>
      </c>
      <c r="E1575" s="137">
        <v>32764</v>
      </c>
      <c r="F1575" s="137" t="s">
        <v>5</v>
      </c>
      <c r="G1575" s="137" t="s">
        <v>28</v>
      </c>
      <c r="H1575" s="137" t="s">
        <v>341</v>
      </c>
      <c r="I1575" s="137">
        <v>513794779</v>
      </c>
      <c r="J1575" s="137" t="s">
        <v>180</v>
      </c>
      <c r="K1575" s="21">
        <v>46170.653715277775</v>
      </c>
      <c r="L1575" s="21">
        <v>46173.706990740742</v>
      </c>
      <c r="M1575" s="137" t="s">
        <v>347</v>
      </c>
      <c r="N1575" s="137" t="s">
        <v>329</v>
      </c>
      <c r="O1575" s="137" t="s">
        <v>35</v>
      </c>
      <c r="P1575" s="137">
        <v>0</v>
      </c>
      <c r="Q1575" s="137" t="s">
        <v>191</v>
      </c>
      <c r="R1575" s="137" t="s">
        <v>342</v>
      </c>
      <c r="S1575" s="137" t="s">
        <v>181</v>
      </c>
    </row>
    <row r="1576" spans="1:19" s="137" customFormat="1">
      <c r="A1576" s="137" t="s">
        <v>186</v>
      </c>
      <c r="B1576" s="137" t="s">
        <v>120</v>
      </c>
      <c r="C1576" s="137" t="s">
        <v>185</v>
      </c>
      <c r="D1576" s="137" t="s">
        <v>379</v>
      </c>
      <c r="E1576" s="137">
        <v>32764</v>
      </c>
      <c r="F1576" s="137" t="s">
        <v>5</v>
      </c>
      <c r="G1576" s="137" t="s">
        <v>28</v>
      </c>
      <c r="H1576" s="137" t="s">
        <v>341</v>
      </c>
      <c r="I1576" s="137">
        <v>513794779</v>
      </c>
      <c r="J1576" s="137" t="s">
        <v>180</v>
      </c>
      <c r="K1576" s="21">
        <v>46170.653715277775</v>
      </c>
      <c r="L1576" s="21">
        <v>46173.706990740742</v>
      </c>
      <c r="M1576" s="137" t="s">
        <v>347</v>
      </c>
      <c r="N1576" s="137" t="s">
        <v>194</v>
      </c>
      <c r="O1576" s="137" t="s">
        <v>41</v>
      </c>
      <c r="P1576" s="137">
        <v>0</v>
      </c>
      <c r="Q1576" s="137" t="s">
        <v>191</v>
      </c>
      <c r="R1576" s="137" t="s">
        <v>342</v>
      </c>
      <c r="S1576" s="137" t="s">
        <v>181</v>
      </c>
    </row>
    <row r="1577" spans="1:19" s="137" customFormat="1">
      <c r="A1577" s="137" t="s">
        <v>186</v>
      </c>
      <c r="B1577" s="137" t="s">
        <v>120</v>
      </c>
      <c r="C1577" s="137" t="s">
        <v>185</v>
      </c>
      <c r="D1577" s="137" t="s">
        <v>379</v>
      </c>
      <c r="E1577" s="137">
        <v>32764</v>
      </c>
      <c r="F1577" s="137" t="s">
        <v>5</v>
      </c>
      <c r="G1577" s="137" t="s">
        <v>28</v>
      </c>
      <c r="H1577" s="137" t="s">
        <v>341</v>
      </c>
      <c r="I1577" s="137">
        <v>513794779</v>
      </c>
      <c r="J1577" s="137" t="s">
        <v>180</v>
      </c>
      <c r="K1577" s="21">
        <v>46170.653715277775</v>
      </c>
      <c r="L1577" s="21">
        <v>46173.706990740742</v>
      </c>
      <c r="M1577" s="137" t="s">
        <v>347</v>
      </c>
      <c r="N1577" s="137" t="s">
        <v>350</v>
      </c>
      <c r="O1577" s="137" t="s">
        <v>39</v>
      </c>
      <c r="P1577" s="137">
        <v>0</v>
      </c>
      <c r="Q1577" s="137" t="s">
        <v>191</v>
      </c>
      <c r="R1577" s="137" t="s">
        <v>342</v>
      </c>
      <c r="S1577" s="137" t="s">
        <v>181</v>
      </c>
    </row>
    <row r="1578" spans="1:19" s="137" customFormat="1">
      <c r="A1578" s="137" t="s">
        <v>186</v>
      </c>
      <c r="B1578" s="137" t="s">
        <v>120</v>
      </c>
      <c r="C1578" s="137" t="s">
        <v>185</v>
      </c>
      <c r="D1578" s="137" t="s">
        <v>379</v>
      </c>
      <c r="E1578" s="137">
        <v>32764</v>
      </c>
      <c r="F1578" s="137" t="s">
        <v>5</v>
      </c>
      <c r="G1578" s="137" t="s">
        <v>28</v>
      </c>
      <c r="H1578" s="137" t="s">
        <v>341</v>
      </c>
      <c r="I1578" s="137">
        <v>513794779</v>
      </c>
      <c r="J1578" s="137" t="s">
        <v>180</v>
      </c>
      <c r="K1578" s="21">
        <v>46170.653715277775</v>
      </c>
      <c r="L1578" s="21">
        <v>46173.706990740742</v>
      </c>
      <c r="M1578" s="137" t="s">
        <v>347</v>
      </c>
      <c r="N1578" s="137" t="s">
        <v>195</v>
      </c>
      <c r="O1578" s="137" t="s">
        <v>41</v>
      </c>
      <c r="P1578" s="137">
        <v>0</v>
      </c>
      <c r="Q1578" s="137" t="s">
        <v>191</v>
      </c>
      <c r="R1578" s="137" t="s">
        <v>342</v>
      </c>
      <c r="S1578" s="137" t="s">
        <v>181</v>
      </c>
    </row>
    <row r="1579" spans="1:19" s="137" customFormat="1">
      <c r="A1579" s="137" t="s">
        <v>186</v>
      </c>
      <c r="B1579" s="137" t="s">
        <v>120</v>
      </c>
      <c r="C1579" s="137" t="s">
        <v>185</v>
      </c>
      <c r="D1579" s="137" t="s">
        <v>379</v>
      </c>
      <c r="E1579" s="137">
        <v>32764</v>
      </c>
      <c r="F1579" s="137" t="s">
        <v>5</v>
      </c>
      <c r="G1579" s="137" t="s">
        <v>28</v>
      </c>
      <c r="H1579" s="137" t="s">
        <v>341</v>
      </c>
      <c r="I1579" s="137">
        <v>513794779</v>
      </c>
      <c r="J1579" s="137" t="s">
        <v>180</v>
      </c>
      <c r="K1579" s="21">
        <v>46170.653715277775</v>
      </c>
      <c r="L1579" s="21">
        <v>46173.706990740742</v>
      </c>
      <c r="M1579" s="137" t="s">
        <v>347</v>
      </c>
      <c r="N1579" s="137" t="s">
        <v>351</v>
      </c>
      <c r="O1579" s="137" t="s">
        <v>35</v>
      </c>
      <c r="P1579" s="137">
        <v>0</v>
      </c>
      <c r="Q1579" s="137" t="s">
        <v>191</v>
      </c>
      <c r="R1579" s="137" t="s">
        <v>342</v>
      </c>
      <c r="S1579" s="137" t="s">
        <v>181</v>
      </c>
    </row>
    <row r="1580" spans="1:19" s="137" customFormat="1">
      <c r="A1580" s="137" t="s">
        <v>186</v>
      </c>
      <c r="B1580" s="137" t="s">
        <v>120</v>
      </c>
      <c r="C1580" s="137" t="s">
        <v>185</v>
      </c>
      <c r="D1580" s="137" t="s">
        <v>379</v>
      </c>
      <c r="E1580" s="137">
        <v>32764</v>
      </c>
      <c r="F1580" s="137" t="s">
        <v>5</v>
      </c>
      <c r="G1580" s="137" t="s">
        <v>28</v>
      </c>
      <c r="H1580" s="137" t="s">
        <v>341</v>
      </c>
      <c r="I1580" s="137">
        <v>513794779</v>
      </c>
      <c r="J1580" s="137" t="s">
        <v>180</v>
      </c>
      <c r="K1580" s="21">
        <v>46170.653715277775</v>
      </c>
      <c r="L1580" s="21">
        <v>46173.706990740742</v>
      </c>
      <c r="M1580" s="137" t="s">
        <v>347</v>
      </c>
      <c r="N1580" s="137" t="s">
        <v>196</v>
      </c>
      <c r="O1580" s="137" t="s">
        <v>41</v>
      </c>
      <c r="P1580" s="137">
        <v>0</v>
      </c>
      <c r="Q1580" s="137" t="s">
        <v>191</v>
      </c>
      <c r="R1580" s="137" t="s">
        <v>342</v>
      </c>
      <c r="S1580" s="137" t="s">
        <v>181</v>
      </c>
    </row>
    <row r="1581" spans="1:19" s="137" customFormat="1">
      <c r="A1581" s="137" t="s">
        <v>186</v>
      </c>
      <c r="B1581" s="137" t="s">
        <v>120</v>
      </c>
      <c r="C1581" s="137" t="s">
        <v>185</v>
      </c>
      <c r="D1581" s="137" t="s">
        <v>379</v>
      </c>
      <c r="E1581" s="137">
        <v>32764</v>
      </c>
      <c r="F1581" s="137" t="s">
        <v>5</v>
      </c>
      <c r="G1581" s="137" t="s">
        <v>28</v>
      </c>
      <c r="H1581" s="137" t="s">
        <v>341</v>
      </c>
      <c r="I1581" s="137">
        <v>513794779</v>
      </c>
      <c r="J1581" s="137" t="s">
        <v>180</v>
      </c>
      <c r="K1581" s="21">
        <v>46170.653715277775</v>
      </c>
      <c r="L1581" s="21">
        <v>46173.706990740742</v>
      </c>
      <c r="M1581" s="137" t="s">
        <v>352</v>
      </c>
      <c r="N1581" s="137" t="s">
        <v>352</v>
      </c>
      <c r="O1581" s="137" t="s">
        <v>35</v>
      </c>
      <c r="P1581" s="137">
        <v>0</v>
      </c>
      <c r="Q1581" s="137" t="s">
        <v>191</v>
      </c>
      <c r="R1581" s="137" t="s">
        <v>342</v>
      </c>
      <c r="S1581" s="137" t="s">
        <v>181</v>
      </c>
    </row>
    <row r="1582" spans="1:19" s="137" customFormat="1">
      <c r="A1582" s="137" t="s">
        <v>186</v>
      </c>
      <c r="B1582" s="137" t="s">
        <v>120</v>
      </c>
      <c r="C1582" s="137" t="s">
        <v>185</v>
      </c>
      <c r="D1582" s="137" t="s">
        <v>379</v>
      </c>
      <c r="E1582" s="137">
        <v>32764</v>
      </c>
      <c r="F1582" s="137" t="s">
        <v>5</v>
      </c>
      <c r="G1582" s="137" t="s">
        <v>28</v>
      </c>
      <c r="H1582" s="137" t="s">
        <v>341</v>
      </c>
      <c r="I1582" s="137">
        <v>513794779</v>
      </c>
      <c r="J1582" s="137" t="s">
        <v>180</v>
      </c>
      <c r="K1582" s="21">
        <v>46170.653715277775</v>
      </c>
      <c r="L1582" s="21">
        <v>46173.706990740742</v>
      </c>
      <c r="M1582" s="137" t="s">
        <v>353</v>
      </c>
      <c r="N1582" s="137" t="s">
        <v>197</v>
      </c>
      <c r="O1582" s="137" t="s">
        <v>41</v>
      </c>
      <c r="P1582" s="137">
        <v>0</v>
      </c>
      <c r="Q1582" s="137" t="s">
        <v>191</v>
      </c>
      <c r="R1582" s="137" t="s">
        <v>342</v>
      </c>
      <c r="S1582" s="137" t="s">
        <v>181</v>
      </c>
    </row>
    <row r="1583" spans="1:19" s="137" customFormat="1">
      <c r="A1583" s="137" t="s">
        <v>186</v>
      </c>
      <c r="B1583" s="137" t="s">
        <v>120</v>
      </c>
      <c r="C1583" s="137" t="s">
        <v>185</v>
      </c>
      <c r="D1583" s="137" t="s">
        <v>379</v>
      </c>
      <c r="E1583" s="137">
        <v>32764</v>
      </c>
      <c r="F1583" s="137" t="s">
        <v>5</v>
      </c>
      <c r="G1583" s="137" t="s">
        <v>28</v>
      </c>
      <c r="H1583" s="137" t="s">
        <v>341</v>
      </c>
      <c r="I1583" s="137">
        <v>513794779</v>
      </c>
      <c r="J1583" s="137" t="s">
        <v>180</v>
      </c>
      <c r="K1583" s="21">
        <v>46170.653715277775</v>
      </c>
      <c r="L1583" s="21">
        <v>46173.706990740742</v>
      </c>
      <c r="M1583" s="137" t="s">
        <v>353</v>
      </c>
      <c r="N1583" s="137" t="s">
        <v>330</v>
      </c>
      <c r="O1583" s="137" t="s">
        <v>41</v>
      </c>
      <c r="P1583" s="137">
        <v>0</v>
      </c>
      <c r="Q1583" s="137" t="s">
        <v>191</v>
      </c>
      <c r="R1583" s="137" t="s">
        <v>342</v>
      </c>
      <c r="S1583" s="137" t="s">
        <v>181</v>
      </c>
    </row>
    <row r="1584" spans="1:19" s="137" customFormat="1">
      <c r="A1584" s="137" t="s">
        <v>186</v>
      </c>
      <c r="B1584" s="137" t="s">
        <v>120</v>
      </c>
      <c r="C1584" s="137" t="s">
        <v>185</v>
      </c>
      <c r="D1584" s="137" t="s">
        <v>379</v>
      </c>
      <c r="E1584" s="137">
        <v>32764</v>
      </c>
      <c r="F1584" s="137" t="s">
        <v>5</v>
      </c>
      <c r="G1584" s="137" t="s">
        <v>28</v>
      </c>
      <c r="H1584" s="137" t="s">
        <v>341</v>
      </c>
      <c r="I1584" s="137">
        <v>513794779</v>
      </c>
      <c r="J1584" s="137" t="s">
        <v>180</v>
      </c>
      <c r="K1584" s="21">
        <v>46170.653715277775</v>
      </c>
      <c r="L1584" s="21">
        <v>46173.706990740742</v>
      </c>
      <c r="M1584" s="137" t="s">
        <v>353</v>
      </c>
      <c r="N1584" s="137" t="s">
        <v>354</v>
      </c>
      <c r="O1584" s="137" t="s">
        <v>39</v>
      </c>
      <c r="P1584" s="137">
        <v>0</v>
      </c>
      <c r="Q1584" s="137" t="s">
        <v>191</v>
      </c>
      <c r="R1584" s="137" t="s">
        <v>342</v>
      </c>
      <c r="S1584" s="137" t="s">
        <v>181</v>
      </c>
    </row>
    <row r="1585" spans="1:19" s="137" customFormat="1">
      <c r="A1585" s="137" t="s">
        <v>186</v>
      </c>
      <c r="B1585" s="137" t="s">
        <v>120</v>
      </c>
      <c r="C1585" s="137" t="s">
        <v>185</v>
      </c>
      <c r="D1585" s="137" t="s">
        <v>379</v>
      </c>
      <c r="E1585" s="137">
        <v>32764</v>
      </c>
      <c r="F1585" s="137" t="s">
        <v>5</v>
      </c>
      <c r="G1585" s="137" t="s">
        <v>28</v>
      </c>
      <c r="H1585" s="137" t="s">
        <v>341</v>
      </c>
      <c r="I1585" s="137">
        <v>513794779</v>
      </c>
      <c r="J1585" s="137" t="s">
        <v>180</v>
      </c>
      <c r="K1585" s="21">
        <v>46170.653715277775</v>
      </c>
      <c r="L1585" s="21">
        <v>46173.706990740742</v>
      </c>
      <c r="M1585" s="137" t="s">
        <v>353</v>
      </c>
      <c r="N1585" s="137" t="s">
        <v>355</v>
      </c>
      <c r="O1585" s="137" t="s">
        <v>35</v>
      </c>
      <c r="P1585" s="137">
        <v>0</v>
      </c>
      <c r="Q1585" s="137" t="s">
        <v>191</v>
      </c>
      <c r="R1585" s="137" t="s">
        <v>342</v>
      </c>
      <c r="S1585" s="137" t="s">
        <v>181</v>
      </c>
    </row>
    <row r="1586" spans="1:19" s="137" customFormat="1">
      <c r="A1586" s="137" t="s">
        <v>186</v>
      </c>
      <c r="B1586" s="137" t="s">
        <v>120</v>
      </c>
      <c r="C1586" s="137" t="s">
        <v>185</v>
      </c>
      <c r="D1586" s="137" t="s">
        <v>379</v>
      </c>
      <c r="E1586" s="137">
        <v>32764</v>
      </c>
      <c r="F1586" s="137" t="s">
        <v>5</v>
      </c>
      <c r="G1586" s="137" t="s">
        <v>28</v>
      </c>
      <c r="H1586" s="137" t="s">
        <v>341</v>
      </c>
      <c r="I1586" s="137">
        <v>513794779</v>
      </c>
      <c r="J1586" s="137" t="s">
        <v>180</v>
      </c>
      <c r="K1586" s="21">
        <v>46170.653715277775</v>
      </c>
      <c r="L1586" s="21">
        <v>46173.706990740742</v>
      </c>
      <c r="M1586" s="137" t="s">
        <v>353</v>
      </c>
      <c r="N1586" s="137" t="s">
        <v>356</v>
      </c>
      <c r="O1586" s="137" t="s">
        <v>39</v>
      </c>
      <c r="P1586" s="137">
        <v>0</v>
      </c>
      <c r="Q1586" s="137" t="s">
        <v>191</v>
      </c>
      <c r="R1586" s="137" t="s">
        <v>342</v>
      </c>
      <c r="S1586" s="137" t="s">
        <v>181</v>
      </c>
    </row>
    <row r="1587" spans="1:19" s="137" customFormat="1">
      <c r="A1587" s="137" t="s">
        <v>186</v>
      </c>
      <c r="B1587" s="137" t="s">
        <v>120</v>
      </c>
      <c r="C1587" s="137" t="s">
        <v>185</v>
      </c>
      <c r="D1587" s="137" t="s">
        <v>379</v>
      </c>
      <c r="E1587" s="137">
        <v>32764</v>
      </c>
      <c r="F1587" s="137" t="s">
        <v>5</v>
      </c>
      <c r="G1587" s="137" t="s">
        <v>28</v>
      </c>
      <c r="H1587" s="137" t="s">
        <v>341</v>
      </c>
      <c r="I1587" s="137">
        <v>513794779</v>
      </c>
      <c r="J1587" s="137" t="s">
        <v>180</v>
      </c>
      <c r="K1587" s="21">
        <v>46170.653715277775</v>
      </c>
      <c r="L1587" s="21">
        <v>46173.706990740742</v>
      </c>
      <c r="M1587" s="137" t="s">
        <v>353</v>
      </c>
      <c r="N1587" s="137" t="s">
        <v>357</v>
      </c>
      <c r="O1587" s="137" t="s">
        <v>39</v>
      </c>
      <c r="P1587" s="137">
        <v>0</v>
      </c>
      <c r="Q1587" s="137" t="s">
        <v>191</v>
      </c>
      <c r="R1587" s="137" t="s">
        <v>342</v>
      </c>
      <c r="S1587" s="137" t="s">
        <v>181</v>
      </c>
    </row>
    <row r="1588" spans="1:19" s="137" customFormat="1">
      <c r="A1588" s="137" t="s">
        <v>186</v>
      </c>
      <c r="B1588" s="137" t="s">
        <v>120</v>
      </c>
      <c r="C1588" s="137" t="s">
        <v>185</v>
      </c>
      <c r="D1588" s="137" t="s">
        <v>379</v>
      </c>
      <c r="E1588" s="137">
        <v>32764</v>
      </c>
      <c r="F1588" s="137" t="s">
        <v>5</v>
      </c>
      <c r="G1588" s="137" t="s">
        <v>28</v>
      </c>
      <c r="H1588" s="137" t="s">
        <v>341</v>
      </c>
      <c r="I1588" s="137">
        <v>513794779</v>
      </c>
      <c r="J1588" s="137" t="s">
        <v>180</v>
      </c>
      <c r="K1588" s="21">
        <v>46170.653715277775</v>
      </c>
      <c r="L1588" s="21">
        <v>46173.706990740742</v>
      </c>
      <c r="M1588" s="137" t="s">
        <v>358</v>
      </c>
      <c r="N1588" s="137" t="s">
        <v>359</v>
      </c>
      <c r="O1588" s="137" t="s">
        <v>39</v>
      </c>
      <c r="P1588" s="137">
        <v>0</v>
      </c>
      <c r="Q1588" s="137" t="s">
        <v>191</v>
      </c>
      <c r="R1588" s="137" t="s">
        <v>342</v>
      </c>
      <c r="S1588" s="137" t="s">
        <v>181</v>
      </c>
    </row>
    <row r="1589" spans="1:19" s="137" customFormat="1">
      <c r="A1589" s="137" t="s">
        <v>186</v>
      </c>
      <c r="B1589" s="137" t="s">
        <v>120</v>
      </c>
      <c r="C1589" s="137" t="s">
        <v>185</v>
      </c>
      <c r="D1589" s="137" t="s">
        <v>379</v>
      </c>
      <c r="E1589" s="137">
        <v>32764</v>
      </c>
      <c r="F1589" s="137" t="s">
        <v>5</v>
      </c>
      <c r="G1589" s="137" t="s">
        <v>28</v>
      </c>
      <c r="H1589" s="137" t="s">
        <v>341</v>
      </c>
      <c r="I1589" s="137">
        <v>513794779</v>
      </c>
      <c r="J1589" s="137" t="s">
        <v>180</v>
      </c>
      <c r="K1589" s="21">
        <v>46170.653715277775</v>
      </c>
      <c r="L1589" s="21">
        <v>46173.706990740742</v>
      </c>
      <c r="M1589" s="137" t="s">
        <v>358</v>
      </c>
      <c r="N1589" s="137" t="s">
        <v>360</v>
      </c>
      <c r="O1589" s="137" t="s">
        <v>35</v>
      </c>
      <c r="P1589" s="137">
        <v>0</v>
      </c>
      <c r="Q1589" s="137" t="s">
        <v>191</v>
      </c>
      <c r="R1589" s="137" t="s">
        <v>342</v>
      </c>
      <c r="S1589" s="137" t="s">
        <v>181</v>
      </c>
    </row>
    <row r="1590" spans="1:19" s="137" customFormat="1">
      <c r="A1590" s="137" t="s">
        <v>186</v>
      </c>
      <c r="B1590" s="137" t="s">
        <v>120</v>
      </c>
      <c r="C1590" s="137" t="s">
        <v>185</v>
      </c>
      <c r="D1590" s="137" t="s">
        <v>379</v>
      </c>
      <c r="E1590" s="137">
        <v>32764</v>
      </c>
      <c r="F1590" s="137" t="s">
        <v>5</v>
      </c>
      <c r="G1590" s="137" t="s">
        <v>28</v>
      </c>
      <c r="H1590" s="137" t="s">
        <v>341</v>
      </c>
      <c r="I1590" s="137">
        <v>513794779</v>
      </c>
      <c r="J1590" s="137" t="s">
        <v>180</v>
      </c>
      <c r="K1590" s="21">
        <v>46170.653715277775</v>
      </c>
      <c r="L1590" s="21">
        <v>46173.706990740742</v>
      </c>
      <c r="M1590" s="137" t="s">
        <v>358</v>
      </c>
      <c r="N1590" s="137" t="s">
        <v>361</v>
      </c>
      <c r="O1590" s="137" t="s">
        <v>41</v>
      </c>
      <c r="P1590" s="137">
        <v>0</v>
      </c>
      <c r="Q1590" s="137" t="s">
        <v>191</v>
      </c>
      <c r="R1590" s="137" t="s">
        <v>342</v>
      </c>
      <c r="S1590" s="137" t="s">
        <v>181</v>
      </c>
    </row>
    <row r="1591" spans="1:19" s="137" customFormat="1">
      <c r="A1591" s="137" t="s">
        <v>186</v>
      </c>
      <c r="B1591" s="137" t="s">
        <v>120</v>
      </c>
      <c r="C1591" s="137" t="s">
        <v>185</v>
      </c>
      <c r="D1591" s="137" t="s">
        <v>379</v>
      </c>
      <c r="E1591" s="137">
        <v>32764</v>
      </c>
      <c r="F1591" s="137" t="s">
        <v>5</v>
      </c>
      <c r="G1591" s="137" t="s">
        <v>28</v>
      </c>
      <c r="H1591" s="137" t="s">
        <v>341</v>
      </c>
      <c r="I1591" s="137">
        <v>513794779</v>
      </c>
      <c r="J1591" s="137" t="s">
        <v>180</v>
      </c>
      <c r="K1591" s="21">
        <v>46170.653715277775</v>
      </c>
      <c r="L1591" s="21">
        <v>46173.706990740742</v>
      </c>
      <c r="M1591" s="137" t="s">
        <v>362</v>
      </c>
      <c r="N1591" s="137" t="s">
        <v>363</v>
      </c>
      <c r="O1591" s="137" t="s">
        <v>37</v>
      </c>
      <c r="P1591" s="137">
        <v>0</v>
      </c>
      <c r="Q1591" s="137" t="s">
        <v>191</v>
      </c>
      <c r="R1591" s="137" t="s">
        <v>342</v>
      </c>
      <c r="S1591" s="137" t="s">
        <v>181</v>
      </c>
    </row>
    <row r="1592" spans="1:19" s="137" customFormat="1">
      <c r="A1592" s="137" t="s">
        <v>186</v>
      </c>
      <c r="B1592" s="137" t="s">
        <v>120</v>
      </c>
      <c r="C1592" s="137" t="s">
        <v>185</v>
      </c>
      <c r="D1592" s="137" t="s">
        <v>379</v>
      </c>
      <c r="E1592" s="137">
        <v>32764</v>
      </c>
      <c r="F1592" s="137" t="s">
        <v>5</v>
      </c>
      <c r="G1592" s="137" t="s">
        <v>28</v>
      </c>
      <c r="H1592" s="137" t="s">
        <v>341</v>
      </c>
      <c r="I1592" s="137">
        <v>513794779</v>
      </c>
      <c r="J1592" s="137" t="s">
        <v>180</v>
      </c>
      <c r="K1592" s="21">
        <v>46170.653715277775</v>
      </c>
      <c r="L1592" s="21">
        <v>46173.706990740742</v>
      </c>
      <c r="M1592" s="137" t="s">
        <v>364</v>
      </c>
      <c r="N1592" s="137" t="s">
        <v>365</v>
      </c>
      <c r="O1592" s="137" t="s">
        <v>35</v>
      </c>
      <c r="P1592" s="137">
        <v>0</v>
      </c>
      <c r="Q1592" s="137" t="s">
        <v>191</v>
      </c>
      <c r="R1592" s="137" t="s">
        <v>342</v>
      </c>
      <c r="S1592" s="137" t="s">
        <v>181</v>
      </c>
    </row>
    <row r="1593" spans="1:19" s="137" customFormat="1">
      <c r="A1593" s="137" t="s">
        <v>186</v>
      </c>
      <c r="B1593" s="137" t="s">
        <v>120</v>
      </c>
      <c r="C1593" s="137" t="s">
        <v>185</v>
      </c>
      <c r="D1593" s="137" t="s">
        <v>379</v>
      </c>
      <c r="E1593" s="137">
        <v>32764</v>
      </c>
      <c r="F1593" s="137" t="s">
        <v>5</v>
      </c>
      <c r="G1593" s="137" t="s">
        <v>28</v>
      </c>
      <c r="H1593" s="137" t="s">
        <v>341</v>
      </c>
      <c r="I1593" s="137">
        <v>513794779</v>
      </c>
      <c r="J1593" s="137" t="s">
        <v>180</v>
      </c>
      <c r="K1593" s="21">
        <v>46170.653715277775</v>
      </c>
      <c r="L1593" s="21">
        <v>46173.706990740742</v>
      </c>
      <c r="M1593" s="137" t="s">
        <v>364</v>
      </c>
      <c r="N1593" s="137" t="s">
        <v>366</v>
      </c>
      <c r="O1593" s="137" t="s">
        <v>35</v>
      </c>
      <c r="P1593" s="137">
        <v>0</v>
      </c>
      <c r="Q1593" s="137" t="s">
        <v>191</v>
      </c>
      <c r="R1593" s="137" t="s">
        <v>342</v>
      </c>
      <c r="S1593" s="137" t="s">
        <v>181</v>
      </c>
    </row>
    <row r="1594" spans="1:19" s="137" customFormat="1">
      <c r="A1594" s="137" t="s">
        <v>186</v>
      </c>
      <c r="B1594" s="137" t="s">
        <v>120</v>
      </c>
      <c r="C1594" s="137" t="s">
        <v>185</v>
      </c>
      <c r="D1594" s="137" t="s">
        <v>379</v>
      </c>
      <c r="E1594" s="137">
        <v>32764</v>
      </c>
      <c r="F1594" s="137" t="s">
        <v>5</v>
      </c>
      <c r="G1594" s="137" t="s">
        <v>28</v>
      </c>
      <c r="H1594" s="137" t="s">
        <v>341</v>
      </c>
      <c r="I1594" s="137">
        <v>513794779</v>
      </c>
      <c r="J1594" s="137" t="s">
        <v>180</v>
      </c>
      <c r="K1594" s="21">
        <v>46170.653715277775</v>
      </c>
      <c r="L1594" s="21">
        <v>46173.706990740742</v>
      </c>
      <c r="M1594" s="137" t="s">
        <v>364</v>
      </c>
      <c r="N1594" s="137" t="s">
        <v>367</v>
      </c>
      <c r="O1594" s="137" t="s">
        <v>41</v>
      </c>
      <c r="P1594" s="137">
        <v>0</v>
      </c>
      <c r="Q1594" s="137" t="s">
        <v>191</v>
      </c>
      <c r="R1594" s="137" t="s">
        <v>342</v>
      </c>
      <c r="S1594" s="137" t="s">
        <v>181</v>
      </c>
    </row>
    <row r="1595" spans="1:19" s="137" customFormat="1">
      <c r="A1595" s="137" t="s">
        <v>186</v>
      </c>
      <c r="B1595" s="137" t="s">
        <v>120</v>
      </c>
      <c r="C1595" s="137" t="s">
        <v>185</v>
      </c>
      <c r="D1595" s="137" t="s">
        <v>379</v>
      </c>
      <c r="E1595" s="137">
        <v>32764</v>
      </c>
      <c r="F1595" s="137" t="s">
        <v>5</v>
      </c>
      <c r="G1595" s="137" t="s">
        <v>28</v>
      </c>
      <c r="H1595" s="137" t="s">
        <v>341</v>
      </c>
      <c r="I1595" s="137">
        <v>513795012</v>
      </c>
      <c r="J1595" s="137" t="s">
        <v>180</v>
      </c>
      <c r="K1595" s="21">
        <v>46170.65902777778</v>
      </c>
      <c r="L1595" s="21">
        <v>46173.714247685188</v>
      </c>
      <c r="M1595" s="137" t="s">
        <v>287</v>
      </c>
      <c r="N1595" s="137" t="s">
        <v>287</v>
      </c>
      <c r="O1595" s="137" t="s">
        <v>35</v>
      </c>
      <c r="P1595" s="137">
        <v>0</v>
      </c>
      <c r="Q1595" s="137" t="s">
        <v>191</v>
      </c>
      <c r="R1595" s="137" t="s">
        <v>342</v>
      </c>
      <c r="S1595" s="137" t="s">
        <v>181</v>
      </c>
    </row>
    <row r="1596" spans="1:19" s="137" customFormat="1">
      <c r="A1596" s="137" t="s">
        <v>186</v>
      </c>
      <c r="B1596" s="137" t="s">
        <v>120</v>
      </c>
      <c r="C1596" s="137" t="s">
        <v>185</v>
      </c>
      <c r="D1596" s="137" t="s">
        <v>379</v>
      </c>
      <c r="E1596" s="137">
        <v>32764</v>
      </c>
      <c r="F1596" s="137" t="s">
        <v>5</v>
      </c>
      <c r="G1596" s="137" t="s">
        <v>28</v>
      </c>
      <c r="H1596" s="137" t="s">
        <v>341</v>
      </c>
      <c r="I1596" s="137">
        <v>513795012</v>
      </c>
      <c r="J1596" s="137" t="s">
        <v>180</v>
      </c>
      <c r="K1596" s="21">
        <v>46170.65902777778</v>
      </c>
      <c r="L1596" s="21">
        <v>46173.714247685188</v>
      </c>
      <c r="M1596" s="137" t="s">
        <v>343</v>
      </c>
      <c r="N1596" s="137" t="s">
        <v>288</v>
      </c>
      <c r="O1596" s="137" t="s">
        <v>39</v>
      </c>
      <c r="P1596" s="137">
        <v>0</v>
      </c>
      <c r="Q1596" s="137" t="s">
        <v>191</v>
      </c>
      <c r="R1596" s="137" t="s">
        <v>342</v>
      </c>
      <c r="S1596" s="137" t="s">
        <v>181</v>
      </c>
    </row>
    <row r="1597" spans="1:19" s="137" customFormat="1">
      <c r="A1597" s="137" t="s">
        <v>186</v>
      </c>
      <c r="B1597" s="137" t="s">
        <v>120</v>
      </c>
      <c r="C1597" s="137" t="s">
        <v>185</v>
      </c>
      <c r="D1597" s="137" t="s">
        <v>379</v>
      </c>
      <c r="E1597" s="137">
        <v>32764</v>
      </c>
      <c r="F1597" s="137" t="s">
        <v>5</v>
      </c>
      <c r="G1597" s="137" t="s">
        <v>28</v>
      </c>
      <c r="H1597" s="137" t="s">
        <v>341</v>
      </c>
      <c r="I1597" s="137">
        <v>513795012</v>
      </c>
      <c r="J1597" s="137" t="s">
        <v>180</v>
      </c>
      <c r="K1597" s="21">
        <v>46170.65902777778</v>
      </c>
      <c r="L1597" s="21">
        <v>46173.714247685188</v>
      </c>
      <c r="M1597" s="137" t="s">
        <v>343</v>
      </c>
      <c r="N1597" s="137" t="s">
        <v>193</v>
      </c>
      <c r="O1597" s="137" t="s">
        <v>35</v>
      </c>
      <c r="P1597" s="137">
        <v>0</v>
      </c>
      <c r="Q1597" s="137" t="s">
        <v>191</v>
      </c>
      <c r="R1597" s="137" t="s">
        <v>342</v>
      </c>
      <c r="S1597" s="137" t="s">
        <v>181</v>
      </c>
    </row>
    <row r="1598" spans="1:19" s="137" customFormat="1">
      <c r="A1598" s="137" t="s">
        <v>186</v>
      </c>
      <c r="B1598" s="137" t="s">
        <v>120</v>
      </c>
      <c r="C1598" s="137" t="s">
        <v>185</v>
      </c>
      <c r="D1598" s="137" t="s">
        <v>379</v>
      </c>
      <c r="E1598" s="137">
        <v>32764</v>
      </c>
      <c r="F1598" s="137" t="s">
        <v>5</v>
      </c>
      <c r="G1598" s="137" t="s">
        <v>28</v>
      </c>
      <c r="H1598" s="137" t="s">
        <v>341</v>
      </c>
      <c r="I1598" s="137">
        <v>513795012</v>
      </c>
      <c r="J1598" s="137" t="s">
        <v>180</v>
      </c>
      <c r="K1598" s="21">
        <v>46170.65902777778</v>
      </c>
      <c r="L1598" s="21">
        <v>46173.714247685188</v>
      </c>
      <c r="M1598" s="137" t="s">
        <v>344</v>
      </c>
      <c r="N1598" s="137" t="s">
        <v>345</v>
      </c>
      <c r="O1598" s="137" t="s">
        <v>39</v>
      </c>
      <c r="P1598" s="137">
        <v>0</v>
      </c>
      <c r="Q1598" s="137" t="s">
        <v>191</v>
      </c>
      <c r="R1598" s="137" t="s">
        <v>342</v>
      </c>
      <c r="S1598" s="137" t="s">
        <v>181</v>
      </c>
    </row>
    <row r="1599" spans="1:19" s="137" customFormat="1">
      <c r="A1599" s="137" t="s">
        <v>186</v>
      </c>
      <c r="B1599" s="137" t="s">
        <v>120</v>
      </c>
      <c r="C1599" s="137" t="s">
        <v>185</v>
      </c>
      <c r="D1599" s="137" t="s">
        <v>379</v>
      </c>
      <c r="E1599" s="137">
        <v>32764</v>
      </c>
      <c r="F1599" s="137" t="s">
        <v>5</v>
      </c>
      <c r="G1599" s="137" t="s">
        <v>28</v>
      </c>
      <c r="H1599" s="137" t="s">
        <v>341</v>
      </c>
      <c r="I1599" s="137">
        <v>513795012</v>
      </c>
      <c r="J1599" s="137" t="s">
        <v>180</v>
      </c>
      <c r="K1599" s="21">
        <v>46170.65902777778</v>
      </c>
      <c r="L1599" s="21">
        <v>46173.714247685188</v>
      </c>
      <c r="M1599" s="137" t="s">
        <v>344</v>
      </c>
      <c r="N1599" s="137" t="s">
        <v>346</v>
      </c>
      <c r="O1599" s="137" t="s">
        <v>39</v>
      </c>
      <c r="P1599" s="137">
        <v>0</v>
      </c>
      <c r="Q1599" s="137" t="s">
        <v>191</v>
      </c>
      <c r="R1599" s="137" t="s">
        <v>342</v>
      </c>
      <c r="S1599" s="137" t="s">
        <v>181</v>
      </c>
    </row>
    <row r="1600" spans="1:19" s="137" customFormat="1">
      <c r="A1600" s="137" t="s">
        <v>186</v>
      </c>
      <c r="B1600" s="137" t="s">
        <v>120</v>
      </c>
      <c r="C1600" s="137" t="s">
        <v>185</v>
      </c>
      <c r="D1600" s="137" t="s">
        <v>379</v>
      </c>
      <c r="E1600" s="137">
        <v>32764</v>
      </c>
      <c r="F1600" s="137" t="s">
        <v>5</v>
      </c>
      <c r="G1600" s="137" t="s">
        <v>28</v>
      </c>
      <c r="H1600" s="137" t="s">
        <v>341</v>
      </c>
      <c r="I1600" s="137">
        <v>513795012</v>
      </c>
      <c r="J1600" s="137" t="s">
        <v>180</v>
      </c>
      <c r="K1600" s="21">
        <v>46170.65902777778</v>
      </c>
      <c r="L1600" s="21">
        <v>46173.714247685188</v>
      </c>
      <c r="M1600" s="137" t="s">
        <v>347</v>
      </c>
      <c r="N1600" s="137" t="s">
        <v>348</v>
      </c>
      <c r="O1600" s="137" t="s">
        <v>41</v>
      </c>
      <c r="P1600" s="137">
        <v>0</v>
      </c>
      <c r="Q1600" s="137" t="s">
        <v>191</v>
      </c>
      <c r="R1600" s="137" t="s">
        <v>342</v>
      </c>
      <c r="S1600" s="137" t="s">
        <v>181</v>
      </c>
    </row>
    <row r="1601" spans="1:19" s="137" customFormat="1">
      <c r="A1601" s="137" t="s">
        <v>186</v>
      </c>
      <c r="B1601" s="137" t="s">
        <v>120</v>
      </c>
      <c r="C1601" s="137" t="s">
        <v>185</v>
      </c>
      <c r="D1601" s="137" t="s">
        <v>379</v>
      </c>
      <c r="E1601" s="137">
        <v>32764</v>
      </c>
      <c r="F1601" s="137" t="s">
        <v>5</v>
      </c>
      <c r="G1601" s="137" t="s">
        <v>28</v>
      </c>
      <c r="H1601" s="137" t="s">
        <v>341</v>
      </c>
      <c r="I1601" s="137">
        <v>513795012</v>
      </c>
      <c r="J1601" s="137" t="s">
        <v>180</v>
      </c>
      <c r="K1601" s="21">
        <v>46170.65902777778</v>
      </c>
      <c r="L1601" s="21">
        <v>46173.714247685188</v>
      </c>
      <c r="M1601" s="137" t="s">
        <v>347</v>
      </c>
      <c r="N1601" s="137" t="s">
        <v>349</v>
      </c>
      <c r="O1601" s="137" t="s">
        <v>39</v>
      </c>
      <c r="P1601" s="137">
        <v>0</v>
      </c>
      <c r="Q1601" s="137" t="s">
        <v>191</v>
      </c>
      <c r="R1601" s="137" t="s">
        <v>342</v>
      </c>
      <c r="S1601" s="137" t="s">
        <v>181</v>
      </c>
    </row>
    <row r="1602" spans="1:19" s="137" customFormat="1">
      <c r="A1602" s="137" t="s">
        <v>186</v>
      </c>
      <c r="B1602" s="137" t="s">
        <v>120</v>
      </c>
      <c r="C1602" s="137" t="s">
        <v>185</v>
      </c>
      <c r="D1602" s="137" t="s">
        <v>379</v>
      </c>
      <c r="E1602" s="137">
        <v>32764</v>
      </c>
      <c r="F1602" s="137" t="s">
        <v>5</v>
      </c>
      <c r="G1602" s="137" t="s">
        <v>28</v>
      </c>
      <c r="H1602" s="137" t="s">
        <v>341</v>
      </c>
      <c r="I1602" s="137">
        <v>513795012</v>
      </c>
      <c r="J1602" s="137" t="s">
        <v>180</v>
      </c>
      <c r="K1602" s="21">
        <v>46170.65902777778</v>
      </c>
      <c r="L1602" s="21">
        <v>46173.714247685188</v>
      </c>
      <c r="M1602" s="137" t="s">
        <v>347</v>
      </c>
      <c r="N1602" s="137" t="s">
        <v>329</v>
      </c>
      <c r="O1602" s="137" t="s">
        <v>35</v>
      </c>
      <c r="P1602" s="137">
        <v>0</v>
      </c>
      <c r="Q1602" s="137" t="s">
        <v>191</v>
      </c>
      <c r="R1602" s="137" t="s">
        <v>342</v>
      </c>
      <c r="S1602" s="137" t="s">
        <v>181</v>
      </c>
    </row>
    <row r="1603" spans="1:19" s="137" customFormat="1">
      <c r="A1603" s="137" t="s">
        <v>186</v>
      </c>
      <c r="B1603" s="137" t="s">
        <v>120</v>
      </c>
      <c r="C1603" s="137" t="s">
        <v>185</v>
      </c>
      <c r="D1603" s="137" t="s">
        <v>379</v>
      </c>
      <c r="E1603" s="137">
        <v>32764</v>
      </c>
      <c r="F1603" s="137" t="s">
        <v>5</v>
      </c>
      <c r="G1603" s="137" t="s">
        <v>28</v>
      </c>
      <c r="H1603" s="137" t="s">
        <v>341</v>
      </c>
      <c r="I1603" s="137">
        <v>513795012</v>
      </c>
      <c r="J1603" s="137" t="s">
        <v>180</v>
      </c>
      <c r="K1603" s="21">
        <v>46170.65902777778</v>
      </c>
      <c r="L1603" s="21">
        <v>46173.714247685188</v>
      </c>
      <c r="M1603" s="137" t="s">
        <v>347</v>
      </c>
      <c r="N1603" s="137" t="s">
        <v>194</v>
      </c>
      <c r="O1603" s="137" t="s">
        <v>41</v>
      </c>
      <c r="P1603" s="137">
        <v>0</v>
      </c>
      <c r="Q1603" s="137" t="s">
        <v>191</v>
      </c>
      <c r="R1603" s="137" t="s">
        <v>342</v>
      </c>
      <c r="S1603" s="137" t="s">
        <v>181</v>
      </c>
    </row>
    <row r="1604" spans="1:19" s="137" customFormat="1">
      <c r="A1604" s="137" t="s">
        <v>186</v>
      </c>
      <c r="B1604" s="137" t="s">
        <v>120</v>
      </c>
      <c r="C1604" s="137" t="s">
        <v>185</v>
      </c>
      <c r="D1604" s="137" t="s">
        <v>379</v>
      </c>
      <c r="E1604" s="137">
        <v>32764</v>
      </c>
      <c r="F1604" s="137" t="s">
        <v>5</v>
      </c>
      <c r="G1604" s="137" t="s">
        <v>28</v>
      </c>
      <c r="H1604" s="137" t="s">
        <v>341</v>
      </c>
      <c r="I1604" s="137">
        <v>513795012</v>
      </c>
      <c r="J1604" s="137" t="s">
        <v>180</v>
      </c>
      <c r="K1604" s="21">
        <v>46170.65902777778</v>
      </c>
      <c r="L1604" s="21">
        <v>46173.714247685188</v>
      </c>
      <c r="M1604" s="137" t="s">
        <v>347</v>
      </c>
      <c r="N1604" s="137" t="s">
        <v>350</v>
      </c>
      <c r="O1604" s="137" t="s">
        <v>39</v>
      </c>
      <c r="P1604" s="137">
        <v>0</v>
      </c>
      <c r="Q1604" s="137" t="s">
        <v>191</v>
      </c>
      <c r="R1604" s="137" t="s">
        <v>342</v>
      </c>
      <c r="S1604" s="137" t="s">
        <v>181</v>
      </c>
    </row>
    <row r="1605" spans="1:19" s="137" customFormat="1">
      <c r="A1605" s="137" t="s">
        <v>186</v>
      </c>
      <c r="B1605" s="137" t="s">
        <v>120</v>
      </c>
      <c r="C1605" s="137" t="s">
        <v>185</v>
      </c>
      <c r="D1605" s="137" t="s">
        <v>379</v>
      </c>
      <c r="E1605" s="137">
        <v>32764</v>
      </c>
      <c r="F1605" s="137" t="s">
        <v>5</v>
      </c>
      <c r="G1605" s="137" t="s">
        <v>28</v>
      </c>
      <c r="H1605" s="137" t="s">
        <v>341</v>
      </c>
      <c r="I1605" s="137">
        <v>513795012</v>
      </c>
      <c r="J1605" s="137" t="s">
        <v>180</v>
      </c>
      <c r="K1605" s="21">
        <v>46170.65902777778</v>
      </c>
      <c r="L1605" s="21">
        <v>46173.714247685188</v>
      </c>
      <c r="M1605" s="137" t="s">
        <v>347</v>
      </c>
      <c r="N1605" s="137" t="s">
        <v>195</v>
      </c>
      <c r="O1605" s="137" t="s">
        <v>41</v>
      </c>
      <c r="P1605" s="137">
        <v>0</v>
      </c>
      <c r="Q1605" s="137" t="s">
        <v>191</v>
      </c>
      <c r="R1605" s="137" t="s">
        <v>342</v>
      </c>
      <c r="S1605" s="137" t="s">
        <v>181</v>
      </c>
    </row>
    <row r="1606" spans="1:19" s="137" customFormat="1">
      <c r="A1606" s="137" t="s">
        <v>186</v>
      </c>
      <c r="B1606" s="137" t="s">
        <v>120</v>
      </c>
      <c r="C1606" s="137" t="s">
        <v>185</v>
      </c>
      <c r="D1606" s="137" t="s">
        <v>379</v>
      </c>
      <c r="E1606" s="137">
        <v>32764</v>
      </c>
      <c r="F1606" s="137" t="s">
        <v>5</v>
      </c>
      <c r="G1606" s="137" t="s">
        <v>28</v>
      </c>
      <c r="H1606" s="137" t="s">
        <v>341</v>
      </c>
      <c r="I1606" s="137">
        <v>513795012</v>
      </c>
      <c r="J1606" s="137" t="s">
        <v>180</v>
      </c>
      <c r="K1606" s="21">
        <v>46170.65902777778</v>
      </c>
      <c r="L1606" s="21">
        <v>46173.714247685188</v>
      </c>
      <c r="M1606" s="137" t="s">
        <v>347</v>
      </c>
      <c r="N1606" s="137" t="s">
        <v>351</v>
      </c>
      <c r="O1606" s="137" t="s">
        <v>35</v>
      </c>
      <c r="P1606" s="137">
        <v>0</v>
      </c>
      <c r="Q1606" s="137" t="s">
        <v>191</v>
      </c>
      <c r="R1606" s="137" t="s">
        <v>342</v>
      </c>
      <c r="S1606" s="137" t="s">
        <v>181</v>
      </c>
    </row>
    <row r="1607" spans="1:19" s="137" customFormat="1">
      <c r="A1607" s="137" t="s">
        <v>186</v>
      </c>
      <c r="B1607" s="137" t="s">
        <v>120</v>
      </c>
      <c r="C1607" s="137" t="s">
        <v>185</v>
      </c>
      <c r="D1607" s="137" t="s">
        <v>379</v>
      </c>
      <c r="E1607" s="137">
        <v>32764</v>
      </c>
      <c r="F1607" s="137" t="s">
        <v>5</v>
      </c>
      <c r="G1607" s="137" t="s">
        <v>28</v>
      </c>
      <c r="H1607" s="137" t="s">
        <v>341</v>
      </c>
      <c r="I1607" s="137">
        <v>513795012</v>
      </c>
      <c r="J1607" s="137" t="s">
        <v>180</v>
      </c>
      <c r="K1607" s="21">
        <v>46170.65902777778</v>
      </c>
      <c r="L1607" s="21">
        <v>46173.714247685188</v>
      </c>
      <c r="M1607" s="137" t="s">
        <v>347</v>
      </c>
      <c r="N1607" s="137" t="s">
        <v>196</v>
      </c>
      <c r="O1607" s="137" t="s">
        <v>41</v>
      </c>
      <c r="P1607" s="137">
        <v>0</v>
      </c>
      <c r="Q1607" s="137" t="s">
        <v>191</v>
      </c>
      <c r="R1607" s="137" t="s">
        <v>342</v>
      </c>
      <c r="S1607" s="137" t="s">
        <v>181</v>
      </c>
    </row>
    <row r="1608" spans="1:19" s="137" customFormat="1">
      <c r="A1608" s="137" t="s">
        <v>186</v>
      </c>
      <c r="B1608" s="137" t="s">
        <v>120</v>
      </c>
      <c r="C1608" s="137" t="s">
        <v>185</v>
      </c>
      <c r="D1608" s="137" t="s">
        <v>379</v>
      </c>
      <c r="E1608" s="137">
        <v>32764</v>
      </c>
      <c r="F1608" s="137" t="s">
        <v>5</v>
      </c>
      <c r="G1608" s="137" t="s">
        <v>28</v>
      </c>
      <c r="H1608" s="137" t="s">
        <v>341</v>
      </c>
      <c r="I1608" s="137">
        <v>513795012</v>
      </c>
      <c r="J1608" s="137" t="s">
        <v>180</v>
      </c>
      <c r="K1608" s="21">
        <v>46170.65902777778</v>
      </c>
      <c r="L1608" s="21">
        <v>46173.714247685188</v>
      </c>
      <c r="M1608" s="137" t="s">
        <v>352</v>
      </c>
      <c r="N1608" s="137" t="s">
        <v>352</v>
      </c>
      <c r="O1608" s="137" t="s">
        <v>35</v>
      </c>
      <c r="P1608" s="137">
        <v>0</v>
      </c>
      <c r="Q1608" s="137" t="s">
        <v>191</v>
      </c>
      <c r="R1608" s="137" t="s">
        <v>342</v>
      </c>
      <c r="S1608" s="137" t="s">
        <v>181</v>
      </c>
    </row>
    <row r="1609" spans="1:19" s="137" customFormat="1">
      <c r="A1609" s="137" t="s">
        <v>186</v>
      </c>
      <c r="B1609" s="137" t="s">
        <v>120</v>
      </c>
      <c r="C1609" s="137" t="s">
        <v>185</v>
      </c>
      <c r="D1609" s="137" t="s">
        <v>379</v>
      </c>
      <c r="E1609" s="137">
        <v>32764</v>
      </c>
      <c r="F1609" s="137" t="s">
        <v>5</v>
      </c>
      <c r="G1609" s="137" t="s">
        <v>28</v>
      </c>
      <c r="H1609" s="137" t="s">
        <v>341</v>
      </c>
      <c r="I1609" s="137">
        <v>513795012</v>
      </c>
      <c r="J1609" s="137" t="s">
        <v>180</v>
      </c>
      <c r="K1609" s="21">
        <v>46170.65902777778</v>
      </c>
      <c r="L1609" s="21">
        <v>46173.714247685188</v>
      </c>
      <c r="M1609" s="137" t="s">
        <v>353</v>
      </c>
      <c r="N1609" s="137" t="s">
        <v>197</v>
      </c>
      <c r="O1609" s="137" t="s">
        <v>41</v>
      </c>
      <c r="P1609" s="137">
        <v>0</v>
      </c>
      <c r="Q1609" s="137" t="s">
        <v>191</v>
      </c>
      <c r="R1609" s="137" t="s">
        <v>342</v>
      </c>
      <c r="S1609" s="137" t="s">
        <v>181</v>
      </c>
    </row>
    <row r="1610" spans="1:19" s="137" customFormat="1">
      <c r="A1610" s="137" t="s">
        <v>186</v>
      </c>
      <c r="B1610" s="137" t="s">
        <v>120</v>
      </c>
      <c r="C1610" s="137" t="s">
        <v>185</v>
      </c>
      <c r="D1610" s="137" t="s">
        <v>379</v>
      </c>
      <c r="E1610" s="137">
        <v>32764</v>
      </c>
      <c r="F1610" s="137" t="s">
        <v>5</v>
      </c>
      <c r="G1610" s="137" t="s">
        <v>28</v>
      </c>
      <c r="H1610" s="137" t="s">
        <v>341</v>
      </c>
      <c r="I1610" s="137">
        <v>513795012</v>
      </c>
      <c r="J1610" s="137" t="s">
        <v>180</v>
      </c>
      <c r="K1610" s="21">
        <v>46170.65902777778</v>
      </c>
      <c r="L1610" s="21">
        <v>46173.714247685188</v>
      </c>
      <c r="M1610" s="137" t="s">
        <v>353</v>
      </c>
      <c r="N1610" s="137" t="s">
        <v>330</v>
      </c>
      <c r="O1610" s="137" t="s">
        <v>41</v>
      </c>
      <c r="P1610" s="137">
        <v>0</v>
      </c>
      <c r="Q1610" s="137" t="s">
        <v>191</v>
      </c>
      <c r="R1610" s="137" t="s">
        <v>342</v>
      </c>
      <c r="S1610" s="137" t="s">
        <v>181</v>
      </c>
    </row>
    <row r="1611" spans="1:19" s="137" customFormat="1">
      <c r="A1611" s="137" t="s">
        <v>186</v>
      </c>
      <c r="B1611" s="137" t="s">
        <v>120</v>
      </c>
      <c r="C1611" s="137" t="s">
        <v>185</v>
      </c>
      <c r="D1611" s="137" t="s">
        <v>379</v>
      </c>
      <c r="E1611" s="137">
        <v>32764</v>
      </c>
      <c r="F1611" s="137" t="s">
        <v>5</v>
      </c>
      <c r="G1611" s="137" t="s">
        <v>28</v>
      </c>
      <c r="H1611" s="137" t="s">
        <v>341</v>
      </c>
      <c r="I1611" s="137">
        <v>513795012</v>
      </c>
      <c r="J1611" s="137" t="s">
        <v>180</v>
      </c>
      <c r="K1611" s="21">
        <v>46170.65902777778</v>
      </c>
      <c r="L1611" s="21">
        <v>46173.714247685188</v>
      </c>
      <c r="M1611" s="137" t="s">
        <v>353</v>
      </c>
      <c r="N1611" s="137" t="s">
        <v>354</v>
      </c>
      <c r="O1611" s="137" t="s">
        <v>39</v>
      </c>
      <c r="P1611" s="137">
        <v>0</v>
      </c>
      <c r="Q1611" s="137" t="s">
        <v>191</v>
      </c>
      <c r="R1611" s="137" t="s">
        <v>342</v>
      </c>
      <c r="S1611" s="137" t="s">
        <v>181</v>
      </c>
    </row>
    <row r="1612" spans="1:19" s="137" customFormat="1">
      <c r="A1612" s="137" t="s">
        <v>186</v>
      </c>
      <c r="B1612" s="137" t="s">
        <v>120</v>
      </c>
      <c r="C1612" s="137" t="s">
        <v>185</v>
      </c>
      <c r="D1612" s="137" t="s">
        <v>379</v>
      </c>
      <c r="E1612" s="137">
        <v>32764</v>
      </c>
      <c r="F1612" s="137" t="s">
        <v>5</v>
      </c>
      <c r="G1612" s="137" t="s">
        <v>28</v>
      </c>
      <c r="H1612" s="137" t="s">
        <v>341</v>
      </c>
      <c r="I1612" s="137">
        <v>513795012</v>
      </c>
      <c r="J1612" s="137" t="s">
        <v>180</v>
      </c>
      <c r="K1612" s="21">
        <v>46170.65902777778</v>
      </c>
      <c r="L1612" s="21">
        <v>46173.714247685188</v>
      </c>
      <c r="M1612" s="137" t="s">
        <v>353</v>
      </c>
      <c r="N1612" s="137" t="s">
        <v>355</v>
      </c>
      <c r="O1612" s="137" t="s">
        <v>35</v>
      </c>
      <c r="P1612" s="137">
        <v>0</v>
      </c>
      <c r="Q1612" s="137" t="s">
        <v>191</v>
      </c>
      <c r="R1612" s="137" t="s">
        <v>342</v>
      </c>
      <c r="S1612" s="137" t="s">
        <v>181</v>
      </c>
    </row>
    <row r="1613" spans="1:19" s="137" customFormat="1">
      <c r="A1613" s="137" t="s">
        <v>186</v>
      </c>
      <c r="B1613" s="137" t="s">
        <v>120</v>
      </c>
      <c r="C1613" s="137" t="s">
        <v>185</v>
      </c>
      <c r="D1613" s="137" t="s">
        <v>379</v>
      </c>
      <c r="E1613" s="137">
        <v>32764</v>
      </c>
      <c r="F1613" s="137" t="s">
        <v>5</v>
      </c>
      <c r="G1613" s="137" t="s">
        <v>28</v>
      </c>
      <c r="H1613" s="137" t="s">
        <v>341</v>
      </c>
      <c r="I1613" s="137">
        <v>513795012</v>
      </c>
      <c r="J1613" s="137" t="s">
        <v>180</v>
      </c>
      <c r="K1613" s="21">
        <v>46170.65902777778</v>
      </c>
      <c r="L1613" s="21">
        <v>46173.714247685188</v>
      </c>
      <c r="M1613" s="137" t="s">
        <v>353</v>
      </c>
      <c r="N1613" s="137" t="s">
        <v>356</v>
      </c>
      <c r="O1613" s="137" t="s">
        <v>39</v>
      </c>
      <c r="P1613" s="137">
        <v>0</v>
      </c>
      <c r="Q1613" s="137" t="s">
        <v>191</v>
      </c>
      <c r="R1613" s="137" t="s">
        <v>342</v>
      </c>
      <c r="S1613" s="137" t="s">
        <v>181</v>
      </c>
    </row>
    <row r="1614" spans="1:19" s="137" customFormat="1">
      <c r="A1614" s="137" t="s">
        <v>186</v>
      </c>
      <c r="B1614" s="137" t="s">
        <v>120</v>
      </c>
      <c r="C1614" s="137" t="s">
        <v>185</v>
      </c>
      <c r="D1614" s="137" t="s">
        <v>379</v>
      </c>
      <c r="E1614" s="137">
        <v>32764</v>
      </c>
      <c r="F1614" s="137" t="s">
        <v>5</v>
      </c>
      <c r="G1614" s="137" t="s">
        <v>28</v>
      </c>
      <c r="H1614" s="137" t="s">
        <v>341</v>
      </c>
      <c r="I1614" s="137">
        <v>513795012</v>
      </c>
      <c r="J1614" s="137" t="s">
        <v>180</v>
      </c>
      <c r="K1614" s="21">
        <v>46170.65902777778</v>
      </c>
      <c r="L1614" s="21">
        <v>46173.714247685188</v>
      </c>
      <c r="M1614" s="137" t="s">
        <v>353</v>
      </c>
      <c r="N1614" s="137" t="s">
        <v>357</v>
      </c>
      <c r="O1614" s="137" t="s">
        <v>39</v>
      </c>
      <c r="P1614" s="137">
        <v>0</v>
      </c>
      <c r="Q1614" s="137" t="s">
        <v>191</v>
      </c>
      <c r="R1614" s="137" t="s">
        <v>342</v>
      </c>
      <c r="S1614" s="137" t="s">
        <v>181</v>
      </c>
    </row>
    <row r="1615" spans="1:19" s="137" customFormat="1">
      <c r="A1615" s="137" t="s">
        <v>186</v>
      </c>
      <c r="B1615" s="137" t="s">
        <v>120</v>
      </c>
      <c r="C1615" s="137" t="s">
        <v>185</v>
      </c>
      <c r="D1615" s="137" t="s">
        <v>379</v>
      </c>
      <c r="E1615" s="137">
        <v>32764</v>
      </c>
      <c r="F1615" s="137" t="s">
        <v>5</v>
      </c>
      <c r="G1615" s="137" t="s">
        <v>28</v>
      </c>
      <c r="H1615" s="137" t="s">
        <v>341</v>
      </c>
      <c r="I1615" s="137">
        <v>513795012</v>
      </c>
      <c r="J1615" s="137" t="s">
        <v>180</v>
      </c>
      <c r="K1615" s="21">
        <v>46170.65902777778</v>
      </c>
      <c r="L1615" s="21">
        <v>46173.714247685188</v>
      </c>
      <c r="M1615" s="137" t="s">
        <v>358</v>
      </c>
      <c r="N1615" s="137" t="s">
        <v>359</v>
      </c>
      <c r="O1615" s="137" t="s">
        <v>39</v>
      </c>
      <c r="P1615" s="137">
        <v>0</v>
      </c>
      <c r="Q1615" s="137" t="s">
        <v>191</v>
      </c>
      <c r="R1615" s="137" t="s">
        <v>342</v>
      </c>
      <c r="S1615" s="137" t="s">
        <v>181</v>
      </c>
    </row>
    <row r="1616" spans="1:19" s="137" customFormat="1">
      <c r="A1616" s="137" t="s">
        <v>186</v>
      </c>
      <c r="B1616" s="137" t="s">
        <v>120</v>
      </c>
      <c r="C1616" s="137" t="s">
        <v>185</v>
      </c>
      <c r="D1616" s="137" t="s">
        <v>379</v>
      </c>
      <c r="E1616" s="137">
        <v>32764</v>
      </c>
      <c r="F1616" s="137" t="s">
        <v>5</v>
      </c>
      <c r="G1616" s="137" t="s">
        <v>28</v>
      </c>
      <c r="H1616" s="137" t="s">
        <v>341</v>
      </c>
      <c r="I1616" s="137">
        <v>513795012</v>
      </c>
      <c r="J1616" s="137" t="s">
        <v>180</v>
      </c>
      <c r="K1616" s="21">
        <v>46170.65902777778</v>
      </c>
      <c r="L1616" s="21">
        <v>46173.714247685188</v>
      </c>
      <c r="M1616" s="137" t="s">
        <v>358</v>
      </c>
      <c r="N1616" s="137" t="s">
        <v>360</v>
      </c>
      <c r="O1616" s="137" t="s">
        <v>35</v>
      </c>
      <c r="P1616" s="137">
        <v>0</v>
      </c>
      <c r="Q1616" s="137" t="s">
        <v>191</v>
      </c>
      <c r="R1616" s="137" t="s">
        <v>342</v>
      </c>
      <c r="S1616" s="137" t="s">
        <v>181</v>
      </c>
    </row>
    <row r="1617" spans="1:19" s="137" customFormat="1">
      <c r="A1617" s="137" t="s">
        <v>186</v>
      </c>
      <c r="B1617" s="137" t="s">
        <v>120</v>
      </c>
      <c r="C1617" s="137" t="s">
        <v>185</v>
      </c>
      <c r="D1617" s="137" t="s">
        <v>379</v>
      </c>
      <c r="E1617" s="137">
        <v>32764</v>
      </c>
      <c r="F1617" s="137" t="s">
        <v>5</v>
      </c>
      <c r="G1617" s="137" t="s">
        <v>28</v>
      </c>
      <c r="H1617" s="137" t="s">
        <v>341</v>
      </c>
      <c r="I1617" s="137">
        <v>513795012</v>
      </c>
      <c r="J1617" s="137" t="s">
        <v>180</v>
      </c>
      <c r="K1617" s="21">
        <v>46170.65902777778</v>
      </c>
      <c r="L1617" s="21">
        <v>46173.714247685188</v>
      </c>
      <c r="M1617" s="137" t="s">
        <v>358</v>
      </c>
      <c r="N1617" s="137" t="s">
        <v>361</v>
      </c>
      <c r="O1617" s="137" t="s">
        <v>41</v>
      </c>
      <c r="P1617" s="137">
        <v>0</v>
      </c>
      <c r="Q1617" s="137" t="s">
        <v>191</v>
      </c>
      <c r="R1617" s="137" t="s">
        <v>342</v>
      </c>
      <c r="S1617" s="137" t="s">
        <v>181</v>
      </c>
    </row>
    <row r="1618" spans="1:19" s="137" customFormat="1">
      <c r="A1618" s="137" t="s">
        <v>186</v>
      </c>
      <c r="B1618" s="137" t="s">
        <v>120</v>
      </c>
      <c r="C1618" s="137" t="s">
        <v>185</v>
      </c>
      <c r="D1618" s="137" t="s">
        <v>379</v>
      </c>
      <c r="E1618" s="137">
        <v>32764</v>
      </c>
      <c r="F1618" s="137" t="s">
        <v>5</v>
      </c>
      <c r="G1618" s="137" t="s">
        <v>28</v>
      </c>
      <c r="H1618" s="137" t="s">
        <v>341</v>
      </c>
      <c r="I1618" s="137">
        <v>513795012</v>
      </c>
      <c r="J1618" s="137" t="s">
        <v>180</v>
      </c>
      <c r="K1618" s="21">
        <v>46170.65902777778</v>
      </c>
      <c r="L1618" s="21">
        <v>46173.714247685188</v>
      </c>
      <c r="M1618" s="137" t="s">
        <v>362</v>
      </c>
      <c r="N1618" s="137" t="s">
        <v>363</v>
      </c>
      <c r="O1618" s="137" t="s">
        <v>37</v>
      </c>
      <c r="P1618" s="137">
        <v>0</v>
      </c>
      <c r="Q1618" s="137" t="s">
        <v>191</v>
      </c>
      <c r="R1618" s="137" t="s">
        <v>342</v>
      </c>
      <c r="S1618" s="137" t="s">
        <v>181</v>
      </c>
    </row>
    <row r="1619" spans="1:19" s="137" customFormat="1">
      <c r="A1619" s="137" t="s">
        <v>186</v>
      </c>
      <c r="B1619" s="137" t="s">
        <v>120</v>
      </c>
      <c r="C1619" s="137" t="s">
        <v>185</v>
      </c>
      <c r="D1619" s="137" t="s">
        <v>379</v>
      </c>
      <c r="E1619" s="137">
        <v>32764</v>
      </c>
      <c r="F1619" s="137" t="s">
        <v>5</v>
      </c>
      <c r="G1619" s="137" t="s">
        <v>28</v>
      </c>
      <c r="H1619" s="137" t="s">
        <v>341</v>
      </c>
      <c r="I1619" s="137">
        <v>513795012</v>
      </c>
      <c r="J1619" s="137" t="s">
        <v>180</v>
      </c>
      <c r="K1619" s="21">
        <v>46170.65902777778</v>
      </c>
      <c r="L1619" s="21">
        <v>46173.714247685188</v>
      </c>
      <c r="M1619" s="137" t="s">
        <v>364</v>
      </c>
      <c r="N1619" s="137" t="s">
        <v>365</v>
      </c>
      <c r="O1619" s="137" t="s">
        <v>35</v>
      </c>
      <c r="P1619" s="137">
        <v>0</v>
      </c>
      <c r="Q1619" s="137" t="s">
        <v>191</v>
      </c>
      <c r="R1619" s="137" t="s">
        <v>342</v>
      </c>
      <c r="S1619" s="137" t="s">
        <v>181</v>
      </c>
    </row>
    <row r="1620" spans="1:19" s="137" customFormat="1">
      <c r="A1620" s="137" t="s">
        <v>186</v>
      </c>
      <c r="B1620" s="137" t="s">
        <v>120</v>
      </c>
      <c r="C1620" s="137" t="s">
        <v>185</v>
      </c>
      <c r="D1620" s="137" t="s">
        <v>379</v>
      </c>
      <c r="E1620" s="137">
        <v>32764</v>
      </c>
      <c r="F1620" s="137" t="s">
        <v>5</v>
      </c>
      <c r="G1620" s="137" t="s">
        <v>28</v>
      </c>
      <c r="H1620" s="137" t="s">
        <v>341</v>
      </c>
      <c r="I1620" s="137">
        <v>513795012</v>
      </c>
      <c r="J1620" s="137" t="s">
        <v>180</v>
      </c>
      <c r="K1620" s="21">
        <v>46170.65902777778</v>
      </c>
      <c r="L1620" s="21">
        <v>46173.714247685188</v>
      </c>
      <c r="M1620" s="137" t="s">
        <v>364</v>
      </c>
      <c r="N1620" s="137" t="s">
        <v>366</v>
      </c>
      <c r="O1620" s="137" t="s">
        <v>35</v>
      </c>
      <c r="P1620" s="137">
        <v>0</v>
      </c>
      <c r="Q1620" s="137" t="s">
        <v>191</v>
      </c>
      <c r="R1620" s="137" t="s">
        <v>342</v>
      </c>
      <c r="S1620" s="137" t="s">
        <v>181</v>
      </c>
    </row>
    <row r="1621" spans="1:19" s="137" customFormat="1">
      <c r="A1621" s="137" t="s">
        <v>186</v>
      </c>
      <c r="B1621" s="137" t="s">
        <v>120</v>
      </c>
      <c r="C1621" s="137" t="s">
        <v>185</v>
      </c>
      <c r="D1621" s="137" t="s">
        <v>379</v>
      </c>
      <c r="E1621" s="137">
        <v>32764</v>
      </c>
      <c r="F1621" s="137" t="s">
        <v>5</v>
      </c>
      <c r="G1621" s="137" t="s">
        <v>28</v>
      </c>
      <c r="H1621" s="137" t="s">
        <v>341</v>
      </c>
      <c r="I1621" s="137">
        <v>513795012</v>
      </c>
      <c r="J1621" s="137" t="s">
        <v>180</v>
      </c>
      <c r="K1621" s="21">
        <v>46170.65902777778</v>
      </c>
      <c r="L1621" s="21">
        <v>46173.714247685188</v>
      </c>
      <c r="M1621" s="137" t="s">
        <v>364</v>
      </c>
      <c r="N1621" s="137" t="s">
        <v>367</v>
      </c>
      <c r="O1621" s="137" t="s">
        <v>41</v>
      </c>
      <c r="P1621" s="137">
        <v>0</v>
      </c>
      <c r="Q1621" s="137" t="s">
        <v>191</v>
      </c>
      <c r="R1621" s="137" t="s">
        <v>342</v>
      </c>
      <c r="S1621" s="137" t="s">
        <v>181</v>
      </c>
    </row>
    <row r="1622" spans="1:19" s="137" customFormat="1">
      <c r="A1622" s="137" t="s">
        <v>186</v>
      </c>
      <c r="B1622" s="137" t="s">
        <v>120</v>
      </c>
      <c r="C1622" s="137" t="s">
        <v>185</v>
      </c>
      <c r="D1622" s="137" t="s">
        <v>303</v>
      </c>
      <c r="E1622" s="137">
        <v>33270</v>
      </c>
      <c r="F1622" s="137" t="s">
        <v>5</v>
      </c>
      <c r="G1622" s="137" t="s">
        <v>28</v>
      </c>
      <c r="H1622" s="137" t="s">
        <v>341</v>
      </c>
      <c r="I1622" s="137">
        <v>513881480</v>
      </c>
      <c r="J1622" s="137" t="s">
        <v>180</v>
      </c>
      <c r="K1622" s="21">
        <v>46172.873749999999</v>
      </c>
      <c r="L1622" s="21">
        <v>46173.721620370372</v>
      </c>
      <c r="M1622" s="137" t="s">
        <v>287</v>
      </c>
      <c r="N1622" s="137" t="s">
        <v>287</v>
      </c>
      <c r="O1622" s="137" t="s">
        <v>35</v>
      </c>
      <c r="P1622" s="137">
        <v>0</v>
      </c>
      <c r="Q1622" s="137" t="s">
        <v>191</v>
      </c>
      <c r="R1622" s="137" t="s">
        <v>342</v>
      </c>
    </row>
    <row r="1623" spans="1:19" s="137" customFormat="1">
      <c r="A1623" s="137" t="s">
        <v>186</v>
      </c>
      <c r="B1623" s="137" t="s">
        <v>120</v>
      </c>
      <c r="C1623" s="137" t="s">
        <v>185</v>
      </c>
      <c r="D1623" s="137" t="s">
        <v>303</v>
      </c>
      <c r="E1623" s="137">
        <v>33270</v>
      </c>
      <c r="F1623" s="137" t="s">
        <v>5</v>
      </c>
      <c r="G1623" s="137" t="s">
        <v>28</v>
      </c>
      <c r="H1623" s="137" t="s">
        <v>341</v>
      </c>
      <c r="I1623" s="137">
        <v>513881480</v>
      </c>
      <c r="J1623" s="137" t="s">
        <v>180</v>
      </c>
      <c r="K1623" s="21">
        <v>46172.873749999999</v>
      </c>
      <c r="L1623" s="21">
        <v>46173.721620370372</v>
      </c>
      <c r="M1623" s="137" t="s">
        <v>343</v>
      </c>
      <c r="N1623" s="137" t="s">
        <v>288</v>
      </c>
      <c r="O1623" s="137" t="s">
        <v>39</v>
      </c>
      <c r="P1623" s="137">
        <v>0</v>
      </c>
      <c r="Q1623" s="137" t="s">
        <v>191</v>
      </c>
      <c r="R1623" s="137" t="s">
        <v>342</v>
      </c>
    </row>
    <row r="1624" spans="1:19" s="137" customFormat="1">
      <c r="A1624" s="137" t="s">
        <v>186</v>
      </c>
      <c r="B1624" s="137" t="s">
        <v>120</v>
      </c>
      <c r="C1624" s="137" t="s">
        <v>185</v>
      </c>
      <c r="D1624" s="137" t="s">
        <v>303</v>
      </c>
      <c r="E1624" s="137">
        <v>33270</v>
      </c>
      <c r="F1624" s="137" t="s">
        <v>5</v>
      </c>
      <c r="G1624" s="137" t="s">
        <v>28</v>
      </c>
      <c r="H1624" s="137" t="s">
        <v>341</v>
      </c>
      <c r="I1624" s="137">
        <v>513881480</v>
      </c>
      <c r="J1624" s="137" t="s">
        <v>180</v>
      </c>
      <c r="K1624" s="21">
        <v>46172.873749999999</v>
      </c>
      <c r="L1624" s="21">
        <v>46173.721620370372</v>
      </c>
      <c r="M1624" s="137" t="s">
        <v>343</v>
      </c>
      <c r="N1624" s="137" t="s">
        <v>193</v>
      </c>
      <c r="O1624" s="137" t="s">
        <v>35</v>
      </c>
      <c r="P1624" s="137">
        <v>0</v>
      </c>
      <c r="Q1624" s="137" t="s">
        <v>191</v>
      </c>
      <c r="R1624" s="137" t="s">
        <v>342</v>
      </c>
    </row>
    <row r="1625" spans="1:19" s="137" customFormat="1">
      <c r="A1625" s="137" t="s">
        <v>186</v>
      </c>
      <c r="B1625" s="137" t="s">
        <v>120</v>
      </c>
      <c r="C1625" s="137" t="s">
        <v>185</v>
      </c>
      <c r="D1625" s="137" t="s">
        <v>303</v>
      </c>
      <c r="E1625" s="137">
        <v>33270</v>
      </c>
      <c r="F1625" s="137" t="s">
        <v>5</v>
      </c>
      <c r="G1625" s="137" t="s">
        <v>28</v>
      </c>
      <c r="H1625" s="137" t="s">
        <v>341</v>
      </c>
      <c r="I1625" s="137">
        <v>513881480</v>
      </c>
      <c r="J1625" s="137" t="s">
        <v>180</v>
      </c>
      <c r="K1625" s="21">
        <v>46172.873749999999</v>
      </c>
      <c r="L1625" s="21">
        <v>46173.721620370372</v>
      </c>
      <c r="M1625" s="137" t="s">
        <v>344</v>
      </c>
      <c r="N1625" s="137" t="s">
        <v>345</v>
      </c>
      <c r="O1625" s="137" t="s">
        <v>39</v>
      </c>
      <c r="P1625" s="137">
        <v>0</v>
      </c>
      <c r="Q1625" s="137" t="s">
        <v>191</v>
      </c>
      <c r="R1625" s="137" t="s">
        <v>342</v>
      </c>
    </row>
    <row r="1626" spans="1:19" s="137" customFormat="1">
      <c r="A1626" s="137" t="s">
        <v>186</v>
      </c>
      <c r="B1626" s="137" t="s">
        <v>120</v>
      </c>
      <c r="C1626" s="137" t="s">
        <v>185</v>
      </c>
      <c r="D1626" s="137" t="s">
        <v>303</v>
      </c>
      <c r="E1626" s="137">
        <v>33270</v>
      </c>
      <c r="F1626" s="137" t="s">
        <v>5</v>
      </c>
      <c r="G1626" s="137" t="s">
        <v>28</v>
      </c>
      <c r="H1626" s="137" t="s">
        <v>341</v>
      </c>
      <c r="I1626" s="137">
        <v>513881480</v>
      </c>
      <c r="J1626" s="137" t="s">
        <v>180</v>
      </c>
      <c r="K1626" s="21">
        <v>46172.873749999999</v>
      </c>
      <c r="L1626" s="21">
        <v>46173.721620370372</v>
      </c>
      <c r="M1626" s="137" t="s">
        <v>344</v>
      </c>
      <c r="N1626" s="137" t="s">
        <v>346</v>
      </c>
      <c r="O1626" s="137" t="s">
        <v>39</v>
      </c>
      <c r="P1626" s="137">
        <v>0</v>
      </c>
      <c r="Q1626" s="137" t="s">
        <v>191</v>
      </c>
      <c r="R1626" s="137" t="s">
        <v>342</v>
      </c>
    </row>
    <row r="1627" spans="1:19" s="137" customFormat="1">
      <c r="A1627" s="137" t="s">
        <v>186</v>
      </c>
      <c r="B1627" s="137" t="s">
        <v>120</v>
      </c>
      <c r="C1627" s="137" t="s">
        <v>185</v>
      </c>
      <c r="D1627" s="137" t="s">
        <v>303</v>
      </c>
      <c r="E1627" s="137">
        <v>33270</v>
      </c>
      <c r="F1627" s="137" t="s">
        <v>5</v>
      </c>
      <c r="G1627" s="137" t="s">
        <v>28</v>
      </c>
      <c r="H1627" s="137" t="s">
        <v>341</v>
      </c>
      <c r="I1627" s="137">
        <v>513881480</v>
      </c>
      <c r="J1627" s="137" t="s">
        <v>180</v>
      </c>
      <c r="K1627" s="21">
        <v>46172.873749999999</v>
      </c>
      <c r="L1627" s="21">
        <v>46173.721620370372</v>
      </c>
      <c r="M1627" s="137" t="s">
        <v>347</v>
      </c>
      <c r="N1627" s="137" t="s">
        <v>348</v>
      </c>
      <c r="O1627" s="137" t="s">
        <v>41</v>
      </c>
      <c r="P1627" s="137">
        <v>0</v>
      </c>
      <c r="Q1627" s="137" t="s">
        <v>191</v>
      </c>
      <c r="R1627" s="137" t="s">
        <v>342</v>
      </c>
    </row>
    <row r="1628" spans="1:19" s="137" customFormat="1">
      <c r="A1628" s="137" t="s">
        <v>186</v>
      </c>
      <c r="B1628" s="137" t="s">
        <v>120</v>
      </c>
      <c r="C1628" s="137" t="s">
        <v>185</v>
      </c>
      <c r="D1628" s="137" t="s">
        <v>303</v>
      </c>
      <c r="E1628" s="137">
        <v>33270</v>
      </c>
      <c r="F1628" s="137" t="s">
        <v>5</v>
      </c>
      <c r="G1628" s="137" t="s">
        <v>28</v>
      </c>
      <c r="H1628" s="137" t="s">
        <v>341</v>
      </c>
      <c r="I1628" s="137">
        <v>513881480</v>
      </c>
      <c r="J1628" s="137" t="s">
        <v>180</v>
      </c>
      <c r="K1628" s="21">
        <v>46172.873749999999</v>
      </c>
      <c r="L1628" s="21">
        <v>46173.721620370372</v>
      </c>
      <c r="M1628" s="137" t="s">
        <v>347</v>
      </c>
      <c r="N1628" s="137" t="s">
        <v>349</v>
      </c>
      <c r="O1628" s="137" t="s">
        <v>39</v>
      </c>
      <c r="P1628" s="137">
        <v>0</v>
      </c>
      <c r="Q1628" s="137" t="s">
        <v>191</v>
      </c>
      <c r="R1628" s="137" t="s">
        <v>342</v>
      </c>
    </row>
    <row r="1629" spans="1:19" s="137" customFormat="1">
      <c r="A1629" s="137" t="s">
        <v>186</v>
      </c>
      <c r="B1629" s="137" t="s">
        <v>120</v>
      </c>
      <c r="C1629" s="137" t="s">
        <v>185</v>
      </c>
      <c r="D1629" s="137" t="s">
        <v>303</v>
      </c>
      <c r="E1629" s="137">
        <v>33270</v>
      </c>
      <c r="F1629" s="137" t="s">
        <v>5</v>
      </c>
      <c r="G1629" s="137" t="s">
        <v>28</v>
      </c>
      <c r="H1629" s="137" t="s">
        <v>341</v>
      </c>
      <c r="I1629" s="137">
        <v>513881480</v>
      </c>
      <c r="J1629" s="137" t="s">
        <v>180</v>
      </c>
      <c r="K1629" s="21">
        <v>46172.873749999999</v>
      </c>
      <c r="L1629" s="21">
        <v>46173.721620370372</v>
      </c>
      <c r="M1629" s="137" t="s">
        <v>347</v>
      </c>
      <c r="N1629" s="137" t="s">
        <v>329</v>
      </c>
      <c r="O1629" s="137" t="s">
        <v>35</v>
      </c>
      <c r="P1629" s="137">
        <v>0</v>
      </c>
      <c r="Q1629" s="137" t="s">
        <v>191</v>
      </c>
      <c r="R1629" s="137" t="s">
        <v>342</v>
      </c>
    </row>
    <row r="1630" spans="1:19" s="137" customFormat="1">
      <c r="A1630" s="137" t="s">
        <v>186</v>
      </c>
      <c r="B1630" s="137" t="s">
        <v>120</v>
      </c>
      <c r="C1630" s="137" t="s">
        <v>185</v>
      </c>
      <c r="D1630" s="137" t="s">
        <v>303</v>
      </c>
      <c r="E1630" s="137">
        <v>33270</v>
      </c>
      <c r="F1630" s="137" t="s">
        <v>5</v>
      </c>
      <c r="G1630" s="137" t="s">
        <v>28</v>
      </c>
      <c r="H1630" s="137" t="s">
        <v>341</v>
      </c>
      <c r="I1630" s="137">
        <v>513881480</v>
      </c>
      <c r="J1630" s="137" t="s">
        <v>180</v>
      </c>
      <c r="K1630" s="21">
        <v>46172.873749999999</v>
      </c>
      <c r="L1630" s="21">
        <v>46173.721620370372</v>
      </c>
      <c r="M1630" s="137" t="s">
        <v>347</v>
      </c>
      <c r="N1630" s="137" t="s">
        <v>194</v>
      </c>
      <c r="O1630" s="137" t="s">
        <v>41</v>
      </c>
      <c r="P1630" s="137">
        <v>0</v>
      </c>
      <c r="Q1630" s="137" t="s">
        <v>191</v>
      </c>
      <c r="R1630" s="137" t="s">
        <v>342</v>
      </c>
    </row>
    <row r="1631" spans="1:19" s="137" customFormat="1">
      <c r="A1631" s="137" t="s">
        <v>186</v>
      </c>
      <c r="B1631" s="137" t="s">
        <v>120</v>
      </c>
      <c r="C1631" s="137" t="s">
        <v>185</v>
      </c>
      <c r="D1631" s="137" t="s">
        <v>303</v>
      </c>
      <c r="E1631" s="137">
        <v>33270</v>
      </c>
      <c r="F1631" s="137" t="s">
        <v>5</v>
      </c>
      <c r="G1631" s="137" t="s">
        <v>28</v>
      </c>
      <c r="H1631" s="137" t="s">
        <v>341</v>
      </c>
      <c r="I1631" s="137">
        <v>513881480</v>
      </c>
      <c r="J1631" s="137" t="s">
        <v>180</v>
      </c>
      <c r="K1631" s="21">
        <v>46172.873749999999</v>
      </c>
      <c r="L1631" s="21">
        <v>46173.721620370372</v>
      </c>
      <c r="M1631" s="137" t="s">
        <v>347</v>
      </c>
      <c r="N1631" s="137" t="s">
        <v>350</v>
      </c>
      <c r="O1631" s="137" t="s">
        <v>39</v>
      </c>
      <c r="P1631" s="137">
        <v>0</v>
      </c>
      <c r="Q1631" s="137" t="s">
        <v>191</v>
      </c>
      <c r="R1631" s="137" t="s">
        <v>342</v>
      </c>
    </row>
    <row r="1632" spans="1:19" s="137" customFormat="1">
      <c r="A1632" s="137" t="s">
        <v>186</v>
      </c>
      <c r="B1632" s="137" t="s">
        <v>120</v>
      </c>
      <c r="C1632" s="137" t="s">
        <v>185</v>
      </c>
      <c r="D1632" s="137" t="s">
        <v>303</v>
      </c>
      <c r="E1632" s="137">
        <v>33270</v>
      </c>
      <c r="F1632" s="137" t="s">
        <v>5</v>
      </c>
      <c r="G1632" s="137" t="s">
        <v>28</v>
      </c>
      <c r="H1632" s="137" t="s">
        <v>341</v>
      </c>
      <c r="I1632" s="137">
        <v>513881480</v>
      </c>
      <c r="J1632" s="137" t="s">
        <v>180</v>
      </c>
      <c r="K1632" s="21">
        <v>46172.873749999999</v>
      </c>
      <c r="L1632" s="21">
        <v>46173.721620370372</v>
      </c>
      <c r="M1632" s="137" t="s">
        <v>347</v>
      </c>
      <c r="N1632" s="137" t="s">
        <v>195</v>
      </c>
      <c r="O1632" s="137" t="s">
        <v>41</v>
      </c>
      <c r="P1632" s="137">
        <v>0</v>
      </c>
      <c r="Q1632" s="137" t="s">
        <v>191</v>
      </c>
      <c r="R1632" s="137" t="s">
        <v>342</v>
      </c>
    </row>
    <row r="1633" spans="1:18" s="137" customFormat="1">
      <c r="A1633" s="137" t="s">
        <v>186</v>
      </c>
      <c r="B1633" s="137" t="s">
        <v>120</v>
      </c>
      <c r="C1633" s="137" t="s">
        <v>185</v>
      </c>
      <c r="D1633" s="137" t="s">
        <v>303</v>
      </c>
      <c r="E1633" s="137">
        <v>33270</v>
      </c>
      <c r="F1633" s="137" t="s">
        <v>5</v>
      </c>
      <c r="G1633" s="137" t="s">
        <v>28</v>
      </c>
      <c r="H1633" s="137" t="s">
        <v>341</v>
      </c>
      <c r="I1633" s="137">
        <v>513881480</v>
      </c>
      <c r="J1633" s="137" t="s">
        <v>180</v>
      </c>
      <c r="K1633" s="21">
        <v>46172.873749999999</v>
      </c>
      <c r="L1633" s="21">
        <v>46173.721620370372</v>
      </c>
      <c r="M1633" s="137" t="s">
        <v>347</v>
      </c>
      <c r="N1633" s="137" t="s">
        <v>351</v>
      </c>
      <c r="O1633" s="137" t="s">
        <v>35</v>
      </c>
      <c r="P1633" s="137">
        <v>0</v>
      </c>
      <c r="Q1633" s="137" t="s">
        <v>191</v>
      </c>
      <c r="R1633" s="137" t="s">
        <v>342</v>
      </c>
    </row>
    <row r="1634" spans="1:18" s="137" customFormat="1">
      <c r="A1634" s="137" t="s">
        <v>186</v>
      </c>
      <c r="B1634" s="137" t="s">
        <v>120</v>
      </c>
      <c r="C1634" s="137" t="s">
        <v>185</v>
      </c>
      <c r="D1634" s="137" t="s">
        <v>303</v>
      </c>
      <c r="E1634" s="137">
        <v>33270</v>
      </c>
      <c r="F1634" s="137" t="s">
        <v>5</v>
      </c>
      <c r="G1634" s="137" t="s">
        <v>28</v>
      </c>
      <c r="H1634" s="137" t="s">
        <v>341</v>
      </c>
      <c r="I1634" s="137">
        <v>513881480</v>
      </c>
      <c r="J1634" s="137" t="s">
        <v>180</v>
      </c>
      <c r="K1634" s="21">
        <v>46172.873749999999</v>
      </c>
      <c r="L1634" s="21">
        <v>46173.721620370372</v>
      </c>
      <c r="M1634" s="137" t="s">
        <v>347</v>
      </c>
      <c r="N1634" s="137" t="s">
        <v>196</v>
      </c>
      <c r="O1634" s="137" t="s">
        <v>41</v>
      </c>
      <c r="P1634" s="137">
        <v>0</v>
      </c>
      <c r="Q1634" s="137" t="s">
        <v>191</v>
      </c>
      <c r="R1634" s="137" t="s">
        <v>342</v>
      </c>
    </row>
    <row r="1635" spans="1:18" s="137" customFormat="1">
      <c r="A1635" s="137" t="s">
        <v>186</v>
      </c>
      <c r="B1635" s="137" t="s">
        <v>120</v>
      </c>
      <c r="C1635" s="137" t="s">
        <v>185</v>
      </c>
      <c r="D1635" s="137" t="s">
        <v>303</v>
      </c>
      <c r="E1635" s="137">
        <v>33270</v>
      </c>
      <c r="F1635" s="137" t="s">
        <v>5</v>
      </c>
      <c r="G1635" s="137" t="s">
        <v>28</v>
      </c>
      <c r="H1635" s="137" t="s">
        <v>341</v>
      </c>
      <c r="I1635" s="137">
        <v>513881480</v>
      </c>
      <c r="J1635" s="137" t="s">
        <v>180</v>
      </c>
      <c r="K1635" s="21">
        <v>46172.873749999999</v>
      </c>
      <c r="L1635" s="21">
        <v>46173.721620370372</v>
      </c>
      <c r="M1635" s="137" t="s">
        <v>352</v>
      </c>
      <c r="N1635" s="137" t="s">
        <v>352</v>
      </c>
      <c r="O1635" s="137" t="s">
        <v>35</v>
      </c>
      <c r="P1635" s="137">
        <v>0</v>
      </c>
      <c r="Q1635" s="137" t="s">
        <v>191</v>
      </c>
      <c r="R1635" s="137" t="s">
        <v>342</v>
      </c>
    </row>
    <row r="1636" spans="1:18" s="137" customFormat="1">
      <c r="A1636" s="137" t="s">
        <v>186</v>
      </c>
      <c r="B1636" s="137" t="s">
        <v>120</v>
      </c>
      <c r="C1636" s="137" t="s">
        <v>185</v>
      </c>
      <c r="D1636" s="137" t="s">
        <v>303</v>
      </c>
      <c r="E1636" s="137">
        <v>33270</v>
      </c>
      <c r="F1636" s="137" t="s">
        <v>5</v>
      </c>
      <c r="G1636" s="137" t="s">
        <v>28</v>
      </c>
      <c r="H1636" s="137" t="s">
        <v>341</v>
      </c>
      <c r="I1636" s="137">
        <v>513881480</v>
      </c>
      <c r="J1636" s="137" t="s">
        <v>180</v>
      </c>
      <c r="K1636" s="21">
        <v>46172.873749999999</v>
      </c>
      <c r="L1636" s="21">
        <v>46173.721620370372</v>
      </c>
      <c r="M1636" s="137" t="s">
        <v>353</v>
      </c>
      <c r="N1636" s="137" t="s">
        <v>197</v>
      </c>
      <c r="O1636" s="137" t="s">
        <v>41</v>
      </c>
      <c r="P1636" s="137">
        <v>0</v>
      </c>
      <c r="Q1636" s="137" t="s">
        <v>191</v>
      </c>
      <c r="R1636" s="137" t="s">
        <v>342</v>
      </c>
    </row>
    <row r="1637" spans="1:18" s="137" customFormat="1">
      <c r="A1637" s="137" t="s">
        <v>186</v>
      </c>
      <c r="B1637" s="137" t="s">
        <v>120</v>
      </c>
      <c r="C1637" s="137" t="s">
        <v>185</v>
      </c>
      <c r="D1637" s="137" t="s">
        <v>303</v>
      </c>
      <c r="E1637" s="137">
        <v>33270</v>
      </c>
      <c r="F1637" s="137" t="s">
        <v>5</v>
      </c>
      <c r="G1637" s="137" t="s">
        <v>28</v>
      </c>
      <c r="H1637" s="137" t="s">
        <v>341</v>
      </c>
      <c r="I1637" s="137">
        <v>513881480</v>
      </c>
      <c r="J1637" s="137" t="s">
        <v>180</v>
      </c>
      <c r="K1637" s="21">
        <v>46172.873749999999</v>
      </c>
      <c r="L1637" s="21">
        <v>46173.721620370372</v>
      </c>
      <c r="M1637" s="137" t="s">
        <v>353</v>
      </c>
      <c r="N1637" s="137" t="s">
        <v>330</v>
      </c>
      <c r="O1637" s="137" t="s">
        <v>41</v>
      </c>
      <c r="P1637" s="137">
        <v>0</v>
      </c>
      <c r="Q1637" s="137" t="s">
        <v>191</v>
      </c>
      <c r="R1637" s="137" t="s">
        <v>342</v>
      </c>
    </row>
    <row r="1638" spans="1:18" s="137" customFormat="1">
      <c r="A1638" s="137" t="s">
        <v>186</v>
      </c>
      <c r="B1638" s="137" t="s">
        <v>120</v>
      </c>
      <c r="C1638" s="137" t="s">
        <v>185</v>
      </c>
      <c r="D1638" s="137" t="s">
        <v>303</v>
      </c>
      <c r="E1638" s="137">
        <v>33270</v>
      </c>
      <c r="F1638" s="137" t="s">
        <v>5</v>
      </c>
      <c r="G1638" s="137" t="s">
        <v>28</v>
      </c>
      <c r="H1638" s="137" t="s">
        <v>341</v>
      </c>
      <c r="I1638" s="137">
        <v>513881480</v>
      </c>
      <c r="J1638" s="137" t="s">
        <v>180</v>
      </c>
      <c r="K1638" s="21">
        <v>46172.873749999999</v>
      </c>
      <c r="L1638" s="21">
        <v>46173.721620370372</v>
      </c>
      <c r="M1638" s="137" t="s">
        <v>353</v>
      </c>
      <c r="N1638" s="137" t="s">
        <v>354</v>
      </c>
      <c r="O1638" s="137" t="s">
        <v>39</v>
      </c>
      <c r="P1638" s="137">
        <v>0</v>
      </c>
      <c r="Q1638" s="137" t="s">
        <v>191</v>
      </c>
      <c r="R1638" s="137" t="s">
        <v>342</v>
      </c>
    </row>
    <row r="1639" spans="1:18" s="137" customFormat="1">
      <c r="A1639" s="137" t="s">
        <v>186</v>
      </c>
      <c r="B1639" s="137" t="s">
        <v>120</v>
      </c>
      <c r="C1639" s="137" t="s">
        <v>185</v>
      </c>
      <c r="D1639" s="137" t="s">
        <v>303</v>
      </c>
      <c r="E1639" s="137">
        <v>33270</v>
      </c>
      <c r="F1639" s="137" t="s">
        <v>5</v>
      </c>
      <c r="G1639" s="137" t="s">
        <v>28</v>
      </c>
      <c r="H1639" s="137" t="s">
        <v>341</v>
      </c>
      <c r="I1639" s="137">
        <v>513881480</v>
      </c>
      <c r="J1639" s="137" t="s">
        <v>180</v>
      </c>
      <c r="K1639" s="21">
        <v>46172.873749999999</v>
      </c>
      <c r="L1639" s="21">
        <v>46173.721620370372</v>
      </c>
      <c r="M1639" s="137" t="s">
        <v>353</v>
      </c>
      <c r="N1639" s="137" t="s">
        <v>355</v>
      </c>
      <c r="O1639" s="137" t="s">
        <v>35</v>
      </c>
      <c r="P1639" s="137">
        <v>0</v>
      </c>
      <c r="Q1639" s="137" t="s">
        <v>191</v>
      </c>
      <c r="R1639" s="137" t="s">
        <v>342</v>
      </c>
    </row>
    <row r="1640" spans="1:18" s="137" customFormat="1">
      <c r="A1640" s="137" t="s">
        <v>186</v>
      </c>
      <c r="B1640" s="137" t="s">
        <v>120</v>
      </c>
      <c r="C1640" s="137" t="s">
        <v>185</v>
      </c>
      <c r="D1640" s="137" t="s">
        <v>303</v>
      </c>
      <c r="E1640" s="137">
        <v>33270</v>
      </c>
      <c r="F1640" s="137" t="s">
        <v>5</v>
      </c>
      <c r="G1640" s="137" t="s">
        <v>28</v>
      </c>
      <c r="H1640" s="137" t="s">
        <v>341</v>
      </c>
      <c r="I1640" s="137">
        <v>513881480</v>
      </c>
      <c r="J1640" s="137" t="s">
        <v>180</v>
      </c>
      <c r="K1640" s="21">
        <v>46172.873749999999</v>
      </c>
      <c r="L1640" s="21">
        <v>46173.721620370372</v>
      </c>
      <c r="M1640" s="137" t="s">
        <v>353</v>
      </c>
      <c r="N1640" s="137" t="s">
        <v>356</v>
      </c>
      <c r="O1640" s="137" t="s">
        <v>39</v>
      </c>
      <c r="P1640" s="137">
        <v>0</v>
      </c>
      <c r="Q1640" s="137" t="s">
        <v>191</v>
      </c>
      <c r="R1640" s="137" t="s">
        <v>342</v>
      </c>
    </row>
    <row r="1641" spans="1:18" s="137" customFormat="1">
      <c r="A1641" s="137" t="s">
        <v>186</v>
      </c>
      <c r="B1641" s="137" t="s">
        <v>120</v>
      </c>
      <c r="C1641" s="137" t="s">
        <v>185</v>
      </c>
      <c r="D1641" s="137" t="s">
        <v>303</v>
      </c>
      <c r="E1641" s="137">
        <v>33270</v>
      </c>
      <c r="F1641" s="137" t="s">
        <v>5</v>
      </c>
      <c r="G1641" s="137" t="s">
        <v>28</v>
      </c>
      <c r="H1641" s="137" t="s">
        <v>341</v>
      </c>
      <c r="I1641" s="137">
        <v>513881480</v>
      </c>
      <c r="J1641" s="137" t="s">
        <v>180</v>
      </c>
      <c r="K1641" s="21">
        <v>46172.873749999999</v>
      </c>
      <c r="L1641" s="21">
        <v>46173.721620370372</v>
      </c>
      <c r="M1641" s="137" t="s">
        <v>353</v>
      </c>
      <c r="N1641" s="137" t="s">
        <v>357</v>
      </c>
      <c r="O1641" s="137" t="s">
        <v>39</v>
      </c>
      <c r="P1641" s="137">
        <v>0</v>
      </c>
      <c r="Q1641" s="137" t="s">
        <v>191</v>
      </c>
      <c r="R1641" s="137" t="s">
        <v>342</v>
      </c>
    </row>
    <row r="1642" spans="1:18" s="137" customFormat="1">
      <c r="A1642" s="137" t="s">
        <v>186</v>
      </c>
      <c r="B1642" s="137" t="s">
        <v>120</v>
      </c>
      <c r="C1642" s="137" t="s">
        <v>185</v>
      </c>
      <c r="D1642" s="137" t="s">
        <v>303</v>
      </c>
      <c r="E1642" s="137">
        <v>33270</v>
      </c>
      <c r="F1642" s="137" t="s">
        <v>5</v>
      </c>
      <c r="G1642" s="137" t="s">
        <v>28</v>
      </c>
      <c r="H1642" s="137" t="s">
        <v>341</v>
      </c>
      <c r="I1642" s="137">
        <v>513881480</v>
      </c>
      <c r="J1642" s="137" t="s">
        <v>180</v>
      </c>
      <c r="K1642" s="21">
        <v>46172.873749999999</v>
      </c>
      <c r="L1642" s="21">
        <v>46173.721620370372</v>
      </c>
      <c r="M1642" s="137" t="s">
        <v>358</v>
      </c>
      <c r="N1642" s="137" t="s">
        <v>359</v>
      </c>
      <c r="O1642" s="137" t="s">
        <v>39</v>
      </c>
      <c r="P1642" s="137">
        <v>0</v>
      </c>
      <c r="Q1642" s="137" t="s">
        <v>191</v>
      </c>
      <c r="R1642" s="137" t="s">
        <v>342</v>
      </c>
    </row>
    <row r="1643" spans="1:18" s="137" customFormat="1">
      <c r="A1643" s="137" t="s">
        <v>186</v>
      </c>
      <c r="B1643" s="137" t="s">
        <v>120</v>
      </c>
      <c r="C1643" s="137" t="s">
        <v>185</v>
      </c>
      <c r="D1643" s="137" t="s">
        <v>303</v>
      </c>
      <c r="E1643" s="137">
        <v>33270</v>
      </c>
      <c r="F1643" s="137" t="s">
        <v>5</v>
      </c>
      <c r="G1643" s="137" t="s">
        <v>28</v>
      </c>
      <c r="H1643" s="137" t="s">
        <v>341</v>
      </c>
      <c r="I1643" s="137">
        <v>513881480</v>
      </c>
      <c r="J1643" s="137" t="s">
        <v>180</v>
      </c>
      <c r="K1643" s="21">
        <v>46172.873749999999</v>
      </c>
      <c r="L1643" s="21">
        <v>46173.721620370372</v>
      </c>
      <c r="M1643" s="137" t="s">
        <v>358</v>
      </c>
      <c r="N1643" s="137" t="s">
        <v>360</v>
      </c>
      <c r="O1643" s="137" t="s">
        <v>35</v>
      </c>
      <c r="P1643" s="137">
        <v>0</v>
      </c>
      <c r="Q1643" s="137" t="s">
        <v>191</v>
      </c>
      <c r="R1643" s="137" t="s">
        <v>342</v>
      </c>
    </row>
    <row r="1644" spans="1:18" s="137" customFormat="1">
      <c r="A1644" s="137" t="s">
        <v>186</v>
      </c>
      <c r="B1644" s="137" t="s">
        <v>120</v>
      </c>
      <c r="C1644" s="137" t="s">
        <v>185</v>
      </c>
      <c r="D1644" s="137" t="s">
        <v>303</v>
      </c>
      <c r="E1644" s="137">
        <v>33270</v>
      </c>
      <c r="F1644" s="137" t="s">
        <v>5</v>
      </c>
      <c r="G1644" s="137" t="s">
        <v>28</v>
      </c>
      <c r="H1644" s="137" t="s">
        <v>341</v>
      </c>
      <c r="I1644" s="137">
        <v>513881480</v>
      </c>
      <c r="J1644" s="137" t="s">
        <v>180</v>
      </c>
      <c r="K1644" s="21">
        <v>46172.873749999999</v>
      </c>
      <c r="L1644" s="21">
        <v>46173.721620370372</v>
      </c>
      <c r="M1644" s="137" t="s">
        <v>358</v>
      </c>
      <c r="N1644" s="137" t="s">
        <v>361</v>
      </c>
      <c r="O1644" s="137" t="s">
        <v>41</v>
      </c>
      <c r="P1644" s="137">
        <v>0</v>
      </c>
      <c r="Q1644" s="137" t="s">
        <v>191</v>
      </c>
      <c r="R1644" s="137" t="s">
        <v>342</v>
      </c>
    </row>
    <row r="1645" spans="1:18" s="137" customFormat="1">
      <c r="A1645" s="137" t="s">
        <v>186</v>
      </c>
      <c r="B1645" s="137" t="s">
        <v>120</v>
      </c>
      <c r="C1645" s="137" t="s">
        <v>185</v>
      </c>
      <c r="D1645" s="137" t="s">
        <v>303</v>
      </c>
      <c r="E1645" s="137">
        <v>33270</v>
      </c>
      <c r="F1645" s="137" t="s">
        <v>5</v>
      </c>
      <c r="G1645" s="137" t="s">
        <v>28</v>
      </c>
      <c r="H1645" s="137" t="s">
        <v>341</v>
      </c>
      <c r="I1645" s="137">
        <v>513881480</v>
      </c>
      <c r="J1645" s="137" t="s">
        <v>180</v>
      </c>
      <c r="K1645" s="21">
        <v>46172.873749999999</v>
      </c>
      <c r="L1645" s="21">
        <v>46173.721620370372</v>
      </c>
      <c r="M1645" s="137" t="s">
        <v>362</v>
      </c>
      <c r="N1645" s="137" t="s">
        <v>363</v>
      </c>
      <c r="O1645" s="137" t="s">
        <v>37</v>
      </c>
      <c r="P1645" s="137">
        <v>0</v>
      </c>
      <c r="Q1645" s="137" t="s">
        <v>191</v>
      </c>
      <c r="R1645" s="137" t="s">
        <v>342</v>
      </c>
    </row>
    <row r="1646" spans="1:18" s="137" customFormat="1">
      <c r="A1646" s="137" t="s">
        <v>186</v>
      </c>
      <c r="B1646" s="137" t="s">
        <v>120</v>
      </c>
      <c r="C1646" s="137" t="s">
        <v>185</v>
      </c>
      <c r="D1646" s="137" t="s">
        <v>303</v>
      </c>
      <c r="E1646" s="137">
        <v>33270</v>
      </c>
      <c r="F1646" s="137" t="s">
        <v>5</v>
      </c>
      <c r="G1646" s="137" t="s">
        <v>28</v>
      </c>
      <c r="H1646" s="137" t="s">
        <v>341</v>
      </c>
      <c r="I1646" s="137">
        <v>513881480</v>
      </c>
      <c r="J1646" s="137" t="s">
        <v>180</v>
      </c>
      <c r="K1646" s="21">
        <v>46172.873749999999</v>
      </c>
      <c r="L1646" s="21">
        <v>46173.721620370372</v>
      </c>
      <c r="M1646" s="137" t="s">
        <v>364</v>
      </c>
      <c r="N1646" s="137" t="s">
        <v>365</v>
      </c>
      <c r="O1646" s="137" t="s">
        <v>35</v>
      </c>
      <c r="P1646" s="137">
        <v>0</v>
      </c>
      <c r="Q1646" s="137" t="s">
        <v>191</v>
      </c>
      <c r="R1646" s="137" t="s">
        <v>342</v>
      </c>
    </row>
    <row r="1647" spans="1:18" s="137" customFormat="1">
      <c r="A1647" s="137" t="s">
        <v>186</v>
      </c>
      <c r="B1647" s="137" t="s">
        <v>120</v>
      </c>
      <c r="C1647" s="137" t="s">
        <v>185</v>
      </c>
      <c r="D1647" s="137" t="s">
        <v>303</v>
      </c>
      <c r="E1647" s="137">
        <v>33270</v>
      </c>
      <c r="F1647" s="137" t="s">
        <v>5</v>
      </c>
      <c r="G1647" s="137" t="s">
        <v>28</v>
      </c>
      <c r="H1647" s="137" t="s">
        <v>341</v>
      </c>
      <c r="I1647" s="137">
        <v>513881480</v>
      </c>
      <c r="J1647" s="137" t="s">
        <v>180</v>
      </c>
      <c r="K1647" s="21">
        <v>46172.873749999999</v>
      </c>
      <c r="L1647" s="21">
        <v>46173.721620370372</v>
      </c>
      <c r="M1647" s="137" t="s">
        <v>364</v>
      </c>
      <c r="N1647" s="137" t="s">
        <v>366</v>
      </c>
      <c r="O1647" s="137" t="s">
        <v>35</v>
      </c>
      <c r="P1647" s="137">
        <v>0</v>
      </c>
      <c r="Q1647" s="137" t="s">
        <v>191</v>
      </c>
      <c r="R1647" s="137" t="s">
        <v>342</v>
      </c>
    </row>
    <row r="1648" spans="1:18" s="137" customFormat="1">
      <c r="A1648" s="137" t="s">
        <v>186</v>
      </c>
      <c r="B1648" s="137" t="s">
        <v>120</v>
      </c>
      <c r="C1648" s="137" t="s">
        <v>185</v>
      </c>
      <c r="D1648" s="137" t="s">
        <v>303</v>
      </c>
      <c r="E1648" s="137">
        <v>33270</v>
      </c>
      <c r="F1648" s="137" t="s">
        <v>5</v>
      </c>
      <c r="G1648" s="137" t="s">
        <v>28</v>
      </c>
      <c r="H1648" s="137" t="s">
        <v>341</v>
      </c>
      <c r="I1648" s="137">
        <v>513881480</v>
      </c>
      <c r="J1648" s="137" t="s">
        <v>180</v>
      </c>
      <c r="K1648" s="21">
        <v>46172.873749999999</v>
      </c>
      <c r="L1648" s="21">
        <v>46173.721620370372</v>
      </c>
      <c r="M1648" s="137" t="s">
        <v>364</v>
      </c>
      <c r="N1648" s="137" t="s">
        <v>367</v>
      </c>
      <c r="O1648" s="137" t="s">
        <v>41</v>
      </c>
      <c r="P1648" s="137">
        <v>0</v>
      </c>
      <c r="Q1648" s="137" t="s">
        <v>191</v>
      </c>
      <c r="R1648" s="137" t="s">
        <v>342</v>
      </c>
    </row>
    <row r="1649" spans="1:19" s="137" customFormat="1">
      <c r="A1649" s="137" t="s">
        <v>186</v>
      </c>
      <c r="B1649" s="137" t="s">
        <v>120</v>
      </c>
      <c r="C1649" s="137" t="s">
        <v>185</v>
      </c>
      <c r="D1649" s="137" t="s">
        <v>303</v>
      </c>
      <c r="E1649" s="137">
        <v>33270</v>
      </c>
      <c r="F1649" s="137" t="s">
        <v>5</v>
      </c>
      <c r="G1649" s="137" t="s">
        <v>28</v>
      </c>
      <c r="H1649" s="137" t="s">
        <v>341</v>
      </c>
      <c r="I1649" s="137">
        <v>513879943</v>
      </c>
      <c r="J1649" s="137" t="s">
        <v>180</v>
      </c>
      <c r="K1649" s="21">
        <v>46172.852083333331</v>
      </c>
      <c r="L1649" s="21">
        <v>46173.722777777781</v>
      </c>
      <c r="M1649" s="137" t="s">
        <v>287</v>
      </c>
      <c r="N1649" s="137" t="s">
        <v>287</v>
      </c>
      <c r="O1649" s="137" t="s">
        <v>35</v>
      </c>
      <c r="P1649" s="137">
        <v>0</v>
      </c>
      <c r="Q1649" s="137" t="s">
        <v>191</v>
      </c>
      <c r="R1649" s="137" t="s">
        <v>342</v>
      </c>
      <c r="S1649" s="137" t="s">
        <v>181</v>
      </c>
    </row>
    <row r="1650" spans="1:19" s="137" customFormat="1">
      <c r="A1650" s="137" t="s">
        <v>186</v>
      </c>
      <c r="B1650" s="137" t="s">
        <v>120</v>
      </c>
      <c r="C1650" s="137" t="s">
        <v>185</v>
      </c>
      <c r="D1650" s="137" t="s">
        <v>303</v>
      </c>
      <c r="E1650" s="137">
        <v>33270</v>
      </c>
      <c r="F1650" s="137" t="s">
        <v>5</v>
      </c>
      <c r="G1650" s="137" t="s">
        <v>28</v>
      </c>
      <c r="H1650" s="137" t="s">
        <v>341</v>
      </c>
      <c r="I1650" s="137">
        <v>513879943</v>
      </c>
      <c r="J1650" s="137" t="s">
        <v>180</v>
      </c>
      <c r="K1650" s="21">
        <v>46172.852083333331</v>
      </c>
      <c r="L1650" s="21">
        <v>46173.722777777781</v>
      </c>
      <c r="M1650" s="137" t="s">
        <v>343</v>
      </c>
      <c r="N1650" s="137" t="s">
        <v>288</v>
      </c>
      <c r="O1650" s="137" t="s">
        <v>39</v>
      </c>
      <c r="P1650" s="137">
        <v>0</v>
      </c>
      <c r="Q1650" s="137" t="s">
        <v>191</v>
      </c>
      <c r="R1650" s="137" t="s">
        <v>342</v>
      </c>
      <c r="S1650" s="137" t="s">
        <v>181</v>
      </c>
    </row>
    <row r="1651" spans="1:19" s="137" customFormat="1">
      <c r="A1651" s="137" t="s">
        <v>186</v>
      </c>
      <c r="B1651" s="137" t="s">
        <v>120</v>
      </c>
      <c r="C1651" s="137" t="s">
        <v>185</v>
      </c>
      <c r="D1651" s="137" t="s">
        <v>303</v>
      </c>
      <c r="E1651" s="137">
        <v>33270</v>
      </c>
      <c r="F1651" s="137" t="s">
        <v>5</v>
      </c>
      <c r="G1651" s="137" t="s">
        <v>28</v>
      </c>
      <c r="H1651" s="137" t="s">
        <v>341</v>
      </c>
      <c r="I1651" s="137">
        <v>513879943</v>
      </c>
      <c r="J1651" s="137" t="s">
        <v>180</v>
      </c>
      <c r="K1651" s="21">
        <v>46172.852083333331</v>
      </c>
      <c r="L1651" s="21">
        <v>46173.722777777781</v>
      </c>
      <c r="M1651" s="137" t="s">
        <v>343</v>
      </c>
      <c r="N1651" s="137" t="s">
        <v>193</v>
      </c>
      <c r="O1651" s="137" t="s">
        <v>35</v>
      </c>
      <c r="P1651" s="137">
        <v>0</v>
      </c>
      <c r="Q1651" s="137" t="s">
        <v>191</v>
      </c>
      <c r="R1651" s="137" t="s">
        <v>342</v>
      </c>
      <c r="S1651" s="137" t="s">
        <v>181</v>
      </c>
    </row>
    <row r="1652" spans="1:19" s="137" customFormat="1">
      <c r="A1652" s="137" t="s">
        <v>186</v>
      </c>
      <c r="B1652" s="137" t="s">
        <v>120</v>
      </c>
      <c r="C1652" s="137" t="s">
        <v>185</v>
      </c>
      <c r="D1652" s="137" t="s">
        <v>303</v>
      </c>
      <c r="E1652" s="137">
        <v>33270</v>
      </c>
      <c r="F1652" s="137" t="s">
        <v>5</v>
      </c>
      <c r="G1652" s="137" t="s">
        <v>28</v>
      </c>
      <c r="H1652" s="137" t="s">
        <v>341</v>
      </c>
      <c r="I1652" s="137">
        <v>513879943</v>
      </c>
      <c r="J1652" s="137" t="s">
        <v>180</v>
      </c>
      <c r="K1652" s="21">
        <v>46172.852083333331</v>
      </c>
      <c r="L1652" s="21">
        <v>46173.722777777781</v>
      </c>
      <c r="M1652" s="137" t="s">
        <v>344</v>
      </c>
      <c r="N1652" s="137" t="s">
        <v>345</v>
      </c>
      <c r="O1652" s="137" t="s">
        <v>39</v>
      </c>
      <c r="P1652" s="137">
        <v>0</v>
      </c>
      <c r="Q1652" s="137" t="s">
        <v>191</v>
      </c>
      <c r="R1652" s="137" t="s">
        <v>342</v>
      </c>
      <c r="S1652" s="137" t="s">
        <v>181</v>
      </c>
    </row>
    <row r="1653" spans="1:19" s="137" customFormat="1">
      <c r="A1653" s="137" t="s">
        <v>186</v>
      </c>
      <c r="B1653" s="137" t="s">
        <v>120</v>
      </c>
      <c r="C1653" s="137" t="s">
        <v>185</v>
      </c>
      <c r="D1653" s="137" t="s">
        <v>303</v>
      </c>
      <c r="E1653" s="137">
        <v>33270</v>
      </c>
      <c r="F1653" s="137" t="s">
        <v>5</v>
      </c>
      <c r="G1653" s="137" t="s">
        <v>28</v>
      </c>
      <c r="H1653" s="137" t="s">
        <v>341</v>
      </c>
      <c r="I1653" s="137">
        <v>513879943</v>
      </c>
      <c r="J1653" s="137" t="s">
        <v>180</v>
      </c>
      <c r="K1653" s="21">
        <v>46172.852083333331</v>
      </c>
      <c r="L1653" s="21">
        <v>46173.722777777781</v>
      </c>
      <c r="M1653" s="137" t="s">
        <v>344</v>
      </c>
      <c r="N1653" s="137" t="s">
        <v>346</v>
      </c>
      <c r="O1653" s="137" t="s">
        <v>39</v>
      </c>
      <c r="P1653" s="137">
        <v>0</v>
      </c>
      <c r="Q1653" s="137" t="s">
        <v>191</v>
      </c>
      <c r="R1653" s="137" t="s">
        <v>342</v>
      </c>
      <c r="S1653" s="137" t="s">
        <v>181</v>
      </c>
    </row>
    <row r="1654" spans="1:19" s="137" customFormat="1">
      <c r="A1654" s="137" t="s">
        <v>186</v>
      </c>
      <c r="B1654" s="137" t="s">
        <v>120</v>
      </c>
      <c r="C1654" s="137" t="s">
        <v>185</v>
      </c>
      <c r="D1654" s="137" t="s">
        <v>303</v>
      </c>
      <c r="E1654" s="137">
        <v>33270</v>
      </c>
      <c r="F1654" s="137" t="s">
        <v>5</v>
      </c>
      <c r="G1654" s="137" t="s">
        <v>28</v>
      </c>
      <c r="H1654" s="137" t="s">
        <v>341</v>
      </c>
      <c r="I1654" s="137">
        <v>513879943</v>
      </c>
      <c r="J1654" s="137" t="s">
        <v>180</v>
      </c>
      <c r="K1654" s="21">
        <v>46172.852083333331</v>
      </c>
      <c r="L1654" s="21">
        <v>46173.722777777781</v>
      </c>
      <c r="M1654" s="137" t="s">
        <v>347</v>
      </c>
      <c r="N1654" s="137" t="s">
        <v>348</v>
      </c>
      <c r="O1654" s="137" t="s">
        <v>41</v>
      </c>
      <c r="P1654" s="137">
        <v>0</v>
      </c>
      <c r="Q1654" s="137" t="s">
        <v>191</v>
      </c>
      <c r="R1654" s="137" t="s">
        <v>342</v>
      </c>
      <c r="S1654" s="137" t="s">
        <v>181</v>
      </c>
    </row>
    <row r="1655" spans="1:19" s="137" customFormat="1">
      <c r="A1655" s="137" t="s">
        <v>186</v>
      </c>
      <c r="B1655" s="137" t="s">
        <v>120</v>
      </c>
      <c r="C1655" s="137" t="s">
        <v>185</v>
      </c>
      <c r="D1655" s="137" t="s">
        <v>303</v>
      </c>
      <c r="E1655" s="137">
        <v>33270</v>
      </c>
      <c r="F1655" s="137" t="s">
        <v>5</v>
      </c>
      <c r="G1655" s="137" t="s">
        <v>28</v>
      </c>
      <c r="H1655" s="137" t="s">
        <v>341</v>
      </c>
      <c r="I1655" s="137">
        <v>513879943</v>
      </c>
      <c r="J1655" s="137" t="s">
        <v>180</v>
      </c>
      <c r="K1655" s="21">
        <v>46172.852083333331</v>
      </c>
      <c r="L1655" s="21">
        <v>46173.722777777781</v>
      </c>
      <c r="M1655" s="137" t="s">
        <v>347</v>
      </c>
      <c r="N1655" s="137" t="s">
        <v>349</v>
      </c>
      <c r="O1655" s="137" t="s">
        <v>39</v>
      </c>
      <c r="P1655" s="137">
        <v>0</v>
      </c>
      <c r="Q1655" s="137" t="s">
        <v>191</v>
      </c>
      <c r="R1655" s="137" t="s">
        <v>342</v>
      </c>
      <c r="S1655" s="137" t="s">
        <v>181</v>
      </c>
    </row>
    <row r="1656" spans="1:19" s="137" customFormat="1">
      <c r="A1656" s="137" t="s">
        <v>186</v>
      </c>
      <c r="B1656" s="137" t="s">
        <v>120</v>
      </c>
      <c r="C1656" s="137" t="s">
        <v>185</v>
      </c>
      <c r="D1656" s="137" t="s">
        <v>303</v>
      </c>
      <c r="E1656" s="137">
        <v>33270</v>
      </c>
      <c r="F1656" s="137" t="s">
        <v>5</v>
      </c>
      <c r="G1656" s="137" t="s">
        <v>28</v>
      </c>
      <c r="H1656" s="137" t="s">
        <v>341</v>
      </c>
      <c r="I1656" s="137">
        <v>513879943</v>
      </c>
      <c r="J1656" s="137" t="s">
        <v>180</v>
      </c>
      <c r="K1656" s="21">
        <v>46172.852083333331</v>
      </c>
      <c r="L1656" s="21">
        <v>46173.722777777781</v>
      </c>
      <c r="M1656" s="137" t="s">
        <v>347</v>
      </c>
      <c r="N1656" s="137" t="s">
        <v>329</v>
      </c>
      <c r="O1656" s="137" t="s">
        <v>35</v>
      </c>
      <c r="P1656" s="137">
        <v>0</v>
      </c>
      <c r="Q1656" s="137" t="s">
        <v>191</v>
      </c>
      <c r="R1656" s="137" t="s">
        <v>342</v>
      </c>
      <c r="S1656" s="137" t="s">
        <v>181</v>
      </c>
    </row>
    <row r="1657" spans="1:19" s="137" customFormat="1">
      <c r="A1657" s="137" t="s">
        <v>186</v>
      </c>
      <c r="B1657" s="137" t="s">
        <v>120</v>
      </c>
      <c r="C1657" s="137" t="s">
        <v>185</v>
      </c>
      <c r="D1657" s="137" t="s">
        <v>303</v>
      </c>
      <c r="E1657" s="137">
        <v>33270</v>
      </c>
      <c r="F1657" s="137" t="s">
        <v>5</v>
      </c>
      <c r="G1657" s="137" t="s">
        <v>28</v>
      </c>
      <c r="H1657" s="137" t="s">
        <v>341</v>
      </c>
      <c r="I1657" s="137">
        <v>513879943</v>
      </c>
      <c r="J1657" s="137" t="s">
        <v>180</v>
      </c>
      <c r="K1657" s="21">
        <v>46172.852083333331</v>
      </c>
      <c r="L1657" s="21">
        <v>46173.722777777781</v>
      </c>
      <c r="M1657" s="137" t="s">
        <v>347</v>
      </c>
      <c r="N1657" s="137" t="s">
        <v>194</v>
      </c>
      <c r="O1657" s="137" t="s">
        <v>41</v>
      </c>
      <c r="P1657" s="137">
        <v>0</v>
      </c>
      <c r="Q1657" s="137" t="s">
        <v>191</v>
      </c>
      <c r="R1657" s="137" t="s">
        <v>342</v>
      </c>
      <c r="S1657" s="137" t="s">
        <v>181</v>
      </c>
    </row>
    <row r="1658" spans="1:19" s="137" customFormat="1">
      <c r="A1658" s="137" t="s">
        <v>186</v>
      </c>
      <c r="B1658" s="137" t="s">
        <v>120</v>
      </c>
      <c r="C1658" s="137" t="s">
        <v>185</v>
      </c>
      <c r="D1658" s="137" t="s">
        <v>303</v>
      </c>
      <c r="E1658" s="137">
        <v>33270</v>
      </c>
      <c r="F1658" s="137" t="s">
        <v>5</v>
      </c>
      <c r="G1658" s="137" t="s">
        <v>28</v>
      </c>
      <c r="H1658" s="137" t="s">
        <v>341</v>
      </c>
      <c r="I1658" s="137">
        <v>513879943</v>
      </c>
      <c r="J1658" s="137" t="s">
        <v>180</v>
      </c>
      <c r="K1658" s="21">
        <v>46172.852083333331</v>
      </c>
      <c r="L1658" s="21">
        <v>46173.722777777781</v>
      </c>
      <c r="M1658" s="137" t="s">
        <v>347</v>
      </c>
      <c r="N1658" s="137" t="s">
        <v>350</v>
      </c>
      <c r="O1658" s="137" t="s">
        <v>39</v>
      </c>
      <c r="P1658" s="137">
        <v>0</v>
      </c>
      <c r="Q1658" s="137" t="s">
        <v>191</v>
      </c>
      <c r="R1658" s="137" t="s">
        <v>342</v>
      </c>
      <c r="S1658" s="137" t="s">
        <v>181</v>
      </c>
    </row>
    <row r="1659" spans="1:19" s="137" customFormat="1">
      <c r="A1659" s="137" t="s">
        <v>186</v>
      </c>
      <c r="B1659" s="137" t="s">
        <v>120</v>
      </c>
      <c r="C1659" s="137" t="s">
        <v>185</v>
      </c>
      <c r="D1659" s="137" t="s">
        <v>303</v>
      </c>
      <c r="E1659" s="137">
        <v>33270</v>
      </c>
      <c r="F1659" s="137" t="s">
        <v>5</v>
      </c>
      <c r="G1659" s="137" t="s">
        <v>28</v>
      </c>
      <c r="H1659" s="137" t="s">
        <v>341</v>
      </c>
      <c r="I1659" s="137">
        <v>513879943</v>
      </c>
      <c r="J1659" s="137" t="s">
        <v>180</v>
      </c>
      <c r="K1659" s="21">
        <v>46172.852083333331</v>
      </c>
      <c r="L1659" s="21">
        <v>46173.722777777781</v>
      </c>
      <c r="M1659" s="137" t="s">
        <v>347</v>
      </c>
      <c r="N1659" s="137" t="s">
        <v>195</v>
      </c>
      <c r="O1659" s="137" t="s">
        <v>41</v>
      </c>
      <c r="P1659" s="137">
        <v>0</v>
      </c>
      <c r="Q1659" s="137" t="s">
        <v>191</v>
      </c>
      <c r="R1659" s="137" t="s">
        <v>342</v>
      </c>
      <c r="S1659" s="137" t="s">
        <v>181</v>
      </c>
    </row>
    <row r="1660" spans="1:19" s="137" customFormat="1">
      <c r="A1660" s="137" t="s">
        <v>186</v>
      </c>
      <c r="B1660" s="137" t="s">
        <v>120</v>
      </c>
      <c r="C1660" s="137" t="s">
        <v>185</v>
      </c>
      <c r="D1660" s="137" t="s">
        <v>303</v>
      </c>
      <c r="E1660" s="137">
        <v>33270</v>
      </c>
      <c r="F1660" s="137" t="s">
        <v>5</v>
      </c>
      <c r="G1660" s="137" t="s">
        <v>28</v>
      </c>
      <c r="H1660" s="137" t="s">
        <v>341</v>
      </c>
      <c r="I1660" s="137">
        <v>513879943</v>
      </c>
      <c r="J1660" s="137" t="s">
        <v>180</v>
      </c>
      <c r="K1660" s="21">
        <v>46172.852083333331</v>
      </c>
      <c r="L1660" s="21">
        <v>46173.722777777781</v>
      </c>
      <c r="M1660" s="137" t="s">
        <v>347</v>
      </c>
      <c r="N1660" s="137" t="s">
        <v>351</v>
      </c>
      <c r="O1660" s="137" t="s">
        <v>35</v>
      </c>
      <c r="P1660" s="137">
        <v>0</v>
      </c>
      <c r="Q1660" s="137" t="s">
        <v>191</v>
      </c>
      <c r="R1660" s="137" t="s">
        <v>342</v>
      </c>
      <c r="S1660" s="137" t="s">
        <v>181</v>
      </c>
    </row>
    <row r="1661" spans="1:19" s="137" customFormat="1">
      <c r="A1661" s="137" t="s">
        <v>186</v>
      </c>
      <c r="B1661" s="137" t="s">
        <v>120</v>
      </c>
      <c r="C1661" s="137" t="s">
        <v>185</v>
      </c>
      <c r="D1661" s="137" t="s">
        <v>303</v>
      </c>
      <c r="E1661" s="137">
        <v>33270</v>
      </c>
      <c r="F1661" s="137" t="s">
        <v>5</v>
      </c>
      <c r="G1661" s="137" t="s">
        <v>28</v>
      </c>
      <c r="H1661" s="137" t="s">
        <v>341</v>
      </c>
      <c r="I1661" s="137">
        <v>513879943</v>
      </c>
      <c r="J1661" s="137" t="s">
        <v>180</v>
      </c>
      <c r="K1661" s="21">
        <v>46172.852083333331</v>
      </c>
      <c r="L1661" s="21">
        <v>46173.722777777781</v>
      </c>
      <c r="M1661" s="137" t="s">
        <v>347</v>
      </c>
      <c r="N1661" s="137" t="s">
        <v>196</v>
      </c>
      <c r="O1661" s="137" t="s">
        <v>41</v>
      </c>
      <c r="P1661" s="137">
        <v>0</v>
      </c>
      <c r="Q1661" s="137" t="s">
        <v>191</v>
      </c>
      <c r="R1661" s="137" t="s">
        <v>342</v>
      </c>
      <c r="S1661" s="137" t="s">
        <v>181</v>
      </c>
    </row>
    <row r="1662" spans="1:19" s="137" customFormat="1">
      <c r="A1662" s="137" t="s">
        <v>186</v>
      </c>
      <c r="B1662" s="137" t="s">
        <v>120</v>
      </c>
      <c r="C1662" s="137" t="s">
        <v>185</v>
      </c>
      <c r="D1662" s="137" t="s">
        <v>303</v>
      </c>
      <c r="E1662" s="137">
        <v>33270</v>
      </c>
      <c r="F1662" s="137" t="s">
        <v>5</v>
      </c>
      <c r="G1662" s="137" t="s">
        <v>28</v>
      </c>
      <c r="H1662" s="137" t="s">
        <v>341</v>
      </c>
      <c r="I1662" s="137">
        <v>513879943</v>
      </c>
      <c r="J1662" s="137" t="s">
        <v>180</v>
      </c>
      <c r="K1662" s="21">
        <v>46172.852083333331</v>
      </c>
      <c r="L1662" s="21">
        <v>46173.722777777781</v>
      </c>
      <c r="M1662" s="137" t="s">
        <v>352</v>
      </c>
      <c r="N1662" s="137" t="s">
        <v>352</v>
      </c>
      <c r="O1662" s="137" t="s">
        <v>35</v>
      </c>
      <c r="P1662" s="137">
        <v>0</v>
      </c>
      <c r="Q1662" s="137" t="s">
        <v>191</v>
      </c>
      <c r="R1662" s="137" t="s">
        <v>342</v>
      </c>
      <c r="S1662" s="137" t="s">
        <v>181</v>
      </c>
    </row>
    <row r="1663" spans="1:19" s="137" customFormat="1">
      <c r="A1663" s="137" t="s">
        <v>186</v>
      </c>
      <c r="B1663" s="137" t="s">
        <v>120</v>
      </c>
      <c r="C1663" s="137" t="s">
        <v>185</v>
      </c>
      <c r="D1663" s="137" t="s">
        <v>303</v>
      </c>
      <c r="E1663" s="137">
        <v>33270</v>
      </c>
      <c r="F1663" s="137" t="s">
        <v>5</v>
      </c>
      <c r="G1663" s="137" t="s">
        <v>28</v>
      </c>
      <c r="H1663" s="137" t="s">
        <v>341</v>
      </c>
      <c r="I1663" s="137">
        <v>513879943</v>
      </c>
      <c r="J1663" s="137" t="s">
        <v>180</v>
      </c>
      <c r="K1663" s="21">
        <v>46172.852083333331</v>
      </c>
      <c r="L1663" s="21">
        <v>46173.722777777781</v>
      </c>
      <c r="M1663" s="137" t="s">
        <v>353</v>
      </c>
      <c r="N1663" s="137" t="s">
        <v>197</v>
      </c>
      <c r="O1663" s="137" t="s">
        <v>41</v>
      </c>
      <c r="P1663" s="137">
        <v>0</v>
      </c>
      <c r="Q1663" s="137" t="s">
        <v>191</v>
      </c>
      <c r="R1663" s="137" t="s">
        <v>342</v>
      </c>
      <c r="S1663" s="137" t="s">
        <v>181</v>
      </c>
    </row>
    <row r="1664" spans="1:19" s="137" customFormat="1">
      <c r="A1664" s="137" t="s">
        <v>186</v>
      </c>
      <c r="B1664" s="137" t="s">
        <v>120</v>
      </c>
      <c r="C1664" s="137" t="s">
        <v>185</v>
      </c>
      <c r="D1664" s="137" t="s">
        <v>303</v>
      </c>
      <c r="E1664" s="137">
        <v>33270</v>
      </c>
      <c r="F1664" s="137" t="s">
        <v>5</v>
      </c>
      <c r="G1664" s="137" t="s">
        <v>28</v>
      </c>
      <c r="H1664" s="137" t="s">
        <v>341</v>
      </c>
      <c r="I1664" s="137">
        <v>513879943</v>
      </c>
      <c r="J1664" s="137" t="s">
        <v>180</v>
      </c>
      <c r="K1664" s="21">
        <v>46172.852083333331</v>
      </c>
      <c r="L1664" s="21">
        <v>46173.722777777781</v>
      </c>
      <c r="M1664" s="137" t="s">
        <v>353</v>
      </c>
      <c r="N1664" s="137" t="s">
        <v>330</v>
      </c>
      <c r="O1664" s="137" t="s">
        <v>41</v>
      </c>
      <c r="P1664" s="137">
        <v>0</v>
      </c>
      <c r="Q1664" s="137" t="s">
        <v>191</v>
      </c>
      <c r="R1664" s="137" t="s">
        <v>342</v>
      </c>
      <c r="S1664" s="137" t="s">
        <v>181</v>
      </c>
    </row>
    <row r="1665" spans="1:19" s="137" customFormat="1">
      <c r="A1665" s="137" t="s">
        <v>186</v>
      </c>
      <c r="B1665" s="137" t="s">
        <v>120</v>
      </c>
      <c r="C1665" s="137" t="s">
        <v>185</v>
      </c>
      <c r="D1665" s="137" t="s">
        <v>303</v>
      </c>
      <c r="E1665" s="137">
        <v>33270</v>
      </c>
      <c r="F1665" s="137" t="s">
        <v>5</v>
      </c>
      <c r="G1665" s="137" t="s">
        <v>28</v>
      </c>
      <c r="H1665" s="137" t="s">
        <v>341</v>
      </c>
      <c r="I1665" s="137">
        <v>513879943</v>
      </c>
      <c r="J1665" s="137" t="s">
        <v>180</v>
      </c>
      <c r="K1665" s="21">
        <v>46172.852083333331</v>
      </c>
      <c r="L1665" s="21">
        <v>46173.722777777781</v>
      </c>
      <c r="M1665" s="137" t="s">
        <v>353</v>
      </c>
      <c r="N1665" s="137" t="s">
        <v>354</v>
      </c>
      <c r="O1665" s="137" t="s">
        <v>39</v>
      </c>
      <c r="P1665" s="137">
        <v>0</v>
      </c>
      <c r="Q1665" s="137" t="s">
        <v>191</v>
      </c>
      <c r="R1665" s="137" t="s">
        <v>342</v>
      </c>
      <c r="S1665" s="137" t="s">
        <v>181</v>
      </c>
    </row>
    <row r="1666" spans="1:19" s="137" customFormat="1">
      <c r="A1666" s="137" t="s">
        <v>186</v>
      </c>
      <c r="B1666" s="137" t="s">
        <v>120</v>
      </c>
      <c r="C1666" s="137" t="s">
        <v>185</v>
      </c>
      <c r="D1666" s="137" t="s">
        <v>303</v>
      </c>
      <c r="E1666" s="137">
        <v>33270</v>
      </c>
      <c r="F1666" s="137" t="s">
        <v>5</v>
      </c>
      <c r="G1666" s="137" t="s">
        <v>28</v>
      </c>
      <c r="H1666" s="137" t="s">
        <v>341</v>
      </c>
      <c r="I1666" s="137">
        <v>513879943</v>
      </c>
      <c r="J1666" s="137" t="s">
        <v>180</v>
      </c>
      <c r="K1666" s="21">
        <v>46172.852083333331</v>
      </c>
      <c r="L1666" s="21">
        <v>46173.722777777781</v>
      </c>
      <c r="M1666" s="137" t="s">
        <v>353</v>
      </c>
      <c r="N1666" s="137" t="s">
        <v>355</v>
      </c>
      <c r="O1666" s="137" t="s">
        <v>35</v>
      </c>
      <c r="P1666" s="137">
        <v>0</v>
      </c>
      <c r="Q1666" s="137" t="s">
        <v>191</v>
      </c>
      <c r="R1666" s="137" t="s">
        <v>342</v>
      </c>
      <c r="S1666" s="137" t="s">
        <v>181</v>
      </c>
    </row>
    <row r="1667" spans="1:19" s="137" customFormat="1">
      <c r="A1667" s="137" t="s">
        <v>186</v>
      </c>
      <c r="B1667" s="137" t="s">
        <v>120</v>
      </c>
      <c r="C1667" s="137" t="s">
        <v>185</v>
      </c>
      <c r="D1667" s="137" t="s">
        <v>303</v>
      </c>
      <c r="E1667" s="137">
        <v>33270</v>
      </c>
      <c r="F1667" s="137" t="s">
        <v>5</v>
      </c>
      <c r="G1667" s="137" t="s">
        <v>28</v>
      </c>
      <c r="H1667" s="137" t="s">
        <v>341</v>
      </c>
      <c r="I1667" s="137">
        <v>513879943</v>
      </c>
      <c r="J1667" s="137" t="s">
        <v>180</v>
      </c>
      <c r="K1667" s="21">
        <v>46172.852083333331</v>
      </c>
      <c r="L1667" s="21">
        <v>46173.722777777781</v>
      </c>
      <c r="M1667" s="137" t="s">
        <v>353</v>
      </c>
      <c r="N1667" s="137" t="s">
        <v>356</v>
      </c>
      <c r="O1667" s="137" t="s">
        <v>39</v>
      </c>
      <c r="P1667" s="137">
        <v>0</v>
      </c>
      <c r="Q1667" s="137" t="s">
        <v>191</v>
      </c>
      <c r="R1667" s="137" t="s">
        <v>342</v>
      </c>
      <c r="S1667" s="137" t="s">
        <v>181</v>
      </c>
    </row>
    <row r="1668" spans="1:19" s="137" customFormat="1">
      <c r="A1668" s="137" t="s">
        <v>186</v>
      </c>
      <c r="B1668" s="137" t="s">
        <v>120</v>
      </c>
      <c r="C1668" s="137" t="s">
        <v>185</v>
      </c>
      <c r="D1668" s="137" t="s">
        <v>303</v>
      </c>
      <c r="E1668" s="137">
        <v>33270</v>
      </c>
      <c r="F1668" s="137" t="s">
        <v>5</v>
      </c>
      <c r="G1668" s="137" t="s">
        <v>28</v>
      </c>
      <c r="H1668" s="137" t="s">
        <v>341</v>
      </c>
      <c r="I1668" s="137">
        <v>513879943</v>
      </c>
      <c r="J1668" s="137" t="s">
        <v>180</v>
      </c>
      <c r="K1668" s="21">
        <v>46172.852083333331</v>
      </c>
      <c r="L1668" s="21">
        <v>46173.722777777781</v>
      </c>
      <c r="M1668" s="137" t="s">
        <v>353</v>
      </c>
      <c r="N1668" s="137" t="s">
        <v>357</v>
      </c>
      <c r="O1668" s="137" t="s">
        <v>39</v>
      </c>
      <c r="P1668" s="137">
        <v>0</v>
      </c>
      <c r="Q1668" s="137" t="s">
        <v>191</v>
      </c>
      <c r="R1668" s="137" t="s">
        <v>342</v>
      </c>
      <c r="S1668" s="137" t="s">
        <v>181</v>
      </c>
    </row>
    <row r="1669" spans="1:19" s="137" customFormat="1">
      <c r="A1669" s="137" t="s">
        <v>186</v>
      </c>
      <c r="B1669" s="137" t="s">
        <v>120</v>
      </c>
      <c r="C1669" s="137" t="s">
        <v>185</v>
      </c>
      <c r="D1669" s="137" t="s">
        <v>303</v>
      </c>
      <c r="E1669" s="137">
        <v>33270</v>
      </c>
      <c r="F1669" s="137" t="s">
        <v>5</v>
      </c>
      <c r="G1669" s="137" t="s">
        <v>28</v>
      </c>
      <c r="H1669" s="137" t="s">
        <v>341</v>
      </c>
      <c r="I1669" s="137">
        <v>513879943</v>
      </c>
      <c r="J1669" s="137" t="s">
        <v>180</v>
      </c>
      <c r="K1669" s="21">
        <v>46172.852083333331</v>
      </c>
      <c r="L1669" s="21">
        <v>46173.722777777781</v>
      </c>
      <c r="M1669" s="137" t="s">
        <v>358</v>
      </c>
      <c r="N1669" s="137" t="s">
        <v>359</v>
      </c>
      <c r="O1669" s="137" t="s">
        <v>39</v>
      </c>
      <c r="P1669" s="137">
        <v>0</v>
      </c>
      <c r="Q1669" s="137" t="s">
        <v>191</v>
      </c>
      <c r="R1669" s="137" t="s">
        <v>342</v>
      </c>
      <c r="S1669" s="137" t="s">
        <v>181</v>
      </c>
    </row>
    <row r="1670" spans="1:19" s="137" customFormat="1">
      <c r="A1670" s="137" t="s">
        <v>186</v>
      </c>
      <c r="B1670" s="137" t="s">
        <v>120</v>
      </c>
      <c r="C1670" s="137" t="s">
        <v>185</v>
      </c>
      <c r="D1670" s="137" t="s">
        <v>303</v>
      </c>
      <c r="E1670" s="137">
        <v>33270</v>
      </c>
      <c r="F1670" s="137" t="s">
        <v>5</v>
      </c>
      <c r="G1670" s="137" t="s">
        <v>28</v>
      </c>
      <c r="H1670" s="137" t="s">
        <v>341</v>
      </c>
      <c r="I1670" s="137">
        <v>513879943</v>
      </c>
      <c r="J1670" s="137" t="s">
        <v>180</v>
      </c>
      <c r="K1670" s="21">
        <v>46172.852083333331</v>
      </c>
      <c r="L1670" s="21">
        <v>46173.722777777781</v>
      </c>
      <c r="M1670" s="137" t="s">
        <v>358</v>
      </c>
      <c r="N1670" s="137" t="s">
        <v>360</v>
      </c>
      <c r="O1670" s="137" t="s">
        <v>35</v>
      </c>
      <c r="P1670" s="137">
        <v>0</v>
      </c>
      <c r="Q1670" s="137" t="s">
        <v>191</v>
      </c>
      <c r="R1670" s="137" t="s">
        <v>342</v>
      </c>
      <c r="S1670" s="137" t="s">
        <v>181</v>
      </c>
    </row>
    <row r="1671" spans="1:19" s="137" customFormat="1">
      <c r="A1671" s="137" t="s">
        <v>186</v>
      </c>
      <c r="B1671" s="137" t="s">
        <v>120</v>
      </c>
      <c r="C1671" s="137" t="s">
        <v>185</v>
      </c>
      <c r="D1671" s="137" t="s">
        <v>303</v>
      </c>
      <c r="E1671" s="137">
        <v>33270</v>
      </c>
      <c r="F1671" s="137" t="s">
        <v>5</v>
      </c>
      <c r="G1671" s="137" t="s">
        <v>28</v>
      </c>
      <c r="H1671" s="137" t="s">
        <v>341</v>
      </c>
      <c r="I1671" s="137">
        <v>513879943</v>
      </c>
      <c r="J1671" s="137" t="s">
        <v>180</v>
      </c>
      <c r="K1671" s="21">
        <v>46172.852083333331</v>
      </c>
      <c r="L1671" s="21">
        <v>46173.722777777781</v>
      </c>
      <c r="M1671" s="137" t="s">
        <v>358</v>
      </c>
      <c r="N1671" s="137" t="s">
        <v>361</v>
      </c>
      <c r="O1671" s="137" t="s">
        <v>41</v>
      </c>
      <c r="P1671" s="137">
        <v>0</v>
      </c>
      <c r="Q1671" s="137" t="s">
        <v>191</v>
      </c>
      <c r="R1671" s="137" t="s">
        <v>342</v>
      </c>
      <c r="S1671" s="137" t="s">
        <v>181</v>
      </c>
    </row>
    <row r="1672" spans="1:19" s="137" customFormat="1">
      <c r="A1672" s="137" t="s">
        <v>186</v>
      </c>
      <c r="B1672" s="137" t="s">
        <v>120</v>
      </c>
      <c r="C1672" s="137" t="s">
        <v>185</v>
      </c>
      <c r="D1672" s="137" t="s">
        <v>303</v>
      </c>
      <c r="E1672" s="137">
        <v>33270</v>
      </c>
      <c r="F1672" s="137" t="s">
        <v>5</v>
      </c>
      <c r="G1672" s="137" t="s">
        <v>28</v>
      </c>
      <c r="H1672" s="137" t="s">
        <v>341</v>
      </c>
      <c r="I1672" s="137">
        <v>513879943</v>
      </c>
      <c r="J1672" s="137" t="s">
        <v>180</v>
      </c>
      <c r="K1672" s="21">
        <v>46172.852083333331</v>
      </c>
      <c r="L1672" s="21">
        <v>46173.722777777781</v>
      </c>
      <c r="M1672" s="137" t="s">
        <v>362</v>
      </c>
      <c r="N1672" s="137" t="s">
        <v>363</v>
      </c>
      <c r="O1672" s="137" t="s">
        <v>37</v>
      </c>
      <c r="P1672" s="137">
        <v>0</v>
      </c>
      <c r="Q1672" s="137" t="s">
        <v>191</v>
      </c>
      <c r="R1672" s="137" t="s">
        <v>342</v>
      </c>
      <c r="S1672" s="137" t="s">
        <v>181</v>
      </c>
    </row>
    <row r="1673" spans="1:19" s="137" customFormat="1">
      <c r="A1673" s="137" t="s">
        <v>186</v>
      </c>
      <c r="B1673" s="137" t="s">
        <v>120</v>
      </c>
      <c r="C1673" s="137" t="s">
        <v>185</v>
      </c>
      <c r="D1673" s="137" t="s">
        <v>303</v>
      </c>
      <c r="E1673" s="137">
        <v>33270</v>
      </c>
      <c r="F1673" s="137" t="s">
        <v>5</v>
      </c>
      <c r="G1673" s="137" t="s">
        <v>28</v>
      </c>
      <c r="H1673" s="137" t="s">
        <v>341</v>
      </c>
      <c r="I1673" s="137">
        <v>513879943</v>
      </c>
      <c r="J1673" s="137" t="s">
        <v>180</v>
      </c>
      <c r="K1673" s="21">
        <v>46172.852083333331</v>
      </c>
      <c r="L1673" s="21">
        <v>46173.722777777781</v>
      </c>
      <c r="M1673" s="137" t="s">
        <v>364</v>
      </c>
      <c r="N1673" s="137" t="s">
        <v>365</v>
      </c>
      <c r="O1673" s="137" t="s">
        <v>35</v>
      </c>
      <c r="P1673" s="137">
        <v>0</v>
      </c>
      <c r="Q1673" s="137" t="s">
        <v>191</v>
      </c>
      <c r="R1673" s="137" t="s">
        <v>342</v>
      </c>
      <c r="S1673" s="137" t="s">
        <v>181</v>
      </c>
    </row>
    <row r="1674" spans="1:19" s="137" customFormat="1">
      <c r="A1674" s="137" t="s">
        <v>186</v>
      </c>
      <c r="B1674" s="137" t="s">
        <v>120</v>
      </c>
      <c r="C1674" s="137" t="s">
        <v>185</v>
      </c>
      <c r="D1674" s="137" t="s">
        <v>303</v>
      </c>
      <c r="E1674" s="137">
        <v>33270</v>
      </c>
      <c r="F1674" s="137" t="s">
        <v>5</v>
      </c>
      <c r="G1674" s="137" t="s">
        <v>28</v>
      </c>
      <c r="H1674" s="137" t="s">
        <v>341</v>
      </c>
      <c r="I1674" s="137">
        <v>513879943</v>
      </c>
      <c r="J1674" s="137" t="s">
        <v>180</v>
      </c>
      <c r="K1674" s="21">
        <v>46172.852083333331</v>
      </c>
      <c r="L1674" s="21">
        <v>46173.722777777781</v>
      </c>
      <c r="M1674" s="137" t="s">
        <v>364</v>
      </c>
      <c r="N1674" s="137" t="s">
        <v>366</v>
      </c>
      <c r="O1674" s="137" t="s">
        <v>35</v>
      </c>
      <c r="P1674" s="137">
        <v>0</v>
      </c>
      <c r="Q1674" s="137" t="s">
        <v>191</v>
      </c>
      <c r="R1674" s="137" t="s">
        <v>342</v>
      </c>
      <c r="S1674" s="137" t="s">
        <v>181</v>
      </c>
    </row>
    <row r="1675" spans="1:19" s="137" customFormat="1">
      <c r="A1675" s="137" t="s">
        <v>186</v>
      </c>
      <c r="B1675" s="137" t="s">
        <v>120</v>
      </c>
      <c r="C1675" s="137" t="s">
        <v>185</v>
      </c>
      <c r="D1675" s="137" t="s">
        <v>303</v>
      </c>
      <c r="E1675" s="137">
        <v>33270</v>
      </c>
      <c r="F1675" s="137" t="s">
        <v>5</v>
      </c>
      <c r="G1675" s="137" t="s">
        <v>28</v>
      </c>
      <c r="H1675" s="137" t="s">
        <v>341</v>
      </c>
      <c r="I1675" s="137">
        <v>513879943</v>
      </c>
      <c r="J1675" s="137" t="s">
        <v>180</v>
      </c>
      <c r="K1675" s="21">
        <v>46172.852083333331</v>
      </c>
      <c r="L1675" s="21">
        <v>46173.722777777781</v>
      </c>
      <c r="M1675" s="137" t="s">
        <v>364</v>
      </c>
      <c r="N1675" s="137" t="s">
        <v>367</v>
      </c>
      <c r="O1675" s="137" t="s">
        <v>41</v>
      </c>
      <c r="P1675" s="137">
        <v>0</v>
      </c>
      <c r="Q1675" s="137" t="s">
        <v>191</v>
      </c>
      <c r="R1675" s="137" t="s">
        <v>342</v>
      </c>
      <c r="S1675" s="137" t="s">
        <v>181</v>
      </c>
    </row>
    <row r="1676" spans="1:19" s="137" customFormat="1">
      <c r="A1676" s="137" t="s">
        <v>186</v>
      </c>
      <c r="B1676" s="137" t="s">
        <v>120</v>
      </c>
      <c r="C1676" s="137" t="s">
        <v>185</v>
      </c>
      <c r="D1676" s="137" t="s">
        <v>303</v>
      </c>
      <c r="E1676" s="137">
        <v>33270</v>
      </c>
      <c r="F1676" s="137" t="s">
        <v>5</v>
      </c>
      <c r="G1676" s="137" t="s">
        <v>28</v>
      </c>
      <c r="H1676" s="137" t="s">
        <v>341</v>
      </c>
      <c r="I1676" s="137">
        <v>513863653</v>
      </c>
      <c r="J1676" s="137" t="s">
        <v>180</v>
      </c>
      <c r="K1676" s="21">
        <v>46172.604513888888</v>
      </c>
      <c r="L1676" s="21">
        <v>46173.726319444446</v>
      </c>
      <c r="M1676" s="137" t="s">
        <v>287</v>
      </c>
      <c r="N1676" s="137" t="s">
        <v>287</v>
      </c>
      <c r="O1676" s="137" t="s">
        <v>35</v>
      </c>
      <c r="P1676" s="137">
        <v>0</v>
      </c>
      <c r="Q1676" s="137" t="s">
        <v>191</v>
      </c>
      <c r="R1676" s="137" t="s">
        <v>342</v>
      </c>
    </row>
    <row r="1677" spans="1:19" s="137" customFormat="1">
      <c r="A1677" s="137" t="s">
        <v>186</v>
      </c>
      <c r="B1677" s="137" t="s">
        <v>120</v>
      </c>
      <c r="C1677" s="137" t="s">
        <v>185</v>
      </c>
      <c r="D1677" s="137" t="s">
        <v>303</v>
      </c>
      <c r="E1677" s="137">
        <v>33270</v>
      </c>
      <c r="F1677" s="137" t="s">
        <v>5</v>
      </c>
      <c r="G1677" s="137" t="s">
        <v>28</v>
      </c>
      <c r="H1677" s="137" t="s">
        <v>341</v>
      </c>
      <c r="I1677" s="137">
        <v>513863653</v>
      </c>
      <c r="J1677" s="137" t="s">
        <v>180</v>
      </c>
      <c r="K1677" s="21">
        <v>46172.604513888888</v>
      </c>
      <c r="L1677" s="21">
        <v>46173.726319444446</v>
      </c>
      <c r="M1677" s="137" t="s">
        <v>343</v>
      </c>
      <c r="N1677" s="137" t="s">
        <v>288</v>
      </c>
      <c r="O1677" s="137" t="s">
        <v>39</v>
      </c>
      <c r="P1677" s="137">
        <v>0</v>
      </c>
      <c r="Q1677" s="137" t="s">
        <v>191</v>
      </c>
      <c r="R1677" s="137" t="s">
        <v>342</v>
      </c>
    </row>
    <row r="1678" spans="1:19" s="137" customFormat="1">
      <c r="A1678" s="137" t="s">
        <v>186</v>
      </c>
      <c r="B1678" s="137" t="s">
        <v>120</v>
      </c>
      <c r="C1678" s="137" t="s">
        <v>185</v>
      </c>
      <c r="D1678" s="137" t="s">
        <v>303</v>
      </c>
      <c r="E1678" s="137">
        <v>33270</v>
      </c>
      <c r="F1678" s="137" t="s">
        <v>5</v>
      </c>
      <c r="G1678" s="137" t="s">
        <v>28</v>
      </c>
      <c r="H1678" s="137" t="s">
        <v>341</v>
      </c>
      <c r="I1678" s="137">
        <v>513863653</v>
      </c>
      <c r="J1678" s="137" t="s">
        <v>180</v>
      </c>
      <c r="K1678" s="21">
        <v>46172.604513888888</v>
      </c>
      <c r="L1678" s="21">
        <v>46173.726319444446</v>
      </c>
      <c r="M1678" s="137" t="s">
        <v>343</v>
      </c>
      <c r="N1678" s="137" t="s">
        <v>193</v>
      </c>
      <c r="O1678" s="137" t="s">
        <v>35</v>
      </c>
      <c r="P1678" s="137">
        <v>0</v>
      </c>
      <c r="Q1678" s="137" t="s">
        <v>191</v>
      </c>
      <c r="R1678" s="137" t="s">
        <v>342</v>
      </c>
    </row>
    <row r="1679" spans="1:19" s="137" customFormat="1">
      <c r="A1679" s="137" t="s">
        <v>186</v>
      </c>
      <c r="B1679" s="137" t="s">
        <v>120</v>
      </c>
      <c r="C1679" s="137" t="s">
        <v>185</v>
      </c>
      <c r="D1679" s="137" t="s">
        <v>303</v>
      </c>
      <c r="E1679" s="137">
        <v>33270</v>
      </c>
      <c r="F1679" s="137" t="s">
        <v>5</v>
      </c>
      <c r="G1679" s="137" t="s">
        <v>28</v>
      </c>
      <c r="H1679" s="137" t="s">
        <v>341</v>
      </c>
      <c r="I1679" s="137">
        <v>513863653</v>
      </c>
      <c r="J1679" s="137" t="s">
        <v>180</v>
      </c>
      <c r="K1679" s="21">
        <v>46172.604513888888</v>
      </c>
      <c r="L1679" s="21">
        <v>46173.726319444446</v>
      </c>
      <c r="M1679" s="137" t="s">
        <v>344</v>
      </c>
      <c r="N1679" s="137" t="s">
        <v>345</v>
      </c>
      <c r="O1679" s="137" t="s">
        <v>39</v>
      </c>
      <c r="P1679" s="137">
        <v>0</v>
      </c>
      <c r="Q1679" s="137" t="s">
        <v>191</v>
      </c>
      <c r="R1679" s="137" t="s">
        <v>342</v>
      </c>
    </row>
    <row r="1680" spans="1:19" s="137" customFormat="1">
      <c r="A1680" s="137" t="s">
        <v>186</v>
      </c>
      <c r="B1680" s="137" t="s">
        <v>120</v>
      </c>
      <c r="C1680" s="137" t="s">
        <v>185</v>
      </c>
      <c r="D1680" s="137" t="s">
        <v>303</v>
      </c>
      <c r="E1680" s="137">
        <v>33270</v>
      </c>
      <c r="F1680" s="137" t="s">
        <v>5</v>
      </c>
      <c r="G1680" s="137" t="s">
        <v>28</v>
      </c>
      <c r="H1680" s="137" t="s">
        <v>341</v>
      </c>
      <c r="I1680" s="137">
        <v>513863653</v>
      </c>
      <c r="J1680" s="137" t="s">
        <v>180</v>
      </c>
      <c r="K1680" s="21">
        <v>46172.604513888888</v>
      </c>
      <c r="L1680" s="21">
        <v>46173.726319444446</v>
      </c>
      <c r="M1680" s="137" t="s">
        <v>344</v>
      </c>
      <c r="N1680" s="137" t="s">
        <v>346</v>
      </c>
      <c r="O1680" s="137" t="s">
        <v>39</v>
      </c>
      <c r="P1680" s="137">
        <v>0</v>
      </c>
      <c r="Q1680" s="137" t="s">
        <v>191</v>
      </c>
      <c r="R1680" s="137" t="s">
        <v>342</v>
      </c>
    </row>
    <row r="1681" spans="1:18" s="137" customFormat="1">
      <c r="A1681" s="137" t="s">
        <v>186</v>
      </c>
      <c r="B1681" s="137" t="s">
        <v>120</v>
      </c>
      <c r="C1681" s="137" t="s">
        <v>185</v>
      </c>
      <c r="D1681" s="137" t="s">
        <v>303</v>
      </c>
      <c r="E1681" s="137">
        <v>33270</v>
      </c>
      <c r="F1681" s="137" t="s">
        <v>5</v>
      </c>
      <c r="G1681" s="137" t="s">
        <v>28</v>
      </c>
      <c r="H1681" s="137" t="s">
        <v>341</v>
      </c>
      <c r="I1681" s="137">
        <v>513863653</v>
      </c>
      <c r="J1681" s="137" t="s">
        <v>180</v>
      </c>
      <c r="K1681" s="21">
        <v>46172.604513888888</v>
      </c>
      <c r="L1681" s="21">
        <v>46173.726319444446</v>
      </c>
      <c r="M1681" s="137" t="s">
        <v>347</v>
      </c>
      <c r="N1681" s="137" t="s">
        <v>348</v>
      </c>
      <c r="O1681" s="137" t="s">
        <v>41</v>
      </c>
      <c r="P1681" s="137">
        <v>0</v>
      </c>
      <c r="Q1681" s="137" t="s">
        <v>191</v>
      </c>
      <c r="R1681" s="137" t="s">
        <v>342</v>
      </c>
    </row>
    <row r="1682" spans="1:18" s="137" customFormat="1">
      <c r="A1682" s="137" t="s">
        <v>186</v>
      </c>
      <c r="B1682" s="137" t="s">
        <v>120</v>
      </c>
      <c r="C1682" s="137" t="s">
        <v>185</v>
      </c>
      <c r="D1682" s="137" t="s">
        <v>303</v>
      </c>
      <c r="E1682" s="137">
        <v>33270</v>
      </c>
      <c r="F1682" s="137" t="s">
        <v>5</v>
      </c>
      <c r="G1682" s="137" t="s">
        <v>28</v>
      </c>
      <c r="H1682" s="137" t="s">
        <v>341</v>
      </c>
      <c r="I1682" s="137">
        <v>513863653</v>
      </c>
      <c r="J1682" s="137" t="s">
        <v>180</v>
      </c>
      <c r="K1682" s="21">
        <v>46172.604513888888</v>
      </c>
      <c r="L1682" s="21">
        <v>46173.726319444446</v>
      </c>
      <c r="M1682" s="137" t="s">
        <v>347</v>
      </c>
      <c r="N1682" s="137" t="s">
        <v>349</v>
      </c>
      <c r="O1682" s="137" t="s">
        <v>39</v>
      </c>
      <c r="P1682" s="137">
        <v>0</v>
      </c>
      <c r="Q1682" s="137" t="s">
        <v>191</v>
      </c>
      <c r="R1682" s="137" t="s">
        <v>342</v>
      </c>
    </row>
    <row r="1683" spans="1:18" s="137" customFormat="1">
      <c r="A1683" s="137" t="s">
        <v>186</v>
      </c>
      <c r="B1683" s="137" t="s">
        <v>120</v>
      </c>
      <c r="C1683" s="137" t="s">
        <v>185</v>
      </c>
      <c r="D1683" s="137" t="s">
        <v>303</v>
      </c>
      <c r="E1683" s="137">
        <v>33270</v>
      </c>
      <c r="F1683" s="137" t="s">
        <v>5</v>
      </c>
      <c r="G1683" s="137" t="s">
        <v>28</v>
      </c>
      <c r="H1683" s="137" t="s">
        <v>341</v>
      </c>
      <c r="I1683" s="137">
        <v>513863653</v>
      </c>
      <c r="J1683" s="137" t="s">
        <v>180</v>
      </c>
      <c r="K1683" s="21">
        <v>46172.604513888888</v>
      </c>
      <c r="L1683" s="21">
        <v>46173.726319444446</v>
      </c>
      <c r="M1683" s="137" t="s">
        <v>347</v>
      </c>
      <c r="N1683" s="137" t="s">
        <v>329</v>
      </c>
      <c r="O1683" s="137" t="s">
        <v>35</v>
      </c>
      <c r="P1683" s="137">
        <v>0</v>
      </c>
      <c r="Q1683" s="137" t="s">
        <v>191</v>
      </c>
      <c r="R1683" s="137" t="s">
        <v>342</v>
      </c>
    </row>
    <row r="1684" spans="1:18" s="137" customFormat="1">
      <c r="A1684" s="137" t="s">
        <v>186</v>
      </c>
      <c r="B1684" s="137" t="s">
        <v>120</v>
      </c>
      <c r="C1684" s="137" t="s">
        <v>185</v>
      </c>
      <c r="D1684" s="137" t="s">
        <v>303</v>
      </c>
      <c r="E1684" s="137">
        <v>33270</v>
      </c>
      <c r="F1684" s="137" t="s">
        <v>5</v>
      </c>
      <c r="G1684" s="137" t="s">
        <v>28</v>
      </c>
      <c r="H1684" s="137" t="s">
        <v>341</v>
      </c>
      <c r="I1684" s="137">
        <v>513863653</v>
      </c>
      <c r="J1684" s="137" t="s">
        <v>180</v>
      </c>
      <c r="K1684" s="21">
        <v>46172.604513888888</v>
      </c>
      <c r="L1684" s="21">
        <v>46173.726319444446</v>
      </c>
      <c r="M1684" s="137" t="s">
        <v>347</v>
      </c>
      <c r="N1684" s="137" t="s">
        <v>194</v>
      </c>
      <c r="O1684" s="137" t="s">
        <v>41</v>
      </c>
      <c r="P1684" s="137">
        <v>0</v>
      </c>
      <c r="Q1684" s="137" t="s">
        <v>191</v>
      </c>
      <c r="R1684" s="137" t="s">
        <v>342</v>
      </c>
    </row>
    <row r="1685" spans="1:18" s="137" customFormat="1">
      <c r="A1685" s="137" t="s">
        <v>186</v>
      </c>
      <c r="B1685" s="137" t="s">
        <v>120</v>
      </c>
      <c r="C1685" s="137" t="s">
        <v>185</v>
      </c>
      <c r="D1685" s="137" t="s">
        <v>303</v>
      </c>
      <c r="E1685" s="137">
        <v>33270</v>
      </c>
      <c r="F1685" s="137" t="s">
        <v>5</v>
      </c>
      <c r="G1685" s="137" t="s">
        <v>28</v>
      </c>
      <c r="H1685" s="137" t="s">
        <v>341</v>
      </c>
      <c r="I1685" s="137">
        <v>513863653</v>
      </c>
      <c r="J1685" s="137" t="s">
        <v>180</v>
      </c>
      <c r="K1685" s="21">
        <v>46172.604513888888</v>
      </c>
      <c r="L1685" s="21">
        <v>46173.726319444446</v>
      </c>
      <c r="M1685" s="137" t="s">
        <v>347</v>
      </c>
      <c r="N1685" s="137" t="s">
        <v>350</v>
      </c>
      <c r="O1685" s="137" t="s">
        <v>39</v>
      </c>
      <c r="P1685" s="137">
        <v>0</v>
      </c>
      <c r="Q1685" s="137" t="s">
        <v>191</v>
      </c>
      <c r="R1685" s="137" t="s">
        <v>342</v>
      </c>
    </row>
    <row r="1686" spans="1:18" s="137" customFormat="1">
      <c r="A1686" s="137" t="s">
        <v>186</v>
      </c>
      <c r="B1686" s="137" t="s">
        <v>120</v>
      </c>
      <c r="C1686" s="137" t="s">
        <v>185</v>
      </c>
      <c r="D1686" s="137" t="s">
        <v>303</v>
      </c>
      <c r="E1686" s="137">
        <v>33270</v>
      </c>
      <c r="F1686" s="137" t="s">
        <v>5</v>
      </c>
      <c r="G1686" s="137" t="s">
        <v>28</v>
      </c>
      <c r="H1686" s="137" t="s">
        <v>341</v>
      </c>
      <c r="I1686" s="137">
        <v>513863653</v>
      </c>
      <c r="J1686" s="137" t="s">
        <v>180</v>
      </c>
      <c r="K1686" s="21">
        <v>46172.604513888888</v>
      </c>
      <c r="L1686" s="21">
        <v>46173.726319444446</v>
      </c>
      <c r="M1686" s="137" t="s">
        <v>347</v>
      </c>
      <c r="N1686" s="137" t="s">
        <v>195</v>
      </c>
      <c r="O1686" s="137" t="s">
        <v>41</v>
      </c>
      <c r="P1686" s="137">
        <v>0</v>
      </c>
      <c r="Q1686" s="137" t="s">
        <v>191</v>
      </c>
      <c r="R1686" s="137" t="s">
        <v>342</v>
      </c>
    </row>
    <row r="1687" spans="1:18" s="137" customFormat="1">
      <c r="A1687" s="137" t="s">
        <v>186</v>
      </c>
      <c r="B1687" s="137" t="s">
        <v>120</v>
      </c>
      <c r="C1687" s="137" t="s">
        <v>185</v>
      </c>
      <c r="D1687" s="137" t="s">
        <v>303</v>
      </c>
      <c r="E1687" s="137">
        <v>33270</v>
      </c>
      <c r="F1687" s="137" t="s">
        <v>5</v>
      </c>
      <c r="G1687" s="137" t="s">
        <v>28</v>
      </c>
      <c r="H1687" s="137" t="s">
        <v>341</v>
      </c>
      <c r="I1687" s="137">
        <v>513863653</v>
      </c>
      <c r="J1687" s="137" t="s">
        <v>180</v>
      </c>
      <c r="K1687" s="21">
        <v>46172.604513888888</v>
      </c>
      <c r="L1687" s="21">
        <v>46173.726319444446</v>
      </c>
      <c r="M1687" s="137" t="s">
        <v>347</v>
      </c>
      <c r="N1687" s="137" t="s">
        <v>351</v>
      </c>
      <c r="O1687" s="137" t="s">
        <v>35</v>
      </c>
      <c r="P1687" s="137">
        <v>0</v>
      </c>
      <c r="Q1687" s="137" t="s">
        <v>191</v>
      </c>
      <c r="R1687" s="137" t="s">
        <v>342</v>
      </c>
    </row>
    <row r="1688" spans="1:18" s="137" customFormat="1">
      <c r="A1688" s="137" t="s">
        <v>186</v>
      </c>
      <c r="B1688" s="137" t="s">
        <v>120</v>
      </c>
      <c r="C1688" s="137" t="s">
        <v>185</v>
      </c>
      <c r="D1688" s="137" t="s">
        <v>303</v>
      </c>
      <c r="E1688" s="137">
        <v>33270</v>
      </c>
      <c r="F1688" s="137" t="s">
        <v>5</v>
      </c>
      <c r="G1688" s="137" t="s">
        <v>28</v>
      </c>
      <c r="H1688" s="137" t="s">
        <v>341</v>
      </c>
      <c r="I1688" s="137">
        <v>513863653</v>
      </c>
      <c r="J1688" s="137" t="s">
        <v>180</v>
      </c>
      <c r="K1688" s="21">
        <v>46172.604513888888</v>
      </c>
      <c r="L1688" s="21">
        <v>46173.726319444446</v>
      </c>
      <c r="M1688" s="137" t="s">
        <v>347</v>
      </c>
      <c r="N1688" s="137" t="s">
        <v>196</v>
      </c>
      <c r="O1688" s="137" t="s">
        <v>41</v>
      </c>
      <c r="P1688" s="137">
        <v>0</v>
      </c>
      <c r="Q1688" s="137" t="s">
        <v>191</v>
      </c>
      <c r="R1688" s="137" t="s">
        <v>342</v>
      </c>
    </row>
    <row r="1689" spans="1:18" s="137" customFormat="1">
      <c r="A1689" s="137" t="s">
        <v>186</v>
      </c>
      <c r="B1689" s="137" t="s">
        <v>120</v>
      </c>
      <c r="C1689" s="137" t="s">
        <v>185</v>
      </c>
      <c r="D1689" s="137" t="s">
        <v>303</v>
      </c>
      <c r="E1689" s="137">
        <v>33270</v>
      </c>
      <c r="F1689" s="137" t="s">
        <v>5</v>
      </c>
      <c r="G1689" s="137" t="s">
        <v>28</v>
      </c>
      <c r="H1689" s="137" t="s">
        <v>341</v>
      </c>
      <c r="I1689" s="137">
        <v>513863653</v>
      </c>
      <c r="J1689" s="137" t="s">
        <v>180</v>
      </c>
      <c r="K1689" s="21">
        <v>46172.604513888888</v>
      </c>
      <c r="L1689" s="21">
        <v>46173.726319444446</v>
      </c>
      <c r="M1689" s="137" t="s">
        <v>352</v>
      </c>
      <c r="N1689" s="137" t="s">
        <v>352</v>
      </c>
      <c r="O1689" s="137" t="s">
        <v>35</v>
      </c>
      <c r="P1689" s="137">
        <v>0</v>
      </c>
      <c r="Q1689" s="137" t="s">
        <v>191</v>
      </c>
      <c r="R1689" s="137" t="s">
        <v>342</v>
      </c>
    </row>
    <row r="1690" spans="1:18" s="137" customFormat="1">
      <c r="A1690" s="137" t="s">
        <v>186</v>
      </c>
      <c r="B1690" s="137" t="s">
        <v>120</v>
      </c>
      <c r="C1690" s="137" t="s">
        <v>185</v>
      </c>
      <c r="D1690" s="137" t="s">
        <v>303</v>
      </c>
      <c r="E1690" s="137">
        <v>33270</v>
      </c>
      <c r="F1690" s="137" t="s">
        <v>5</v>
      </c>
      <c r="G1690" s="137" t="s">
        <v>28</v>
      </c>
      <c r="H1690" s="137" t="s">
        <v>341</v>
      </c>
      <c r="I1690" s="137">
        <v>513863653</v>
      </c>
      <c r="J1690" s="137" t="s">
        <v>180</v>
      </c>
      <c r="K1690" s="21">
        <v>46172.604513888888</v>
      </c>
      <c r="L1690" s="21">
        <v>46173.726319444446</v>
      </c>
      <c r="M1690" s="137" t="s">
        <v>353</v>
      </c>
      <c r="N1690" s="137" t="s">
        <v>197</v>
      </c>
      <c r="O1690" s="137" t="s">
        <v>41</v>
      </c>
      <c r="P1690" s="137">
        <v>0</v>
      </c>
      <c r="Q1690" s="137" t="s">
        <v>191</v>
      </c>
      <c r="R1690" s="137" t="s">
        <v>342</v>
      </c>
    </row>
    <row r="1691" spans="1:18" s="137" customFormat="1">
      <c r="A1691" s="137" t="s">
        <v>186</v>
      </c>
      <c r="B1691" s="137" t="s">
        <v>120</v>
      </c>
      <c r="C1691" s="137" t="s">
        <v>185</v>
      </c>
      <c r="D1691" s="137" t="s">
        <v>303</v>
      </c>
      <c r="E1691" s="137">
        <v>33270</v>
      </c>
      <c r="F1691" s="137" t="s">
        <v>5</v>
      </c>
      <c r="G1691" s="137" t="s">
        <v>28</v>
      </c>
      <c r="H1691" s="137" t="s">
        <v>341</v>
      </c>
      <c r="I1691" s="137">
        <v>513863653</v>
      </c>
      <c r="J1691" s="137" t="s">
        <v>180</v>
      </c>
      <c r="K1691" s="21">
        <v>46172.604513888888</v>
      </c>
      <c r="L1691" s="21">
        <v>46173.726319444446</v>
      </c>
      <c r="M1691" s="137" t="s">
        <v>353</v>
      </c>
      <c r="N1691" s="137" t="s">
        <v>330</v>
      </c>
      <c r="O1691" s="137" t="s">
        <v>41</v>
      </c>
      <c r="P1691" s="137">
        <v>0</v>
      </c>
      <c r="Q1691" s="137" t="s">
        <v>191</v>
      </c>
      <c r="R1691" s="137" t="s">
        <v>342</v>
      </c>
    </row>
    <row r="1692" spans="1:18" s="137" customFormat="1">
      <c r="A1692" s="137" t="s">
        <v>186</v>
      </c>
      <c r="B1692" s="137" t="s">
        <v>120</v>
      </c>
      <c r="C1692" s="137" t="s">
        <v>185</v>
      </c>
      <c r="D1692" s="137" t="s">
        <v>303</v>
      </c>
      <c r="E1692" s="137">
        <v>33270</v>
      </c>
      <c r="F1692" s="137" t="s">
        <v>5</v>
      </c>
      <c r="G1692" s="137" t="s">
        <v>28</v>
      </c>
      <c r="H1692" s="137" t="s">
        <v>341</v>
      </c>
      <c r="I1692" s="137">
        <v>513863653</v>
      </c>
      <c r="J1692" s="137" t="s">
        <v>180</v>
      </c>
      <c r="K1692" s="21">
        <v>46172.604513888888</v>
      </c>
      <c r="L1692" s="21">
        <v>46173.726319444446</v>
      </c>
      <c r="M1692" s="137" t="s">
        <v>353</v>
      </c>
      <c r="N1692" s="137" t="s">
        <v>354</v>
      </c>
      <c r="O1692" s="137" t="s">
        <v>39</v>
      </c>
      <c r="P1692" s="137">
        <v>0</v>
      </c>
      <c r="Q1692" s="137" t="s">
        <v>191</v>
      </c>
      <c r="R1692" s="137" t="s">
        <v>342</v>
      </c>
    </row>
    <row r="1693" spans="1:18" s="137" customFormat="1">
      <c r="A1693" s="137" t="s">
        <v>186</v>
      </c>
      <c r="B1693" s="137" t="s">
        <v>120</v>
      </c>
      <c r="C1693" s="137" t="s">
        <v>185</v>
      </c>
      <c r="D1693" s="137" t="s">
        <v>303</v>
      </c>
      <c r="E1693" s="137">
        <v>33270</v>
      </c>
      <c r="F1693" s="137" t="s">
        <v>5</v>
      </c>
      <c r="G1693" s="137" t="s">
        <v>28</v>
      </c>
      <c r="H1693" s="137" t="s">
        <v>341</v>
      </c>
      <c r="I1693" s="137">
        <v>513863653</v>
      </c>
      <c r="J1693" s="137" t="s">
        <v>180</v>
      </c>
      <c r="K1693" s="21">
        <v>46172.604513888888</v>
      </c>
      <c r="L1693" s="21">
        <v>46173.726319444446</v>
      </c>
      <c r="M1693" s="137" t="s">
        <v>353</v>
      </c>
      <c r="N1693" s="137" t="s">
        <v>355</v>
      </c>
      <c r="O1693" s="137" t="s">
        <v>35</v>
      </c>
      <c r="P1693" s="137">
        <v>0</v>
      </c>
      <c r="Q1693" s="137" t="s">
        <v>191</v>
      </c>
      <c r="R1693" s="137" t="s">
        <v>342</v>
      </c>
    </row>
    <row r="1694" spans="1:18" s="137" customFormat="1">
      <c r="A1694" s="137" t="s">
        <v>186</v>
      </c>
      <c r="B1694" s="137" t="s">
        <v>120</v>
      </c>
      <c r="C1694" s="137" t="s">
        <v>185</v>
      </c>
      <c r="D1694" s="137" t="s">
        <v>303</v>
      </c>
      <c r="E1694" s="137">
        <v>33270</v>
      </c>
      <c r="F1694" s="137" t="s">
        <v>5</v>
      </c>
      <c r="G1694" s="137" t="s">
        <v>28</v>
      </c>
      <c r="H1694" s="137" t="s">
        <v>341</v>
      </c>
      <c r="I1694" s="137">
        <v>513863653</v>
      </c>
      <c r="J1694" s="137" t="s">
        <v>180</v>
      </c>
      <c r="K1694" s="21">
        <v>46172.604513888888</v>
      </c>
      <c r="L1694" s="21">
        <v>46173.726319444446</v>
      </c>
      <c r="M1694" s="137" t="s">
        <v>353</v>
      </c>
      <c r="N1694" s="137" t="s">
        <v>356</v>
      </c>
      <c r="O1694" s="137" t="s">
        <v>39</v>
      </c>
      <c r="P1694" s="137">
        <v>0</v>
      </c>
      <c r="Q1694" s="137" t="s">
        <v>191</v>
      </c>
      <c r="R1694" s="137" t="s">
        <v>342</v>
      </c>
    </row>
    <row r="1695" spans="1:18" s="137" customFormat="1">
      <c r="A1695" s="137" t="s">
        <v>186</v>
      </c>
      <c r="B1695" s="137" t="s">
        <v>120</v>
      </c>
      <c r="C1695" s="137" t="s">
        <v>185</v>
      </c>
      <c r="D1695" s="137" t="s">
        <v>303</v>
      </c>
      <c r="E1695" s="137">
        <v>33270</v>
      </c>
      <c r="F1695" s="137" t="s">
        <v>5</v>
      </c>
      <c r="G1695" s="137" t="s">
        <v>28</v>
      </c>
      <c r="H1695" s="137" t="s">
        <v>341</v>
      </c>
      <c r="I1695" s="137">
        <v>513863653</v>
      </c>
      <c r="J1695" s="137" t="s">
        <v>180</v>
      </c>
      <c r="K1695" s="21">
        <v>46172.604513888888</v>
      </c>
      <c r="L1695" s="21">
        <v>46173.726319444446</v>
      </c>
      <c r="M1695" s="137" t="s">
        <v>353</v>
      </c>
      <c r="N1695" s="137" t="s">
        <v>357</v>
      </c>
      <c r="O1695" s="137" t="s">
        <v>39</v>
      </c>
      <c r="P1695" s="137">
        <v>0</v>
      </c>
      <c r="Q1695" s="137" t="s">
        <v>191</v>
      </c>
      <c r="R1695" s="137" t="s">
        <v>342</v>
      </c>
    </row>
    <row r="1696" spans="1:18" s="137" customFormat="1">
      <c r="A1696" s="137" t="s">
        <v>186</v>
      </c>
      <c r="B1696" s="137" t="s">
        <v>120</v>
      </c>
      <c r="C1696" s="137" t="s">
        <v>185</v>
      </c>
      <c r="D1696" s="137" t="s">
        <v>303</v>
      </c>
      <c r="E1696" s="137">
        <v>33270</v>
      </c>
      <c r="F1696" s="137" t="s">
        <v>5</v>
      </c>
      <c r="G1696" s="137" t="s">
        <v>28</v>
      </c>
      <c r="H1696" s="137" t="s">
        <v>341</v>
      </c>
      <c r="I1696" s="137">
        <v>513863653</v>
      </c>
      <c r="J1696" s="137" t="s">
        <v>180</v>
      </c>
      <c r="K1696" s="21">
        <v>46172.604513888888</v>
      </c>
      <c r="L1696" s="21">
        <v>46173.726319444446</v>
      </c>
      <c r="M1696" s="137" t="s">
        <v>358</v>
      </c>
      <c r="N1696" s="137" t="s">
        <v>359</v>
      </c>
      <c r="O1696" s="137" t="s">
        <v>39</v>
      </c>
      <c r="P1696" s="137">
        <v>0</v>
      </c>
      <c r="Q1696" s="137" t="s">
        <v>191</v>
      </c>
      <c r="R1696" s="137" t="s">
        <v>342</v>
      </c>
    </row>
    <row r="1697" spans="1:19" s="137" customFormat="1">
      <c r="A1697" s="137" t="s">
        <v>186</v>
      </c>
      <c r="B1697" s="137" t="s">
        <v>120</v>
      </c>
      <c r="C1697" s="137" t="s">
        <v>185</v>
      </c>
      <c r="D1697" s="137" t="s">
        <v>303</v>
      </c>
      <c r="E1697" s="137">
        <v>33270</v>
      </c>
      <c r="F1697" s="137" t="s">
        <v>5</v>
      </c>
      <c r="G1697" s="137" t="s">
        <v>28</v>
      </c>
      <c r="H1697" s="137" t="s">
        <v>341</v>
      </c>
      <c r="I1697" s="137">
        <v>513863653</v>
      </c>
      <c r="J1697" s="137" t="s">
        <v>180</v>
      </c>
      <c r="K1697" s="21">
        <v>46172.604513888888</v>
      </c>
      <c r="L1697" s="21">
        <v>46173.726319444446</v>
      </c>
      <c r="M1697" s="137" t="s">
        <v>358</v>
      </c>
      <c r="N1697" s="137" t="s">
        <v>360</v>
      </c>
      <c r="O1697" s="137" t="s">
        <v>35</v>
      </c>
      <c r="P1697" s="137">
        <v>0</v>
      </c>
      <c r="Q1697" s="137" t="s">
        <v>191</v>
      </c>
      <c r="R1697" s="137" t="s">
        <v>342</v>
      </c>
    </row>
    <row r="1698" spans="1:19" s="137" customFormat="1">
      <c r="A1698" s="137" t="s">
        <v>186</v>
      </c>
      <c r="B1698" s="137" t="s">
        <v>120</v>
      </c>
      <c r="C1698" s="137" t="s">
        <v>185</v>
      </c>
      <c r="D1698" s="137" t="s">
        <v>303</v>
      </c>
      <c r="E1698" s="137">
        <v>33270</v>
      </c>
      <c r="F1698" s="137" t="s">
        <v>5</v>
      </c>
      <c r="G1698" s="137" t="s">
        <v>28</v>
      </c>
      <c r="H1698" s="137" t="s">
        <v>341</v>
      </c>
      <c r="I1698" s="137">
        <v>513863653</v>
      </c>
      <c r="J1698" s="137" t="s">
        <v>180</v>
      </c>
      <c r="K1698" s="21">
        <v>46172.604513888888</v>
      </c>
      <c r="L1698" s="21">
        <v>46173.726319444446</v>
      </c>
      <c r="M1698" s="137" t="s">
        <v>358</v>
      </c>
      <c r="N1698" s="137" t="s">
        <v>361</v>
      </c>
      <c r="O1698" s="137" t="s">
        <v>41</v>
      </c>
      <c r="P1698" s="137">
        <v>0</v>
      </c>
      <c r="Q1698" s="137" t="s">
        <v>191</v>
      </c>
      <c r="R1698" s="137" t="s">
        <v>342</v>
      </c>
    </row>
    <row r="1699" spans="1:19" s="137" customFormat="1">
      <c r="A1699" s="137" t="s">
        <v>186</v>
      </c>
      <c r="B1699" s="137" t="s">
        <v>120</v>
      </c>
      <c r="C1699" s="137" t="s">
        <v>185</v>
      </c>
      <c r="D1699" s="137" t="s">
        <v>303</v>
      </c>
      <c r="E1699" s="137">
        <v>33270</v>
      </c>
      <c r="F1699" s="137" t="s">
        <v>5</v>
      </c>
      <c r="G1699" s="137" t="s">
        <v>28</v>
      </c>
      <c r="H1699" s="137" t="s">
        <v>341</v>
      </c>
      <c r="I1699" s="137">
        <v>513863653</v>
      </c>
      <c r="J1699" s="137" t="s">
        <v>180</v>
      </c>
      <c r="K1699" s="21">
        <v>46172.604513888888</v>
      </c>
      <c r="L1699" s="21">
        <v>46173.726319444446</v>
      </c>
      <c r="M1699" s="137" t="s">
        <v>362</v>
      </c>
      <c r="N1699" s="137" t="s">
        <v>363</v>
      </c>
      <c r="O1699" s="137" t="s">
        <v>37</v>
      </c>
      <c r="P1699" s="137">
        <v>0</v>
      </c>
      <c r="Q1699" s="137" t="s">
        <v>191</v>
      </c>
      <c r="R1699" s="137" t="s">
        <v>342</v>
      </c>
    </row>
    <row r="1700" spans="1:19" s="137" customFormat="1">
      <c r="A1700" s="137" t="s">
        <v>186</v>
      </c>
      <c r="B1700" s="137" t="s">
        <v>120</v>
      </c>
      <c r="C1700" s="137" t="s">
        <v>185</v>
      </c>
      <c r="D1700" s="137" t="s">
        <v>303</v>
      </c>
      <c r="E1700" s="137">
        <v>33270</v>
      </c>
      <c r="F1700" s="137" t="s">
        <v>5</v>
      </c>
      <c r="G1700" s="137" t="s">
        <v>28</v>
      </c>
      <c r="H1700" s="137" t="s">
        <v>341</v>
      </c>
      <c r="I1700" s="137">
        <v>513863653</v>
      </c>
      <c r="J1700" s="137" t="s">
        <v>180</v>
      </c>
      <c r="K1700" s="21">
        <v>46172.604513888888</v>
      </c>
      <c r="L1700" s="21">
        <v>46173.726319444446</v>
      </c>
      <c r="M1700" s="137" t="s">
        <v>364</v>
      </c>
      <c r="N1700" s="137" t="s">
        <v>365</v>
      </c>
      <c r="O1700" s="137" t="s">
        <v>35</v>
      </c>
      <c r="P1700" s="137">
        <v>0</v>
      </c>
      <c r="Q1700" s="137" t="s">
        <v>191</v>
      </c>
      <c r="R1700" s="137" t="s">
        <v>342</v>
      </c>
    </row>
    <row r="1701" spans="1:19" s="137" customFormat="1">
      <c r="A1701" s="137" t="s">
        <v>186</v>
      </c>
      <c r="B1701" s="137" t="s">
        <v>120</v>
      </c>
      <c r="C1701" s="137" t="s">
        <v>185</v>
      </c>
      <c r="D1701" s="137" t="s">
        <v>303</v>
      </c>
      <c r="E1701" s="137">
        <v>33270</v>
      </c>
      <c r="F1701" s="137" t="s">
        <v>5</v>
      </c>
      <c r="G1701" s="137" t="s">
        <v>28</v>
      </c>
      <c r="H1701" s="137" t="s">
        <v>341</v>
      </c>
      <c r="I1701" s="137">
        <v>513863653</v>
      </c>
      <c r="J1701" s="137" t="s">
        <v>180</v>
      </c>
      <c r="K1701" s="21">
        <v>46172.604513888888</v>
      </c>
      <c r="L1701" s="21">
        <v>46173.726319444446</v>
      </c>
      <c r="M1701" s="137" t="s">
        <v>364</v>
      </c>
      <c r="N1701" s="137" t="s">
        <v>366</v>
      </c>
      <c r="O1701" s="137" t="s">
        <v>35</v>
      </c>
      <c r="P1701" s="137">
        <v>0</v>
      </c>
      <c r="Q1701" s="137" t="s">
        <v>191</v>
      </c>
      <c r="R1701" s="137" t="s">
        <v>342</v>
      </c>
    </row>
    <row r="1702" spans="1:19" s="137" customFormat="1">
      <c r="A1702" s="137" t="s">
        <v>186</v>
      </c>
      <c r="B1702" s="137" t="s">
        <v>120</v>
      </c>
      <c r="C1702" s="137" t="s">
        <v>185</v>
      </c>
      <c r="D1702" s="137" t="s">
        <v>303</v>
      </c>
      <c r="E1702" s="137">
        <v>33270</v>
      </c>
      <c r="F1702" s="137" t="s">
        <v>5</v>
      </c>
      <c r="G1702" s="137" t="s">
        <v>28</v>
      </c>
      <c r="H1702" s="137" t="s">
        <v>341</v>
      </c>
      <c r="I1702" s="137">
        <v>513863653</v>
      </c>
      <c r="J1702" s="137" t="s">
        <v>180</v>
      </c>
      <c r="K1702" s="21">
        <v>46172.604513888888</v>
      </c>
      <c r="L1702" s="21">
        <v>46173.726319444446</v>
      </c>
      <c r="M1702" s="137" t="s">
        <v>364</v>
      </c>
      <c r="N1702" s="137" t="s">
        <v>367</v>
      </c>
      <c r="O1702" s="137" t="s">
        <v>41</v>
      </c>
      <c r="P1702" s="137">
        <v>0</v>
      </c>
      <c r="Q1702" s="137" t="s">
        <v>191</v>
      </c>
      <c r="R1702" s="137" t="s">
        <v>342</v>
      </c>
    </row>
    <row r="1703" spans="1:19" s="137" customFormat="1">
      <c r="A1703" s="137" t="s">
        <v>186</v>
      </c>
      <c r="B1703" s="137" t="s">
        <v>120</v>
      </c>
      <c r="C1703" s="137" t="s">
        <v>185</v>
      </c>
      <c r="D1703" s="137" t="s">
        <v>300</v>
      </c>
      <c r="E1703" s="137">
        <v>33271</v>
      </c>
      <c r="F1703" s="137" t="s">
        <v>5</v>
      </c>
      <c r="G1703" s="137" t="s">
        <v>28</v>
      </c>
      <c r="H1703" s="137" t="s">
        <v>341</v>
      </c>
      <c r="I1703" s="137">
        <v>513841420</v>
      </c>
      <c r="J1703" s="137" t="s">
        <v>180</v>
      </c>
      <c r="K1703" s="21">
        <v>46171.910914351851</v>
      </c>
      <c r="L1703" s="21">
        <v>46173.740324074075</v>
      </c>
      <c r="M1703" s="137" t="s">
        <v>287</v>
      </c>
      <c r="N1703" s="137" t="s">
        <v>287</v>
      </c>
      <c r="O1703" s="137" t="s">
        <v>35</v>
      </c>
      <c r="P1703" s="137">
        <v>0</v>
      </c>
      <c r="Q1703" s="137" t="s">
        <v>191</v>
      </c>
      <c r="R1703" s="137" t="s">
        <v>342</v>
      </c>
      <c r="S1703" s="137" t="s">
        <v>181</v>
      </c>
    </row>
    <row r="1704" spans="1:19" s="137" customFormat="1">
      <c r="A1704" s="137" t="s">
        <v>186</v>
      </c>
      <c r="B1704" s="137" t="s">
        <v>120</v>
      </c>
      <c r="C1704" s="137" t="s">
        <v>185</v>
      </c>
      <c r="D1704" s="137" t="s">
        <v>300</v>
      </c>
      <c r="E1704" s="137">
        <v>33271</v>
      </c>
      <c r="F1704" s="137" t="s">
        <v>5</v>
      </c>
      <c r="G1704" s="137" t="s">
        <v>28</v>
      </c>
      <c r="H1704" s="137" t="s">
        <v>341</v>
      </c>
      <c r="I1704" s="137">
        <v>513841420</v>
      </c>
      <c r="J1704" s="137" t="s">
        <v>180</v>
      </c>
      <c r="K1704" s="21">
        <v>46171.910914351851</v>
      </c>
      <c r="L1704" s="21">
        <v>46173.740324074075</v>
      </c>
      <c r="M1704" s="137" t="s">
        <v>343</v>
      </c>
      <c r="N1704" s="137" t="s">
        <v>288</v>
      </c>
      <c r="O1704" s="137" t="s">
        <v>39</v>
      </c>
      <c r="P1704" s="137">
        <v>0</v>
      </c>
      <c r="Q1704" s="137" t="s">
        <v>191</v>
      </c>
      <c r="R1704" s="137" t="s">
        <v>342</v>
      </c>
      <c r="S1704" s="137" t="s">
        <v>181</v>
      </c>
    </row>
    <row r="1705" spans="1:19" s="137" customFormat="1">
      <c r="A1705" s="137" t="s">
        <v>186</v>
      </c>
      <c r="B1705" s="137" t="s">
        <v>120</v>
      </c>
      <c r="C1705" s="137" t="s">
        <v>185</v>
      </c>
      <c r="D1705" s="137" t="s">
        <v>300</v>
      </c>
      <c r="E1705" s="137">
        <v>33271</v>
      </c>
      <c r="F1705" s="137" t="s">
        <v>5</v>
      </c>
      <c r="G1705" s="137" t="s">
        <v>28</v>
      </c>
      <c r="H1705" s="137" t="s">
        <v>341</v>
      </c>
      <c r="I1705" s="137">
        <v>513841420</v>
      </c>
      <c r="J1705" s="137" t="s">
        <v>180</v>
      </c>
      <c r="K1705" s="21">
        <v>46171.910914351851</v>
      </c>
      <c r="L1705" s="21">
        <v>46173.740324074075</v>
      </c>
      <c r="M1705" s="137" t="s">
        <v>343</v>
      </c>
      <c r="N1705" s="137" t="s">
        <v>193</v>
      </c>
      <c r="O1705" s="137" t="s">
        <v>35</v>
      </c>
      <c r="P1705" s="137">
        <v>0</v>
      </c>
      <c r="Q1705" s="137" t="s">
        <v>191</v>
      </c>
      <c r="R1705" s="137" t="s">
        <v>342</v>
      </c>
      <c r="S1705" s="137" t="s">
        <v>181</v>
      </c>
    </row>
    <row r="1706" spans="1:19" s="137" customFormat="1">
      <c r="A1706" s="137" t="s">
        <v>186</v>
      </c>
      <c r="B1706" s="137" t="s">
        <v>120</v>
      </c>
      <c r="C1706" s="137" t="s">
        <v>185</v>
      </c>
      <c r="D1706" s="137" t="s">
        <v>300</v>
      </c>
      <c r="E1706" s="137">
        <v>33271</v>
      </c>
      <c r="F1706" s="137" t="s">
        <v>5</v>
      </c>
      <c r="G1706" s="137" t="s">
        <v>28</v>
      </c>
      <c r="H1706" s="137" t="s">
        <v>341</v>
      </c>
      <c r="I1706" s="137">
        <v>513841420</v>
      </c>
      <c r="J1706" s="137" t="s">
        <v>180</v>
      </c>
      <c r="K1706" s="21">
        <v>46171.910914351851</v>
      </c>
      <c r="L1706" s="21">
        <v>46173.740324074075</v>
      </c>
      <c r="M1706" s="137" t="s">
        <v>344</v>
      </c>
      <c r="N1706" s="137" t="s">
        <v>345</v>
      </c>
      <c r="O1706" s="137" t="s">
        <v>39</v>
      </c>
      <c r="P1706" s="137">
        <v>0</v>
      </c>
      <c r="Q1706" s="137" t="s">
        <v>191</v>
      </c>
      <c r="R1706" s="137" t="s">
        <v>342</v>
      </c>
      <c r="S1706" s="137" t="s">
        <v>181</v>
      </c>
    </row>
    <row r="1707" spans="1:19" s="137" customFormat="1">
      <c r="A1707" s="137" t="s">
        <v>186</v>
      </c>
      <c r="B1707" s="137" t="s">
        <v>120</v>
      </c>
      <c r="C1707" s="137" t="s">
        <v>185</v>
      </c>
      <c r="D1707" s="137" t="s">
        <v>300</v>
      </c>
      <c r="E1707" s="137">
        <v>33271</v>
      </c>
      <c r="F1707" s="137" t="s">
        <v>5</v>
      </c>
      <c r="G1707" s="137" t="s">
        <v>28</v>
      </c>
      <c r="H1707" s="137" t="s">
        <v>341</v>
      </c>
      <c r="I1707" s="137">
        <v>513841420</v>
      </c>
      <c r="J1707" s="137" t="s">
        <v>180</v>
      </c>
      <c r="K1707" s="21">
        <v>46171.910914351851</v>
      </c>
      <c r="L1707" s="21">
        <v>46173.740324074075</v>
      </c>
      <c r="M1707" s="137" t="s">
        <v>344</v>
      </c>
      <c r="N1707" s="137" t="s">
        <v>346</v>
      </c>
      <c r="O1707" s="137" t="s">
        <v>39</v>
      </c>
      <c r="P1707" s="137">
        <v>0</v>
      </c>
      <c r="Q1707" s="137" t="s">
        <v>191</v>
      </c>
      <c r="R1707" s="137" t="s">
        <v>342</v>
      </c>
      <c r="S1707" s="137" t="s">
        <v>181</v>
      </c>
    </row>
    <row r="1708" spans="1:19" s="137" customFormat="1">
      <c r="A1708" s="137" t="s">
        <v>186</v>
      </c>
      <c r="B1708" s="137" t="s">
        <v>120</v>
      </c>
      <c r="C1708" s="137" t="s">
        <v>185</v>
      </c>
      <c r="D1708" s="137" t="s">
        <v>300</v>
      </c>
      <c r="E1708" s="137">
        <v>33271</v>
      </c>
      <c r="F1708" s="137" t="s">
        <v>5</v>
      </c>
      <c r="G1708" s="137" t="s">
        <v>28</v>
      </c>
      <c r="H1708" s="137" t="s">
        <v>341</v>
      </c>
      <c r="I1708" s="137">
        <v>513841420</v>
      </c>
      <c r="J1708" s="137" t="s">
        <v>180</v>
      </c>
      <c r="K1708" s="21">
        <v>46171.910914351851</v>
      </c>
      <c r="L1708" s="21">
        <v>46173.740324074075</v>
      </c>
      <c r="M1708" s="137" t="s">
        <v>347</v>
      </c>
      <c r="N1708" s="137" t="s">
        <v>348</v>
      </c>
      <c r="O1708" s="137" t="s">
        <v>41</v>
      </c>
      <c r="P1708" s="137">
        <v>0</v>
      </c>
      <c r="Q1708" s="137" t="s">
        <v>191</v>
      </c>
      <c r="R1708" s="137" t="s">
        <v>342</v>
      </c>
      <c r="S1708" s="137" t="s">
        <v>181</v>
      </c>
    </row>
    <row r="1709" spans="1:19" s="137" customFormat="1">
      <c r="A1709" s="137" t="s">
        <v>186</v>
      </c>
      <c r="B1709" s="137" t="s">
        <v>120</v>
      </c>
      <c r="C1709" s="137" t="s">
        <v>185</v>
      </c>
      <c r="D1709" s="137" t="s">
        <v>300</v>
      </c>
      <c r="E1709" s="137">
        <v>33271</v>
      </c>
      <c r="F1709" s="137" t="s">
        <v>5</v>
      </c>
      <c r="G1709" s="137" t="s">
        <v>28</v>
      </c>
      <c r="H1709" s="137" t="s">
        <v>341</v>
      </c>
      <c r="I1709" s="137">
        <v>513841420</v>
      </c>
      <c r="J1709" s="137" t="s">
        <v>180</v>
      </c>
      <c r="K1709" s="21">
        <v>46171.910914351851</v>
      </c>
      <c r="L1709" s="21">
        <v>46173.740324074075</v>
      </c>
      <c r="M1709" s="137" t="s">
        <v>347</v>
      </c>
      <c r="N1709" s="137" t="s">
        <v>349</v>
      </c>
      <c r="O1709" s="137" t="s">
        <v>39</v>
      </c>
      <c r="P1709" s="137">
        <v>0</v>
      </c>
      <c r="Q1709" s="137" t="s">
        <v>191</v>
      </c>
      <c r="R1709" s="137" t="s">
        <v>342</v>
      </c>
      <c r="S1709" s="137" t="s">
        <v>181</v>
      </c>
    </row>
    <row r="1710" spans="1:19" s="137" customFormat="1">
      <c r="A1710" s="137" t="s">
        <v>186</v>
      </c>
      <c r="B1710" s="137" t="s">
        <v>120</v>
      </c>
      <c r="C1710" s="137" t="s">
        <v>185</v>
      </c>
      <c r="D1710" s="137" t="s">
        <v>300</v>
      </c>
      <c r="E1710" s="137">
        <v>33271</v>
      </c>
      <c r="F1710" s="137" t="s">
        <v>5</v>
      </c>
      <c r="G1710" s="137" t="s">
        <v>28</v>
      </c>
      <c r="H1710" s="137" t="s">
        <v>341</v>
      </c>
      <c r="I1710" s="137">
        <v>513841420</v>
      </c>
      <c r="J1710" s="137" t="s">
        <v>180</v>
      </c>
      <c r="K1710" s="21">
        <v>46171.910914351851</v>
      </c>
      <c r="L1710" s="21">
        <v>46173.740324074075</v>
      </c>
      <c r="M1710" s="137" t="s">
        <v>347</v>
      </c>
      <c r="N1710" s="137" t="s">
        <v>329</v>
      </c>
      <c r="O1710" s="137" t="s">
        <v>35</v>
      </c>
      <c r="P1710" s="137">
        <v>0</v>
      </c>
      <c r="Q1710" s="137" t="s">
        <v>191</v>
      </c>
      <c r="R1710" s="137" t="s">
        <v>342</v>
      </c>
      <c r="S1710" s="137" t="s">
        <v>181</v>
      </c>
    </row>
    <row r="1711" spans="1:19" s="137" customFormat="1">
      <c r="A1711" s="137" t="s">
        <v>186</v>
      </c>
      <c r="B1711" s="137" t="s">
        <v>120</v>
      </c>
      <c r="C1711" s="137" t="s">
        <v>185</v>
      </c>
      <c r="D1711" s="137" t="s">
        <v>300</v>
      </c>
      <c r="E1711" s="137">
        <v>33271</v>
      </c>
      <c r="F1711" s="137" t="s">
        <v>5</v>
      </c>
      <c r="G1711" s="137" t="s">
        <v>28</v>
      </c>
      <c r="H1711" s="137" t="s">
        <v>341</v>
      </c>
      <c r="I1711" s="137">
        <v>513841420</v>
      </c>
      <c r="J1711" s="137" t="s">
        <v>180</v>
      </c>
      <c r="K1711" s="21">
        <v>46171.910914351851</v>
      </c>
      <c r="L1711" s="21">
        <v>46173.740324074075</v>
      </c>
      <c r="M1711" s="137" t="s">
        <v>347</v>
      </c>
      <c r="N1711" s="137" t="s">
        <v>194</v>
      </c>
      <c r="O1711" s="137" t="s">
        <v>41</v>
      </c>
      <c r="P1711" s="137">
        <v>0</v>
      </c>
      <c r="Q1711" s="137" t="s">
        <v>191</v>
      </c>
      <c r="R1711" s="137" t="s">
        <v>342</v>
      </c>
      <c r="S1711" s="137" t="s">
        <v>181</v>
      </c>
    </row>
    <row r="1712" spans="1:19" s="137" customFormat="1">
      <c r="A1712" s="137" t="s">
        <v>186</v>
      </c>
      <c r="B1712" s="137" t="s">
        <v>120</v>
      </c>
      <c r="C1712" s="137" t="s">
        <v>185</v>
      </c>
      <c r="D1712" s="137" t="s">
        <v>300</v>
      </c>
      <c r="E1712" s="137">
        <v>33271</v>
      </c>
      <c r="F1712" s="137" t="s">
        <v>5</v>
      </c>
      <c r="G1712" s="137" t="s">
        <v>28</v>
      </c>
      <c r="H1712" s="137" t="s">
        <v>341</v>
      </c>
      <c r="I1712" s="137">
        <v>513841420</v>
      </c>
      <c r="J1712" s="137" t="s">
        <v>180</v>
      </c>
      <c r="K1712" s="21">
        <v>46171.910914351851</v>
      </c>
      <c r="L1712" s="21">
        <v>46173.740324074075</v>
      </c>
      <c r="M1712" s="137" t="s">
        <v>347</v>
      </c>
      <c r="N1712" s="137" t="s">
        <v>350</v>
      </c>
      <c r="O1712" s="137" t="s">
        <v>39</v>
      </c>
      <c r="P1712" s="137">
        <v>0</v>
      </c>
      <c r="Q1712" s="137" t="s">
        <v>191</v>
      </c>
      <c r="R1712" s="137" t="s">
        <v>342</v>
      </c>
      <c r="S1712" s="137" t="s">
        <v>181</v>
      </c>
    </row>
    <row r="1713" spans="1:19" s="137" customFormat="1">
      <c r="A1713" s="137" t="s">
        <v>186</v>
      </c>
      <c r="B1713" s="137" t="s">
        <v>120</v>
      </c>
      <c r="C1713" s="137" t="s">
        <v>185</v>
      </c>
      <c r="D1713" s="137" t="s">
        <v>300</v>
      </c>
      <c r="E1713" s="137">
        <v>33271</v>
      </c>
      <c r="F1713" s="137" t="s">
        <v>5</v>
      </c>
      <c r="G1713" s="137" t="s">
        <v>28</v>
      </c>
      <c r="H1713" s="137" t="s">
        <v>341</v>
      </c>
      <c r="I1713" s="137">
        <v>513841420</v>
      </c>
      <c r="J1713" s="137" t="s">
        <v>180</v>
      </c>
      <c r="K1713" s="21">
        <v>46171.910914351851</v>
      </c>
      <c r="L1713" s="21">
        <v>46173.740324074075</v>
      </c>
      <c r="M1713" s="137" t="s">
        <v>347</v>
      </c>
      <c r="N1713" s="137" t="s">
        <v>195</v>
      </c>
      <c r="O1713" s="137" t="s">
        <v>41</v>
      </c>
      <c r="P1713" s="137">
        <v>0</v>
      </c>
      <c r="Q1713" s="137" t="s">
        <v>191</v>
      </c>
      <c r="R1713" s="137" t="s">
        <v>342</v>
      </c>
      <c r="S1713" s="137" t="s">
        <v>181</v>
      </c>
    </row>
    <row r="1714" spans="1:19" s="137" customFormat="1">
      <c r="A1714" s="137" t="s">
        <v>186</v>
      </c>
      <c r="B1714" s="137" t="s">
        <v>120</v>
      </c>
      <c r="C1714" s="137" t="s">
        <v>185</v>
      </c>
      <c r="D1714" s="137" t="s">
        <v>300</v>
      </c>
      <c r="E1714" s="137">
        <v>33271</v>
      </c>
      <c r="F1714" s="137" t="s">
        <v>5</v>
      </c>
      <c r="G1714" s="137" t="s">
        <v>28</v>
      </c>
      <c r="H1714" s="137" t="s">
        <v>341</v>
      </c>
      <c r="I1714" s="137">
        <v>513841420</v>
      </c>
      <c r="J1714" s="137" t="s">
        <v>180</v>
      </c>
      <c r="K1714" s="21">
        <v>46171.910914351851</v>
      </c>
      <c r="L1714" s="21">
        <v>46173.740324074075</v>
      </c>
      <c r="M1714" s="137" t="s">
        <v>347</v>
      </c>
      <c r="N1714" s="137" t="s">
        <v>351</v>
      </c>
      <c r="O1714" s="137" t="s">
        <v>35</v>
      </c>
      <c r="P1714" s="137">
        <v>0</v>
      </c>
      <c r="Q1714" s="137" t="s">
        <v>191</v>
      </c>
      <c r="R1714" s="137" t="s">
        <v>342</v>
      </c>
      <c r="S1714" s="137" t="s">
        <v>181</v>
      </c>
    </row>
    <row r="1715" spans="1:19" s="137" customFormat="1">
      <c r="A1715" s="137" t="s">
        <v>186</v>
      </c>
      <c r="B1715" s="137" t="s">
        <v>120</v>
      </c>
      <c r="C1715" s="137" t="s">
        <v>185</v>
      </c>
      <c r="D1715" s="137" t="s">
        <v>300</v>
      </c>
      <c r="E1715" s="137">
        <v>33271</v>
      </c>
      <c r="F1715" s="137" t="s">
        <v>5</v>
      </c>
      <c r="G1715" s="137" t="s">
        <v>28</v>
      </c>
      <c r="H1715" s="137" t="s">
        <v>341</v>
      </c>
      <c r="I1715" s="137">
        <v>513841420</v>
      </c>
      <c r="J1715" s="137" t="s">
        <v>180</v>
      </c>
      <c r="K1715" s="21">
        <v>46171.910914351851</v>
      </c>
      <c r="L1715" s="21">
        <v>46173.740324074075</v>
      </c>
      <c r="M1715" s="137" t="s">
        <v>347</v>
      </c>
      <c r="N1715" s="137" t="s">
        <v>196</v>
      </c>
      <c r="O1715" s="137" t="s">
        <v>41</v>
      </c>
      <c r="P1715" s="137">
        <v>0</v>
      </c>
      <c r="Q1715" s="137" t="s">
        <v>191</v>
      </c>
      <c r="R1715" s="137" t="s">
        <v>342</v>
      </c>
      <c r="S1715" s="137" t="s">
        <v>181</v>
      </c>
    </row>
    <row r="1716" spans="1:19" s="137" customFormat="1">
      <c r="A1716" s="137" t="s">
        <v>186</v>
      </c>
      <c r="B1716" s="137" t="s">
        <v>120</v>
      </c>
      <c r="C1716" s="137" t="s">
        <v>185</v>
      </c>
      <c r="D1716" s="137" t="s">
        <v>300</v>
      </c>
      <c r="E1716" s="137">
        <v>33271</v>
      </c>
      <c r="F1716" s="137" t="s">
        <v>5</v>
      </c>
      <c r="G1716" s="137" t="s">
        <v>28</v>
      </c>
      <c r="H1716" s="137" t="s">
        <v>341</v>
      </c>
      <c r="I1716" s="137">
        <v>513841420</v>
      </c>
      <c r="J1716" s="137" t="s">
        <v>180</v>
      </c>
      <c r="K1716" s="21">
        <v>46171.910914351851</v>
      </c>
      <c r="L1716" s="21">
        <v>46173.740324074075</v>
      </c>
      <c r="M1716" s="137" t="s">
        <v>352</v>
      </c>
      <c r="N1716" s="137" t="s">
        <v>352</v>
      </c>
      <c r="O1716" s="137" t="s">
        <v>35</v>
      </c>
      <c r="P1716" s="137">
        <v>0</v>
      </c>
      <c r="Q1716" s="137" t="s">
        <v>191</v>
      </c>
      <c r="R1716" s="137" t="s">
        <v>342</v>
      </c>
      <c r="S1716" s="137" t="s">
        <v>181</v>
      </c>
    </row>
    <row r="1717" spans="1:19" s="137" customFormat="1">
      <c r="A1717" s="137" t="s">
        <v>186</v>
      </c>
      <c r="B1717" s="137" t="s">
        <v>120</v>
      </c>
      <c r="C1717" s="137" t="s">
        <v>185</v>
      </c>
      <c r="D1717" s="137" t="s">
        <v>300</v>
      </c>
      <c r="E1717" s="137">
        <v>33271</v>
      </c>
      <c r="F1717" s="137" t="s">
        <v>5</v>
      </c>
      <c r="G1717" s="137" t="s">
        <v>28</v>
      </c>
      <c r="H1717" s="137" t="s">
        <v>341</v>
      </c>
      <c r="I1717" s="137">
        <v>513841420</v>
      </c>
      <c r="J1717" s="137" t="s">
        <v>180</v>
      </c>
      <c r="K1717" s="21">
        <v>46171.910914351851</v>
      </c>
      <c r="L1717" s="21">
        <v>46173.740324074075</v>
      </c>
      <c r="M1717" s="137" t="s">
        <v>353</v>
      </c>
      <c r="N1717" s="137" t="s">
        <v>197</v>
      </c>
      <c r="O1717" s="137" t="s">
        <v>41</v>
      </c>
      <c r="P1717" s="137">
        <v>0</v>
      </c>
      <c r="Q1717" s="137" t="s">
        <v>191</v>
      </c>
      <c r="R1717" s="137" t="s">
        <v>342</v>
      </c>
      <c r="S1717" s="137" t="s">
        <v>181</v>
      </c>
    </row>
    <row r="1718" spans="1:19" s="137" customFormat="1">
      <c r="A1718" s="137" t="s">
        <v>186</v>
      </c>
      <c r="B1718" s="137" t="s">
        <v>120</v>
      </c>
      <c r="C1718" s="137" t="s">
        <v>185</v>
      </c>
      <c r="D1718" s="137" t="s">
        <v>300</v>
      </c>
      <c r="E1718" s="137">
        <v>33271</v>
      </c>
      <c r="F1718" s="137" t="s">
        <v>5</v>
      </c>
      <c r="G1718" s="137" t="s">
        <v>28</v>
      </c>
      <c r="H1718" s="137" t="s">
        <v>341</v>
      </c>
      <c r="I1718" s="137">
        <v>513841420</v>
      </c>
      <c r="J1718" s="137" t="s">
        <v>180</v>
      </c>
      <c r="K1718" s="21">
        <v>46171.910914351851</v>
      </c>
      <c r="L1718" s="21">
        <v>46173.740324074075</v>
      </c>
      <c r="M1718" s="137" t="s">
        <v>353</v>
      </c>
      <c r="N1718" s="137" t="s">
        <v>330</v>
      </c>
      <c r="O1718" s="137" t="s">
        <v>41</v>
      </c>
      <c r="P1718" s="137">
        <v>0</v>
      </c>
      <c r="Q1718" s="137" t="s">
        <v>191</v>
      </c>
      <c r="R1718" s="137" t="s">
        <v>342</v>
      </c>
      <c r="S1718" s="137" t="s">
        <v>181</v>
      </c>
    </row>
    <row r="1719" spans="1:19" s="137" customFormat="1">
      <c r="A1719" s="137" t="s">
        <v>186</v>
      </c>
      <c r="B1719" s="137" t="s">
        <v>120</v>
      </c>
      <c r="C1719" s="137" t="s">
        <v>185</v>
      </c>
      <c r="D1719" s="137" t="s">
        <v>300</v>
      </c>
      <c r="E1719" s="137">
        <v>33271</v>
      </c>
      <c r="F1719" s="137" t="s">
        <v>5</v>
      </c>
      <c r="G1719" s="137" t="s">
        <v>28</v>
      </c>
      <c r="H1719" s="137" t="s">
        <v>341</v>
      </c>
      <c r="I1719" s="137">
        <v>513841420</v>
      </c>
      <c r="J1719" s="137" t="s">
        <v>180</v>
      </c>
      <c r="K1719" s="21">
        <v>46171.910914351851</v>
      </c>
      <c r="L1719" s="21">
        <v>46173.740324074075</v>
      </c>
      <c r="M1719" s="137" t="s">
        <v>353</v>
      </c>
      <c r="N1719" s="137" t="s">
        <v>354</v>
      </c>
      <c r="O1719" s="137" t="s">
        <v>39</v>
      </c>
      <c r="P1719" s="137">
        <v>0</v>
      </c>
      <c r="Q1719" s="137" t="s">
        <v>191</v>
      </c>
      <c r="R1719" s="137" t="s">
        <v>342</v>
      </c>
      <c r="S1719" s="137" t="s">
        <v>181</v>
      </c>
    </row>
    <row r="1720" spans="1:19" s="137" customFormat="1">
      <c r="A1720" s="137" t="s">
        <v>186</v>
      </c>
      <c r="B1720" s="137" t="s">
        <v>120</v>
      </c>
      <c r="C1720" s="137" t="s">
        <v>185</v>
      </c>
      <c r="D1720" s="137" t="s">
        <v>300</v>
      </c>
      <c r="E1720" s="137">
        <v>33271</v>
      </c>
      <c r="F1720" s="137" t="s">
        <v>5</v>
      </c>
      <c r="G1720" s="137" t="s">
        <v>28</v>
      </c>
      <c r="H1720" s="137" t="s">
        <v>341</v>
      </c>
      <c r="I1720" s="137">
        <v>513841420</v>
      </c>
      <c r="J1720" s="137" t="s">
        <v>180</v>
      </c>
      <c r="K1720" s="21">
        <v>46171.910914351851</v>
      </c>
      <c r="L1720" s="21">
        <v>46173.740324074075</v>
      </c>
      <c r="M1720" s="137" t="s">
        <v>353</v>
      </c>
      <c r="N1720" s="137" t="s">
        <v>355</v>
      </c>
      <c r="O1720" s="137" t="s">
        <v>35</v>
      </c>
      <c r="P1720" s="137">
        <v>0</v>
      </c>
      <c r="Q1720" s="137" t="s">
        <v>191</v>
      </c>
      <c r="R1720" s="137" t="s">
        <v>342</v>
      </c>
      <c r="S1720" s="137" t="s">
        <v>181</v>
      </c>
    </row>
    <row r="1721" spans="1:19" s="137" customFormat="1">
      <c r="A1721" s="137" t="s">
        <v>186</v>
      </c>
      <c r="B1721" s="137" t="s">
        <v>120</v>
      </c>
      <c r="C1721" s="137" t="s">
        <v>185</v>
      </c>
      <c r="D1721" s="137" t="s">
        <v>300</v>
      </c>
      <c r="E1721" s="137">
        <v>33271</v>
      </c>
      <c r="F1721" s="137" t="s">
        <v>5</v>
      </c>
      <c r="G1721" s="137" t="s">
        <v>28</v>
      </c>
      <c r="H1721" s="137" t="s">
        <v>341</v>
      </c>
      <c r="I1721" s="137">
        <v>513841420</v>
      </c>
      <c r="J1721" s="137" t="s">
        <v>180</v>
      </c>
      <c r="K1721" s="21">
        <v>46171.910914351851</v>
      </c>
      <c r="L1721" s="21">
        <v>46173.740324074075</v>
      </c>
      <c r="M1721" s="137" t="s">
        <v>353</v>
      </c>
      <c r="N1721" s="137" t="s">
        <v>356</v>
      </c>
      <c r="O1721" s="137" t="s">
        <v>39</v>
      </c>
      <c r="P1721" s="137">
        <v>0</v>
      </c>
      <c r="Q1721" s="137" t="s">
        <v>191</v>
      </c>
      <c r="R1721" s="137" t="s">
        <v>342</v>
      </c>
      <c r="S1721" s="137" t="s">
        <v>181</v>
      </c>
    </row>
    <row r="1722" spans="1:19" s="137" customFormat="1">
      <c r="A1722" s="137" t="s">
        <v>186</v>
      </c>
      <c r="B1722" s="137" t="s">
        <v>120</v>
      </c>
      <c r="C1722" s="137" t="s">
        <v>185</v>
      </c>
      <c r="D1722" s="137" t="s">
        <v>300</v>
      </c>
      <c r="E1722" s="137">
        <v>33271</v>
      </c>
      <c r="F1722" s="137" t="s">
        <v>5</v>
      </c>
      <c r="G1722" s="137" t="s">
        <v>28</v>
      </c>
      <c r="H1722" s="137" t="s">
        <v>341</v>
      </c>
      <c r="I1722" s="137">
        <v>513841420</v>
      </c>
      <c r="J1722" s="137" t="s">
        <v>180</v>
      </c>
      <c r="K1722" s="21">
        <v>46171.910914351851</v>
      </c>
      <c r="L1722" s="21">
        <v>46173.740324074075</v>
      </c>
      <c r="M1722" s="137" t="s">
        <v>353</v>
      </c>
      <c r="N1722" s="137" t="s">
        <v>357</v>
      </c>
      <c r="O1722" s="137" t="s">
        <v>39</v>
      </c>
      <c r="P1722" s="137">
        <v>0</v>
      </c>
      <c r="Q1722" s="137" t="s">
        <v>191</v>
      </c>
      <c r="R1722" s="137" t="s">
        <v>342</v>
      </c>
      <c r="S1722" s="137" t="s">
        <v>181</v>
      </c>
    </row>
    <row r="1723" spans="1:19" s="137" customFormat="1">
      <c r="A1723" s="137" t="s">
        <v>186</v>
      </c>
      <c r="B1723" s="137" t="s">
        <v>120</v>
      </c>
      <c r="C1723" s="137" t="s">
        <v>185</v>
      </c>
      <c r="D1723" s="137" t="s">
        <v>300</v>
      </c>
      <c r="E1723" s="137">
        <v>33271</v>
      </c>
      <c r="F1723" s="137" t="s">
        <v>5</v>
      </c>
      <c r="G1723" s="137" t="s">
        <v>28</v>
      </c>
      <c r="H1723" s="137" t="s">
        <v>341</v>
      </c>
      <c r="I1723" s="137">
        <v>513841420</v>
      </c>
      <c r="J1723" s="137" t="s">
        <v>180</v>
      </c>
      <c r="K1723" s="21">
        <v>46171.910914351851</v>
      </c>
      <c r="L1723" s="21">
        <v>46173.740324074075</v>
      </c>
      <c r="M1723" s="137" t="s">
        <v>358</v>
      </c>
      <c r="N1723" s="137" t="s">
        <v>359</v>
      </c>
      <c r="O1723" s="137" t="s">
        <v>39</v>
      </c>
      <c r="P1723" s="137">
        <v>0</v>
      </c>
      <c r="Q1723" s="137" t="s">
        <v>191</v>
      </c>
      <c r="R1723" s="137" t="s">
        <v>342</v>
      </c>
      <c r="S1723" s="137" t="s">
        <v>181</v>
      </c>
    </row>
    <row r="1724" spans="1:19" s="137" customFormat="1">
      <c r="A1724" s="137" t="s">
        <v>186</v>
      </c>
      <c r="B1724" s="137" t="s">
        <v>120</v>
      </c>
      <c r="C1724" s="137" t="s">
        <v>185</v>
      </c>
      <c r="D1724" s="137" t="s">
        <v>300</v>
      </c>
      <c r="E1724" s="137">
        <v>33271</v>
      </c>
      <c r="F1724" s="137" t="s">
        <v>5</v>
      </c>
      <c r="G1724" s="137" t="s">
        <v>28</v>
      </c>
      <c r="H1724" s="137" t="s">
        <v>341</v>
      </c>
      <c r="I1724" s="137">
        <v>513841420</v>
      </c>
      <c r="J1724" s="137" t="s">
        <v>180</v>
      </c>
      <c r="K1724" s="21">
        <v>46171.910914351851</v>
      </c>
      <c r="L1724" s="21">
        <v>46173.740324074075</v>
      </c>
      <c r="M1724" s="137" t="s">
        <v>358</v>
      </c>
      <c r="N1724" s="137" t="s">
        <v>360</v>
      </c>
      <c r="O1724" s="137" t="s">
        <v>35</v>
      </c>
      <c r="P1724" s="137">
        <v>0</v>
      </c>
      <c r="Q1724" s="137" t="s">
        <v>191</v>
      </c>
      <c r="R1724" s="137" t="s">
        <v>342</v>
      </c>
      <c r="S1724" s="137" t="s">
        <v>181</v>
      </c>
    </row>
    <row r="1725" spans="1:19" s="137" customFormat="1">
      <c r="A1725" s="137" t="s">
        <v>186</v>
      </c>
      <c r="B1725" s="137" t="s">
        <v>120</v>
      </c>
      <c r="C1725" s="137" t="s">
        <v>185</v>
      </c>
      <c r="D1725" s="137" t="s">
        <v>300</v>
      </c>
      <c r="E1725" s="137">
        <v>33271</v>
      </c>
      <c r="F1725" s="137" t="s">
        <v>5</v>
      </c>
      <c r="G1725" s="137" t="s">
        <v>28</v>
      </c>
      <c r="H1725" s="137" t="s">
        <v>341</v>
      </c>
      <c r="I1725" s="137">
        <v>513841420</v>
      </c>
      <c r="J1725" s="137" t="s">
        <v>180</v>
      </c>
      <c r="K1725" s="21">
        <v>46171.910914351851</v>
      </c>
      <c r="L1725" s="21">
        <v>46173.740324074075</v>
      </c>
      <c r="M1725" s="137" t="s">
        <v>358</v>
      </c>
      <c r="N1725" s="137" t="s">
        <v>361</v>
      </c>
      <c r="O1725" s="137" t="s">
        <v>41</v>
      </c>
      <c r="P1725" s="137">
        <v>0</v>
      </c>
      <c r="Q1725" s="137" t="s">
        <v>191</v>
      </c>
      <c r="R1725" s="137" t="s">
        <v>342</v>
      </c>
      <c r="S1725" s="137" t="s">
        <v>181</v>
      </c>
    </row>
    <row r="1726" spans="1:19" s="137" customFormat="1">
      <c r="A1726" s="137" t="s">
        <v>186</v>
      </c>
      <c r="B1726" s="137" t="s">
        <v>120</v>
      </c>
      <c r="C1726" s="137" t="s">
        <v>185</v>
      </c>
      <c r="D1726" s="137" t="s">
        <v>300</v>
      </c>
      <c r="E1726" s="137">
        <v>33271</v>
      </c>
      <c r="F1726" s="137" t="s">
        <v>5</v>
      </c>
      <c r="G1726" s="137" t="s">
        <v>28</v>
      </c>
      <c r="H1726" s="137" t="s">
        <v>341</v>
      </c>
      <c r="I1726" s="137">
        <v>513841420</v>
      </c>
      <c r="J1726" s="137" t="s">
        <v>180</v>
      </c>
      <c r="K1726" s="21">
        <v>46171.910914351851</v>
      </c>
      <c r="L1726" s="21">
        <v>46173.740324074075</v>
      </c>
      <c r="M1726" s="137" t="s">
        <v>362</v>
      </c>
      <c r="N1726" s="137" t="s">
        <v>363</v>
      </c>
      <c r="O1726" s="137" t="s">
        <v>37</v>
      </c>
      <c r="P1726" s="137">
        <v>0</v>
      </c>
      <c r="Q1726" s="137" t="s">
        <v>191</v>
      </c>
      <c r="R1726" s="137" t="s">
        <v>342</v>
      </c>
      <c r="S1726" s="137" t="s">
        <v>181</v>
      </c>
    </row>
    <row r="1727" spans="1:19" s="137" customFormat="1">
      <c r="A1727" s="137" t="s">
        <v>186</v>
      </c>
      <c r="B1727" s="137" t="s">
        <v>120</v>
      </c>
      <c r="C1727" s="137" t="s">
        <v>185</v>
      </c>
      <c r="D1727" s="137" t="s">
        <v>300</v>
      </c>
      <c r="E1727" s="137">
        <v>33271</v>
      </c>
      <c r="F1727" s="137" t="s">
        <v>5</v>
      </c>
      <c r="G1727" s="137" t="s">
        <v>28</v>
      </c>
      <c r="H1727" s="137" t="s">
        <v>341</v>
      </c>
      <c r="I1727" s="137">
        <v>513841420</v>
      </c>
      <c r="J1727" s="137" t="s">
        <v>180</v>
      </c>
      <c r="K1727" s="21">
        <v>46171.910914351851</v>
      </c>
      <c r="L1727" s="21">
        <v>46173.740324074075</v>
      </c>
      <c r="M1727" s="137" t="s">
        <v>364</v>
      </c>
      <c r="N1727" s="137" t="s">
        <v>365</v>
      </c>
      <c r="O1727" s="137" t="s">
        <v>35</v>
      </c>
      <c r="P1727" s="137">
        <v>0</v>
      </c>
      <c r="Q1727" s="137" t="s">
        <v>191</v>
      </c>
      <c r="R1727" s="137" t="s">
        <v>342</v>
      </c>
      <c r="S1727" s="137" t="s">
        <v>181</v>
      </c>
    </row>
    <row r="1728" spans="1:19" s="137" customFormat="1">
      <c r="A1728" s="137" t="s">
        <v>186</v>
      </c>
      <c r="B1728" s="137" t="s">
        <v>120</v>
      </c>
      <c r="C1728" s="137" t="s">
        <v>185</v>
      </c>
      <c r="D1728" s="137" t="s">
        <v>300</v>
      </c>
      <c r="E1728" s="137">
        <v>33271</v>
      </c>
      <c r="F1728" s="137" t="s">
        <v>5</v>
      </c>
      <c r="G1728" s="137" t="s">
        <v>28</v>
      </c>
      <c r="H1728" s="137" t="s">
        <v>341</v>
      </c>
      <c r="I1728" s="137">
        <v>513841420</v>
      </c>
      <c r="J1728" s="137" t="s">
        <v>180</v>
      </c>
      <c r="K1728" s="21">
        <v>46171.910914351851</v>
      </c>
      <c r="L1728" s="21">
        <v>46173.740324074075</v>
      </c>
      <c r="M1728" s="137" t="s">
        <v>364</v>
      </c>
      <c r="N1728" s="137" t="s">
        <v>366</v>
      </c>
      <c r="O1728" s="137" t="s">
        <v>35</v>
      </c>
      <c r="P1728" s="137">
        <v>0</v>
      </c>
      <c r="Q1728" s="137" t="s">
        <v>191</v>
      </c>
      <c r="R1728" s="137" t="s">
        <v>342</v>
      </c>
      <c r="S1728" s="137" t="s">
        <v>181</v>
      </c>
    </row>
    <row r="1729" spans="1:19" s="137" customFormat="1">
      <c r="A1729" s="137" t="s">
        <v>186</v>
      </c>
      <c r="B1729" s="137" t="s">
        <v>120</v>
      </c>
      <c r="C1729" s="137" t="s">
        <v>185</v>
      </c>
      <c r="D1729" s="137" t="s">
        <v>300</v>
      </c>
      <c r="E1729" s="137">
        <v>33271</v>
      </c>
      <c r="F1729" s="137" t="s">
        <v>5</v>
      </c>
      <c r="G1729" s="137" t="s">
        <v>28</v>
      </c>
      <c r="H1729" s="137" t="s">
        <v>341</v>
      </c>
      <c r="I1729" s="137">
        <v>513841420</v>
      </c>
      <c r="J1729" s="137" t="s">
        <v>180</v>
      </c>
      <c r="K1729" s="21">
        <v>46171.910914351851</v>
      </c>
      <c r="L1729" s="21">
        <v>46173.740324074075</v>
      </c>
      <c r="M1729" s="137" t="s">
        <v>364</v>
      </c>
      <c r="N1729" s="137" t="s">
        <v>367</v>
      </c>
      <c r="O1729" s="137" t="s">
        <v>41</v>
      </c>
      <c r="P1729" s="137">
        <v>0</v>
      </c>
      <c r="Q1729" s="137" t="s">
        <v>191</v>
      </c>
      <c r="R1729" s="137" t="s">
        <v>342</v>
      </c>
      <c r="S1729" s="137" t="s">
        <v>181</v>
      </c>
    </row>
    <row r="1730" spans="1:19" s="137" customFormat="1">
      <c r="A1730" s="137" t="s">
        <v>186</v>
      </c>
      <c r="B1730" s="137" t="s">
        <v>120</v>
      </c>
      <c r="C1730" s="137" t="s">
        <v>185</v>
      </c>
      <c r="D1730" s="137" t="s">
        <v>300</v>
      </c>
      <c r="E1730" s="137">
        <v>33271</v>
      </c>
      <c r="F1730" s="137" t="s">
        <v>5</v>
      </c>
      <c r="G1730" s="137" t="s">
        <v>28</v>
      </c>
      <c r="H1730" s="137" t="s">
        <v>341</v>
      </c>
      <c r="I1730" s="137">
        <v>513838001</v>
      </c>
      <c r="J1730" s="137" t="s">
        <v>180</v>
      </c>
      <c r="K1730" s="21">
        <v>46171.844467592593</v>
      </c>
      <c r="L1730" s="21">
        <v>46173.7422337963</v>
      </c>
      <c r="M1730" s="137" t="s">
        <v>287</v>
      </c>
      <c r="N1730" s="137" t="s">
        <v>287</v>
      </c>
      <c r="O1730" s="137" t="s">
        <v>35</v>
      </c>
      <c r="P1730" s="137">
        <v>0</v>
      </c>
      <c r="Q1730" s="137" t="s">
        <v>191</v>
      </c>
      <c r="R1730" s="137" t="s">
        <v>342</v>
      </c>
    </row>
    <row r="1731" spans="1:19" s="137" customFormat="1">
      <c r="A1731" s="137" t="s">
        <v>186</v>
      </c>
      <c r="B1731" s="137" t="s">
        <v>120</v>
      </c>
      <c r="C1731" s="137" t="s">
        <v>185</v>
      </c>
      <c r="D1731" s="137" t="s">
        <v>300</v>
      </c>
      <c r="E1731" s="137">
        <v>33271</v>
      </c>
      <c r="F1731" s="137" t="s">
        <v>5</v>
      </c>
      <c r="G1731" s="137" t="s">
        <v>28</v>
      </c>
      <c r="H1731" s="137" t="s">
        <v>341</v>
      </c>
      <c r="I1731" s="137">
        <v>513838001</v>
      </c>
      <c r="J1731" s="137" t="s">
        <v>180</v>
      </c>
      <c r="K1731" s="21">
        <v>46171.844467592593</v>
      </c>
      <c r="L1731" s="21">
        <v>46173.7422337963</v>
      </c>
      <c r="M1731" s="137" t="s">
        <v>343</v>
      </c>
      <c r="N1731" s="137" t="s">
        <v>288</v>
      </c>
      <c r="O1731" s="137" t="s">
        <v>39</v>
      </c>
      <c r="P1731" s="137">
        <v>0</v>
      </c>
      <c r="Q1731" s="137" t="s">
        <v>191</v>
      </c>
      <c r="R1731" s="137" t="s">
        <v>342</v>
      </c>
    </row>
    <row r="1732" spans="1:19" s="137" customFormat="1">
      <c r="A1732" s="137" t="s">
        <v>186</v>
      </c>
      <c r="B1732" s="137" t="s">
        <v>120</v>
      </c>
      <c r="C1732" s="137" t="s">
        <v>185</v>
      </c>
      <c r="D1732" s="137" t="s">
        <v>300</v>
      </c>
      <c r="E1732" s="137">
        <v>33271</v>
      </c>
      <c r="F1732" s="137" t="s">
        <v>5</v>
      </c>
      <c r="G1732" s="137" t="s">
        <v>28</v>
      </c>
      <c r="H1732" s="137" t="s">
        <v>341</v>
      </c>
      <c r="I1732" s="137">
        <v>513838001</v>
      </c>
      <c r="J1732" s="137" t="s">
        <v>180</v>
      </c>
      <c r="K1732" s="21">
        <v>46171.844467592593</v>
      </c>
      <c r="L1732" s="21">
        <v>46173.7422337963</v>
      </c>
      <c r="M1732" s="137" t="s">
        <v>343</v>
      </c>
      <c r="N1732" s="137" t="s">
        <v>193</v>
      </c>
      <c r="O1732" s="137" t="s">
        <v>35</v>
      </c>
      <c r="P1732" s="137">
        <v>0</v>
      </c>
      <c r="Q1732" s="137" t="s">
        <v>191</v>
      </c>
      <c r="R1732" s="137" t="s">
        <v>342</v>
      </c>
    </row>
    <row r="1733" spans="1:19" s="137" customFormat="1">
      <c r="A1733" s="137" t="s">
        <v>186</v>
      </c>
      <c r="B1733" s="137" t="s">
        <v>120</v>
      </c>
      <c r="C1733" s="137" t="s">
        <v>185</v>
      </c>
      <c r="D1733" s="137" t="s">
        <v>300</v>
      </c>
      <c r="E1733" s="137">
        <v>33271</v>
      </c>
      <c r="F1733" s="137" t="s">
        <v>5</v>
      </c>
      <c r="G1733" s="137" t="s">
        <v>28</v>
      </c>
      <c r="H1733" s="137" t="s">
        <v>341</v>
      </c>
      <c r="I1733" s="137">
        <v>513838001</v>
      </c>
      <c r="J1733" s="137" t="s">
        <v>180</v>
      </c>
      <c r="K1733" s="21">
        <v>46171.844467592593</v>
      </c>
      <c r="L1733" s="21">
        <v>46173.7422337963</v>
      </c>
      <c r="M1733" s="137" t="s">
        <v>344</v>
      </c>
      <c r="N1733" s="137" t="s">
        <v>345</v>
      </c>
      <c r="O1733" s="137" t="s">
        <v>39</v>
      </c>
      <c r="P1733" s="137">
        <v>0</v>
      </c>
      <c r="Q1733" s="137" t="s">
        <v>191</v>
      </c>
      <c r="R1733" s="137" t="s">
        <v>342</v>
      </c>
    </row>
    <row r="1734" spans="1:19" s="137" customFormat="1">
      <c r="A1734" s="137" t="s">
        <v>186</v>
      </c>
      <c r="B1734" s="137" t="s">
        <v>120</v>
      </c>
      <c r="C1734" s="137" t="s">
        <v>185</v>
      </c>
      <c r="D1734" s="137" t="s">
        <v>300</v>
      </c>
      <c r="E1734" s="137">
        <v>33271</v>
      </c>
      <c r="F1734" s="137" t="s">
        <v>5</v>
      </c>
      <c r="G1734" s="137" t="s">
        <v>28</v>
      </c>
      <c r="H1734" s="137" t="s">
        <v>341</v>
      </c>
      <c r="I1734" s="137">
        <v>513838001</v>
      </c>
      <c r="J1734" s="137" t="s">
        <v>180</v>
      </c>
      <c r="K1734" s="21">
        <v>46171.844467592593</v>
      </c>
      <c r="L1734" s="21">
        <v>46173.7422337963</v>
      </c>
      <c r="M1734" s="137" t="s">
        <v>344</v>
      </c>
      <c r="N1734" s="137" t="s">
        <v>346</v>
      </c>
      <c r="O1734" s="137" t="s">
        <v>39</v>
      </c>
      <c r="P1734" s="137">
        <v>0</v>
      </c>
      <c r="Q1734" s="137" t="s">
        <v>191</v>
      </c>
      <c r="R1734" s="137" t="s">
        <v>342</v>
      </c>
    </row>
    <row r="1735" spans="1:19" s="137" customFormat="1">
      <c r="A1735" s="137" t="s">
        <v>186</v>
      </c>
      <c r="B1735" s="137" t="s">
        <v>120</v>
      </c>
      <c r="C1735" s="137" t="s">
        <v>185</v>
      </c>
      <c r="D1735" s="137" t="s">
        <v>300</v>
      </c>
      <c r="E1735" s="137">
        <v>33271</v>
      </c>
      <c r="F1735" s="137" t="s">
        <v>5</v>
      </c>
      <c r="G1735" s="137" t="s">
        <v>28</v>
      </c>
      <c r="H1735" s="137" t="s">
        <v>341</v>
      </c>
      <c r="I1735" s="137">
        <v>513838001</v>
      </c>
      <c r="J1735" s="137" t="s">
        <v>180</v>
      </c>
      <c r="K1735" s="21">
        <v>46171.844467592593</v>
      </c>
      <c r="L1735" s="21">
        <v>46173.7422337963</v>
      </c>
      <c r="M1735" s="137" t="s">
        <v>347</v>
      </c>
      <c r="N1735" s="137" t="s">
        <v>348</v>
      </c>
      <c r="O1735" s="137" t="s">
        <v>41</v>
      </c>
      <c r="P1735" s="137">
        <v>0</v>
      </c>
      <c r="Q1735" s="137" t="s">
        <v>191</v>
      </c>
      <c r="R1735" s="137" t="s">
        <v>342</v>
      </c>
    </row>
    <row r="1736" spans="1:19" s="137" customFormat="1">
      <c r="A1736" s="137" t="s">
        <v>186</v>
      </c>
      <c r="B1736" s="137" t="s">
        <v>120</v>
      </c>
      <c r="C1736" s="137" t="s">
        <v>185</v>
      </c>
      <c r="D1736" s="137" t="s">
        <v>300</v>
      </c>
      <c r="E1736" s="137">
        <v>33271</v>
      </c>
      <c r="F1736" s="137" t="s">
        <v>5</v>
      </c>
      <c r="G1736" s="137" t="s">
        <v>28</v>
      </c>
      <c r="H1736" s="137" t="s">
        <v>341</v>
      </c>
      <c r="I1736" s="137">
        <v>513838001</v>
      </c>
      <c r="J1736" s="137" t="s">
        <v>180</v>
      </c>
      <c r="K1736" s="21">
        <v>46171.844467592593</v>
      </c>
      <c r="L1736" s="21">
        <v>46173.7422337963</v>
      </c>
      <c r="M1736" s="137" t="s">
        <v>347</v>
      </c>
      <c r="N1736" s="137" t="s">
        <v>349</v>
      </c>
      <c r="O1736" s="137" t="s">
        <v>39</v>
      </c>
      <c r="P1736" s="137">
        <v>0</v>
      </c>
      <c r="Q1736" s="137" t="s">
        <v>191</v>
      </c>
      <c r="R1736" s="137" t="s">
        <v>342</v>
      </c>
    </row>
    <row r="1737" spans="1:19" s="137" customFormat="1">
      <c r="A1737" s="137" t="s">
        <v>186</v>
      </c>
      <c r="B1737" s="137" t="s">
        <v>120</v>
      </c>
      <c r="C1737" s="137" t="s">
        <v>185</v>
      </c>
      <c r="D1737" s="137" t="s">
        <v>300</v>
      </c>
      <c r="E1737" s="137">
        <v>33271</v>
      </c>
      <c r="F1737" s="137" t="s">
        <v>5</v>
      </c>
      <c r="G1737" s="137" t="s">
        <v>28</v>
      </c>
      <c r="H1737" s="137" t="s">
        <v>341</v>
      </c>
      <c r="I1737" s="137">
        <v>513838001</v>
      </c>
      <c r="J1737" s="137" t="s">
        <v>180</v>
      </c>
      <c r="K1737" s="21">
        <v>46171.844467592593</v>
      </c>
      <c r="L1737" s="21">
        <v>46173.7422337963</v>
      </c>
      <c r="M1737" s="137" t="s">
        <v>347</v>
      </c>
      <c r="N1737" s="137" t="s">
        <v>329</v>
      </c>
      <c r="O1737" s="137" t="s">
        <v>35</v>
      </c>
      <c r="P1737" s="137">
        <v>0</v>
      </c>
      <c r="Q1737" s="137" t="s">
        <v>191</v>
      </c>
      <c r="R1737" s="137" t="s">
        <v>342</v>
      </c>
    </row>
    <row r="1738" spans="1:19" s="137" customFormat="1">
      <c r="A1738" s="137" t="s">
        <v>186</v>
      </c>
      <c r="B1738" s="137" t="s">
        <v>120</v>
      </c>
      <c r="C1738" s="137" t="s">
        <v>185</v>
      </c>
      <c r="D1738" s="137" t="s">
        <v>300</v>
      </c>
      <c r="E1738" s="137">
        <v>33271</v>
      </c>
      <c r="F1738" s="137" t="s">
        <v>5</v>
      </c>
      <c r="G1738" s="137" t="s">
        <v>28</v>
      </c>
      <c r="H1738" s="137" t="s">
        <v>341</v>
      </c>
      <c r="I1738" s="137">
        <v>513838001</v>
      </c>
      <c r="J1738" s="137" t="s">
        <v>180</v>
      </c>
      <c r="K1738" s="21">
        <v>46171.844467592593</v>
      </c>
      <c r="L1738" s="21">
        <v>46173.7422337963</v>
      </c>
      <c r="M1738" s="137" t="s">
        <v>347</v>
      </c>
      <c r="N1738" s="137" t="s">
        <v>194</v>
      </c>
      <c r="O1738" s="137" t="s">
        <v>41</v>
      </c>
      <c r="P1738" s="137">
        <v>0</v>
      </c>
      <c r="Q1738" s="137" t="s">
        <v>191</v>
      </c>
      <c r="R1738" s="137" t="s">
        <v>342</v>
      </c>
    </row>
    <row r="1739" spans="1:19" s="137" customFormat="1">
      <c r="A1739" s="137" t="s">
        <v>186</v>
      </c>
      <c r="B1739" s="137" t="s">
        <v>120</v>
      </c>
      <c r="C1739" s="137" t="s">
        <v>185</v>
      </c>
      <c r="D1739" s="137" t="s">
        <v>300</v>
      </c>
      <c r="E1739" s="137">
        <v>33271</v>
      </c>
      <c r="F1739" s="137" t="s">
        <v>5</v>
      </c>
      <c r="G1739" s="137" t="s">
        <v>28</v>
      </c>
      <c r="H1739" s="137" t="s">
        <v>341</v>
      </c>
      <c r="I1739" s="137">
        <v>513838001</v>
      </c>
      <c r="J1739" s="137" t="s">
        <v>180</v>
      </c>
      <c r="K1739" s="21">
        <v>46171.844467592593</v>
      </c>
      <c r="L1739" s="21">
        <v>46173.7422337963</v>
      </c>
      <c r="M1739" s="137" t="s">
        <v>347</v>
      </c>
      <c r="N1739" s="137" t="s">
        <v>350</v>
      </c>
      <c r="O1739" s="137" t="s">
        <v>39</v>
      </c>
      <c r="P1739" s="137">
        <v>0</v>
      </c>
      <c r="Q1739" s="137" t="s">
        <v>191</v>
      </c>
      <c r="R1739" s="137" t="s">
        <v>342</v>
      </c>
    </row>
    <row r="1740" spans="1:19" s="137" customFormat="1">
      <c r="A1740" s="137" t="s">
        <v>186</v>
      </c>
      <c r="B1740" s="137" t="s">
        <v>120</v>
      </c>
      <c r="C1740" s="137" t="s">
        <v>185</v>
      </c>
      <c r="D1740" s="137" t="s">
        <v>300</v>
      </c>
      <c r="E1740" s="137">
        <v>33271</v>
      </c>
      <c r="F1740" s="137" t="s">
        <v>5</v>
      </c>
      <c r="G1740" s="137" t="s">
        <v>28</v>
      </c>
      <c r="H1740" s="137" t="s">
        <v>341</v>
      </c>
      <c r="I1740" s="137">
        <v>513838001</v>
      </c>
      <c r="J1740" s="137" t="s">
        <v>180</v>
      </c>
      <c r="K1740" s="21">
        <v>46171.844467592593</v>
      </c>
      <c r="L1740" s="21">
        <v>46173.7422337963</v>
      </c>
      <c r="M1740" s="137" t="s">
        <v>347</v>
      </c>
      <c r="N1740" s="137" t="s">
        <v>195</v>
      </c>
      <c r="O1740" s="137" t="s">
        <v>41</v>
      </c>
      <c r="P1740" s="137">
        <v>0</v>
      </c>
      <c r="Q1740" s="137" t="s">
        <v>191</v>
      </c>
      <c r="R1740" s="137" t="s">
        <v>342</v>
      </c>
    </row>
    <row r="1741" spans="1:19" s="137" customFormat="1">
      <c r="A1741" s="137" t="s">
        <v>186</v>
      </c>
      <c r="B1741" s="137" t="s">
        <v>120</v>
      </c>
      <c r="C1741" s="137" t="s">
        <v>185</v>
      </c>
      <c r="D1741" s="137" t="s">
        <v>300</v>
      </c>
      <c r="E1741" s="137">
        <v>33271</v>
      </c>
      <c r="F1741" s="137" t="s">
        <v>5</v>
      </c>
      <c r="G1741" s="137" t="s">
        <v>28</v>
      </c>
      <c r="H1741" s="137" t="s">
        <v>341</v>
      </c>
      <c r="I1741" s="137">
        <v>513838001</v>
      </c>
      <c r="J1741" s="137" t="s">
        <v>180</v>
      </c>
      <c r="K1741" s="21">
        <v>46171.844467592593</v>
      </c>
      <c r="L1741" s="21">
        <v>46173.7422337963</v>
      </c>
      <c r="M1741" s="137" t="s">
        <v>347</v>
      </c>
      <c r="N1741" s="137" t="s">
        <v>351</v>
      </c>
      <c r="O1741" s="137" t="s">
        <v>35</v>
      </c>
      <c r="P1741" s="137">
        <v>0</v>
      </c>
      <c r="Q1741" s="137" t="s">
        <v>191</v>
      </c>
      <c r="R1741" s="137" t="s">
        <v>342</v>
      </c>
    </row>
    <row r="1742" spans="1:19" s="137" customFormat="1">
      <c r="A1742" s="137" t="s">
        <v>186</v>
      </c>
      <c r="B1742" s="137" t="s">
        <v>120</v>
      </c>
      <c r="C1742" s="137" t="s">
        <v>185</v>
      </c>
      <c r="D1742" s="137" t="s">
        <v>300</v>
      </c>
      <c r="E1742" s="137">
        <v>33271</v>
      </c>
      <c r="F1742" s="137" t="s">
        <v>5</v>
      </c>
      <c r="G1742" s="137" t="s">
        <v>28</v>
      </c>
      <c r="H1742" s="137" t="s">
        <v>341</v>
      </c>
      <c r="I1742" s="137">
        <v>513838001</v>
      </c>
      <c r="J1742" s="137" t="s">
        <v>180</v>
      </c>
      <c r="K1742" s="21">
        <v>46171.844467592593</v>
      </c>
      <c r="L1742" s="21">
        <v>46173.7422337963</v>
      </c>
      <c r="M1742" s="137" t="s">
        <v>347</v>
      </c>
      <c r="N1742" s="137" t="s">
        <v>196</v>
      </c>
      <c r="O1742" s="137" t="s">
        <v>41</v>
      </c>
      <c r="P1742" s="137">
        <v>0</v>
      </c>
      <c r="Q1742" s="137" t="s">
        <v>191</v>
      </c>
      <c r="R1742" s="137" t="s">
        <v>342</v>
      </c>
    </row>
    <row r="1743" spans="1:19" s="137" customFormat="1">
      <c r="A1743" s="137" t="s">
        <v>186</v>
      </c>
      <c r="B1743" s="137" t="s">
        <v>120</v>
      </c>
      <c r="C1743" s="137" t="s">
        <v>185</v>
      </c>
      <c r="D1743" s="137" t="s">
        <v>300</v>
      </c>
      <c r="E1743" s="137">
        <v>33271</v>
      </c>
      <c r="F1743" s="137" t="s">
        <v>5</v>
      </c>
      <c r="G1743" s="137" t="s">
        <v>28</v>
      </c>
      <c r="H1743" s="137" t="s">
        <v>341</v>
      </c>
      <c r="I1743" s="137">
        <v>513838001</v>
      </c>
      <c r="J1743" s="137" t="s">
        <v>180</v>
      </c>
      <c r="K1743" s="21">
        <v>46171.844467592593</v>
      </c>
      <c r="L1743" s="21">
        <v>46173.7422337963</v>
      </c>
      <c r="M1743" s="137" t="s">
        <v>352</v>
      </c>
      <c r="N1743" s="137" t="s">
        <v>352</v>
      </c>
      <c r="O1743" s="137" t="s">
        <v>35</v>
      </c>
      <c r="P1743" s="137">
        <v>0</v>
      </c>
      <c r="Q1743" s="137" t="s">
        <v>191</v>
      </c>
      <c r="R1743" s="137" t="s">
        <v>342</v>
      </c>
    </row>
    <row r="1744" spans="1:19" s="137" customFormat="1">
      <c r="A1744" s="137" t="s">
        <v>186</v>
      </c>
      <c r="B1744" s="137" t="s">
        <v>120</v>
      </c>
      <c r="C1744" s="137" t="s">
        <v>185</v>
      </c>
      <c r="D1744" s="137" t="s">
        <v>300</v>
      </c>
      <c r="E1744" s="137">
        <v>33271</v>
      </c>
      <c r="F1744" s="137" t="s">
        <v>5</v>
      </c>
      <c r="G1744" s="137" t="s">
        <v>28</v>
      </c>
      <c r="H1744" s="137" t="s">
        <v>341</v>
      </c>
      <c r="I1744" s="137">
        <v>513838001</v>
      </c>
      <c r="J1744" s="137" t="s">
        <v>180</v>
      </c>
      <c r="K1744" s="21">
        <v>46171.844467592593</v>
      </c>
      <c r="L1744" s="21">
        <v>46173.7422337963</v>
      </c>
      <c r="M1744" s="137" t="s">
        <v>353</v>
      </c>
      <c r="N1744" s="137" t="s">
        <v>197</v>
      </c>
      <c r="O1744" s="137" t="s">
        <v>41</v>
      </c>
      <c r="P1744" s="137">
        <v>0</v>
      </c>
      <c r="Q1744" s="137" t="s">
        <v>191</v>
      </c>
      <c r="R1744" s="137" t="s">
        <v>342</v>
      </c>
    </row>
    <row r="1745" spans="1:18" s="137" customFormat="1">
      <c r="A1745" s="137" t="s">
        <v>186</v>
      </c>
      <c r="B1745" s="137" t="s">
        <v>120</v>
      </c>
      <c r="C1745" s="137" t="s">
        <v>185</v>
      </c>
      <c r="D1745" s="137" t="s">
        <v>300</v>
      </c>
      <c r="E1745" s="137">
        <v>33271</v>
      </c>
      <c r="F1745" s="137" t="s">
        <v>5</v>
      </c>
      <c r="G1745" s="137" t="s">
        <v>28</v>
      </c>
      <c r="H1745" s="137" t="s">
        <v>341</v>
      </c>
      <c r="I1745" s="137">
        <v>513838001</v>
      </c>
      <c r="J1745" s="137" t="s">
        <v>180</v>
      </c>
      <c r="K1745" s="21">
        <v>46171.844467592593</v>
      </c>
      <c r="L1745" s="21">
        <v>46173.7422337963</v>
      </c>
      <c r="M1745" s="137" t="s">
        <v>353</v>
      </c>
      <c r="N1745" s="137" t="s">
        <v>330</v>
      </c>
      <c r="O1745" s="137" t="s">
        <v>41</v>
      </c>
      <c r="P1745" s="137">
        <v>0</v>
      </c>
      <c r="Q1745" s="137" t="s">
        <v>191</v>
      </c>
      <c r="R1745" s="137" t="s">
        <v>342</v>
      </c>
    </row>
    <row r="1746" spans="1:18" s="137" customFormat="1">
      <c r="A1746" s="137" t="s">
        <v>186</v>
      </c>
      <c r="B1746" s="137" t="s">
        <v>120</v>
      </c>
      <c r="C1746" s="137" t="s">
        <v>185</v>
      </c>
      <c r="D1746" s="137" t="s">
        <v>300</v>
      </c>
      <c r="E1746" s="137">
        <v>33271</v>
      </c>
      <c r="F1746" s="137" t="s">
        <v>5</v>
      </c>
      <c r="G1746" s="137" t="s">
        <v>28</v>
      </c>
      <c r="H1746" s="137" t="s">
        <v>341</v>
      </c>
      <c r="I1746" s="137">
        <v>513838001</v>
      </c>
      <c r="J1746" s="137" t="s">
        <v>180</v>
      </c>
      <c r="K1746" s="21">
        <v>46171.844467592593</v>
      </c>
      <c r="L1746" s="21">
        <v>46173.7422337963</v>
      </c>
      <c r="M1746" s="137" t="s">
        <v>353</v>
      </c>
      <c r="N1746" s="137" t="s">
        <v>354</v>
      </c>
      <c r="O1746" s="137" t="s">
        <v>39</v>
      </c>
      <c r="P1746" s="137">
        <v>0</v>
      </c>
      <c r="Q1746" s="137" t="s">
        <v>191</v>
      </c>
      <c r="R1746" s="137" t="s">
        <v>342</v>
      </c>
    </row>
    <row r="1747" spans="1:18" s="137" customFormat="1">
      <c r="A1747" s="137" t="s">
        <v>186</v>
      </c>
      <c r="B1747" s="137" t="s">
        <v>120</v>
      </c>
      <c r="C1747" s="137" t="s">
        <v>185</v>
      </c>
      <c r="D1747" s="137" t="s">
        <v>300</v>
      </c>
      <c r="E1747" s="137">
        <v>33271</v>
      </c>
      <c r="F1747" s="137" t="s">
        <v>5</v>
      </c>
      <c r="G1747" s="137" t="s">
        <v>28</v>
      </c>
      <c r="H1747" s="137" t="s">
        <v>341</v>
      </c>
      <c r="I1747" s="137">
        <v>513838001</v>
      </c>
      <c r="J1747" s="137" t="s">
        <v>180</v>
      </c>
      <c r="K1747" s="21">
        <v>46171.844467592593</v>
      </c>
      <c r="L1747" s="21">
        <v>46173.7422337963</v>
      </c>
      <c r="M1747" s="137" t="s">
        <v>353</v>
      </c>
      <c r="N1747" s="137" t="s">
        <v>355</v>
      </c>
      <c r="O1747" s="137" t="s">
        <v>35</v>
      </c>
      <c r="P1747" s="137">
        <v>0</v>
      </c>
      <c r="Q1747" s="137" t="s">
        <v>191</v>
      </c>
      <c r="R1747" s="137" t="s">
        <v>342</v>
      </c>
    </row>
    <row r="1748" spans="1:18" s="137" customFormat="1">
      <c r="A1748" s="137" t="s">
        <v>186</v>
      </c>
      <c r="B1748" s="137" t="s">
        <v>120</v>
      </c>
      <c r="C1748" s="137" t="s">
        <v>185</v>
      </c>
      <c r="D1748" s="137" t="s">
        <v>300</v>
      </c>
      <c r="E1748" s="137">
        <v>33271</v>
      </c>
      <c r="F1748" s="137" t="s">
        <v>5</v>
      </c>
      <c r="G1748" s="137" t="s">
        <v>28</v>
      </c>
      <c r="H1748" s="137" t="s">
        <v>341</v>
      </c>
      <c r="I1748" s="137">
        <v>513838001</v>
      </c>
      <c r="J1748" s="137" t="s">
        <v>180</v>
      </c>
      <c r="K1748" s="21">
        <v>46171.844467592593</v>
      </c>
      <c r="L1748" s="21">
        <v>46173.7422337963</v>
      </c>
      <c r="M1748" s="137" t="s">
        <v>353</v>
      </c>
      <c r="N1748" s="137" t="s">
        <v>356</v>
      </c>
      <c r="O1748" s="137" t="s">
        <v>39</v>
      </c>
      <c r="P1748" s="137">
        <v>0</v>
      </c>
      <c r="Q1748" s="137" t="s">
        <v>191</v>
      </c>
      <c r="R1748" s="137" t="s">
        <v>342</v>
      </c>
    </row>
    <row r="1749" spans="1:18" s="137" customFormat="1">
      <c r="A1749" s="137" t="s">
        <v>186</v>
      </c>
      <c r="B1749" s="137" t="s">
        <v>120</v>
      </c>
      <c r="C1749" s="137" t="s">
        <v>185</v>
      </c>
      <c r="D1749" s="137" t="s">
        <v>300</v>
      </c>
      <c r="E1749" s="137">
        <v>33271</v>
      </c>
      <c r="F1749" s="137" t="s">
        <v>5</v>
      </c>
      <c r="G1749" s="137" t="s">
        <v>28</v>
      </c>
      <c r="H1749" s="137" t="s">
        <v>341</v>
      </c>
      <c r="I1749" s="137">
        <v>513838001</v>
      </c>
      <c r="J1749" s="137" t="s">
        <v>180</v>
      </c>
      <c r="K1749" s="21">
        <v>46171.844467592593</v>
      </c>
      <c r="L1749" s="21">
        <v>46173.7422337963</v>
      </c>
      <c r="M1749" s="137" t="s">
        <v>353</v>
      </c>
      <c r="N1749" s="137" t="s">
        <v>357</v>
      </c>
      <c r="O1749" s="137" t="s">
        <v>39</v>
      </c>
      <c r="P1749" s="137">
        <v>0</v>
      </c>
      <c r="Q1749" s="137" t="s">
        <v>191</v>
      </c>
      <c r="R1749" s="137" t="s">
        <v>342</v>
      </c>
    </row>
    <row r="1750" spans="1:18" s="137" customFormat="1">
      <c r="A1750" s="137" t="s">
        <v>186</v>
      </c>
      <c r="B1750" s="137" t="s">
        <v>120</v>
      </c>
      <c r="C1750" s="137" t="s">
        <v>185</v>
      </c>
      <c r="D1750" s="137" t="s">
        <v>300</v>
      </c>
      <c r="E1750" s="137">
        <v>33271</v>
      </c>
      <c r="F1750" s="137" t="s">
        <v>5</v>
      </c>
      <c r="G1750" s="137" t="s">
        <v>28</v>
      </c>
      <c r="H1750" s="137" t="s">
        <v>341</v>
      </c>
      <c r="I1750" s="137">
        <v>513838001</v>
      </c>
      <c r="J1750" s="137" t="s">
        <v>180</v>
      </c>
      <c r="K1750" s="21">
        <v>46171.844467592593</v>
      </c>
      <c r="L1750" s="21">
        <v>46173.7422337963</v>
      </c>
      <c r="M1750" s="137" t="s">
        <v>358</v>
      </c>
      <c r="N1750" s="137" t="s">
        <v>359</v>
      </c>
      <c r="O1750" s="137" t="s">
        <v>39</v>
      </c>
      <c r="P1750" s="137">
        <v>0</v>
      </c>
      <c r="Q1750" s="137" t="s">
        <v>191</v>
      </c>
      <c r="R1750" s="137" t="s">
        <v>342</v>
      </c>
    </row>
    <row r="1751" spans="1:18" s="137" customFormat="1">
      <c r="A1751" s="137" t="s">
        <v>186</v>
      </c>
      <c r="B1751" s="137" t="s">
        <v>120</v>
      </c>
      <c r="C1751" s="137" t="s">
        <v>185</v>
      </c>
      <c r="D1751" s="137" t="s">
        <v>300</v>
      </c>
      <c r="E1751" s="137">
        <v>33271</v>
      </c>
      <c r="F1751" s="137" t="s">
        <v>5</v>
      </c>
      <c r="G1751" s="137" t="s">
        <v>28</v>
      </c>
      <c r="H1751" s="137" t="s">
        <v>341</v>
      </c>
      <c r="I1751" s="137">
        <v>513838001</v>
      </c>
      <c r="J1751" s="137" t="s">
        <v>180</v>
      </c>
      <c r="K1751" s="21">
        <v>46171.844467592593</v>
      </c>
      <c r="L1751" s="21">
        <v>46173.7422337963</v>
      </c>
      <c r="M1751" s="137" t="s">
        <v>358</v>
      </c>
      <c r="N1751" s="137" t="s">
        <v>360</v>
      </c>
      <c r="O1751" s="137" t="s">
        <v>35</v>
      </c>
      <c r="P1751" s="137">
        <v>0</v>
      </c>
      <c r="Q1751" s="137" t="s">
        <v>191</v>
      </c>
      <c r="R1751" s="137" t="s">
        <v>342</v>
      </c>
    </row>
    <row r="1752" spans="1:18" s="137" customFormat="1">
      <c r="A1752" s="137" t="s">
        <v>186</v>
      </c>
      <c r="B1752" s="137" t="s">
        <v>120</v>
      </c>
      <c r="C1752" s="137" t="s">
        <v>185</v>
      </c>
      <c r="D1752" s="137" t="s">
        <v>300</v>
      </c>
      <c r="E1752" s="137">
        <v>33271</v>
      </c>
      <c r="F1752" s="137" t="s">
        <v>5</v>
      </c>
      <c r="G1752" s="137" t="s">
        <v>28</v>
      </c>
      <c r="H1752" s="137" t="s">
        <v>341</v>
      </c>
      <c r="I1752" s="137">
        <v>513838001</v>
      </c>
      <c r="J1752" s="137" t="s">
        <v>180</v>
      </c>
      <c r="K1752" s="21">
        <v>46171.844467592593</v>
      </c>
      <c r="L1752" s="21">
        <v>46173.7422337963</v>
      </c>
      <c r="M1752" s="137" t="s">
        <v>358</v>
      </c>
      <c r="N1752" s="137" t="s">
        <v>361</v>
      </c>
      <c r="O1752" s="137" t="s">
        <v>41</v>
      </c>
      <c r="P1752" s="137">
        <v>0</v>
      </c>
      <c r="Q1752" s="137" t="s">
        <v>191</v>
      </c>
      <c r="R1752" s="137" t="s">
        <v>342</v>
      </c>
    </row>
    <row r="1753" spans="1:18" s="137" customFormat="1">
      <c r="A1753" s="137" t="s">
        <v>186</v>
      </c>
      <c r="B1753" s="137" t="s">
        <v>120</v>
      </c>
      <c r="C1753" s="137" t="s">
        <v>185</v>
      </c>
      <c r="D1753" s="137" t="s">
        <v>300</v>
      </c>
      <c r="E1753" s="137">
        <v>33271</v>
      </c>
      <c r="F1753" s="137" t="s">
        <v>5</v>
      </c>
      <c r="G1753" s="137" t="s">
        <v>28</v>
      </c>
      <c r="H1753" s="137" t="s">
        <v>341</v>
      </c>
      <c r="I1753" s="137">
        <v>513838001</v>
      </c>
      <c r="J1753" s="137" t="s">
        <v>180</v>
      </c>
      <c r="K1753" s="21">
        <v>46171.844467592593</v>
      </c>
      <c r="L1753" s="21">
        <v>46173.7422337963</v>
      </c>
      <c r="M1753" s="137" t="s">
        <v>362</v>
      </c>
      <c r="N1753" s="137" t="s">
        <v>363</v>
      </c>
      <c r="O1753" s="137" t="s">
        <v>37</v>
      </c>
      <c r="P1753" s="137">
        <v>0</v>
      </c>
      <c r="Q1753" s="137" t="s">
        <v>191</v>
      </c>
      <c r="R1753" s="137" t="s">
        <v>342</v>
      </c>
    </row>
    <row r="1754" spans="1:18" s="137" customFormat="1">
      <c r="A1754" s="137" t="s">
        <v>186</v>
      </c>
      <c r="B1754" s="137" t="s">
        <v>120</v>
      </c>
      <c r="C1754" s="137" t="s">
        <v>185</v>
      </c>
      <c r="D1754" s="137" t="s">
        <v>300</v>
      </c>
      <c r="E1754" s="137">
        <v>33271</v>
      </c>
      <c r="F1754" s="137" t="s">
        <v>5</v>
      </c>
      <c r="G1754" s="137" t="s">
        <v>28</v>
      </c>
      <c r="H1754" s="137" t="s">
        <v>341</v>
      </c>
      <c r="I1754" s="137">
        <v>513838001</v>
      </c>
      <c r="J1754" s="137" t="s">
        <v>180</v>
      </c>
      <c r="K1754" s="21">
        <v>46171.844467592593</v>
      </c>
      <c r="L1754" s="21">
        <v>46173.7422337963</v>
      </c>
      <c r="M1754" s="137" t="s">
        <v>364</v>
      </c>
      <c r="N1754" s="137" t="s">
        <v>365</v>
      </c>
      <c r="O1754" s="137" t="s">
        <v>35</v>
      </c>
      <c r="P1754" s="137">
        <v>0</v>
      </c>
      <c r="Q1754" s="137" t="s">
        <v>191</v>
      </c>
      <c r="R1754" s="137" t="s">
        <v>342</v>
      </c>
    </row>
    <row r="1755" spans="1:18" s="137" customFormat="1">
      <c r="A1755" s="137" t="s">
        <v>186</v>
      </c>
      <c r="B1755" s="137" t="s">
        <v>120</v>
      </c>
      <c r="C1755" s="137" t="s">
        <v>185</v>
      </c>
      <c r="D1755" s="137" t="s">
        <v>300</v>
      </c>
      <c r="E1755" s="137">
        <v>33271</v>
      </c>
      <c r="F1755" s="137" t="s">
        <v>5</v>
      </c>
      <c r="G1755" s="137" t="s">
        <v>28</v>
      </c>
      <c r="H1755" s="137" t="s">
        <v>341</v>
      </c>
      <c r="I1755" s="137">
        <v>513838001</v>
      </c>
      <c r="J1755" s="137" t="s">
        <v>180</v>
      </c>
      <c r="K1755" s="21">
        <v>46171.844467592593</v>
      </c>
      <c r="L1755" s="21">
        <v>46173.7422337963</v>
      </c>
      <c r="M1755" s="137" t="s">
        <v>364</v>
      </c>
      <c r="N1755" s="137" t="s">
        <v>366</v>
      </c>
      <c r="O1755" s="137" t="s">
        <v>35</v>
      </c>
      <c r="P1755" s="137">
        <v>0</v>
      </c>
      <c r="Q1755" s="137" t="s">
        <v>191</v>
      </c>
      <c r="R1755" s="137" t="s">
        <v>342</v>
      </c>
    </row>
    <row r="1756" spans="1:18" s="137" customFormat="1">
      <c r="A1756" s="137" t="s">
        <v>186</v>
      </c>
      <c r="B1756" s="137" t="s">
        <v>120</v>
      </c>
      <c r="C1756" s="137" t="s">
        <v>185</v>
      </c>
      <c r="D1756" s="137" t="s">
        <v>300</v>
      </c>
      <c r="E1756" s="137">
        <v>33271</v>
      </c>
      <c r="F1756" s="137" t="s">
        <v>5</v>
      </c>
      <c r="G1756" s="137" t="s">
        <v>28</v>
      </c>
      <c r="H1756" s="137" t="s">
        <v>341</v>
      </c>
      <c r="I1756" s="137">
        <v>513838001</v>
      </c>
      <c r="J1756" s="137" t="s">
        <v>180</v>
      </c>
      <c r="K1756" s="21">
        <v>46171.844467592593</v>
      </c>
      <c r="L1756" s="21">
        <v>46173.7422337963</v>
      </c>
      <c r="M1756" s="137" t="s">
        <v>364</v>
      </c>
      <c r="N1756" s="137" t="s">
        <v>367</v>
      </c>
      <c r="O1756" s="137" t="s">
        <v>41</v>
      </c>
      <c r="P1756" s="137">
        <v>0</v>
      </c>
      <c r="Q1756" s="137" t="s">
        <v>191</v>
      </c>
      <c r="R1756" s="137" t="s">
        <v>342</v>
      </c>
    </row>
    <row r="1757" spans="1:18" s="137" customFormat="1">
      <c r="A1757" s="137" t="s">
        <v>186</v>
      </c>
      <c r="B1757" s="137" t="s">
        <v>120</v>
      </c>
      <c r="C1757" s="137" t="s">
        <v>185</v>
      </c>
      <c r="D1757" s="137" t="s">
        <v>302</v>
      </c>
      <c r="E1757" s="137">
        <v>32760</v>
      </c>
      <c r="F1757" s="137" t="s">
        <v>5</v>
      </c>
      <c r="G1757" s="137" t="s">
        <v>28</v>
      </c>
      <c r="H1757" s="137" t="s">
        <v>341</v>
      </c>
      <c r="I1757" s="137">
        <v>513878422</v>
      </c>
      <c r="J1757" s="137" t="s">
        <v>180</v>
      </c>
      <c r="K1757" s="21">
        <v>46172.827569444446</v>
      </c>
      <c r="L1757" s="21">
        <v>46173.74927083333</v>
      </c>
      <c r="M1757" s="137" t="s">
        <v>287</v>
      </c>
      <c r="N1757" s="137" t="s">
        <v>287</v>
      </c>
      <c r="O1757" s="137" t="s">
        <v>35</v>
      </c>
      <c r="P1757" s="137">
        <v>0</v>
      </c>
      <c r="Q1757" s="137" t="s">
        <v>191</v>
      </c>
      <c r="R1757" s="137" t="s">
        <v>342</v>
      </c>
    </row>
    <row r="1758" spans="1:18" s="137" customFormat="1">
      <c r="A1758" s="137" t="s">
        <v>186</v>
      </c>
      <c r="B1758" s="137" t="s">
        <v>120</v>
      </c>
      <c r="C1758" s="137" t="s">
        <v>185</v>
      </c>
      <c r="D1758" s="137" t="s">
        <v>302</v>
      </c>
      <c r="E1758" s="137">
        <v>32760</v>
      </c>
      <c r="F1758" s="137" t="s">
        <v>5</v>
      </c>
      <c r="G1758" s="137" t="s">
        <v>28</v>
      </c>
      <c r="H1758" s="137" t="s">
        <v>341</v>
      </c>
      <c r="I1758" s="137">
        <v>513878422</v>
      </c>
      <c r="J1758" s="137" t="s">
        <v>180</v>
      </c>
      <c r="K1758" s="21">
        <v>46172.827569444446</v>
      </c>
      <c r="L1758" s="21">
        <v>46173.74927083333</v>
      </c>
      <c r="M1758" s="137" t="s">
        <v>343</v>
      </c>
      <c r="N1758" s="137" t="s">
        <v>288</v>
      </c>
      <c r="O1758" s="137" t="s">
        <v>39</v>
      </c>
      <c r="P1758" s="137">
        <v>0</v>
      </c>
      <c r="Q1758" s="137" t="s">
        <v>191</v>
      </c>
      <c r="R1758" s="137" t="s">
        <v>342</v>
      </c>
    </row>
    <row r="1759" spans="1:18" s="137" customFormat="1">
      <c r="A1759" s="137" t="s">
        <v>186</v>
      </c>
      <c r="B1759" s="137" t="s">
        <v>120</v>
      </c>
      <c r="C1759" s="137" t="s">
        <v>185</v>
      </c>
      <c r="D1759" s="137" t="s">
        <v>302</v>
      </c>
      <c r="E1759" s="137">
        <v>32760</v>
      </c>
      <c r="F1759" s="137" t="s">
        <v>5</v>
      </c>
      <c r="G1759" s="137" t="s">
        <v>28</v>
      </c>
      <c r="H1759" s="137" t="s">
        <v>341</v>
      </c>
      <c r="I1759" s="137">
        <v>513878422</v>
      </c>
      <c r="J1759" s="137" t="s">
        <v>180</v>
      </c>
      <c r="K1759" s="21">
        <v>46172.827569444446</v>
      </c>
      <c r="L1759" s="21">
        <v>46173.74927083333</v>
      </c>
      <c r="M1759" s="137" t="s">
        <v>343</v>
      </c>
      <c r="N1759" s="137" t="s">
        <v>193</v>
      </c>
      <c r="O1759" s="137" t="s">
        <v>35</v>
      </c>
      <c r="P1759" s="137">
        <v>0</v>
      </c>
      <c r="Q1759" s="137" t="s">
        <v>191</v>
      </c>
      <c r="R1759" s="137" t="s">
        <v>342</v>
      </c>
    </row>
    <row r="1760" spans="1:18" s="137" customFormat="1">
      <c r="A1760" s="137" t="s">
        <v>186</v>
      </c>
      <c r="B1760" s="137" t="s">
        <v>120</v>
      </c>
      <c r="C1760" s="137" t="s">
        <v>185</v>
      </c>
      <c r="D1760" s="137" t="s">
        <v>302</v>
      </c>
      <c r="E1760" s="137">
        <v>32760</v>
      </c>
      <c r="F1760" s="137" t="s">
        <v>5</v>
      </c>
      <c r="G1760" s="137" t="s">
        <v>28</v>
      </c>
      <c r="H1760" s="137" t="s">
        <v>341</v>
      </c>
      <c r="I1760" s="137">
        <v>513878422</v>
      </c>
      <c r="J1760" s="137" t="s">
        <v>180</v>
      </c>
      <c r="K1760" s="21">
        <v>46172.827569444446</v>
      </c>
      <c r="L1760" s="21">
        <v>46173.74927083333</v>
      </c>
      <c r="M1760" s="137" t="s">
        <v>344</v>
      </c>
      <c r="N1760" s="137" t="s">
        <v>345</v>
      </c>
      <c r="O1760" s="137" t="s">
        <v>39</v>
      </c>
      <c r="P1760" s="137">
        <v>0</v>
      </c>
      <c r="Q1760" s="137" t="s">
        <v>191</v>
      </c>
      <c r="R1760" s="137" t="s">
        <v>342</v>
      </c>
    </row>
    <row r="1761" spans="1:18" s="137" customFormat="1">
      <c r="A1761" s="137" t="s">
        <v>186</v>
      </c>
      <c r="B1761" s="137" t="s">
        <v>120</v>
      </c>
      <c r="C1761" s="137" t="s">
        <v>185</v>
      </c>
      <c r="D1761" s="137" t="s">
        <v>302</v>
      </c>
      <c r="E1761" s="137">
        <v>32760</v>
      </c>
      <c r="F1761" s="137" t="s">
        <v>5</v>
      </c>
      <c r="G1761" s="137" t="s">
        <v>28</v>
      </c>
      <c r="H1761" s="137" t="s">
        <v>341</v>
      </c>
      <c r="I1761" s="137">
        <v>513878422</v>
      </c>
      <c r="J1761" s="137" t="s">
        <v>180</v>
      </c>
      <c r="K1761" s="21">
        <v>46172.827569444446</v>
      </c>
      <c r="L1761" s="21">
        <v>46173.74927083333</v>
      </c>
      <c r="M1761" s="137" t="s">
        <v>344</v>
      </c>
      <c r="N1761" s="137" t="s">
        <v>346</v>
      </c>
      <c r="O1761" s="137" t="s">
        <v>39</v>
      </c>
      <c r="P1761" s="137">
        <v>0</v>
      </c>
      <c r="Q1761" s="137" t="s">
        <v>191</v>
      </c>
      <c r="R1761" s="137" t="s">
        <v>342</v>
      </c>
    </row>
    <row r="1762" spans="1:18" s="137" customFormat="1">
      <c r="A1762" s="137" t="s">
        <v>186</v>
      </c>
      <c r="B1762" s="137" t="s">
        <v>120</v>
      </c>
      <c r="C1762" s="137" t="s">
        <v>185</v>
      </c>
      <c r="D1762" s="137" t="s">
        <v>302</v>
      </c>
      <c r="E1762" s="137">
        <v>32760</v>
      </c>
      <c r="F1762" s="137" t="s">
        <v>5</v>
      </c>
      <c r="G1762" s="137" t="s">
        <v>28</v>
      </c>
      <c r="H1762" s="137" t="s">
        <v>341</v>
      </c>
      <c r="I1762" s="137">
        <v>513878422</v>
      </c>
      <c r="J1762" s="137" t="s">
        <v>180</v>
      </c>
      <c r="K1762" s="21">
        <v>46172.827569444446</v>
      </c>
      <c r="L1762" s="21">
        <v>46173.74927083333</v>
      </c>
      <c r="M1762" s="137" t="s">
        <v>347</v>
      </c>
      <c r="N1762" s="137" t="s">
        <v>348</v>
      </c>
      <c r="O1762" s="137" t="s">
        <v>41</v>
      </c>
      <c r="P1762" s="137">
        <v>0</v>
      </c>
      <c r="Q1762" s="137" t="s">
        <v>191</v>
      </c>
      <c r="R1762" s="137" t="s">
        <v>342</v>
      </c>
    </row>
    <row r="1763" spans="1:18" s="137" customFormat="1">
      <c r="A1763" s="137" t="s">
        <v>186</v>
      </c>
      <c r="B1763" s="137" t="s">
        <v>120</v>
      </c>
      <c r="C1763" s="137" t="s">
        <v>185</v>
      </c>
      <c r="D1763" s="137" t="s">
        <v>302</v>
      </c>
      <c r="E1763" s="137">
        <v>32760</v>
      </c>
      <c r="F1763" s="137" t="s">
        <v>5</v>
      </c>
      <c r="G1763" s="137" t="s">
        <v>28</v>
      </c>
      <c r="H1763" s="137" t="s">
        <v>341</v>
      </c>
      <c r="I1763" s="137">
        <v>513878422</v>
      </c>
      <c r="J1763" s="137" t="s">
        <v>180</v>
      </c>
      <c r="K1763" s="21">
        <v>46172.827569444446</v>
      </c>
      <c r="L1763" s="21">
        <v>46173.74927083333</v>
      </c>
      <c r="M1763" s="137" t="s">
        <v>347</v>
      </c>
      <c r="N1763" s="137" t="s">
        <v>349</v>
      </c>
      <c r="O1763" s="137" t="s">
        <v>39</v>
      </c>
      <c r="P1763" s="137">
        <v>0</v>
      </c>
      <c r="Q1763" s="137" t="s">
        <v>191</v>
      </c>
      <c r="R1763" s="137" t="s">
        <v>342</v>
      </c>
    </row>
    <row r="1764" spans="1:18" s="137" customFormat="1">
      <c r="A1764" s="137" t="s">
        <v>186</v>
      </c>
      <c r="B1764" s="137" t="s">
        <v>120</v>
      </c>
      <c r="C1764" s="137" t="s">
        <v>185</v>
      </c>
      <c r="D1764" s="137" t="s">
        <v>302</v>
      </c>
      <c r="E1764" s="137">
        <v>32760</v>
      </c>
      <c r="F1764" s="137" t="s">
        <v>5</v>
      </c>
      <c r="G1764" s="137" t="s">
        <v>28</v>
      </c>
      <c r="H1764" s="137" t="s">
        <v>341</v>
      </c>
      <c r="I1764" s="137">
        <v>513878422</v>
      </c>
      <c r="J1764" s="137" t="s">
        <v>180</v>
      </c>
      <c r="K1764" s="21">
        <v>46172.827569444446</v>
      </c>
      <c r="L1764" s="21">
        <v>46173.74927083333</v>
      </c>
      <c r="M1764" s="137" t="s">
        <v>347</v>
      </c>
      <c r="N1764" s="137" t="s">
        <v>329</v>
      </c>
      <c r="O1764" s="137" t="s">
        <v>35</v>
      </c>
      <c r="P1764" s="137">
        <v>0</v>
      </c>
      <c r="Q1764" s="137" t="s">
        <v>191</v>
      </c>
      <c r="R1764" s="137" t="s">
        <v>342</v>
      </c>
    </row>
    <row r="1765" spans="1:18" s="137" customFormat="1">
      <c r="A1765" s="137" t="s">
        <v>186</v>
      </c>
      <c r="B1765" s="137" t="s">
        <v>120</v>
      </c>
      <c r="C1765" s="137" t="s">
        <v>185</v>
      </c>
      <c r="D1765" s="137" t="s">
        <v>302</v>
      </c>
      <c r="E1765" s="137">
        <v>32760</v>
      </c>
      <c r="F1765" s="137" t="s">
        <v>5</v>
      </c>
      <c r="G1765" s="137" t="s">
        <v>28</v>
      </c>
      <c r="H1765" s="137" t="s">
        <v>341</v>
      </c>
      <c r="I1765" s="137">
        <v>513878422</v>
      </c>
      <c r="J1765" s="137" t="s">
        <v>180</v>
      </c>
      <c r="K1765" s="21">
        <v>46172.827569444446</v>
      </c>
      <c r="L1765" s="21">
        <v>46173.74927083333</v>
      </c>
      <c r="M1765" s="137" t="s">
        <v>347</v>
      </c>
      <c r="N1765" s="137" t="s">
        <v>194</v>
      </c>
      <c r="O1765" s="137" t="s">
        <v>41</v>
      </c>
      <c r="P1765" s="137">
        <v>0</v>
      </c>
      <c r="Q1765" s="137" t="s">
        <v>191</v>
      </c>
      <c r="R1765" s="137" t="s">
        <v>342</v>
      </c>
    </row>
    <row r="1766" spans="1:18" s="137" customFormat="1">
      <c r="A1766" s="137" t="s">
        <v>186</v>
      </c>
      <c r="B1766" s="137" t="s">
        <v>120</v>
      </c>
      <c r="C1766" s="137" t="s">
        <v>185</v>
      </c>
      <c r="D1766" s="137" t="s">
        <v>302</v>
      </c>
      <c r="E1766" s="137">
        <v>32760</v>
      </c>
      <c r="F1766" s="137" t="s">
        <v>5</v>
      </c>
      <c r="G1766" s="137" t="s">
        <v>28</v>
      </c>
      <c r="H1766" s="137" t="s">
        <v>341</v>
      </c>
      <c r="I1766" s="137">
        <v>513878422</v>
      </c>
      <c r="J1766" s="137" t="s">
        <v>180</v>
      </c>
      <c r="K1766" s="21">
        <v>46172.827569444446</v>
      </c>
      <c r="L1766" s="21">
        <v>46173.74927083333</v>
      </c>
      <c r="M1766" s="137" t="s">
        <v>347</v>
      </c>
      <c r="N1766" s="137" t="s">
        <v>350</v>
      </c>
      <c r="O1766" s="137" t="s">
        <v>39</v>
      </c>
      <c r="P1766" s="137">
        <v>0</v>
      </c>
      <c r="Q1766" s="137" t="s">
        <v>191</v>
      </c>
      <c r="R1766" s="137" t="s">
        <v>342</v>
      </c>
    </row>
    <row r="1767" spans="1:18" s="137" customFormat="1">
      <c r="A1767" s="137" t="s">
        <v>186</v>
      </c>
      <c r="B1767" s="137" t="s">
        <v>120</v>
      </c>
      <c r="C1767" s="137" t="s">
        <v>185</v>
      </c>
      <c r="D1767" s="137" t="s">
        <v>302</v>
      </c>
      <c r="E1767" s="137">
        <v>32760</v>
      </c>
      <c r="F1767" s="137" t="s">
        <v>5</v>
      </c>
      <c r="G1767" s="137" t="s">
        <v>28</v>
      </c>
      <c r="H1767" s="137" t="s">
        <v>341</v>
      </c>
      <c r="I1767" s="137">
        <v>513878422</v>
      </c>
      <c r="J1767" s="137" t="s">
        <v>180</v>
      </c>
      <c r="K1767" s="21">
        <v>46172.827569444446</v>
      </c>
      <c r="L1767" s="21">
        <v>46173.74927083333</v>
      </c>
      <c r="M1767" s="137" t="s">
        <v>347</v>
      </c>
      <c r="N1767" s="137" t="s">
        <v>195</v>
      </c>
      <c r="O1767" s="137" t="s">
        <v>41</v>
      </c>
      <c r="P1767" s="137">
        <v>0</v>
      </c>
      <c r="Q1767" s="137" t="s">
        <v>191</v>
      </c>
      <c r="R1767" s="137" t="s">
        <v>342</v>
      </c>
    </row>
    <row r="1768" spans="1:18" s="137" customFormat="1">
      <c r="A1768" s="137" t="s">
        <v>186</v>
      </c>
      <c r="B1768" s="137" t="s">
        <v>120</v>
      </c>
      <c r="C1768" s="137" t="s">
        <v>185</v>
      </c>
      <c r="D1768" s="137" t="s">
        <v>302</v>
      </c>
      <c r="E1768" s="137">
        <v>32760</v>
      </c>
      <c r="F1768" s="137" t="s">
        <v>5</v>
      </c>
      <c r="G1768" s="137" t="s">
        <v>28</v>
      </c>
      <c r="H1768" s="137" t="s">
        <v>341</v>
      </c>
      <c r="I1768" s="137">
        <v>513878422</v>
      </c>
      <c r="J1768" s="137" t="s">
        <v>180</v>
      </c>
      <c r="K1768" s="21">
        <v>46172.827569444446</v>
      </c>
      <c r="L1768" s="21">
        <v>46173.74927083333</v>
      </c>
      <c r="M1768" s="137" t="s">
        <v>347</v>
      </c>
      <c r="N1768" s="137" t="s">
        <v>351</v>
      </c>
      <c r="O1768" s="137" t="s">
        <v>35</v>
      </c>
      <c r="P1768" s="137">
        <v>0</v>
      </c>
      <c r="Q1768" s="137" t="s">
        <v>191</v>
      </c>
      <c r="R1768" s="137" t="s">
        <v>342</v>
      </c>
    </row>
    <row r="1769" spans="1:18" s="137" customFormat="1">
      <c r="A1769" s="137" t="s">
        <v>186</v>
      </c>
      <c r="B1769" s="137" t="s">
        <v>120</v>
      </c>
      <c r="C1769" s="137" t="s">
        <v>185</v>
      </c>
      <c r="D1769" s="137" t="s">
        <v>302</v>
      </c>
      <c r="E1769" s="137">
        <v>32760</v>
      </c>
      <c r="F1769" s="137" t="s">
        <v>5</v>
      </c>
      <c r="G1769" s="137" t="s">
        <v>28</v>
      </c>
      <c r="H1769" s="137" t="s">
        <v>341</v>
      </c>
      <c r="I1769" s="137">
        <v>513878422</v>
      </c>
      <c r="J1769" s="137" t="s">
        <v>180</v>
      </c>
      <c r="K1769" s="21">
        <v>46172.827569444446</v>
      </c>
      <c r="L1769" s="21">
        <v>46173.74927083333</v>
      </c>
      <c r="M1769" s="137" t="s">
        <v>347</v>
      </c>
      <c r="N1769" s="137" t="s">
        <v>196</v>
      </c>
      <c r="O1769" s="137" t="s">
        <v>41</v>
      </c>
      <c r="P1769" s="137">
        <v>0</v>
      </c>
      <c r="Q1769" s="137" t="s">
        <v>191</v>
      </c>
      <c r="R1769" s="137" t="s">
        <v>342</v>
      </c>
    </row>
    <row r="1770" spans="1:18" s="137" customFormat="1">
      <c r="A1770" s="137" t="s">
        <v>186</v>
      </c>
      <c r="B1770" s="137" t="s">
        <v>120</v>
      </c>
      <c r="C1770" s="137" t="s">
        <v>185</v>
      </c>
      <c r="D1770" s="137" t="s">
        <v>302</v>
      </c>
      <c r="E1770" s="137">
        <v>32760</v>
      </c>
      <c r="F1770" s="137" t="s">
        <v>5</v>
      </c>
      <c r="G1770" s="137" t="s">
        <v>28</v>
      </c>
      <c r="H1770" s="137" t="s">
        <v>341</v>
      </c>
      <c r="I1770" s="137">
        <v>513878422</v>
      </c>
      <c r="J1770" s="137" t="s">
        <v>180</v>
      </c>
      <c r="K1770" s="21">
        <v>46172.827569444446</v>
      </c>
      <c r="L1770" s="21">
        <v>46173.74927083333</v>
      </c>
      <c r="M1770" s="137" t="s">
        <v>352</v>
      </c>
      <c r="N1770" s="137" t="s">
        <v>352</v>
      </c>
      <c r="O1770" s="137" t="s">
        <v>35</v>
      </c>
      <c r="P1770" s="137">
        <v>0</v>
      </c>
      <c r="Q1770" s="137" t="s">
        <v>191</v>
      </c>
      <c r="R1770" s="137" t="s">
        <v>342</v>
      </c>
    </row>
    <row r="1771" spans="1:18" s="137" customFormat="1">
      <c r="A1771" s="137" t="s">
        <v>186</v>
      </c>
      <c r="B1771" s="137" t="s">
        <v>120</v>
      </c>
      <c r="C1771" s="137" t="s">
        <v>185</v>
      </c>
      <c r="D1771" s="137" t="s">
        <v>302</v>
      </c>
      <c r="E1771" s="137">
        <v>32760</v>
      </c>
      <c r="F1771" s="137" t="s">
        <v>5</v>
      </c>
      <c r="G1771" s="137" t="s">
        <v>28</v>
      </c>
      <c r="H1771" s="137" t="s">
        <v>341</v>
      </c>
      <c r="I1771" s="137">
        <v>513878422</v>
      </c>
      <c r="J1771" s="137" t="s">
        <v>180</v>
      </c>
      <c r="K1771" s="21">
        <v>46172.827569444446</v>
      </c>
      <c r="L1771" s="21">
        <v>46173.74927083333</v>
      </c>
      <c r="M1771" s="137" t="s">
        <v>353</v>
      </c>
      <c r="N1771" s="137" t="s">
        <v>197</v>
      </c>
      <c r="O1771" s="137" t="s">
        <v>41</v>
      </c>
      <c r="P1771" s="137">
        <v>0</v>
      </c>
      <c r="Q1771" s="137" t="s">
        <v>191</v>
      </c>
      <c r="R1771" s="137" t="s">
        <v>342</v>
      </c>
    </row>
    <row r="1772" spans="1:18" s="137" customFormat="1">
      <c r="A1772" s="137" t="s">
        <v>186</v>
      </c>
      <c r="B1772" s="137" t="s">
        <v>120</v>
      </c>
      <c r="C1772" s="137" t="s">
        <v>185</v>
      </c>
      <c r="D1772" s="137" t="s">
        <v>302</v>
      </c>
      <c r="E1772" s="137">
        <v>32760</v>
      </c>
      <c r="F1772" s="137" t="s">
        <v>5</v>
      </c>
      <c r="G1772" s="137" t="s">
        <v>28</v>
      </c>
      <c r="H1772" s="137" t="s">
        <v>341</v>
      </c>
      <c r="I1772" s="137">
        <v>513878422</v>
      </c>
      <c r="J1772" s="137" t="s">
        <v>180</v>
      </c>
      <c r="K1772" s="21">
        <v>46172.827569444446</v>
      </c>
      <c r="L1772" s="21">
        <v>46173.74927083333</v>
      </c>
      <c r="M1772" s="137" t="s">
        <v>353</v>
      </c>
      <c r="N1772" s="137" t="s">
        <v>330</v>
      </c>
      <c r="O1772" s="137" t="s">
        <v>41</v>
      </c>
      <c r="P1772" s="137">
        <v>0</v>
      </c>
      <c r="Q1772" s="137" t="s">
        <v>191</v>
      </c>
      <c r="R1772" s="137" t="s">
        <v>342</v>
      </c>
    </row>
    <row r="1773" spans="1:18" s="137" customFormat="1">
      <c r="A1773" s="137" t="s">
        <v>186</v>
      </c>
      <c r="B1773" s="137" t="s">
        <v>120</v>
      </c>
      <c r="C1773" s="137" t="s">
        <v>185</v>
      </c>
      <c r="D1773" s="137" t="s">
        <v>302</v>
      </c>
      <c r="E1773" s="137">
        <v>32760</v>
      </c>
      <c r="F1773" s="137" t="s">
        <v>5</v>
      </c>
      <c r="G1773" s="137" t="s">
        <v>28</v>
      </c>
      <c r="H1773" s="137" t="s">
        <v>341</v>
      </c>
      <c r="I1773" s="137">
        <v>513878422</v>
      </c>
      <c r="J1773" s="137" t="s">
        <v>180</v>
      </c>
      <c r="K1773" s="21">
        <v>46172.827569444446</v>
      </c>
      <c r="L1773" s="21">
        <v>46173.74927083333</v>
      </c>
      <c r="M1773" s="137" t="s">
        <v>353</v>
      </c>
      <c r="N1773" s="137" t="s">
        <v>354</v>
      </c>
      <c r="O1773" s="137" t="s">
        <v>39</v>
      </c>
      <c r="P1773" s="137">
        <v>0</v>
      </c>
      <c r="Q1773" s="137" t="s">
        <v>191</v>
      </c>
      <c r="R1773" s="137" t="s">
        <v>342</v>
      </c>
    </row>
    <row r="1774" spans="1:18" s="137" customFormat="1">
      <c r="A1774" s="137" t="s">
        <v>186</v>
      </c>
      <c r="B1774" s="137" t="s">
        <v>120</v>
      </c>
      <c r="C1774" s="137" t="s">
        <v>185</v>
      </c>
      <c r="D1774" s="137" t="s">
        <v>302</v>
      </c>
      <c r="E1774" s="137">
        <v>32760</v>
      </c>
      <c r="F1774" s="137" t="s">
        <v>5</v>
      </c>
      <c r="G1774" s="137" t="s">
        <v>28</v>
      </c>
      <c r="H1774" s="137" t="s">
        <v>341</v>
      </c>
      <c r="I1774" s="137">
        <v>513878422</v>
      </c>
      <c r="J1774" s="137" t="s">
        <v>180</v>
      </c>
      <c r="K1774" s="21">
        <v>46172.827569444446</v>
      </c>
      <c r="L1774" s="21">
        <v>46173.74927083333</v>
      </c>
      <c r="M1774" s="137" t="s">
        <v>353</v>
      </c>
      <c r="N1774" s="137" t="s">
        <v>355</v>
      </c>
      <c r="O1774" s="137" t="s">
        <v>35</v>
      </c>
      <c r="P1774" s="137">
        <v>0</v>
      </c>
      <c r="Q1774" s="137" t="s">
        <v>191</v>
      </c>
      <c r="R1774" s="137" t="s">
        <v>342</v>
      </c>
    </row>
    <row r="1775" spans="1:18" s="137" customFormat="1">
      <c r="A1775" s="137" t="s">
        <v>186</v>
      </c>
      <c r="B1775" s="137" t="s">
        <v>120</v>
      </c>
      <c r="C1775" s="137" t="s">
        <v>185</v>
      </c>
      <c r="D1775" s="137" t="s">
        <v>302</v>
      </c>
      <c r="E1775" s="137">
        <v>32760</v>
      </c>
      <c r="F1775" s="137" t="s">
        <v>5</v>
      </c>
      <c r="G1775" s="137" t="s">
        <v>28</v>
      </c>
      <c r="H1775" s="137" t="s">
        <v>341</v>
      </c>
      <c r="I1775" s="137">
        <v>513878422</v>
      </c>
      <c r="J1775" s="137" t="s">
        <v>180</v>
      </c>
      <c r="K1775" s="21">
        <v>46172.827569444446</v>
      </c>
      <c r="L1775" s="21">
        <v>46173.74927083333</v>
      </c>
      <c r="M1775" s="137" t="s">
        <v>353</v>
      </c>
      <c r="N1775" s="137" t="s">
        <v>356</v>
      </c>
      <c r="O1775" s="137" t="s">
        <v>39</v>
      </c>
      <c r="P1775" s="137">
        <v>0</v>
      </c>
      <c r="Q1775" s="137" t="s">
        <v>191</v>
      </c>
      <c r="R1775" s="137" t="s">
        <v>342</v>
      </c>
    </row>
    <row r="1776" spans="1:18" s="137" customFormat="1">
      <c r="A1776" s="137" t="s">
        <v>186</v>
      </c>
      <c r="B1776" s="137" t="s">
        <v>120</v>
      </c>
      <c r="C1776" s="137" t="s">
        <v>185</v>
      </c>
      <c r="D1776" s="137" t="s">
        <v>302</v>
      </c>
      <c r="E1776" s="137">
        <v>32760</v>
      </c>
      <c r="F1776" s="137" t="s">
        <v>5</v>
      </c>
      <c r="G1776" s="137" t="s">
        <v>28</v>
      </c>
      <c r="H1776" s="137" t="s">
        <v>341</v>
      </c>
      <c r="I1776" s="137">
        <v>513878422</v>
      </c>
      <c r="J1776" s="137" t="s">
        <v>180</v>
      </c>
      <c r="K1776" s="21">
        <v>46172.827569444446</v>
      </c>
      <c r="L1776" s="21">
        <v>46173.74927083333</v>
      </c>
      <c r="M1776" s="137" t="s">
        <v>353</v>
      </c>
      <c r="N1776" s="137" t="s">
        <v>357</v>
      </c>
      <c r="O1776" s="137" t="s">
        <v>39</v>
      </c>
      <c r="P1776" s="137">
        <v>0</v>
      </c>
      <c r="Q1776" s="137" t="s">
        <v>191</v>
      </c>
      <c r="R1776" s="137" t="s">
        <v>342</v>
      </c>
    </row>
    <row r="1777" spans="1:18" s="137" customFormat="1">
      <c r="A1777" s="137" t="s">
        <v>186</v>
      </c>
      <c r="B1777" s="137" t="s">
        <v>120</v>
      </c>
      <c r="C1777" s="137" t="s">
        <v>185</v>
      </c>
      <c r="D1777" s="137" t="s">
        <v>302</v>
      </c>
      <c r="E1777" s="137">
        <v>32760</v>
      </c>
      <c r="F1777" s="137" t="s">
        <v>5</v>
      </c>
      <c r="G1777" s="137" t="s">
        <v>28</v>
      </c>
      <c r="H1777" s="137" t="s">
        <v>341</v>
      </c>
      <c r="I1777" s="137">
        <v>513878422</v>
      </c>
      <c r="J1777" s="137" t="s">
        <v>180</v>
      </c>
      <c r="K1777" s="21">
        <v>46172.827569444446</v>
      </c>
      <c r="L1777" s="21">
        <v>46173.74927083333</v>
      </c>
      <c r="M1777" s="137" t="s">
        <v>358</v>
      </c>
      <c r="N1777" s="137" t="s">
        <v>359</v>
      </c>
      <c r="O1777" s="137" t="s">
        <v>39</v>
      </c>
      <c r="P1777" s="137">
        <v>0</v>
      </c>
      <c r="Q1777" s="137" t="s">
        <v>191</v>
      </c>
      <c r="R1777" s="137" t="s">
        <v>342</v>
      </c>
    </row>
    <row r="1778" spans="1:18" s="137" customFormat="1">
      <c r="A1778" s="137" t="s">
        <v>186</v>
      </c>
      <c r="B1778" s="137" t="s">
        <v>120</v>
      </c>
      <c r="C1778" s="137" t="s">
        <v>185</v>
      </c>
      <c r="D1778" s="137" t="s">
        <v>302</v>
      </c>
      <c r="E1778" s="137">
        <v>32760</v>
      </c>
      <c r="F1778" s="137" t="s">
        <v>5</v>
      </c>
      <c r="G1778" s="137" t="s">
        <v>28</v>
      </c>
      <c r="H1778" s="137" t="s">
        <v>341</v>
      </c>
      <c r="I1778" s="137">
        <v>513878422</v>
      </c>
      <c r="J1778" s="137" t="s">
        <v>180</v>
      </c>
      <c r="K1778" s="21">
        <v>46172.827569444446</v>
      </c>
      <c r="L1778" s="21">
        <v>46173.74927083333</v>
      </c>
      <c r="M1778" s="137" t="s">
        <v>358</v>
      </c>
      <c r="N1778" s="137" t="s">
        <v>360</v>
      </c>
      <c r="O1778" s="137" t="s">
        <v>35</v>
      </c>
      <c r="P1778" s="137">
        <v>0</v>
      </c>
      <c r="Q1778" s="137" t="s">
        <v>191</v>
      </c>
      <c r="R1778" s="137" t="s">
        <v>342</v>
      </c>
    </row>
    <row r="1779" spans="1:18" s="137" customFormat="1">
      <c r="A1779" s="137" t="s">
        <v>186</v>
      </c>
      <c r="B1779" s="137" t="s">
        <v>120</v>
      </c>
      <c r="C1779" s="137" t="s">
        <v>185</v>
      </c>
      <c r="D1779" s="137" t="s">
        <v>302</v>
      </c>
      <c r="E1779" s="137">
        <v>32760</v>
      </c>
      <c r="F1779" s="137" t="s">
        <v>5</v>
      </c>
      <c r="G1779" s="137" t="s">
        <v>28</v>
      </c>
      <c r="H1779" s="137" t="s">
        <v>341</v>
      </c>
      <c r="I1779" s="137">
        <v>513878422</v>
      </c>
      <c r="J1779" s="137" t="s">
        <v>180</v>
      </c>
      <c r="K1779" s="21">
        <v>46172.827569444446</v>
      </c>
      <c r="L1779" s="21">
        <v>46173.74927083333</v>
      </c>
      <c r="M1779" s="137" t="s">
        <v>358</v>
      </c>
      <c r="N1779" s="137" t="s">
        <v>361</v>
      </c>
      <c r="O1779" s="137" t="s">
        <v>41</v>
      </c>
      <c r="P1779" s="137">
        <v>0</v>
      </c>
      <c r="Q1779" s="137" t="s">
        <v>191</v>
      </c>
      <c r="R1779" s="137" t="s">
        <v>342</v>
      </c>
    </row>
    <row r="1780" spans="1:18" s="137" customFormat="1">
      <c r="A1780" s="137" t="s">
        <v>186</v>
      </c>
      <c r="B1780" s="137" t="s">
        <v>120</v>
      </c>
      <c r="C1780" s="137" t="s">
        <v>185</v>
      </c>
      <c r="D1780" s="137" t="s">
        <v>302</v>
      </c>
      <c r="E1780" s="137">
        <v>32760</v>
      </c>
      <c r="F1780" s="137" t="s">
        <v>5</v>
      </c>
      <c r="G1780" s="137" t="s">
        <v>28</v>
      </c>
      <c r="H1780" s="137" t="s">
        <v>341</v>
      </c>
      <c r="I1780" s="137">
        <v>513878422</v>
      </c>
      <c r="J1780" s="137" t="s">
        <v>180</v>
      </c>
      <c r="K1780" s="21">
        <v>46172.827569444446</v>
      </c>
      <c r="L1780" s="21">
        <v>46173.74927083333</v>
      </c>
      <c r="M1780" s="137" t="s">
        <v>362</v>
      </c>
      <c r="N1780" s="137" t="s">
        <v>363</v>
      </c>
      <c r="O1780" s="137" t="s">
        <v>37</v>
      </c>
      <c r="P1780" s="137">
        <v>0</v>
      </c>
      <c r="Q1780" s="137" t="s">
        <v>191</v>
      </c>
      <c r="R1780" s="137" t="s">
        <v>342</v>
      </c>
    </row>
    <row r="1781" spans="1:18" s="137" customFormat="1">
      <c r="A1781" s="137" t="s">
        <v>186</v>
      </c>
      <c r="B1781" s="137" t="s">
        <v>120</v>
      </c>
      <c r="C1781" s="137" t="s">
        <v>185</v>
      </c>
      <c r="D1781" s="137" t="s">
        <v>302</v>
      </c>
      <c r="E1781" s="137">
        <v>32760</v>
      </c>
      <c r="F1781" s="137" t="s">
        <v>5</v>
      </c>
      <c r="G1781" s="137" t="s">
        <v>28</v>
      </c>
      <c r="H1781" s="137" t="s">
        <v>341</v>
      </c>
      <c r="I1781" s="137">
        <v>513878422</v>
      </c>
      <c r="J1781" s="137" t="s">
        <v>180</v>
      </c>
      <c r="K1781" s="21">
        <v>46172.827569444446</v>
      </c>
      <c r="L1781" s="21">
        <v>46173.74927083333</v>
      </c>
      <c r="M1781" s="137" t="s">
        <v>364</v>
      </c>
      <c r="N1781" s="137" t="s">
        <v>365</v>
      </c>
      <c r="O1781" s="137" t="s">
        <v>35</v>
      </c>
      <c r="P1781" s="137">
        <v>0</v>
      </c>
      <c r="Q1781" s="137" t="s">
        <v>191</v>
      </c>
      <c r="R1781" s="137" t="s">
        <v>342</v>
      </c>
    </row>
    <row r="1782" spans="1:18" s="137" customFormat="1">
      <c r="A1782" s="137" t="s">
        <v>186</v>
      </c>
      <c r="B1782" s="137" t="s">
        <v>120</v>
      </c>
      <c r="C1782" s="137" t="s">
        <v>185</v>
      </c>
      <c r="D1782" s="137" t="s">
        <v>302</v>
      </c>
      <c r="E1782" s="137">
        <v>32760</v>
      </c>
      <c r="F1782" s="137" t="s">
        <v>5</v>
      </c>
      <c r="G1782" s="137" t="s">
        <v>28</v>
      </c>
      <c r="H1782" s="137" t="s">
        <v>341</v>
      </c>
      <c r="I1782" s="137">
        <v>513878422</v>
      </c>
      <c r="J1782" s="137" t="s">
        <v>180</v>
      </c>
      <c r="K1782" s="21">
        <v>46172.827569444446</v>
      </c>
      <c r="L1782" s="21">
        <v>46173.74927083333</v>
      </c>
      <c r="M1782" s="137" t="s">
        <v>364</v>
      </c>
      <c r="N1782" s="137" t="s">
        <v>366</v>
      </c>
      <c r="O1782" s="137" t="s">
        <v>35</v>
      </c>
      <c r="P1782" s="137">
        <v>0</v>
      </c>
      <c r="Q1782" s="137" t="s">
        <v>191</v>
      </c>
      <c r="R1782" s="137" t="s">
        <v>342</v>
      </c>
    </row>
    <row r="1783" spans="1:18" s="137" customFormat="1">
      <c r="A1783" s="137" t="s">
        <v>186</v>
      </c>
      <c r="B1783" s="137" t="s">
        <v>120</v>
      </c>
      <c r="C1783" s="137" t="s">
        <v>185</v>
      </c>
      <c r="D1783" s="137" t="s">
        <v>302</v>
      </c>
      <c r="E1783" s="137">
        <v>32760</v>
      </c>
      <c r="F1783" s="137" t="s">
        <v>5</v>
      </c>
      <c r="G1783" s="137" t="s">
        <v>28</v>
      </c>
      <c r="H1783" s="137" t="s">
        <v>341</v>
      </c>
      <c r="I1783" s="137">
        <v>513878422</v>
      </c>
      <c r="J1783" s="137" t="s">
        <v>180</v>
      </c>
      <c r="K1783" s="21">
        <v>46172.827569444446</v>
      </c>
      <c r="L1783" s="21">
        <v>46173.74927083333</v>
      </c>
      <c r="M1783" s="137" t="s">
        <v>364</v>
      </c>
      <c r="N1783" s="137" t="s">
        <v>367</v>
      </c>
      <c r="O1783" s="137" t="s">
        <v>41</v>
      </c>
      <c r="P1783" s="137">
        <v>0</v>
      </c>
      <c r="Q1783" s="137" t="s">
        <v>191</v>
      </c>
      <c r="R1783" s="137" t="s">
        <v>342</v>
      </c>
    </row>
    <row r="1784" spans="1:18" s="137" customFormat="1">
      <c r="A1784" s="137" t="s">
        <v>186</v>
      </c>
      <c r="B1784" s="137" t="s">
        <v>120</v>
      </c>
      <c r="C1784" s="137" t="s">
        <v>185</v>
      </c>
      <c r="D1784" s="137" t="s">
        <v>302</v>
      </c>
      <c r="E1784" s="137">
        <v>32760</v>
      </c>
      <c r="F1784" s="137" t="s">
        <v>5</v>
      </c>
      <c r="G1784" s="137" t="s">
        <v>28</v>
      </c>
      <c r="H1784" s="137" t="s">
        <v>341</v>
      </c>
      <c r="I1784" s="137">
        <v>513874655</v>
      </c>
      <c r="J1784" s="137" t="s">
        <v>180</v>
      </c>
      <c r="K1784" s="21">
        <v>46172.770949074074</v>
      </c>
      <c r="L1784" s="21">
        <v>46173.750833333332</v>
      </c>
      <c r="M1784" s="137" t="s">
        <v>287</v>
      </c>
      <c r="N1784" s="137" t="s">
        <v>287</v>
      </c>
      <c r="O1784" s="137" t="s">
        <v>35</v>
      </c>
      <c r="P1784" s="137">
        <v>0</v>
      </c>
      <c r="Q1784" s="137" t="s">
        <v>191</v>
      </c>
      <c r="R1784" s="137" t="s">
        <v>342</v>
      </c>
    </row>
    <row r="1785" spans="1:18" s="137" customFormat="1">
      <c r="A1785" s="137" t="s">
        <v>186</v>
      </c>
      <c r="B1785" s="137" t="s">
        <v>120</v>
      </c>
      <c r="C1785" s="137" t="s">
        <v>185</v>
      </c>
      <c r="D1785" s="137" t="s">
        <v>302</v>
      </c>
      <c r="E1785" s="137">
        <v>32760</v>
      </c>
      <c r="F1785" s="137" t="s">
        <v>5</v>
      </c>
      <c r="G1785" s="137" t="s">
        <v>28</v>
      </c>
      <c r="H1785" s="137" t="s">
        <v>341</v>
      </c>
      <c r="I1785" s="137">
        <v>513874655</v>
      </c>
      <c r="J1785" s="137" t="s">
        <v>180</v>
      </c>
      <c r="K1785" s="21">
        <v>46172.770949074074</v>
      </c>
      <c r="L1785" s="21">
        <v>46173.750833333332</v>
      </c>
      <c r="M1785" s="137" t="s">
        <v>343</v>
      </c>
      <c r="N1785" s="137" t="s">
        <v>288</v>
      </c>
      <c r="O1785" s="137" t="s">
        <v>39</v>
      </c>
      <c r="P1785" s="137">
        <v>0</v>
      </c>
      <c r="Q1785" s="137" t="s">
        <v>191</v>
      </c>
      <c r="R1785" s="137" t="s">
        <v>342</v>
      </c>
    </row>
    <row r="1786" spans="1:18" s="137" customFormat="1">
      <c r="A1786" s="137" t="s">
        <v>186</v>
      </c>
      <c r="B1786" s="137" t="s">
        <v>120</v>
      </c>
      <c r="C1786" s="137" t="s">
        <v>185</v>
      </c>
      <c r="D1786" s="137" t="s">
        <v>302</v>
      </c>
      <c r="E1786" s="137">
        <v>32760</v>
      </c>
      <c r="F1786" s="137" t="s">
        <v>5</v>
      </c>
      <c r="G1786" s="137" t="s">
        <v>28</v>
      </c>
      <c r="H1786" s="137" t="s">
        <v>341</v>
      </c>
      <c r="I1786" s="137">
        <v>513874655</v>
      </c>
      <c r="J1786" s="137" t="s">
        <v>180</v>
      </c>
      <c r="K1786" s="21">
        <v>46172.770949074074</v>
      </c>
      <c r="L1786" s="21">
        <v>46173.750833333332</v>
      </c>
      <c r="M1786" s="137" t="s">
        <v>343</v>
      </c>
      <c r="N1786" s="137" t="s">
        <v>193</v>
      </c>
      <c r="O1786" s="137" t="s">
        <v>35</v>
      </c>
      <c r="P1786" s="137">
        <v>0</v>
      </c>
      <c r="Q1786" s="137" t="s">
        <v>191</v>
      </c>
      <c r="R1786" s="137" t="s">
        <v>342</v>
      </c>
    </row>
    <row r="1787" spans="1:18" s="137" customFormat="1">
      <c r="A1787" s="137" t="s">
        <v>186</v>
      </c>
      <c r="B1787" s="137" t="s">
        <v>120</v>
      </c>
      <c r="C1787" s="137" t="s">
        <v>185</v>
      </c>
      <c r="D1787" s="137" t="s">
        <v>302</v>
      </c>
      <c r="E1787" s="137">
        <v>32760</v>
      </c>
      <c r="F1787" s="137" t="s">
        <v>5</v>
      </c>
      <c r="G1787" s="137" t="s">
        <v>28</v>
      </c>
      <c r="H1787" s="137" t="s">
        <v>341</v>
      </c>
      <c r="I1787" s="137">
        <v>513874655</v>
      </c>
      <c r="J1787" s="137" t="s">
        <v>180</v>
      </c>
      <c r="K1787" s="21">
        <v>46172.770949074074</v>
      </c>
      <c r="L1787" s="21">
        <v>46173.750833333332</v>
      </c>
      <c r="M1787" s="137" t="s">
        <v>344</v>
      </c>
      <c r="N1787" s="137" t="s">
        <v>345</v>
      </c>
      <c r="O1787" s="137" t="s">
        <v>39</v>
      </c>
      <c r="P1787" s="137">
        <v>0</v>
      </c>
      <c r="Q1787" s="137" t="s">
        <v>191</v>
      </c>
      <c r="R1787" s="137" t="s">
        <v>342</v>
      </c>
    </row>
    <row r="1788" spans="1:18" s="137" customFormat="1">
      <c r="A1788" s="137" t="s">
        <v>186</v>
      </c>
      <c r="B1788" s="137" t="s">
        <v>120</v>
      </c>
      <c r="C1788" s="137" t="s">
        <v>185</v>
      </c>
      <c r="D1788" s="137" t="s">
        <v>302</v>
      </c>
      <c r="E1788" s="137">
        <v>32760</v>
      </c>
      <c r="F1788" s="137" t="s">
        <v>5</v>
      </c>
      <c r="G1788" s="137" t="s">
        <v>28</v>
      </c>
      <c r="H1788" s="137" t="s">
        <v>341</v>
      </c>
      <c r="I1788" s="137">
        <v>513874655</v>
      </c>
      <c r="J1788" s="137" t="s">
        <v>180</v>
      </c>
      <c r="K1788" s="21">
        <v>46172.770949074074</v>
      </c>
      <c r="L1788" s="21">
        <v>46173.750833333332</v>
      </c>
      <c r="M1788" s="137" t="s">
        <v>344</v>
      </c>
      <c r="N1788" s="137" t="s">
        <v>346</v>
      </c>
      <c r="O1788" s="137" t="s">
        <v>39</v>
      </c>
      <c r="P1788" s="137">
        <v>0</v>
      </c>
      <c r="Q1788" s="137" t="s">
        <v>191</v>
      </c>
      <c r="R1788" s="137" t="s">
        <v>342</v>
      </c>
    </row>
    <row r="1789" spans="1:18" s="137" customFormat="1">
      <c r="A1789" s="137" t="s">
        <v>186</v>
      </c>
      <c r="B1789" s="137" t="s">
        <v>120</v>
      </c>
      <c r="C1789" s="137" t="s">
        <v>185</v>
      </c>
      <c r="D1789" s="137" t="s">
        <v>302</v>
      </c>
      <c r="E1789" s="137">
        <v>32760</v>
      </c>
      <c r="F1789" s="137" t="s">
        <v>5</v>
      </c>
      <c r="G1789" s="137" t="s">
        <v>28</v>
      </c>
      <c r="H1789" s="137" t="s">
        <v>341</v>
      </c>
      <c r="I1789" s="137">
        <v>513874655</v>
      </c>
      <c r="J1789" s="137" t="s">
        <v>180</v>
      </c>
      <c r="K1789" s="21">
        <v>46172.770949074074</v>
      </c>
      <c r="L1789" s="21">
        <v>46173.750833333332</v>
      </c>
      <c r="M1789" s="137" t="s">
        <v>347</v>
      </c>
      <c r="N1789" s="137" t="s">
        <v>348</v>
      </c>
      <c r="O1789" s="137" t="s">
        <v>41</v>
      </c>
      <c r="P1789" s="137">
        <v>0</v>
      </c>
      <c r="Q1789" s="137" t="s">
        <v>191</v>
      </c>
      <c r="R1789" s="137" t="s">
        <v>342</v>
      </c>
    </row>
    <row r="1790" spans="1:18" s="137" customFormat="1">
      <c r="A1790" s="137" t="s">
        <v>186</v>
      </c>
      <c r="B1790" s="137" t="s">
        <v>120</v>
      </c>
      <c r="C1790" s="137" t="s">
        <v>185</v>
      </c>
      <c r="D1790" s="137" t="s">
        <v>302</v>
      </c>
      <c r="E1790" s="137">
        <v>32760</v>
      </c>
      <c r="F1790" s="137" t="s">
        <v>5</v>
      </c>
      <c r="G1790" s="137" t="s">
        <v>28</v>
      </c>
      <c r="H1790" s="137" t="s">
        <v>341</v>
      </c>
      <c r="I1790" s="137">
        <v>513874655</v>
      </c>
      <c r="J1790" s="137" t="s">
        <v>180</v>
      </c>
      <c r="K1790" s="21">
        <v>46172.770949074074</v>
      </c>
      <c r="L1790" s="21">
        <v>46173.750833333332</v>
      </c>
      <c r="M1790" s="137" t="s">
        <v>347</v>
      </c>
      <c r="N1790" s="137" t="s">
        <v>349</v>
      </c>
      <c r="O1790" s="137" t="s">
        <v>39</v>
      </c>
      <c r="P1790" s="137">
        <v>0</v>
      </c>
      <c r="Q1790" s="137" t="s">
        <v>191</v>
      </c>
      <c r="R1790" s="137" t="s">
        <v>342</v>
      </c>
    </row>
    <row r="1791" spans="1:18" s="137" customFormat="1">
      <c r="A1791" s="137" t="s">
        <v>186</v>
      </c>
      <c r="B1791" s="137" t="s">
        <v>120</v>
      </c>
      <c r="C1791" s="137" t="s">
        <v>185</v>
      </c>
      <c r="D1791" s="137" t="s">
        <v>302</v>
      </c>
      <c r="E1791" s="137">
        <v>32760</v>
      </c>
      <c r="F1791" s="137" t="s">
        <v>5</v>
      </c>
      <c r="G1791" s="137" t="s">
        <v>28</v>
      </c>
      <c r="H1791" s="137" t="s">
        <v>341</v>
      </c>
      <c r="I1791" s="137">
        <v>513874655</v>
      </c>
      <c r="J1791" s="137" t="s">
        <v>180</v>
      </c>
      <c r="K1791" s="21">
        <v>46172.770949074074</v>
      </c>
      <c r="L1791" s="21">
        <v>46173.750833333332</v>
      </c>
      <c r="M1791" s="137" t="s">
        <v>347</v>
      </c>
      <c r="N1791" s="137" t="s">
        <v>329</v>
      </c>
      <c r="O1791" s="137" t="s">
        <v>35</v>
      </c>
      <c r="P1791" s="137">
        <v>0</v>
      </c>
      <c r="Q1791" s="137" t="s">
        <v>191</v>
      </c>
      <c r="R1791" s="137" t="s">
        <v>342</v>
      </c>
    </row>
    <row r="1792" spans="1:18" s="137" customFormat="1">
      <c r="A1792" s="137" t="s">
        <v>186</v>
      </c>
      <c r="B1792" s="137" t="s">
        <v>120</v>
      </c>
      <c r="C1792" s="137" t="s">
        <v>185</v>
      </c>
      <c r="D1792" s="137" t="s">
        <v>302</v>
      </c>
      <c r="E1792" s="137">
        <v>32760</v>
      </c>
      <c r="F1792" s="137" t="s">
        <v>5</v>
      </c>
      <c r="G1792" s="137" t="s">
        <v>28</v>
      </c>
      <c r="H1792" s="137" t="s">
        <v>341</v>
      </c>
      <c r="I1792" s="137">
        <v>513874655</v>
      </c>
      <c r="J1792" s="137" t="s">
        <v>180</v>
      </c>
      <c r="K1792" s="21">
        <v>46172.770949074074</v>
      </c>
      <c r="L1792" s="21">
        <v>46173.750833333332</v>
      </c>
      <c r="M1792" s="137" t="s">
        <v>347</v>
      </c>
      <c r="N1792" s="137" t="s">
        <v>194</v>
      </c>
      <c r="O1792" s="137" t="s">
        <v>41</v>
      </c>
      <c r="P1792" s="137">
        <v>0</v>
      </c>
      <c r="Q1792" s="137" t="s">
        <v>191</v>
      </c>
      <c r="R1792" s="137" t="s">
        <v>342</v>
      </c>
    </row>
    <row r="1793" spans="1:18" s="137" customFormat="1">
      <c r="A1793" s="137" t="s">
        <v>186</v>
      </c>
      <c r="B1793" s="137" t="s">
        <v>120</v>
      </c>
      <c r="C1793" s="137" t="s">
        <v>185</v>
      </c>
      <c r="D1793" s="137" t="s">
        <v>302</v>
      </c>
      <c r="E1793" s="137">
        <v>32760</v>
      </c>
      <c r="F1793" s="137" t="s">
        <v>5</v>
      </c>
      <c r="G1793" s="137" t="s">
        <v>28</v>
      </c>
      <c r="H1793" s="137" t="s">
        <v>341</v>
      </c>
      <c r="I1793" s="137">
        <v>513874655</v>
      </c>
      <c r="J1793" s="137" t="s">
        <v>180</v>
      </c>
      <c r="K1793" s="21">
        <v>46172.770949074074</v>
      </c>
      <c r="L1793" s="21">
        <v>46173.750833333332</v>
      </c>
      <c r="M1793" s="137" t="s">
        <v>347</v>
      </c>
      <c r="N1793" s="137" t="s">
        <v>350</v>
      </c>
      <c r="O1793" s="137" t="s">
        <v>39</v>
      </c>
      <c r="P1793" s="137">
        <v>0</v>
      </c>
      <c r="Q1793" s="137" t="s">
        <v>191</v>
      </c>
      <c r="R1793" s="137" t="s">
        <v>342</v>
      </c>
    </row>
    <row r="1794" spans="1:18" s="137" customFormat="1">
      <c r="A1794" s="137" t="s">
        <v>186</v>
      </c>
      <c r="B1794" s="137" t="s">
        <v>120</v>
      </c>
      <c r="C1794" s="137" t="s">
        <v>185</v>
      </c>
      <c r="D1794" s="137" t="s">
        <v>302</v>
      </c>
      <c r="E1794" s="137">
        <v>32760</v>
      </c>
      <c r="F1794" s="137" t="s">
        <v>5</v>
      </c>
      <c r="G1794" s="137" t="s">
        <v>28</v>
      </c>
      <c r="H1794" s="137" t="s">
        <v>341</v>
      </c>
      <c r="I1794" s="137">
        <v>513874655</v>
      </c>
      <c r="J1794" s="137" t="s">
        <v>180</v>
      </c>
      <c r="K1794" s="21">
        <v>46172.770949074074</v>
      </c>
      <c r="L1794" s="21">
        <v>46173.750833333332</v>
      </c>
      <c r="M1794" s="137" t="s">
        <v>347</v>
      </c>
      <c r="N1794" s="137" t="s">
        <v>195</v>
      </c>
      <c r="O1794" s="137" t="s">
        <v>41</v>
      </c>
      <c r="P1794" s="137">
        <v>0</v>
      </c>
      <c r="Q1794" s="137" t="s">
        <v>191</v>
      </c>
      <c r="R1794" s="137" t="s">
        <v>342</v>
      </c>
    </row>
    <row r="1795" spans="1:18" s="137" customFormat="1">
      <c r="A1795" s="137" t="s">
        <v>186</v>
      </c>
      <c r="B1795" s="137" t="s">
        <v>120</v>
      </c>
      <c r="C1795" s="137" t="s">
        <v>185</v>
      </c>
      <c r="D1795" s="137" t="s">
        <v>302</v>
      </c>
      <c r="E1795" s="137">
        <v>32760</v>
      </c>
      <c r="F1795" s="137" t="s">
        <v>5</v>
      </c>
      <c r="G1795" s="137" t="s">
        <v>28</v>
      </c>
      <c r="H1795" s="137" t="s">
        <v>341</v>
      </c>
      <c r="I1795" s="137">
        <v>513874655</v>
      </c>
      <c r="J1795" s="137" t="s">
        <v>180</v>
      </c>
      <c r="K1795" s="21">
        <v>46172.770949074074</v>
      </c>
      <c r="L1795" s="21">
        <v>46173.750833333332</v>
      </c>
      <c r="M1795" s="137" t="s">
        <v>347</v>
      </c>
      <c r="N1795" s="137" t="s">
        <v>351</v>
      </c>
      <c r="O1795" s="137" t="s">
        <v>35</v>
      </c>
      <c r="P1795" s="137">
        <v>0</v>
      </c>
      <c r="Q1795" s="137" t="s">
        <v>191</v>
      </c>
      <c r="R1795" s="137" t="s">
        <v>342</v>
      </c>
    </row>
    <row r="1796" spans="1:18" s="137" customFormat="1">
      <c r="A1796" s="137" t="s">
        <v>186</v>
      </c>
      <c r="B1796" s="137" t="s">
        <v>120</v>
      </c>
      <c r="C1796" s="137" t="s">
        <v>185</v>
      </c>
      <c r="D1796" s="137" t="s">
        <v>302</v>
      </c>
      <c r="E1796" s="137">
        <v>32760</v>
      </c>
      <c r="F1796" s="137" t="s">
        <v>5</v>
      </c>
      <c r="G1796" s="137" t="s">
        <v>28</v>
      </c>
      <c r="H1796" s="137" t="s">
        <v>341</v>
      </c>
      <c r="I1796" s="137">
        <v>513874655</v>
      </c>
      <c r="J1796" s="137" t="s">
        <v>180</v>
      </c>
      <c r="K1796" s="21">
        <v>46172.770949074074</v>
      </c>
      <c r="L1796" s="21">
        <v>46173.750833333332</v>
      </c>
      <c r="M1796" s="137" t="s">
        <v>347</v>
      </c>
      <c r="N1796" s="137" t="s">
        <v>196</v>
      </c>
      <c r="O1796" s="137" t="s">
        <v>41</v>
      </c>
      <c r="P1796" s="137">
        <v>0</v>
      </c>
      <c r="Q1796" s="137" t="s">
        <v>191</v>
      </c>
      <c r="R1796" s="137" t="s">
        <v>342</v>
      </c>
    </row>
    <row r="1797" spans="1:18" s="137" customFormat="1">
      <c r="A1797" s="137" t="s">
        <v>186</v>
      </c>
      <c r="B1797" s="137" t="s">
        <v>120</v>
      </c>
      <c r="C1797" s="137" t="s">
        <v>185</v>
      </c>
      <c r="D1797" s="137" t="s">
        <v>302</v>
      </c>
      <c r="E1797" s="137">
        <v>32760</v>
      </c>
      <c r="F1797" s="137" t="s">
        <v>5</v>
      </c>
      <c r="G1797" s="137" t="s">
        <v>28</v>
      </c>
      <c r="H1797" s="137" t="s">
        <v>341</v>
      </c>
      <c r="I1797" s="137">
        <v>513874655</v>
      </c>
      <c r="J1797" s="137" t="s">
        <v>180</v>
      </c>
      <c r="K1797" s="21">
        <v>46172.770949074074</v>
      </c>
      <c r="L1797" s="21">
        <v>46173.750833333332</v>
      </c>
      <c r="M1797" s="137" t="s">
        <v>352</v>
      </c>
      <c r="N1797" s="137" t="s">
        <v>352</v>
      </c>
      <c r="O1797" s="137" t="s">
        <v>35</v>
      </c>
      <c r="P1797" s="137">
        <v>0</v>
      </c>
      <c r="Q1797" s="137" t="s">
        <v>191</v>
      </c>
      <c r="R1797" s="137" t="s">
        <v>342</v>
      </c>
    </row>
    <row r="1798" spans="1:18" s="137" customFormat="1">
      <c r="A1798" s="137" t="s">
        <v>186</v>
      </c>
      <c r="B1798" s="137" t="s">
        <v>120</v>
      </c>
      <c r="C1798" s="137" t="s">
        <v>185</v>
      </c>
      <c r="D1798" s="137" t="s">
        <v>302</v>
      </c>
      <c r="E1798" s="137">
        <v>32760</v>
      </c>
      <c r="F1798" s="137" t="s">
        <v>5</v>
      </c>
      <c r="G1798" s="137" t="s">
        <v>28</v>
      </c>
      <c r="H1798" s="137" t="s">
        <v>341</v>
      </c>
      <c r="I1798" s="137">
        <v>513874655</v>
      </c>
      <c r="J1798" s="137" t="s">
        <v>180</v>
      </c>
      <c r="K1798" s="21">
        <v>46172.770949074074</v>
      </c>
      <c r="L1798" s="21">
        <v>46173.750833333332</v>
      </c>
      <c r="M1798" s="137" t="s">
        <v>353</v>
      </c>
      <c r="N1798" s="137" t="s">
        <v>197</v>
      </c>
      <c r="O1798" s="137" t="s">
        <v>41</v>
      </c>
      <c r="P1798" s="137">
        <v>0</v>
      </c>
      <c r="Q1798" s="137" t="s">
        <v>191</v>
      </c>
      <c r="R1798" s="137" t="s">
        <v>342</v>
      </c>
    </row>
    <row r="1799" spans="1:18" s="137" customFormat="1">
      <c r="A1799" s="137" t="s">
        <v>186</v>
      </c>
      <c r="B1799" s="137" t="s">
        <v>120</v>
      </c>
      <c r="C1799" s="137" t="s">
        <v>185</v>
      </c>
      <c r="D1799" s="137" t="s">
        <v>302</v>
      </c>
      <c r="E1799" s="137">
        <v>32760</v>
      </c>
      <c r="F1799" s="137" t="s">
        <v>5</v>
      </c>
      <c r="G1799" s="137" t="s">
        <v>28</v>
      </c>
      <c r="H1799" s="137" t="s">
        <v>341</v>
      </c>
      <c r="I1799" s="137">
        <v>513874655</v>
      </c>
      <c r="J1799" s="137" t="s">
        <v>180</v>
      </c>
      <c r="K1799" s="21">
        <v>46172.770949074074</v>
      </c>
      <c r="L1799" s="21">
        <v>46173.750833333332</v>
      </c>
      <c r="M1799" s="137" t="s">
        <v>353</v>
      </c>
      <c r="N1799" s="137" t="s">
        <v>330</v>
      </c>
      <c r="O1799" s="137" t="s">
        <v>41</v>
      </c>
      <c r="P1799" s="137">
        <v>0</v>
      </c>
      <c r="Q1799" s="137" t="s">
        <v>191</v>
      </c>
      <c r="R1799" s="137" t="s">
        <v>342</v>
      </c>
    </row>
    <row r="1800" spans="1:18" s="137" customFormat="1">
      <c r="A1800" s="137" t="s">
        <v>186</v>
      </c>
      <c r="B1800" s="137" t="s">
        <v>120</v>
      </c>
      <c r="C1800" s="137" t="s">
        <v>185</v>
      </c>
      <c r="D1800" s="137" t="s">
        <v>302</v>
      </c>
      <c r="E1800" s="137">
        <v>32760</v>
      </c>
      <c r="F1800" s="137" t="s">
        <v>5</v>
      </c>
      <c r="G1800" s="137" t="s">
        <v>28</v>
      </c>
      <c r="H1800" s="137" t="s">
        <v>341</v>
      </c>
      <c r="I1800" s="137">
        <v>513874655</v>
      </c>
      <c r="J1800" s="137" t="s">
        <v>180</v>
      </c>
      <c r="K1800" s="21">
        <v>46172.770949074074</v>
      </c>
      <c r="L1800" s="21">
        <v>46173.750833333332</v>
      </c>
      <c r="M1800" s="137" t="s">
        <v>353</v>
      </c>
      <c r="N1800" s="137" t="s">
        <v>354</v>
      </c>
      <c r="O1800" s="137" t="s">
        <v>39</v>
      </c>
      <c r="P1800" s="137">
        <v>0</v>
      </c>
      <c r="Q1800" s="137" t="s">
        <v>191</v>
      </c>
      <c r="R1800" s="137" t="s">
        <v>342</v>
      </c>
    </row>
    <row r="1801" spans="1:18" s="137" customFormat="1">
      <c r="A1801" s="137" t="s">
        <v>186</v>
      </c>
      <c r="B1801" s="137" t="s">
        <v>120</v>
      </c>
      <c r="C1801" s="137" t="s">
        <v>185</v>
      </c>
      <c r="D1801" s="137" t="s">
        <v>302</v>
      </c>
      <c r="E1801" s="137">
        <v>32760</v>
      </c>
      <c r="F1801" s="137" t="s">
        <v>5</v>
      </c>
      <c r="G1801" s="137" t="s">
        <v>28</v>
      </c>
      <c r="H1801" s="137" t="s">
        <v>341</v>
      </c>
      <c r="I1801" s="137">
        <v>513874655</v>
      </c>
      <c r="J1801" s="137" t="s">
        <v>180</v>
      </c>
      <c r="K1801" s="21">
        <v>46172.770949074074</v>
      </c>
      <c r="L1801" s="21">
        <v>46173.750833333332</v>
      </c>
      <c r="M1801" s="137" t="s">
        <v>353</v>
      </c>
      <c r="N1801" s="137" t="s">
        <v>355</v>
      </c>
      <c r="O1801" s="137" t="s">
        <v>35</v>
      </c>
      <c r="P1801" s="137">
        <v>0</v>
      </c>
      <c r="Q1801" s="137" t="s">
        <v>191</v>
      </c>
      <c r="R1801" s="137" t="s">
        <v>342</v>
      </c>
    </row>
    <row r="1802" spans="1:18" s="137" customFormat="1">
      <c r="A1802" s="137" t="s">
        <v>186</v>
      </c>
      <c r="B1802" s="137" t="s">
        <v>120</v>
      </c>
      <c r="C1802" s="137" t="s">
        <v>185</v>
      </c>
      <c r="D1802" s="137" t="s">
        <v>302</v>
      </c>
      <c r="E1802" s="137">
        <v>32760</v>
      </c>
      <c r="F1802" s="137" t="s">
        <v>5</v>
      </c>
      <c r="G1802" s="137" t="s">
        <v>28</v>
      </c>
      <c r="H1802" s="137" t="s">
        <v>341</v>
      </c>
      <c r="I1802" s="137">
        <v>513874655</v>
      </c>
      <c r="J1802" s="137" t="s">
        <v>180</v>
      </c>
      <c r="K1802" s="21">
        <v>46172.770949074074</v>
      </c>
      <c r="L1802" s="21">
        <v>46173.750833333332</v>
      </c>
      <c r="M1802" s="137" t="s">
        <v>353</v>
      </c>
      <c r="N1802" s="137" t="s">
        <v>356</v>
      </c>
      <c r="O1802" s="137" t="s">
        <v>39</v>
      </c>
      <c r="P1802" s="137">
        <v>0</v>
      </c>
      <c r="Q1802" s="137" t="s">
        <v>191</v>
      </c>
      <c r="R1802" s="137" t="s">
        <v>342</v>
      </c>
    </row>
    <row r="1803" spans="1:18" s="137" customFormat="1">
      <c r="A1803" s="137" t="s">
        <v>186</v>
      </c>
      <c r="B1803" s="137" t="s">
        <v>120</v>
      </c>
      <c r="C1803" s="137" t="s">
        <v>185</v>
      </c>
      <c r="D1803" s="137" t="s">
        <v>302</v>
      </c>
      <c r="E1803" s="137">
        <v>32760</v>
      </c>
      <c r="F1803" s="137" t="s">
        <v>5</v>
      </c>
      <c r="G1803" s="137" t="s">
        <v>28</v>
      </c>
      <c r="H1803" s="137" t="s">
        <v>341</v>
      </c>
      <c r="I1803" s="137">
        <v>513874655</v>
      </c>
      <c r="J1803" s="137" t="s">
        <v>180</v>
      </c>
      <c r="K1803" s="21">
        <v>46172.770949074074</v>
      </c>
      <c r="L1803" s="21">
        <v>46173.750833333332</v>
      </c>
      <c r="M1803" s="137" t="s">
        <v>353</v>
      </c>
      <c r="N1803" s="137" t="s">
        <v>357</v>
      </c>
      <c r="O1803" s="137" t="s">
        <v>39</v>
      </c>
      <c r="P1803" s="137">
        <v>0</v>
      </c>
      <c r="Q1803" s="137" t="s">
        <v>191</v>
      </c>
      <c r="R1803" s="137" t="s">
        <v>342</v>
      </c>
    </row>
    <row r="1804" spans="1:18" s="137" customFormat="1">
      <c r="A1804" s="137" t="s">
        <v>186</v>
      </c>
      <c r="B1804" s="137" t="s">
        <v>120</v>
      </c>
      <c r="C1804" s="137" t="s">
        <v>185</v>
      </c>
      <c r="D1804" s="137" t="s">
        <v>302</v>
      </c>
      <c r="E1804" s="137">
        <v>32760</v>
      </c>
      <c r="F1804" s="137" t="s">
        <v>5</v>
      </c>
      <c r="G1804" s="137" t="s">
        <v>28</v>
      </c>
      <c r="H1804" s="137" t="s">
        <v>341</v>
      </c>
      <c r="I1804" s="137">
        <v>513874655</v>
      </c>
      <c r="J1804" s="137" t="s">
        <v>180</v>
      </c>
      <c r="K1804" s="21">
        <v>46172.770949074074</v>
      </c>
      <c r="L1804" s="21">
        <v>46173.750833333332</v>
      </c>
      <c r="M1804" s="137" t="s">
        <v>358</v>
      </c>
      <c r="N1804" s="137" t="s">
        <v>359</v>
      </c>
      <c r="O1804" s="137" t="s">
        <v>39</v>
      </c>
      <c r="P1804" s="137">
        <v>0</v>
      </c>
      <c r="Q1804" s="137" t="s">
        <v>191</v>
      </c>
      <c r="R1804" s="137" t="s">
        <v>342</v>
      </c>
    </row>
    <row r="1805" spans="1:18" s="137" customFormat="1">
      <c r="A1805" s="137" t="s">
        <v>186</v>
      </c>
      <c r="B1805" s="137" t="s">
        <v>120</v>
      </c>
      <c r="C1805" s="137" t="s">
        <v>185</v>
      </c>
      <c r="D1805" s="137" t="s">
        <v>302</v>
      </c>
      <c r="E1805" s="137">
        <v>32760</v>
      </c>
      <c r="F1805" s="137" t="s">
        <v>5</v>
      </c>
      <c r="G1805" s="137" t="s">
        <v>28</v>
      </c>
      <c r="H1805" s="137" t="s">
        <v>341</v>
      </c>
      <c r="I1805" s="137">
        <v>513874655</v>
      </c>
      <c r="J1805" s="137" t="s">
        <v>180</v>
      </c>
      <c r="K1805" s="21">
        <v>46172.770949074074</v>
      </c>
      <c r="L1805" s="21">
        <v>46173.750833333332</v>
      </c>
      <c r="M1805" s="137" t="s">
        <v>358</v>
      </c>
      <c r="N1805" s="137" t="s">
        <v>360</v>
      </c>
      <c r="O1805" s="137" t="s">
        <v>35</v>
      </c>
      <c r="P1805" s="137">
        <v>0</v>
      </c>
      <c r="Q1805" s="137" t="s">
        <v>191</v>
      </c>
      <c r="R1805" s="137" t="s">
        <v>342</v>
      </c>
    </row>
    <row r="1806" spans="1:18" s="137" customFormat="1">
      <c r="A1806" s="137" t="s">
        <v>186</v>
      </c>
      <c r="B1806" s="137" t="s">
        <v>120</v>
      </c>
      <c r="C1806" s="137" t="s">
        <v>185</v>
      </c>
      <c r="D1806" s="137" t="s">
        <v>302</v>
      </c>
      <c r="E1806" s="137">
        <v>32760</v>
      </c>
      <c r="F1806" s="137" t="s">
        <v>5</v>
      </c>
      <c r="G1806" s="137" t="s">
        <v>28</v>
      </c>
      <c r="H1806" s="137" t="s">
        <v>341</v>
      </c>
      <c r="I1806" s="137">
        <v>513874655</v>
      </c>
      <c r="J1806" s="137" t="s">
        <v>180</v>
      </c>
      <c r="K1806" s="21">
        <v>46172.770949074074</v>
      </c>
      <c r="L1806" s="21">
        <v>46173.750833333332</v>
      </c>
      <c r="M1806" s="137" t="s">
        <v>358</v>
      </c>
      <c r="N1806" s="137" t="s">
        <v>361</v>
      </c>
      <c r="O1806" s="137" t="s">
        <v>41</v>
      </c>
      <c r="P1806" s="137">
        <v>0</v>
      </c>
      <c r="Q1806" s="137" t="s">
        <v>191</v>
      </c>
      <c r="R1806" s="137" t="s">
        <v>342</v>
      </c>
    </row>
    <row r="1807" spans="1:18" s="137" customFormat="1">
      <c r="A1807" s="137" t="s">
        <v>186</v>
      </c>
      <c r="B1807" s="137" t="s">
        <v>120</v>
      </c>
      <c r="C1807" s="137" t="s">
        <v>185</v>
      </c>
      <c r="D1807" s="137" t="s">
        <v>302</v>
      </c>
      <c r="E1807" s="137">
        <v>32760</v>
      </c>
      <c r="F1807" s="137" t="s">
        <v>5</v>
      </c>
      <c r="G1807" s="137" t="s">
        <v>28</v>
      </c>
      <c r="H1807" s="137" t="s">
        <v>341</v>
      </c>
      <c r="I1807" s="137">
        <v>513874655</v>
      </c>
      <c r="J1807" s="137" t="s">
        <v>180</v>
      </c>
      <c r="K1807" s="21">
        <v>46172.770949074074</v>
      </c>
      <c r="L1807" s="21">
        <v>46173.750833333332</v>
      </c>
      <c r="M1807" s="137" t="s">
        <v>362</v>
      </c>
      <c r="N1807" s="137" t="s">
        <v>363</v>
      </c>
      <c r="O1807" s="137" t="s">
        <v>37</v>
      </c>
      <c r="P1807" s="137">
        <v>0</v>
      </c>
      <c r="Q1807" s="137" t="s">
        <v>191</v>
      </c>
      <c r="R1807" s="137" t="s">
        <v>342</v>
      </c>
    </row>
    <row r="1808" spans="1:18" s="137" customFormat="1">
      <c r="A1808" s="137" t="s">
        <v>186</v>
      </c>
      <c r="B1808" s="137" t="s">
        <v>120</v>
      </c>
      <c r="C1808" s="137" t="s">
        <v>185</v>
      </c>
      <c r="D1808" s="137" t="s">
        <v>302</v>
      </c>
      <c r="E1808" s="137">
        <v>32760</v>
      </c>
      <c r="F1808" s="137" t="s">
        <v>5</v>
      </c>
      <c r="G1808" s="137" t="s">
        <v>28</v>
      </c>
      <c r="H1808" s="137" t="s">
        <v>341</v>
      </c>
      <c r="I1808" s="137">
        <v>513874655</v>
      </c>
      <c r="J1808" s="137" t="s">
        <v>180</v>
      </c>
      <c r="K1808" s="21">
        <v>46172.770949074074</v>
      </c>
      <c r="L1808" s="21">
        <v>46173.750833333332</v>
      </c>
      <c r="M1808" s="137" t="s">
        <v>364</v>
      </c>
      <c r="N1808" s="137" t="s">
        <v>365</v>
      </c>
      <c r="O1808" s="137" t="s">
        <v>35</v>
      </c>
      <c r="P1808" s="137">
        <v>0</v>
      </c>
      <c r="Q1808" s="137" t="s">
        <v>191</v>
      </c>
      <c r="R1808" s="137" t="s">
        <v>342</v>
      </c>
    </row>
    <row r="1809" spans="1:18" s="137" customFormat="1">
      <c r="A1809" s="137" t="s">
        <v>186</v>
      </c>
      <c r="B1809" s="137" t="s">
        <v>120</v>
      </c>
      <c r="C1809" s="137" t="s">
        <v>185</v>
      </c>
      <c r="D1809" s="137" t="s">
        <v>302</v>
      </c>
      <c r="E1809" s="137">
        <v>32760</v>
      </c>
      <c r="F1809" s="137" t="s">
        <v>5</v>
      </c>
      <c r="G1809" s="137" t="s">
        <v>28</v>
      </c>
      <c r="H1809" s="137" t="s">
        <v>341</v>
      </c>
      <c r="I1809" s="137">
        <v>513874655</v>
      </c>
      <c r="J1809" s="137" t="s">
        <v>180</v>
      </c>
      <c r="K1809" s="21">
        <v>46172.770949074074</v>
      </c>
      <c r="L1809" s="21">
        <v>46173.750833333332</v>
      </c>
      <c r="M1809" s="137" t="s">
        <v>364</v>
      </c>
      <c r="N1809" s="137" t="s">
        <v>366</v>
      </c>
      <c r="O1809" s="137" t="s">
        <v>35</v>
      </c>
      <c r="P1809" s="137">
        <v>0</v>
      </c>
      <c r="Q1809" s="137" t="s">
        <v>191</v>
      </c>
      <c r="R1809" s="137" t="s">
        <v>342</v>
      </c>
    </row>
    <row r="1810" spans="1:18" s="137" customFormat="1">
      <c r="A1810" s="137" t="s">
        <v>186</v>
      </c>
      <c r="B1810" s="137" t="s">
        <v>120</v>
      </c>
      <c r="C1810" s="137" t="s">
        <v>185</v>
      </c>
      <c r="D1810" s="137" t="s">
        <v>302</v>
      </c>
      <c r="E1810" s="137">
        <v>32760</v>
      </c>
      <c r="F1810" s="137" t="s">
        <v>5</v>
      </c>
      <c r="G1810" s="137" t="s">
        <v>28</v>
      </c>
      <c r="H1810" s="137" t="s">
        <v>341</v>
      </c>
      <c r="I1810" s="137">
        <v>513874655</v>
      </c>
      <c r="J1810" s="137" t="s">
        <v>180</v>
      </c>
      <c r="K1810" s="21">
        <v>46172.770949074074</v>
      </c>
      <c r="L1810" s="21">
        <v>46173.750833333332</v>
      </c>
      <c r="M1810" s="137" t="s">
        <v>364</v>
      </c>
      <c r="N1810" s="137" t="s">
        <v>367</v>
      </c>
      <c r="O1810" s="137" t="s">
        <v>41</v>
      </c>
      <c r="P1810" s="137">
        <v>0</v>
      </c>
      <c r="Q1810" s="137" t="s">
        <v>191</v>
      </c>
      <c r="R1810" s="137" t="s">
        <v>342</v>
      </c>
    </row>
    <row r="1811" spans="1:18" s="137" customFormat="1">
      <c r="A1811" s="137" t="s">
        <v>186</v>
      </c>
      <c r="B1811" s="137" t="s">
        <v>120</v>
      </c>
      <c r="C1811" s="137" t="s">
        <v>185</v>
      </c>
      <c r="D1811" s="137" t="s">
        <v>302</v>
      </c>
      <c r="E1811" s="137">
        <v>32760</v>
      </c>
      <c r="F1811" s="137" t="s">
        <v>5</v>
      </c>
      <c r="G1811" s="137" t="s">
        <v>28</v>
      </c>
      <c r="H1811" s="137" t="s">
        <v>341</v>
      </c>
      <c r="I1811" s="137">
        <v>513831755</v>
      </c>
      <c r="J1811" s="137" t="s">
        <v>180</v>
      </c>
      <c r="K1811" s="21">
        <v>46171.722974537035</v>
      </c>
      <c r="L1811" s="21">
        <v>46173.75341435185</v>
      </c>
      <c r="M1811" s="137" t="s">
        <v>287</v>
      </c>
      <c r="N1811" s="137" t="s">
        <v>287</v>
      </c>
      <c r="O1811" s="137" t="s">
        <v>35</v>
      </c>
      <c r="P1811" s="137">
        <v>0</v>
      </c>
      <c r="Q1811" s="137" t="s">
        <v>191</v>
      </c>
      <c r="R1811" s="137" t="s">
        <v>342</v>
      </c>
    </row>
    <row r="1812" spans="1:18" s="137" customFormat="1">
      <c r="A1812" s="137" t="s">
        <v>186</v>
      </c>
      <c r="B1812" s="137" t="s">
        <v>120</v>
      </c>
      <c r="C1812" s="137" t="s">
        <v>185</v>
      </c>
      <c r="D1812" s="137" t="s">
        <v>302</v>
      </c>
      <c r="E1812" s="137">
        <v>32760</v>
      </c>
      <c r="F1812" s="137" t="s">
        <v>5</v>
      </c>
      <c r="G1812" s="137" t="s">
        <v>28</v>
      </c>
      <c r="H1812" s="137" t="s">
        <v>341</v>
      </c>
      <c r="I1812" s="137">
        <v>513831755</v>
      </c>
      <c r="J1812" s="137" t="s">
        <v>180</v>
      </c>
      <c r="K1812" s="21">
        <v>46171.722974537035</v>
      </c>
      <c r="L1812" s="21">
        <v>46173.75341435185</v>
      </c>
      <c r="M1812" s="137" t="s">
        <v>343</v>
      </c>
      <c r="N1812" s="137" t="s">
        <v>288</v>
      </c>
      <c r="O1812" s="137" t="s">
        <v>39</v>
      </c>
      <c r="P1812" s="137">
        <v>0</v>
      </c>
      <c r="Q1812" s="137" t="s">
        <v>191</v>
      </c>
      <c r="R1812" s="137" t="s">
        <v>342</v>
      </c>
    </row>
    <row r="1813" spans="1:18" s="137" customFormat="1">
      <c r="A1813" s="137" t="s">
        <v>186</v>
      </c>
      <c r="B1813" s="137" t="s">
        <v>120</v>
      </c>
      <c r="C1813" s="137" t="s">
        <v>185</v>
      </c>
      <c r="D1813" s="137" t="s">
        <v>302</v>
      </c>
      <c r="E1813" s="137">
        <v>32760</v>
      </c>
      <c r="F1813" s="137" t="s">
        <v>5</v>
      </c>
      <c r="G1813" s="137" t="s">
        <v>28</v>
      </c>
      <c r="H1813" s="137" t="s">
        <v>341</v>
      </c>
      <c r="I1813" s="137">
        <v>513831755</v>
      </c>
      <c r="J1813" s="137" t="s">
        <v>180</v>
      </c>
      <c r="K1813" s="21">
        <v>46171.722974537035</v>
      </c>
      <c r="L1813" s="21">
        <v>46173.75341435185</v>
      </c>
      <c r="M1813" s="137" t="s">
        <v>343</v>
      </c>
      <c r="N1813" s="137" t="s">
        <v>193</v>
      </c>
      <c r="O1813" s="137" t="s">
        <v>35</v>
      </c>
      <c r="P1813" s="137">
        <v>0</v>
      </c>
      <c r="Q1813" s="137" t="s">
        <v>191</v>
      </c>
      <c r="R1813" s="137" t="s">
        <v>342</v>
      </c>
    </row>
    <row r="1814" spans="1:18" s="137" customFormat="1">
      <c r="A1814" s="137" t="s">
        <v>186</v>
      </c>
      <c r="B1814" s="137" t="s">
        <v>120</v>
      </c>
      <c r="C1814" s="137" t="s">
        <v>185</v>
      </c>
      <c r="D1814" s="137" t="s">
        <v>302</v>
      </c>
      <c r="E1814" s="137">
        <v>32760</v>
      </c>
      <c r="F1814" s="137" t="s">
        <v>5</v>
      </c>
      <c r="G1814" s="137" t="s">
        <v>28</v>
      </c>
      <c r="H1814" s="137" t="s">
        <v>341</v>
      </c>
      <c r="I1814" s="137">
        <v>513831755</v>
      </c>
      <c r="J1814" s="137" t="s">
        <v>180</v>
      </c>
      <c r="K1814" s="21">
        <v>46171.722974537035</v>
      </c>
      <c r="L1814" s="21">
        <v>46173.75341435185</v>
      </c>
      <c r="M1814" s="137" t="s">
        <v>344</v>
      </c>
      <c r="N1814" s="137" t="s">
        <v>345</v>
      </c>
      <c r="O1814" s="137" t="s">
        <v>39</v>
      </c>
      <c r="P1814" s="137">
        <v>0</v>
      </c>
      <c r="Q1814" s="137" t="s">
        <v>191</v>
      </c>
      <c r="R1814" s="137" t="s">
        <v>342</v>
      </c>
    </row>
    <row r="1815" spans="1:18" s="137" customFormat="1">
      <c r="A1815" s="137" t="s">
        <v>186</v>
      </c>
      <c r="B1815" s="137" t="s">
        <v>120</v>
      </c>
      <c r="C1815" s="137" t="s">
        <v>185</v>
      </c>
      <c r="D1815" s="137" t="s">
        <v>302</v>
      </c>
      <c r="E1815" s="137">
        <v>32760</v>
      </c>
      <c r="F1815" s="137" t="s">
        <v>5</v>
      </c>
      <c r="G1815" s="137" t="s">
        <v>28</v>
      </c>
      <c r="H1815" s="137" t="s">
        <v>341</v>
      </c>
      <c r="I1815" s="137">
        <v>513831755</v>
      </c>
      <c r="J1815" s="137" t="s">
        <v>180</v>
      </c>
      <c r="K1815" s="21">
        <v>46171.722974537035</v>
      </c>
      <c r="L1815" s="21">
        <v>46173.75341435185</v>
      </c>
      <c r="M1815" s="137" t="s">
        <v>344</v>
      </c>
      <c r="N1815" s="137" t="s">
        <v>346</v>
      </c>
      <c r="O1815" s="137" t="s">
        <v>39</v>
      </c>
      <c r="P1815" s="137">
        <v>0</v>
      </c>
      <c r="Q1815" s="137" t="s">
        <v>191</v>
      </c>
      <c r="R1815" s="137" t="s">
        <v>342</v>
      </c>
    </row>
    <row r="1816" spans="1:18" s="137" customFormat="1">
      <c r="A1816" s="137" t="s">
        <v>186</v>
      </c>
      <c r="B1816" s="137" t="s">
        <v>120</v>
      </c>
      <c r="C1816" s="137" t="s">
        <v>185</v>
      </c>
      <c r="D1816" s="137" t="s">
        <v>302</v>
      </c>
      <c r="E1816" s="137">
        <v>32760</v>
      </c>
      <c r="F1816" s="137" t="s">
        <v>5</v>
      </c>
      <c r="G1816" s="137" t="s">
        <v>28</v>
      </c>
      <c r="H1816" s="137" t="s">
        <v>341</v>
      </c>
      <c r="I1816" s="137">
        <v>513831755</v>
      </c>
      <c r="J1816" s="137" t="s">
        <v>180</v>
      </c>
      <c r="K1816" s="21">
        <v>46171.722974537035</v>
      </c>
      <c r="L1816" s="21">
        <v>46173.75341435185</v>
      </c>
      <c r="M1816" s="137" t="s">
        <v>347</v>
      </c>
      <c r="N1816" s="137" t="s">
        <v>348</v>
      </c>
      <c r="O1816" s="137" t="s">
        <v>41</v>
      </c>
      <c r="P1816" s="137">
        <v>0</v>
      </c>
      <c r="Q1816" s="137" t="s">
        <v>191</v>
      </c>
      <c r="R1816" s="137" t="s">
        <v>342</v>
      </c>
    </row>
    <row r="1817" spans="1:18" s="137" customFormat="1">
      <c r="A1817" s="137" t="s">
        <v>186</v>
      </c>
      <c r="B1817" s="137" t="s">
        <v>120</v>
      </c>
      <c r="C1817" s="137" t="s">
        <v>185</v>
      </c>
      <c r="D1817" s="137" t="s">
        <v>302</v>
      </c>
      <c r="E1817" s="137">
        <v>32760</v>
      </c>
      <c r="F1817" s="137" t="s">
        <v>5</v>
      </c>
      <c r="G1817" s="137" t="s">
        <v>28</v>
      </c>
      <c r="H1817" s="137" t="s">
        <v>341</v>
      </c>
      <c r="I1817" s="137">
        <v>513831755</v>
      </c>
      <c r="J1817" s="137" t="s">
        <v>180</v>
      </c>
      <c r="K1817" s="21">
        <v>46171.722974537035</v>
      </c>
      <c r="L1817" s="21">
        <v>46173.75341435185</v>
      </c>
      <c r="M1817" s="137" t="s">
        <v>347</v>
      </c>
      <c r="N1817" s="137" t="s">
        <v>349</v>
      </c>
      <c r="O1817" s="137" t="s">
        <v>39</v>
      </c>
      <c r="P1817" s="137">
        <v>0</v>
      </c>
      <c r="Q1817" s="137" t="s">
        <v>191</v>
      </c>
      <c r="R1817" s="137" t="s">
        <v>342</v>
      </c>
    </row>
    <row r="1818" spans="1:18" s="137" customFormat="1">
      <c r="A1818" s="137" t="s">
        <v>186</v>
      </c>
      <c r="B1818" s="137" t="s">
        <v>120</v>
      </c>
      <c r="C1818" s="137" t="s">
        <v>185</v>
      </c>
      <c r="D1818" s="137" t="s">
        <v>302</v>
      </c>
      <c r="E1818" s="137">
        <v>32760</v>
      </c>
      <c r="F1818" s="137" t="s">
        <v>5</v>
      </c>
      <c r="G1818" s="137" t="s">
        <v>28</v>
      </c>
      <c r="H1818" s="137" t="s">
        <v>341</v>
      </c>
      <c r="I1818" s="137">
        <v>513831755</v>
      </c>
      <c r="J1818" s="137" t="s">
        <v>180</v>
      </c>
      <c r="K1818" s="21">
        <v>46171.722974537035</v>
      </c>
      <c r="L1818" s="21">
        <v>46173.75341435185</v>
      </c>
      <c r="M1818" s="137" t="s">
        <v>347</v>
      </c>
      <c r="N1818" s="137" t="s">
        <v>329</v>
      </c>
      <c r="O1818" s="137" t="s">
        <v>35</v>
      </c>
      <c r="P1818" s="137">
        <v>0</v>
      </c>
      <c r="Q1818" s="137" t="s">
        <v>191</v>
      </c>
      <c r="R1818" s="137" t="s">
        <v>342</v>
      </c>
    </row>
    <row r="1819" spans="1:18" s="137" customFormat="1">
      <c r="A1819" s="137" t="s">
        <v>186</v>
      </c>
      <c r="B1819" s="137" t="s">
        <v>120</v>
      </c>
      <c r="C1819" s="137" t="s">
        <v>185</v>
      </c>
      <c r="D1819" s="137" t="s">
        <v>302</v>
      </c>
      <c r="E1819" s="137">
        <v>32760</v>
      </c>
      <c r="F1819" s="137" t="s">
        <v>5</v>
      </c>
      <c r="G1819" s="137" t="s">
        <v>28</v>
      </c>
      <c r="H1819" s="137" t="s">
        <v>341</v>
      </c>
      <c r="I1819" s="137">
        <v>513831755</v>
      </c>
      <c r="J1819" s="137" t="s">
        <v>180</v>
      </c>
      <c r="K1819" s="21">
        <v>46171.722974537035</v>
      </c>
      <c r="L1819" s="21">
        <v>46173.75341435185</v>
      </c>
      <c r="M1819" s="137" t="s">
        <v>347</v>
      </c>
      <c r="N1819" s="137" t="s">
        <v>194</v>
      </c>
      <c r="O1819" s="137" t="s">
        <v>41</v>
      </c>
      <c r="P1819" s="137">
        <v>0</v>
      </c>
      <c r="Q1819" s="137" t="s">
        <v>191</v>
      </c>
      <c r="R1819" s="137" t="s">
        <v>342</v>
      </c>
    </row>
    <row r="1820" spans="1:18" s="137" customFormat="1">
      <c r="A1820" s="137" t="s">
        <v>186</v>
      </c>
      <c r="B1820" s="137" t="s">
        <v>120</v>
      </c>
      <c r="C1820" s="137" t="s">
        <v>185</v>
      </c>
      <c r="D1820" s="137" t="s">
        <v>302</v>
      </c>
      <c r="E1820" s="137">
        <v>32760</v>
      </c>
      <c r="F1820" s="137" t="s">
        <v>5</v>
      </c>
      <c r="G1820" s="137" t="s">
        <v>28</v>
      </c>
      <c r="H1820" s="137" t="s">
        <v>341</v>
      </c>
      <c r="I1820" s="137">
        <v>513831755</v>
      </c>
      <c r="J1820" s="137" t="s">
        <v>180</v>
      </c>
      <c r="K1820" s="21">
        <v>46171.722974537035</v>
      </c>
      <c r="L1820" s="21">
        <v>46173.75341435185</v>
      </c>
      <c r="M1820" s="137" t="s">
        <v>347</v>
      </c>
      <c r="N1820" s="137" t="s">
        <v>350</v>
      </c>
      <c r="O1820" s="137" t="s">
        <v>39</v>
      </c>
      <c r="P1820" s="137">
        <v>0</v>
      </c>
      <c r="Q1820" s="137" t="s">
        <v>191</v>
      </c>
      <c r="R1820" s="137" t="s">
        <v>342</v>
      </c>
    </row>
    <row r="1821" spans="1:18" s="137" customFormat="1">
      <c r="A1821" s="137" t="s">
        <v>186</v>
      </c>
      <c r="B1821" s="137" t="s">
        <v>120</v>
      </c>
      <c r="C1821" s="137" t="s">
        <v>185</v>
      </c>
      <c r="D1821" s="137" t="s">
        <v>302</v>
      </c>
      <c r="E1821" s="137">
        <v>32760</v>
      </c>
      <c r="F1821" s="137" t="s">
        <v>5</v>
      </c>
      <c r="G1821" s="137" t="s">
        <v>28</v>
      </c>
      <c r="H1821" s="137" t="s">
        <v>341</v>
      </c>
      <c r="I1821" s="137">
        <v>513831755</v>
      </c>
      <c r="J1821" s="137" t="s">
        <v>180</v>
      </c>
      <c r="K1821" s="21">
        <v>46171.722974537035</v>
      </c>
      <c r="L1821" s="21">
        <v>46173.75341435185</v>
      </c>
      <c r="M1821" s="137" t="s">
        <v>347</v>
      </c>
      <c r="N1821" s="137" t="s">
        <v>195</v>
      </c>
      <c r="O1821" s="137" t="s">
        <v>41</v>
      </c>
      <c r="P1821" s="137">
        <v>0</v>
      </c>
      <c r="Q1821" s="137" t="s">
        <v>191</v>
      </c>
      <c r="R1821" s="137" t="s">
        <v>342</v>
      </c>
    </row>
    <row r="1822" spans="1:18" s="137" customFormat="1">
      <c r="A1822" s="137" t="s">
        <v>186</v>
      </c>
      <c r="B1822" s="137" t="s">
        <v>120</v>
      </c>
      <c r="C1822" s="137" t="s">
        <v>185</v>
      </c>
      <c r="D1822" s="137" t="s">
        <v>302</v>
      </c>
      <c r="E1822" s="137">
        <v>32760</v>
      </c>
      <c r="F1822" s="137" t="s">
        <v>5</v>
      </c>
      <c r="G1822" s="137" t="s">
        <v>28</v>
      </c>
      <c r="H1822" s="137" t="s">
        <v>341</v>
      </c>
      <c r="I1822" s="137">
        <v>513831755</v>
      </c>
      <c r="J1822" s="137" t="s">
        <v>180</v>
      </c>
      <c r="K1822" s="21">
        <v>46171.722974537035</v>
      </c>
      <c r="L1822" s="21">
        <v>46173.75341435185</v>
      </c>
      <c r="M1822" s="137" t="s">
        <v>347</v>
      </c>
      <c r="N1822" s="137" t="s">
        <v>351</v>
      </c>
      <c r="O1822" s="137" t="s">
        <v>35</v>
      </c>
      <c r="P1822" s="137">
        <v>0</v>
      </c>
      <c r="Q1822" s="137" t="s">
        <v>191</v>
      </c>
      <c r="R1822" s="137" t="s">
        <v>342</v>
      </c>
    </row>
    <row r="1823" spans="1:18" s="137" customFormat="1">
      <c r="A1823" s="137" t="s">
        <v>186</v>
      </c>
      <c r="B1823" s="137" t="s">
        <v>120</v>
      </c>
      <c r="C1823" s="137" t="s">
        <v>185</v>
      </c>
      <c r="D1823" s="137" t="s">
        <v>302</v>
      </c>
      <c r="E1823" s="137">
        <v>32760</v>
      </c>
      <c r="F1823" s="137" t="s">
        <v>5</v>
      </c>
      <c r="G1823" s="137" t="s">
        <v>28</v>
      </c>
      <c r="H1823" s="137" t="s">
        <v>341</v>
      </c>
      <c r="I1823" s="137">
        <v>513831755</v>
      </c>
      <c r="J1823" s="137" t="s">
        <v>180</v>
      </c>
      <c r="K1823" s="21">
        <v>46171.722974537035</v>
      </c>
      <c r="L1823" s="21">
        <v>46173.75341435185</v>
      </c>
      <c r="M1823" s="137" t="s">
        <v>347</v>
      </c>
      <c r="N1823" s="137" t="s">
        <v>196</v>
      </c>
      <c r="O1823" s="137" t="s">
        <v>41</v>
      </c>
      <c r="P1823" s="137">
        <v>0</v>
      </c>
      <c r="Q1823" s="137" t="s">
        <v>191</v>
      </c>
      <c r="R1823" s="137" t="s">
        <v>342</v>
      </c>
    </row>
    <row r="1824" spans="1:18" s="137" customFormat="1">
      <c r="A1824" s="137" t="s">
        <v>186</v>
      </c>
      <c r="B1824" s="137" t="s">
        <v>120</v>
      </c>
      <c r="C1824" s="137" t="s">
        <v>185</v>
      </c>
      <c r="D1824" s="137" t="s">
        <v>302</v>
      </c>
      <c r="E1824" s="137">
        <v>32760</v>
      </c>
      <c r="F1824" s="137" t="s">
        <v>5</v>
      </c>
      <c r="G1824" s="137" t="s">
        <v>28</v>
      </c>
      <c r="H1824" s="137" t="s">
        <v>341</v>
      </c>
      <c r="I1824" s="137">
        <v>513831755</v>
      </c>
      <c r="J1824" s="137" t="s">
        <v>180</v>
      </c>
      <c r="K1824" s="21">
        <v>46171.722974537035</v>
      </c>
      <c r="L1824" s="21">
        <v>46173.75341435185</v>
      </c>
      <c r="M1824" s="137" t="s">
        <v>352</v>
      </c>
      <c r="N1824" s="137" t="s">
        <v>352</v>
      </c>
      <c r="O1824" s="137" t="s">
        <v>35</v>
      </c>
      <c r="P1824" s="137">
        <v>0</v>
      </c>
      <c r="Q1824" s="137" t="s">
        <v>191</v>
      </c>
      <c r="R1824" s="137" t="s">
        <v>342</v>
      </c>
    </row>
    <row r="1825" spans="1:19" s="137" customFormat="1">
      <c r="A1825" s="137" t="s">
        <v>186</v>
      </c>
      <c r="B1825" s="137" t="s">
        <v>120</v>
      </c>
      <c r="C1825" s="137" t="s">
        <v>185</v>
      </c>
      <c r="D1825" s="137" t="s">
        <v>302</v>
      </c>
      <c r="E1825" s="137">
        <v>32760</v>
      </c>
      <c r="F1825" s="137" t="s">
        <v>5</v>
      </c>
      <c r="G1825" s="137" t="s">
        <v>28</v>
      </c>
      <c r="H1825" s="137" t="s">
        <v>341</v>
      </c>
      <c r="I1825" s="137">
        <v>513831755</v>
      </c>
      <c r="J1825" s="137" t="s">
        <v>180</v>
      </c>
      <c r="K1825" s="21">
        <v>46171.722974537035</v>
      </c>
      <c r="L1825" s="21">
        <v>46173.75341435185</v>
      </c>
      <c r="M1825" s="137" t="s">
        <v>353</v>
      </c>
      <c r="N1825" s="137" t="s">
        <v>197</v>
      </c>
      <c r="O1825" s="137" t="s">
        <v>41</v>
      </c>
      <c r="P1825" s="137">
        <v>0</v>
      </c>
      <c r="Q1825" s="137" t="s">
        <v>191</v>
      </c>
      <c r="R1825" s="137" t="s">
        <v>342</v>
      </c>
    </row>
    <row r="1826" spans="1:19" s="137" customFormat="1">
      <c r="A1826" s="137" t="s">
        <v>186</v>
      </c>
      <c r="B1826" s="137" t="s">
        <v>120</v>
      </c>
      <c r="C1826" s="137" t="s">
        <v>185</v>
      </c>
      <c r="D1826" s="137" t="s">
        <v>302</v>
      </c>
      <c r="E1826" s="137">
        <v>32760</v>
      </c>
      <c r="F1826" s="137" t="s">
        <v>5</v>
      </c>
      <c r="G1826" s="137" t="s">
        <v>28</v>
      </c>
      <c r="H1826" s="137" t="s">
        <v>341</v>
      </c>
      <c r="I1826" s="137">
        <v>513831755</v>
      </c>
      <c r="J1826" s="137" t="s">
        <v>180</v>
      </c>
      <c r="K1826" s="21">
        <v>46171.722974537035</v>
      </c>
      <c r="L1826" s="21">
        <v>46173.75341435185</v>
      </c>
      <c r="M1826" s="137" t="s">
        <v>353</v>
      </c>
      <c r="N1826" s="137" t="s">
        <v>330</v>
      </c>
      <c r="O1826" s="137" t="s">
        <v>41</v>
      </c>
      <c r="P1826" s="137">
        <v>0</v>
      </c>
      <c r="Q1826" s="137" t="s">
        <v>191</v>
      </c>
      <c r="R1826" s="137" t="s">
        <v>342</v>
      </c>
    </row>
    <row r="1827" spans="1:19" s="137" customFormat="1">
      <c r="A1827" s="137" t="s">
        <v>186</v>
      </c>
      <c r="B1827" s="137" t="s">
        <v>120</v>
      </c>
      <c r="C1827" s="137" t="s">
        <v>185</v>
      </c>
      <c r="D1827" s="137" t="s">
        <v>302</v>
      </c>
      <c r="E1827" s="137">
        <v>32760</v>
      </c>
      <c r="F1827" s="137" t="s">
        <v>5</v>
      </c>
      <c r="G1827" s="137" t="s">
        <v>28</v>
      </c>
      <c r="H1827" s="137" t="s">
        <v>341</v>
      </c>
      <c r="I1827" s="137">
        <v>513831755</v>
      </c>
      <c r="J1827" s="137" t="s">
        <v>180</v>
      </c>
      <c r="K1827" s="21">
        <v>46171.722974537035</v>
      </c>
      <c r="L1827" s="21">
        <v>46173.75341435185</v>
      </c>
      <c r="M1827" s="137" t="s">
        <v>353</v>
      </c>
      <c r="N1827" s="137" t="s">
        <v>354</v>
      </c>
      <c r="O1827" s="137" t="s">
        <v>39</v>
      </c>
      <c r="P1827" s="137">
        <v>0</v>
      </c>
      <c r="Q1827" s="137" t="s">
        <v>191</v>
      </c>
      <c r="R1827" s="137" t="s">
        <v>342</v>
      </c>
    </row>
    <row r="1828" spans="1:19" s="137" customFormat="1">
      <c r="A1828" s="137" t="s">
        <v>186</v>
      </c>
      <c r="B1828" s="137" t="s">
        <v>120</v>
      </c>
      <c r="C1828" s="137" t="s">
        <v>185</v>
      </c>
      <c r="D1828" s="137" t="s">
        <v>302</v>
      </c>
      <c r="E1828" s="137">
        <v>32760</v>
      </c>
      <c r="F1828" s="137" t="s">
        <v>5</v>
      </c>
      <c r="G1828" s="137" t="s">
        <v>28</v>
      </c>
      <c r="H1828" s="137" t="s">
        <v>341</v>
      </c>
      <c r="I1828" s="137">
        <v>513831755</v>
      </c>
      <c r="J1828" s="137" t="s">
        <v>180</v>
      </c>
      <c r="K1828" s="21">
        <v>46171.722974537035</v>
      </c>
      <c r="L1828" s="21">
        <v>46173.75341435185</v>
      </c>
      <c r="M1828" s="137" t="s">
        <v>353</v>
      </c>
      <c r="N1828" s="137" t="s">
        <v>355</v>
      </c>
      <c r="O1828" s="137" t="s">
        <v>35</v>
      </c>
      <c r="P1828" s="137">
        <v>0</v>
      </c>
      <c r="Q1828" s="137" t="s">
        <v>191</v>
      </c>
      <c r="R1828" s="137" t="s">
        <v>342</v>
      </c>
    </row>
    <row r="1829" spans="1:19" s="137" customFormat="1">
      <c r="A1829" s="137" t="s">
        <v>186</v>
      </c>
      <c r="B1829" s="137" t="s">
        <v>120</v>
      </c>
      <c r="C1829" s="137" t="s">
        <v>185</v>
      </c>
      <c r="D1829" s="137" t="s">
        <v>302</v>
      </c>
      <c r="E1829" s="137">
        <v>32760</v>
      </c>
      <c r="F1829" s="137" t="s">
        <v>5</v>
      </c>
      <c r="G1829" s="137" t="s">
        <v>28</v>
      </c>
      <c r="H1829" s="137" t="s">
        <v>341</v>
      </c>
      <c r="I1829" s="137">
        <v>513831755</v>
      </c>
      <c r="J1829" s="137" t="s">
        <v>180</v>
      </c>
      <c r="K1829" s="21">
        <v>46171.722974537035</v>
      </c>
      <c r="L1829" s="21">
        <v>46173.75341435185</v>
      </c>
      <c r="M1829" s="137" t="s">
        <v>353</v>
      </c>
      <c r="N1829" s="137" t="s">
        <v>356</v>
      </c>
      <c r="O1829" s="137" t="s">
        <v>39</v>
      </c>
      <c r="P1829" s="137">
        <v>0</v>
      </c>
      <c r="Q1829" s="137" t="s">
        <v>191</v>
      </c>
      <c r="R1829" s="137" t="s">
        <v>342</v>
      </c>
    </row>
    <row r="1830" spans="1:19" s="137" customFormat="1">
      <c r="A1830" s="137" t="s">
        <v>186</v>
      </c>
      <c r="B1830" s="137" t="s">
        <v>120</v>
      </c>
      <c r="C1830" s="137" t="s">
        <v>185</v>
      </c>
      <c r="D1830" s="137" t="s">
        <v>302</v>
      </c>
      <c r="E1830" s="137">
        <v>32760</v>
      </c>
      <c r="F1830" s="137" t="s">
        <v>5</v>
      </c>
      <c r="G1830" s="137" t="s">
        <v>28</v>
      </c>
      <c r="H1830" s="137" t="s">
        <v>341</v>
      </c>
      <c r="I1830" s="137">
        <v>513831755</v>
      </c>
      <c r="J1830" s="137" t="s">
        <v>180</v>
      </c>
      <c r="K1830" s="21">
        <v>46171.722974537035</v>
      </c>
      <c r="L1830" s="21">
        <v>46173.75341435185</v>
      </c>
      <c r="M1830" s="137" t="s">
        <v>353</v>
      </c>
      <c r="N1830" s="137" t="s">
        <v>357</v>
      </c>
      <c r="O1830" s="137" t="s">
        <v>39</v>
      </c>
      <c r="P1830" s="137">
        <v>0</v>
      </c>
      <c r="Q1830" s="137" t="s">
        <v>191</v>
      </c>
      <c r="R1830" s="137" t="s">
        <v>342</v>
      </c>
    </row>
    <row r="1831" spans="1:19" s="137" customFormat="1">
      <c r="A1831" s="137" t="s">
        <v>186</v>
      </c>
      <c r="B1831" s="137" t="s">
        <v>120</v>
      </c>
      <c r="C1831" s="137" t="s">
        <v>185</v>
      </c>
      <c r="D1831" s="137" t="s">
        <v>302</v>
      </c>
      <c r="E1831" s="137">
        <v>32760</v>
      </c>
      <c r="F1831" s="137" t="s">
        <v>5</v>
      </c>
      <c r="G1831" s="137" t="s">
        <v>28</v>
      </c>
      <c r="H1831" s="137" t="s">
        <v>341</v>
      </c>
      <c r="I1831" s="137">
        <v>513831755</v>
      </c>
      <c r="J1831" s="137" t="s">
        <v>180</v>
      </c>
      <c r="K1831" s="21">
        <v>46171.722974537035</v>
      </c>
      <c r="L1831" s="21">
        <v>46173.75341435185</v>
      </c>
      <c r="M1831" s="137" t="s">
        <v>358</v>
      </c>
      <c r="N1831" s="137" t="s">
        <v>359</v>
      </c>
      <c r="O1831" s="137" t="s">
        <v>39</v>
      </c>
      <c r="P1831" s="137">
        <v>0</v>
      </c>
      <c r="Q1831" s="137" t="s">
        <v>191</v>
      </c>
      <c r="R1831" s="137" t="s">
        <v>342</v>
      </c>
    </row>
    <row r="1832" spans="1:19" s="137" customFormat="1">
      <c r="A1832" s="137" t="s">
        <v>186</v>
      </c>
      <c r="B1832" s="137" t="s">
        <v>120</v>
      </c>
      <c r="C1832" s="137" t="s">
        <v>185</v>
      </c>
      <c r="D1832" s="137" t="s">
        <v>302</v>
      </c>
      <c r="E1832" s="137">
        <v>32760</v>
      </c>
      <c r="F1832" s="137" t="s">
        <v>5</v>
      </c>
      <c r="G1832" s="137" t="s">
        <v>28</v>
      </c>
      <c r="H1832" s="137" t="s">
        <v>341</v>
      </c>
      <c r="I1832" s="137">
        <v>513831755</v>
      </c>
      <c r="J1832" s="137" t="s">
        <v>180</v>
      </c>
      <c r="K1832" s="21">
        <v>46171.722974537035</v>
      </c>
      <c r="L1832" s="21">
        <v>46173.75341435185</v>
      </c>
      <c r="M1832" s="137" t="s">
        <v>358</v>
      </c>
      <c r="N1832" s="137" t="s">
        <v>360</v>
      </c>
      <c r="O1832" s="137" t="s">
        <v>35</v>
      </c>
      <c r="P1832" s="137">
        <v>0</v>
      </c>
      <c r="Q1832" s="137" t="s">
        <v>191</v>
      </c>
      <c r="R1832" s="137" t="s">
        <v>342</v>
      </c>
    </row>
    <row r="1833" spans="1:19" s="137" customFormat="1">
      <c r="A1833" s="137" t="s">
        <v>186</v>
      </c>
      <c r="B1833" s="137" t="s">
        <v>120</v>
      </c>
      <c r="C1833" s="137" t="s">
        <v>185</v>
      </c>
      <c r="D1833" s="137" t="s">
        <v>302</v>
      </c>
      <c r="E1833" s="137">
        <v>32760</v>
      </c>
      <c r="F1833" s="137" t="s">
        <v>5</v>
      </c>
      <c r="G1833" s="137" t="s">
        <v>28</v>
      </c>
      <c r="H1833" s="137" t="s">
        <v>341</v>
      </c>
      <c r="I1833" s="137">
        <v>513831755</v>
      </c>
      <c r="J1833" s="137" t="s">
        <v>180</v>
      </c>
      <c r="K1833" s="21">
        <v>46171.722974537035</v>
      </c>
      <c r="L1833" s="21">
        <v>46173.75341435185</v>
      </c>
      <c r="M1833" s="137" t="s">
        <v>358</v>
      </c>
      <c r="N1833" s="137" t="s">
        <v>361</v>
      </c>
      <c r="O1833" s="137" t="s">
        <v>41</v>
      </c>
      <c r="P1833" s="137">
        <v>0</v>
      </c>
      <c r="Q1833" s="137" t="s">
        <v>191</v>
      </c>
      <c r="R1833" s="137" t="s">
        <v>342</v>
      </c>
    </row>
    <row r="1834" spans="1:19" s="137" customFormat="1">
      <c r="A1834" s="137" t="s">
        <v>186</v>
      </c>
      <c r="B1834" s="137" t="s">
        <v>120</v>
      </c>
      <c r="C1834" s="137" t="s">
        <v>185</v>
      </c>
      <c r="D1834" s="137" t="s">
        <v>302</v>
      </c>
      <c r="E1834" s="137">
        <v>32760</v>
      </c>
      <c r="F1834" s="137" t="s">
        <v>5</v>
      </c>
      <c r="G1834" s="137" t="s">
        <v>28</v>
      </c>
      <c r="H1834" s="137" t="s">
        <v>341</v>
      </c>
      <c r="I1834" s="137">
        <v>513831755</v>
      </c>
      <c r="J1834" s="137" t="s">
        <v>180</v>
      </c>
      <c r="K1834" s="21">
        <v>46171.722974537035</v>
      </c>
      <c r="L1834" s="21">
        <v>46173.75341435185</v>
      </c>
      <c r="M1834" s="137" t="s">
        <v>362</v>
      </c>
      <c r="N1834" s="137" t="s">
        <v>363</v>
      </c>
      <c r="O1834" s="137" t="s">
        <v>37</v>
      </c>
      <c r="P1834" s="137">
        <v>0</v>
      </c>
      <c r="Q1834" s="137" t="s">
        <v>191</v>
      </c>
      <c r="R1834" s="137" t="s">
        <v>342</v>
      </c>
    </row>
    <row r="1835" spans="1:19" s="137" customFormat="1">
      <c r="A1835" s="137" t="s">
        <v>186</v>
      </c>
      <c r="B1835" s="137" t="s">
        <v>120</v>
      </c>
      <c r="C1835" s="137" t="s">
        <v>185</v>
      </c>
      <c r="D1835" s="137" t="s">
        <v>302</v>
      </c>
      <c r="E1835" s="137">
        <v>32760</v>
      </c>
      <c r="F1835" s="137" t="s">
        <v>5</v>
      </c>
      <c r="G1835" s="137" t="s">
        <v>28</v>
      </c>
      <c r="H1835" s="137" t="s">
        <v>341</v>
      </c>
      <c r="I1835" s="137">
        <v>513831755</v>
      </c>
      <c r="J1835" s="137" t="s">
        <v>180</v>
      </c>
      <c r="K1835" s="21">
        <v>46171.722974537035</v>
      </c>
      <c r="L1835" s="21">
        <v>46173.75341435185</v>
      </c>
      <c r="M1835" s="137" t="s">
        <v>364</v>
      </c>
      <c r="N1835" s="137" t="s">
        <v>365</v>
      </c>
      <c r="O1835" s="137" t="s">
        <v>35</v>
      </c>
      <c r="P1835" s="137">
        <v>0</v>
      </c>
      <c r="Q1835" s="137" t="s">
        <v>191</v>
      </c>
      <c r="R1835" s="137" t="s">
        <v>342</v>
      </c>
    </row>
    <row r="1836" spans="1:19" s="137" customFormat="1">
      <c r="A1836" s="137" t="s">
        <v>186</v>
      </c>
      <c r="B1836" s="137" t="s">
        <v>120</v>
      </c>
      <c r="C1836" s="137" t="s">
        <v>185</v>
      </c>
      <c r="D1836" s="137" t="s">
        <v>302</v>
      </c>
      <c r="E1836" s="137">
        <v>32760</v>
      </c>
      <c r="F1836" s="137" t="s">
        <v>5</v>
      </c>
      <c r="G1836" s="137" t="s">
        <v>28</v>
      </c>
      <c r="H1836" s="137" t="s">
        <v>341</v>
      </c>
      <c r="I1836" s="137">
        <v>513831755</v>
      </c>
      <c r="J1836" s="137" t="s">
        <v>180</v>
      </c>
      <c r="K1836" s="21">
        <v>46171.722974537035</v>
      </c>
      <c r="L1836" s="21">
        <v>46173.75341435185</v>
      </c>
      <c r="M1836" s="137" t="s">
        <v>364</v>
      </c>
      <c r="N1836" s="137" t="s">
        <v>366</v>
      </c>
      <c r="O1836" s="137" t="s">
        <v>35</v>
      </c>
      <c r="P1836" s="137">
        <v>0</v>
      </c>
      <c r="Q1836" s="137" t="s">
        <v>191</v>
      </c>
      <c r="R1836" s="137" t="s">
        <v>342</v>
      </c>
    </row>
    <row r="1837" spans="1:19" s="137" customFormat="1">
      <c r="A1837" s="137" t="s">
        <v>186</v>
      </c>
      <c r="B1837" s="137" t="s">
        <v>120</v>
      </c>
      <c r="C1837" s="137" t="s">
        <v>185</v>
      </c>
      <c r="D1837" s="137" t="s">
        <v>302</v>
      </c>
      <c r="E1837" s="137">
        <v>32760</v>
      </c>
      <c r="F1837" s="137" t="s">
        <v>5</v>
      </c>
      <c r="G1837" s="137" t="s">
        <v>28</v>
      </c>
      <c r="H1837" s="137" t="s">
        <v>341</v>
      </c>
      <c r="I1837" s="137">
        <v>513831755</v>
      </c>
      <c r="J1837" s="137" t="s">
        <v>180</v>
      </c>
      <c r="K1837" s="21">
        <v>46171.722974537035</v>
      </c>
      <c r="L1837" s="21">
        <v>46173.75341435185</v>
      </c>
      <c r="M1837" s="137" t="s">
        <v>364</v>
      </c>
      <c r="N1837" s="137" t="s">
        <v>367</v>
      </c>
      <c r="O1837" s="137" t="s">
        <v>41</v>
      </c>
      <c r="P1837" s="137">
        <v>0</v>
      </c>
      <c r="Q1837" s="137" t="s">
        <v>191</v>
      </c>
      <c r="R1837" s="137" t="s">
        <v>342</v>
      </c>
    </row>
    <row r="1838" spans="1:19" s="137" customFormat="1">
      <c r="A1838" s="137" t="s">
        <v>186</v>
      </c>
      <c r="B1838" s="137" t="s">
        <v>120</v>
      </c>
      <c r="C1838" s="137" t="s">
        <v>185</v>
      </c>
      <c r="D1838" s="137" t="s">
        <v>310</v>
      </c>
      <c r="E1838" s="137">
        <v>31924</v>
      </c>
      <c r="F1838" s="137" t="s">
        <v>5</v>
      </c>
      <c r="G1838" s="137" t="s">
        <v>28</v>
      </c>
      <c r="H1838" s="137" t="s">
        <v>341</v>
      </c>
      <c r="I1838" s="137">
        <v>513820605</v>
      </c>
      <c r="J1838" s="137" t="s">
        <v>180</v>
      </c>
      <c r="K1838" s="21">
        <v>46171.390902777777</v>
      </c>
      <c r="L1838" s="21">
        <v>46173.764178240737</v>
      </c>
      <c r="M1838" s="137" t="s">
        <v>287</v>
      </c>
      <c r="N1838" s="137" t="s">
        <v>287</v>
      </c>
      <c r="O1838" s="137" t="s">
        <v>35</v>
      </c>
      <c r="P1838" s="137">
        <v>0</v>
      </c>
      <c r="Q1838" s="137" t="s">
        <v>191</v>
      </c>
      <c r="R1838" s="137" t="s">
        <v>342</v>
      </c>
      <c r="S1838" s="137" t="s">
        <v>181</v>
      </c>
    </row>
    <row r="1839" spans="1:19" s="137" customFormat="1">
      <c r="A1839" s="137" t="s">
        <v>186</v>
      </c>
      <c r="B1839" s="137" t="s">
        <v>120</v>
      </c>
      <c r="C1839" s="137" t="s">
        <v>185</v>
      </c>
      <c r="D1839" s="137" t="s">
        <v>310</v>
      </c>
      <c r="E1839" s="137">
        <v>31924</v>
      </c>
      <c r="F1839" s="137" t="s">
        <v>5</v>
      </c>
      <c r="G1839" s="137" t="s">
        <v>28</v>
      </c>
      <c r="H1839" s="137" t="s">
        <v>341</v>
      </c>
      <c r="I1839" s="137">
        <v>513820605</v>
      </c>
      <c r="J1839" s="137" t="s">
        <v>180</v>
      </c>
      <c r="K1839" s="21">
        <v>46171.390902777777</v>
      </c>
      <c r="L1839" s="21">
        <v>46173.764178240737</v>
      </c>
      <c r="M1839" s="137" t="s">
        <v>343</v>
      </c>
      <c r="N1839" s="137" t="s">
        <v>288</v>
      </c>
      <c r="O1839" s="137" t="s">
        <v>39</v>
      </c>
      <c r="P1839" s="137">
        <v>0</v>
      </c>
      <c r="Q1839" s="137" t="s">
        <v>191</v>
      </c>
      <c r="R1839" s="137" t="s">
        <v>342</v>
      </c>
      <c r="S1839" s="137" t="s">
        <v>181</v>
      </c>
    </row>
    <row r="1840" spans="1:19" s="137" customFormat="1">
      <c r="A1840" s="137" t="s">
        <v>186</v>
      </c>
      <c r="B1840" s="137" t="s">
        <v>120</v>
      </c>
      <c r="C1840" s="137" t="s">
        <v>185</v>
      </c>
      <c r="D1840" s="137" t="s">
        <v>310</v>
      </c>
      <c r="E1840" s="137">
        <v>31924</v>
      </c>
      <c r="F1840" s="137" t="s">
        <v>5</v>
      </c>
      <c r="G1840" s="137" t="s">
        <v>28</v>
      </c>
      <c r="H1840" s="137" t="s">
        <v>341</v>
      </c>
      <c r="I1840" s="137">
        <v>513820605</v>
      </c>
      <c r="J1840" s="137" t="s">
        <v>180</v>
      </c>
      <c r="K1840" s="21">
        <v>46171.390902777777</v>
      </c>
      <c r="L1840" s="21">
        <v>46173.764178240737</v>
      </c>
      <c r="M1840" s="137" t="s">
        <v>343</v>
      </c>
      <c r="N1840" s="137" t="s">
        <v>193</v>
      </c>
      <c r="O1840" s="137" t="s">
        <v>35</v>
      </c>
      <c r="P1840" s="137">
        <v>0</v>
      </c>
      <c r="Q1840" s="137" t="s">
        <v>191</v>
      </c>
      <c r="R1840" s="137" t="s">
        <v>342</v>
      </c>
      <c r="S1840" s="137" t="s">
        <v>181</v>
      </c>
    </row>
    <row r="1841" spans="1:19" s="137" customFormat="1">
      <c r="A1841" s="137" t="s">
        <v>186</v>
      </c>
      <c r="B1841" s="137" t="s">
        <v>120</v>
      </c>
      <c r="C1841" s="137" t="s">
        <v>185</v>
      </c>
      <c r="D1841" s="137" t="s">
        <v>310</v>
      </c>
      <c r="E1841" s="137">
        <v>31924</v>
      </c>
      <c r="F1841" s="137" t="s">
        <v>5</v>
      </c>
      <c r="G1841" s="137" t="s">
        <v>28</v>
      </c>
      <c r="H1841" s="137" t="s">
        <v>341</v>
      </c>
      <c r="I1841" s="137">
        <v>513820605</v>
      </c>
      <c r="J1841" s="137" t="s">
        <v>180</v>
      </c>
      <c r="K1841" s="21">
        <v>46171.390902777777</v>
      </c>
      <c r="L1841" s="21">
        <v>46173.764178240737</v>
      </c>
      <c r="M1841" s="137" t="s">
        <v>344</v>
      </c>
      <c r="N1841" s="137" t="s">
        <v>345</v>
      </c>
      <c r="O1841" s="137" t="s">
        <v>39</v>
      </c>
      <c r="P1841" s="137">
        <v>0</v>
      </c>
      <c r="Q1841" s="137" t="s">
        <v>191</v>
      </c>
      <c r="R1841" s="137" t="s">
        <v>342</v>
      </c>
      <c r="S1841" s="137" t="s">
        <v>181</v>
      </c>
    </row>
    <row r="1842" spans="1:19" s="137" customFormat="1">
      <c r="A1842" s="137" t="s">
        <v>186</v>
      </c>
      <c r="B1842" s="137" t="s">
        <v>120</v>
      </c>
      <c r="C1842" s="137" t="s">
        <v>185</v>
      </c>
      <c r="D1842" s="137" t="s">
        <v>310</v>
      </c>
      <c r="E1842" s="137">
        <v>31924</v>
      </c>
      <c r="F1842" s="137" t="s">
        <v>5</v>
      </c>
      <c r="G1842" s="137" t="s">
        <v>28</v>
      </c>
      <c r="H1842" s="137" t="s">
        <v>341</v>
      </c>
      <c r="I1842" s="137">
        <v>513820605</v>
      </c>
      <c r="J1842" s="137" t="s">
        <v>180</v>
      </c>
      <c r="K1842" s="21">
        <v>46171.390902777777</v>
      </c>
      <c r="L1842" s="21">
        <v>46173.764178240737</v>
      </c>
      <c r="M1842" s="137" t="s">
        <v>344</v>
      </c>
      <c r="N1842" s="137" t="s">
        <v>346</v>
      </c>
      <c r="O1842" s="137" t="s">
        <v>39</v>
      </c>
      <c r="P1842" s="137">
        <v>0</v>
      </c>
      <c r="Q1842" s="137" t="s">
        <v>191</v>
      </c>
      <c r="R1842" s="137" t="s">
        <v>342</v>
      </c>
      <c r="S1842" s="137" t="s">
        <v>181</v>
      </c>
    </row>
    <row r="1843" spans="1:19" s="137" customFormat="1">
      <c r="A1843" s="137" t="s">
        <v>186</v>
      </c>
      <c r="B1843" s="137" t="s">
        <v>120</v>
      </c>
      <c r="C1843" s="137" t="s">
        <v>185</v>
      </c>
      <c r="D1843" s="137" t="s">
        <v>310</v>
      </c>
      <c r="E1843" s="137">
        <v>31924</v>
      </c>
      <c r="F1843" s="137" t="s">
        <v>5</v>
      </c>
      <c r="G1843" s="137" t="s">
        <v>28</v>
      </c>
      <c r="H1843" s="137" t="s">
        <v>341</v>
      </c>
      <c r="I1843" s="137">
        <v>513820605</v>
      </c>
      <c r="J1843" s="137" t="s">
        <v>180</v>
      </c>
      <c r="K1843" s="21">
        <v>46171.390902777777</v>
      </c>
      <c r="L1843" s="21">
        <v>46173.764178240737</v>
      </c>
      <c r="M1843" s="137" t="s">
        <v>347</v>
      </c>
      <c r="N1843" s="137" t="s">
        <v>348</v>
      </c>
      <c r="O1843" s="137" t="s">
        <v>41</v>
      </c>
      <c r="P1843" s="137">
        <v>0</v>
      </c>
      <c r="Q1843" s="137" t="s">
        <v>191</v>
      </c>
      <c r="R1843" s="137" t="s">
        <v>342</v>
      </c>
      <c r="S1843" s="137" t="s">
        <v>181</v>
      </c>
    </row>
    <row r="1844" spans="1:19" s="137" customFormat="1">
      <c r="A1844" s="137" t="s">
        <v>186</v>
      </c>
      <c r="B1844" s="137" t="s">
        <v>120</v>
      </c>
      <c r="C1844" s="137" t="s">
        <v>185</v>
      </c>
      <c r="D1844" s="137" t="s">
        <v>310</v>
      </c>
      <c r="E1844" s="137">
        <v>31924</v>
      </c>
      <c r="F1844" s="137" t="s">
        <v>5</v>
      </c>
      <c r="G1844" s="137" t="s">
        <v>28</v>
      </c>
      <c r="H1844" s="137" t="s">
        <v>341</v>
      </c>
      <c r="I1844" s="137">
        <v>513820605</v>
      </c>
      <c r="J1844" s="137" t="s">
        <v>180</v>
      </c>
      <c r="K1844" s="21">
        <v>46171.390902777777</v>
      </c>
      <c r="L1844" s="21">
        <v>46173.764178240737</v>
      </c>
      <c r="M1844" s="137" t="s">
        <v>347</v>
      </c>
      <c r="N1844" s="137" t="s">
        <v>349</v>
      </c>
      <c r="O1844" s="137" t="s">
        <v>39</v>
      </c>
      <c r="P1844" s="137">
        <v>0</v>
      </c>
      <c r="Q1844" s="137" t="s">
        <v>191</v>
      </c>
      <c r="R1844" s="137" t="s">
        <v>342</v>
      </c>
      <c r="S1844" s="137" t="s">
        <v>181</v>
      </c>
    </row>
    <row r="1845" spans="1:19" s="137" customFormat="1">
      <c r="A1845" s="137" t="s">
        <v>186</v>
      </c>
      <c r="B1845" s="137" t="s">
        <v>120</v>
      </c>
      <c r="C1845" s="137" t="s">
        <v>185</v>
      </c>
      <c r="D1845" s="137" t="s">
        <v>310</v>
      </c>
      <c r="E1845" s="137">
        <v>31924</v>
      </c>
      <c r="F1845" s="137" t="s">
        <v>5</v>
      </c>
      <c r="G1845" s="137" t="s">
        <v>28</v>
      </c>
      <c r="H1845" s="137" t="s">
        <v>341</v>
      </c>
      <c r="I1845" s="137">
        <v>513820605</v>
      </c>
      <c r="J1845" s="137" t="s">
        <v>180</v>
      </c>
      <c r="K1845" s="21">
        <v>46171.390902777777</v>
      </c>
      <c r="L1845" s="21">
        <v>46173.764178240737</v>
      </c>
      <c r="M1845" s="137" t="s">
        <v>347</v>
      </c>
      <c r="N1845" s="137" t="s">
        <v>329</v>
      </c>
      <c r="O1845" s="137" t="s">
        <v>35</v>
      </c>
      <c r="P1845" s="137">
        <v>0</v>
      </c>
      <c r="Q1845" s="137" t="s">
        <v>191</v>
      </c>
      <c r="R1845" s="137" t="s">
        <v>342</v>
      </c>
      <c r="S1845" s="137" t="s">
        <v>181</v>
      </c>
    </row>
    <row r="1846" spans="1:19" s="137" customFormat="1">
      <c r="A1846" s="137" t="s">
        <v>186</v>
      </c>
      <c r="B1846" s="137" t="s">
        <v>120</v>
      </c>
      <c r="C1846" s="137" t="s">
        <v>185</v>
      </c>
      <c r="D1846" s="137" t="s">
        <v>310</v>
      </c>
      <c r="E1846" s="137">
        <v>31924</v>
      </c>
      <c r="F1846" s="137" t="s">
        <v>5</v>
      </c>
      <c r="G1846" s="137" t="s">
        <v>28</v>
      </c>
      <c r="H1846" s="137" t="s">
        <v>341</v>
      </c>
      <c r="I1846" s="137">
        <v>513820605</v>
      </c>
      <c r="J1846" s="137" t="s">
        <v>180</v>
      </c>
      <c r="K1846" s="21">
        <v>46171.390902777777</v>
      </c>
      <c r="L1846" s="21">
        <v>46173.764178240737</v>
      </c>
      <c r="M1846" s="137" t="s">
        <v>347</v>
      </c>
      <c r="N1846" s="137" t="s">
        <v>194</v>
      </c>
      <c r="O1846" s="137" t="s">
        <v>41</v>
      </c>
      <c r="P1846" s="137">
        <v>0</v>
      </c>
      <c r="Q1846" s="137" t="s">
        <v>191</v>
      </c>
      <c r="R1846" s="137" t="s">
        <v>342</v>
      </c>
      <c r="S1846" s="137" t="s">
        <v>181</v>
      </c>
    </row>
    <row r="1847" spans="1:19" s="137" customFormat="1">
      <c r="A1847" s="137" t="s">
        <v>186</v>
      </c>
      <c r="B1847" s="137" t="s">
        <v>120</v>
      </c>
      <c r="C1847" s="137" t="s">
        <v>185</v>
      </c>
      <c r="D1847" s="137" t="s">
        <v>310</v>
      </c>
      <c r="E1847" s="137">
        <v>31924</v>
      </c>
      <c r="F1847" s="137" t="s">
        <v>5</v>
      </c>
      <c r="G1847" s="137" t="s">
        <v>28</v>
      </c>
      <c r="H1847" s="137" t="s">
        <v>341</v>
      </c>
      <c r="I1847" s="137">
        <v>513820605</v>
      </c>
      <c r="J1847" s="137" t="s">
        <v>180</v>
      </c>
      <c r="K1847" s="21">
        <v>46171.390902777777</v>
      </c>
      <c r="L1847" s="21">
        <v>46173.764178240737</v>
      </c>
      <c r="M1847" s="137" t="s">
        <v>347</v>
      </c>
      <c r="N1847" s="137" t="s">
        <v>350</v>
      </c>
      <c r="O1847" s="137" t="s">
        <v>39</v>
      </c>
      <c r="P1847" s="137">
        <v>0</v>
      </c>
      <c r="Q1847" s="137" t="s">
        <v>191</v>
      </c>
      <c r="R1847" s="137" t="s">
        <v>342</v>
      </c>
      <c r="S1847" s="137" t="s">
        <v>181</v>
      </c>
    </row>
    <row r="1848" spans="1:19" s="137" customFormat="1">
      <c r="A1848" s="137" t="s">
        <v>186</v>
      </c>
      <c r="B1848" s="137" t="s">
        <v>120</v>
      </c>
      <c r="C1848" s="137" t="s">
        <v>185</v>
      </c>
      <c r="D1848" s="137" t="s">
        <v>310</v>
      </c>
      <c r="E1848" s="137">
        <v>31924</v>
      </c>
      <c r="F1848" s="137" t="s">
        <v>5</v>
      </c>
      <c r="G1848" s="137" t="s">
        <v>28</v>
      </c>
      <c r="H1848" s="137" t="s">
        <v>341</v>
      </c>
      <c r="I1848" s="137">
        <v>513820605</v>
      </c>
      <c r="J1848" s="137" t="s">
        <v>180</v>
      </c>
      <c r="K1848" s="21">
        <v>46171.390902777777</v>
      </c>
      <c r="L1848" s="21">
        <v>46173.764178240737</v>
      </c>
      <c r="M1848" s="137" t="s">
        <v>347</v>
      </c>
      <c r="N1848" s="137" t="s">
        <v>195</v>
      </c>
      <c r="O1848" s="137" t="s">
        <v>41</v>
      </c>
      <c r="P1848" s="137">
        <v>0</v>
      </c>
      <c r="Q1848" s="137" t="s">
        <v>191</v>
      </c>
      <c r="R1848" s="137" t="s">
        <v>342</v>
      </c>
      <c r="S1848" s="137" t="s">
        <v>181</v>
      </c>
    </row>
    <row r="1849" spans="1:19" s="137" customFormat="1">
      <c r="A1849" s="137" t="s">
        <v>186</v>
      </c>
      <c r="B1849" s="137" t="s">
        <v>120</v>
      </c>
      <c r="C1849" s="137" t="s">
        <v>185</v>
      </c>
      <c r="D1849" s="137" t="s">
        <v>310</v>
      </c>
      <c r="E1849" s="137">
        <v>31924</v>
      </c>
      <c r="F1849" s="137" t="s">
        <v>5</v>
      </c>
      <c r="G1849" s="137" t="s">
        <v>28</v>
      </c>
      <c r="H1849" s="137" t="s">
        <v>341</v>
      </c>
      <c r="I1849" s="137">
        <v>513820605</v>
      </c>
      <c r="J1849" s="137" t="s">
        <v>180</v>
      </c>
      <c r="K1849" s="21">
        <v>46171.390902777777</v>
      </c>
      <c r="L1849" s="21">
        <v>46173.764178240737</v>
      </c>
      <c r="M1849" s="137" t="s">
        <v>347</v>
      </c>
      <c r="N1849" s="137" t="s">
        <v>351</v>
      </c>
      <c r="O1849" s="137" t="s">
        <v>35</v>
      </c>
      <c r="P1849" s="137">
        <v>0</v>
      </c>
      <c r="Q1849" s="137" t="s">
        <v>191</v>
      </c>
      <c r="R1849" s="137" t="s">
        <v>342</v>
      </c>
      <c r="S1849" s="137" t="s">
        <v>181</v>
      </c>
    </row>
    <row r="1850" spans="1:19" s="137" customFormat="1">
      <c r="A1850" s="137" t="s">
        <v>186</v>
      </c>
      <c r="B1850" s="137" t="s">
        <v>120</v>
      </c>
      <c r="C1850" s="137" t="s">
        <v>185</v>
      </c>
      <c r="D1850" s="137" t="s">
        <v>310</v>
      </c>
      <c r="E1850" s="137">
        <v>31924</v>
      </c>
      <c r="F1850" s="137" t="s">
        <v>5</v>
      </c>
      <c r="G1850" s="137" t="s">
        <v>28</v>
      </c>
      <c r="H1850" s="137" t="s">
        <v>341</v>
      </c>
      <c r="I1850" s="137">
        <v>513820605</v>
      </c>
      <c r="J1850" s="137" t="s">
        <v>180</v>
      </c>
      <c r="K1850" s="21">
        <v>46171.390902777777</v>
      </c>
      <c r="L1850" s="21">
        <v>46173.764178240737</v>
      </c>
      <c r="M1850" s="137" t="s">
        <v>347</v>
      </c>
      <c r="N1850" s="137" t="s">
        <v>196</v>
      </c>
      <c r="O1850" s="137" t="s">
        <v>41</v>
      </c>
      <c r="P1850" s="137">
        <v>0</v>
      </c>
      <c r="Q1850" s="137" t="s">
        <v>191</v>
      </c>
      <c r="R1850" s="137" t="s">
        <v>342</v>
      </c>
      <c r="S1850" s="137" t="s">
        <v>181</v>
      </c>
    </row>
    <row r="1851" spans="1:19" s="137" customFormat="1">
      <c r="A1851" s="137" t="s">
        <v>186</v>
      </c>
      <c r="B1851" s="137" t="s">
        <v>120</v>
      </c>
      <c r="C1851" s="137" t="s">
        <v>185</v>
      </c>
      <c r="D1851" s="137" t="s">
        <v>310</v>
      </c>
      <c r="E1851" s="137">
        <v>31924</v>
      </c>
      <c r="F1851" s="137" t="s">
        <v>5</v>
      </c>
      <c r="G1851" s="137" t="s">
        <v>28</v>
      </c>
      <c r="H1851" s="137" t="s">
        <v>341</v>
      </c>
      <c r="I1851" s="137">
        <v>513820605</v>
      </c>
      <c r="J1851" s="137" t="s">
        <v>180</v>
      </c>
      <c r="K1851" s="21">
        <v>46171.390902777777</v>
      </c>
      <c r="L1851" s="21">
        <v>46173.764178240737</v>
      </c>
      <c r="M1851" s="137" t="s">
        <v>352</v>
      </c>
      <c r="N1851" s="137" t="s">
        <v>352</v>
      </c>
      <c r="O1851" s="137" t="s">
        <v>35</v>
      </c>
      <c r="P1851" s="137">
        <v>0</v>
      </c>
      <c r="Q1851" s="137" t="s">
        <v>191</v>
      </c>
      <c r="R1851" s="137" t="s">
        <v>342</v>
      </c>
      <c r="S1851" s="137" t="s">
        <v>181</v>
      </c>
    </row>
    <row r="1852" spans="1:19" s="137" customFormat="1">
      <c r="A1852" s="137" t="s">
        <v>186</v>
      </c>
      <c r="B1852" s="137" t="s">
        <v>120</v>
      </c>
      <c r="C1852" s="137" t="s">
        <v>185</v>
      </c>
      <c r="D1852" s="137" t="s">
        <v>310</v>
      </c>
      <c r="E1852" s="137">
        <v>31924</v>
      </c>
      <c r="F1852" s="137" t="s">
        <v>5</v>
      </c>
      <c r="G1852" s="137" t="s">
        <v>28</v>
      </c>
      <c r="H1852" s="137" t="s">
        <v>341</v>
      </c>
      <c r="I1852" s="137">
        <v>513820605</v>
      </c>
      <c r="J1852" s="137" t="s">
        <v>180</v>
      </c>
      <c r="K1852" s="21">
        <v>46171.390902777777</v>
      </c>
      <c r="L1852" s="21">
        <v>46173.764178240737</v>
      </c>
      <c r="M1852" s="137" t="s">
        <v>353</v>
      </c>
      <c r="N1852" s="137" t="s">
        <v>197</v>
      </c>
      <c r="O1852" s="137" t="s">
        <v>41</v>
      </c>
      <c r="P1852" s="137">
        <v>0</v>
      </c>
      <c r="Q1852" s="137" t="s">
        <v>191</v>
      </c>
      <c r="R1852" s="137" t="s">
        <v>342</v>
      </c>
      <c r="S1852" s="137" t="s">
        <v>181</v>
      </c>
    </row>
    <row r="1853" spans="1:19" s="137" customFormat="1">
      <c r="A1853" s="137" t="s">
        <v>186</v>
      </c>
      <c r="B1853" s="137" t="s">
        <v>120</v>
      </c>
      <c r="C1853" s="137" t="s">
        <v>185</v>
      </c>
      <c r="D1853" s="137" t="s">
        <v>310</v>
      </c>
      <c r="E1853" s="137">
        <v>31924</v>
      </c>
      <c r="F1853" s="137" t="s">
        <v>5</v>
      </c>
      <c r="G1853" s="137" t="s">
        <v>28</v>
      </c>
      <c r="H1853" s="137" t="s">
        <v>341</v>
      </c>
      <c r="I1853" s="137">
        <v>513820605</v>
      </c>
      <c r="J1853" s="137" t="s">
        <v>180</v>
      </c>
      <c r="K1853" s="21">
        <v>46171.390902777777</v>
      </c>
      <c r="L1853" s="21">
        <v>46173.764178240737</v>
      </c>
      <c r="M1853" s="137" t="s">
        <v>353</v>
      </c>
      <c r="N1853" s="137" t="s">
        <v>330</v>
      </c>
      <c r="O1853" s="137" t="s">
        <v>41</v>
      </c>
      <c r="P1853" s="137">
        <v>0</v>
      </c>
      <c r="Q1853" s="137" t="s">
        <v>191</v>
      </c>
      <c r="R1853" s="137" t="s">
        <v>342</v>
      </c>
      <c r="S1853" s="137" t="s">
        <v>181</v>
      </c>
    </row>
    <row r="1854" spans="1:19" s="137" customFormat="1">
      <c r="A1854" s="137" t="s">
        <v>186</v>
      </c>
      <c r="B1854" s="137" t="s">
        <v>120</v>
      </c>
      <c r="C1854" s="137" t="s">
        <v>185</v>
      </c>
      <c r="D1854" s="137" t="s">
        <v>310</v>
      </c>
      <c r="E1854" s="137">
        <v>31924</v>
      </c>
      <c r="F1854" s="137" t="s">
        <v>5</v>
      </c>
      <c r="G1854" s="137" t="s">
        <v>28</v>
      </c>
      <c r="H1854" s="137" t="s">
        <v>341</v>
      </c>
      <c r="I1854" s="137">
        <v>513820605</v>
      </c>
      <c r="J1854" s="137" t="s">
        <v>180</v>
      </c>
      <c r="K1854" s="21">
        <v>46171.390902777777</v>
      </c>
      <c r="L1854" s="21">
        <v>46173.764178240737</v>
      </c>
      <c r="M1854" s="137" t="s">
        <v>353</v>
      </c>
      <c r="N1854" s="137" t="s">
        <v>354</v>
      </c>
      <c r="O1854" s="137" t="s">
        <v>39</v>
      </c>
      <c r="P1854" s="137">
        <v>0</v>
      </c>
      <c r="Q1854" s="137" t="s">
        <v>191</v>
      </c>
      <c r="R1854" s="137" t="s">
        <v>342</v>
      </c>
      <c r="S1854" s="137" t="s">
        <v>181</v>
      </c>
    </row>
    <row r="1855" spans="1:19" s="137" customFormat="1">
      <c r="A1855" s="137" t="s">
        <v>186</v>
      </c>
      <c r="B1855" s="137" t="s">
        <v>120</v>
      </c>
      <c r="C1855" s="137" t="s">
        <v>185</v>
      </c>
      <c r="D1855" s="137" t="s">
        <v>310</v>
      </c>
      <c r="E1855" s="137">
        <v>31924</v>
      </c>
      <c r="F1855" s="137" t="s">
        <v>5</v>
      </c>
      <c r="G1855" s="137" t="s">
        <v>28</v>
      </c>
      <c r="H1855" s="137" t="s">
        <v>341</v>
      </c>
      <c r="I1855" s="137">
        <v>513820605</v>
      </c>
      <c r="J1855" s="137" t="s">
        <v>180</v>
      </c>
      <c r="K1855" s="21">
        <v>46171.390902777777</v>
      </c>
      <c r="L1855" s="21">
        <v>46173.764178240737</v>
      </c>
      <c r="M1855" s="137" t="s">
        <v>353</v>
      </c>
      <c r="N1855" s="137" t="s">
        <v>355</v>
      </c>
      <c r="O1855" s="137" t="s">
        <v>35</v>
      </c>
      <c r="P1855" s="137">
        <v>0</v>
      </c>
      <c r="Q1855" s="137" t="s">
        <v>191</v>
      </c>
      <c r="R1855" s="137" t="s">
        <v>342</v>
      </c>
      <c r="S1855" s="137" t="s">
        <v>181</v>
      </c>
    </row>
    <row r="1856" spans="1:19" s="137" customFormat="1">
      <c r="A1856" s="137" t="s">
        <v>186</v>
      </c>
      <c r="B1856" s="137" t="s">
        <v>120</v>
      </c>
      <c r="C1856" s="137" t="s">
        <v>185</v>
      </c>
      <c r="D1856" s="137" t="s">
        <v>310</v>
      </c>
      <c r="E1856" s="137">
        <v>31924</v>
      </c>
      <c r="F1856" s="137" t="s">
        <v>5</v>
      </c>
      <c r="G1856" s="137" t="s">
        <v>28</v>
      </c>
      <c r="H1856" s="137" t="s">
        <v>341</v>
      </c>
      <c r="I1856" s="137">
        <v>513820605</v>
      </c>
      <c r="J1856" s="137" t="s">
        <v>180</v>
      </c>
      <c r="K1856" s="21">
        <v>46171.390902777777</v>
      </c>
      <c r="L1856" s="21">
        <v>46173.764178240737</v>
      </c>
      <c r="M1856" s="137" t="s">
        <v>353</v>
      </c>
      <c r="N1856" s="137" t="s">
        <v>356</v>
      </c>
      <c r="O1856" s="137" t="s">
        <v>39</v>
      </c>
      <c r="P1856" s="137">
        <v>0</v>
      </c>
      <c r="Q1856" s="137" t="s">
        <v>191</v>
      </c>
      <c r="R1856" s="137" t="s">
        <v>342</v>
      </c>
      <c r="S1856" s="137" t="s">
        <v>181</v>
      </c>
    </row>
    <row r="1857" spans="1:19" s="137" customFormat="1">
      <c r="A1857" s="137" t="s">
        <v>186</v>
      </c>
      <c r="B1857" s="137" t="s">
        <v>120</v>
      </c>
      <c r="C1857" s="137" t="s">
        <v>185</v>
      </c>
      <c r="D1857" s="137" t="s">
        <v>310</v>
      </c>
      <c r="E1857" s="137">
        <v>31924</v>
      </c>
      <c r="F1857" s="137" t="s">
        <v>5</v>
      </c>
      <c r="G1857" s="137" t="s">
        <v>28</v>
      </c>
      <c r="H1857" s="137" t="s">
        <v>341</v>
      </c>
      <c r="I1857" s="137">
        <v>513820605</v>
      </c>
      <c r="J1857" s="137" t="s">
        <v>180</v>
      </c>
      <c r="K1857" s="21">
        <v>46171.390902777777</v>
      </c>
      <c r="L1857" s="21">
        <v>46173.764178240737</v>
      </c>
      <c r="M1857" s="137" t="s">
        <v>353</v>
      </c>
      <c r="N1857" s="137" t="s">
        <v>357</v>
      </c>
      <c r="O1857" s="137" t="s">
        <v>39</v>
      </c>
      <c r="P1857" s="137">
        <v>0</v>
      </c>
      <c r="Q1857" s="137" t="s">
        <v>191</v>
      </c>
      <c r="R1857" s="137" t="s">
        <v>342</v>
      </c>
      <c r="S1857" s="137" t="s">
        <v>181</v>
      </c>
    </row>
    <row r="1858" spans="1:19" s="137" customFormat="1">
      <c r="A1858" s="137" t="s">
        <v>186</v>
      </c>
      <c r="B1858" s="137" t="s">
        <v>120</v>
      </c>
      <c r="C1858" s="137" t="s">
        <v>185</v>
      </c>
      <c r="D1858" s="137" t="s">
        <v>310</v>
      </c>
      <c r="E1858" s="137">
        <v>31924</v>
      </c>
      <c r="F1858" s="137" t="s">
        <v>5</v>
      </c>
      <c r="G1858" s="137" t="s">
        <v>28</v>
      </c>
      <c r="H1858" s="137" t="s">
        <v>341</v>
      </c>
      <c r="I1858" s="137">
        <v>513820605</v>
      </c>
      <c r="J1858" s="137" t="s">
        <v>180</v>
      </c>
      <c r="K1858" s="21">
        <v>46171.390902777777</v>
      </c>
      <c r="L1858" s="21">
        <v>46173.764178240737</v>
      </c>
      <c r="M1858" s="137" t="s">
        <v>358</v>
      </c>
      <c r="N1858" s="137" t="s">
        <v>359</v>
      </c>
      <c r="O1858" s="137" t="s">
        <v>39</v>
      </c>
      <c r="P1858" s="137">
        <v>0</v>
      </c>
      <c r="Q1858" s="137" t="s">
        <v>191</v>
      </c>
      <c r="R1858" s="137" t="s">
        <v>342</v>
      </c>
      <c r="S1858" s="137" t="s">
        <v>181</v>
      </c>
    </row>
    <row r="1859" spans="1:19" s="137" customFormat="1">
      <c r="A1859" s="137" t="s">
        <v>186</v>
      </c>
      <c r="B1859" s="137" t="s">
        <v>120</v>
      </c>
      <c r="C1859" s="137" t="s">
        <v>185</v>
      </c>
      <c r="D1859" s="137" t="s">
        <v>310</v>
      </c>
      <c r="E1859" s="137">
        <v>31924</v>
      </c>
      <c r="F1859" s="137" t="s">
        <v>5</v>
      </c>
      <c r="G1859" s="137" t="s">
        <v>28</v>
      </c>
      <c r="H1859" s="137" t="s">
        <v>341</v>
      </c>
      <c r="I1859" s="137">
        <v>513820605</v>
      </c>
      <c r="J1859" s="137" t="s">
        <v>180</v>
      </c>
      <c r="K1859" s="21">
        <v>46171.390902777777</v>
      </c>
      <c r="L1859" s="21">
        <v>46173.764178240737</v>
      </c>
      <c r="M1859" s="137" t="s">
        <v>358</v>
      </c>
      <c r="N1859" s="137" t="s">
        <v>360</v>
      </c>
      <c r="O1859" s="137" t="s">
        <v>35</v>
      </c>
      <c r="P1859" s="137">
        <v>0</v>
      </c>
      <c r="Q1859" s="137" t="s">
        <v>191</v>
      </c>
      <c r="R1859" s="137" t="s">
        <v>342</v>
      </c>
      <c r="S1859" s="137" t="s">
        <v>181</v>
      </c>
    </row>
    <row r="1860" spans="1:19" s="137" customFormat="1">
      <c r="A1860" s="137" t="s">
        <v>186</v>
      </c>
      <c r="B1860" s="137" t="s">
        <v>120</v>
      </c>
      <c r="C1860" s="137" t="s">
        <v>185</v>
      </c>
      <c r="D1860" s="137" t="s">
        <v>310</v>
      </c>
      <c r="E1860" s="137">
        <v>31924</v>
      </c>
      <c r="F1860" s="137" t="s">
        <v>5</v>
      </c>
      <c r="G1860" s="137" t="s">
        <v>28</v>
      </c>
      <c r="H1860" s="137" t="s">
        <v>341</v>
      </c>
      <c r="I1860" s="137">
        <v>513820605</v>
      </c>
      <c r="J1860" s="137" t="s">
        <v>180</v>
      </c>
      <c r="K1860" s="21">
        <v>46171.390902777777</v>
      </c>
      <c r="L1860" s="21">
        <v>46173.764178240737</v>
      </c>
      <c r="M1860" s="137" t="s">
        <v>358</v>
      </c>
      <c r="N1860" s="137" t="s">
        <v>361</v>
      </c>
      <c r="O1860" s="137" t="s">
        <v>41</v>
      </c>
      <c r="P1860" s="137">
        <v>0</v>
      </c>
      <c r="Q1860" s="137" t="s">
        <v>191</v>
      </c>
      <c r="R1860" s="137" t="s">
        <v>342</v>
      </c>
      <c r="S1860" s="137" t="s">
        <v>181</v>
      </c>
    </row>
    <row r="1861" spans="1:19" s="137" customFormat="1">
      <c r="A1861" s="137" t="s">
        <v>186</v>
      </c>
      <c r="B1861" s="137" t="s">
        <v>120</v>
      </c>
      <c r="C1861" s="137" t="s">
        <v>185</v>
      </c>
      <c r="D1861" s="137" t="s">
        <v>310</v>
      </c>
      <c r="E1861" s="137">
        <v>31924</v>
      </c>
      <c r="F1861" s="137" t="s">
        <v>5</v>
      </c>
      <c r="G1861" s="137" t="s">
        <v>28</v>
      </c>
      <c r="H1861" s="137" t="s">
        <v>341</v>
      </c>
      <c r="I1861" s="137">
        <v>513820605</v>
      </c>
      <c r="J1861" s="137" t="s">
        <v>180</v>
      </c>
      <c r="K1861" s="21">
        <v>46171.390902777777</v>
      </c>
      <c r="L1861" s="21">
        <v>46173.764178240737</v>
      </c>
      <c r="M1861" s="137" t="s">
        <v>362</v>
      </c>
      <c r="N1861" s="137" t="s">
        <v>363</v>
      </c>
      <c r="O1861" s="137" t="s">
        <v>37</v>
      </c>
      <c r="P1861" s="137">
        <v>0</v>
      </c>
      <c r="Q1861" s="137" t="s">
        <v>191</v>
      </c>
      <c r="R1861" s="137" t="s">
        <v>342</v>
      </c>
      <c r="S1861" s="137" t="s">
        <v>181</v>
      </c>
    </row>
    <row r="1862" spans="1:19" s="137" customFormat="1">
      <c r="A1862" s="137" t="s">
        <v>186</v>
      </c>
      <c r="B1862" s="137" t="s">
        <v>120</v>
      </c>
      <c r="C1862" s="137" t="s">
        <v>185</v>
      </c>
      <c r="D1862" s="137" t="s">
        <v>310</v>
      </c>
      <c r="E1862" s="137">
        <v>31924</v>
      </c>
      <c r="F1862" s="137" t="s">
        <v>5</v>
      </c>
      <c r="G1862" s="137" t="s">
        <v>28</v>
      </c>
      <c r="H1862" s="137" t="s">
        <v>341</v>
      </c>
      <c r="I1862" s="137">
        <v>513820605</v>
      </c>
      <c r="J1862" s="137" t="s">
        <v>180</v>
      </c>
      <c r="K1862" s="21">
        <v>46171.390902777777</v>
      </c>
      <c r="L1862" s="21">
        <v>46173.764178240737</v>
      </c>
      <c r="M1862" s="137" t="s">
        <v>364</v>
      </c>
      <c r="N1862" s="137" t="s">
        <v>365</v>
      </c>
      <c r="O1862" s="137" t="s">
        <v>35</v>
      </c>
      <c r="P1862" s="137">
        <v>0</v>
      </c>
      <c r="Q1862" s="137" t="s">
        <v>191</v>
      </c>
      <c r="R1862" s="137" t="s">
        <v>342</v>
      </c>
      <c r="S1862" s="137" t="s">
        <v>181</v>
      </c>
    </row>
    <row r="1863" spans="1:19" s="137" customFormat="1">
      <c r="A1863" s="137" t="s">
        <v>186</v>
      </c>
      <c r="B1863" s="137" t="s">
        <v>120</v>
      </c>
      <c r="C1863" s="137" t="s">
        <v>185</v>
      </c>
      <c r="D1863" s="137" t="s">
        <v>310</v>
      </c>
      <c r="E1863" s="137">
        <v>31924</v>
      </c>
      <c r="F1863" s="137" t="s">
        <v>5</v>
      </c>
      <c r="G1863" s="137" t="s">
        <v>28</v>
      </c>
      <c r="H1863" s="137" t="s">
        <v>341</v>
      </c>
      <c r="I1863" s="137">
        <v>513820605</v>
      </c>
      <c r="J1863" s="137" t="s">
        <v>180</v>
      </c>
      <c r="K1863" s="21">
        <v>46171.390902777777</v>
      </c>
      <c r="L1863" s="21">
        <v>46173.764178240737</v>
      </c>
      <c r="M1863" s="137" t="s">
        <v>364</v>
      </c>
      <c r="N1863" s="137" t="s">
        <v>366</v>
      </c>
      <c r="O1863" s="137" t="s">
        <v>35</v>
      </c>
      <c r="P1863" s="137">
        <v>0</v>
      </c>
      <c r="Q1863" s="137" t="s">
        <v>191</v>
      </c>
      <c r="R1863" s="137" t="s">
        <v>342</v>
      </c>
      <c r="S1863" s="137" t="s">
        <v>181</v>
      </c>
    </row>
    <row r="1864" spans="1:19" s="137" customFormat="1">
      <c r="A1864" s="137" t="s">
        <v>186</v>
      </c>
      <c r="B1864" s="137" t="s">
        <v>120</v>
      </c>
      <c r="C1864" s="137" t="s">
        <v>185</v>
      </c>
      <c r="D1864" s="137" t="s">
        <v>310</v>
      </c>
      <c r="E1864" s="137">
        <v>31924</v>
      </c>
      <c r="F1864" s="137" t="s">
        <v>5</v>
      </c>
      <c r="G1864" s="137" t="s">
        <v>28</v>
      </c>
      <c r="H1864" s="137" t="s">
        <v>341</v>
      </c>
      <c r="I1864" s="137">
        <v>513820605</v>
      </c>
      <c r="J1864" s="137" t="s">
        <v>180</v>
      </c>
      <c r="K1864" s="21">
        <v>46171.390902777777</v>
      </c>
      <c r="L1864" s="21">
        <v>46173.764178240737</v>
      </c>
      <c r="M1864" s="137" t="s">
        <v>364</v>
      </c>
      <c r="N1864" s="137" t="s">
        <v>367</v>
      </c>
      <c r="O1864" s="137" t="s">
        <v>41</v>
      </c>
      <c r="P1864" s="137">
        <v>0</v>
      </c>
      <c r="Q1864" s="137" t="s">
        <v>191</v>
      </c>
      <c r="R1864" s="137" t="s">
        <v>342</v>
      </c>
      <c r="S1864" s="137" t="s">
        <v>181</v>
      </c>
    </row>
    <row r="1865" spans="1:19" s="137" customFormat="1">
      <c r="A1865" s="137" t="s">
        <v>186</v>
      </c>
      <c r="B1865" s="137" t="s">
        <v>120</v>
      </c>
      <c r="C1865" s="137" t="s">
        <v>185</v>
      </c>
      <c r="D1865" s="137" t="s">
        <v>310</v>
      </c>
      <c r="E1865" s="137">
        <v>31924</v>
      </c>
      <c r="F1865" s="137" t="s">
        <v>5</v>
      </c>
      <c r="G1865" s="137" t="s">
        <v>28</v>
      </c>
      <c r="H1865" s="137" t="s">
        <v>341</v>
      </c>
      <c r="I1865" s="137">
        <v>513820458</v>
      </c>
      <c r="J1865" s="137" t="s">
        <v>180</v>
      </c>
      <c r="K1865" s="21">
        <v>46171.379305555558</v>
      </c>
      <c r="L1865" s="21">
        <v>46173.76630787037</v>
      </c>
      <c r="M1865" s="137" t="s">
        <v>287</v>
      </c>
      <c r="N1865" s="137" t="s">
        <v>287</v>
      </c>
      <c r="O1865" s="137" t="s">
        <v>35</v>
      </c>
      <c r="P1865" s="137">
        <v>0</v>
      </c>
      <c r="Q1865" s="137" t="s">
        <v>191</v>
      </c>
      <c r="R1865" s="137" t="s">
        <v>342</v>
      </c>
    </row>
    <row r="1866" spans="1:19" s="137" customFormat="1">
      <c r="A1866" s="137" t="s">
        <v>186</v>
      </c>
      <c r="B1866" s="137" t="s">
        <v>120</v>
      </c>
      <c r="C1866" s="137" t="s">
        <v>185</v>
      </c>
      <c r="D1866" s="137" t="s">
        <v>310</v>
      </c>
      <c r="E1866" s="137">
        <v>31924</v>
      </c>
      <c r="F1866" s="137" t="s">
        <v>5</v>
      </c>
      <c r="G1866" s="137" t="s">
        <v>28</v>
      </c>
      <c r="H1866" s="137" t="s">
        <v>341</v>
      </c>
      <c r="I1866" s="137">
        <v>513820458</v>
      </c>
      <c r="J1866" s="137" t="s">
        <v>180</v>
      </c>
      <c r="K1866" s="21">
        <v>46171.379305555558</v>
      </c>
      <c r="L1866" s="21">
        <v>46173.76630787037</v>
      </c>
      <c r="M1866" s="137" t="s">
        <v>343</v>
      </c>
      <c r="N1866" s="137" t="s">
        <v>288</v>
      </c>
      <c r="O1866" s="137" t="s">
        <v>39</v>
      </c>
      <c r="P1866" s="137">
        <v>0</v>
      </c>
      <c r="Q1866" s="137" t="s">
        <v>191</v>
      </c>
      <c r="R1866" s="137" t="s">
        <v>342</v>
      </c>
    </row>
    <row r="1867" spans="1:19" s="137" customFormat="1">
      <c r="A1867" s="137" t="s">
        <v>186</v>
      </c>
      <c r="B1867" s="137" t="s">
        <v>120</v>
      </c>
      <c r="C1867" s="137" t="s">
        <v>185</v>
      </c>
      <c r="D1867" s="137" t="s">
        <v>310</v>
      </c>
      <c r="E1867" s="137">
        <v>31924</v>
      </c>
      <c r="F1867" s="137" t="s">
        <v>5</v>
      </c>
      <c r="G1867" s="137" t="s">
        <v>28</v>
      </c>
      <c r="H1867" s="137" t="s">
        <v>341</v>
      </c>
      <c r="I1867" s="137">
        <v>513820458</v>
      </c>
      <c r="J1867" s="137" t="s">
        <v>180</v>
      </c>
      <c r="K1867" s="21">
        <v>46171.379305555558</v>
      </c>
      <c r="L1867" s="21">
        <v>46173.76630787037</v>
      </c>
      <c r="M1867" s="137" t="s">
        <v>343</v>
      </c>
      <c r="N1867" s="137" t="s">
        <v>193</v>
      </c>
      <c r="O1867" s="137" t="s">
        <v>35</v>
      </c>
      <c r="P1867" s="137">
        <v>0</v>
      </c>
      <c r="Q1867" s="137" t="s">
        <v>191</v>
      </c>
      <c r="R1867" s="137" t="s">
        <v>342</v>
      </c>
    </row>
    <row r="1868" spans="1:19" s="137" customFormat="1">
      <c r="A1868" s="137" t="s">
        <v>186</v>
      </c>
      <c r="B1868" s="137" t="s">
        <v>120</v>
      </c>
      <c r="C1868" s="137" t="s">
        <v>185</v>
      </c>
      <c r="D1868" s="137" t="s">
        <v>310</v>
      </c>
      <c r="E1868" s="137">
        <v>31924</v>
      </c>
      <c r="F1868" s="137" t="s">
        <v>5</v>
      </c>
      <c r="G1868" s="137" t="s">
        <v>28</v>
      </c>
      <c r="H1868" s="137" t="s">
        <v>341</v>
      </c>
      <c r="I1868" s="137">
        <v>513820458</v>
      </c>
      <c r="J1868" s="137" t="s">
        <v>180</v>
      </c>
      <c r="K1868" s="21">
        <v>46171.379305555558</v>
      </c>
      <c r="L1868" s="21">
        <v>46173.76630787037</v>
      </c>
      <c r="M1868" s="137" t="s">
        <v>344</v>
      </c>
      <c r="N1868" s="137" t="s">
        <v>345</v>
      </c>
      <c r="O1868" s="137" t="s">
        <v>39</v>
      </c>
      <c r="P1868" s="137">
        <v>0</v>
      </c>
      <c r="Q1868" s="137" t="s">
        <v>191</v>
      </c>
      <c r="R1868" s="137" t="s">
        <v>342</v>
      </c>
    </row>
    <row r="1869" spans="1:19" s="137" customFormat="1">
      <c r="A1869" s="137" t="s">
        <v>186</v>
      </c>
      <c r="B1869" s="137" t="s">
        <v>120</v>
      </c>
      <c r="C1869" s="137" t="s">
        <v>185</v>
      </c>
      <c r="D1869" s="137" t="s">
        <v>310</v>
      </c>
      <c r="E1869" s="137">
        <v>31924</v>
      </c>
      <c r="F1869" s="137" t="s">
        <v>5</v>
      </c>
      <c r="G1869" s="137" t="s">
        <v>28</v>
      </c>
      <c r="H1869" s="137" t="s">
        <v>341</v>
      </c>
      <c r="I1869" s="137">
        <v>513820458</v>
      </c>
      <c r="J1869" s="137" t="s">
        <v>180</v>
      </c>
      <c r="K1869" s="21">
        <v>46171.379305555558</v>
      </c>
      <c r="L1869" s="21">
        <v>46173.76630787037</v>
      </c>
      <c r="M1869" s="137" t="s">
        <v>344</v>
      </c>
      <c r="N1869" s="137" t="s">
        <v>346</v>
      </c>
      <c r="O1869" s="137" t="s">
        <v>39</v>
      </c>
      <c r="P1869" s="137">
        <v>0</v>
      </c>
      <c r="Q1869" s="137" t="s">
        <v>191</v>
      </c>
      <c r="R1869" s="137" t="s">
        <v>342</v>
      </c>
    </row>
    <row r="1870" spans="1:19" s="137" customFormat="1">
      <c r="A1870" s="137" t="s">
        <v>186</v>
      </c>
      <c r="B1870" s="137" t="s">
        <v>120</v>
      </c>
      <c r="C1870" s="137" t="s">
        <v>185</v>
      </c>
      <c r="D1870" s="137" t="s">
        <v>310</v>
      </c>
      <c r="E1870" s="137">
        <v>31924</v>
      </c>
      <c r="F1870" s="137" t="s">
        <v>5</v>
      </c>
      <c r="G1870" s="137" t="s">
        <v>28</v>
      </c>
      <c r="H1870" s="137" t="s">
        <v>341</v>
      </c>
      <c r="I1870" s="137">
        <v>513820458</v>
      </c>
      <c r="J1870" s="137" t="s">
        <v>180</v>
      </c>
      <c r="K1870" s="21">
        <v>46171.379305555558</v>
      </c>
      <c r="L1870" s="21">
        <v>46173.76630787037</v>
      </c>
      <c r="M1870" s="137" t="s">
        <v>347</v>
      </c>
      <c r="N1870" s="137" t="s">
        <v>348</v>
      </c>
      <c r="O1870" s="137" t="s">
        <v>41</v>
      </c>
      <c r="P1870" s="137">
        <v>0</v>
      </c>
      <c r="Q1870" s="137" t="s">
        <v>191</v>
      </c>
      <c r="R1870" s="137" t="s">
        <v>342</v>
      </c>
    </row>
    <row r="1871" spans="1:19" s="137" customFormat="1">
      <c r="A1871" s="137" t="s">
        <v>186</v>
      </c>
      <c r="B1871" s="137" t="s">
        <v>120</v>
      </c>
      <c r="C1871" s="137" t="s">
        <v>185</v>
      </c>
      <c r="D1871" s="137" t="s">
        <v>310</v>
      </c>
      <c r="E1871" s="137">
        <v>31924</v>
      </c>
      <c r="F1871" s="137" t="s">
        <v>5</v>
      </c>
      <c r="G1871" s="137" t="s">
        <v>28</v>
      </c>
      <c r="H1871" s="137" t="s">
        <v>341</v>
      </c>
      <c r="I1871" s="137">
        <v>513820458</v>
      </c>
      <c r="J1871" s="137" t="s">
        <v>180</v>
      </c>
      <c r="K1871" s="21">
        <v>46171.379305555558</v>
      </c>
      <c r="L1871" s="21">
        <v>46173.76630787037</v>
      </c>
      <c r="M1871" s="137" t="s">
        <v>347</v>
      </c>
      <c r="N1871" s="137" t="s">
        <v>349</v>
      </c>
      <c r="O1871" s="137" t="s">
        <v>39</v>
      </c>
      <c r="P1871" s="137">
        <v>0</v>
      </c>
      <c r="Q1871" s="137" t="s">
        <v>191</v>
      </c>
      <c r="R1871" s="137" t="s">
        <v>342</v>
      </c>
    </row>
    <row r="1872" spans="1:19" s="137" customFormat="1">
      <c r="A1872" s="137" t="s">
        <v>186</v>
      </c>
      <c r="B1872" s="137" t="s">
        <v>120</v>
      </c>
      <c r="C1872" s="137" t="s">
        <v>185</v>
      </c>
      <c r="D1872" s="137" t="s">
        <v>310</v>
      </c>
      <c r="E1872" s="137">
        <v>31924</v>
      </c>
      <c r="F1872" s="137" t="s">
        <v>5</v>
      </c>
      <c r="G1872" s="137" t="s">
        <v>28</v>
      </c>
      <c r="H1872" s="137" t="s">
        <v>341</v>
      </c>
      <c r="I1872" s="137">
        <v>513820458</v>
      </c>
      <c r="J1872" s="137" t="s">
        <v>180</v>
      </c>
      <c r="K1872" s="21">
        <v>46171.379305555558</v>
      </c>
      <c r="L1872" s="21">
        <v>46173.76630787037</v>
      </c>
      <c r="M1872" s="137" t="s">
        <v>347</v>
      </c>
      <c r="N1872" s="137" t="s">
        <v>329</v>
      </c>
      <c r="O1872" s="137" t="s">
        <v>35</v>
      </c>
      <c r="P1872" s="137">
        <v>0</v>
      </c>
      <c r="Q1872" s="137" t="s">
        <v>191</v>
      </c>
      <c r="R1872" s="137" t="s">
        <v>342</v>
      </c>
    </row>
    <row r="1873" spans="1:18" s="137" customFormat="1">
      <c r="A1873" s="137" t="s">
        <v>186</v>
      </c>
      <c r="B1873" s="137" t="s">
        <v>120</v>
      </c>
      <c r="C1873" s="137" t="s">
        <v>185</v>
      </c>
      <c r="D1873" s="137" t="s">
        <v>310</v>
      </c>
      <c r="E1873" s="137">
        <v>31924</v>
      </c>
      <c r="F1873" s="137" t="s">
        <v>5</v>
      </c>
      <c r="G1873" s="137" t="s">
        <v>28</v>
      </c>
      <c r="H1873" s="137" t="s">
        <v>341</v>
      </c>
      <c r="I1873" s="137">
        <v>513820458</v>
      </c>
      <c r="J1873" s="137" t="s">
        <v>180</v>
      </c>
      <c r="K1873" s="21">
        <v>46171.379305555558</v>
      </c>
      <c r="L1873" s="21">
        <v>46173.76630787037</v>
      </c>
      <c r="M1873" s="137" t="s">
        <v>347</v>
      </c>
      <c r="N1873" s="137" t="s">
        <v>194</v>
      </c>
      <c r="O1873" s="137" t="s">
        <v>41</v>
      </c>
      <c r="P1873" s="137">
        <v>0</v>
      </c>
      <c r="Q1873" s="137" t="s">
        <v>191</v>
      </c>
      <c r="R1873" s="137" t="s">
        <v>342</v>
      </c>
    </row>
    <row r="1874" spans="1:18" s="137" customFormat="1">
      <c r="A1874" s="137" t="s">
        <v>186</v>
      </c>
      <c r="B1874" s="137" t="s">
        <v>120</v>
      </c>
      <c r="C1874" s="137" t="s">
        <v>185</v>
      </c>
      <c r="D1874" s="137" t="s">
        <v>310</v>
      </c>
      <c r="E1874" s="137">
        <v>31924</v>
      </c>
      <c r="F1874" s="137" t="s">
        <v>5</v>
      </c>
      <c r="G1874" s="137" t="s">
        <v>28</v>
      </c>
      <c r="H1874" s="137" t="s">
        <v>341</v>
      </c>
      <c r="I1874" s="137">
        <v>513820458</v>
      </c>
      <c r="J1874" s="137" t="s">
        <v>180</v>
      </c>
      <c r="K1874" s="21">
        <v>46171.379305555558</v>
      </c>
      <c r="L1874" s="21">
        <v>46173.76630787037</v>
      </c>
      <c r="M1874" s="137" t="s">
        <v>347</v>
      </c>
      <c r="N1874" s="137" t="s">
        <v>350</v>
      </c>
      <c r="O1874" s="137" t="s">
        <v>39</v>
      </c>
      <c r="P1874" s="137">
        <v>0</v>
      </c>
      <c r="Q1874" s="137" t="s">
        <v>191</v>
      </c>
      <c r="R1874" s="137" t="s">
        <v>342</v>
      </c>
    </row>
    <row r="1875" spans="1:18" s="137" customFormat="1">
      <c r="A1875" s="137" t="s">
        <v>186</v>
      </c>
      <c r="B1875" s="137" t="s">
        <v>120</v>
      </c>
      <c r="C1875" s="137" t="s">
        <v>185</v>
      </c>
      <c r="D1875" s="137" t="s">
        <v>310</v>
      </c>
      <c r="E1875" s="137">
        <v>31924</v>
      </c>
      <c r="F1875" s="137" t="s">
        <v>5</v>
      </c>
      <c r="G1875" s="137" t="s">
        <v>28</v>
      </c>
      <c r="H1875" s="137" t="s">
        <v>341</v>
      </c>
      <c r="I1875" s="137">
        <v>513820458</v>
      </c>
      <c r="J1875" s="137" t="s">
        <v>180</v>
      </c>
      <c r="K1875" s="21">
        <v>46171.379305555558</v>
      </c>
      <c r="L1875" s="21">
        <v>46173.76630787037</v>
      </c>
      <c r="M1875" s="137" t="s">
        <v>347</v>
      </c>
      <c r="N1875" s="137" t="s">
        <v>195</v>
      </c>
      <c r="O1875" s="137" t="s">
        <v>41</v>
      </c>
      <c r="P1875" s="137">
        <v>0</v>
      </c>
      <c r="Q1875" s="137" t="s">
        <v>191</v>
      </c>
      <c r="R1875" s="137" t="s">
        <v>342</v>
      </c>
    </row>
    <row r="1876" spans="1:18" s="137" customFormat="1">
      <c r="A1876" s="137" t="s">
        <v>186</v>
      </c>
      <c r="B1876" s="137" t="s">
        <v>120</v>
      </c>
      <c r="C1876" s="137" t="s">
        <v>185</v>
      </c>
      <c r="D1876" s="137" t="s">
        <v>310</v>
      </c>
      <c r="E1876" s="137">
        <v>31924</v>
      </c>
      <c r="F1876" s="137" t="s">
        <v>5</v>
      </c>
      <c r="G1876" s="137" t="s">
        <v>28</v>
      </c>
      <c r="H1876" s="137" t="s">
        <v>341</v>
      </c>
      <c r="I1876" s="137">
        <v>513820458</v>
      </c>
      <c r="J1876" s="137" t="s">
        <v>180</v>
      </c>
      <c r="K1876" s="21">
        <v>46171.379305555558</v>
      </c>
      <c r="L1876" s="21">
        <v>46173.76630787037</v>
      </c>
      <c r="M1876" s="137" t="s">
        <v>347</v>
      </c>
      <c r="N1876" s="137" t="s">
        <v>351</v>
      </c>
      <c r="O1876" s="137" t="s">
        <v>35</v>
      </c>
      <c r="P1876" s="137">
        <v>0</v>
      </c>
      <c r="Q1876" s="137" t="s">
        <v>191</v>
      </c>
      <c r="R1876" s="137" t="s">
        <v>342</v>
      </c>
    </row>
    <row r="1877" spans="1:18" s="137" customFormat="1">
      <c r="A1877" s="137" t="s">
        <v>186</v>
      </c>
      <c r="B1877" s="137" t="s">
        <v>120</v>
      </c>
      <c r="C1877" s="137" t="s">
        <v>185</v>
      </c>
      <c r="D1877" s="137" t="s">
        <v>310</v>
      </c>
      <c r="E1877" s="137">
        <v>31924</v>
      </c>
      <c r="F1877" s="137" t="s">
        <v>5</v>
      </c>
      <c r="G1877" s="137" t="s">
        <v>28</v>
      </c>
      <c r="H1877" s="137" t="s">
        <v>341</v>
      </c>
      <c r="I1877" s="137">
        <v>513820458</v>
      </c>
      <c r="J1877" s="137" t="s">
        <v>180</v>
      </c>
      <c r="K1877" s="21">
        <v>46171.379305555558</v>
      </c>
      <c r="L1877" s="21">
        <v>46173.76630787037</v>
      </c>
      <c r="M1877" s="137" t="s">
        <v>347</v>
      </c>
      <c r="N1877" s="137" t="s">
        <v>196</v>
      </c>
      <c r="O1877" s="137" t="s">
        <v>41</v>
      </c>
      <c r="P1877" s="137">
        <v>0</v>
      </c>
      <c r="Q1877" s="137" t="s">
        <v>191</v>
      </c>
      <c r="R1877" s="137" t="s">
        <v>342</v>
      </c>
    </row>
    <row r="1878" spans="1:18" s="137" customFormat="1">
      <c r="A1878" s="137" t="s">
        <v>186</v>
      </c>
      <c r="B1878" s="137" t="s">
        <v>120</v>
      </c>
      <c r="C1878" s="137" t="s">
        <v>185</v>
      </c>
      <c r="D1878" s="137" t="s">
        <v>310</v>
      </c>
      <c r="E1878" s="137">
        <v>31924</v>
      </c>
      <c r="F1878" s="137" t="s">
        <v>5</v>
      </c>
      <c r="G1878" s="137" t="s">
        <v>28</v>
      </c>
      <c r="H1878" s="137" t="s">
        <v>341</v>
      </c>
      <c r="I1878" s="137">
        <v>513820458</v>
      </c>
      <c r="J1878" s="137" t="s">
        <v>180</v>
      </c>
      <c r="K1878" s="21">
        <v>46171.379305555558</v>
      </c>
      <c r="L1878" s="21">
        <v>46173.76630787037</v>
      </c>
      <c r="M1878" s="137" t="s">
        <v>352</v>
      </c>
      <c r="N1878" s="137" t="s">
        <v>352</v>
      </c>
      <c r="O1878" s="137" t="s">
        <v>35</v>
      </c>
      <c r="P1878" s="137">
        <v>0</v>
      </c>
      <c r="Q1878" s="137" t="s">
        <v>191</v>
      </c>
      <c r="R1878" s="137" t="s">
        <v>342</v>
      </c>
    </row>
    <row r="1879" spans="1:18" s="137" customFormat="1">
      <c r="A1879" s="137" t="s">
        <v>186</v>
      </c>
      <c r="B1879" s="137" t="s">
        <v>120</v>
      </c>
      <c r="C1879" s="137" t="s">
        <v>185</v>
      </c>
      <c r="D1879" s="137" t="s">
        <v>310</v>
      </c>
      <c r="E1879" s="137">
        <v>31924</v>
      </c>
      <c r="F1879" s="137" t="s">
        <v>5</v>
      </c>
      <c r="G1879" s="137" t="s">
        <v>28</v>
      </c>
      <c r="H1879" s="137" t="s">
        <v>341</v>
      </c>
      <c r="I1879" s="137">
        <v>513820458</v>
      </c>
      <c r="J1879" s="137" t="s">
        <v>180</v>
      </c>
      <c r="K1879" s="21">
        <v>46171.379305555558</v>
      </c>
      <c r="L1879" s="21">
        <v>46173.76630787037</v>
      </c>
      <c r="M1879" s="137" t="s">
        <v>353</v>
      </c>
      <c r="N1879" s="137" t="s">
        <v>197</v>
      </c>
      <c r="O1879" s="137" t="s">
        <v>41</v>
      </c>
      <c r="P1879" s="137">
        <v>0</v>
      </c>
      <c r="Q1879" s="137" t="s">
        <v>191</v>
      </c>
      <c r="R1879" s="137" t="s">
        <v>342</v>
      </c>
    </row>
    <row r="1880" spans="1:18" s="137" customFormat="1">
      <c r="A1880" s="137" t="s">
        <v>186</v>
      </c>
      <c r="B1880" s="137" t="s">
        <v>120</v>
      </c>
      <c r="C1880" s="137" t="s">
        <v>185</v>
      </c>
      <c r="D1880" s="137" t="s">
        <v>310</v>
      </c>
      <c r="E1880" s="137">
        <v>31924</v>
      </c>
      <c r="F1880" s="137" t="s">
        <v>5</v>
      </c>
      <c r="G1880" s="137" t="s">
        <v>28</v>
      </c>
      <c r="H1880" s="137" t="s">
        <v>341</v>
      </c>
      <c r="I1880" s="137">
        <v>513820458</v>
      </c>
      <c r="J1880" s="137" t="s">
        <v>180</v>
      </c>
      <c r="K1880" s="21">
        <v>46171.379305555558</v>
      </c>
      <c r="L1880" s="21">
        <v>46173.76630787037</v>
      </c>
      <c r="M1880" s="137" t="s">
        <v>353</v>
      </c>
      <c r="N1880" s="137" t="s">
        <v>330</v>
      </c>
      <c r="O1880" s="137" t="s">
        <v>41</v>
      </c>
      <c r="P1880" s="137">
        <v>0</v>
      </c>
      <c r="Q1880" s="137" t="s">
        <v>191</v>
      </c>
      <c r="R1880" s="137" t="s">
        <v>342</v>
      </c>
    </row>
    <row r="1881" spans="1:18" s="137" customFormat="1">
      <c r="A1881" s="137" t="s">
        <v>186</v>
      </c>
      <c r="B1881" s="137" t="s">
        <v>120</v>
      </c>
      <c r="C1881" s="137" t="s">
        <v>185</v>
      </c>
      <c r="D1881" s="137" t="s">
        <v>310</v>
      </c>
      <c r="E1881" s="137">
        <v>31924</v>
      </c>
      <c r="F1881" s="137" t="s">
        <v>5</v>
      </c>
      <c r="G1881" s="137" t="s">
        <v>28</v>
      </c>
      <c r="H1881" s="137" t="s">
        <v>341</v>
      </c>
      <c r="I1881" s="137">
        <v>513820458</v>
      </c>
      <c r="J1881" s="137" t="s">
        <v>180</v>
      </c>
      <c r="K1881" s="21">
        <v>46171.379305555558</v>
      </c>
      <c r="L1881" s="21">
        <v>46173.76630787037</v>
      </c>
      <c r="M1881" s="137" t="s">
        <v>353</v>
      </c>
      <c r="N1881" s="137" t="s">
        <v>354</v>
      </c>
      <c r="O1881" s="137" t="s">
        <v>39</v>
      </c>
      <c r="P1881" s="137">
        <v>0</v>
      </c>
      <c r="Q1881" s="137" t="s">
        <v>191</v>
      </c>
      <c r="R1881" s="137" t="s">
        <v>342</v>
      </c>
    </row>
    <row r="1882" spans="1:18" s="137" customFormat="1">
      <c r="A1882" s="137" t="s">
        <v>186</v>
      </c>
      <c r="B1882" s="137" t="s">
        <v>120</v>
      </c>
      <c r="C1882" s="137" t="s">
        <v>185</v>
      </c>
      <c r="D1882" s="137" t="s">
        <v>310</v>
      </c>
      <c r="E1882" s="137">
        <v>31924</v>
      </c>
      <c r="F1882" s="137" t="s">
        <v>5</v>
      </c>
      <c r="G1882" s="137" t="s">
        <v>28</v>
      </c>
      <c r="H1882" s="137" t="s">
        <v>341</v>
      </c>
      <c r="I1882" s="137">
        <v>513820458</v>
      </c>
      <c r="J1882" s="137" t="s">
        <v>180</v>
      </c>
      <c r="K1882" s="21">
        <v>46171.379305555558</v>
      </c>
      <c r="L1882" s="21">
        <v>46173.76630787037</v>
      </c>
      <c r="M1882" s="137" t="s">
        <v>353</v>
      </c>
      <c r="N1882" s="137" t="s">
        <v>355</v>
      </c>
      <c r="O1882" s="137" t="s">
        <v>35</v>
      </c>
      <c r="P1882" s="137">
        <v>0</v>
      </c>
      <c r="Q1882" s="137" t="s">
        <v>191</v>
      </c>
      <c r="R1882" s="137" t="s">
        <v>342</v>
      </c>
    </row>
    <row r="1883" spans="1:18" s="137" customFormat="1">
      <c r="A1883" s="137" t="s">
        <v>186</v>
      </c>
      <c r="B1883" s="137" t="s">
        <v>120</v>
      </c>
      <c r="C1883" s="137" t="s">
        <v>185</v>
      </c>
      <c r="D1883" s="137" t="s">
        <v>310</v>
      </c>
      <c r="E1883" s="137">
        <v>31924</v>
      </c>
      <c r="F1883" s="137" t="s">
        <v>5</v>
      </c>
      <c r="G1883" s="137" t="s">
        <v>28</v>
      </c>
      <c r="H1883" s="137" t="s">
        <v>341</v>
      </c>
      <c r="I1883" s="137">
        <v>513820458</v>
      </c>
      <c r="J1883" s="137" t="s">
        <v>180</v>
      </c>
      <c r="K1883" s="21">
        <v>46171.379305555558</v>
      </c>
      <c r="L1883" s="21">
        <v>46173.76630787037</v>
      </c>
      <c r="M1883" s="137" t="s">
        <v>353</v>
      </c>
      <c r="N1883" s="137" t="s">
        <v>356</v>
      </c>
      <c r="O1883" s="137" t="s">
        <v>39</v>
      </c>
      <c r="P1883" s="137">
        <v>0</v>
      </c>
      <c r="Q1883" s="137" t="s">
        <v>191</v>
      </c>
      <c r="R1883" s="137" t="s">
        <v>342</v>
      </c>
    </row>
    <row r="1884" spans="1:18" s="137" customFormat="1">
      <c r="A1884" s="137" t="s">
        <v>186</v>
      </c>
      <c r="B1884" s="137" t="s">
        <v>120</v>
      </c>
      <c r="C1884" s="137" t="s">
        <v>185</v>
      </c>
      <c r="D1884" s="137" t="s">
        <v>310</v>
      </c>
      <c r="E1884" s="137">
        <v>31924</v>
      </c>
      <c r="F1884" s="137" t="s">
        <v>5</v>
      </c>
      <c r="G1884" s="137" t="s">
        <v>28</v>
      </c>
      <c r="H1884" s="137" t="s">
        <v>341</v>
      </c>
      <c r="I1884" s="137">
        <v>513820458</v>
      </c>
      <c r="J1884" s="137" t="s">
        <v>180</v>
      </c>
      <c r="K1884" s="21">
        <v>46171.379305555558</v>
      </c>
      <c r="L1884" s="21">
        <v>46173.76630787037</v>
      </c>
      <c r="M1884" s="137" t="s">
        <v>353</v>
      </c>
      <c r="N1884" s="137" t="s">
        <v>357</v>
      </c>
      <c r="O1884" s="137" t="s">
        <v>39</v>
      </c>
      <c r="P1884" s="137">
        <v>0</v>
      </c>
      <c r="Q1884" s="137" t="s">
        <v>191</v>
      </c>
      <c r="R1884" s="137" t="s">
        <v>342</v>
      </c>
    </row>
    <row r="1885" spans="1:18" s="137" customFormat="1">
      <c r="A1885" s="137" t="s">
        <v>186</v>
      </c>
      <c r="B1885" s="137" t="s">
        <v>120</v>
      </c>
      <c r="C1885" s="137" t="s">
        <v>185</v>
      </c>
      <c r="D1885" s="137" t="s">
        <v>310</v>
      </c>
      <c r="E1885" s="137">
        <v>31924</v>
      </c>
      <c r="F1885" s="137" t="s">
        <v>5</v>
      </c>
      <c r="G1885" s="137" t="s">
        <v>28</v>
      </c>
      <c r="H1885" s="137" t="s">
        <v>341</v>
      </c>
      <c r="I1885" s="137">
        <v>513820458</v>
      </c>
      <c r="J1885" s="137" t="s">
        <v>180</v>
      </c>
      <c r="K1885" s="21">
        <v>46171.379305555558</v>
      </c>
      <c r="L1885" s="21">
        <v>46173.76630787037</v>
      </c>
      <c r="M1885" s="137" t="s">
        <v>358</v>
      </c>
      <c r="N1885" s="137" t="s">
        <v>359</v>
      </c>
      <c r="O1885" s="137" t="s">
        <v>39</v>
      </c>
      <c r="P1885" s="137">
        <v>0</v>
      </c>
      <c r="Q1885" s="137" t="s">
        <v>191</v>
      </c>
      <c r="R1885" s="137" t="s">
        <v>342</v>
      </c>
    </row>
    <row r="1886" spans="1:18" s="137" customFormat="1">
      <c r="A1886" s="137" t="s">
        <v>186</v>
      </c>
      <c r="B1886" s="137" t="s">
        <v>120</v>
      </c>
      <c r="C1886" s="137" t="s">
        <v>185</v>
      </c>
      <c r="D1886" s="137" t="s">
        <v>310</v>
      </c>
      <c r="E1886" s="137">
        <v>31924</v>
      </c>
      <c r="F1886" s="137" t="s">
        <v>5</v>
      </c>
      <c r="G1886" s="137" t="s">
        <v>28</v>
      </c>
      <c r="H1886" s="137" t="s">
        <v>341</v>
      </c>
      <c r="I1886" s="137">
        <v>513820458</v>
      </c>
      <c r="J1886" s="137" t="s">
        <v>180</v>
      </c>
      <c r="K1886" s="21">
        <v>46171.379305555558</v>
      </c>
      <c r="L1886" s="21">
        <v>46173.76630787037</v>
      </c>
      <c r="M1886" s="137" t="s">
        <v>358</v>
      </c>
      <c r="N1886" s="137" t="s">
        <v>360</v>
      </c>
      <c r="O1886" s="137" t="s">
        <v>35</v>
      </c>
      <c r="P1886" s="137">
        <v>0</v>
      </c>
      <c r="Q1886" s="137" t="s">
        <v>191</v>
      </c>
      <c r="R1886" s="137" t="s">
        <v>342</v>
      </c>
    </row>
    <row r="1887" spans="1:18" s="137" customFormat="1">
      <c r="A1887" s="137" t="s">
        <v>186</v>
      </c>
      <c r="B1887" s="137" t="s">
        <v>120</v>
      </c>
      <c r="C1887" s="137" t="s">
        <v>185</v>
      </c>
      <c r="D1887" s="137" t="s">
        <v>310</v>
      </c>
      <c r="E1887" s="137">
        <v>31924</v>
      </c>
      <c r="F1887" s="137" t="s">
        <v>5</v>
      </c>
      <c r="G1887" s="137" t="s">
        <v>28</v>
      </c>
      <c r="H1887" s="137" t="s">
        <v>341</v>
      </c>
      <c r="I1887" s="137">
        <v>513820458</v>
      </c>
      <c r="J1887" s="137" t="s">
        <v>180</v>
      </c>
      <c r="K1887" s="21">
        <v>46171.379305555558</v>
      </c>
      <c r="L1887" s="21">
        <v>46173.76630787037</v>
      </c>
      <c r="M1887" s="137" t="s">
        <v>358</v>
      </c>
      <c r="N1887" s="137" t="s">
        <v>361</v>
      </c>
      <c r="O1887" s="137" t="s">
        <v>41</v>
      </c>
      <c r="P1887" s="137">
        <v>0</v>
      </c>
      <c r="Q1887" s="137" t="s">
        <v>191</v>
      </c>
      <c r="R1887" s="137" t="s">
        <v>342</v>
      </c>
    </row>
    <row r="1888" spans="1:18" s="137" customFormat="1">
      <c r="A1888" s="137" t="s">
        <v>186</v>
      </c>
      <c r="B1888" s="137" t="s">
        <v>120</v>
      </c>
      <c r="C1888" s="137" t="s">
        <v>185</v>
      </c>
      <c r="D1888" s="137" t="s">
        <v>310</v>
      </c>
      <c r="E1888" s="137">
        <v>31924</v>
      </c>
      <c r="F1888" s="137" t="s">
        <v>5</v>
      </c>
      <c r="G1888" s="137" t="s">
        <v>28</v>
      </c>
      <c r="H1888" s="137" t="s">
        <v>341</v>
      </c>
      <c r="I1888" s="137">
        <v>513820458</v>
      </c>
      <c r="J1888" s="137" t="s">
        <v>180</v>
      </c>
      <c r="K1888" s="21">
        <v>46171.379305555558</v>
      </c>
      <c r="L1888" s="21">
        <v>46173.76630787037</v>
      </c>
      <c r="M1888" s="137" t="s">
        <v>362</v>
      </c>
      <c r="N1888" s="137" t="s">
        <v>363</v>
      </c>
      <c r="O1888" s="137" t="s">
        <v>37</v>
      </c>
      <c r="P1888" s="137">
        <v>0</v>
      </c>
      <c r="Q1888" s="137" t="s">
        <v>191</v>
      </c>
      <c r="R1888" s="137" t="s">
        <v>342</v>
      </c>
    </row>
    <row r="1889" spans="1:19" s="137" customFormat="1">
      <c r="A1889" s="137" t="s">
        <v>186</v>
      </c>
      <c r="B1889" s="137" t="s">
        <v>120</v>
      </c>
      <c r="C1889" s="137" t="s">
        <v>185</v>
      </c>
      <c r="D1889" s="137" t="s">
        <v>310</v>
      </c>
      <c r="E1889" s="137">
        <v>31924</v>
      </c>
      <c r="F1889" s="137" t="s">
        <v>5</v>
      </c>
      <c r="G1889" s="137" t="s">
        <v>28</v>
      </c>
      <c r="H1889" s="137" t="s">
        <v>341</v>
      </c>
      <c r="I1889" s="137">
        <v>513820458</v>
      </c>
      <c r="J1889" s="137" t="s">
        <v>180</v>
      </c>
      <c r="K1889" s="21">
        <v>46171.379305555558</v>
      </c>
      <c r="L1889" s="21">
        <v>46173.76630787037</v>
      </c>
      <c r="M1889" s="137" t="s">
        <v>364</v>
      </c>
      <c r="N1889" s="137" t="s">
        <v>365</v>
      </c>
      <c r="O1889" s="137" t="s">
        <v>35</v>
      </c>
      <c r="P1889" s="137">
        <v>0</v>
      </c>
      <c r="Q1889" s="137" t="s">
        <v>191</v>
      </c>
      <c r="R1889" s="137" t="s">
        <v>342</v>
      </c>
    </row>
    <row r="1890" spans="1:19" s="137" customFormat="1">
      <c r="A1890" s="137" t="s">
        <v>186</v>
      </c>
      <c r="B1890" s="137" t="s">
        <v>120</v>
      </c>
      <c r="C1890" s="137" t="s">
        <v>185</v>
      </c>
      <c r="D1890" s="137" t="s">
        <v>310</v>
      </c>
      <c r="E1890" s="137">
        <v>31924</v>
      </c>
      <c r="F1890" s="137" t="s">
        <v>5</v>
      </c>
      <c r="G1890" s="137" t="s">
        <v>28</v>
      </c>
      <c r="H1890" s="137" t="s">
        <v>341</v>
      </c>
      <c r="I1890" s="137">
        <v>513820458</v>
      </c>
      <c r="J1890" s="137" t="s">
        <v>180</v>
      </c>
      <c r="K1890" s="21">
        <v>46171.379305555558</v>
      </c>
      <c r="L1890" s="21">
        <v>46173.76630787037</v>
      </c>
      <c r="M1890" s="137" t="s">
        <v>364</v>
      </c>
      <c r="N1890" s="137" t="s">
        <v>366</v>
      </c>
      <c r="O1890" s="137" t="s">
        <v>35</v>
      </c>
      <c r="P1890" s="137">
        <v>0</v>
      </c>
      <c r="Q1890" s="137" t="s">
        <v>191</v>
      </c>
      <c r="R1890" s="137" t="s">
        <v>342</v>
      </c>
    </row>
    <row r="1891" spans="1:19" s="137" customFormat="1">
      <c r="A1891" s="137" t="s">
        <v>186</v>
      </c>
      <c r="B1891" s="137" t="s">
        <v>120</v>
      </c>
      <c r="C1891" s="137" t="s">
        <v>185</v>
      </c>
      <c r="D1891" s="137" t="s">
        <v>310</v>
      </c>
      <c r="E1891" s="137">
        <v>31924</v>
      </c>
      <c r="F1891" s="137" t="s">
        <v>5</v>
      </c>
      <c r="G1891" s="137" t="s">
        <v>28</v>
      </c>
      <c r="H1891" s="137" t="s">
        <v>341</v>
      </c>
      <c r="I1891" s="137">
        <v>513820458</v>
      </c>
      <c r="J1891" s="137" t="s">
        <v>180</v>
      </c>
      <c r="K1891" s="21">
        <v>46171.379305555558</v>
      </c>
      <c r="L1891" s="21">
        <v>46173.76630787037</v>
      </c>
      <c r="M1891" s="137" t="s">
        <v>364</v>
      </c>
      <c r="N1891" s="137" t="s">
        <v>367</v>
      </c>
      <c r="O1891" s="137" t="s">
        <v>41</v>
      </c>
      <c r="P1891" s="137">
        <v>0</v>
      </c>
      <c r="Q1891" s="137" t="s">
        <v>191</v>
      </c>
      <c r="R1891" s="137" t="s">
        <v>342</v>
      </c>
    </row>
    <row r="1892" spans="1:19" s="137" customFormat="1">
      <c r="A1892" s="137" t="s">
        <v>186</v>
      </c>
      <c r="B1892" s="137" t="s">
        <v>120</v>
      </c>
      <c r="C1892" s="137" t="s">
        <v>185</v>
      </c>
      <c r="D1892" s="137" t="s">
        <v>311</v>
      </c>
      <c r="E1892" s="137">
        <v>33279</v>
      </c>
      <c r="F1892" s="137" t="s">
        <v>5</v>
      </c>
      <c r="G1892" s="137" t="s">
        <v>28</v>
      </c>
      <c r="H1892" s="137" t="s">
        <v>341</v>
      </c>
      <c r="I1892" s="137">
        <v>513856120</v>
      </c>
      <c r="J1892" s="137" t="s">
        <v>180</v>
      </c>
      <c r="K1892" s="21">
        <v>46172.400810185187</v>
      </c>
      <c r="L1892" s="21">
        <v>46173.773611111108</v>
      </c>
      <c r="M1892" s="137" t="s">
        <v>287</v>
      </c>
      <c r="N1892" s="137" t="s">
        <v>287</v>
      </c>
      <c r="O1892" s="137" t="s">
        <v>35</v>
      </c>
      <c r="P1892" s="137">
        <v>0</v>
      </c>
      <c r="Q1892" s="137" t="s">
        <v>191</v>
      </c>
      <c r="R1892" s="137" t="s">
        <v>342</v>
      </c>
      <c r="S1892" s="137" t="s">
        <v>181</v>
      </c>
    </row>
    <row r="1893" spans="1:19" s="137" customFormat="1">
      <c r="A1893" s="137" t="s">
        <v>186</v>
      </c>
      <c r="B1893" s="137" t="s">
        <v>120</v>
      </c>
      <c r="C1893" s="137" t="s">
        <v>185</v>
      </c>
      <c r="D1893" s="137" t="s">
        <v>311</v>
      </c>
      <c r="E1893" s="137">
        <v>33279</v>
      </c>
      <c r="F1893" s="137" t="s">
        <v>5</v>
      </c>
      <c r="G1893" s="137" t="s">
        <v>28</v>
      </c>
      <c r="H1893" s="137" t="s">
        <v>341</v>
      </c>
      <c r="I1893" s="137">
        <v>513856120</v>
      </c>
      <c r="J1893" s="137" t="s">
        <v>180</v>
      </c>
      <c r="K1893" s="21">
        <v>46172.400810185187</v>
      </c>
      <c r="L1893" s="21">
        <v>46173.773611111108</v>
      </c>
      <c r="M1893" s="137" t="s">
        <v>343</v>
      </c>
      <c r="N1893" s="137" t="s">
        <v>288</v>
      </c>
      <c r="O1893" s="137" t="s">
        <v>39</v>
      </c>
      <c r="P1893" s="137">
        <v>0</v>
      </c>
      <c r="Q1893" s="137" t="s">
        <v>191</v>
      </c>
      <c r="R1893" s="137" t="s">
        <v>342</v>
      </c>
      <c r="S1893" s="137" t="s">
        <v>181</v>
      </c>
    </row>
    <row r="1894" spans="1:19" s="137" customFormat="1">
      <c r="A1894" s="137" t="s">
        <v>186</v>
      </c>
      <c r="B1894" s="137" t="s">
        <v>120</v>
      </c>
      <c r="C1894" s="137" t="s">
        <v>185</v>
      </c>
      <c r="D1894" s="137" t="s">
        <v>311</v>
      </c>
      <c r="E1894" s="137">
        <v>33279</v>
      </c>
      <c r="F1894" s="137" t="s">
        <v>5</v>
      </c>
      <c r="G1894" s="137" t="s">
        <v>28</v>
      </c>
      <c r="H1894" s="137" t="s">
        <v>341</v>
      </c>
      <c r="I1894" s="137">
        <v>513856120</v>
      </c>
      <c r="J1894" s="137" t="s">
        <v>180</v>
      </c>
      <c r="K1894" s="21">
        <v>46172.400810185187</v>
      </c>
      <c r="L1894" s="21">
        <v>46173.773611111108</v>
      </c>
      <c r="M1894" s="137" t="s">
        <v>343</v>
      </c>
      <c r="N1894" s="137" t="s">
        <v>193</v>
      </c>
      <c r="O1894" s="137" t="s">
        <v>35</v>
      </c>
      <c r="P1894" s="137">
        <v>0</v>
      </c>
      <c r="Q1894" s="137" t="s">
        <v>191</v>
      </c>
      <c r="R1894" s="137" t="s">
        <v>342</v>
      </c>
      <c r="S1894" s="137" t="s">
        <v>181</v>
      </c>
    </row>
    <row r="1895" spans="1:19" s="137" customFormat="1">
      <c r="A1895" s="137" t="s">
        <v>186</v>
      </c>
      <c r="B1895" s="137" t="s">
        <v>120</v>
      </c>
      <c r="C1895" s="137" t="s">
        <v>185</v>
      </c>
      <c r="D1895" s="137" t="s">
        <v>311</v>
      </c>
      <c r="E1895" s="137">
        <v>33279</v>
      </c>
      <c r="F1895" s="137" t="s">
        <v>5</v>
      </c>
      <c r="G1895" s="137" t="s">
        <v>28</v>
      </c>
      <c r="H1895" s="137" t="s">
        <v>341</v>
      </c>
      <c r="I1895" s="137">
        <v>513856120</v>
      </c>
      <c r="J1895" s="137" t="s">
        <v>180</v>
      </c>
      <c r="K1895" s="21">
        <v>46172.400810185187</v>
      </c>
      <c r="L1895" s="21">
        <v>46173.773611111108</v>
      </c>
      <c r="M1895" s="137" t="s">
        <v>344</v>
      </c>
      <c r="N1895" s="137" t="s">
        <v>345</v>
      </c>
      <c r="O1895" s="137" t="s">
        <v>39</v>
      </c>
      <c r="P1895" s="137">
        <v>0</v>
      </c>
      <c r="Q1895" s="137" t="s">
        <v>191</v>
      </c>
      <c r="R1895" s="137" t="s">
        <v>342</v>
      </c>
      <c r="S1895" s="137" t="s">
        <v>181</v>
      </c>
    </row>
    <row r="1896" spans="1:19" s="137" customFormat="1">
      <c r="A1896" s="137" t="s">
        <v>186</v>
      </c>
      <c r="B1896" s="137" t="s">
        <v>120</v>
      </c>
      <c r="C1896" s="137" t="s">
        <v>185</v>
      </c>
      <c r="D1896" s="137" t="s">
        <v>311</v>
      </c>
      <c r="E1896" s="137">
        <v>33279</v>
      </c>
      <c r="F1896" s="137" t="s">
        <v>5</v>
      </c>
      <c r="G1896" s="137" t="s">
        <v>28</v>
      </c>
      <c r="H1896" s="137" t="s">
        <v>341</v>
      </c>
      <c r="I1896" s="137">
        <v>513856120</v>
      </c>
      <c r="J1896" s="137" t="s">
        <v>180</v>
      </c>
      <c r="K1896" s="21">
        <v>46172.400810185187</v>
      </c>
      <c r="L1896" s="21">
        <v>46173.773611111108</v>
      </c>
      <c r="M1896" s="137" t="s">
        <v>344</v>
      </c>
      <c r="N1896" s="137" t="s">
        <v>346</v>
      </c>
      <c r="O1896" s="137" t="s">
        <v>39</v>
      </c>
      <c r="P1896" s="137">
        <v>0</v>
      </c>
      <c r="Q1896" s="137" t="s">
        <v>191</v>
      </c>
      <c r="R1896" s="137" t="s">
        <v>342</v>
      </c>
      <c r="S1896" s="137" t="s">
        <v>181</v>
      </c>
    </row>
    <row r="1897" spans="1:19" s="137" customFormat="1">
      <c r="A1897" s="137" t="s">
        <v>186</v>
      </c>
      <c r="B1897" s="137" t="s">
        <v>120</v>
      </c>
      <c r="C1897" s="137" t="s">
        <v>185</v>
      </c>
      <c r="D1897" s="137" t="s">
        <v>311</v>
      </c>
      <c r="E1897" s="137">
        <v>33279</v>
      </c>
      <c r="F1897" s="137" t="s">
        <v>5</v>
      </c>
      <c r="G1897" s="137" t="s">
        <v>28</v>
      </c>
      <c r="H1897" s="137" t="s">
        <v>341</v>
      </c>
      <c r="I1897" s="137">
        <v>513856120</v>
      </c>
      <c r="J1897" s="137" t="s">
        <v>180</v>
      </c>
      <c r="K1897" s="21">
        <v>46172.400810185187</v>
      </c>
      <c r="L1897" s="21">
        <v>46173.773611111108</v>
      </c>
      <c r="M1897" s="137" t="s">
        <v>347</v>
      </c>
      <c r="N1897" s="137" t="s">
        <v>348</v>
      </c>
      <c r="O1897" s="137" t="s">
        <v>41</v>
      </c>
      <c r="P1897" s="137">
        <v>0</v>
      </c>
      <c r="Q1897" s="137" t="s">
        <v>191</v>
      </c>
      <c r="R1897" s="137" t="s">
        <v>342</v>
      </c>
      <c r="S1897" s="137" t="s">
        <v>181</v>
      </c>
    </row>
    <row r="1898" spans="1:19" s="137" customFormat="1">
      <c r="A1898" s="137" t="s">
        <v>186</v>
      </c>
      <c r="B1898" s="137" t="s">
        <v>120</v>
      </c>
      <c r="C1898" s="137" t="s">
        <v>185</v>
      </c>
      <c r="D1898" s="137" t="s">
        <v>311</v>
      </c>
      <c r="E1898" s="137">
        <v>33279</v>
      </c>
      <c r="F1898" s="137" t="s">
        <v>5</v>
      </c>
      <c r="G1898" s="137" t="s">
        <v>28</v>
      </c>
      <c r="H1898" s="137" t="s">
        <v>341</v>
      </c>
      <c r="I1898" s="137">
        <v>513856120</v>
      </c>
      <c r="J1898" s="137" t="s">
        <v>180</v>
      </c>
      <c r="K1898" s="21">
        <v>46172.400810185187</v>
      </c>
      <c r="L1898" s="21">
        <v>46173.773611111108</v>
      </c>
      <c r="M1898" s="137" t="s">
        <v>347</v>
      </c>
      <c r="N1898" s="137" t="s">
        <v>349</v>
      </c>
      <c r="O1898" s="137" t="s">
        <v>39</v>
      </c>
      <c r="P1898" s="137">
        <v>0</v>
      </c>
      <c r="Q1898" s="137" t="s">
        <v>191</v>
      </c>
      <c r="R1898" s="137" t="s">
        <v>342</v>
      </c>
      <c r="S1898" s="137" t="s">
        <v>181</v>
      </c>
    </row>
    <row r="1899" spans="1:19" s="137" customFormat="1">
      <c r="A1899" s="137" t="s">
        <v>186</v>
      </c>
      <c r="B1899" s="137" t="s">
        <v>120</v>
      </c>
      <c r="C1899" s="137" t="s">
        <v>185</v>
      </c>
      <c r="D1899" s="137" t="s">
        <v>311</v>
      </c>
      <c r="E1899" s="137">
        <v>33279</v>
      </c>
      <c r="F1899" s="137" t="s">
        <v>5</v>
      </c>
      <c r="G1899" s="137" t="s">
        <v>28</v>
      </c>
      <c r="H1899" s="137" t="s">
        <v>341</v>
      </c>
      <c r="I1899" s="137">
        <v>513856120</v>
      </c>
      <c r="J1899" s="137" t="s">
        <v>180</v>
      </c>
      <c r="K1899" s="21">
        <v>46172.400810185187</v>
      </c>
      <c r="L1899" s="21">
        <v>46173.773611111108</v>
      </c>
      <c r="M1899" s="137" t="s">
        <v>347</v>
      </c>
      <c r="N1899" s="137" t="s">
        <v>329</v>
      </c>
      <c r="O1899" s="137" t="s">
        <v>35</v>
      </c>
      <c r="P1899" s="137">
        <v>0</v>
      </c>
      <c r="Q1899" s="137" t="s">
        <v>191</v>
      </c>
      <c r="R1899" s="137" t="s">
        <v>342</v>
      </c>
      <c r="S1899" s="137" t="s">
        <v>181</v>
      </c>
    </row>
    <row r="1900" spans="1:19" s="137" customFormat="1">
      <c r="A1900" s="137" t="s">
        <v>186</v>
      </c>
      <c r="B1900" s="137" t="s">
        <v>120</v>
      </c>
      <c r="C1900" s="137" t="s">
        <v>185</v>
      </c>
      <c r="D1900" s="137" t="s">
        <v>311</v>
      </c>
      <c r="E1900" s="137">
        <v>33279</v>
      </c>
      <c r="F1900" s="137" t="s">
        <v>5</v>
      </c>
      <c r="G1900" s="137" t="s">
        <v>28</v>
      </c>
      <c r="H1900" s="137" t="s">
        <v>341</v>
      </c>
      <c r="I1900" s="137">
        <v>513856120</v>
      </c>
      <c r="J1900" s="137" t="s">
        <v>180</v>
      </c>
      <c r="K1900" s="21">
        <v>46172.400810185187</v>
      </c>
      <c r="L1900" s="21">
        <v>46173.773611111108</v>
      </c>
      <c r="M1900" s="137" t="s">
        <v>347</v>
      </c>
      <c r="N1900" s="137" t="s">
        <v>194</v>
      </c>
      <c r="O1900" s="137" t="s">
        <v>41</v>
      </c>
      <c r="P1900" s="137">
        <v>0</v>
      </c>
      <c r="Q1900" s="137" t="s">
        <v>191</v>
      </c>
      <c r="R1900" s="137" t="s">
        <v>342</v>
      </c>
      <c r="S1900" s="137" t="s">
        <v>181</v>
      </c>
    </row>
    <row r="1901" spans="1:19" s="137" customFormat="1">
      <c r="A1901" s="137" t="s">
        <v>186</v>
      </c>
      <c r="B1901" s="137" t="s">
        <v>120</v>
      </c>
      <c r="C1901" s="137" t="s">
        <v>185</v>
      </c>
      <c r="D1901" s="137" t="s">
        <v>311</v>
      </c>
      <c r="E1901" s="137">
        <v>33279</v>
      </c>
      <c r="F1901" s="137" t="s">
        <v>5</v>
      </c>
      <c r="G1901" s="137" t="s">
        <v>28</v>
      </c>
      <c r="H1901" s="137" t="s">
        <v>341</v>
      </c>
      <c r="I1901" s="137">
        <v>513856120</v>
      </c>
      <c r="J1901" s="137" t="s">
        <v>180</v>
      </c>
      <c r="K1901" s="21">
        <v>46172.400810185187</v>
      </c>
      <c r="L1901" s="21">
        <v>46173.773611111108</v>
      </c>
      <c r="M1901" s="137" t="s">
        <v>347</v>
      </c>
      <c r="N1901" s="137" t="s">
        <v>350</v>
      </c>
      <c r="O1901" s="137" t="s">
        <v>39</v>
      </c>
      <c r="P1901" s="137">
        <v>0</v>
      </c>
      <c r="Q1901" s="137" t="s">
        <v>191</v>
      </c>
      <c r="R1901" s="137" t="s">
        <v>342</v>
      </c>
      <c r="S1901" s="137" t="s">
        <v>181</v>
      </c>
    </row>
    <row r="1902" spans="1:19" s="137" customFormat="1">
      <c r="A1902" s="137" t="s">
        <v>186</v>
      </c>
      <c r="B1902" s="137" t="s">
        <v>120</v>
      </c>
      <c r="C1902" s="137" t="s">
        <v>185</v>
      </c>
      <c r="D1902" s="137" t="s">
        <v>311</v>
      </c>
      <c r="E1902" s="137">
        <v>33279</v>
      </c>
      <c r="F1902" s="137" t="s">
        <v>5</v>
      </c>
      <c r="G1902" s="137" t="s">
        <v>28</v>
      </c>
      <c r="H1902" s="137" t="s">
        <v>341</v>
      </c>
      <c r="I1902" s="137">
        <v>513856120</v>
      </c>
      <c r="J1902" s="137" t="s">
        <v>180</v>
      </c>
      <c r="K1902" s="21">
        <v>46172.400810185187</v>
      </c>
      <c r="L1902" s="21">
        <v>46173.773611111108</v>
      </c>
      <c r="M1902" s="137" t="s">
        <v>347</v>
      </c>
      <c r="N1902" s="137" t="s">
        <v>195</v>
      </c>
      <c r="O1902" s="137" t="s">
        <v>41</v>
      </c>
      <c r="P1902" s="137">
        <v>0</v>
      </c>
      <c r="Q1902" s="137" t="s">
        <v>191</v>
      </c>
      <c r="R1902" s="137" t="s">
        <v>342</v>
      </c>
      <c r="S1902" s="137" t="s">
        <v>181</v>
      </c>
    </row>
    <row r="1903" spans="1:19" s="137" customFormat="1">
      <c r="A1903" s="137" t="s">
        <v>186</v>
      </c>
      <c r="B1903" s="137" t="s">
        <v>120</v>
      </c>
      <c r="C1903" s="137" t="s">
        <v>185</v>
      </c>
      <c r="D1903" s="137" t="s">
        <v>311</v>
      </c>
      <c r="E1903" s="137">
        <v>33279</v>
      </c>
      <c r="F1903" s="137" t="s">
        <v>5</v>
      </c>
      <c r="G1903" s="137" t="s">
        <v>28</v>
      </c>
      <c r="H1903" s="137" t="s">
        <v>341</v>
      </c>
      <c r="I1903" s="137">
        <v>513856120</v>
      </c>
      <c r="J1903" s="137" t="s">
        <v>180</v>
      </c>
      <c r="K1903" s="21">
        <v>46172.400810185187</v>
      </c>
      <c r="L1903" s="21">
        <v>46173.773611111108</v>
      </c>
      <c r="M1903" s="137" t="s">
        <v>347</v>
      </c>
      <c r="N1903" s="137" t="s">
        <v>351</v>
      </c>
      <c r="O1903" s="137" t="s">
        <v>35</v>
      </c>
      <c r="P1903" s="137">
        <v>0</v>
      </c>
      <c r="Q1903" s="137" t="s">
        <v>191</v>
      </c>
      <c r="R1903" s="137" t="s">
        <v>342</v>
      </c>
      <c r="S1903" s="137" t="s">
        <v>181</v>
      </c>
    </row>
    <row r="1904" spans="1:19" s="137" customFormat="1">
      <c r="A1904" s="137" t="s">
        <v>186</v>
      </c>
      <c r="B1904" s="137" t="s">
        <v>120</v>
      </c>
      <c r="C1904" s="137" t="s">
        <v>185</v>
      </c>
      <c r="D1904" s="137" t="s">
        <v>311</v>
      </c>
      <c r="E1904" s="137">
        <v>33279</v>
      </c>
      <c r="F1904" s="137" t="s">
        <v>5</v>
      </c>
      <c r="G1904" s="137" t="s">
        <v>28</v>
      </c>
      <c r="H1904" s="137" t="s">
        <v>341</v>
      </c>
      <c r="I1904" s="137">
        <v>513856120</v>
      </c>
      <c r="J1904" s="137" t="s">
        <v>180</v>
      </c>
      <c r="K1904" s="21">
        <v>46172.400810185187</v>
      </c>
      <c r="L1904" s="21">
        <v>46173.773611111108</v>
      </c>
      <c r="M1904" s="137" t="s">
        <v>347</v>
      </c>
      <c r="N1904" s="137" t="s">
        <v>196</v>
      </c>
      <c r="O1904" s="137" t="s">
        <v>41</v>
      </c>
      <c r="P1904" s="137">
        <v>0</v>
      </c>
      <c r="Q1904" s="137" t="s">
        <v>191</v>
      </c>
      <c r="R1904" s="137" t="s">
        <v>342</v>
      </c>
      <c r="S1904" s="137" t="s">
        <v>181</v>
      </c>
    </row>
    <row r="1905" spans="1:19" s="137" customFormat="1">
      <c r="A1905" s="137" t="s">
        <v>186</v>
      </c>
      <c r="B1905" s="137" t="s">
        <v>120</v>
      </c>
      <c r="C1905" s="137" t="s">
        <v>185</v>
      </c>
      <c r="D1905" s="137" t="s">
        <v>311</v>
      </c>
      <c r="E1905" s="137">
        <v>33279</v>
      </c>
      <c r="F1905" s="137" t="s">
        <v>5</v>
      </c>
      <c r="G1905" s="137" t="s">
        <v>28</v>
      </c>
      <c r="H1905" s="137" t="s">
        <v>341</v>
      </c>
      <c r="I1905" s="137">
        <v>513856120</v>
      </c>
      <c r="J1905" s="137" t="s">
        <v>180</v>
      </c>
      <c r="K1905" s="21">
        <v>46172.400810185187</v>
      </c>
      <c r="L1905" s="21">
        <v>46173.773611111108</v>
      </c>
      <c r="M1905" s="137" t="s">
        <v>352</v>
      </c>
      <c r="N1905" s="137" t="s">
        <v>352</v>
      </c>
      <c r="O1905" s="137" t="s">
        <v>35</v>
      </c>
      <c r="P1905" s="137">
        <v>0</v>
      </c>
      <c r="Q1905" s="137" t="s">
        <v>191</v>
      </c>
      <c r="R1905" s="137" t="s">
        <v>342</v>
      </c>
      <c r="S1905" s="137" t="s">
        <v>181</v>
      </c>
    </row>
    <row r="1906" spans="1:19" s="137" customFormat="1">
      <c r="A1906" s="137" t="s">
        <v>186</v>
      </c>
      <c r="B1906" s="137" t="s">
        <v>120</v>
      </c>
      <c r="C1906" s="137" t="s">
        <v>185</v>
      </c>
      <c r="D1906" s="137" t="s">
        <v>311</v>
      </c>
      <c r="E1906" s="137">
        <v>33279</v>
      </c>
      <c r="F1906" s="137" t="s">
        <v>5</v>
      </c>
      <c r="G1906" s="137" t="s">
        <v>28</v>
      </c>
      <c r="H1906" s="137" t="s">
        <v>341</v>
      </c>
      <c r="I1906" s="137">
        <v>513856120</v>
      </c>
      <c r="J1906" s="137" t="s">
        <v>180</v>
      </c>
      <c r="K1906" s="21">
        <v>46172.400810185187</v>
      </c>
      <c r="L1906" s="21">
        <v>46173.773611111108</v>
      </c>
      <c r="M1906" s="137" t="s">
        <v>353</v>
      </c>
      <c r="N1906" s="137" t="s">
        <v>197</v>
      </c>
      <c r="O1906" s="137" t="s">
        <v>41</v>
      </c>
      <c r="P1906" s="137">
        <v>0</v>
      </c>
      <c r="Q1906" s="137" t="s">
        <v>191</v>
      </c>
      <c r="R1906" s="137" t="s">
        <v>342</v>
      </c>
      <c r="S1906" s="137" t="s">
        <v>181</v>
      </c>
    </row>
    <row r="1907" spans="1:19" s="137" customFormat="1">
      <c r="A1907" s="137" t="s">
        <v>186</v>
      </c>
      <c r="B1907" s="137" t="s">
        <v>120</v>
      </c>
      <c r="C1907" s="137" t="s">
        <v>185</v>
      </c>
      <c r="D1907" s="137" t="s">
        <v>311</v>
      </c>
      <c r="E1907" s="137">
        <v>33279</v>
      </c>
      <c r="F1907" s="137" t="s">
        <v>5</v>
      </c>
      <c r="G1907" s="137" t="s">
        <v>28</v>
      </c>
      <c r="H1907" s="137" t="s">
        <v>341</v>
      </c>
      <c r="I1907" s="137">
        <v>513856120</v>
      </c>
      <c r="J1907" s="137" t="s">
        <v>180</v>
      </c>
      <c r="K1907" s="21">
        <v>46172.400810185187</v>
      </c>
      <c r="L1907" s="21">
        <v>46173.773611111108</v>
      </c>
      <c r="M1907" s="137" t="s">
        <v>353</v>
      </c>
      <c r="N1907" s="137" t="s">
        <v>330</v>
      </c>
      <c r="O1907" s="137" t="s">
        <v>41</v>
      </c>
      <c r="P1907" s="137">
        <v>0</v>
      </c>
      <c r="Q1907" s="137" t="s">
        <v>191</v>
      </c>
      <c r="R1907" s="137" t="s">
        <v>342</v>
      </c>
      <c r="S1907" s="137" t="s">
        <v>181</v>
      </c>
    </row>
    <row r="1908" spans="1:19" s="137" customFormat="1">
      <c r="A1908" s="137" t="s">
        <v>186</v>
      </c>
      <c r="B1908" s="137" t="s">
        <v>120</v>
      </c>
      <c r="C1908" s="137" t="s">
        <v>185</v>
      </c>
      <c r="D1908" s="137" t="s">
        <v>311</v>
      </c>
      <c r="E1908" s="137">
        <v>33279</v>
      </c>
      <c r="F1908" s="137" t="s">
        <v>5</v>
      </c>
      <c r="G1908" s="137" t="s">
        <v>28</v>
      </c>
      <c r="H1908" s="137" t="s">
        <v>341</v>
      </c>
      <c r="I1908" s="137">
        <v>513856120</v>
      </c>
      <c r="J1908" s="137" t="s">
        <v>180</v>
      </c>
      <c r="K1908" s="21">
        <v>46172.400810185187</v>
      </c>
      <c r="L1908" s="21">
        <v>46173.773611111108</v>
      </c>
      <c r="M1908" s="137" t="s">
        <v>353</v>
      </c>
      <c r="N1908" s="137" t="s">
        <v>354</v>
      </c>
      <c r="O1908" s="137" t="s">
        <v>39</v>
      </c>
      <c r="P1908" s="137">
        <v>0</v>
      </c>
      <c r="Q1908" s="137" t="s">
        <v>191</v>
      </c>
      <c r="R1908" s="137" t="s">
        <v>342</v>
      </c>
      <c r="S1908" s="137" t="s">
        <v>181</v>
      </c>
    </row>
    <row r="1909" spans="1:19" s="137" customFormat="1">
      <c r="A1909" s="137" t="s">
        <v>186</v>
      </c>
      <c r="B1909" s="137" t="s">
        <v>120</v>
      </c>
      <c r="C1909" s="137" t="s">
        <v>185</v>
      </c>
      <c r="D1909" s="137" t="s">
        <v>311</v>
      </c>
      <c r="E1909" s="137">
        <v>33279</v>
      </c>
      <c r="F1909" s="137" t="s">
        <v>5</v>
      </c>
      <c r="G1909" s="137" t="s">
        <v>28</v>
      </c>
      <c r="H1909" s="137" t="s">
        <v>341</v>
      </c>
      <c r="I1909" s="137">
        <v>513856120</v>
      </c>
      <c r="J1909" s="137" t="s">
        <v>180</v>
      </c>
      <c r="K1909" s="21">
        <v>46172.400810185187</v>
      </c>
      <c r="L1909" s="21">
        <v>46173.773611111108</v>
      </c>
      <c r="M1909" s="137" t="s">
        <v>353</v>
      </c>
      <c r="N1909" s="137" t="s">
        <v>355</v>
      </c>
      <c r="O1909" s="137" t="s">
        <v>35</v>
      </c>
      <c r="P1909" s="137">
        <v>0</v>
      </c>
      <c r="Q1909" s="137" t="s">
        <v>191</v>
      </c>
      <c r="R1909" s="137" t="s">
        <v>342</v>
      </c>
      <c r="S1909" s="137" t="s">
        <v>181</v>
      </c>
    </row>
    <row r="1910" spans="1:19" s="137" customFormat="1">
      <c r="A1910" s="137" t="s">
        <v>186</v>
      </c>
      <c r="B1910" s="137" t="s">
        <v>120</v>
      </c>
      <c r="C1910" s="137" t="s">
        <v>185</v>
      </c>
      <c r="D1910" s="137" t="s">
        <v>311</v>
      </c>
      <c r="E1910" s="137">
        <v>33279</v>
      </c>
      <c r="F1910" s="137" t="s">
        <v>5</v>
      </c>
      <c r="G1910" s="137" t="s">
        <v>28</v>
      </c>
      <c r="H1910" s="137" t="s">
        <v>341</v>
      </c>
      <c r="I1910" s="137">
        <v>513856120</v>
      </c>
      <c r="J1910" s="137" t="s">
        <v>180</v>
      </c>
      <c r="K1910" s="21">
        <v>46172.400810185187</v>
      </c>
      <c r="L1910" s="21">
        <v>46173.773611111108</v>
      </c>
      <c r="M1910" s="137" t="s">
        <v>353</v>
      </c>
      <c r="N1910" s="137" t="s">
        <v>356</v>
      </c>
      <c r="O1910" s="137" t="s">
        <v>39</v>
      </c>
      <c r="P1910" s="137">
        <v>0</v>
      </c>
      <c r="Q1910" s="137" t="s">
        <v>191</v>
      </c>
      <c r="R1910" s="137" t="s">
        <v>342</v>
      </c>
      <c r="S1910" s="137" t="s">
        <v>181</v>
      </c>
    </row>
    <row r="1911" spans="1:19" s="137" customFormat="1">
      <c r="A1911" s="137" t="s">
        <v>186</v>
      </c>
      <c r="B1911" s="137" t="s">
        <v>120</v>
      </c>
      <c r="C1911" s="137" t="s">
        <v>185</v>
      </c>
      <c r="D1911" s="137" t="s">
        <v>311</v>
      </c>
      <c r="E1911" s="137">
        <v>33279</v>
      </c>
      <c r="F1911" s="137" t="s">
        <v>5</v>
      </c>
      <c r="G1911" s="137" t="s">
        <v>28</v>
      </c>
      <c r="H1911" s="137" t="s">
        <v>341</v>
      </c>
      <c r="I1911" s="137">
        <v>513856120</v>
      </c>
      <c r="J1911" s="137" t="s">
        <v>180</v>
      </c>
      <c r="K1911" s="21">
        <v>46172.400810185187</v>
      </c>
      <c r="L1911" s="21">
        <v>46173.773611111108</v>
      </c>
      <c r="M1911" s="137" t="s">
        <v>353</v>
      </c>
      <c r="N1911" s="137" t="s">
        <v>357</v>
      </c>
      <c r="O1911" s="137" t="s">
        <v>39</v>
      </c>
      <c r="P1911" s="137">
        <v>0</v>
      </c>
      <c r="Q1911" s="137" t="s">
        <v>191</v>
      </c>
      <c r="R1911" s="137" t="s">
        <v>342</v>
      </c>
      <c r="S1911" s="137" t="s">
        <v>181</v>
      </c>
    </row>
    <row r="1912" spans="1:19" s="137" customFormat="1">
      <c r="A1912" s="137" t="s">
        <v>186</v>
      </c>
      <c r="B1912" s="137" t="s">
        <v>120</v>
      </c>
      <c r="C1912" s="137" t="s">
        <v>185</v>
      </c>
      <c r="D1912" s="137" t="s">
        <v>311</v>
      </c>
      <c r="E1912" s="137">
        <v>33279</v>
      </c>
      <c r="F1912" s="137" t="s">
        <v>5</v>
      </c>
      <c r="G1912" s="137" t="s">
        <v>28</v>
      </c>
      <c r="H1912" s="137" t="s">
        <v>341</v>
      </c>
      <c r="I1912" s="137">
        <v>513856120</v>
      </c>
      <c r="J1912" s="137" t="s">
        <v>180</v>
      </c>
      <c r="K1912" s="21">
        <v>46172.400810185187</v>
      </c>
      <c r="L1912" s="21">
        <v>46173.773611111108</v>
      </c>
      <c r="M1912" s="137" t="s">
        <v>358</v>
      </c>
      <c r="N1912" s="137" t="s">
        <v>359</v>
      </c>
      <c r="O1912" s="137" t="s">
        <v>39</v>
      </c>
      <c r="P1912" s="137">
        <v>0</v>
      </c>
      <c r="Q1912" s="137" t="s">
        <v>191</v>
      </c>
      <c r="R1912" s="137" t="s">
        <v>342</v>
      </c>
      <c r="S1912" s="137" t="s">
        <v>181</v>
      </c>
    </row>
    <row r="1913" spans="1:19" s="137" customFormat="1">
      <c r="A1913" s="137" t="s">
        <v>186</v>
      </c>
      <c r="B1913" s="137" t="s">
        <v>120</v>
      </c>
      <c r="C1913" s="137" t="s">
        <v>185</v>
      </c>
      <c r="D1913" s="137" t="s">
        <v>311</v>
      </c>
      <c r="E1913" s="137">
        <v>33279</v>
      </c>
      <c r="F1913" s="137" t="s">
        <v>5</v>
      </c>
      <c r="G1913" s="137" t="s">
        <v>28</v>
      </c>
      <c r="H1913" s="137" t="s">
        <v>341</v>
      </c>
      <c r="I1913" s="137">
        <v>513856120</v>
      </c>
      <c r="J1913" s="137" t="s">
        <v>180</v>
      </c>
      <c r="K1913" s="21">
        <v>46172.400810185187</v>
      </c>
      <c r="L1913" s="21">
        <v>46173.773611111108</v>
      </c>
      <c r="M1913" s="137" t="s">
        <v>358</v>
      </c>
      <c r="N1913" s="137" t="s">
        <v>360</v>
      </c>
      <c r="O1913" s="137" t="s">
        <v>35</v>
      </c>
      <c r="P1913" s="137">
        <v>0</v>
      </c>
      <c r="Q1913" s="137" t="s">
        <v>191</v>
      </c>
      <c r="R1913" s="137" t="s">
        <v>342</v>
      </c>
      <c r="S1913" s="137" t="s">
        <v>181</v>
      </c>
    </row>
    <row r="1914" spans="1:19" s="137" customFormat="1">
      <c r="A1914" s="137" t="s">
        <v>186</v>
      </c>
      <c r="B1914" s="137" t="s">
        <v>120</v>
      </c>
      <c r="C1914" s="137" t="s">
        <v>185</v>
      </c>
      <c r="D1914" s="137" t="s">
        <v>311</v>
      </c>
      <c r="E1914" s="137">
        <v>33279</v>
      </c>
      <c r="F1914" s="137" t="s">
        <v>5</v>
      </c>
      <c r="G1914" s="137" t="s">
        <v>28</v>
      </c>
      <c r="H1914" s="137" t="s">
        <v>341</v>
      </c>
      <c r="I1914" s="137">
        <v>513856120</v>
      </c>
      <c r="J1914" s="137" t="s">
        <v>180</v>
      </c>
      <c r="K1914" s="21">
        <v>46172.400810185187</v>
      </c>
      <c r="L1914" s="21">
        <v>46173.773611111108</v>
      </c>
      <c r="M1914" s="137" t="s">
        <v>358</v>
      </c>
      <c r="N1914" s="137" t="s">
        <v>361</v>
      </c>
      <c r="O1914" s="137" t="s">
        <v>41</v>
      </c>
      <c r="P1914" s="137">
        <v>0</v>
      </c>
      <c r="Q1914" s="137" t="s">
        <v>191</v>
      </c>
      <c r="R1914" s="137" t="s">
        <v>342</v>
      </c>
      <c r="S1914" s="137" t="s">
        <v>181</v>
      </c>
    </row>
    <row r="1915" spans="1:19" s="137" customFormat="1">
      <c r="A1915" s="137" t="s">
        <v>186</v>
      </c>
      <c r="B1915" s="137" t="s">
        <v>120</v>
      </c>
      <c r="C1915" s="137" t="s">
        <v>185</v>
      </c>
      <c r="D1915" s="137" t="s">
        <v>311</v>
      </c>
      <c r="E1915" s="137">
        <v>33279</v>
      </c>
      <c r="F1915" s="137" t="s">
        <v>5</v>
      </c>
      <c r="G1915" s="137" t="s">
        <v>28</v>
      </c>
      <c r="H1915" s="137" t="s">
        <v>341</v>
      </c>
      <c r="I1915" s="137">
        <v>513856120</v>
      </c>
      <c r="J1915" s="137" t="s">
        <v>180</v>
      </c>
      <c r="K1915" s="21">
        <v>46172.400810185187</v>
      </c>
      <c r="L1915" s="21">
        <v>46173.773611111108</v>
      </c>
      <c r="M1915" s="137" t="s">
        <v>362</v>
      </c>
      <c r="N1915" s="137" t="s">
        <v>363</v>
      </c>
      <c r="O1915" s="137" t="s">
        <v>37</v>
      </c>
      <c r="P1915" s="137">
        <v>0</v>
      </c>
      <c r="Q1915" s="137" t="s">
        <v>191</v>
      </c>
      <c r="R1915" s="137" t="s">
        <v>342</v>
      </c>
      <c r="S1915" s="137" t="s">
        <v>181</v>
      </c>
    </row>
    <row r="1916" spans="1:19" s="137" customFormat="1">
      <c r="A1916" s="137" t="s">
        <v>186</v>
      </c>
      <c r="B1916" s="137" t="s">
        <v>120</v>
      </c>
      <c r="C1916" s="137" t="s">
        <v>185</v>
      </c>
      <c r="D1916" s="137" t="s">
        <v>311</v>
      </c>
      <c r="E1916" s="137">
        <v>33279</v>
      </c>
      <c r="F1916" s="137" t="s">
        <v>5</v>
      </c>
      <c r="G1916" s="137" t="s">
        <v>28</v>
      </c>
      <c r="H1916" s="137" t="s">
        <v>341</v>
      </c>
      <c r="I1916" s="137">
        <v>513856120</v>
      </c>
      <c r="J1916" s="137" t="s">
        <v>180</v>
      </c>
      <c r="K1916" s="21">
        <v>46172.400810185187</v>
      </c>
      <c r="L1916" s="21">
        <v>46173.773611111108</v>
      </c>
      <c r="M1916" s="137" t="s">
        <v>364</v>
      </c>
      <c r="N1916" s="137" t="s">
        <v>365</v>
      </c>
      <c r="O1916" s="137" t="s">
        <v>35</v>
      </c>
      <c r="P1916" s="137">
        <v>0</v>
      </c>
      <c r="Q1916" s="137" t="s">
        <v>191</v>
      </c>
      <c r="R1916" s="137" t="s">
        <v>342</v>
      </c>
      <c r="S1916" s="137" t="s">
        <v>181</v>
      </c>
    </row>
    <row r="1917" spans="1:19" s="137" customFormat="1">
      <c r="A1917" s="137" t="s">
        <v>186</v>
      </c>
      <c r="B1917" s="137" t="s">
        <v>120</v>
      </c>
      <c r="C1917" s="137" t="s">
        <v>185</v>
      </c>
      <c r="D1917" s="137" t="s">
        <v>311</v>
      </c>
      <c r="E1917" s="137">
        <v>33279</v>
      </c>
      <c r="F1917" s="137" t="s">
        <v>5</v>
      </c>
      <c r="G1917" s="137" t="s">
        <v>28</v>
      </c>
      <c r="H1917" s="137" t="s">
        <v>341</v>
      </c>
      <c r="I1917" s="137">
        <v>513856120</v>
      </c>
      <c r="J1917" s="137" t="s">
        <v>180</v>
      </c>
      <c r="K1917" s="21">
        <v>46172.400810185187</v>
      </c>
      <c r="L1917" s="21">
        <v>46173.773611111108</v>
      </c>
      <c r="M1917" s="137" t="s">
        <v>364</v>
      </c>
      <c r="N1917" s="137" t="s">
        <v>366</v>
      </c>
      <c r="O1917" s="137" t="s">
        <v>35</v>
      </c>
      <c r="P1917" s="137">
        <v>0</v>
      </c>
      <c r="Q1917" s="137" t="s">
        <v>191</v>
      </c>
      <c r="R1917" s="137" t="s">
        <v>342</v>
      </c>
      <c r="S1917" s="137" t="s">
        <v>181</v>
      </c>
    </row>
    <row r="1918" spans="1:19" s="137" customFormat="1">
      <c r="A1918" s="137" t="s">
        <v>186</v>
      </c>
      <c r="B1918" s="137" t="s">
        <v>120</v>
      </c>
      <c r="C1918" s="137" t="s">
        <v>185</v>
      </c>
      <c r="D1918" s="137" t="s">
        <v>311</v>
      </c>
      <c r="E1918" s="137">
        <v>33279</v>
      </c>
      <c r="F1918" s="137" t="s">
        <v>5</v>
      </c>
      <c r="G1918" s="137" t="s">
        <v>28</v>
      </c>
      <c r="H1918" s="137" t="s">
        <v>341</v>
      </c>
      <c r="I1918" s="137">
        <v>513856120</v>
      </c>
      <c r="J1918" s="137" t="s">
        <v>180</v>
      </c>
      <c r="K1918" s="21">
        <v>46172.400810185187</v>
      </c>
      <c r="L1918" s="21">
        <v>46173.773611111108</v>
      </c>
      <c r="M1918" s="137" t="s">
        <v>364</v>
      </c>
      <c r="N1918" s="137" t="s">
        <v>367</v>
      </c>
      <c r="O1918" s="137" t="s">
        <v>41</v>
      </c>
      <c r="P1918" s="137">
        <v>0</v>
      </c>
      <c r="Q1918" s="137" t="s">
        <v>191</v>
      </c>
      <c r="R1918" s="137" t="s">
        <v>342</v>
      </c>
      <c r="S1918" s="137" t="s">
        <v>181</v>
      </c>
    </row>
    <row r="1919" spans="1:19" s="137" customFormat="1">
      <c r="A1919" s="137" t="s">
        <v>186</v>
      </c>
      <c r="B1919" s="137" t="s">
        <v>120</v>
      </c>
      <c r="C1919" s="137" t="s">
        <v>185</v>
      </c>
      <c r="D1919" s="137" t="s">
        <v>311</v>
      </c>
      <c r="E1919" s="137">
        <v>33279</v>
      </c>
      <c r="F1919" s="137" t="s">
        <v>5</v>
      </c>
      <c r="G1919" s="137" t="s">
        <v>28</v>
      </c>
      <c r="H1919" s="137" t="s">
        <v>341</v>
      </c>
      <c r="I1919" s="137">
        <v>513856009</v>
      </c>
      <c r="J1919" s="137" t="s">
        <v>180</v>
      </c>
      <c r="K1919" s="21">
        <v>46172.394074074073</v>
      </c>
      <c r="L1919" s="21">
        <v>46173.775717592594</v>
      </c>
      <c r="M1919" s="137" t="s">
        <v>287</v>
      </c>
      <c r="N1919" s="137" t="s">
        <v>287</v>
      </c>
      <c r="O1919" s="137" t="s">
        <v>35</v>
      </c>
      <c r="P1919" s="137">
        <v>0</v>
      </c>
      <c r="Q1919" s="137" t="s">
        <v>191</v>
      </c>
      <c r="R1919" s="137" t="s">
        <v>342</v>
      </c>
      <c r="S1919" s="137" t="s">
        <v>181</v>
      </c>
    </row>
    <row r="1920" spans="1:19" s="137" customFormat="1">
      <c r="A1920" s="137" t="s">
        <v>186</v>
      </c>
      <c r="B1920" s="137" t="s">
        <v>120</v>
      </c>
      <c r="C1920" s="137" t="s">
        <v>185</v>
      </c>
      <c r="D1920" s="137" t="s">
        <v>311</v>
      </c>
      <c r="E1920" s="137">
        <v>33279</v>
      </c>
      <c r="F1920" s="137" t="s">
        <v>5</v>
      </c>
      <c r="G1920" s="137" t="s">
        <v>28</v>
      </c>
      <c r="H1920" s="137" t="s">
        <v>341</v>
      </c>
      <c r="I1920" s="137">
        <v>513856009</v>
      </c>
      <c r="J1920" s="137" t="s">
        <v>180</v>
      </c>
      <c r="K1920" s="21">
        <v>46172.394074074073</v>
      </c>
      <c r="L1920" s="21">
        <v>46173.775717592594</v>
      </c>
      <c r="M1920" s="137" t="s">
        <v>343</v>
      </c>
      <c r="N1920" s="137" t="s">
        <v>288</v>
      </c>
      <c r="O1920" s="137" t="s">
        <v>39</v>
      </c>
      <c r="P1920" s="137">
        <v>0</v>
      </c>
      <c r="Q1920" s="137" t="s">
        <v>191</v>
      </c>
      <c r="R1920" s="137" t="s">
        <v>342</v>
      </c>
      <c r="S1920" s="137" t="s">
        <v>181</v>
      </c>
    </row>
    <row r="1921" spans="1:19" s="137" customFormat="1">
      <c r="A1921" s="137" t="s">
        <v>186</v>
      </c>
      <c r="B1921" s="137" t="s">
        <v>120</v>
      </c>
      <c r="C1921" s="137" t="s">
        <v>185</v>
      </c>
      <c r="D1921" s="137" t="s">
        <v>311</v>
      </c>
      <c r="E1921" s="137">
        <v>33279</v>
      </c>
      <c r="F1921" s="137" t="s">
        <v>5</v>
      </c>
      <c r="G1921" s="137" t="s">
        <v>28</v>
      </c>
      <c r="H1921" s="137" t="s">
        <v>341</v>
      </c>
      <c r="I1921" s="137">
        <v>513856009</v>
      </c>
      <c r="J1921" s="137" t="s">
        <v>180</v>
      </c>
      <c r="K1921" s="21">
        <v>46172.394074074073</v>
      </c>
      <c r="L1921" s="21">
        <v>46173.775717592594</v>
      </c>
      <c r="M1921" s="137" t="s">
        <v>343</v>
      </c>
      <c r="N1921" s="137" t="s">
        <v>193</v>
      </c>
      <c r="O1921" s="137" t="s">
        <v>35</v>
      </c>
      <c r="P1921" s="137">
        <v>0</v>
      </c>
      <c r="Q1921" s="137" t="s">
        <v>191</v>
      </c>
      <c r="R1921" s="137" t="s">
        <v>342</v>
      </c>
      <c r="S1921" s="137" t="s">
        <v>181</v>
      </c>
    </row>
    <row r="1922" spans="1:19" s="137" customFormat="1">
      <c r="A1922" s="137" t="s">
        <v>186</v>
      </c>
      <c r="B1922" s="137" t="s">
        <v>120</v>
      </c>
      <c r="C1922" s="137" t="s">
        <v>185</v>
      </c>
      <c r="D1922" s="137" t="s">
        <v>311</v>
      </c>
      <c r="E1922" s="137">
        <v>33279</v>
      </c>
      <c r="F1922" s="137" t="s">
        <v>5</v>
      </c>
      <c r="G1922" s="137" t="s">
        <v>28</v>
      </c>
      <c r="H1922" s="137" t="s">
        <v>341</v>
      </c>
      <c r="I1922" s="137">
        <v>513856009</v>
      </c>
      <c r="J1922" s="137" t="s">
        <v>180</v>
      </c>
      <c r="K1922" s="21">
        <v>46172.394074074073</v>
      </c>
      <c r="L1922" s="21">
        <v>46173.775717592594</v>
      </c>
      <c r="M1922" s="137" t="s">
        <v>344</v>
      </c>
      <c r="N1922" s="137" t="s">
        <v>345</v>
      </c>
      <c r="O1922" s="137" t="s">
        <v>39</v>
      </c>
      <c r="P1922" s="137">
        <v>0</v>
      </c>
      <c r="Q1922" s="137" t="s">
        <v>191</v>
      </c>
      <c r="R1922" s="137" t="s">
        <v>342</v>
      </c>
      <c r="S1922" s="137" t="s">
        <v>181</v>
      </c>
    </row>
    <row r="1923" spans="1:19" s="137" customFormat="1">
      <c r="A1923" s="137" t="s">
        <v>186</v>
      </c>
      <c r="B1923" s="137" t="s">
        <v>120</v>
      </c>
      <c r="C1923" s="137" t="s">
        <v>185</v>
      </c>
      <c r="D1923" s="137" t="s">
        <v>311</v>
      </c>
      <c r="E1923" s="137">
        <v>33279</v>
      </c>
      <c r="F1923" s="137" t="s">
        <v>5</v>
      </c>
      <c r="G1923" s="137" t="s">
        <v>28</v>
      </c>
      <c r="H1923" s="137" t="s">
        <v>341</v>
      </c>
      <c r="I1923" s="137">
        <v>513856009</v>
      </c>
      <c r="J1923" s="137" t="s">
        <v>180</v>
      </c>
      <c r="K1923" s="21">
        <v>46172.394074074073</v>
      </c>
      <c r="L1923" s="21">
        <v>46173.775717592594</v>
      </c>
      <c r="M1923" s="137" t="s">
        <v>344</v>
      </c>
      <c r="N1923" s="137" t="s">
        <v>346</v>
      </c>
      <c r="O1923" s="137" t="s">
        <v>39</v>
      </c>
      <c r="P1923" s="137">
        <v>0</v>
      </c>
      <c r="Q1923" s="137" t="s">
        <v>191</v>
      </c>
      <c r="R1923" s="137" t="s">
        <v>342</v>
      </c>
      <c r="S1923" s="137" t="s">
        <v>181</v>
      </c>
    </row>
    <row r="1924" spans="1:19" s="137" customFormat="1">
      <c r="A1924" s="137" t="s">
        <v>186</v>
      </c>
      <c r="B1924" s="137" t="s">
        <v>120</v>
      </c>
      <c r="C1924" s="137" t="s">
        <v>185</v>
      </c>
      <c r="D1924" s="137" t="s">
        <v>311</v>
      </c>
      <c r="E1924" s="137">
        <v>33279</v>
      </c>
      <c r="F1924" s="137" t="s">
        <v>5</v>
      </c>
      <c r="G1924" s="137" t="s">
        <v>28</v>
      </c>
      <c r="H1924" s="137" t="s">
        <v>341</v>
      </c>
      <c r="I1924" s="137">
        <v>513856009</v>
      </c>
      <c r="J1924" s="137" t="s">
        <v>180</v>
      </c>
      <c r="K1924" s="21">
        <v>46172.394074074073</v>
      </c>
      <c r="L1924" s="21">
        <v>46173.775717592594</v>
      </c>
      <c r="M1924" s="137" t="s">
        <v>347</v>
      </c>
      <c r="N1924" s="137" t="s">
        <v>348</v>
      </c>
      <c r="O1924" s="137" t="s">
        <v>41</v>
      </c>
      <c r="P1924" s="137">
        <v>0</v>
      </c>
      <c r="Q1924" s="137" t="s">
        <v>191</v>
      </c>
      <c r="R1924" s="137" t="s">
        <v>342</v>
      </c>
      <c r="S1924" s="137" t="s">
        <v>181</v>
      </c>
    </row>
    <row r="1925" spans="1:19" s="137" customFormat="1">
      <c r="A1925" s="137" t="s">
        <v>186</v>
      </c>
      <c r="B1925" s="137" t="s">
        <v>120</v>
      </c>
      <c r="C1925" s="137" t="s">
        <v>185</v>
      </c>
      <c r="D1925" s="137" t="s">
        <v>311</v>
      </c>
      <c r="E1925" s="137">
        <v>33279</v>
      </c>
      <c r="F1925" s="137" t="s">
        <v>5</v>
      </c>
      <c r="G1925" s="137" t="s">
        <v>28</v>
      </c>
      <c r="H1925" s="137" t="s">
        <v>341</v>
      </c>
      <c r="I1925" s="137">
        <v>513856009</v>
      </c>
      <c r="J1925" s="137" t="s">
        <v>180</v>
      </c>
      <c r="K1925" s="21">
        <v>46172.394074074073</v>
      </c>
      <c r="L1925" s="21">
        <v>46173.775717592594</v>
      </c>
      <c r="M1925" s="137" t="s">
        <v>347</v>
      </c>
      <c r="N1925" s="137" t="s">
        <v>349</v>
      </c>
      <c r="O1925" s="137" t="s">
        <v>39</v>
      </c>
      <c r="P1925" s="137">
        <v>0</v>
      </c>
      <c r="Q1925" s="137" t="s">
        <v>191</v>
      </c>
      <c r="R1925" s="137" t="s">
        <v>342</v>
      </c>
      <c r="S1925" s="137" t="s">
        <v>181</v>
      </c>
    </row>
    <row r="1926" spans="1:19" s="137" customFormat="1">
      <c r="A1926" s="137" t="s">
        <v>186</v>
      </c>
      <c r="B1926" s="137" t="s">
        <v>120</v>
      </c>
      <c r="C1926" s="137" t="s">
        <v>185</v>
      </c>
      <c r="D1926" s="137" t="s">
        <v>311</v>
      </c>
      <c r="E1926" s="137">
        <v>33279</v>
      </c>
      <c r="F1926" s="137" t="s">
        <v>5</v>
      </c>
      <c r="G1926" s="137" t="s">
        <v>28</v>
      </c>
      <c r="H1926" s="137" t="s">
        <v>341</v>
      </c>
      <c r="I1926" s="137">
        <v>513856009</v>
      </c>
      <c r="J1926" s="137" t="s">
        <v>180</v>
      </c>
      <c r="K1926" s="21">
        <v>46172.394074074073</v>
      </c>
      <c r="L1926" s="21">
        <v>46173.775717592594</v>
      </c>
      <c r="M1926" s="137" t="s">
        <v>347</v>
      </c>
      <c r="N1926" s="137" t="s">
        <v>329</v>
      </c>
      <c r="O1926" s="137" t="s">
        <v>35</v>
      </c>
      <c r="P1926" s="137">
        <v>0</v>
      </c>
      <c r="Q1926" s="137" t="s">
        <v>191</v>
      </c>
      <c r="R1926" s="137" t="s">
        <v>342</v>
      </c>
      <c r="S1926" s="137" t="s">
        <v>181</v>
      </c>
    </row>
    <row r="1927" spans="1:19" s="137" customFormat="1">
      <c r="A1927" s="137" t="s">
        <v>186</v>
      </c>
      <c r="B1927" s="137" t="s">
        <v>120</v>
      </c>
      <c r="C1927" s="137" t="s">
        <v>185</v>
      </c>
      <c r="D1927" s="137" t="s">
        <v>311</v>
      </c>
      <c r="E1927" s="137">
        <v>33279</v>
      </c>
      <c r="F1927" s="137" t="s">
        <v>5</v>
      </c>
      <c r="G1927" s="137" t="s">
        <v>28</v>
      </c>
      <c r="H1927" s="137" t="s">
        <v>341</v>
      </c>
      <c r="I1927" s="137">
        <v>513856009</v>
      </c>
      <c r="J1927" s="137" t="s">
        <v>180</v>
      </c>
      <c r="K1927" s="21">
        <v>46172.394074074073</v>
      </c>
      <c r="L1927" s="21">
        <v>46173.775717592594</v>
      </c>
      <c r="M1927" s="137" t="s">
        <v>347</v>
      </c>
      <c r="N1927" s="137" t="s">
        <v>194</v>
      </c>
      <c r="O1927" s="137" t="s">
        <v>41</v>
      </c>
      <c r="P1927" s="137">
        <v>0</v>
      </c>
      <c r="Q1927" s="137" t="s">
        <v>191</v>
      </c>
      <c r="R1927" s="137" t="s">
        <v>342</v>
      </c>
      <c r="S1927" s="137" t="s">
        <v>181</v>
      </c>
    </row>
    <row r="1928" spans="1:19" s="137" customFormat="1">
      <c r="A1928" s="137" t="s">
        <v>186</v>
      </c>
      <c r="B1928" s="137" t="s">
        <v>120</v>
      </c>
      <c r="C1928" s="137" t="s">
        <v>185</v>
      </c>
      <c r="D1928" s="137" t="s">
        <v>311</v>
      </c>
      <c r="E1928" s="137">
        <v>33279</v>
      </c>
      <c r="F1928" s="137" t="s">
        <v>5</v>
      </c>
      <c r="G1928" s="137" t="s">
        <v>28</v>
      </c>
      <c r="H1928" s="137" t="s">
        <v>341</v>
      </c>
      <c r="I1928" s="137">
        <v>513856009</v>
      </c>
      <c r="J1928" s="137" t="s">
        <v>180</v>
      </c>
      <c r="K1928" s="21">
        <v>46172.394074074073</v>
      </c>
      <c r="L1928" s="21">
        <v>46173.775717592594</v>
      </c>
      <c r="M1928" s="137" t="s">
        <v>347</v>
      </c>
      <c r="N1928" s="137" t="s">
        <v>350</v>
      </c>
      <c r="O1928" s="137" t="s">
        <v>39</v>
      </c>
      <c r="P1928" s="137">
        <v>0</v>
      </c>
      <c r="Q1928" s="137" t="s">
        <v>191</v>
      </c>
      <c r="R1928" s="137" t="s">
        <v>342</v>
      </c>
      <c r="S1928" s="137" t="s">
        <v>181</v>
      </c>
    </row>
    <row r="1929" spans="1:19" s="137" customFormat="1">
      <c r="A1929" s="137" t="s">
        <v>186</v>
      </c>
      <c r="B1929" s="137" t="s">
        <v>120</v>
      </c>
      <c r="C1929" s="137" t="s">
        <v>185</v>
      </c>
      <c r="D1929" s="137" t="s">
        <v>311</v>
      </c>
      <c r="E1929" s="137">
        <v>33279</v>
      </c>
      <c r="F1929" s="137" t="s">
        <v>5</v>
      </c>
      <c r="G1929" s="137" t="s">
        <v>28</v>
      </c>
      <c r="H1929" s="137" t="s">
        <v>341</v>
      </c>
      <c r="I1929" s="137">
        <v>513856009</v>
      </c>
      <c r="J1929" s="137" t="s">
        <v>180</v>
      </c>
      <c r="K1929" s="21">
        <v>46172.394074074073</v>
      </c>
      <c r="L1929" s="21">
        <v>46173.775717592594</v>
      </c>
      <c r="M1929" s="137" t="s">
        <v>347</v>
      </c>
      <c r="N1929" s="137" t="s">
        <v>195</v>
      </c>
      <c r="O1929" s="137" t="s">
        <v>41</v>
      </c>
      <c r="P1929" s="137">
        <v>0</v>
      </c>
      <c r="Q1929" s="137" t="s">
        <v>67</v>
      </c>
      <c r="R1929" s="137" t="s">
        <v>390</v>
      </c>
      <c r="S1929" s="137" t="s">
        <v>435</v>
      </c>
    </row>
    <row r="1930" spans="1:19" s="137" customFormat="1">
      <c r="A1930" s="137" t="s">
        <v>186</v>
      </c>
      <c r="B1930" s="137" t="s">
        <v>120</v>
      </c>
      <c r="C1930" s="137" t="s">
        <v>185</v>
      </c>
      <c r="D1930" s="137" t="s">
        <v>311</v>
      </c>
      <c r="E1930" s="137">
        <v>33279</v>
      </c>
      <c r="F1930" s="137" t="s">
        <v>5</v>
      </c>
      <c r="G1930" s="137" t="s">
        <v>28</v>
      </c>
      <c r="H1930" s="137" t="s">
        <v>341</v>
      </c>
      <c r="I1930" s="137">
        <v>513856009</v>
      </c>
      <c r="J1930" s="137" t="s">
        <v>180</v>
      </c>
      <c r="K1930" s="21">
        <v>46172.394074074073</v>
      </c>
      <c r="L1930" s="21">
        <v>46173.775717592594</v>
      </c>
      <c r="M1930" s="137" t="s">
        <v>347</v>
      </c>
      <c r="N1930" s="137" t="s">
        <v>351</v>
      </c>
      <c r="O1930" s="137" t="s">
        <v>35</v>
      </c>
      <c r="P1930" s="137">
        <v>0</v>
      </c>
      <c r="Q1930" s="137" t="s">
        <v>191</v>
      </c>
      <c r="R1930" s="137" t="s">
        <v>342</v>
      </c>
      <c r="S1930" s="137" t="s">
        <v>181</v>
      </c>
    </row>
    <row r="1931" spans="1:19" s="137" customFormat="1">
      <c r="A1931" s="137" t="s">
        <v>186</v>
      </c>
      <c r="B1931" s="137" t="s">
        <v>120</v>
      </c>
      <c r="C1931" s="137" t="s">
        <v>185</v>
      </c>
      <c r="D1931" s="137" t="s">
        <v>311</v>
      </c>
      <c r="E1931" s="137">
        <v>33279</v>
      </c>
      <c r="F1931" s="137" t="s">
        <v>5</v>
      </c>
      <c r="G1931" s="137" t="s">
        <v>28</v>
      </c>
      <c r="H1931" s="137" t="s">
        <v>341</v>
      </c>
      <c r="I1931" s="137">
        <v>513856009</v>
      </c>
      <c r="J1931" s="137" t="s">
        <v>180</v>
      </c>
      <c r="K1931" s="21">
        <v>46172.394074074073</v>
      </c>
      <c r="L1931" s="21">
        <v>46173.775717592594</v>
      </c>
      <c r="M1931" s="137" t="s">
        <v>347</v>
      </c>
      <c r="N1931" s="137" t="s">
        <v>196</v>
      </c>
      <c r="O1931" s="137" t="s">
        <v>41</v>
      </c>
      <c r="P1931" s="137">
        <v>0</v>
      </c>
      <c r="Q1931" s="137" t="s">
        <v>191</v>
      </c>
      <c r="R1931" s="137" t="s">
        <v>342</v>
      </c>
      <c r="S1931" s="137" t="s">
        <v>181</v>
      </c>
    </row>
    <row r="1932" spans="1:19" s="137" customFormat="1">
      <c r="A1932" s="137" t="s">
        <v>186</v>
      </c>
      <c r="B1932" s="137" t="s">
        <v>120</v>
      </c>
      <c r="C1932" s="137" t="s">
        <v>185</v>
      </c>
      <c r="D1932" s="137" t="s">
        <v>311</v>
      </c>
      <c r="E1932" s="137">
        <v>33279</v>
      </c>
      <c r="F1932" s="137" t="s">
        <v>5</v>
      </c>
      <c r="G1932" s="137" t="s">
        <v>28</v>
      </c>
      <c r="H1932" s="137" t="s">
        <v>341</v>
      </c>
      <c r="I1932" s="137">
        <v>513856009</v>
      </c>
      <c r="J1932" s="137" t="s">
        <v>180</v>
      </c>
      <c r="K1932" s="21">
        <v>46172.394074074073</v>
      </c>
      <c r="L1932" s="21">
        <v>46173.775717592594</v>
      </c>
      <c r="M1932" s="137" t="s">
        <v>352</v>
      </c>
      <c r="N1932" s="137" t="s">
        <v>352</v>
      </c>
      <c r="O1932" s="137" t="s">
        <v>35</v>
      </c>
      <c r="P1932" s="137">
        <v>0</v>
      </c>
      <c r="Q1932" s="137" t="s">
        <v>191</v>
      </c>
      <c r="R1932" s="137" t="s">
        <v>342</v>
      </c>
      <c r="S1932" s="137" t="s">
        <v>181</v>
      </c>
    </row>
    <row r="1933" spans="1:19" s="137" customFormat="1">
      <c r="A1933" s="137" t="s">
        <v>186</v>
      </c>
      <c r="B1933" s="137" t="s">
        <v>120</v>
      </c>
      <c r="C1933" s="137" t="s">
        <v>185</v>
      </c>
      <c r="D1933" s="137" t="s">
        <v>311</v>
      </c>
      <c r="E1933" s="137">
        <v>33279</v>
      </c>
      <c r="F1933" s="137" t="s">
        <v>5</v>
      </c>
      <c r="G1933" s="137" t="s">
        <v>28</v>
      </c>
      <c r="H1933" s="137" t="s">
        <v>341</v>
      </c>
      <c r="I1933" s="137">
        <v>513856009</v>
      </c>
      <c r="J1933" s="137" t="s">
        <v>180</v>
      </c>
      <c r="K1933" s="21">
        <v>46172.394074074073</v>
      </c>
      <c r="L1933" s="21">
        <v>46173.775717592594</v>
      </c>
      <c r="M1933" s="137" t="s">
        <v>353</v>
      </c>
      <c r="N1933" s="137" t="s">
        <v>197</v>
      </c>
      <c r="O1933" s="137" t="s">
        <v>41</v>
      </c>
      <c r="P1933" s="137">
        <v>0</v>
      </c>
      <c r="Q1933" s="137" t="s">
        <v>191</v>
      </c>
      <c r="R1933" s="137" t="s">
        <v>342</v>
      </c>
      <c r="S1933" s="137" t="s">
        <v>181</v>
      </c>
    </row>
    <row r="1934" spans="1:19" s="137" customFormat="1">
      <c r="A1934" s="137" t="s">
        <v>186</v>
      </c>
      <c r="B1934" s="137" t="s">
        <v>120</v>
      </c>
      <c r="C1934" s="137" t="s">
        <v>185</v>
      </c>
      <c r="D1934" s="137" t="s">
        <v>311</v>
      </c>
      <c r="E1934" s="137">
        <v>33279</v>
      </c>
      <c r="F1934" s="137" t="s">
        <v>5</v>
      </c>
      <c r="G1934" s="137" t="s">
        <v>28</v>
      </c>
      <c r="H1934" s="137" t="s">
        <v>341</v>
      </c>
      <c r="I1934" s="137">
        <v>513856009</v>
      </c>
      <c r="J1934" s="137" t="s">
        <v>180</v>
      </c>
      <c r="K1934" s="21">
        <v>46172.394074074073</v>
      </c>
      <c r="L1934" s="21">
        <v>46173.775717592594</v>
      </c>
      <c r="M1934" s="137" t="s">
        <v>353</v>
      </c>
      <c r="N1934" s="137" t="s">
        <v>330</v>
      </c>
      <c r="O1934" s="137" t="s">
        <v>41</v>
      </c>
      <c r="P1934" s="137">
        <v>0</v>
      </c>
      <c r="Q1934" s="137" t="s">
        <v>191</v>
      </c>
      <c r="R1934" s="137" t="s">
        <v>342</v>
      </c>
      <c r="S1934" s="137" t="s">
        <v>181</v>
      </c>
    </row>
    <row r="1935" spans="1:19" s="137" customFormat="1">
      <c r="A1935" s="137" t="s">
        <v>186</v>
      </c>
      <c r="B1935" s="137" t="s">
        <v>120</v>
      </c>
      <c r="C1935" s="137" t="s">
        <v>185</v>
      </c>
      <c r="D1935" s="137" t="s">
        <v>311</v>
      </c>
      <c r="E1935" s="137">
        <v>33279</v>
      </c>
      <c r="F1935" s="137" t="s">
        <v>5</v>
      </c>
      <c r="G1935" s="137" t="s">
        <v>28</v>
      </c>
      <c r="H1935" s="137" t="s">
        <v>341</v>
      </c>
      <c r="I1935" s="137">
        <v>513856009</v>
      </c>
      <c r="J1935" s="137" t="s">
        <v>180</v>
      </c>
      <c r="K1935" s="21">
        <v>46172.394074074073</v>
      </c>
      <c r="L1935" s="21">
        <v>46173.775717592594</v>
      </c>
      <c r="M1935" s="137" t="s">
        <v>353</v>
      </c>
      <c r="N1935" s="137" t="s">
        <v>354</v>
      </c>
      <c r="O1935" s="137" t="s">
        <v>39</v>
      </c>
      <c r="P1935" s="137">
        <v>0</v>
      </c>
      <c r="Q1935" s="137" t="s">
        <v>191</v>
      </c>
      <c r="R1935" s="137" t="s">
        <v>342</v>
      </c>
      <c r="S1935" s="137" t="s">
        <v>181</v>
      </c>
    </row>
    <row r="1936" spans="1:19" s="137" customFormat="1">
      <c r="A1936" s="137" t="s">
        <v>186</v>
      </c>
      <c r="B1936" s="137" t="s">
        <v>120</v>
      </c>
      <c r="C1936" s="137" t="s">
        <v>185</v>
      </c>
      <c r="D1936" s="137" t="s">
        <v>311</v>
      </c>
      <c r="E1936" s="137">
        <v>33279</v>
      </c>
      <c r="F1936" s="137" t="s">
        <v>5</v>
      </c>
      <c r="G1936" s="137" t="s">
        <v>28</v>
      </c>
      <c r="H1936" s="137" t="s">
        <v>341</v>
      </c>
      <c r="I1936" s="137">
        <v>513856009</v>
      </c>
      <c r="J1936" s="137" t="s">
        <v>180</v>
      </c>
      <c r="K1936" s="21">
        <v>46172.394074074073</v>
      </c>
      <c r="L1936" s="21">
        <v>46173.775717592594</v>
      </c>
      <c r="M1936" s="137" t="s">
        <v>353</v>
      </c>
      <c r="N1936" s="137" t="s">
        <v>355</v>
      </c>
      <c r="O1936" s="137" t="s">
        <v>35</v>
      </c>
      <c r="P1936" s="137">
        <v>0</v>
      </c>
      <c r="Q1936" s="137" t="s">
        <v>191</v>
      </c>
      <c r="R1936" s="137" t="s">
        <v>342</v>
      </c>
      <c r="S1936" s="137" t="s">
        <v>181</v>
      </c>
    </row>
    <row r="1937" spans="1:19" s="137" customFormat="1">
      <c r="A1937" s="137" t="s">
        <v>186</v>
      </c>
      <c r="B1937" s="137" t="s">
        <v>120</v>
      </c>
      <c r="C1937" s="137" t="s">
        <v>185</v>
      </c>
      <c r="D1937" s="137" t="s">
        <v>311</v>
      </c>
      <c r="E1937" s="137">
        <v>33279</v>
      </c>
      <c r="F1937" s="137" t="s">
        <v>5</v>
      </c>
      <c r="G1937" s="137" t="s">
        <v>28</v>
      </c>
      <c r="H1937" s="137" t="s">
        <v>341</v>
      </c>
      <c r="I1937" s="137">
        <v>513856009</v>
      </c>
      <c r="J1937" s="137" t="s">
        <v>180</v>
      </c>
      <c r="K1937" s="21">
        <v>46172.394074074073</v>
      </c>
      <c r="L1937" s="21">
        <v>46173.775717592594</v>
      </c>
      <c r="M1937" s="137" t="s">
        <v>353</v>
      </c>
      <c r="N1937" s="137" t="s">
        <v>356</v>
      </c>
      <c r="O1937" s="137" t="s">
        <v>39</v>
      </c>
      <c r="P1937" s="137">
        <v>0</v>
      </c>
      <c r="Q1937" s="137" t="s">
        <v>191</v>
      </c>
      <c r="R1937" s="137" t="s">
        <v>342</v>
      </c>
      <c r="S1937" s="137" t="s">
        <v>181</v>
      </c>
    </row>
    <row r="1938" spans="1:19" s="137" customFormat="1">
      <c r="A1938" s="137" t="s">
        <v>186</v>
      </c>
      <c r="B1938" s="137" t="s">
        <v>120</v>
      </c>
      <c r="C1938" s="137" t="s">
        <v>185</v>
      </c>
      <c r="D1938" s="137" t="s">
        <v>311</v>
      </c>
      <c r="E1938" s="137">
        <v>33279</v>
      </c>
      <c r="F1938" s="137" t="s">
        <v>5</v>
      </c>
      <c r="G1938" s="137" t="s">
        <v>28</v>
      </c>
      <c r="H1938" s="137" t="s">
        <v>341</v>
      </c>
      <c r="I1938" s="137">
        <v>513856009</v>
      </c>
      <c r="J1938" s="137" t="s">
        <v>180</v>
      </c>
      <c r="K1938" s="21">
        <v>46172.394074074073</v>
      </c>
      <c r="L1938" s="21">
        <v>46173.775717592594</v>
      </c>
      <c r="M1938" s="137" t="s">
        <v>353</v>
      </c>
      <c r="N1938" s="137" t="s">
        <v>357</v>
      </c>
      <c r="O1938" s="137" t="s">
        <v>39</v>
      </c>
      <c r="P1938" s="137">
        <v>0</v>
      </c>
      <c r="Q1938" s="137" t="s">
        <v>191</v>
      </c>
      <c r="R1938" s="137" t="s">
        <v>342</v>
      </c>
      <c r="S1938" s="137" t="s">
        <v>181</v>
      </c>
    </row>
    <row r="1939" spans="1:19" s="137" customFormat="1">
      <c r="A1939" s="137" t="s">
        <v>186</v>
      </c>
      <c r="B1939" s="137" t="s">
        <v>120</v>
      </c>
      <c r="C1939" s="137" t="s">
        <v>185</v>
      </c>
      <c r="D1939" s="137" t="s">
        <v>311</v>
      </c>
      <c r="E1939" s="137">
        <v>33279</v>
      </c>
      <c r="F1939" s="137" t="s">
        <v>5</v>
      </c>
      <c r="G1939" s="137" t="s">
        <v>28</v>
      </c>
      <c r="H1939" s="137" t="s">
        <v>341</v>
      </c>
      <c r="I1939" s="137">
        <v>513856009</v>
      </c>
      <c r="J1939" s="137" t="s">
        <v>180</v>
      </c>
      <c r="K1939" s="21">
        <v>46172.394074074073</v>
      </c>
      <c r="L1939" s="21">
        <v>46173.775717592594</v>
      </c>
      <c r="M1939" s="137" t="s">
        <v>358</v>
      </c>
      <c r="N1939" s="137" t="s">
        <v>359</v>
      </c>
      <c r="O1939" s="137" t="s">
        <v>39</v>
      </c>
      <c r="P1939" s="137">
        <v>0</v>
      </c>
      <c r="Q1939" s="137" t="s">
        <v>191</v>
      </c>
      <c r="R1939" s="137" t="s">
        <v>342</v>
      </c>
      <c r="S1939" s="137" t="s">
        <v>181</v>
      </c>
    </row>
    <row r="1940" spans="1:19" s="137" customFormat="1">
      <c r="A1940" s="137" t="s">
        <v>186</v>
      </c>
      <c r="B1940" s="137" t="s">
        <v>120</v>
      </c>
      <c r="C1940" s="137" t="s">
        <v>185</v>
      </c>
      <c r="D1940" s="137" t="s">
        <v>311</v>
      </c>
      <c r="E1940" s="137">
        <v>33279</v>
      </c>
      <c r="F1940" s="137" t="s">
        <v>5</v>
      </c>
      <c r="G1940" s="137" t="s">
        <v>28</v>
      </c>
      <c r="H1940" s="137" t="s">
        <v>341</v>
      </c>
      <c r="I1940" s="137">
        <v>513856009</v>
      </c>
      <c r="J1940" s="137" t="s">
        <v>180</v>
      </c>
      <c r="K1940" s="21">
        <v>46172.394074074073</v>
      </c>
      <c r="L1940" s="21">
        <v>46173.775717592594</v>
      </c>
      <c r="M1940" s="137" t="s">
        <v>358</v>
      </c>
      <c r="N1940" s="137" t="s">
        <v>360</v>
      </c>
      <c r="O1940" s="137" t="s">
        <v>35</v>
      </c>
      <c r="P1940" s="137">
        <v>0</v>
      </c>
      <c r="Q1940" s="137" t="s">
        <v>191</v>
      </c>
      <c r="R1940" s="137" t="s">
        <v>342</v>
      </c>
      <c r="S1940" s="137" t="s">
        <v>181</v>
      </c>
    </row>
    <row r="1941" spans="1:19" s="137" customFormat="1">
      <c r="A1941" s="137" t="s">
        <v>186</v>
      </c>
      <c r="B1941" s="137" t="s">
        <v>120</v>
      </c>
      <c r="C1941" s="137" t="s">
        <v>185</v>
      </c>
      <c r="D1941" s="137" t="s">
        <v>311</v>
      </c>
      <c r="E1941" s="137">
        <v>33279</v>
      </c>
      <c r="F1941" s="137" t="s">
        <v>5</v>
      </c>
      <c r="G1941" s="137" t="s">
        <v>28</v>
      </c>
      <c r="H1941" s="137" t="s">
        <v>341</v>
      </c>
      <c r="I1941" s="137">
        <v>513856009</v>
      </c>
      <c r="J1941" s="137" t="s">
        <v>180</v>
      </c>
      <c r="K1941" s="21">
        <v>46172.394074074073</v>
      </c>
      <c r="L1941" s="21">
        <v>46173.775717592594</v>
      </c>
      <c r="M1941" s="137" t="s">
        <v>358</v>
      </c>
      <c r="N1941" s="137" t="s">
        <v>361</v>
      </c>
      <c r="O1941" s="137" t="s">
        <v>41</v>
      </c>
      <c r="P1941" s="137">
        <v>0</v>
      </c>
      <c r="Q1941" s="137" t="s">
        <v>191</v>
      </c>
      <c r="R1941" s="137" t="s">
        <v>342</v>
      </c>
      <c r="S1941" s="137" t="s">
        <v>181</v>
      </c>
    </row>
    <row r="1942" spans="1:19" s="137" customFormat="1">
      <c r="A1942" s="137" t="s">
        <v>186</v>
      </c>
      <c r="B1942" s="137" t="s">
        <v>120</v>
      </c>
      <c r="C1942" s="137" t="s">
        <v>185</v>
      </c>
      <c r="D1942" s="137" t="s">
        <v>311</v>
      </c>
      <c r="E1942" s="137">
        <v>33279</v>
      </c>
      <c r="F1942" s="137" t="s">
        <v>5</v>
      </c>
      <c r="G1942" s="137" t="s">
        <v>28</v>
      </c>
      <c r="H1942" s="137" t="s">
        <v>341</v>
      </c>
      <c r="I1942" s="137">
        <v>513856009</v>
      </c>
      <c r="J1942" s="137" t="s">
        <v>180</v>
      </c>
      <c r="K1942" s="21">
        <v>46172.394074074073</v>
      </c>
      <c r="L1942" s="21">
        <v>46173.775717592594</v>
      </c>
      <c r="M1942" s="137" t="s">
        <v>362</v>
      </c>
      <c r="N1942" s="137" t="s">
        <v>363</v>
      </c>
      <c r="O1942" s="137" t="s">
        <v>37</v>
      </c>
      <c r="P1942" s="137">
        <v>0</v>
      </c>
      <c r="Q1942" s="137" t="s">
        <v>191</v>
      </c>
      <c r="R1942" s="137" t="s">
        <v>342</v>
      </c>
      <c r="S1942" s="137" t="s">
        <v>181</v>
      </c>
    </row>
    <row r="1943" spans="1:19" s="137" customFormat="1">
      <c r="A1943" s="137" t="s">
        <v>186</v>
      </c>
      <c r="B1943" s="137" t="s">
        <v>120</v>
      </c>
      <c r="C1943" s="137" t="s">
        <v>185</v>
      </c>
      <c r="D1943" s="137" t="s">
        <v>311</v>
      </c>
      <c r="E1943" s="137">
        <v>33279</v>
      </c>
      <c r="F1943" s="137" t="s">
        <v>5</v>
      </c>
      <c r="G1943" s="137" t="s">
        <v>28</v>
      </c>
      <c r="H1943" s="137" t="s">
        <v>341</v>
      </c>
      <c r="I1943" s="137">
        <v>513856009</v>
      </c>
      <c r="J1943" s="137" t="s">
        <v>180</v>
      </c>
      <c r="K1943" s="21">
        <v>46172.394074074073</v>
      </c>
      <c r="L1943" s="21">
        <v>46173.775717592594</v>
      </c>
      <c r="M1943" s="137" t="s">
        <v>364</v>
      </c>
      <c r="N1943" s="137" t="s">
        <v>365</v>
      </c>
      <c r="O1943" s="137" t="s">
        <v>35</v>
      </c>
      <c r="P1943" s="137">
        <v>0</v>
      </c>
      <c r="Q1943" s="137" t="s">
        <v>191</v>
      </c>
      <c r="R1943" s="137" t="s">
        <v>342</v>
      </c>
      <c r="S1943" s="137" t="s">
        <v>181</v>
      </c>
    </row>
    <row r="1944" spans="1:19" s="137" customFormat="1">
      <c r="A1944" s="137" t="s">
        <v>186</v>
      </c>
      <c r="B1944" s="137" t="s">
        <v>120</v>
      </c>
      <c r="C1944" s="137" t="s">
        <v>185</v>
      </c>
      <c r="D1944" s="137" t="s">
        <v>311</v>
      </c>
      <c r="E1944" s="137">
        <v>33279</v>
      </c>
      <c r="F1944" s="137" t="s">
        <v>5</v>
      </c>
      <c r="G1944" s="137" t="s">
        <v>28</v>
      </c>
      <c r="H1944" s="137" t="s">
        <v>341</v>
      </c>
      <c r="I1944" s="137">
        <v>513856009</v>
      </c>
      <c r="J1944" s="137" t="s">
        <v>180</v>
      </c>
      <c r="K1944" s="21">
        <v>46172.394074074073</v>
      </c>
      <c r="L1944" s="21">
        <v>46173.775717592594</v>
      </c>
      <c r="M1944" s="137" t="s">
        <v>364</v>
      </c>
      <c r="N1944" s="137" t="s">
        <v>366</v>
      </c>
      <c r="O1944" s="137" t="s">
        <v>35</v>
      </c>
      <c r="P1944" s="137">
        <v>0</v>
      </c>
      <c r="Q1944" s="137" t="s">
        <v>191</v>
      </c>
      <c r="R1944" s="137" t="s">
        <v>342</v>
      </c>
      <c r="S1944" s="137" t="s">
        <v>181</v>
      </c>
    </row>
    <row r="1945" spans="1:19" s="137" customFormat="1">
      <c r="A1945" s="137" t="s">
        <v>186</v>
      </c>
      <c r="B1945" s="137" t="s">
        <v>120</v>
      </c>
      <c r="C1945" s="137" t="s">
        <v>185</v>
      </c>
      <c r="D1945" s="137" t="s">
        <v>311</v>
      </c>
      <c r="E1945" s="137">
        <v>33279</v>
      </c>
      <c r="F1945" s="137" t="s">
        <v>5</v>
      </c>
      <c r="G1945" s="137" t="s">
        <v>28</v>
      </c>
      <c r="H1945" s="137" t="s">
        <v>341</v>
      </c>
      <c r="I1945" s="137">
        <v>513856009</v>
      </c>
      <c r="J1945" s="137" t="s">
        <v>180</v>
      </c>
      <c r="K1945" s="21">
        <v>46172.394074074073</v>
      </c>
      <c r="L1945" s="21">
        <v>46173.775717592594</v>
      </c>
      <c r="M1945" s="137" t="s">
        <v>364</v>
      </c>
      <c r="N1945" s="137" t="s">
        <v>367</v>
      </c>
      <c r="O1945" s="137" t="s">
        <v>41</v>
      </c>
      <c r="P1945" s="137">
        <v>0</v>
      </c>
      <c r="Q1945" s="137" t="s">
        <v>191</v>
      </c>
      <c r="R1945" s="137" t="s">
        <v>342</v>
      </c>
      <c r="S1945" s="137" t="s">
        <v>181</v>
      </c>
    </row>
    <row r="1946" spans="1:19" s="137" customFormat="1">
      <c r="A1946" s="137" t="s">
        <v>186</v>
      </c>
      <c r="B1946" s="137" t="s">
        <v>120</v>
      </c>
      <c r="C1946" s="137" t="s">
        <v>185</v>
      </c>
      <c r="D1946" s="137" t="s">
        <v>317</v>
      </c>
      <c r="E1946" s="137">
        <v>39025</v>
      </c>
      <c r="F1946" s="137" t="s">
        <v>5</v>
      </c>
      <c r="G1946" s="137" t="s">
        <v>28</v>
      </c>
      <c r="H1946" s="137" t="s">
        <v>341</v>
      </c>
      <c r="I1946" s="137">
        <v>513811026</v>
      </c>
      <c r="J1946" s="137" t="s">
        <v>180</v>
      </c>
      <c r="K1946" s="21">
        <v>46170.987118055556</v>
      </c>
      <c r="L1946" s="21">
        <v>46173.780069444445</v>
      </c>
      <c r="M1946" s="137" t="s">
        <v>287</v>
      </c>
      <c r="N1946" s="137" t="s">
        <v>287</v>
      </c>
      <c r="O1946" s="137" t="s">
        <v>35</v>
      </c>
      <c r="P1946" s="137">
        <v>0</v>
      </c>
      <c r="Q1946" s="137" t="s">
        <v>191</v>
      </c>
      <c r="R1946" s="137" t="s">
        <v>342</v>
      </c>
    </row>
    <row r="1947" spans="1:19" s="137" customFormat="1">
      <c r="A1947" s="137" t="s">
        <v>186</v>
      </c>
      <c r="B1947" s="137" t="s">
        <v>120</v>
      </c>
      <c r="C1947" s="137" t="s">
        <v>185</v>
      </c>
      <c r="D1947" s="137" t="s">
        <v>317</v>
      </c>
      <c r="E1947" s="137">
        <v>39025</v>
      </c>
      <c r="F1947" s="137" t="s">
        <v>5</v>
      </c>
      <c r="G1947" s="137" t="s">
        <v>28</v>
      </c>
      <c r="H1947" s="137" t="s">
        <v>341</v>
      </c>
      <c r="I1947" s="137">
        <v>513811026</v>
      </c>
      <c r="J1947" s="137" t="s">
        <v>180</v>
      </c>
      <c r="K1947" s="21">
        <v>46170.987118055556</v>
      </c>
      <c r="L1947" s="21">
        <v>46173.780069444445</v>
      </c>
      <c r="M1947" s="137" t="s">
        <v>343</v>
      </c>
      <c r="N1947" s="137" t="s">
        <v>288</v>
      </c>
      <c r="O1947" s="137" t="s">
        <v>39</v>
      </c>
      <c r="P1947" s="137">
        <v>0</v>
      </c>
      <c r="Q1947" s="137" t="s">
        <v>191</v>
      </c>
      <c r="R1947" s="137" t="s">
        <v>342</v>
      </c>
    </row>
    <row r="1948" spans="1:19" s="137" customFormat="1">
      <c r="A1948" s="137" t="s">
        <v>186</v>
      </c>
      <c r="B1948" s="137" t="s">
        <v>120</v>
      </c>
      <c r="C1948" s="137" t="s">
        <v>185</v>
      </c>
      <c r="D1948" s="137" t="s">
        <v>317</v>
      </c>
      <c r="E1948" s="137">
        <v>39025</v>
      </c>
      <c r="F1948" s="137" t="s">
        <v>5</v>
      </c>
      <c r="G1948" s="137" t="s">
        <v>28</v>
      </c>
      <c r="H1948" s="137" t="s">
        <v>341</v>
      </c>
      <c r="I1948" s="137">
        <v>513811026</v>
      </c>
      <c r="J1948" s="137" t="s">
        <v>180</v>
      </c>
      <c r="K1948" s="21">
        <v>46170.987118055556</v>
      </c>
      <c r="L1948" s="21">
        <v>46173.780069444445</v>
      </c>
      <c r="M1948" s="137" t="s">
        <v>343</v>
      </c>
      <c r="N1948" s="137" t="s">
        <v>193</v>
      </c>
      <c r="O1948" s="137" t="s">
        <v>35</v>
      </c>
      <c r="P1948" s="137">
        <v>0</v>
      </c>
      <c r="Q1948" s="137" t="s">
        <v>191</v>
      </c>
      <c r="R1948" s="137" t="s">
        <v>342</v>
      </c>
    </row>
    <row r="1949" spans="1:19" s="137" customFormat="1">
      <c r="A1949" s="137" t="s">
        <v>186</v>
      </c>
      <c r="B1949" s="137" t="s">
        <v>120</v>
      </c>
      <c r="C1949" s="137" t="s">
        <v>185</v>
      </c>
      <c r="D1949" s="137" t="s">
        <v>317</v>
      </c>
      <c r="E1949" s="137">
        <v>39025</v>
      </c>
      <c r="F1949" s="137" t="s">
        <v>5</v>
      </c>
      <c r="G1949" s="137" t="s">
        <v>28</v>
      </c>
      <c r="H1949" s="137" t="s">
        <v>341</v>
      </c>
      <c r="I1949" s="137">
        <v>513811026</v>
      </c>
      <c r="J1949" s="137" t="s">
        <v>180</v>
      </c>
      <c r="K1949" s="21">
        <v>46170.987118055556</v>
      </c>
      <c r="L1949" s="21">
        <v>46173.780069444445</v>
      </c>
      <c r="M1949" s="137" t="s">
        <v>344</v>
      </c>
      <c r="N1949" s="137" t="s">
        <v>345</v>
      </c>
      <c r="O1949" s="137" t="s">
        <v>39</v>
      </c>
      <c r="P1949" s="137">
        <v>0</v>
      </c>
      <c r="Q1949" s="137" t="s">
        <v>191</v>
      </c>
      <c r="R1949" s="137" t="s">
        <v>342</v>
      </c>
    </row>
    <row r="1950" spans="1:19" s="137" customFormat="1">
      <c r="A1950" s="137" t="s">
        <v>186</v>
      </c>
      <c r="B1950" s="137" t="s">
        <v>120</v>
      </c>
      <c r="C1950" s="137" t="s">
        <v>185</v>
      </c>
      <c r="D1950" s="137" t="s">
        <v>317</v>
      </c>
      <c r="E1950" s="137">
        <v>39025</v>
      </c>
      <c r="F1950" s="137" t="s">
        <v>5</v>
      </c>
      <c r="G1950" s="137" t="s">
        <v>28</v>
      </c>
      <c r="H1950" s="137" t="s">
        <v>341</v>
      </c>
      <c r="I1950" s="137">
        <v>513811026</v>
      </c>
      <c r="J1950" s="137" t="s">
        <v>180</v>
      </c>
      <c r="K1950" s="21">
        <v>46170.987118055556</v>
      </c>
      <c r="L1950" s="21">
        <v>46173.780069444445</v>
      </c>
      <c r="M1950" s="137" t="s">
        <v>344</v>
      </c>
      <c r="N1950" s="137" t="s">
        <v>346</v>
      </c>
      <c r="O1950" s="137" t="s">
        <v>39</v>
      </c>
      <c r="P1950" s="137">
        <v>0</v>
      </c>
      <c r="Q1950" s="137" t="s">
        <v>191</v>
      </c>
      <c r="R1950" s="137" t="s">
        <v>342</v>
      </c>
    </row>
    <row r="1951" spans="1:19" s="137" customFormat="1">
      <c r="A1951" s="137" t="s">
        <v>186</v>
      </c>
      <c r="B1951" s="137" t="s">
        <v>120</v>
      </c>
      <c r="C1951" s="137" t="s">
        <v>185</v>
      </c>
      <c r="D1951" s="137" t="s">
        <v>317</v>
      </c>
      <c r="E1951" s="137">
        <v>39025</v>
      </c>
      <c r="F1951" s="137" t="s">
        <v>5</v>
      </c>
      <c r="G1951" s="137" t="s">
        <v>28</v>
      </c>
      <c r="H1951" s="137" t="s">
        <v>341</v>
      </c>
      <c r="I1951" s="137">
        <v>513811026</v>
      </c>
      <c r="J1951" s="137" t="s">
        <v>180</v>
      </c>
      <c r="K1951" s="21">
        <v>46170.987118055556</v>
      </c>
      <c r="L1951" s="21">
        <v>46173.780069444445</v>
      </c>
      <c r="M1951" s="137" t="s">
        <v>347</v>
      </c>
      <c r="N1951" s="137" t="s">
        <v>348</v>
      </c>
      <c r="O1951" s="137" t="s">
        <v>41</v>
      </c>
      <c r="P1951" s="137">
        <v>0</v>
      </c>
      <c r="Q1951" s="137" t="s">
        <v>191</v>
      </c>
      <c r="R1951" s="137" t="s">
        <v>342</v>
      </c>
    </row>
    <row r="1952" spans="1:19" s="137" customFormat="1">
      <c r="A1952" s="137" t="s">
        <v>186</v>
      </c>
      <c r="B1952" s="137" t="s">
        <v>120</v>
      </c>
      <c r="C1952" s="137" t="s">
        <v>185</v>
      </c>
      <c r="D1952" s="137" t="s">
        <v>317</v>
      </c>
      <c r="E1952" s="137">
        <v>39025</v>
      </c>
      <c r="F1952" s="137" t="s">
        <v>5</v>
      </c>
      <c r="G1952" s="137" t="s">
        <v>28</v>
      </c>
      <c r="H1952" s="137" t="s">
        <v>341</v>
      </c>
      <c r="I1952" s="137">
        <v>513811026</v>
      </c>
      <c r="J1952" s="137" t="s">
        <v>180</v>
      </c>
      <c r="K1952" s="21">
        <v>46170.987118055556</v>
      </c>
      <c r="L1952" s="21">
        <v>46173.780069444445</v>
      </c>
      <c r="M1952" s="137" t="s">
        <v>347</v>
      </c>
      <c r="N1952" s="137" t="s">
        <v>349</v>
      </c>
      <c r="O1952" s="137" t="s">
        <v>39</v>
      </c>
      <c r="P1952" s="137">
        <v>0</v>
      </c>
      <c r="Q1952" s="137" t="s">
        <v>191</v>
      </c>
      <c r="R1952" s="137" t="s">
        <v>342</v>
      </c>
    </row>
    <row r="1953" spans="1:18" s="137" customFormat="1">
      <c r="A1953" s="137" t="s">
        <v>186</v>
      </c>
      <c r="B1953" s="137" t="s">
        <v>120</v>
      </c>
      <c r="C1953" s="137" t="s">
        <v>185</v>
      </c>
      <c r="D1953" s="137" t="s">
        <v>317</v>
      </c>
      <c r="E1953" s="137">
        <v>39025</v>
      </c>
      <c r="F1953" s="137" t="s">
        <v>5</v>
      </c>
      <c r="G1953" s="137" t="s">
        <v>28</v>
      </c>
      <c r="H1953" s="137" t="s">
        <v>341</v>
      </c>
      <c r="I1953" s="137">
        <v>513811026</v>
      </c>
      <c r="J1953" s="137" t="s">
        <v>180</v>
      </c>
      <c r="K1953" s="21">
        <v>46170.987118055556</v>
      </c>
      <c r="L1953" s="21">
        <v>46173.780069444445</v>
      </c>
      <c r="M1953" s="137" t="s">
        <v>347</v>
      </c>
      <c r="N1953" s="137" t="s">
        <v>329</v>
      </c>
      <c r="O1953" s="137" t="s">
        <v>35</v>
      </c>
      <c r="P1953" s="137">
        <v>0</v>
      </c>
      <c r="Q1953" s="137" t="s">
        <v>191</v>
      </c>
      <c r="R1953" s="137" t="s">
        <v>342</v>
      </c>
    </row>
    <row r="1954" spans="1:18" s="137" customFormat="1">
      <c r="A1954" s="137" t="s">
        <v>186</v>
      </c>
      <c r="B1954" s="137" t="s">
        <v>120</v>
      </c>
      <c r="C1954" s="137" t="s">
        <v>185</v>
      </c>
      <c r="D1954" s="137" t="s">
        <v>317</v>
      </c>
      <c r="E1954" s="137">
        <v>39025</v>
      </c>
      <c r="F1954" s="137" t="s">
        <v>5</v>
      </c>
      <c r="G1954" s="137" t="s">
        <v>28</v>
      </c>
      <c r="H1954" s="137" t="s">
        <v>341</v>
      </c>
      <c r="I1954" s="137">
        <v>513811026</v>
      </c>
      <c r="J1954" s="137" t="s">
        <v>180</v>
      </c>
      <c r="K1954" s="21">
        <v>46170.987118055556</v>
      </c>
      <c r="L1954" s="21">
        <v>46173.780069444445</v>
      </c>
      <c r="M1954" s="137" t="s">
        <v>347</v>
      </c>
      <c r="N1954" s="137" t="s">
        <v>194</v>
      </c>
      <c r="O1954" s="137" t="s">
        <v>41</v>
      </c>
      <c r="P1954" s="137">
        <v>0</v>
      </c>
      <c r="Q1954" s="137" t="s">
        <v>191</v>
      </c>
      <c r="R1954" s="137" t="s">
        <v>342</v>
      </c>
    </row>
    <row r="1955" spans="1:18" s="137" customFormat="1">
      <c r="A1955" s="137" t="s">
        <v>186</v>
      </c>
      <c r="B1955" s="137" t="s">
        <v>120</v>
      </c>
      <c r="C1955" s="137" t="s">
        <v>185</v>
      </c>
      <c r="D1955" s="137" t="s">
        <v>317</v>
      </c>
      <c r="E1955" s="137">
        <v>39025</v>
      </c>
      <c r="F1955" s="137" t="s">
        <v>5</v>
      </c>
      <c r="G1955" s="137" t="s">
        <v>28</v>
      </c>
      <c r="H1955" s="137" t="s">
        <v>341</v>
      </c>
      <c r="I1955" s="137">
        <v>513811026</v>
      </c>
      <c r="J1955" s="137" t="s">
        <v>180</v>
      </c>
      <c r="K1955" s="21">
        <v>46170.987118055556</v>
      </c>
      <c r="L1955" s="21">
        <v>46173.780069444445</v>
      </c>
      <c r="M1955" s="137" t="s">
        <v>347</v>
      </c>
      <c r="N1955" s="137" t="s">
        <v>350</v>
      </c>
      <c r="O1955" s="137" t="s">
        <v>39</v>
      </c>
      <c r="P1955" s="137">
        <v>0</v>
      </c>
      <c r="Q1955" s="137" t="s">
        <v>191</v>
      </c>
      <c r="R1955" s="137" t="s">
        <v>342</v>
      </c>
    </row>
    <row r="1956" spans="1:18" s="137" customFormat="1">
      <c r="A1956" s="137" t="s">
        <v>186</v>
      </c>
      <c r="B1956" s="137" t="s">
        <v>120</v>
      </c>
      <c r="C1956" s="137" t="s">
        <v>185</v>
      </c>
      <c r="D1956" s="137" t="s">
        <v>317</v>
      </c>
      <c r="E1956" s="137">
        <v>39025</v>
      </c>
      <c r="F1956" s="137" t="s">
        <v>5</v>
      </c>
      <c r="G1956" s="137" t="s">
        <v>28</v>
      </c>
      <c r="H1956" s="137" t="s">
        <v>341</v>
      </c>
      <c r="I1956" s="137">
        <v>513811026</v>
      </c>
      <c r="J1956" s="137" t="s">
        <v>180</v>
      </c>
      <c r="K1956" s="21">
        <v>46170.987118055556</v>
      </c>
      <c r="L1956" s="21">
        <v>46173.780069444445</v>
      </c>
      <c r="M1956" s="137" t="s">
        <v>347</v>
      </c>
      <c r="N1956" s="137" t="s">
        <v>195</v>
      </c>
      <c r="O1956" s="137" t="s">
        <v>41</v>
      </c>
      <c r="P1956" s="137">
        <v>0</v>
      </c>
      <c r="Q1956" s="137" t="s">
        <v>191</v>
      </c>
      <c r="R1956" s="137" t="s">
        <v>342</v>
      </c>
    </row>
    <row r="1957" spans="1:18" s="137" customFormat="1">
      <c r="A1957" s="137" t="s">
        <v>186</v>
      </c>
      <c r="B1957" s="137" t="s">
        <v>120</v>
      </c>
      <c r="C1957" s="137" t="s">
        <v>185</v>
      </c>
      <c r="D1957" s="137" t="s">
        <v>317</v>
      </c>
      <c r="E1957" s="137">
        <v>39025</v>
      </c>
      <c r="F1957" s="137" t="s">
        <v>5</v>
      </c>
      <c r="G1957" s="137" t="s">
        <v>28</v>
      </c>
      <c r="H1957" s="137" t="s">
        <v>341</v>
      </c>
      <c r="I1957" s="137">
        <v>513811026</v>
      </c>
      <c r="J1957" s="137" t="s">
        <v>180</v>
      </c>
      <c r="K1957" s="21">
        <v>46170.987118055556</v>
      </c>
      <c r="L1957" s="21">
        <v>46173.780069444445</v>
      </c>
      <c r="M1957" s="137" t="s">
        <v>347</v>
      </c>
      <c r="N1957" s="137" t="s">
        <v>351</v>
      </c>
      <c r="O1957" s="137" t="s">
        <v>35</v>
      </c>
      <c r="P1957" s="137">
        <v>0</v>
      </c>
      <c r="Q1957" s="137" t="s">
        <v>191</v>
      </c>
      <c r="R1957" s="137" t="s">
        <v>342</v>
      </c>
    </row>
    <row r="1958" spans="1:18" s="137" customFormat="1">
      <c r="A1958" s="137" t="s">
        <v>186</v>
      </c>
      <c r="B1958" s="137" t="s">
        <v>120</v>
      </c>
      <c r="C1958" s="137" t="s">
        <v>185</v>
      </c>
      <c r="D1958" s="137" t="s">
        <v>317</v>
      </c>
      <c r="E1958" s="137">
        <v>39025</v>
      </c>
      <c r="F1958" s="137" t="s">
        <v>5</v>
      </c>
      <c r="G1958" s="137" t="s">
        <v>28</v>
      </c>
      <c r="H1958" s="137" t="s">
        <v>341</v>
      </c>
      <c r="I1958" s="137">
        <v>513811026</v>
      </c>
      <c r="J1958" s="137" t="s">
        <v>180</v>
      </c>
      <c r="K1958" s="21">
        <v>46170.987118055556</v>
      </c>
      <c r="L1958" s="21">
        <v>46173.780069444445</v>
      </c>
      <c r="M1958" s="137" t="s">
        <v>347</v>
      </c>
      <c r="N1958" s="137" t="s">
        <v>196</v>
      </c>
      <c r="O1958" s="137" t="s">
        <v>41</v>
      </c>
      <c r="P1958" s="137">
        <v>0</v>
      </c>
      <c r="Q1958" s="137" t="s">
        <v>191</v>
      </c>
      <c r="R1958" s="137" t="s">
        <v>342</v>
      </c>
    </row>
    <row r="1959" spans="1:18" s="137" customFormat="1">
      <c r="A1959" s="137" t="s">
        <v>186</v>
      </c>
      <c r="B1959" s="137" t="s">
        <v>120</v>
      </c>
      <c r="C1959" s="137" t="s">
        <v>185</v>
      </c>
      <c r="D1959" s="137" t="s">
        <v>317</v>
      </c>
      <c r="E1959" s="137">
        <v>39025</v>
      </c>
      <c r="F1959" s="137" t="s">
        <v>5</v>
      </c>
      <c r="G1959" s="137" t="s">
        <v>28</v>
      </c>
      <c r="H1959" s="137" t="s">
        <v>341</v>
      </c>
      <c r="I1959" s="137">
        <v>513811026</v>
      </c>
      <c r="J1959" s="137" t="s">
        <v>180</v>
      </c>
      <c r="K1959" s="21">
        <v>46170.987118055556</v>
      </c>
      <c r="L1959" s="21">
        <v>46173.780069444445</v>
      </c>
      <c r="M1959" s="137" t="s">
        <v>352</v>
      </c>
      <c r="N1959" s="137" t="s">
        <v>352</v>
      </c>
      <c r="O1959" s="137" t="s">
        <v>35</v>
      </c>
      <c r="P1959" s="137">
        <v>0</v>
      </c>
      <c r="Q1959" s="137" t="s">
        <v>191</v>
      </c>
      <c r="R1959" s="137" t="s">
        <v>342</v>
      </c>
    </row>
    <row r="1960" spans="1:18" s="137" customFormat="1">
      <c r="A1960" s="137" t="s">
        <v>186</v>
      </c>
      <c r="B1960" s="137" t="s">
        <v>120</v>
      </c>
      <c r="C1960" s="137" t="s">
        <v>185</v>
      </c>
      <c r="D1960" s="137" t="s">
        <v>317</v>
      </c>
      <c r="E1960" s="137">
        <v>39025</v>
      </c>
      <c r="F1960" s="137" t="s">
        <v>5</v>
      </c>
      <c r="G1960" s="137" t="s">
        <v>28</v>
      </c>
      <c r="H1960" s="137" t="s">
        <v>341</v>
      </c>
      <c r="I1960" s="137">
        <v>513811026</v>
      </c>
      <c r="J1960" s="137" t="s">
        <v>180</v>
      </c>
      <c r="K1960" s="21">
        <v>46170.987118055556</v>
      </c>
      <c r="L1960" s="21">
        <v>46173.780069444445</v>
      </c>
      <c r="M1960" s="137" t="s">
        <v>353</v>
      </c>
      <c r="N1960" s="137" t="s">
        <v>197</v>
      </c>
      <c r="O1960" s="137" t="s">
        <v>41</v>
      </c>
      <c r="P1960" s="137">
        <v>0</v>
      </c>
      <c r="Q1960" s="137" t="s">
        <v>191</v>
      </c>
      <c r="R1960" s="137" t="s">
        <v>342</v>
      </c>
    </row>
    <row r="1961" spans="1:18" s="137" customFormat="1">
      <c r="A1961" s="137" t="s">
        <v>186</v>
      </c>
      <c r="B1961" s="137" t="s">
        <v>120</v>
      </c>
      <c r="C1961" s="137" t="s">
        <v>185</v>
      </c>
      <c r="D1961" s="137" t="s">
        <v>317</v>
      </c>
      <c r="E1961" s="137">
        <v>39025</v>
      </c>
      <c r="F1961" s="137" t="s">
        <v>5</v>
      </c>
      <c r="G1961" s="137" t="s">
        <v>28</v>
      </c>
      <c r="H1961" s="137" t="s">
        <v>341</v>
      </c>
      <c r="I1961" s="137">
        <v>513811026</v>
      </c>
      <c r="J1961" s="137" t="s">
        <v>180</v>
      </c>
      <c r="K1961" s="21">
        <v>46170.987118055556</v>
      </c>
      <c r="L1961" s="21">
        <v>46173.780069444445</v>
      </c>
      <c r="M1961" s="137" t="s">
        <v>353</v>
      </c>
      <c r="N1961" s="137" t="s">
        <v>330</v>
      </c>
      <c r="O1961" s="137" t="s">
        <v>41</v>
      </c>
      <c r="P1961" s="137">
        <v>0</v>
      </c>
      <c r="Q1961" s="137" t="s">
        <v>191</v>
      </c>
      <c r="R1961" s="137" t="s">
        <v>342</v>
      </c>
    </row>
    <row r="1962" spans="1:18" s="137" customFormat="1">
      <c r="A1962" s="137" t="s">
        <v>186</v>
      </c>
      <c r="B1962" s="137" t="s">
        <v>120</v>
      </c>
      <c r="C1962" s="137" t="s">
        <v>185</v>
      </c>
      <c r="D1962" s="137" t="s">
        <v>317</v>
      </c>
      <c r="E1962" s="137">
        <v>39025</v>
      </c>
      <c r="F1962" s="137" t="s">
        <v>5</v>
      </c>
      <c r="G1962" s="137" t="s">
        <v>28</v>
      </c>
      <c r="H1962" s="137" t="s">
        <v>341</v>
      </c>
      <c r="I1962" s="137">
        <v>513811026</v>
      </c>
      <c r="J1962" s="137" t="s">
        <v>180</v>
      </c>
      <c r="K1962" s="21">
        <v>46170.987118055556</v>
      </c>
      <c r="L1962" s="21">
        <v>46173.780069444445</v>
      </c>
      <c r="M1962" s="137" t="s">
        <v>353</v>
      </c>
      <c r="N1962" s="137" t="s">
        <v>354</v>
      </c>
      <c r="O1962" s="137" t="s">
        <v>39</v>
      </c>
      <c r="P1962" s="137">
        <v>0</v>
      </c>
      <c r="Q1962" s="137" t="s">
        <v>191</v>
      </c>
      <c r="R1962" s="137" t="s">
        <v>342</v>
      </c>
    </row>
    <row r="1963" spans="1:18" s="137" customFormat="1">
      <c r="A1963" s="137" t="s">
        <v>186</v>
      </c>
      <c r="B1963" s="137" t="s">
        <v>120</v>
      </c>
      <c r="C1963" s="137" t="s">
        <v>185</v>
      </c>
      <c r="D1963" s="137" t="s">
        <v>317</v>
      </c>
      <c r="E1963" s="137">
        <v>39025</v>
      </c>
      <c r="F1963" s="137" t="s">
        <v>5</v>
      </c>
      <c r="G1963" s="137" t="s">
        <v>28</v>
      </c>
      <c r="H1963" s="137" t="s">
        <v>341</v>
      </c>
      <c r="I1963" s="137">
        <v>513811026</v>
      </c>
      <c r="J1963" s="137" t="s">
        <v>180</v>
      </c>
      <c r="K1963" s="21">
        <v>46170.987118055556</v>
      </c>
      <c r="L1963" s="21">
        <v>46173.780069444445</v>
      </c>
      <c r="M1963" s="137" t="s">
        <v>353</v>
      </c>
      <c r="N1963" s="137" t="s">
        <v>355</v>
      </c>
      <c r="O1963" s="137" t="s">
        <v>35</v>
      </c>
      <c r="P1963" s="137">
        <v>0</v>
      </c>
      <c r="Q1963" s="137" t="s">
        <v>191</v>
      </c>
      <c r="R1963" s="137" t="s">
        <v>342</v>
      </c>
    </row>
    <row r="1964" spans="1:18" s="137" customFormat="1">
      <c r="A1964" s="137" t="s">
        <v>186</v>
      </c>
      <c r="B1964" s="137" t="s">
        <v>120</v>
      </c>
      <c r="C1964" s="137" t="s">
        <v>185</v>
      </c>
      <c r="D1964" s="137" t="s">
        <v>317</v>
      </c>
      <c r="E1964" s="137">
        <v>39025</v>
      </c>
      <c r="F1964" s="137" t="s">
        <v>5</v>
      </c>
      <c r="G1964" s="137" t="s">
        <v>28</v>
      </c>
      <c r="H1964" s="137" t="s">
        <v>341</v>
      </c>
      <c r="I1964" s="137">
        <v>513811026</v>
      </c>
      <c r="J1964" s="137" t="s">
        <v>180</v>
      </c>
      <c r="K1964" s="21">
        <v>46170.987118055556</v>
      </c>
      <c r="L1964" s="21">
        <v>46173.780069444445</v>
      </c>
      <c r="M1964" s="137" t="s">
        <v>353</v>
      </c>
      <c r="N1964" s="137" t="s">
        <v>356</v>
      </c>
      <c r="O1964" s="137" t="s">
        <v>39</v>
      </c>
      <c r="P1964" s="137">
        <v>0</v>
      </c>
      <c r="Q1964" s="137" t="s">
        <v>191</v>
      </c>
      <c r="R1964" s="137" t="s">
        <v>342</v>
      </c>
    </row>
    <row r="1965" spans="1:18" s="137" customFormat="1">
      <c r="A1965" s="137" t="s">
        <v>186</v>
      </c>
      <c r="B1965" s="137" t="s">
        <v>120</v>
      </c>
      <c r="C1965" s="137" t="s">
        <v>185</v>
      </c>
      <c r="D1965" s="137" t="s">
        <v>317</v>
      </c>
      <c r="E1965" s="137">
        <v>39025</v>
      </c>
      <c r="F1965" s="137" t="s">
        <v>5</v>
      </c>
      <c r="G1965" s="137" t="s">
        <v>28</v>
      </c>
      <c r="H1965" s="137" t="s">
        <v>341</v>
      </c>
      <c r="I1965" s="137">
        <v>513811026</v>
      </c>
      <c r="J1965" s="137" t="s">
        <v>180</v>
      </c>
      <c r="K1965" s="21">
        <v>46170.987118055556</v>
      </c>
      <c r="L1965" s="21">
        <v>46173.780069444445</v>
      </c>
      <c r="M1965" s="137" t="s">
        <v>353</v>
      </c>
      <c r="N1965" s="137" t="s">
        <v>357</v>
      </c>
      <c r="O1965" s="137" t="s">
        <v>39</v>
      </c>
      <c r="P1965" s="137">
        <v>0</v>
      </c>
      <c r="Q1965" s="137" t="s">
        <v>191</v>
      </c>
      <c r="R1965" s="137" t="s">
        <v>342</v>
      </c>
    </row>
    <row r="1966" spans="1:18" s="137" customFormat="1">
      <c r="A1966" s="137" t="s">
        <v>186</v>
      </c>
      <c r="B1966" s="137" t="s">
        <v>120</v>
      </c>
      <c r="C1966" s="137" t="s">
        <v>185</v>
      </c>
      <c r="D1966" s="137" t="s">
        <v>317</v>
      </c>
      <c r="E1966" s="137">
        <v>39025</v>
      </c>
      <c r="F1966" s="137" t="s">
        <v>5</v>
      </c>
      <c r="G1966" s="137" t="s">
        <v>28</v>
      </c>
      <c r="H1966" s="137" t="s">
        <v>341</v>
      </c>
      <c r="I1966" s="137">
        <v>513811026</v>
      </c>
      <c r="J1966" s="137" t="s">
        <v>180</v>
      </c>
      <c r="K1966" s="21">
        <v>46170.987118055556</v>
      </c>
      <c r="L1966" s="21">
        <v>46173.780069444445</v>
      </c>
      <c r="M1966" s="137" t="s">
        <v>358</v>
      </c>
      <c r="N1966" s="137" t="s">
        <v>359</v>
      </c>
      <c r="O1966" s="137" t="s">
        <v>39</v>
      </c>
      <c r="P1966" s="137">
        <v>0</v>
      </c>
      <c r="Q1966" s="137" t="s">
        <v>191</v>
      </c>
      <c r="R1966" s="137" t="s">
        <v>342</v>
      </c>
    </row>
    <row r="1967" spans="1:18" s="137" customFormat="1">
      <c r="A1967" s="137" t="s">
        <v>186</v>
      </c>
      <c r="B1967" s="137" t="s">
        <v>120</v>
      </c>
      <c r="C1967" s="137" t="s">
        <v>185</v>
      </c>
      <c r="D1967" s="137" t="s">
        <v>317</v>
      </c>
      <c r="E1967" s="137">
        <v>39025</v>
      </c>
      <c r="F1967" s="137" t="s">
        <v>5</v>
      </c>
      <c r="G1967" s="137" t="s">
        <v>28</v>
      </c>
      <c r="H1967" s="137" t="s">
        <v>341</v>
      </c>
      <c r="I1967" s="137">
        <v>513811026</v>
      </c>
      <c r="J1967" s="137" t="s">
        <v>180</v>
      </c>
      <c r="K1967" s="21">
        <v>46170.987118055556</v>
      </c>
      <c r="L1967" s="21">
        <v>46173.780069444445</v>
      </c>
      <c r="M1967" s="137" t="s">
        <v>358</v>
      </c>
      <c r="N1967" s="137" t="s">
        <v>360</v>
      </c>
      <c r="O1967" s="137" t="s">
        <v>35</v>
      </c>
      <c r="P1967" s="137">
        <v>0</v>
      </c>
      <c r="Q1967" s="137" t="s">
        <v>191</v>
      </c>
      <c r="R1967" s="137" t="s">
        <v>342</v>
      </c>
    </row>
    <row r="1968" spans="1:18" s="137" customFormat="1">
      <c r="A1968" s="137" t="s">
        <v>186</v>
      </c>
      <c r="B1968" s="137" t="s">
        <v>120</v>
      </c>
      <c r="C1968" s="137" t="s">
        <v>185</v>
      </c>
      <c r="D1968" s="137" t="s">
        <v>317</v>
      </c>
      <c r="E1968" s="137">
        <v>39025</v>
      </c>
      <c r="F1968" s="137" t="s">
        <v>5</v>
      </c>
      <c r="G1968" s="137" t="s">
        <v>28</v>
      </c>
      <c r="H1968" s="137" t="s">
        <v>341</v>
      </c>
      <c r="I1968" s="137">
        <v>513811026</v>
      </c>
      <c r="J1968" s="137" t="s">
        <v>180</v>
      </c>
      <c r="K1968" s="21">
        <v>46170.987118055556</v>
      </c>
      <c r="L1968" s="21">
        <v>46173.780069444445</v>
      </c>
      <c r="M1968" s="137" t="s">
        <v>358</v>
      </c>
      <c r="N1968" s="137" t="s">
        <v>361</v>
      </c>
      <c r="O1968" s="137" t="s">
        <v>41</v>
      </c>
      <c r="P1968" s="137">
        <v>0</v>
      </c>
      <c r="Q1968" s="137" t="s">
        <v>191</v>
      </c>
      <c r="R1968" s="137" t="s">
        <v>342</v>
      </c>
    </row>
    <row r="1969" spans="1:18" s="137" customFormat="1">
      <c r="A1969" s="137" t="s">
        <v>186</v>
      </c>
      <c r="B1969" s="137" t="s">
        <v>120</v>
      </c>
      <c r="C1969" s="137" t="s">
        <v>185</v>
      </c>
      <c r="D1969" s="137" t="s">
        <v>317</v>
      </c>
      <c r="E1969" s="137">
        <v>39025</v>
      </c>
      <c r="F1969" s="137" t="s">
        <v>5</v>
      </c>
      <c r="G1969" s="137" t="s">
        <v>28</v>
      </c>
      <c r="H1969" s="137" t="s">
        <v>341</v>
      </c>
      <c r="I1969" s="137">
        <v>513811026</v>
      </c>
      <c r="J1969" s="137" t="s">
        <v>180</v>
      </c>
      <c r="K1969" s="21">
        <v>46170.987118055556</v>
      </c>
      <c r="L1969" s="21">
        <v>46173.780069444445</v>
      </c>
      <c r="M1969" s="137" t="s">
        <v>362</v>
      </c>
      <c r="N1969" s="137" t="s">
        <v>363</v>
      </c>
      <c r="O1969" s="137" t="s">
        <v>37</v>
      </c>
      <c r="P1969" s="137">
        <v>0</v>
      </c>
      <c r="Q1969" s="137" t="s">
        <v>191</v>
      </c>
      <c r="R1969" s="137" t="s">
        <v>342</v>
      </c>
    </row>
    <row r="1970" spans="1:18" s="137" customFormat="1">
      <c r="A1970" s="137" t="s">
        <v>186</v>
      </c>
      <c r="B1970" s="137" t="s">
        <v>120</v>
      </c>
      <c r="C1970" s="137" t="s">
        <v>185</v>
      </c>
      <c r="D1970" s="137" t="s">
        <v>317</v>
      </c>
      <c r="E1970" s="137">
        <v>39025</v>
      </c>
      <c r="F1970" s="137" t="s">
        <v>5</v>
      </c>
      <c r="G1970" s="137" t="s">
        <v>28</v>
      </c>
      <c r="H1970" s="137" t="s">
        <v>341</v>
      </c>
      <c r="I1970" s="137">
        <v>513811026</v>
      </c>
      <c r="J1970" s="137" t="s">
        <v>180</v>
      </c>
      <c r="K1970" s="21">
        <v>46170.987118055556</v>
      </c>
      <c r="L1970" s="21">
        <v>46173.780069444445</v>
      </c>
      <c r="M1970" s="137" t="s">
        <v>364</v>
      </c>
      <c r="N1970" s="137" t="s">
        <v>365</v>
      </c>
      <c r="O1970" s="137" t="s">
        <v>35</v>
      </c>
      <c r="P1970" s="137">
        <v>0</v>
      </c>
      <c r="Q1970" s="137" t="s">
        <v>191</v>
      </c>
      <c r="R1970" s="137" t="s">
        <v>342</v>
      </c>
    </row>
    <row r="1971" spans="1:18" s="137" customFormat="1">
      <c r="A1971" s="137" t="s">
        <v>186</v>
      </c>
      <c r="B1971" s="137" t="s">
        <v>120</v>
      </c>
      <c r="C1971" s="137" t="s">
        <v>185</v>
      </c>
      <c r="D1971" s="137" t="s">
        <v>317</v>
      </c>
      <c r="E1971" s="137">
        <v>39025</v>
      </c>
      <c r="F1971" s="137" t="s">
        <v>5</v>
      </c>
      <c r="G1971" s="137" t="s">
        <v>28</v>
      </c>
      <c r="H1971" s="137" t="s">
        <v>341</v>
      </c>
      <c r="I1971" s="137">
        <v>513811026</v>
      </c>
      <c r="J1971" s="137" t="s">
        <v>180</v>
      </c>
      <c r="K1971" s="21">
        <v>46170.987118055556</v>
      </c>
      <c r="L1971" s="21">
        <v>46173.780069444445</v>
      </c>
      <c r="M1971" s="137" t="s">
        <v>364</v>
      </c>
      <c r="N1971" s="137" t="s">
        <v>366</v>
      </c>
      <c r="O1971" s="137" t="s">
        <v>35</v>
      </c>
      <c r="P1971" s="137">
        <v>0</v>
      </c>
      <c r="Q1971" s="137" t="s">
        <v>191</v>
      </c>
      <c r="R1971" s="137" t="s">
        <v>342</v>
      </c>
    </row>
    <row r="1972" spans="1:18" s="137" customFormat="1">
      <c r="A1972" s="137" t="s">
        <v>186</v>
      </c>
      <c r="B1972" s="137" t="s">
        <v>120</v>
      </c>
      <c r="C1972" s="137" t="s">
        <v>185</v>
      </c>
      <c r="D1972" s="137" t="s">
        <v>317</v>
      </c>
      <c r="E1972" s="137">
        <v>39025</v>
      </c>
      <c r="F1972" s="137" t="s">
        <v>5</v>
      </c>
      <c r="G1972" s="137" t="s">
        <v>28</v>
      </c>
      <c r="H1972" s="137" t="s">
        <v>341</v>
      </c>
      <c r="I1972" s="137">
        <v>513811026</v>
      </c>
      <c r="J1972" s="137" t="s">
        <v>180</v>
      </c>
      <c r="K1972" s="21">
        <v>46170.987118055556</v>
      </c>
      <c r="L1972" s="21">
        <v>46173.780069444445</v>
      </c>
      <c r="M1972" s="137" t="s">
        <v>364</v>
      </c>
      <c r="N1972" s="137" t="s">
        <v>367</v>
      </c>
      <c r="O1972" s="137" t="s">
        <v>41</v>
      </c>
      <c r="P1972" s="137">
        <v>0</v>
      </c>
      <c r="Q1972" s="137" t="s">
        <v>191</v>
      </c>
      <c r="R1972" s="137" t="s">
        <v>342</v>
      </c>
    </row>
    <row r="1973" spans="1:18" s="137" customFormat="1">
      <c r="A1973" s="137" t="s">
        <v>186</v>
      </c>
      <c r="B1973" s="137" t="s">
        <v>120</v>
      </c>
      <c r="C1973" s="137" t="s">
        <v>185</v>
      </c>
      <c r="D1973" s="137" t="s">
        <v>318</v>
      </c>
      <c r="E1973" s="137">
        <v>39024</v>
      </c>
      <c r="F1973" s="137" t="s">
        <v>198</v>
      </c>
      <c r="G1973" s="137" t="s">
        <v>28</v>
      </c>
      <c r="H1973" s="137" t="s">
        <v>341</v>
      </c>
      <c r="I1973" s="137">
        <v>513868070</v>
      </c>
      <c r="J1973" s="137" t="s">
        <v>180</v>
      </c>
      <c r="K1973" s="21">
        <v>46172.673217592594</v>
      </c>
      <c r="L1973" s="21">
        <v>46173.788148148145</v>
      </c>
      <c r="M1973" s="137" t="s">
        <v>287</v>
      </c>
      <c r="N1973" s="137" t="s">
        <v>287</v>
      </c>
      <c r="O1973" s="137" t="s">
        <v>35</v>
      </c>
      <c r="P1973" s="137">
        <v>0</v>
      </c>
      <c r="Q1973" s="137" t="s">
        <v>191</v>
      </c>
      <c r="R1973" s="137" t="s">
        <v>342</v>
      </c>
    </row>
    <row r="1974" spans="1:18" s="137" customFormat="1">
      <c r="A1974" s="137" t="s">
        <v>186</v>
      </c>
      <c r="B1974" s="137" t="s">
        <v>120</v>
      </c>
      <c r="C1974" s="137" t="s">
        <v>185</v>
      </c>
      <c r="D1974" s="137" t="s">
        <v>318</v>
      </c>
      <c r="E1974" s="137">
        <v>39024</v>
      </c>
      <c r="F1974" s="137" t="s">
        <v>198</v>
      </c>
      <c r="G1974" s="137" t="s">
        <v>28</v>
      </c>
      <c r="H1974" s="137" t="s">
        <v>341</v>
      </c>
      <c r="I1974" s="137">
        <v>513868070</v>
      </c>
      <c r="J1974" s="137" t="s">
        <v>180</v>
      </c>
      <c r="K1974" s="21">
        <v>46172.673217592594</v>
      </c>
      <c r="L1974" s="21">
        <v>46173.788148148145</v>
      </c>
      <c r="M1974" s="137" t="s">
        <v>343</v>
      </c>
      <c r="N1974" s="137" t="s">
        <v>288</v>
      </c>
      <c r="O1974" s="137" t="s">
        <v>39</v>
      </c>
      <c r="P1974" s="137">
        <v>0</v>
      </c>
      <c r="Q1974" s="137" t="s">
        <v>191</v>
      </c>
      <c r="R1974" s="137" t="s">
        <v>342</v>
      </c>
    </row>
    <row r="1975" spans="1:18" s="137" customFormat="1">
      <c r="A1975" s="137" t="s">
        <v>186</v>
      </c>
      <c r="B1975" s="137" t="s">
        <v>120</v>
      </c>
      <c r="C1975" s="137" t="s">
        <v>185</v>
      </c>
      <c r="D1975" s="137" t="s">
        <v>318</v>
      </c>
      <c r="E1975" s="137">
        <v>39024</v>
      </c>
      <c r="F1975" s="137" t="s">
        <v>198</v>
      </c>
      <c r="G1975" s="137" t="s">
        <v>28</v>
      </c>
      <c r="H1975" s="137" t="s">
        <v>341</v>
      </c>
      <c r="I1975" s="137">
        <v>513868070</v>
      </c>
      <c r="J1975" s="137" t="s">
        <v>180</v>
      </c>
      <c r="K1975" s="21">
        <v>46172.673217592594</v>
      </c>
      <c r="L1975" s="21">
        <v>46173.788148148145</v>
      </c>
      <c r="M1975" s="137" t="s">
        <v>343</v>
      </c>
      <c r="N1975" s="137" t="s">
        <v>193</v>
      </c>
      <c r="O1975" s="137" t="s">
        <v>35</v>
      </c>
      <c r="P1975" s="137">
        <v>0</v>
      </c>
      <c r="Q1975" s="137" t="s">
        <v>191</v>
      </c>
      <c r="R1975" s="137" t="s">
        <v>342</v>
      </c>
    </row>
    <row r="1976" spans="1:18" s="137" customFormat="1">
      <c r="A1976" s="137" t="s">
        <v>186</v>
      </c>
      <c r="B1976" s="137" t="s">
        <v>120</v>
      </c>
      <c r="C1976" s="137" t="s">
        <v>185</v>
      </c>
      <c r="D1976" s="137" t="s">
        <v>318</v>
      </c>
      <c r="E1976" s="137">
        <v>39024</v>
      </c>
      <c r="F1976" s="137" t="s">
        <v>198</v>
      </c>
      <c r="G1976" s="137" t="s">
        <v>28</v>
      </c>
      <c r="H1976" s="137" t="s">
        <v>341</v>
      </c>
      <c r="I1976" s="137">
        <v>513868070</v>
      </c>
      <c r="J1976" s="137" t="s">
        <v>180</v>
      </c>
      <c r="K1976" s="21">
        <v>46172.673217592594</v>
      </c>
      <c r="L1976" s="21">
        <v>46173.788148148145</v>
      </c>
      <c r="M1976" s="137" t="s">
        <v>344</v>
      </c>
      <c r="N1976" s="137" t="s">
        <v>345</v>
      </c>
      <c r="O1976" s="137" t="s">
        <v>39</v>
      </c>
      <c r="P1976" s="137">
        <v>0</v>
      </c>
      <c r="Q1976" s="137" t="s">
        <v>191</v>
      </c>
      <c r="R1976" s="137" t="s">
        <v>342</v>
      </c>
    </row>
    <row r="1977" spans="1:18" s="137" customFormat="1">
      <c r="A1977" s="137" t="s">
        <v>186</v>
      </c>
      <c r="B1977" s="137" t="s">
        <v>120</v>
      </c>
      <c r="C1977" s="137" t="s">
        <v>185</v>
      </c>
      <c r="D1977" s="137" t="s">
        <v>318</v>
      </c>
      <c r="E1977" s="137">
        <v>39024</v>
      </c>
      <c r="F1977" s="137" t="s">
        <v>198</v>
      </c>
      <c r="G1977" s="137" t="s">
        <v>28</v>
      </c>
      <c r="H1977" s="137" t="s">
        <v>341</v>
      </c>
      <c r="I1977" s="137">
        <v>513868070</v>
      </c>
      <c r="J1977" s="137" t="s">
        <v>180</v>
      </c>
      <c r="K1977" s="21">
        <v>46172.673217592594</v>
      </c>
      <c r="L1977" s="21">
        <v>46173.788148148145</v>
      </c>
      <c r="M1977" s="137" t="s">
        <v>344</v>
      </c>
      <c r="N1977" s="137" t="s">
        <v>346</v>
      </c>
      <c r="O1977" s="137" t="s">
        <v>39</v>
      </c>
      <c r="P1977" s="137">
        <v>0</v>
      </c>
      <c r="Q1977" s="137" t="s">
        <v>191</v>
      </c>
      <c r="R1977" s="137" t="s">
        <v>342</v>
      </c>
    </row>
    <row r="1978" spans="1:18" s="137" customFormat="1">
      <c r="A1978" s="137" t="s">
        <v>186</v>
      </c>
      <c r="B1978" s="137" t="s">
        <v>120</v>
      </c>
      <c r="C1978" s="137" t="s">
        <v>185</v>
      </c>
      <c r="D1978" s="137" t="s">
        <v>318</v>
      </c>
      <c r="E1978" s="137">
        <v>39024</v>
      </c>
      <c r="F1978" s="137" t="s">
        <v>198</v>
      </c>
      <c r="G1978" s="137" t="s">
        <v>28</v>
      </c>
      <c r="H1978" s="137" t="s">
        <v>341</v>
      </c>
      <c r="I1978" s="137">
        <v>513868070</v>
      </c>
      <c r="J1978" s="137" t="s">
        <v>180</v>
      </c>
      <c r="K1978" s="21">
        <v>46172.673217592594</v>
      </c>
      <c r="L1978" s="21">
        <v>46173.788148148145</v>
      </c>
      <c r="M1978" s="137" t="s">
        <v>347</v>
      </c>
      <c r="N1978" s="137" t="s">
        <v>348</v>
      </c>
      <c r="O1978" s="137" t="s">
        <v>41</v>
      </c>
      <c r="P1978" s="137">
        <v>0</v>
      </c>
      <c r="Q1978" s="137" t="s">
        <v>191</v>
      </c>
      <c r="R1978" s="137" t="s">
        <v>342</v>
      </c>
    </row>
    <row r="1979" spans="1:18" s="137" customFormat="1">
      <c r="A1979" s="137" t="s">
        <v>186</v>
      </c>
      <c r="B1979" s="137" t="s">
        <v>120</v>
      </c>
      <c r="C1979" s="137" t="s">
        <v>185</v>
      </c>
      <c r="D1979" s="137" t="s">
        <v>318</v>
      </c>
      <c r="E1979" s="137">
        <v>39024</v>
      </c>
      <c r="F1979" s="137" t="s">
        <v>198</v>
      </c>
      <c r="G1979" s="137" t="s">
        <v>28</v>
      </c>
      <c r="H1979" s="137" t="s">
        <v>341</v>
      </c>
      <c r="I1979" s="137">
        <v>513868070</v>
      </c>
      <c r="J1979" s="137" t="s">
        <v>180</v>
      </c>
      <c r="K1979" s="21">
        <v>46172.673217592594</v>
      </c>
      <c r="L1979" s="21">
        <v>46173.788148148145</v>
      </c>
      <c r="M1979" s="137" t="s">
        <v>347</v>
      </c>
      <c r="N1979" s="137" t="s">
        <v>349</v>
      </c>
      <c r="O1979" s="137" t="s">
        <v>39</v>
      </c>
      <c r="P1979" s="137">
        <v>0</v>
      </c>
      <c r="Q1979" s="137" t="s">
        <v>191</v>
      </c>
      <c r="R1979" s="137" t="s">
        <v>342</v>
      </c>
    </row>
    <row r="1980" spans="1:18" s="137" customFormat="1">
      <c r="A1980" s="137" t="s">
        <v>186</v>
      </c>
      <c r="B1980" s="137" t="s">
        <v>120</v>
      </c>
      <c r="C1980" s="137" t="s">
        <v>185</v>
      </c>
      <c r="D1980" s="137" t="s">
        <v>318</v>
      </c>
      <c r="E1980" s="137">
        <v>39024</v>
      </c>
      <c r="F1980" s="137" t="s">
        <v>198</v>
      </c>
      <c r="G1980" s="137" t="s">
        <v>28</v>
      </c>
      <c r="H1980" s="137" t="s">
        <v>341</v>
      </c>
      <c r="I1980" s="137">
        <v>513868070</v>
      </c>
      <c r="J1980" s="137" t="s">
        <v>180</v>
      </c>
      <c r="K1980" s="21">
        <v>46172.673217592594</v>
      </c>
      <c r="L1980" s="21">
        <v>46173.788148148145</v>
      </c>
      <c r="M1980" s="137" t="s">
        <v>347</v>
      </c>
      <c r="N1980" s="137" t="s">
        <v>329</v>
      </c>
      <c r="O1980" s="137" t="s">
        <v>35</v>
      </c>
      <c r="P1980" s="137">
        <v>0</v>
      </c>
      <c r="Q1980" s="137" t="s">
        <v>191</v>
      </c>
      <c r="R1980" s="137" t="s">
        <v>342</v>
      </c>
    </row>
    <row r="1981" spans="1:18" s="137" customFormat="1">
      <c r="A1981" s="137" t="s">
        <v>186</v>
      </c>
      <c r="B1981" s="137" t="s">
        <v>120</v>
      </c>
      <c r="C1981" s="137" t="s">
        <v>185</v>
      </c>
      <c r="D1981" s="137" t="s">
        <v>318</v>
      </c>
      <c r="E1981" s="137">
        <v>39024</v>
      </c>
      <c r="F1981" s="137" t="s">
        <v>198</v>
      </c>
      <c r="G1981" s="137" t="s">
        <v>28</v>
      </c>
      <c r="H1981" s="137" t="s">
        <v>341</v>
      </c>
      <c r="I1981" s="137">
        <v>513868070</v>
      </c>
      <c r="J1981" s="137" t="s">
        <v>180</v>
      </c>
      <c r="K1981" s="21">
        <v>46172.673217592594</v>
      </c>
      <c r="L1981" s="21">
        <v>46173.788148148145</v>
      </c>
      <c r="M1981" s="137" t="s">
        <v>347</v>
      </c>
      <c r="N1981" s="137" t="s">
        <v>194</v>
      </c>
      <c r="O1981" s="137" t="s">
        <v>41</v>
      </c>
      <c r="P1981" s="137">
        <v>0</v>
      </c>
      <c r="Q1981" s="137" t="s">
        <v>191</v>
      </c>
      <c r="R1981" s="137" t="s">
        <v>342</v>
      </c>
    </row>
    <row r="1982" spans="1:18" s="137" customFormat="1">
      <c r="A1982" s="137" t="s">
        <v>186</v>
      </c>
      <c r="B1982" s="137" t="s">
        <v>120</v>
      </c>
      <c r="C1982" s="137" t="s">
        <v>185</v>
      </c>
      <c r="D1982" s="137" t="s">
        <v>318</v>
      </c>
      <c r="E1982" s="137">
        <v>39024</v>
      </c>
      <c r="F1982" s="137" t="s">
        <v>198</v>
      </c>
      <c r="G1982" s="137" t="s">
        <v>28</v>
      </c>
      <c r="H1982" s="137" t="s">
        <v>341</v>
      </c>
      <c r="I1982" s="137">
        <v>513868070</v>
      </c>
      <c r="J1982" s="137" t="s">
        <v>180</v>
      </c>
      <c r="K1982" s="21">
        <v>46172.673217592594</v>
      </c>
      <c r="L1982" s="21">
        <v>46173.788148148145</v>
      </c>
      <c r="M1982" s="137" t="s">
        <v>347</v>
      </c>
      <c r="N1982" s="137" t="s">
        <v>350</v>
      </c>
      <c r="O1982" s="137" t="s">
        <v>39</v>
      </c>
      <c r="P1982" s="137">
        <v>0</v>
      </c>
      <c r="Q1982" s="137" t="s">
        <v>191</v>
      </c>
      <c r="R1982" s="137" t="s">
        <v>342</v>
      </c>
    </row>
    <row r="1983" spans="1:18" s="137" customFormat="1">
      <c r="A1983" s="137" t="s">
        <v>186</v>
      </c>
      <c r="B1983" s="137" t="s">
        <v>120</v>
      </c>
      <c r="C1983" s="137" t="s">
        <v>185</v>
      </c>
      <c r="D1983" s="137" t="s">
        <v>318</v>
      </c>
      <c r="E1983" s="137">
        <v>39024</v>
      </c>
      <c r="F1983" s="137" t="s">
        <v>198</v>
      </c>
      <c r="G1983" s="137" t="s">
        <v>28</v>
      </c>
      <c r="H1983" s="137" t="s">
        <v>341</v>
      </c>
      <c r="I1983" s="137">
        <v>513868070</v>
      </c>
      <c r="J1983" s="137" t="s">
        <v>180</v>
      </c>
      <c r="K1983" s="21">
        <v>46172.673217592594</v>
      </c>
      <c r="L1983" s="21">
        <v>46173.788148148145</v>
      </c>
      <c r="M1983" s="137" t="s">
        <v>347</v>
      </c>
      <c r="N1983" s="137" t="s">
        <v>195</v>
      </c>
      <c r="O1983" s="137" t="s">
        <v>41</v>
      </c>
      <c r="P1983" s="137">
        <v>0</v>
      </c>
      <c r="Q1983" s="137" t="s">
        <v>191</v>
      </c>
      <c r="R1983" s="137" t="s">
        <v>342</v>
      </c>
    </row>
    <row r="1984" spans="1:18" s="137" customFormat="1">
      <c r="A1984" s="137" t="s">
        <v>186</v>
      </c>
      <c r="B1984" s="137" t="s">
        <v>120</v>
      </c>
      <c r="C1984" s="137" t="s">
        <v>185</v>
      </c>
      <c r="D1984" s="137" t="s">
        <v>318</v>
      </c>
      <c r="E1984" s="137">
        <v>39024</v>
      </c>
      <c r="F1984" s="137" t="s">
        <v>198</v>
      </c>
      <c r="G1984" s="137" t="s">
        <v>28</v>
      </c>
      <c r="H1984" s="137" t="s">
        <v>341</v>
      </c>
      <c r="I1984" s="137">
        <v>513868070</v>
      </c>
      <c r="J1984" s="137" t="s">
        <v>180</v>
      </c>
      <c r="K1984" s="21">
        <v>46172.673217592594</v>
      </c>
      <c r="L1984" s="21">
        <v>46173.788148148145</v>
      </c>
      <c r="M1984" s="137" t="s">
        <v>347</v>
      </c>
      <c r="N1984" s="137" t="s">
        <v>351</v>
      </c>
      <c r="O1984" s="137" t="s">
        <v>35</v>
      </c>
      <c r="P1984" s="137">
        <v>0</v>
      </c>
      <c r="Q1984" s="137" t="s">
        <v>191</v>
      </c>
      <c r="R1984" s="137" t="s">
        <v>342</v>
      </c>
    </row>
    <row r="1985" spans="1:18" s="137" customFormat="1">
      <c r="A1985" s="137" t="s">
        <v>186</v>
      </c>
      <c r="B1985" s="137" t="s">
        <v>120</v>
      </c>
      <c r="C1985" s="137" t="s">
        <v>185</v>
      </c>
      <c r="D1985" s="137" t="s">
        <v>318</v>
      </c>
      <c r="E1985" s="137">
        <v>39024</v>
      </c>
      <c r="F1985" s="137" t="s">
        <v>198</v>
      </c>
      <c r="G1985" s="137" t="s">
        <v>28</v>
      </c>
      <c r="H1985" s="137" t="s">
        <v>341</v>
      </c>
      <c r="I1985" s="137">
        <v>513868070</v>
      </c>
      <c r="J1985" s="137" t="s">
        <v>180</v>
      </c>
      <c r="K1985" s="21">
        <v>46172.673217592594</v>
      </c>
      <c r="L1985" s="21">
        <v>46173.788148148145</v>
      </c>
      <c r="M1985" s="137" t="s">
        <v>347</v>
      </c>
      <c r="N1985" s="137" t="s">
        <v>196</v>
      </c>
      <c r="O1985" s="137" t="s">
        <v>41</v>
      </c>
      <c r="P1985" s="137">
        <v>0</v>
      </c>
      <c r="Q1985" s="137" t="s">
        <v>191</v>
      </c>
      <c r="R1985" s="137" t="s">
        <v>342</v>
      </c>
    </row>
    <row r="1986" spans="1:18" s="137" customFormat="1">
      <c r="A1986" s="137" t="s">
        <v>186</v>
      </c>
      <c r="B1986" s="137" t="s">
        <v>120</v>
      </c>
      <c r="C1986" s="137" t="s">
        <v>185</v>
      </c>
      <c r="D1986" s="137" t="s">
        <v>318</v>
      </c>
      <c r="E1986" s="137">
        <v>39024</v>
      </c>
      <c r="F1986" s="137" t="s">
        <v>198</v>
      </c>
      <c r="G1986" s="137" t="s">
        <v>28</v>
      </c>
      <c r="H1986" s="137" t="s">
        <v>341</v>
      </c>
      <c r="I1986" s="137">
        <v>513868070</v>
      </c>
      <c r="J1986" s="137" t="s">
        <v>180</v>
      </c>
      <c r="K1986" s="21">
        <v>46172.673217592594</v>
      </c>
      <c r="L1986" s="21">
        <v>46173.788148148145</v>
      </c>
      <c r="M1986" s="137" t="s">
        <v>352</v>
      </c>
      <c r="N1986" s="137" t="s">
        <v>352</v>
      </c>
      <c r="O1986" s="137" t="s">
        <v>35</v>
      </c>
      <c r="P1986" s="137">
        <v>0</v>
      </c>
      <c r="Q1986" s="137" t="s">
        <v>191</v>
      </c>
      <c r="R1986" s="137" t="s">
        <v>342</v>
      </c>
    </row>
    <row r="1987" spans="1:18" s="137" customFormat="1">
      <c r="A1987" s="137" t="s">
        <v>186</v>
      </c>
      <c r="B1987" s="137" t="s">
        <v>120</v>
      </c>
      <c r="C1987" s="137" t="s">
        <v>185</v>
      </c>
      <c r="D1987" s="137" t="s">
        <v>318</v>
      </c>
      <c r="E1987" s="137">
        <v>39024</v>
      </c>
      <c r="F1987" s="137" t="s">
        <v>198</v>
      </c>
      <c r="G1987" s="137" t="s">
        <v>28</v>
      </c>
      <c r="H1987" s="137" t="s">
        <v>341</v>
      </c>
      <c r="I1987" s="137">
        <v>513868070</v>
      </c>
      <c r="J1987" s="137" t="s">
        <v>180</v>
      </c>
      <c r="K1987" s="21">
        <v>46172.673217592594</v>
      </c>
      <c r="L1987" s="21">
        <v>46173.788148148145</v>
      </c>
      <c r="M1987" s="137" t="s">
        <v>353</v>
      </c>
      <c r="N1987" s="137" t="s">
        <v>197</v>
      </c>
      <c r="O1987" s="137" t="s">
        <v>41</v>
      </c>
      <c r="P1987" s="137">
        <v>0</v>
      </c>
      <c r="Q1987" s="137" t="s">
        <v>191</v>
      </c>
      <c r="R1987" s="137" t="s">
        <v>342</v>
      </c>
    </row>
    <row r="1988" spans="1:18" s="137" customFormat="1">
      <c r="A1988" s="137" t="s">
        <v>186</v>
      </c>
      <c r="B1988" s="137" t="s">
        <v>120</v>
      </c>
      <c r="C1988" s="137" t="s">
        <v>185</v>
      </c>
      <c r="D1988" s="137" t="s">
        <v>318</v>
      </c>
      <c r="E1988" s="137">
        <v>39024</v>
      </c>
      <c r="F1988" s="137" t="s">
        <v>198</v>
      </c>
      <c r="G1988" s="137" t="s">
        <v>28</v>
      </c>
      <c r="H1988" s="137" t="s">
        <v>341</v>
      </c>
      <c r="I1988" s="137">
        <v>513868070</v>
      </c>
      <c r="J1988" s="137" t="s">
        <v>180</v>
      </c>
      <c r="K1988" s="21">
        <v>46172.673217592594</v>
      </c>
      <c r="L1988" s="21">
        <v>46173.788148148145</v>
      </c>
      <c r="M1988" s="137" t="s">
        <v>353</v>
      </c>
      <c r="N1988" s="137" t="s">
        <v>330</v>
      </c>
      <c r="O1988" s="137" t="s">
        <v>41</v>
      </c>
      <c r="P1988" s="137">
        <v>0</v>
      </c>
      <c r="Q1988" s="137" t="s">
        <v>191</v>
      </c>
      <c r="R1988" s="137" t="s">
        <v>342</v>
      </c>
    </row>
    <row r="1989" spans="1:18" s="137" customFormat="1">
      <c r="A1989" s="137" t="s">
        <v>186</v>
      </c>
      <c r="B1989" s="137" t="s">
        <v>120</v>
      </c>
      <c r="C1989" s="137" t="s">
        <v>185</v>
      </c>
      <c r="D1989" s="137" t="s">
        <v>318</v>
      </c>
      <c r="E1989" s="137">
        <v>39024</v>
      </c>
      <c r="F1989" s="137" t="s">
        <v>198</v>
      </c>
      <c r="G1989" s="137" t="s">
        <v>28</v>
      </c>
      <c r="H1989" s="137" t="s">
        <v>341</v>
      </c>
      <c r="I1989" s="137">
        <v>513868070</v>
      </c>
      <c r="J1989" s="137" t="s">
        <v>180</v>
      </c>
      <c r="K1989" s="21">
        <v>46172.673217592594</v>
      </c>
      <c r="L1989" s="21">
        <v>46173.788148148145</v>
      </c>
      <c r="M1989" s="137" t="s">
        <v>353</v>
      </c>
      <c r="N1989" s="137" t="s">
        <v>354</v>
      </c>
      <c r="O1989" s="137" t="s">
        <v>39</v>
      </c>
      <c r="P1989" s="137">
        <v>0</v>
      </c>
      <c r="Q1989" s="137" t="s">
        <v>191</v>
      </c>
      <c r="R1989" s="137" t="s">
        <v>342</v>
      </c>
    </row>
    <row r="1990" spans="1:18" s="137" customFormat="1">
      <c r="A1990" s="137" t="s">
        <v>186</v>
      </c>
      <c r="B1990" s="137" t="s">
        <v>120</v>
      </c>
      <c r="C1990" s="137" t="s">
        <v>185</v>
      </c>
      <c r="D1990" s="137" t="s">
        <v>318</v>
      </c>
      <c r="E1990" s="137">
        <v>39024</v>
      </c>
      <c r="F1990" s="137" t="s">
        <v>198</v>
      </c>
      <c r="G1990" s="137" t="s">
        <v>28</v>
      </c>
      <c r="H1990" s="137" t="s">
        <v>341</v>
      </c>
      <c r="I1990" s="137">
        <v>513868070</v>
      </c>
      <c r="J1990" s="137" t="s">
        <v>180</v>
      </c>
      <c r="K1990" s="21">
        <v>46172.673217592594</v>
      </c>
      <c r="L1990" s="21">
        <v>46173.788148148145</v>
      </c>
      <c r="M1990" s="137" t="s">
        <v>353</v>
      </c>
      <c r="N1990" s="137" t="s">
        <v>355</v>
      </c>
      <c r="O1990" s="137" t="s">
        <v>35</v>
      </c>
      <c r="P1990" s="137">
        <v>0</v>
      </c>
      <c r="Q1990" s="137" t="s">
        <v>191</v>
      </c>
      <c r="R1990" s="137" t="s">
        <v>342</v>
      </c>
    </row>
    <row r="1991" spans="1:18" s="137" customFormat="1">
      <c r="A1991" s="137" t="s">
        <v>186</v>
      </c>
      <c r="B1991" s="137" t="s">
        <v>120</v>
      </c>
      <c r="C1991" s="137" t="s">
        <v>185</v>
      </c>
      <c r="D1991" s="137" t="s">
        <v>318</v>
      </c>
      <c r="E1991" s="137">
        <v>39024</v>
      </c>
      <c r="F1991" s="137" t="s">
        <v>198</v>
      </c>
      <c r="G1991" s="137" t="s">
        <v>28</v>
      </c>
      <c r="H1991" s="137" t="s">
        <v>341</v>
      </c>
      <c r="I1991" s="137">
        <v>513868070</v>
      </c>
      <c r="J1991" s="137" t="s">
        <v>180</v>
      </c>
      <c r="K1991" s="21">
        <v>46172.673217592594</v>
      </c>
      <c r="L1991" s="21">
        <v>46173.788148148145</v>
      </c>
      <c r="M1991" s="137" t="s">
        <v>353</v>
      </c>
      <c r="N1991" s="137" t="s">
        <v>356</v>
      </c>
      <c r="O1991" s="137" t="s">
        <v>39</v>
      </c>
      <c r="P1991" s="137">
        <v>0</v>
      </c>
      <c r="Q1991" s="137" t="s">
        <v>191</v>
      </c>
      <c r="R1991" s="137" t="s">
        <v>342</v>
      </c>
    </row>
    <row r="1992" spans="1:18" s="137" customFormat="1">
      <c r="A1992" s="137" t="s">
        <v>186</v>
      </c>
      <c r="B1992" s="137" t="s">
        <v>120</v>
      </c>
      <c r="C1992" s="137" t="s">
        <v>185</v>
      </c>
      <c r="D1992" s="137" t="s">
        <v>318</v>
      </c>
      <c r="E1992" s="137">
        <v>39024</v>
      </c>
      <c r="F1992" s="137" t="s">
        <v>198</v>
      </c>
      <c r="G1992" s="137" t="s">
        <v>28</v>
      </c>
      <c r="H1992" s="137" t="s">
        <v>341</v>
      </c>
      <c r="I1992" s="137">
        <v>513868070</v>
      </c>
      <c r="J1992" s="137" t="s">
        <v>180</v>
      </c>
      <c r="K1992" s="21">
        <v>46172.673217592594</v>
      </c>
      <c r="L1992" s="21">
        <v>46173.788148148145</v>
      </c>
      <c r="M1992" s="137" t="s">
        <v>353</v>
      </c>
      <c r="N1992" s="137" t="s">
        <v>357</v>
      </c>
      <c r="O1992" s="137" t="s">
        <v>39</v>
      </c>
      <c r="P1992" s="137">
        <v>0</v>
      </c>
      <c r="Q1992" s="137" t="s">
        <v>191</v>
      </c>
      <c r="R1992" s="137" t="s">
        <v>342</v>
      </c>
    </row>
    <row r="1993" spans="1:18" s="137" customFormat="1">
      <c r="A1993" s="137" t="s">
        <v>186</v>
      </c>
      <c r="B1993" s="137" t="s">
        <v>120</v>
      </c>
      <c r="C1993" s="137" t="s">
        <v>185</v>
      </c>
      <c r="D1993" s="137" t="s">
        <v>318</v>
      </c>
      <c r="E1993" s="137">
        <v>39024</v>
      </c>
      <c r="F1993" s="137" t="s">
        <v>198</v>
      </c>
      <c r="G1993" s="137" t="s">
        <v>28</v>
      </c>
      <c r="H1993" s="137" t="s">
        <v>341</v>
      </c>
      <c r="I1993" s="137">
        <v>513868070</v>
      </c>
      <c r="J1993" s="137" t="s">
        <v>180</v>
      </c>
      <c r="K1993" s="21">
        <v>46172.673217592594</v>
      </c>
      <c r="L1993" s="21">
        <v>46173.788148148145</v>
      </c>
      <c r="M1993" s="137" t="s">
        <v>358</v>
      </c>
      <c r="N1993" s="137" t="s">
        <v>359</v>
      </c>
      <c r="O1993" s="137" t="s">
        <v>39</v>
      </c>
      <c r="P1993" s="137">
        <v>0</v>
      </c>
      <c r="Q1993" s="137" t="s">
        <v>191</v>
      </c>
      <c r="R1993" s="137" t="s">
        <v>342</v>
      </c>
    </row>
    <row r="1994" spans="1:18" s="137" customFormat="1">
      <c r="A1994" s="137" t="s">
        <v>186</v>
      </c>
      <c r="B1994" s="137" t="s">
        <v>120</v>
      </c>
      <c r="C1994" s="137" t="s">
        <v>185</v>
      </c>
      <c r="D1994" s="137" t="s">
        <v>318</v>
      </c>
      <c r="E1994" s="137">
        <v>39024</v>
      </c>
      <c r="F1994" s="137" t="s">
        <v>198</v>
      </c>
      <c r="G1994" s="137" t="s">
        <v>28</v>
      </c>
      <c r="H1994" s="137" t="s">
        <v>341</v>
      </c>
      <c r="I1994" s="137">
        <v>513868070</v>
      </c>
      <c r="J1994" s="137" t="s">
        <v>180</v>
      </c>
      <c r="K1994" s="21">
        <v>46172.673217592594</v>
      </c>
      <c r="L1994" s="21">
        <v>46173.788148148145</v>
      </c>
      <c r="M1994" s="137" t="s">
        <v>358</v>
      </c>
      <c r="N1994" s="137" t="s">
        <v>360</v>
      </c>
      <c r="O1994" s="137" t="s">
        <v>35</v>
      </c>
      <c r="P1994" s="137">
        <v>0</v>
      </c>
      <c r="Q1994" s="137" t="s">
        <v>191</v>
      </c>
      <c r="R1994" s="137" t="s">
        <v>342</v>
      </c>
    </row>
    <row r="1995" spans="1:18" s="137" customFormat="1">
      <c r="A1995" s="137" t="s">
        <v>186</v>
      </c>
      <c r="B1995" s="137" t="s">
        <v>120</v>
      </c>
      <c r="C1995" s="137" t="s">
        <v>185</v>
      </c>
      <c r="D1995" s="137" t="s">
        <v>318</v>
      </c>
      <c r="E1995" s="137">
        <v>39024</v>
      </c>
      <c r="F1995" s="137" t="s">
        <v>198</v>
      </c>
      <c r="G1995" s="137" t="s">
        <v>28</v>
      </c>
      <c r="H1995" s="137" t="s">
        <v>341</v>
      </c>
      <c r="I1995" s="137">
        <v>513868070</v>
      </c>
      <c r="J1995" s="137" t="s">
        <v>180</v>
      </c>
      <c r="K1995" s="21">
        <v>46172.673217592594</v>
      </c>
      <c r="L1995" s="21">
        <v>46173.788148148145</v>
      </c>
      <c r="M1995" s="137" t="s">
        <v>358</v>
      </c>
      <c r="N1995" s="137" t="s">
        <v>361</v>
      </c>
      <c r="O1995" s="137" t="s">
        <v>41</v>
      </c>
      <c r="P1995" s="137">
        <v>0</v>
      </c>
      <c r="Q1995" s="137" t="s">
        <v>191</v>
      </c>
      <c r="R1995" s="137" t="s">
        <v>342</v>
      </c>
    </row>
    <row r="1996" spans="1:18" s="137" customFormat="1">
      <c r="A1996" s="137" t="s">
        <v>186</v>
      </c>
      <c r="B1996" s="137" t="s">
        <v>120</v>
      </c>
      <c r="C1996" s="137" t="s">
        <v>185</v>
      </c>
      <c r="D1996" s="137" t="s">
        <v>318</v>
      </c>
      <c r="E1996" s="137">
        <v>39024</v>
      </c>
      <c r="F1996" s="137" t="s">
        <v>198</v>
      </c>
      <c r="G1996" s="137" t="s">
        <v>28</v>
      </c>
      <c r="H1996" s="137" t="s">
        <v>341</v>
      </c>
      <c r="I1996" s="137">
        <v>513868070</v>
      </c>
      <c r="J1996" s="137" t="s">
        <v>180</v>
      </c>
      <c r="K1996" s="21">
        <v>46172.673217592594</v>
      </c>
      <c r="L1996" s="21">
        <v>46173.788148148145</v>
      </c>
      <c r="M1996" s="137" t="s">
        <v>362</v>
      </c>
      <c r="N1996" s="137" t="s">
        <v>363</v>
      </c>
      <c r="O1996" s="137" t="s">
        <v>37</v>
      </c>
      <c r="P1996" s="137">
        <v>0</v>
      </c>
      <c r="Q1996" s="137" t="s">
        <v>191</v>
      </c>
      <c r="R1996" s="137" t="s">
        <v>342</v>
      </c>
    </row>
    <row r="1997" spans="1:18" s="137" customFormat="1">
      <c r="A1997" s="137" t="s">
        <v>186</v>
      </c>
      <c r="B1997" s="137" t="s">
        <v>120</v>
      </c>
      <c r="C1997" s="137" t="s">
        <v>185</v>
      </c>
      <c r="D1997" s="137" t="s">
        <v>318</v>
      </c>
      <c r="E1997" s="137">
        <v>39024</v>
      </c>
      <c r="F1997" s="137" t="s">
        <v>198</v>
      </c>
      <c r="G1997" s="137" t="s">
        <v>28</v>
      </c>
      <c r="H1997" s="137" t="s">
        <v>341</v>
      </c>
      <c r="I1997" s="137">
        <v>513868070</v>
      </c>
      <c r="J1997" s="137" t="s">
        <v>180</v>
      </c>
      <c r="K1997" s="21">
        <v>46172.673217592594</v>
      </c>
      <c r="L1997" s="21">
        <v>46173.788148148145</v>
      </c>
      <c r="M1997" s="137" t="s">
        <v>364</v>
      </c>
      <c r="N1997" s="137" t="s">
        <v>365</v>
      </c>
      <c r="O1997" s="137" t="s">
        <v>35</v>
      </c>
      <c r="P1997" s="137">
        <v>0</v>
      </c>
      <c r="Q1997" s="137" t="s">
        <v>191</v>
      </c>
      <c r="R1997" s="137" t="s">
        <v>342</v>
      </c>
    </row>
    <row r="1998" spans="1:18" s="137" customFormat="1">
      <c r="A1998" s="137" t="s">
        <v>186</v>
      </c>
      <c r="B1998" s="137" t="s">
        <v>120</v>
      </c>
      <c r="C1998" s="137" t="s">
        <v>185</v>
      </c>
      <c r="D1998" s="137" t="s">
        <v>318</v>
      </c>
      <c r="E1998" s="137">
        <v>39024</v>
      </c>
      <c r="F1998" s="137" t="s">
        <v>198</v>
      </c>
      <c r="G1998" s="137" t="s">
        <v>28</v>
      </c>
      <c r="H1998" s="137" t="s">
        <v>341</v>
      </c>
      <c r="I1998" s="137">
        <v>513868070</v>
      </c>
      <c r="J1998" s="137" t="s">
        <v>180</v>
      </c>
      <c r="K1998" s="21">
        <v>46172.673217592594</v>
      </c>
      <c r="L1998" s="21">
        <v>46173.788148148145</v>
      </c>
      <c r="M1998" s="137" t="s">
        <v>364</v>
      </c>
      <c r="N1998" s="137" t="s">
        <v>366</v>
      </c>
      <c r="O1998" s="137" t="s">
        <v>35</v>
      </c>
      <c r="P1998" s="137">
        <v>0</v>
      </c>
      <c r="Q1998" s="137" t="s">
        <v>191</v>
      </c>
      <c r="R1998" s="137" t="s">
        <v>342</v>
      </c>
    </row>
    <row r="1999" spans="1:18" s="137" customFormat="1">
      <c r="A1999" s="137" t="s">
        <v>186</v>
      </c>
      <c r="B1999" s="137" t="s">
        <v>120</v>
      </c>
      <c r="C1999" s="137" t="s">
        <v>185</v>
      </c>
      <c r="D1999" s="137" t="s">
        <v>318</v>
      </c>
      <c r="E1999" s="137">
        <v>39024</v>
      </c>
      <c r="F1999" s="137" t="s">
        <v>198</v>
      </c>
      <c r="G1999" s="137" t="s">
        <v>28</v>
      </c>
      <c r="H1999" s="137" t="s">
        <v>341</v>
      </c>
      <c r="I1999" s="137">
        <v>513868070</v>
      </c>
      <c r="J1999" s="137" t="s">
        <v>180</v>
      </c>
      <c r="K1999" s="21">
        <v>46172.673217592594</v>
      </c>
      <c r="L1999" s="21">
        <v>46173.788148148145</v>
      </c>
      <c r="M1999" s="137" t="s">
        <v>364</v>
      </c>
      <c r="N1999" s="137" t="s">
        <v>367</v>
      </c>
      <c r="O1999" s="137" t="s">
        <v>41</v>
      </c>
      <c r="P1999" s="137">
        <v>0</v>
      </c>
      <c r="Q1999" s="137" t="s">
        <v>191</v>
      </c>
      <c r="R1999" s="137" t="s">
        <v>342</v>
      </c>
    </row>
    <row r="2000" spans="1:18" s="137" customFormat="1">
      <c r="A2000" s="137" t="s">
        <v>186</v>
      </c>
      <c r="B2000" s="137" t="s">
        <v>120</v>
      </c>
      <c r="C2000" s="137" t="s">
        <v>185</v>
      </c>
      <c r="D2000" s="137" t="s">
        <v>318</v>
      </c>
      <c r="E2000" s="137">
        <v>39024</v>
      </c>
      <c r="F2000" s="137" t="s">
        <v>198</v>
      </c>
      <c r="G2000" s="137" t="s">
        <v>28</v>
      </c>
      <c r="H2000" s="137" t="s">
        <v>341</v>
      </c>
      <c r="I2000" s="137">
        <v>513867482</v>
      </c>
      <c r="J2000" s="137" t="s">
        <v>180</v>
      </c>
      <c r="K2000" s="21">
        <v>46172.665717592594</v>
      </c>
      <c r="L2000" s="21">
        <v>46173.789965277778</v>
      </c>
      <c r="M2000" s="137" t="s">
        <v>287</v>
      </c>
      <c r="N2000" s="137" t="s">
        <v>287</v>
      </c>
      <c r="O2000" s="137" t="s">
        <v>35</v>
      </c>
      <c r="P2000" s="137">
        <v>0</v>
      </c>
      <c r="Q2000" s="137" t="s">
        <v>191</v>
      </c>
      <c r="R2000" s="137" t="s">
        <v>342</v>
      </c>
    </row>
    <row r="2001" spans="1:18" s="137" customFormat="1">
      <c r="A2001" s="137" t="s">
        <v>186</v>
      </c>
      <c r="B2001" s="137" t="s">
        <v>120</v>
      </c>
      <c r="C2001" s="137" t="s">
        <v>185</v>
      </c>
      <c r="D2001" s="137" t="s">
        <v>318</v>
      </c>
      <c r="E2001" s="137">
        <v>39024</v>
      </c>
      <c r="F2001" s="137" t="s">
        <v>198</v>
      </c>
      <c r="G2001" s="137" t="s">
        <v>28</v>
      </c>
      <c r="H2001" s="137" t="s">
        <v>341</v>
      </c>
      <c r="I2001" s="137">
        <v>513867482</v>
      </c>
      <c r="J2001" s="137" t="s">
        <v>180</v>
      </c>
      <c r="K2001" s="21">
        <v>46172.665717592594</v>
      </c>
      <c r="L2001" s="21">
        <v>46173.789965277778</v>
      </c>
      <c r="M2001" s="137" t="s">
        <v>343</v>
      </c>
      <c r="N2001" s="137" t="s">
        <v>288</v>
      </c>
      <c r="O2001" s="137" t="s">
        <v>39</v>
      </c>
      <c r="P2001" s="137">
        <v>0</v>
      </c>
      <c r="Q2001" s="137" t="s">
        <v>191</v>
      </c>
      <c r="R2001" s="137" t="s">
        <v>342</v>
      </c>
    </row>
    <row r="2002" spans="1:18" s="137" customFormat="1">
      <c r="A2002" s="137" t="s">
        <v>186</v>
      </c>
      <c r="B2002" s="137" t="s">
        <v>120</v>
      </c>
      <c r="C2002" s="137" t="s">
        <v>185</v>
      </c>
      <c r="D2002" s="137" t="s">
        <v>318</v>
      </c>
      <c r="E2002" s="137">
        <v>39024</v>
      </c>
      <c r="F2002" s="137" t="s">
        <v>198</v>
      </c>
      <c r="G2002" s="137" t="s">
        <v>28</v>
      </c>
      <c r="H2002" s="137" t="s">
        <v>341</v>
      </c>
      <c r="I2002" s="137">
        <v>513867482</v>
      </c>
      <c r="J2002" s="137" t="s">
        <v>180</v>
      </c>
      <c r="K2002" s="21">
        <v>46172.665717592594</v>
      </c>
      <c r="L2002" s="21">
        <v>46173.789965277778</v>
      </c>
      <c r="M2002" s="137" t="s">
        <v>343</v>
      </c>
      <c r="N2002" s="137" t="s">
        <v>193</v>
      </c>
      <c r="O2002" s="137" t="s">
        <v>35</v>
      </c>
      <c r="P2002" s="137">
        <v>0</v>
      </c>
      <c r="Q2002" s="137" t="s">
        <v>191</v>
      </c>
      <c r="R2002" s="137" t="s">
        <v>342</v>
      </c>
    </row>
    <row r="2003" spans="1:18" s="137" customFormat="1">
      <c r="A2003" s="137" t="s">
        <v>186</v>
      </c>
      <c r="B2003" s="137" t="s">
        <v>120</v>
      </c>
      <c r="C2003" s="137" t="s">
        <v>185</v>
      </c>
      <c r="D2003" s="137" t="s">
        <v>318</v>
      </c>
      <c r="E2003" s="137">
        <v>39024</v>
      </c>
      <c r="F2003" s="137" t="s">
        <v>198</v>
      </c>
      <c r="G2003" s="137" t="s">
        <v>28</v>
      </c>
      <c r="H2003" s="137" t="s">
        <v>341</v>
      </c>
      <c r="I2003" s="137">
        <v>513867482</v>
      </c>
      <c r="J2003" s="137" t="s">
        <v>180</v>
      </c>
      <c r="K2003" s="21">
        <v>46172.665717592594</v>
      </c>
      <c r="L2003" s="21">
        <v>46173.789965277778</v>
      </c>
      <c r="M2003" s="137" t="s">
        <v>344</v>
      </c>
      <c r="N2003" s="137" t="s">
        <v>345</v>
      </c>
      <c r="O2003" s="137" t="s">
        <v>39</v>
      </c>
      <c r="P2003" s="137">
        <v>0</v>
      </c>
      <c r="Q2003" s="137" t="s">
        <v>191</v>
      </c>
      <c r="R2003" s="137" t="s">
        <v>342</v>
      </c>
    </row>
    <row r="2004" spans="1:18" s="137" customFormat="1">
      <c r="A2004" s="137" t="s">
        <v>186</v>
      </c>
      <c r="B2004" s="137" t="s">
        <v>120</v>
      </c>
      <c r="C2004" s="137" t="s">
        <v>185</v>
      </c>
      <c r="D2004" s="137" t="s">
        <v>318</v>
      </c>
      <c r="E2004" s="137">
        <v>39024</v>
      </c>
      <c r="F2004" s="137" t="s">
        <v>198</v>
      </c>
      <c r="G2004" s="137" t="s">
        <v>28</v>
      </c>
      <c r="H2004" s="137" t="s">
        <v>341</v>
      </c>
      <c r="I2004" s="137">
        <v>513867482</v>
      </c>
      <c r="J2004" s="137" t="s">
        <v>180</v>
      </c>
      <c r="K2004" s="21">
        <v>46172.665717592594</v>
      </c>
      <c r="L2004" s="21">
        <v>46173.789965277778</v>
      </c>
      <c r="M2004" s="137" t="s">
        <v>344</v>
      </c>
      <c r="N2004" s="137" t="s">
        <v>346</v>
      </c>
      <c r="O2004" s="137" t="s">
        <v>39</v>
      </c>
      <c r="P2004" s="137">
        <v>0</v>
      </c>
      <c r="Q2004" s="137" t="s">
        <v>191</v>
      </c>
      <c r="R2004" s="137" t="s">
        <v>342</v>
      </c>
    </row>
    <row r="2005" spans="1:18" s="137" customFormat="1">
      <c r="A2005" s="137" t="s">
        <v>186</v>
      </c>
      <c r="B2005" s="137" t="s">
        <v>120</v>
      </c>
      <c r="C2005" s="137" t="s">
        <v>185</v>
      </c>
      <c r="D2005" s="137" t="s">
        <v>318</v>
      </c>
      <c r="E2005" s="137">
        <v>39024</v>
      </c>
      <c r="F2005" s="137" t="s">
        <v>198</v>
      </c>
      <c r="G2005" s="137" t="s">
        <v>28</v>
      </c>
      <c r="H2005" s="137" t="s">
        <v>341</v>
      </c>
      <c r="I2005" s="137">
        <v>513867482</v>
      </c>
      <c r="J2005" s="137" t="s">
        <v>180</v>
      </c>
      <c r="K2005" s="21">
        <v>46172.665717592594</v>
      </c>
      <c r="L2005" s="21">
        <v>46173.789965277778</v>
      </c>
      <c r="M2005" s="137" t="s">
        <v>347</v>
      </c>
      <c r="N2005" s="137" t="s">
        <v>348</v>
      </c>
      <c r="O2005" s="137" t="s">
        <v>41</v>
      </c>
      <c r="P2005" s="137">
        <v>0</v>
      </c>
      <c r="Q2005" s="137" t="s">
        <v>191</v>
      </c>
      <c r="R2005" s="137" t="s">
        <v>342</v>
      </c>
    </row>
    <row r="2006" spans="1:18" s="137" customFormat="1">
      <c r="A2006" s="137" t="s">
        <v>186</v>
      </c>
      <c r="B2006" s="137" t="s">
        <v>120</v>
      </c>
      <c r="C2006" s="137" t="s">
        <v>185</v>
      </c>
      <c r="D2006" s="137" t="s">
        <v>318</v>
      </c>
      <c r="E2006" s="137">
        <v>39024</v>
      </c>
      <c r="F2006" s="137" t="s">
        <v>198</v>
      </c>
      <c r="G2006" s="137" t="s">
        <v>28</v>
      </c>
      <c r="H2006" s="137" t="s">
        <v>341</v>
      </c>
      <c r="I2006" s="137">
        <v>513867482</v>
      </c>
      <c r="J2006" s="137" t="s">
        <v>180</v>
      </c>
      <c r="K2006" s="21">
        <v>46172.665717592594</v>
      </c>
      <c r="L2006" s="21">
        <v>46173.789965277778</v>
      </c>
      <c r="M2006" s="137" t="s">
        <v>347</v>
      </c>
      <c r="N2006" s="137" t="s">
        <v>349</v>
      </c>
      <c r="O2006" s="137" t="s">
        <v>39</v>
      </c>
      <c r="P2006" s="137">
        <v>0</v>
      </c>
      <c r="Q2006" s="137" t="s">
        <v>191</v>
      </c>
      <c r="R2006" s="137" t="s">
        <v>342</v>
      </c>
    </row>
    <row r="2007" spans="1:18" s="137" customFormat="1">
      <c r="A2007" s="137" t="s">
        <v>186</v>
      </c>
      <c r="B2007" s="137" t="s">
        <v>120</v>
      </c>
      <c r="C2007" s="137" t="s">
        <v>185</v>
      </c>
      <c r="D2007" s="137" t="s">
        <v>318</v>
      </c>
      <c r="E2007" s="137">
        <v>39024</v>
      </c>
      <c r="F2007" s="137" t="s">
        <v>198</v>
      </c>
      <c r="G2007" s="137" t="s">
        <v>28</v>
      </c>
      <c r="H2007" s="137" t="s">
        <v>341</v>
      </c>
      <c r="I2007" s="137">
        <v>513867482</v>
      </c>
      <c r="J2007" s="137" t="s">
        <v>180</v>
      </c>
      <c r="K2007" s="21">
        <v>46172.665717592594</v>
      </c>
      <c r="L2007" s="21">
        <v>46173.789965277778</v>
      </c>
      <c r="M2007" s="137" t="s">
        <v>347</v>
      </c>
      <c r="N2007" s="137" t="s">
        <v>329</v>
      </c>
      <c r="O2007" s="137" t="s">
        <v>35</v>
      </c>
      <c r="P2007" s="137">
        <v>0</v>
      </c>
      <c r="Q2007" s="137" t="s">
        <v>191</v>
      </c>
      <c r="R2007" s="137" t="s">
        <v>342</v>
      </c>
    </row>
    <row r="2008" spans="1:18" s="137" customFormat="1">
      <c r="A2008" s="137" t="s">
        <v>186</v>
      </c>
      <c r="B2008" s="137" t="s">
        <v>120</v>
      </c>
      <c r="C2008" s="137" t="s">
        <v>185</v>
      </c>
      <c r="D2008" s="137" t="s">
        <v>318</v>
      </c>
      <c r="E2008" s="137">
        <v>39024</v>
      </c>
      <c r="F2008" s="137" t="s">
        <v>198</v>
      </c>
      <c r="G2008" s="137" t="s">
        <v>28</v>
      </c>
      <c r="H2008" s="137" t="s">
        <v>341</v>
      </c>
      <c r="I2008" s="137">
        <v>513867482</v>
      </c>
      <c r="J2008" s="137" t="s">
        <v>180</v>
      </c>
      <c r="K2008" s="21">
        <v>46172.665717592594</v>
      </c>
      <c r="L2008" s="21">
        <v>46173.789965277778</v>
      </c>
      <c r="M2008" s="137" t="s">
        <v>347</v>
      </c>
      <c r="N2008" s="137" t="s">
        <v>194</v>
      </c>
      <c r="O2008" s="137" t="s">
        <v>41</v>
      </c>
      <c r="P2008" s="137">
        <v>0</v>
      </c>
      <c r="Q2008" s="137" t="s">
        <v>191</v>
      </c>
      <c r="R2008" s="137" t="s">
        <v>342</v>
      </c>
    </row>
    <row r="2009" spans="1:18" s="137" customFormat="1">
      <c r="A2009" s="137" t="s">
        <v>186</v>
      </c>
      <c r="B2009" s="137" t="s">
        <v>120</v>
      </c>
      <c r="C2009" s="137" t="s">
        <v>185</v>
      </c>
      <c r="D2009" s="137" t="s">
        <v>318</v>
      </c>
      <c r="E2009" s="137">
        <v>39024</v>
      </c>
      <c r="F2009" s="137" t="s">
        <v>198</v>
      </c>
      <c r="G2009" s="137" t="s">
        <v>28</v>
      </c>
      <c r="H2009" s="137" t="s">
        <v>341</v>
      </c>
      <c r="I2009" s="137">
        <v>513867482</v>
      </c>
      <c r="J2009" s="137" t="s">
        <v>180</v>
      </c>
      <c r="K2009" s="21">
        <v>46172.665717592594</v>
      </c>
      <c r="L2009" s="21">
        <v>46173.789965277778</v>
      </c>
      <c r="M2009" s="137" t="s">
        <v>347</v>
      </c>
      <c r="N2009" s="137" t="s">
        <v>350</v>
      </c>
      <c r="O2009" s="137" t="s">
        <v>39</v>
      </c>
      <c r="P2009" s="137">
        <v>0</v>
      </c>
      <c r="Q2009" s="137" t="s">
        <v>191</v>
      </c>
      <c r="R2009" s="137" t="s">
        <v>342</v>
      </c>
    </row>
    <row r="2010" spans="1:18" s="137" customFormat="1">
      <c r="A2010" s="137" t="s">
        <v>186</v>
      </c>
      <c r="B2010" s="137" t="s">
        <v>120</v>
      </c>
      <c r="C2010" s="137" t="s">
        <v>185</v>
      </c>
      <c r="D2010" s="137" t="s">
        <v>318</v>
      </c>
      <c r="E2010" s="137">
        <v>39024</v>
      </c>
      <c r="F2010" s="137" t="s">
        <v>198</v>
      </c>
      <c r="G2010" s="137" t="s">
        <v>28</v>
      </c>
      <c r="H2010" s="137" t="s">
        <v>341</v>
      </c>
      <c r="I2010" s="137">
        <v>513867482</v>
      </c>
      <c r="J2010" s="137" t="s">
        <v>180</v>
      </c>
      <c r="K2010" s="21">
        <v>46172.665717592594</v>
      </c>
      <c r="L2010" s="21">
        <v>46173.789965277778</v>
      </c>
      <c r="M2010" s="137" t="s">
        <v>347</v>
      </c>
      <c r="N2010" s="137" t="s">
        <v>195</v>
      </c>
      <c r="O2010" s="137" t="s">
        <v>41</v>
      </c>
      <c r="P2010" s="137">
        <v>0</v>
      </c>
      <c r="Q2010" s="137" t="s">
        <v>191</v>
      </c>
      <c r="R2010" s="137" t="s">
        <v>342</v>
      </c>
    </row>
    <row r="2011" spans="1:18" s="137" customFormat="1">
      <c r="A2011" s="137" t="s">
        <v>186</v>
      </c>
      <c r="B2011" s="137" t="s">
        <v>120</v>
      </c>
      <c r="C2011" s="137" t="s">
        <v>185</v>
      </c>
      <c r="D2011" s="137" t="s">
        <v>318</v>
      </c>
      <c r="E2011" s="137">
        <v>39024</v>
      </c>
      <c r="F2011" s="137" t="s">
        <v>198</v>
      </c>
      <c r="G2011" s="137" t="s">
        <v>28</v>
      </c>
      <c r="H2011" s="137" t="s">
        <v>341</v>
      </c>
      <c r="I2011" s="137">
        <v>513867482</v>
      </c>
      <c r="J2011" s="137" t="s">
        <v>180</v>
      </c>
      <c r="K2011" s="21">
        <v>46172.665717592594</v>
      </c>
      <c r="L2011" s="21">
        <v>46173.789965277778</v>
      </c>
      <c r="M2011" s="137" t="s">
        <v>347</v>
      </c>
      <c r="N2011" s="137" t="s">
        <v>351</v>
      </c>
      <c r="O2011" s="137" t="s">
        <v>35</v>
      </c>
      <c r="P2011" s="137">
        <v>0</v>
      </c>
      <c r="Q2011" s="137" t="s">
        <v>191</v>
      </c>
      <c r="R2011" s="137" t="s">
        <v>342</v>
      </c>
    </row>
    <row r="2012" spans="1:18" s="137" customFormat="1">
      <c r="A2012" s="137" t="s">
        <v>186</v>
      </c>
      <c r="B2012" s="137" t="s">
        <v>120</v>
      </c>
      <c r="C2012" s="137" t="s">
        <v>185</v>
      </c>
      <c r="D2012" s="137" t="s">
        <v>318</v>
      </c>
      <c r="E2012" s="137">
        <v>39024</v>
      </c>
      <c r="F2012" s="137" t="s">
        <v>198</v>
      </c>
      <c r="G2012" s="137" t="s">
        <v>28</v>
      </c>
      <c r="H2012" s="137" t="s">
        <v>341</v>
      </c>
      <c r="I2012" s="137">
        <v>513867482</v>
      </c>
      <c r="J2012" s="137" t="s">
        <v>180</v>
      </c>
      <c r="K2012" s="21">
        <v>46172.665717592594</v>
      </c>
      <c r="L2012" s="21">
        <v>46173.789965277778</v>
      </c>
      <c r="M2012" s="137" t="s">
        <v>347</v>
      </c>
      <c r="N2012" s="137" t="s">
        <v>196</v>
      </c>
      <c r="O2012" s="137" t="s">
        <v>41</v>
      </c>
      <c r="P2012" s="137">
        <v>0</v>
      </c>
      <c r="Q2012" s="137" t="s">
        <v>191</v>
      </c>
      <c r="R2012" s="137" t="s">
        <v>342</v>
      </c>
    </row>
    <row r="2013" spans="1:18" s="137" customFormat="1">
      <c r="A2013" s="137" t="s">
        <v>186</v>
      </c>
      <c r="B2013" s="137" t="s">
        <v>120</v>
      </c>
      <c r="C2013" s="137" t="s">
        <v>185</v>
      </c>
      <c r="D2013" s="137" t="s">
        <v>318</v>
      </c>
      <c r="E2013" s="137">
        <v>39024</v>
      </c>
      <c r="F2013" s="137" t="s">
        <v>198</v>
      </c>
      <c r="G2013" s="137" t="s">
        <v>28</v>
      </c>
      <c r="H2013" s="137" t="s">
        <v>341</v>
      </c>
      <c r="I2013" s="137">
        <v>513867482</v>
      </c>
      <c r="J2013" s="137" t="s">
        <v>180</v>
      </c>
      <c r="K2013" s="21">
        <v>46172.665717592594</v>
      </c>
      <c r="L2013" s="21">
        <v>46173.789965277778</v>
      </c>
      <c r="M2013" s="137" t="s">
        <v>352</v>
      </c>
      <c r="N2013" s="137" t="s">
        <v>352</v>
      </c>
      <c r="O2013" s="137" t="s">
        <v>35</v>
      </c>
      <c r="P2013" s="137">
        <v>0</v>
      </c>
      <c r="Q2013" s="137" t="s">
        <v>191</v>
      </c>
      <c r="R2013" s="137" t="s">
        <v>342</v>
      </c>
    </row>
    <row r="2014" spans="1:18" s="137" customFormat="1">
      <c r="A2014" s="137" t="s">
        <v>186</v>
      </c>
      <c r="B2014" s="137" t="s">
        <v>120</v>
      </c>
      <c r="C2014" s="137" t="s">
        <v>185</v>
      </c>
      <c r="D2014" s="137" t="s">
        <v>318</v>
      </c>
      <c r="E2014" s="137">
        <v>39024</v>
      </c>
      <c r="F2014" s="137" t="s">
        <v>198</v>
      </c>
      <c r="G2014" s="137" t="s">
        <v>28</v>
      </c>
      <c r="H2014" s="137" t="s">
        <v>341</v>
      </c>
      <c r="I2014" s="137">
        <v>513867482</v>
      </c>
      <c r="J2014" s="137" t="s">
        <v>180</v>
      </c>
      <c r="K2014" s="21">
        <v>46172.665717592594</v>
      </c>
      <c r="L2014" s="21">
        <v>46173.789965277778</v>
      </c>
      <c r="M2014" s="137" t="s">
        <v>353</v>
      </c>
      <c r="N2014" s="137" t="s">
        <v>197</v>
      </c>
      <c r="O2014" s="137" t="s">
        <v>41</v>
      </c>
      <c r="P2014" s="137">
        <v>0</v>
      </c>
      <c r="Q2014" s="137" t="s">
        <v>191</v>
      </c>
      <c r="R2014" s="137" t="s">
        <v>342</v>
      </c>
    </row>
    <row r="2015" spans="1:18" s="137" customFormat="1">
      <c r="A2015" s="137" t="s">
        <v>186</v>
      </c>
      <c r="B2015" s="137" t="s">
        <v>120</v>
      </c>
      <c r="C2015" s="137" t="s">
        <v>185</v>
      </c>
      <c r="D2015" s="137" t="s">
        <v>318</v>
      </c>
      <c r="E2015" s="137">
        <v>39024</v>
      </c>
      <c r="F2015" s="137" t="s">
        <v>198</v>
      </c>
      <c r="G2015" s="137" t="s">
        <v>28</v>
      </c>
      <c r="H2015" s="137" t="s">
        <v>341</v>
      </c>
      <c r="I2015" s="137">
        <v>513867482</v>
      </c>
      <c r="J2015" s="137" t="s">
        <v>180</v>
      </c>
      <c r="K2015" s="21">
        <v>46172.665717592594</v>
      </c>
      <c r="L2015" s="21">
        <v>46173.789965277778</v>
      </c>
      <c r="M2015" s="137" t="s">
        <v>353</v>
      </c>
      <c r="N2015" s="137" t="s">
        <v>330</v>
      </c>
      <c r="O2015" s="137" t="s">
        <v>41</v>
      </c>
      <c r="P2015" s="137">
        <v>0</v>
      </c>
      <c r="Q2015" s="137" t="s">
        <v>191</v>
      </c>
      <c r="R2015" s="137" t="s">
        <v>342</v>
      </c>
    </row>
    <row r="2016" spans="1:18" s="137" customFormat="1">
      <c r="A2016" s="137" t="s">
        <v>186</v>
      </c>
      <c r="B2016" s="137" t="s">
        <v>120</v>
      </c>
      <c r="C2016" s="137" t="s">
        <v>185</v>
      </c>
      <c r="D2016" s="137" t="s">
        <v>318</v>
      </c>
      <c r="E2016" s="137">
        <v>39024</v>
      </c>
      <c r="F2016" s="137" t="s">
        <v>198</v>
      </c>
      <c r="G2016" s="137" t="s">
        <v>28</v>
      </c>
      <c r="H2016" s="137" t="s">
        <v>341</v>
      </c>
      <c r="I2016" s="137">
        <v>513867482</v>
      </c>
      <c r="J2016" s="137" t="s">
        <v>180</v>
      </c>
      <c r="K2016" s="21">
        <v>46172.665717592594</v>
      </c>
      <c r="L2016" s="21">
        <v>46173.789965277778</v>
      </c>
      <c r="M2016" s="137" t="s">
        <v>353</v>
      </c>
      <c r="N2016" s="137" t="s">
        <v>354</v>
      </c>
      <c r="O2016" s="137" t="s">
        <v>39</v>
      </c>
      <c r="P2016" s="137">
        <v>0</v>
      </c>
      <c r="Q2016" s="137" t="s">
        <v>191</v>
      </c>
      <c r="R2016" s="137" t="s">
        <v>342</v>
      </c>
    </row>
    <row r="2017" spans="1:18" s="137" customFormat="1">
      <c r="A2017" s="137" t="s">
        <v>186</v>
      </c>
      <c r="B2017" s="137" t="s">
        <v>120</v>
      </c>
      <c r="C2017" s="137" t="s">
        <v>185</v>
      </c>
      <c r="D2017" s="137" t="s">
        <v>318</v>
      </c>
      <c r="E2017" s="137">
        <v>39024</v>
      </c>
      <c r="F2017" s="137" t="s">
        <v>198</v>
      </c>
      <c r="G2017" s="137" t="s">
        <v>28</v>
      </c>
      <c r="H2017" s="137" t="s">
        <v>341</v>
      </c>
      <c r="I2017" s="137">
        <v>513867482</v>
      </c>
      <c r="J2017" s="137" t="s">
        <v>180</v>
      </c>
      <c r="K2017" s="21">
        <v>46172.665717592594</v>
      </c>
      <c r="L2017" s="21">
        <v>46173.789965277778</v>
      </c>
      <c r="M2017" s="137" t="s">
        <v>353</v>
      </c>
      <c r="N2017" s="137" t="s">
        <v>355</v>
      </c>
      <c r="O2017" s="137" t="s">
        <v>35</v>
      </c>
      <c r="P2017" s="137">
        <v>0</v>
      </c>
      <c r="Q2017" s="137" t="s">
        <v>191</v>
      </c>
      <c r="R2017" s="137" t="s">
        <v>342</v>
      </c>
    </row>
    <row r="2018" spans="1:18" s="137" customFormat="1">
      <c r="A2018" s="137" t="s">
        <v>186</v>
      </c>
      <c r="B2018" s="137" t="s">
        <v>120</v>
      </c>
      <c r="C2018" s="137" t="s">
        <v>185</v>
      </c>
      <c r="D2018" s="137" t="s">
        <v>318</v>
      </c>
      <c r="E2018" s="137">
        <v>39024</v>
      </c>
      <c r="F2018" s="137" t="s">
        <v>198</v>
      </c>
      <c r="G2018" s="137" t="s">
        <v>28</v>
      </c>
      <c r="H2018" s="137" t="s">
        <v>341</v>
      </c>
      <c r="I2018" s="137">
        <v>513867482</v>
      </c>
      <c r="J2018" s="137" t="s">
        <v>180</v>
      </c>
      <c r="K2018" s="21">
        <v>46172.665717592594</v>
      </c>
      <c r="L2018" s="21">
        <v>46173.789965277778</v>
      </c>
      <c r="M2018" s="137" t="s">
        <v>353</v>
      </c>
      <c r="N2018" s="137" t="s">
        <v>356</v>
      </c>
      <c r="O2018" s="137" t="s">
        <v>39</v>
      </c>
      <c r="P2018" s="137">
        <v>0</v>
      </c>
      <c r="Q2018" s="137" t="s">
        <v>191</v>
      </c>
      <c r="R2018" s="137" t="s">
        <v>342</v>
      </c>
    </row>
    <row r="2019" spans="1:18" s="137" customFormat="1">
      <c r="A2019" s="137" t="s">
        <v>186</v>
      </c>
      <c r="B2019" s="137" t="s">
        <v>120</v>
      </c>
      <c r="C2019" s="137" t="s">
        <v>185</v>
      </c>
      <c r="D2019" s="137" t="s">
        <v>318</v>
      </c>
      <c r="E2019" s="137">
        <v>39024</v>
      </c>
      <c r="F2019" s="137" t="s">
        <v>198</v>
      </c>
      <c r="G2019" s="137" t="s">
        <v>28</v>
      </c>
      <c r="H2019" s="137" t="s">
        <v>341</v>
      </c>
      <c r="I2019" s="137">
        <v>513867482</v>
      </c>
      <c r="J2019" s="137" t="s">
        <v>180</v>
      </c>
      <c r="K2019" s="21">
        <v>46172.665717592594</v>
      </c>
      <c r="L2019" s="21">
        <v>46173.789965277778</v>
      </c>
      <c r="M2019" s="137" t="s">
        <v>353</v>
      </c>
      <c r="N2019" s="137" t="s">
        <v>357</v>
      </c>
      <c r="O2019" s="137" t="s">
        <v>39</v>
      </c>
      <c r="P2019" s="137">
        <v>0</v>
      </c>
      <c r="Q2019" s="137" t="s">
        <v>191</v>
      </c>
      <c r="R2019" s="137" t="s">
        <v>342</v>
      </c>
    </row>
    <row r="2020" spans="1:18" s="137" customFormat="1">
      <c r="A2020" s="137" t="s">
        <v>186</v>
      </c>
      <c r="B2020" s="137" t="s">
        <v>120</v>
      </c>
      <c r="C2020" s="137" t="s">
        <v>185</v>
      </c>
      <c r="D2020" s="137" t="s">
        <v>318</v>
      </c>
      <c r="E2020" s="137">
        <v>39024</v>
      </c>
      <c r="F2020" s="137" t="s">
        <v>198</v>
      </c>
      <c r="G2020" s="137" t="s">
        <v>28</v>
      </c>
      <c r="H2020" s="137" t="s">
        <v>341</v>
      </c>
      <c r="I2020" s="137">
        <v>513867482</v>
      </c>
      <c r="J2020" s="137" t="s">
        <v>180</v>
      </c>
      <c r="K2020" s="21">
        <v>46172.665717592594</v>
      </c>
      <c r="L2020" s="21">
        <v>46173.789965277778</v>
      </c>
      <c r="M2020" s="137" t="s">
        <v>358</v>
      </c>
      <c r="N2020" s="137" t="s">
        <v>359</v>
      </c>
      <c r="O2020" s="137" t="s">
        <v>39</v>
      </c>
      <c r="P2020" s="137">
        <v>0</v>
      </c>
      <c r="Q2020" s="137" t="s">
        <v>191</v>
      </c>
      <c r="R2020" s="137" t="s">
        <v>342</v>
      </c>
    </row>
    <row r="2021" spans="1:18" s="137" customFormat="1">
      <c r="A2021" s="137" t="s">
        <v>186</v>
      </c>
      <c r="B2021" s="137" t="s">
        <v>120</v>
      </c>
      <c r="C2021" s="137" t="s">
        <v>185</v>
      </c>
      <c r="D2021" s="137" t="s">
        <v>318</v>
      </c>
      <c r="E2021" s="137">
        <v>39024</v>
      </c>
      <c r="F2021" s="137" t="s">
        <v>198</v>
      </c>
      <c r="G2021" s="137" t="s">
        <v>28</v>
      </c>
      <c r="H2021" s="137" t="s">
        <v>341</v>
      </c>
      <c r="I2021" s="137">
        <v>513867482</v>
      </c>
      <c r="J2021" s="137" t="s">
        <v>180</v>
      </c>
      <c r="K2021" s="21">
        <v>46172.665717592594</v>
      </c>
      <c r="L2021" s="21">
        <v>46173.789965277778</v>
      </c>
      <c r="M2021" s="137" t="s">
        <v>358</v>
      </c>
      <c r="N2021" s="137" t="s">
        <v>360</v>
      </c>
      <c r="O2021" s="137" t="s">
        <v>35</v>
      </c>
      <c r="P2021" s="137">
        <v>0</v>
      </c>
      <c r="Q2021" s="137" t="s">
        <v>191</v>
      </c>
      <c r="R2021" s="137" t="s">
        <v>342</v>
      </c>
    </row>
    <row r="2022" spans="1:18" s="137" customFormat="1">
      <c r="A2022" s="137" t="s">
        <v>186</v>
      </c>
      <c r="B2022" s="137" t="s">
        <v>120</v>
      </c>
      <c r="C2022" s="137" t="s">
        <v>185</v>
      </c>
      <c r="D2022" s="137" t="s">
        <v>318</v>
      </c>
      <c r="E2022" s="137">
        <v>39024</v>
      </c>
      <c r="F2022" s="137" t="s">
        <v>198</v>
      </c>
      <c r="G2022" s="137" t="s">
        <v>28</v>
      </c>
      <c r="H2022" s="137" t="s">
        <v>341</v>
      </c>
      <c r="I2022" s="137">
        <v>513867482</v>
      </c>
      <c r="J2022" s="137" t="s">
        <v>180</v>
      </c>
      <c r="K2022" s="21">
        <v>46172.665717592594</v>
      </c>
      <c r="L2022" s="21">
        <v>46173.789965277778</v>
      </c>
      <c r="M2022" s="137" t="s">
        <v>358</v>
      </c>
      <c r="N2022" s="137" t="s">
        <v>361</v>
      </c>
      <c r="O2022" s="137" t="s">
        <v>41</v>
      </c>
      <c r="P2022" s="137">
        <v>0</v>
      </c>
      <c r="Q2022" s="137" t="s">
        <v>191</v>
      </c>
      <c r="R2022" s="137" t="s">
        <v>342</v>
      </c>
    </row>
    <row r="2023" spans="1:18" s="137" customFormat="1">
      <c r="A2023" s="137" t="s">
        <v>186</v>
      </c>
      <c r="B2023" s="137" t="s">
        <v>120</v>
      </c>
      <c r="C2023" s="137" t="s">
        <v>185</v>
      </c>
      <c r="D2023" s="137" t="s">
        <v>318</v>
      </c>
      <c r="E2023" s="137">
        <v>39024</v>
      </c>
      <c r="F2023" s="137" t="s">
        <v>198</v>
      </c>
      <c r="G2023" s="137" t="s">
        <v>28</v>
      </c>
      <c r="H2023" s="137" t="s">
        <v>341</v>
      </c>
      <c r="I2023" s="137">
        <v>513867482</v>
      </c>
      <c r="J2023" s="137" t="s">
        <v>180</v>
      </c>
      <c r="K2023" s="21">
        <v>46172.665717592594</v>
      </c>
      <c r="L2023" s="21">
        <v>46173.789965277778</v>
      </c>
      <c r="M2023" s="137" t="s">
        <v>362</v>
      </c>
      <c r="N2023" s="137" t="s">
        <v>363</v>
      </c>
      <c r="O2023" s="137" t="s">
        <v>37</v>
      </c>
      <c r="P2023" s="137">
        <v>0</v>
      </c>
      <c r="Q2023" s="137" t="s">
        <v>191</v>
      </c>
      <c r="R2023" s="137" t="s">
        <v>342</v>
      </c>
    </row>
    <row r="2024" spans="1:18" s="137" customFormat="1">
      <c r="A2024" s="137" t="s">
        <v>186</v>
      </c>
      <c r="B2024" s="137" t="s">
        <v>120</v>
      </c>
      <c r="C2024" s="137" t="s">
        <v>185</v>
      </c>
      <c r="D2024" s="137" t="s">
        <v>318</v>
      </c>
      <c r="E2024" s="137">
        <v>39024</v>
      </c>
      <c r="F2024" s="137" t="s">
        <v>198</v>
      </c>
      <c r="G2024" s="137" t="s">
        <v>28</v>
      </c>
      <c r="H2024" s="137" t="s">
        <v>341</v>
      </c>
      <c r="I2024" s="137">
        <v>513867482</v>
      </c>
      <c r="J2024" s="137" t="s">
        <v>180</v>
      </c>
      <c r="K2024" s="21">
        <v>46172.665717592594</v>
      </c>
      <c r="L2024" s="21">
        <v>46173.789965277778</v>
      </c>
      <c r="M2024" s="137" t="s">
        <v>364</v>
      </c>
      <c r="N2024" s="137" t="s">
        <v>365</v>
      </c>
      <c r="O2024" s="137" t="s">
        <v>35</v>
      </c>
      <c r="P2024" s="137">
        <v>0</v>
      </c>
      <c r="Q2024" s="137" t="s">
        <v>191</v>
      </c>
      <c r="R2024" s="137" t="s">
        <v>342</v>
      </c>
    </row>
    <row r="2025" spans="1:18" s="137" customFormat="1">
      <c r="A2025" s="137" t="s">
        <v>186</v>
      </c>
      <c r="B2025" s="137" t="s">
        <v>120</v>
      </c>
      <c r="C2025" s="137" t="s">
        <v>185</v>
      </c>
      <c r="D2025" s="137" t="s">
        <v>318</v>
      </c>
      <c r="E2025" s="137">
        <v>39024</v>
      </c>
      <c r="F2025" s="137" t="s">
        <v>198</v>
      </c>
      <c r="G2025" s="137" t="s">
        <v>28</v>
      </c>
      <c r="H2025" s="137" t="s">
        <v>341</v>
      </c>
      <c r="I2025" s="137">
        <v>513867482</v>
      </c>
      <c r="J2025" s="137" t="s">
        <v>180</v>
      </c>
      <c r="K2025" s="21">
        <v>46172.665717592594</v>
      </c>
      <c r="L2025" s="21">
        <v>46173.789965277778</v>
      </c>
      <c r="M2025" s="137" t="s">
        <v>364</v>
      </c>
      <c r="N2025" s="137" t="s">
        <v>366</v>
      </c>
      <c r="O2025" s="137" t="s">
        <v>35</v>
      </c>
      <c r="P2025" s="137">
        <v>0</v>
      </c>
      <c r="Q2025" s="137" t="s">
        <v>191</v>
      </c>
      <c r="R2025" s="137" t="s">
        <v>342</v>
      </c>
    </row>
    <row r="2026" spans="1:18" s="137" customFormat="1">
      <c r="A2026" s="137" t="s">
        <v>186</v>
      </c>
      <c r="B2026" s="137" t="s">
        <v>120</v>
      </c>
      <c r="C2026" s="137" t="s">
        <v>185</v>
      </c>
      <c r="D2026" s="137" t="s">
        <v>318</v>
      </c>
      <c r="E2026" s="137">
        <v>39024</v>
      </c>
      <c r="F2026" s="137" t="s">
        <v>198</v>
      </c>
      <c r="G2026" s="137" t="s">
        <v>28</v>
      </c>
      <c r="H2026" s="137" t="s">
        <v>341</v>
      </c>
      <c r="I2026" s="137">
        <v>513867482</v>
      </c>
      <c r="J2026" s="137" t="s">
        <v>180</v>
      </c>
      <c r="K2026" s="21">
        <v>46172.665717592594</v>
      </c>
      <c r="L2026" s="21">
        <v>46173.789965277778</v>
      </c>
      <c r="M2026" s="137" t="s">
        <v>364</v>
      </c>
      <c r="N2026" s="137" t="s">
        <v>367</v>
      </c>
      <c r="O2026" s="137" t="s">
        <v>41</v>
      </c>
      <c r="P2026" s="137">
        <v>0</v>
      </c>
      <c r="Q2026" s="137" t="s">
        <v>191</v>
      </c>
      <c r="R2026" s="137" t="s">
        <v>342</v>
      </c>
    </row>
    <row r="2027" spans="1:18" s="137" customFormat="1">
      <c r="A2027" s="137" t="s">
        <v>186</v>
      </c>
      <c r="B2027" s="137" t="s">
        <v>120</v>
      </c>
      <c r="C2027" s="137" t="s">
        <v>185</v>
      </c>
      <c r="D2027" s="137" t="s">
        <v>379</v>
      </c>
      <c r="E2027" s="137">
        <v>32764</v>
      </c>
      <c r="F2027" s="137" t="s">
        <v>5</v>
      </c>
      <c r="G2027" s="137" t="s">
        <v>28</v>
      </c>
      <c r="H2027" s="137" t="s">
        <v>341</v>
      </c>
      <c r="I2027" s="137">
        <v>513724977</v>
      </c>
      <c r="J2027" s="137" t="s">
        <v>180</v>
      </c>
      <c r="K2027" s="21">
        <v>46168.677569444444</v>
      </c>
      <c r="L2027" s="21">
        <v>46174.732164351852</v>
      </c>
      <c r="M2027" s="137" t="s">
        <v>287</v>
      </c>
      <c r="N2027" s="137" t="s">
        <v>287</v>
      </c>
      <c r="O2027" s="137" t="s">
        <v>35</v>
      </c>
      <c r="P2027" s="137">
        <v>0</v>
      </c>
      <c r="Q2027" s="137" t="s">
        <v>191</v>
      </c>
      <c r="R2027" s="137" t="s">
        <v>342</v>
      </c>
    </row>
    <row r="2028" spans="1:18" s="137" customFormat="1">
      <c r="A2028" s="137" t="s">
        <v>186</v>
      </c>
      <c r="B2028" s="137" t="s">
        <v>120</v>
      </c>
      <c r="C2028" s="137" t="s">
        <v>185</v>
      </c>
      <c r="D2028" s="137" t="s">
        <v>379</v>
      </c>
      <c r="E2028" s="137">
        <v>32764</v>
      </c>
      <c r="F2028" s="137" t="s">
        <v>5</v>
      </c>
      <c r="G2028" s="137" t="s">
        <v>28</v>
      </c>
      <c r="H2028" s="137" t="s">
        <v>341</v>
      </c>
      <c r="I2028" s="137">
        <v>513724977</v>
      </c>
      <c r="J2028" s="137" t="s">
        <v>180</v>
      </c>
      <c r="K2028" s="21">
        <v>46168.677569444444</v>
      </c>
      <c r="L2028" s="21">
        <v>46174.732164351852</v>
      </c>
      <c r="M2028" s="137" t="s">
        <v>343</v>
      </c>
      <c r="N2028" s="137" t="s">
        <v>288</v>
      </c>
      <c r="O2028" s="137" t="s">
        <v>39</v>
      </c>
      <c r="P2028" s="137">
        <v>0</v>
      </c>
      <c r="Q2028" s="137" t="s">
        <v>191</v>
      </c>
      <c r="R2028" s="137" t="s">
        <v>342</v>
      </c>
    </row>
    <row r="2029" spans="1:18" s="137" customFormat="1">
      <c r="A2029" s="137" t="s">
        <v>186</v>
      </c>
      <c r="B2029" s="137" t="s">
        <v>120</v>
      </c>
      <c r="C2029" s="137" t="s">
        <v>185</v>
      </c>
      <c r="D2029" s="137" t="s">
        <v>379</v>
      </c>
      <c r="E2029" s="137">
        <v>32764</v>
      </c>
      <c r="F2029" s="137" t="s">
        <v>5</v>
      </c>
      <c r="G2029" s="137" t="s">
        <v>28</v>
      </c>
      <c r="H2029" s="137" t="s">
        <v>341</v>
      </c>
      <c r="I2029" s="137">
        <v>513724977</v>
      </c>
      <c r="J2029" s="137" t="s">
        <v>180</v>
      </c>
      <c r="K2029" s="21">
        <v>46168.677569444444</v>
      </c>
      <c r="L2029" s="21">
        <v>46174.732164351852</v>
      </c>
      <c r="M2029" s="137" t="s">
        <v>343</v>
      </c>
      <c r="N2029" s="137" t="s">
        <v>193</v>
      </c>
      <c r="O2029" s="137" t="s">
        <v>35</v>
      </c>
      <c r="P2029" s="137">
        <v>0</v>
      </c>
      <c r="Q2029" s="137" t="s">
        <v>191</v>
      </c>
      <c r="R2029" s="137" t="s">
        <v>342</v>
      </c>
    </row>
    <row r="2030" spans="1:18" s="137" customFormat="1">
      <c r="A2030" s="137" t="s">
        <v>186</v>
      </c>
      <c r="B2030" s="137" t="s">
        <v>120</v>
      </c>
      <c r="C2030" s="137" t="s">
        <v>185</v>
      </c>
      <c r="D2030" s="137" t="s">
        <v>379</v>
      </c>
      <c r="E2030" s="137">
        <v>32764</v>
      </c>
      <c r="F2030" s="137" t="s">
        <v>5</v>
      </c>
      <c r="G2030" s="137" t="s">
        <v>28</v>
      </c>
      <c r="H2030" s="137" t="s">
        <v>341</v>
      </c>
      <c r="I2030" s="137">
        <v>513724977</v>
      </c>
      <c r="J2030" s="137" t="s">
        <v>180</v>
      </c>
      <c r="K2030" s="21">
        <v>46168.677569444444</v>
      </c>
      <c r="L2030" s="21">
        <v>46174.732164351852</v>
      </c>
      <c r="M2030" s="137" t="s">
        <v>344</v>
      </c>
      <c r="N2030" s="137" t="s">
        <v>345</v>
      </c>
      <c r="O2030" s="137" t="s">
        <v>39</v>
      </c>
      <c r="P2030" s="137">
        <v>0</v>
      </c>
      <c r="Q2030" s="137" t="s">
        <v>191</v>
      </c>
      <c r="R2030" s="137" t="s">
        <v>342</v>
      </c>
    </row>
    <row r="2031" spans="1:18" s="137" customFormat="1">
      <c r="A2031" s="137" t="s">
        <v>186</v>
      </c>
      <c r="B2031" s="137" t="s">
        <v>120</v>
      </c>
      <c r="C2031" s="137" t="s">
        <v>185</v>
      </c>
      <c r="D2031" s="137" t="s">
        <v>379</v>
      </c>
      <c r="E2031" s="137">
        <v>32764</v>
      </c>
      <c r="F2031" s="137" t="s">
        <v>5</v>
      </c>
      <c r="G2031" s="137" t="s">
        <v>28</v>
      </c>
      <c r="H2031" s="137" t="s">
        <v>341</v>
      </c>
      <c r="I2031" s="137">
        <v>513724977</v>
      </c>
      <c r="J2031" s="137" t="s">
        <v>180</v>
      </c>
      <c r="K2031" s="21">
        <v>46168.677569444444</v>
      </c>
      <c r="L2031" s="21">
        <v>46174.732164351852</v>
      </c>
      <c r="M2031" s="137" t="s">
        <v>344</v>
      </c>
      <c r="N2031" s="137" t="s">
        <v>346</v>
      </c>
      <c r="O2031" s="137" t="s">
        <v>39</v>
      </c>
      <c r="P2031" s="137">
        <v>0</v>
      </c>
      <c r="Q2031" s="137" t="s">
        <v>191</v>
      </c>
      <c r="R2031" s="137" t="s">
        <v>342</v>
      </c>
    </row>
    <row r="2032" spans="1:18" s="137" customFormat="1">
      <c r="A2032" s="137" t="s">
        <v>186</v>
      </c>
      <c r="B2032" s="137" t="s">
        <v>120</v>
      </c>
      <c r="C2032" s="137" t="s">
        <v>185</v>
      </c>
      <c r="D2032" s="137" t="s">
        <v>379</v>
      </c>
      <c r="E2032" s="137">
        <v>32764</v>
      </c>
      <c r="F2032" s="137" t="s">
        <v>5</v>
      </c>
      <c r="G2032" s="137" t="s">
        <v>28</v>
      </c>
      <c r="H2032" s="137" t="s">
        <v>341</v>
      </c>
      <c r="I2032" s="137">
        <v>513724977</v>
      </c>
      <c r="J2032" s="137" t="s">
        <v>180</v>
      </c>
      <c r="K2032" s="21">
        <v>46168.677569444444</v>
      </c>
      <c r="L2032" s="21">
        <v>46174.732164351852</v>
      </c>
      <c r="M2032" s="137" t="s">
        <v>347</v>
      </c>
      <c r="N2032" s="137" t="s">
        <v>348</v>
      </c>
      <c r="O2032" s="137" t="s">
        <v>41</v>
      </c>
      <c r="P2032" s="137">
        <v>0</v>
      </c>
      <c r="Q2032" s="137" t="s">
        <v>191</v>
      </c>
      <c r="R2032" s="137" t="s">
        <v>342</v>
      </c>
    </row>
    <row r="2033" spans="1:19" s="137" customFormat="1">
      <c r="A2033" s="137" t="s">
        <v>186</v>
      </c>
      <c r="B2033" s="137" t="s">
        <v>120</v>
      </c>
      <c r="C2033" s="137" t="s">
        <v>185</v>
      </c>
      <c r="D2033" s="137" t="s">
        <v>379</v>
      </c>
      <c r="E2033" s="137">
        <v>32764</v>
      </c>
      <c r="F2033" s="137" t="s">
        <v>5</v>
      </c>
      <c r="G2033" s="137" t="s">
        <v>28</v>
      </c>
      <c r="H2033" s="137" t="s">
        <v>341</v>
      </c>
      <c r="I2033" s="137">
        <v>513724977</v>
      </c>
      <c r="J2033" s="137" t="s">
        <v>180</v>
      </c>
      <c r="K2033" s="21">
        <v>46168.677569444444</v>
      </c>
      <c r="L2033" s="21">
        <v>46174.732164351852</v>
      </c>
      <c r="M2033" s="137" t="s">
        <v>347</v>
      </c>
      <c r="N2033" s="137" t="s">
        <v>349</v>
      </c>
      <c r="O2033" s="137" t="s">
        <v>39</v>
      </c>
      <c r="P2033" s="137">
        <v>0</v>
      </c>
      <c r="Q2033" s="137" t="s">
        <v>191</v>
      </c>
      <c r="R2033" s="137" t="s">
        <v>342</v>
      </c>
    </row>
    <row r="2034" spans="1:19" s="137" customFormat="1">
      <c r="A2034" s="137" t="s">
        <v>186</v>
      </c>
      <c r="B2034" s="137" t="s">
        <v>120</v>
      </c>
      <c r="C2034" s="137" t="s">
        <v>185</v>
      </c>
      <c r="D2034" s="137" t="s">
        <v>379</v>
      </c>
      <c r="E2034" s="137">
        <v>32764</v>
      </c>
      <c r="F2034" s="137" t="s">
        <v>5</v>
      </c>
      <c r="G2034" s="137" t="s">
        <v>28</v>
      </c>
      <c r="H2034" s="137" t="s">
        <v>341</v>
      </c>
      <c r="I2034" s="137">
        <v>513724977</v>
      </c>
      <c r="J2034" s="137" t="s">
        <v>180</v>
      </c>
      <c r="K2034" s="21">
        <v>46168.677569444444</v>
      </c>
      <c r="L2034" s="21">
        <v>46174.732164351852</v>
      </c>
      <c r="M2034" s="137" t="s">
        <v>347</v>
      </c>
      <c r="N2034" s="137" t="s">
        <v>329</v>
      </c>
      <c r="O2034" s="137" t="s">
        <v>35</v>
      </c>
      <c r="P2034" s="137">
        <v>0</v>
      </c>
      <c r="Q2034" s="137" t="s">
        <v>191</v>
      </c>
      <c r="R2034" s="137" t="s">
        <v>342</v>
      </c>
    </row>
    <row r="2035" spans="1:19" s="137" customFormat="1">
      <c r="A2035" s="137" t="s">
        <v>186</v>
      </c>
      <c r="B2035" s="137" t="s">
        <v>120</v>
      </c>
      <c r="C2035" s="137" t="s">
        <v>185</v>
      </c>
      <c r="D2035" s="137" t="s">
        <v>379</v>
      </c>
      <c r="E2035" s="137">
        <v>32764</v>
      </c>
      <c r="F2035" s="137" t="s">
        <v>5</v>
      </c>
      <c r="G2035" s="137" t="s">
        <v>28</v>
      </c>
      <c r="H2035" s="137" t="s">
        <v>341</v>
      </c>
      <c r="I2035" s="137">
        <v>513724977</v>
      </c>
      <c r="J2035" s="137" t="s">
        <v>180</v>
      </c>
      <c r="K2035" s="21">
        <v>46168.677569444444</v>
      </c>
      <c r="L2035" s="21">
        <v>46174.732164351852</v>
      </c>
      <c r="M2035" s="137" t="s">
        <v>347</v>
      </c>
      <c r="N2035" s="137" t="s">
        <v>194</v>
      </c>
      <c r="O2035" s="137" t="s">
        <v>41</v>
      </c>
      <c r="P2035" s="137">
        <v>0</v>
      </c>
      <c r="Q2035" s="137" t="s">
        <v>191</v>
      </c>
      <c r="R2035" s="137" t="s">
        <v>342</v>
      </c>
    </row>
    <row r="2036" spans="1:19" s="137" customFormat="1">
      <c r="A2036" s="137" t="s">
        <v>186</v>
      </c>
      <c r="B2036" s="137" t="s">
        <v>120</v>
      </c>
      <c r="C2036" s="137" t="s">
        <v>185</v>
      </c>
      <c r="D2036" s="137" t="s">
        <v>379</v>
      </c>
      <c r="E2036" s="137">
        <v>32764</v>
      </c>
      <c r="F2036" s="137" t="s">
        <v>5</v>
      </c>
      <c r="G2036" s="137" t="s">
        <v>28</v>
      </c>
      <c r="H2036" s="137" t="s">
        <v>341</v>
      </c>
      <c r="I2036" s="137">
        <v>513724977</v>
      </c>
      <c r="J2036" s="137" t="s">
        <v>180</v>
      </c>
      <c r="K2036" s="21">
        <v>46168.677569444444</v>
      </c>
      <c r="L2036" s="21">
        <v>46174.732164351852</v>
      </c>
      <c r="M2036" s="137" t="s">
        <v>347</v>
      </c>
      <c r="N2036" s="137" t="s">
        <v>350</v>
      </c>
      <c r="O2036" s="137" t="s">
        <v>39</v>
      </c>
      <c r="P2036" s="137">
        <v>0</v>
      </c>
      <c r="Q2036" s="137" t="s">
        <v>191</v>
      </c>
      <c r="R2036" s="137" t="s">
        <v>342</v>
      </c>
    </row>
    <row r="2037" spans="1:19" s="137" customFormat="1">
      <c r="A2037" s="137" t="s">
        <v>186</v>
      </c>
      <c r="B2037" s="137" t="s">
        <v>120</v>
      </c>
      <c r="C2037" s="137" t="s">
        <v>185</v>
      </c>
      <c r="D2037" s="137" t="s">
        <v>379</v>
      </c>
      <c r="E2037" s="137">
        <v>32764</v>
      </c>
      <c r="F2037" s="137" t="s">
        <v>5</v>
      </c>
      <c r="G2037" s="137" t="s">
        <v>28</v>
      </c>
      <c r="H2037" s="137" t="s">
        <v>341</v>
      </c>
      <c r="I2037" s="137">
        <v>513724977</v>
      </c>
      <c r="J2037" s="137" t="s">
        <v>180</v>
      </c>
      <c r="K2037" s="21">
        <v>46168.677569444444</v>
      </c>
      <c r="L2037" s="21">
        <v>46174.732164351852</v>
      </c>
      <c r="M2037" s="137" t="s">
        <v>347</v>
      </c>
      <c r="N2037" s="137" t="s">
        <v>195</v>
      </c>
      <c r="O2037" s="137" t="s">
        <v>41</v>
      </c>
      <c r="P2037" s="137">
        <v>0</v>
      </c>
      <c r="Q2037" s="137" t="s">
        <v>191</v>
      </c>
      <c r="R2037" s="137" t="s">
        <v>342</v>
      </c>
    </row>
    <row r="2038" spans="1:19" s="137" customFormat="1">
      <c r="A2038" s="137" t="s">
        <v>186</v>
      </c>
      <c r="B2038" s="137" t="s">
        <v>120</v>
      </c>
      <c r="C2038" s="137" t="s">
        <v>185</v>
      </c>
      <c r="D2038" s="137" t="s">
        <v>379</v>
      </c>
      <c r="E2038" s="137">
        <v>32764</v>
      </c>
      <c r="F2038" s="137" t="s">
        <v>5</v>
      </c>
      <c r="G2038" s="137" t="s">
        <v>28</v>
      </c>
      <c r="H2038" s="137" t="s">
        <v>341</v>
      </c>
      <c r="I2038" s="137">
        <v>513724977</v>
      </c>
      <c r="J2038" s="137" t="s">
        <v>180</v>
      </c>
      <c r="K2038" s="21">
        <v>46168.677569444444</v>
      </c>
      <c r="L2038" s="21">
        <v>46174.732164351852</v>
      </c>
      <c r="M2038" s="137" t="s">
        <v>347</v>
      </c>
      <c r="N2038" s="137" t="s">
        <v>351</v>
      </c>
      <c r="O2038" s="137" t="s">
        <v>35</v>
      </c>
      <c r="P2038" s="137">
        <v>0</v>
      </c>
      <c r="Q2038" s="137" t="s">
        <v>191</v>
      </c>
      <c r="R2038" s="137" t="s">
        <v>342</v>
      </c>
    </row>
    <row r="2039" spans="1:19" s="137" customFormat="1">
      <c r="A2039" s="137" t="s">
        <v>186</v>
      </c>
      <c r="B2039" s="137" t="s">
        <v>120</v>
      </c>
      <c r="C2039" s="137" t="s">
        <v>185</v>
      </c>
      <c r="D2039" s="137" t="s">
        <v>379</v>
      </c>
      <c r="E2039" s="137">
        <v>32764</v>
      </c>
      <c r="F2039" s="137" t="s">
        <v>5</v>
      </c>
      <c r="G2039" s="137" t="s">
        <v>28</v>
      </c>
      <c r="H2039" s="137" t="s">
        <v>341</v>
      </c>
      <c r="I2039" s="137">
        <v>513724977</v>
      </c>
      <c r="J2039" s="137" t="s">
        <v>180</v>
      </c>
      <c r="K2039" s="21">
        <v>46168.677569444444</v>
      </c>
      <c r="L2039" s="21">
        <v>46174.732164351852</v>
      </c>
      <c r="M2039" s="137" t="s">
        <v>347</v>
      </c>
      <c r="N2039" s="137" t="s">
        <v>196</v>
      </c>
      <c r="O2039" s="137" t="s">
        <v>41</v>
      </c>
      <c r="P2039" s="137">
        <v>0</v>
      </c>
      <c r="Q2039" s="137" t="s">
        <v>191</v>
      </c>
      <c r="R2039" s="137" t="s">
        <v>342</v>
      </c>
    </row>
    <row r="2040" spans="1:19" s="137" customFormat="1">
      <c r="A2040" s="137" t="s">
        <v>186</v>
      </c>
      <c r="B2040" s="137" t="s">
        <v>120</v>
      </c>
      <c r="C2040" s="137" t="s">
        <v>185</v>
      </c>
      <c r="D2040" s="137" t="s">
        <v>379</v>
      </c>
      <c r="E2040" s="137">
        <v>32764</v>
      </c>
      <c r="F2040" s="137" t="s">
        <v>5</v>
      </c>
      <c r="G2040" s="137" t="s">
        <v>28</v>
      </c>
      <c r="H2040" s="137" t="s">
        <v>341</v>
      </c>
      <c r="I2040" s="137">
        <v>513724977</v>
      </c>
      <c r="J2040" s="137" t="s">
        <v>180</v>
      </c>
      <c r="K2040" s="21">
        <v>46168.677569444444</v>
      </c>
      <c r="L2040" s="21">
        <v>46174.732164351852</v>
      </c>
      <c r="M2040" s="137" t="s">
        <v>352</v>
      </c>
      <c r="N2040" s="137" t="s">
        <v>352</v>
      </c>
      <c r="O2040" s="137" t="s">
        <v>35</v>
      </c>
      <c r="P2040" s="137">
        <v>0</v>
      </c>
      <c r="Q2040" s="137" t="s">
        <v>191</v>
      </c>
      <c r="R2040" s="137" t="s">
        <v>342</v>
      </c>
    </row>
    <row r="2041" spans="1:19" s="137" customFormat="1">
      <c r="A2041" s="137" t="s">
        <v>186</v>
      </c>
      <c r="B2041" s="137" t="s">
        <v>120</v>
      </c>
      <c r="C2041" s="137" t="s">
        <v>185</v>
      </c>
      <c r="D2041" s="137" t="s">
        <v>379</v>
      </c>
      <c r="E2041" s="137">
        <v>32764</v>
      </c>
      <c r="F2041" s="137" t="s">
        <v>5</v>
      </c>
      <c r="G2041" s="137" t="s">
        <v>28</v>
      </c>
      <c r="H2041" s="137" t="s">
        <v>341</v>
      </c>
      <c r="I2041" s="137">
        <v>513724977</v>
      </c>
      <c r="J2041" s="137" t="s">
        <v>180</v>
      </c>
      <c r="K2041" s="21">
        <v>46168.677569444444</v>
      </c>
      <c r="L2041" s="21">
        <v>46174.732164351852</v>
      </c>
      <c r="M2041" s="137" t="s">
        <v>353</v>
      </c>
      <c r="N2041" s="137" t="s">
        <v>197</v>
      </c>
      <c r="O2041" s="137" t="s">
        <v>41</v>
      </c>
      <c r="P2041" s="137">
        <v>0</v>
      </c>
      <c r="Q2041" s="137" t="s">
        <v>67</v>
      </c>
      <c r="R2041" s="137" t="s">
        <v>225</v>
      </c>
      <c r="S2041" s="137" t="s">
        <v>436</v>
      </c>
    </row>
    <row r="2042" spans="1:19" s="137" customFormat="1">
      <c r="A2042" s="137" t="s">
        <v>186</v>
      </c>
      <c r="B2042" s="137" t="s">
        <v>120</v>
      </c>
      <c r="C2042" s="137" t="s">
        <v>185</v>
      </c>
      <c r="D2042" s="137" t="s">
        <v>379</v>
      </c>
      <c r="E2042" s="137">
        <v>32764</v>
      </c>
      <c r="F2042" s="137" t="s">
        <v>5</v>
      </c>
      <c r="G2042" s="137" t="s">
        <v>28</v>
      </c>
      <c r="H2042" s="137" t="s">
        <v>341</v>
      </c>
      <c r="I2042" s="137">
        <v>513724977</v>
      </c>
      <c r="J2042" s="137" t="s">
        <v>180</v>
      </c>
      <c r="K2042" s="21">
        <v>46168.677569444444</v>
      </c>
      <c r="L2042" s="21">
        <v>46174.732164351852</v>
      </c>
      <c r="M2042" s="137" t="s">
        <v>353</v>
      </c>
      <c r="N2042" s="137" t="s">
        <v>330</v>
      </c>
      <c r="O2042" s="137" t="s">
        <v>41</v>
      </c>
      <c r="P2042" s="137">
        <v>0</v>
      </c>
      <c r="Q2042" s="137" t="s">
        <v>191</v>
      </c>
      <c r="R2042" s="137" t="s">
        <v>342</v>
      </c>
    </row>
    <row r="2043" spans="1:19" s="137" customFormat="1">
      <c r="A2043" s="137" t="s">
        <v>186</v>
      </c>
      <c r="B2043" s="137" t="s">
        <v>120</v>
      </c>
      <c r="C2043" s="137" t="s">
        <v>185</v>
      </c>
      <c r="D2043" s="137" t="s">
        <v>379</v>
      </c>
      <c r="E2043" s="137">
        <v>32764</v>
      </c>
      <c r="F2043" s="137" t="s">
        <v>5</v>
      </c>
      <c r="G2043" s="137" t="s">
        <v>28</v>
      </c>
      <c r="H2043" s="137" t="s">
        <v>341</v>
      </c>
      <c r="I2043" s="137">
        <v>513724977</v>
      </c>
      <c r="J2043" s="137" t="s">
        <v>180</v>
      </c>
      <c r="K2043" s="21">
        <v>46168.677569444444</v>
      </c>
      <c r="L2043" s="21">
        <v>46174.732164351852</v>
      </c>
      <c r="M2043" s="137" t="s">
        <v>353</v>
      </c>
      <c r="N2043" s="137" t="s">
        <v>354</v>
      </c>
      <c r="O2043" s="137" t="s">
        <v>39</v>
      </c>
      <c r="P2043" s="137">
        <v>0</v>
      </c>
      <c r="Q2043" s="137" t="s">
        <v>191</v>
      </c>
      <c r="R2043" s="137" t="s">
        <v>342</v>
      </c>
    </row>
    <row r="2044" spans="1:19" s="137" customFormat="1">
      <c r="A2044" s="137" t="s">
        <v>186</v>
      </c>
      <c r="B2044" s="137" t="s">
        <v>120</v>
      </c>
      <c r="C2044" s="137" t="s">
        <v>185</v>
      </c>
      <c r="D2044" s="137" t="s">
        <v>379</v>
      </c>
      <c r="E2044" s="137">
        <v>32764</v>
      </c>
      <c r="F2044" s="137" t="s">
        <v>5</v>
      </c>
      <c r="G2044" s="137" t="s">
        <v>28</v>
      </c>
      <c r="H2044" s="137" t="s">
        <v>341</v>
      </c>
      <c r="I2044" s="137">
        <v>513724977</v>
      </c>
      <c r="J2044" s="137" t="s">
        <v>180</v>
      </c>
      <c r="K2044" s="21">
        <v>46168.677569444444</v>
      </c>
      <c r="L2044" s="21">
        <v>46174.732164351852</v>
      </c>
      <c r="M2044" s="137" t="s">
        <v>353</v>
      </c>
      <c r="N2044" s="137" t="s">
        <v>355</v>
      </c>
      <c r="O2044" s="137" t="s">
        <v>35</v>
      </c>
      <c r="P2044" s="137">
        <v>0</v>
      </c>
      <c r="Q2044" s="137" t="s">
        <v>191</v>
      </c>
      <c r="R2044" s="137" t="s">
        <v>342</v>
      </c>
    </row>
    <row r="2045" spans="1:19" s="137" customFormat="1">
      <c r="A2045" s="137" t="s">
        <v>186</v>
      </c>
      <c r="B2045" s="137" t="s">
        <v>120</v>
      </c>
      <c r="C2045" s="137" t="s">
        <v>185</v>
      </c>
      <c r="D2045" s="137" t="s">
        <v>379</v>
      </c>
      <c r="E2045" s="137">
        <v>32764</v>
      </c>
      <c r="F2045" s="137" t="s">
        <v>5</v>
      </c>
      <c r="G2045" s="137" t="s">
        <v>28</v>
      </c>
      <c r="H2045" s="137" t="s">
        <v>341</v>
      </c>
      <c r="I2045" s="137">
        <v>513724977</v>
      </c>
      <c r="J2045" s="137" t="s">
        <v>180</v>
      </c>
      <c r="K2045" s="21">
        <v>46168.677569444444</v>
      </c>
      <c r="L2045" s="21">
        <v>46174.732164351852</v>
      </c>
      <c r="M2045" s="137" t="s">
        <v>353</v>
      </c>
      <c r="N2045" s="137" t="s">
        <v>356</v>
      </c>
      <c r="O2045" s="137" t="s">
        <v>39</v>
      </c>
      <c r="P2045" s="137">
        <v>0</v>
      </c>
      <c r="Q2045" s="137" t="s">
        <v>191</v>
      </c>
      <c r="R2045" s="137" t="s">
        <v>342</v>
      </c>
    </row>
    <row r="2046" spans="1:19" s="137" customFormat="1">
      <c r="A2046" s="137" t="s">
        <v>186</v>
      </c>
      <c r="B2046" s="137" t="s">
        <v>120</v>
      </c>
      <c r="C2046" s="137" t="s">
        <v>185</v>
      </c>
      <c r="D2046" s="137" t="s">
        <v>379</v>
      </c>
      <c r="E2046" s="137">
        <v>32764</v>
      </c>
      <c r="F2046" s="137" t="s">
        <v>5</v>
      </c>
      <c r="G2046" s="137" t="s">
        <v>28</v>
      </c>
      <c r="H2046" s="137" t="s">
        <v>341</v>
      </c>
      <c r="I2046" s="137">
        <v>513724977</v>
      </c>
      <c r="J2046" s="137" t="s">
        <v>180</v>
      </c>
      <c r="K2046" s="21">
        <v>46168.677569444444</v>
      </c>
      <c r="L2046" s="21">
        <v>46174.732164351852</v>
      </c>
      <c r="M2046" s="137" t="s">
        <v>353</v>
      </c>
      <c r="N2046" s="137" t="s">
        <v>357</v>
      </c>
      <c r="O2046" s="137" t="s">
        <v>39</v>
      </c>
      <c r="P2046" s="137">
        <v>0</v>
      </c>
      <c r="Q2046" s="137" t="s">
        <v>191</v>
      </c>
      <c r="R2046" s="137" t="s">
        <v>342</v>
      </c>
    </row>
    <row r="2047" spans="1:19" s="137" customFormat="1">
      <c r="A2047" s="137" t="s">
        <v>186</v>
      </c>
      <c r="B2047" s="137" t="s">
        <v>120</v>
      </c>
      <c r="C2047" s="137" t="s">
        <v>185</v>
      </c>
      <c r="D2047" s="137" t="s">
        <v>379</v>
      </c>
      <c r="E2047" s="137">
        <v>32764</v>
      </c>
      <c r="F2047" s="137" t="s">
        <v>5</v>
      </c>
      <c r="G2047" s="137" t="s">
        <v>28</v>
      </c>
      <c r="H2047" s="137" t="s">
        <v>341</v>
      </c>
      <c r="I2047" s="137">
        <v>513724977</v>
      </c>
      <c r="J2047" s="137" t="s">
        <v>180</v>
      </c>
      <c r="K2047" s="21">
        <v>46168.677569444444</v>
      </c>
      <c r="L2047" s="21">
        <v>46174.732164351852</v>
      </c>
      <c r="M2047" s="137" t="s">
        <v>358</v>
      </c>
      <c r="N2047" s="137" t="s">
        <v>359</v>
      </c>
      <c r="O2047" s="137" t="s">
        <v>39</v>
      </c>
      <c r="P2047" s="137">
        <v>0</v>
      </c>
      <c r="Q2047" s="137" t="s">
        <v>191</v>
      </c>
      <c r="R2047" s="137" t="s">
        <v>342</v>
      </c>
    </row>
    <row r="2048" spans="1:19" s="137" customFormat="1">
      <c r="A2048" s="137" t="s">
        <v>186</v>
      </c>
      <c r="B2048" s="137" t="s">
        <v>120</v>
      </c>
      <c r="C2048" s="137" t="s">
        <v>185</v>
      </c>
      <c r="D2048" s="137" t="s">
        <v>379</v>
      </c>
      <c r="E2048" s="137">
        <v>32764</v>
      </c>
      <c r="F2048" s="137" t="s">
        <v>5</v>
      </c>
      <c r="G2048" s="137" t="s">
        <v>28</v>
      </c>
      <c r="H2048" s="137" t="s">
        <v>341</v>
      </c>
      <c r="I2048" s="137">
        <v>513724977</v>
      </c>
      <c r="J2048" s="137" t="s">
        <v>180</v>
      </c>
      <c r="K2048" s="21">
        <v>46168.677569444444</v>
      </c>
      <c r="L2048" s="21">
        <v>46174.732164351852</v>
      </c>
      <c r="M2048" s="137" t="s">
        <v>358</v>
      </c>
      <c r="N2048" s="137" t="s">
        <v>360</v>
      </c>
      <c r="O2048" s="137" t="s">
        <v>35</v>
      </c>
      <c r="P2048" s="137">
        <v>0</v>
      </c>
      <c r="Q2048" s="137" t="s">
        <v>191</v>
      </c>
      <c r="R2048" s="137" t="s">
        <v>342</v>
      </c>
    </row>
    <row r="2049" spans="1:19" s="137" customFormat="1">
      <c r="A2049" s="137" t="s">
        <v>186</v>
      </c>
      <c r="B2049" s="137" t="s">
        <v>120</v>
      </c>
      <c r="C2049" s="137" t="s">
        <v>185</v>
      </c>
      <c r="D2049" s="137" t="s">
        <v>379</v>
      </c>
      <c r="E2049" s="137">
        <v>32764</v>
      </c>
      <c r="F2049" s="137" t="s">
        <v>5</v>
      </c>
      <c r="G2049" s="137" t="s">
        <v>28</v>
      </c>
      <c r="H2049" s="137" t="s">
        <v>341</v>
      </c>
      <c r="I2049" s="137">
        <v>513724977</v>
      </c>
      <c r="J2049" s="137" t="s">
        <v>180</v>
      </c>
      <c r="K2049" s="21">
        <v>46168.677569444444</v>
      </c>
      <c r="L2049" s="21">
        <v>46174.732164351852</v>
      </c>
      <c r="M2049" s="137" t="s">
        <v>358</v>
      </c>
      <c r="N2049" s="137" t="s">
        <v>361</v>
      </c>
      <c r="O2049" s="137" t="s">
        <v>41</v>
      </c>
      <c r="P2049" s="137">
        <v>0</v>
      </c>
      <c r="Q2049" s="137" t="s">
        <v>191</v>
      </c>
      <c r="R2049" s="137" t="s">
        <v>342</v>
      </c>
    </row>
    <row r="2050" spans="1:19" s="137" customFormat="1">
      <c r="A2050" s="137" t="s">
        <v>186</v>
      </c>
      <c r="B2050" s="137" t="s">
        <v>120</v>
      </c>
      <c r="C2050" s="137" t="s">
        <v>185</v>
      </c>
      <c r="D2050" s="137" t="s">
        <v>379</v>
      </c>
      <c r="E2050" s="137">
        <v>32764</v>
      </c>
      <c r="F2050" s="137" t="s">
        <v>5</v>
      </c>
      <c r="G2050" s="137" t="s">
        <v>28</v>
      </c>
      <c r="H2050" s="137" t="s">
        <v>341</v>
      </c>
      <c r="I2050" s="137">
        <v>513724977</v>
      </c>
      <c r="J2050" s="137" t="s">
        <v>180</v>
      </c>
      <c r="K2050" s="21">
        <v>46168.677569444444</v>
      </c>
      <c r="L2050" s="21">
        <v>46174.732164351852</v>
      </c>
      <c r="M2050" s="137" t="s">
        <v>362</v>
      </c>
      <c r="N2050" s="137" t="s">
        <v>363</v>
      </c>
      <c r="O2050" s="137" t="s">
        <v>37</v>
      </c>
      <c r="P2050" s="137">
        <v>0</v>
      </c>
      <c r="Q2050" s="137" t="s">
        <v>191</v>
      </c>
      <c r="R2050" s="137" t="s">
        <v>342</v>
      </c>
    </row>
    <row r="2051" spans="1:19" s="137" customFormat="1">
      <c r="A2051" s="137" t="s">
        <v>186</v>
      </c>
      <c r="B2051" s="137" t="s">
        <v>120</v>
      </c>
      <c r="C2051" s="137" t="s">
        <v>185</v>
      </c>
      <c r="D2051" s="137" t="s">
        <v>379</v>
      </c>
      <c r="E2051" s="137">
        <v>32764</v>
      </c>
      <c r="F2051" s="137" t="s">
        <v>5</v>
      </c>
      <c r="G2051" s="137" t="s">
        <v>28</v>
      </c>
      <c r="H2051" s="137" t="s">
        <v>341</v>
      </c>
      <c r="I2051" s="137">
        <v>513724977</v>
      </c>
      <c r="J2051" s="137" t="s">
        <v>180</v>
      </c>
      <c r="K2051" s="21">
        <v>46168.677569444444</v>
      </c>
      <c r="L2051" s="21">
        <v>46174.732164351852</v>
      </c>
      <c r="M2051" s="137" t="s">
        <v>364</v>
      </c>
      <c r="N2051" s="137" t="s">
        <v>365</v>
      </c>
      <c r="O2051" s="137" t="s">
        <v>35</v>
      </c>
      <c r="P2051" s="137">
        <v>0</v>
      </c>
      <c r="Q2051" s="137" t="s">
        <v>191</v>
      </c>
      <c r="R2051" s="137" t="s">
        <v>342</v>
      </c>
    </row>
    <row r="2052" spans="1:19" s="137" customFormat="1">
      <c r="A2052" s="137" t="s">
        <v>186</v>
      </c>
      <c r="B2052" s="137" t="s">
        <v>120</v>
      </c>
      <c r="C2052" s="137" t="s">
        <v>185</v>
      </c>
      <c r="D2052" s="137" t="s">
        <v>379</v>
      </c>
      <c r="E2052" s="137">
        <v>32764</v>
      </c>
      <c r="F2052" s="137" t="s">
        <v>5</v>
      </c>
      <c r="G2052" s="137" t="s">
        <v>28</v>
      </c>
      <c r="H2052" s="137" t="s">
        <v>341</v>
      </c>
      <c r="I2052" s="137">
        <v>513724977</v>
      </c>
      <c r="J2052" s="137" t="s">
        <v>180</v>
      </c>
      <c r="K2052" s="21">
        <v>46168.677569444444</v>
      </c>
      <c r="L2052" s="21">
        <v>46174.732164351852</v>
      </c>
      <c r="M2052" s="137" t="s">
        <v>364</v>
      </c>
      <c r="N2052" s="137" t="s">
        <v>366</v>
      </c>
      <c r="O2052" s="137" t="s">
        <v>35</v>
      </c>
      <c r="P2052" s="137">
        <v>0</v>
      </c>
      <c r="Q2052" s="137" t="s">
        <v>191</v>
      </c>
      <c r="R2052" s="137" t="s">
        <v>342</v>
      </c>
    </row>
    <row r="2053" spans="1:19" s="137" customFormat="1">
      <c r="A2053" s="137" t="s">
        <v>186</v>
      </c>
      <c r="B2053" s="137" t="s">
        <v>120</v>
      </c>
      <c r="C2053" s="137" t="s">
        <v>185</v>
      </c>
      <c r="D2053" s="137" t="s">
        <v>379</v>
      </c>
      <c r="E2053" s="137">
        <v>32764</v>
      </c>
      <c r="F2053" s="137" t="s">
        <v>5</v>
      </c>
      <c r="G2053" s="137" t="s">
        <v>28</v>
      </c>
      <c r="H2053" s="137" t="s">
        <v>341</v>
      </c>
      <c r="I2053" s="137">
        <v>513724977</v>
      </c>
      <c r="J2053" s="137" t="s">
        <v>180</v>
      </c>
      <c r="K2053" s="21">
        <v>46168.677569444444</v>
      </c>
      <c r="L2053" s="21">
        <v>46174.732164351852</v>
      </c>
      <c r="M2053" s="137" t="s">
        <v>364</v>
      </c>
      <c r="N2053" s="137" t="s">
        <v>367</v>
      </c>
      <c r="O2053" s="137" t="s">
        <v>41</v>
      </c>
      <c r="P2053" s="137">
        <v>0</v>
      </c>
      <c r="Q2053" s="137" t="s">
        <v>191</v>
      </c>
      <c r="R2053" s="137" t="s">
        <v>342</v>
      </c>
    </row>
    <row r="2054" spans="1:19" s="137" customFormat="1">
      <c r="A2054" s="137" t="s">
        <v>186</v>
      </c>
      <c r="B2054" s="137" t="s">
        <v>120</v>
      </c>
      <c r="C2054" s="137" t="s">
        <v>185</v>
      </c>
      <c r="D2054" s="137" t="s">
        <v>331</v>
      </c>
      <c r="E2054" s="137">
        <v>32462</v>
      </c>
      <c r="F2054" s="137" t="s">
        <v>5</v>
      </c>
      <c r="G2054" s="137" t="s">
        <v>28</v>
      </c>
      <c r="H2054" s="137" t="s">
        <v>341</v>
      </c>
      <c r="I2054" s="137">
        <v>513753694</v>
      </c>
      <c r="J2054" s="137" t="s">
        <v>180</v>
      </c>
      <c r="K2054" s="21">
        <v>46169.338564814818</v>
      </c>
      <c r="L2054" s="21">
        <v>46174.761759259258</v>
      </c>
      <c r="M2054" s="137" t="s">
        <v>287</v>
      </c>
      <c r="N2054" s="137" t="s">
        <v>287</v>
      </c>
      <c r="O2054" s="137" t="s">
        <v>35</v>
      </c>
      <c r="P2054" s="137">
        <v>0</v>
      </c>
      <c r="Q2054" s="137" t="s">
        <v>191</v>
      </c>
      <c r="R2054" s="137" t="s">
        <v>342</v>
      </c>
      <c r="S2054" s="137" t="s">
        <v>181</v>
      </c>
    </row>
    <row r="2055" spans="1:19" s="137" customFormat="1">
      <c r="A2055" s="137" t="s">
        <v>186</v>
      </c>
      <c r="B2055" s="137" t="s">
        <v>120</v>
      </c>
      <c r="C2055" s="137" t="s">
        <v>185</v>
      </c>
      <c r="D2055" s="137" t="s">
        <v>331</v>
      </c>
      <c r="E2055" s="137">
        <v>32462</v>
      </c>
      <c r="F2055" s="137" t="s">
        <v>5</v>
      </c>
      <c r="G2055" s="137" t="s">
        <v>28</v>
      </c>
      <c r="H2055" s="137" t="s">
        <v>341</v>
      </c>
      <c r="I2055" s="137">
        <v>513753694</v>
      </c>
      <c r="J2055" s="137" t="s">
        <v>180</v>
      </c>
      <c r="K2055" s="21">
        <v>46169.338564814818</v>
      </c>
      <c r="L2055" s="21">
        <v>46174.761759259258</v>
      </c>
      <c r="M2055" s="137" t="s">
        <v>343</v>
      </c>
      <c r="N2055" s="137" t="s">
        <v>288</v>
      </c>
      <c r="O2055" s="137" t="s">
        <v>39</v>
      </c>
      <c r="P2055" s="137">
        <v>0</v>
      </c>
      <c r="Q2055" s="137" t="s">
        <v>191</v>
      </c>
      <c r="R2055" s="137" t="s">
        <v>342</v>
      </c>
      <c r="S2055" s="137" t="s">
        <v>181</v>
      </c>
    </row>
    <row r="2056" spans="1:19" s="137" customFormat="1">
      <c r="A2056" s="137" t="s">
        <v>186</v>
      </c>
      <c r="B2056" s="137" t="s">
        <v>120</v>
      </c>
      <c r="C2056" s="137" t="s">
        <v>185</v>
      </c>
      <c r="D2056" s="137" t="s">
        <v>331</v>
      </c>
      <c r="E2056" s="137">
        <v>32462</v>
      </c>
      <c r="F2056" s="137" t="s">
        <v>5</v>
      </c>
      <c r="G2056" s="137" t="s">
        <v>28</v>
      </c>
      <c r="H2056" s="137" t="s">
        <v>341</v>
      </c>
      <c r="I2056" s="137">
        <v>513753694</v>
      </c>
      <c r="J2056" s="137" t="s">
        <v>180</v>
      </c>
      <c r="K2056" s="21">
        <v>46169.338564814818</v>
      </c>
      <c r="L2056" s="21">
        <v>46174.761759259258</v>
      </c>
      <c r="M2056" s="137" t="s">
        <v>343</v>
      </c>
      <c r="N2056" s="137" t="s">
        <v>193</v>
      </c>
      <c r="O2056" s="137" t="s">
        <v>35</v>
      </c>
      <c r="P2056" s="137">
        <v>0</v>
      </c>
      <c r="Q2056" s="137" t="s">
        <v>191</v>
      </c>
      <c r="R2056" s="137" t="s">
        <v>342</v>
      </c>
      <c r="S2056" s="137" t="s">
        <v>181</v>
      </c>
    </row>
    <row r="2057" spans="1:19" s="137" customFormat="1">
      <c r="A2057" s="137" t="s">
        <v>186</v>
      </c>
      <c r="B2057" s="137" t="s">
        <v>120</v>
      </c>
      <c r="C2057" s="137" t="s">
        <v>185</v>
      </c>
      <c r="D2057" s="137" t="s">
        <v>331</v>
      </c>
      <c r="E2057" s="137">
        <v>32462</v>
      </c>
      <c r="F2057" s="137" t="s">
        <v>5</v>
      </c>
      <c r="G2057" s="137" t="s">
        <v>28</v>
      </c>
      <c r="H2057" s="137" t="s">
        <v>341</v>
      </c>
      <c r="I2057" s="137">
        <v>513753694</v>
      </c>
      <c r="J2057" s="137" t="s">
        <v>180</v>
      </c>
      <c r="K2057" s="21">
        <v>46169.338564814818</v>
      </c>
      <c r="L2057" s="21">
        <v>46174.761759259258</v>
      </c>
      <c r="M2057" s="137" t="s">
        <v>344</v>
      </c>
      <c r="N2057" s="137" t="s">
        <v>345</v>
      </c>
      <c r="O2057" s="137" t="s">
        <v>39</v>
      </c>
      <c r="P2057" s="137">
        <v>0</v>
      </c>
      <c r="Q2057" s="137" t="s">
        <v>191</v>
      </c>
      <c r="R2057" s="137" t="s">
        <v>342</v>
      </c>
      <c r="S2057" s="137" t="s">
        <v>181</v>
      </c>
    </row>
    <row r="2058" spans="1:19" s="137" customFormat="1">
      <c r="A2058" s="137" t="s">
        <v>186</v>
      </c>
      <c r="B2058" s="137" t="s">
        <v>120</v>
      </c>
      <c r="C2058" s="137" t="s">
        <v>185</v>
      </c>
      <c r="D2058" s="137" t="s">
        <v>331</v>
      </c>
      <c r="E2058" s="137">
        <v>32462</v>
      </c>
      <c r="F2058" s="137" t="s">
        <v>5</v>
      </c>
      <c r="G2058" s="137" t="s">
        <v>28</v>
      </c>
      <c r="H2058" s="137" t="s">
        <v>341</v>
      </c>
      <c r="I2058" s="137">
        <v>513753694</v>
      </c>
      <c r="J2058" s="137" t="s">
        <v>180</v>
      </c>
      <c r="K2058" s="21">
        <v>46169.338564814818</v>
      </c>
      <c r="L2058" s="21">
        <v>46174.761759259258</v>
      </c>
      <c r="M2058" s="137" t="s">
        <v>344</v>
      </c>
      <c r="N2058" s="137" t="s">
        <v>346</v>
      </c>
      <c r="O2058" s="137" t="s">
        <v>39</v>
      </c>
      <c r="P2058" s="137">
        <v>0</v>
      </c>
      <c r="Q2058" s="137" t="s">
        <v>191</v>
      </c>
      <c r="R2058" s="137" t="s">
        <v>342</v>
      </c>
      <c r="S2058" s="137" t="s">
        <v>181</v>
      </c>
    </row>
    <row r="2059" spans="1:19" s="137" customFormat="1">
      <c r="A2059" s="137" t="s">
        <v>186</v>
      </c>
      <c r="B2059" s="137" t="s">
        <v>120</v>
      </c>
      <c r="C2059" s="137" t="s">
        <v>185</v>
      </c>
      <c r="D2059" s="137" t="s">
        <v>331</v>
      </c>
      <c r="E2059" s="137">
        <v>32462</v>
      </c>
      <c r="F2059" s="137" t="s">
        <v>5</v>
      </c>
      <c r="G2059" s="137" t="s">
        <v>28</v>
      </c>
      <c r="H2059" s="137" t="s">
        <v>341</v>
      </c>
      <c r="I2059" s="137">
        <v>513753694</v>
      </c>
      <c r="J2059" s="137" t="s">
        <v>180</v>
      </c>
      <c r="K2059" s="21">
        <v>46169.338564814818</v>
      </c>
      <c r="L2059" s="21">
        <v>46174.761759259258</v>
      </c>
      <c r="M2059" s="137" t="s">
        <v>347</v>
      </c>
      <c r="N2059" s="137" t="s">
        <v>348</v>
      </c>
      <c r="O2059" s="137" t="s">
        <v>41</v>
      </c>
      <c r="P2059" s="137">
        <v>0</v>
      </c>
      <c r="Q2059" s="137" t="s">
        <v>191</v>
      </c>
      <c r="R2059" s="137" t="s">
        <v>342</v>
      </c>
      <c r="S2059" s="137" t="s">
        <v>181</v>
      </c>
    </row>
    <row r="2060" spans="1:19" s="137" customFormat="1">
      <c r="A2060" s="137" t="s">
        <v>186</v>
      </c>
      <c r="B2060" s="137" t="s">
        <v>120</v>
      </c>
      <c r="C2060" s="137" t="s">
        <v>185</v>
      </c>
      <c r="D2060" s="137" t="s">
        <v>331</v>
      </c>
      <c r="E2060" s="137">
        <v>32462</v>
      </c>
      <c r="F2060" s="137" t="s">
        <v>5</v>
      </c>
      <c r="G2060" s="137" t="s">
        <v>28</v>
      </c>
      <c r="H2060" s="137" t="s">
        <v>341</v>
      </c>
      <c r="I2060" s="137">
        <v>513753694</v>
      </c>
      <c r="J2060" s="137" t="s">
        <v>180</v>
      </c>
      <c r="K2060" s="21">
        <v>46169.338564814818</v>
      </c>
      <c r="L2060" s="21">
        <v>46174.761759259258</v>
      </c>
      <c r="M2060" s="137" t="s">
        <v>347</v>
      </c>
      <c r="N2060" s="137" t="s">
        <v>349</v>
      </c>
      <c r="O2060" s="137" t="s">
        <v>39</v>
      </c>
      <c r="P2060" s="137">
        <v>0</v>
      </c>
      <c r="Q2060" s="137" t="s">
        <v>191</v>
      </c>
      <c r="R2060" s="137" t="s">
        <v>342</v>
      </c>
      <c r="S2060" s="137" t="s">
        <v>181</v>
      </c>
    </row>
    <row r="2061" spans="1:19" s="137" customFormat="1">
      <c r="A2061" s="137" t="s">
        <v>186</v>
      </c>
      <c r="B2061" s="137" t="s">
        <v>120</v>
      </c>
      <c r="C2061" s="137" t="s">
        <v>185</v>
      </c>
      <c r="D2061" s="137" t="s">
        <v>331</v>
      </c>
      <c r="E2061" s="137">
        <v>32462</v>
      </c>
      <c r="F2061" s="137" t="s">
        <v>5</v>
      </c>
      <c r="G2061" s="137" t="s">
        <v>28</v>
      </c>
      <c r="H2061" s="137" t="s">
        <v>341</v>
      </c>
      <c r="I2061" s="137">
        <v>513753694</v>
      </c>
      <c r="J2061" s="137" t="s">
        <v>180</v>
      </c>
      <c r="K2061" s="21">
        <v>46169.338564814818</v>
      </c>
      <c r="L2061" s="21">
        <v>46174.761759259258</v>
      </c>
      <c r="M2061" s="137" t="s">
        <v>347</v>
      </c>
      <c r="N2061" s="137" t="s">
        <v>329</v>
      </c>
      <c r="O2061" s="137" t="s">
        <v>35</v>
      </c>
      <c r="P2061" s="137">
        <v>0</v>
      </c>
      <c r="Q2061" s="137" t="s">
        <v>191</v>
      </c>
      <c r="R2061" s="137" t="s">
        <v>342</v>
      </c>
      <c r="S2061" s="137" t="s">
        <v>181</v>
      </c>
    </row>
    <row r="2062" spans="1:19" s="137" customFormat="1">
      <c r="A2062" s="137" t="s">
        <v>186</v>
      </c>
      <c r="B2062" s="137" t="s">
        <v>120</v>
      </c>
      <c r="C2062" s="137" t="s">
        <v>185</v>
      </c>
      <c r="D2062" s="137" t="s">
        <v>331</v>
      </c>
      <c r="E2062" s="137">
        <v>32462</v>
      </c>
      <c r="F2062" s="137" t="s">
        <v>5</v>
      </c>
      <c r="G2062" s="137" t="s">
        <v>28</v>
      </c>
      <c r="H2062" s="137" t="s">
        <v>341</v>
      </c>
      <c r="I2062" s="137">
        <v>513753694</v>
      </c>
      <c r="J2062" s="137" t="s">
        <v>180</v>
      </c>
      <c r="K2062" s="21">
        <v>46169.338564814818</v>
      </c>
      <c r="L2062" s="21">
        <v>46174.761759259258</v>
      </c>
      <c r="M2062" s="137" t="s">
        <v>347</v>
      </c>
      <c r="N2062" s="137" t="s">
        <v>194</v>
      </c>
      <c r="O2062" s="137" t="s">
        <v>41</v>
      </c>
      <c r="P2062" s="137">
        <v>0</v>
      </c>
      <c r="Q2062" s="137" t="s">
        <v>191</v>
      </c>
      <c r="R2062" s="137" t="s">
        <v>342</v>
      </c>
      <c r="S2062" s="137" t="s">
        <v>181</v>
      </c>
    </row>
    <row r="2063" spans="1:19" s="137" customFormat="1">
      <c r="A2063" s="137" t="s">
        <v>186</v>
      </c>
      <c r="B2063" s="137" t="s">
        <v>120</v>
      </c>
      <c r="C2063" s="137" t="s">
        <v>185</v>
      </c>
      <c r="D2063" s="137" t="s">
        <v>331</v>
      </c>
      <c r="E2063" s="137">
        <v>32462</v>
      </c>
      <c r="F2063" s="137" t="s">
        <v>5</v>
      </c>
      <c r="G2063" s="137" t="s">
        <v>28</v>
      </c>
      <c r="H2063" s="137" t="s">
        <v>341</v>
      </c>
      <c r="I2063" s="137">
        <v>513753694</v>
      </c>
      <c r="J2063" s="137" t="s">
        <v>180</v>
      </c>
      <c r="K2063" s="21">
        <v>46169.338564814818</v>
      </c>
      <c r="L2063" s="21">
        <v>46174.761759259258</v>
      </c>
      <c r="M2063" s="137" t="s">
        <v>347</v>
      </c>
      <c r="N2063" s="137" t="s">
        <v>350</v>
      </c>
      <c r="O2063" s="137" t="s">
        <v>39</v>
      </c>
      <c r="P2063" s="137">
        <v>0</v>
      </c>
      <c r="Q2063" s="137" t="s">
        <v>191</v>
      </c>
      <c r="R2063" s="137" t="s">
        <v>342</v>
      </c>
      <c r="S2063" s="137" t="s">
        <v>181</v>
      </c>
    </row>
    <row r="2064" spans="1:19" s="137" customFormat="1">
      <c r="A2064" s="137" t="s">
        <v>186</v>
      </c>
      <c r="B2064" s="137" t="s">
        <v>120</v>
      </c>
      <c r="C2064" s="137" t="s">
        <v>185</v>
      </c>
      <c r="D2064" s="137" t="s">
        <v>331</v>
      </c>
      <c r="E2064" s="137">
        <v>32462</v>
      </c>
      <c r="F2064" s="137" t="s">
        <v>5</v>
      </c>
      <c r="G2064" s="137" t="s">
        <v>28</v>
      </c>
      <c r="H2064" s="137" t="s">
        <v>341</v>
      </c>
      <c r="I2064" s="137">
        <v>513753694</v>
      </c>
      <c r="J2064" s="137" t="s">
        <v>180</v>
      </c>
      <c r="K2064" s="21">
        <v>46169.338564814818</v>
      </c>
      <c r="L2064" s="21">
        <v>46174.761759259258</v>
      </c>
      <c r="M2064" s="137" t="s">
        <v>347</v>
      </c>
      <c r="N2064" s="137" t="s">
        <v>195</v>
      </c>
      <c r="O2064" s="137" t="s">
        <v>41</v>
      </c>
      <c r="P2064" s="137">
        <v>0</v>
      </c>
      <c r="Q2064" s="137" t="s">
        <v>191</v>
      </c>
      <c r="R2064" s="137" t="s">
        <v>342</v>
      </c>
      <c r="S2064" s="137" t="s">
        <v>181</v>
      </c>
    </row>
    <row r="2065" spans="1:19" s="137" customFormat="1">
      <c r="A2065" s="137" t="s">
        <v>186</v>
      </c>
      <c r="B2065" s="137" t="s">
        <v>120</v>
      </c>
      <c r="C2065" s="137" t="s">
        <v>185</v>
      </c>
      <c r="D2065" s="137" t="s">
        <v>331</v>
      </c>
      <c r="E2065" s="137">
        <v>32462</v>
      </c>
      <c r="F2065" s="137" t="s">
        <v>5</v>
      </c>
      <c r="G2065" s="137" t="s">
        <v>28</v>
      </c>
      <c r="H2065" s="137" t="s">
        <v>341</v>
      </c>
      <c r="I2065" s="137">
        <v>513753694</v>
      </c>
      <c r="J2065" s="137" t="s">
        <v>180</v>
      </c>
      <c r="K2065" s="21">
        <v>46169.338564814818</v>
      </c>
      <c r="L2065" s="21">
        <v>46174.761759259258</v>
      </c>
      <c r="M2065" s="137" t="s">
        <v>347</v>
      </c>
      <c r="N2065" s="137" t="s">
        <v>351</v>
      </c>
      <c r="O2065" s="137" t="s">
        <v>35</v>
      </c>
      <c r="P2065" s="137">
        <v>0</v>
      </c>
      <c r="Q2065" s="137" t="s">
        <v>191</v>
      </c>
      <c r="R2065" s="137" t="s">
        <v>342</v>
      </c>
      <c r="S2065" s="137" t="s">
        <v>181</v>
      </c>
    </row>
    <row r="2066" spans="1:19" s="137" customFormat="1">
      <c r="A2066" s="137" t="s">
        <v>186</v>
      </c>
      <c r="B2066" s="137" t="s">
        <v>120</v>
      </c>
      <c r="C2066" s="137" t="s">
        <v>185</v>
      </c>
      <c r="D2066" s="137" t="s">
        <v>331</v>
      </c>
      <c r="E2066" s="137">
        <v>32462</v>
      </c>
      <c r="F2066" s="137" t="s">
        <v>5</v>
      </c>
      <c r="G2066" s="137" t="s">
        <v>28</v>
      </c>
      <c r="H2066" s="137" t="s">
        <v>341</v>
      </c>
      <c r="I2066" s="137">
        <v>513753694</v>
      </c>
      <c r="J2066" s="137" t="s">
        <v>180</v>
      </c>
      <c r="K2066" s="21">
        <v>46169.338564814818</v>
      </c>
      <c r="L2066" s="21">
        <v>46174.761759259258</v>
      </c>
      <c r="M2066" s="137" t="s">
        <v>347</v>
      </c>
      <c r="N2066" s="137" t="s">
        <v>196</v>
      </c>
      <c r="O2066" s="137" t="s">
        <v>41</v>
      </c>
      <c r="P2066" s="137">
        <v>0</v>
      </c>
      <c r="Q2066" s="137" t="s">
        <v>191</v>
      </c>
      <c r="R2066" s="137" t="s">
        <v>342</v>
      </c>
      <c r="S2066" s="137" t="s">
        <v>181</v>
      </c>
    </row>
    <row r="2067" spans="1:19" s="137" customFormat="1">
      <c r="A2067" s="137" t="s">
        <v>186</v>
      </c>
      <c r="B2067" s="137" t="s">
        <v>120</v>
      </c>
      <c r="C2067" s="137" t="s">
        <v>185</v>
      </c>
      <c r="D2067" s="137" t="s">
        <v>331</v>
      </c>
      <c r="E2067" s="137">
        <v>32462</v>
      </c>
      <c r="F2067" s="137" t="s">
        <v>5</v>
      </c>
      <c r="G2067" s="137" t="s">
        <v>28</v>
      </c>
      <c r="H2067" s="137" t="s">
        <v>341</v>
      </c>
      <c r="I2067" s="137">
        <v>513753694</v>
      </c>
      <c r="J2067" s="137" t="s">
        <v>180</v>
      </c>
      <c r="K2067" s="21">
        <v>46169.338564814818</v>
      </c>
      <c r="L2067" s="21">
        <v>46174.761759259258</v>
      </c>
      <c r="M2067" s="137" t="s">
        <v>352</v>
      </c>
      <c r="N2067" s="137" t="s">
        <v>352</v>
      </c>
      <c r="O2067" s="137" t="s">
        <v>35</v>
      </c>
      <c r="P2067" s="137">
        <v>0</v>
      </c>
      <c r="Q2067" s="137" t="s">
        <v>191</v>
      </c>
      <c r="R2067" s="137" t="s">
        <v>342</v>
      </c>
      <c r="S2067" s="137" t="s">
        <v>181</v>
      </c>
    </row>
    <row r="2068" spans="1:19" s="137" customFormat="1">
      <c r="A2068" s="137" t="s">
        <v>186</v>
      </c>
      <c r="B2068" s="137" t="s">
        <v>120</v>
      </c>
      <c r="C2068" s="137" t="s">
        <v>185</v>
      </c>
      <c r="D2068" s="137" t="s">
        <v>331</v>
      </c>
      <c r="E2068" s="137">
        <v>32462</v>
      </c>
      <c r="F2068" s="137" t="s">
        <v>5</v>
      </c>
      <c r="G2068" s="137" t="s">
        <v>28</v>
      </c>
      <c r="H2068" s="137" t="s">
        <v>341</v>
      </c>
      <c r="I2068" s="137">
        <v>513753694</v>
      </c>
      <c r="J2068" s="137" t="s">
        <v>180</v>
      </c>
      <c r="K2068" s="21">
        <v>46169.338564814818</v>
      </c>
      <c r="L2068" s="21">
        <v>46174.761759259258</v>
      </c>
      <c r="M2068" s="137" t="s">
        <v>353</v>
      </c>
      <c r="N2068" s="137" t="s">
        <v>197</v>
      </c>
      <c r="O2068" s="137" t="s">
        <v>41</v>
      </c>
      <c r="P2068" s="137">
        <v>0</v>
      </c>
      <c r="Q2068" s="137" t="s">
        <v>191</v>
      </c>
      <c r="R2068" s="137" t="s">
        <v>342</v>
      </c>
      <c r="S2068" s="137" t="s">
        <v>181</v>
      </c>
    </row>
    <row r="2069" spans="1:19" s="137" customFormat="1">
      <c r="A2069" s="137" t="s">
        <v>186</v>
      </c>
      <c r="B2069" s="137" t="s">
        <v>120</v>
      </c>
      <c r="C2069" s="137" t="s">
        <v>185</v>
      </c>
      <c r="D2069" s="137" t="s">
        <v>331</v>
      </c>
      <c r="E2069" s="137">
        <v>32462</v>
      </c>
      <c r="F2069" s="137" t="s">
        <v>5</v>
      </c>
      <c r="G2069" s="137" t="s">
        <v>28</v>
      </c>
      <c r="H2069" s="137" t="s">
        <v>341</v>
      </c>
      <c r="I2069" s="137">
        <v>513753694</v>
      </c>
      <c r="J2069" s="137" t="s">
        <v>180</v>
      </c>
      <c r="K2069" s="21">
        <v>46169.338564814818</v>
      </c>
      <c r="L2069" s="21">
        <v>46174.761759259258</v>
      </c>
      <c r="M2069" s="137" t="s">
        <v>353</v>
      </c>
      <c r="N2069" s="137" t="s">
        <v>330</v>
      </c>
      <c r="O2069" s="137" t="s">
        <v>41</v>
      </c>
      <c r="P2069" s="137">
        <v>0</v>
      </c>
      <c r="Q2069" s="137" t="s">
        <v>191</v>
      </c>
      <c r="R2069" s="137" t="s">
        <v>342</v>
      </c>
      <c r="S2069" s="137" t="s">
        <v>181</v>
      </c>
    </row>
    <row r="2070" spans="1:19" s="137" customFormat="1">
      <c r="A2070" s="137" t="s">
        <v>186</v>
      </c>
      <c r="B2070" s="137" t="s">
        <v>120</v>
      </c>
      <c r="C2070" s="137" t="s">
        <v>185</v>
      </c>
      <c r="D2070" s="137" t="s">
        <v>331</v>
      </c>
      <c r="E2070" s="137">
        <v>32462</v>
      </c>
      <c r="F2070" s="137" t="s">
        <v>5</v>
      </c>
      <c r="G2070" s="137" t="s">
        <v>28</v>
      </c>
      <c r="H2070" s="137" t="s">
        <v>341</v>
      </c>
      <c r="I2070" s="137">
        <v>513753694</v>
      </c>
      <c r="J2070" s="137" t="s">
        <v>180</v>
      </c>
      <c r="K2070" s="21">
        <v>46169.338564814818</v>
      </c>
      <c r="L2070" s="21">
        <v>46174.761759259258</v>
      </c>
      <c r="M2070" s="137" t="s">
        <v>353</v>
      </c>
      <c r="N2070" s="137" t="s">
        <v>354</v>
      </c>
      <c r="O2070" s="137" t="s">
        <v>39</v>
      </c>
      <c r="P2070" s="137">
        <v>0</v>
      </c>
      <c r="Q2070" s="137" t="s">
        <v>191</v>
      </c>
      <c r="R2070" s="137" t="s">
        <v>342</v>
      </c>
      <c r="S2070" s="137" t="s">
        <v>181</v>
      </c>
    </row>
    <row r="2071" spans="1:19" s="137" customFormat="1">
      <c r="A2071" s="137" t="s">
        <v>186</v>
      </c>
      <c r="B2071" s="137" t="s">
        <v>120</v>
      </c>
      <c r="C2071" s="137" t="s">
        <v>185</v>
      </c>
      <c r="D2071" s="137" t="s">
        <v>331</v>
      </c>
      <c r="E2071" s="137">
        <v>32462</v>
      </c>
      <c r="F2071" s="137" t="s">
        <v>5</v>
      </c>
      <c r="G2071" s="137" t="s">
        <v>28</v>
      </c>
      <c r="H2071" s="137" t="s">
        <v>341</v>
      </c>
      <c r="I2071" s="137">
        <v>513753694</v>
      </c>
      <c r="J2071" s="137" t="s">
        <v>180</v>
      </c>
      <c r="K2071" s="21">
        <v>46169.338564814818</v>
      </c>
      <c r="L2071" s="21">
        <v>46174.761759259258</v>
      </c>
      <c r="M2071" s="137" t="s">
        <v>353</v>
      </c>
      <c r="N2071" s="137" t="s">
        <v>355</v>
      </c>
      <c r="O2071" s="137" t="s">
        <v>35</v>
      </c>
      <c r="P2071" s="137">
        <v>0</v>
      </c>
      <c r="Q2071" s="137" t="s">
        <v>191</v>
      </c>
      <c r="R2071" s="137" t="s">
        <v>342</v>
      </c>
      <c r="S2071" s="137" t="s">
        <v>181</v>
      </c>
    </row>
    <row r="2072" spans="1:19" s="137" customFormat="1">
      <c r="A2072" s="137" t="s">
        <v>186</v>
      </c>
      <c r="B2072" s="137" t="s">
        <v>120</v>
      </c>
      <c r="C2072" s="137" t="s">
        <v>185</v>
      </c>
      <c r="D2072" s="137" t="s">
        <v>331</v>
      </c>
      <c r="E2072" s="137">
        <v>32462</v>
      </c>
      <c r="F2072" s="137" t="s">
        <v>5</v>
      </c>
      <c r="G2072" s="137" t="s">
        <v>28</v>
      </c>
      <c r="H2072" s="137" t="s">
        <v>341</v>
      </c>
      <c r="I2072" s="137">
        <v>513753694</v>
      </c>
      <c r="J2072" s="137" t="s">
        <v>180</v>
      </c>
      <c r="K2072" s="21">
        <v>46169.338564814818</v>
      </c>
      <c r="L2072" s="21">
        <v>46174.761759259258</v>
      </c>
      <c r="M2072" s="137" t="s">
        <v>353</v>
      </c>
      <c r="N2072" s="137" t="s">
        <v>356</v>
      </c>
      <c r="O2072" s="137" t="s">
        <v>39</v>
      </c>
      <c r="P2072" s="137">
        <v>0</v>
      </c>
      <c r="Q2072" s="137" t="s">
        <v>191</v>
      </c>
      <c r="R2072" s="137" t="s">
        <v>342</v>
      </c>
      <c r="S2072" s="137" t="s">
        <v>181</v>
      </c>
    </row>
    <row r="2073" spans="1:19" s="137" customFormat="1">
      <c r="A2073" s="137" t="s">
        <v>186</v>
      </c>
      <c r="B2073" s="137" t="s">
        <v>120</v>
      </c>
      <c r="C2073" s="137" t="s">
        <v>185</v>
      </c>
      <c r="D2073" s="137" t="s">
        <v>331</v>
      </c>
      <c r="E2073" s="137">
        <v>32462</v>
      </c>
      <c r="F2073" s="137" t="s">
        <v>5</v>
      </c>
      <c r="G2073" s="137" t="s">
        <v>28</v>
      </c>
      <c r="H2073" s="137" t="s">
        <v>341</v>
      </c>
      <c r="I2073" s="137">
        <v>513753694</v>
      </c>
      <c r="J2073" s="137" t="s">
        <v>180</v>
      </c>
      <c r="K2073" s="21">
        <v>46169.338564814818</v>
      </c>
      <c r="L2073" s="21">
        <v>46174.761759259258</v>
      </c>
      <c r="M2073" s="137" t="s">
        <v>353</v>
      </c>
      <c r="N2073" s="137" t="s">
        <v>357</v>
      </c>
      <c r="O2073" s="137" t="s">
        <v>39</v>
      </c>
      <c r="P2073" s="137">
        <v>0</v>
      </c>
      <c r="Q2073" s="137" t="s">
        <v>191</v>
      </c>
      <c r="R2073" s="137" t="s">
        <v>342</v>
      </c>
      <c r="S2073" s="137" t="s">
        <v>181</v>
      </c>
    </row>
    <row r="2074" spans="1:19" s="137" customFormat="1">
      <c r="A2074" s="137" t="s">
        <v>186</v>
      </c>
      <c r="B2074" s="137" t="s">
        <v>120</v>
      </c>
      <c r="C2074" s="137" t="s">
        <v>185</v>
      </c>
      <c r="D2074" s="137" t="s">
        <v>331</v>
      </c>
      <c r="E2074" s="137">
        <v>32462</v>
      </c>
      <c r="F2074" s="137" t="s">
        <v>5</v>
      </c>
      <c r="G2074" s="137" t="s">
        <v>28</v>
      </c>
      <c r="H2074" s="137" t="s">
        <v>341</v>
      </c>
      <c r="I2074" s="137">
        <v>513753694</v>
      </c>
      <c r="J2074" s="137" t="s">
        <v>180</v>
      </c>
      <c r="K2074" s="21">
        <v>46169.338564814818</v>
      </c>
      <c r="L2074" s="21">
        <v>46174.761759259258</v>
      </c>
      <c r="M2074" s="137" t="s">
        <v>358</v>
      </c>
      <c r="N2074" s="137" t="s">
        <v>359</v>
      </c>
      <c r="O2074" s="137" t="s">
        <v>39</v>
      </c>
      <c r="P2074" s="137">
        <v>0</v>
      </c>
      <c r="Q2074" s="137" t="s">
        <v>191</v>
      </c>
      <c r="R2074" s="137" t="s">
        <v>342</v>
      </c>
      <c r="S2074" s="137" t="s">
        <v>181</v>
      </c>
    </row>
    <row r="2075" spans="1:19" s="137" customFormat="1">
      <c r="A2075" s="137" t="s">
        <v>186</v>
      </c>
      <c r="B2075" s="137" t="s">
        <v>120</v>
      </c>
      <c r="C2075" s="137" t="s">
        <v>185</v>
      </c>
      <c r="D2075" s="137" t="s">
        <v>331</v>
      </c>
      <c r="E2075" s="137">
        <v>32462</v>
      </c>
      <c r="F2075" s="137" t="s">
        <v>5</v>
      </c>
      <c r="G2075" s="137" t="s">
        <v>28</v>
      </c>
      <c r="H2075" s="137" t="s">
        <v>341</v>
      </c>
      <c r="I2075" s="137">
        <v>513753694</v>
      </c>
      <c r="J2075" s="137" t="s">
        <v>180</v>
      </c>
      <c r="K2075" s="21">
        <v>46169.338564814818</v>
      </c>
      <c r="L2075" s="21">
        <v>46174.761759259258</v>
      </c>
      <c r="M2075" s="137" t="s">
        <v>358</v>
      </c>
      <c r="N2075" s="137" t="s">
        <v>360</v>
      </c>
      <c r="O2075" s="137" t="s">
        <v>35</v>
      </c>
      <c r="P2075" s="137">
        <v>0</v>
      </c>
      <c r="Q2075" s="137" t="s">
        <v>191</v>
      </c>
      <c r="R2075" s="137" t="s">
        <v>342</v>
      </c>
      <c r="S2075" s="137" t="s">
        <v>181</v>
      </c>
    </row>
    <row r="2076" spans="1:19" s="137" customFormat="1">
      <c r="A2076" s="137" t="s">
        <v>186</v>
      </c>
      <c r="B2076" s="137" t="s">
        <v>120</v>
      </c>
      <c r="C2076" s="137" t="s">
        <v>185</v>
      </c>
      <c r="D2076" s="137" t="s">
        <v>331</v>
      </c>
      <c r="E2076" s="137">
        <v>32462</v>
      </c>
      <c r="F2076" s="137" t="s">
        <v>5</v>
      </c>
      <c r="G2076" s="137" t="s">
        <v>28</v>
      </c>
      <c r="H2076" s="137" t="s">
        <v>341</v>
      </c>
      <c r="I2076" s="137">
        <v>513753694</v>
      </c>
      <c r="J2076" s="137" t="s">
        <v>180</v>
      </c>
      <c r="K2076" s="21">
        <v>46169.338564814818</v>
      </c>
      <c r="L2076" s="21">
        <v>46174.761759259258</v>
      </c>
      <c r="M2076" s="137" t="s">
        <v>358</v>
      </c>
      <c r="N2076" s="137" t="s">
        <v>361</v>
      </c>
      <c r="O2076" s="137" t="s">
        <v>41</v>
      </c>
      <c r="P2076" s="137">
        <v>0</v>
      </c>
      <c r="Q2076" s="137" t="s">
        <v>191</v>
      </c>
      <c r="R2076" s="137" t="s">
        <v>342</v>
      </c>
      <c r="S2076" s="137" t="s">
        <v>181</v>
      </c>
    </row>
    <row r="2077" spans="1:19" s="137" customFormat="1">
      <c r="A2077" s="137" t="s">
        <v>186</v>
      </c>
      <c r="B2077" s="137" t="s">
        <v>120</v>
      </c>
      <c r="C2077" s="137" t="s">
        <v>185</v>
      </c>
      <c r="D2077" s="137" t="s">
        <v>331</v>
      </c>
      <c r="E2077" s="137">
        <v>32462</v>
      </c>
      <c r="F2077" s="137" t="s">
        <v>5</v>
      </c>
      <c r="G2077" s="137" t="s">
        <v>28</v>
      </c>
      <c r="H2077" s="137" t="s">
        <v>341</v>
      </c>
      <c r="I2077" s="137">
        <v>513753694</v>
      </c>
      <c r="J2077" s="137" t="s">
        <v>180</v>
      </c>
      <c r="K2077" s="21">
        <v>46169.338564814818</v>
      </c>
      <c r="L2077" s="21">
        <v>46174.761759259258</v>
      </c>
      <c r="M2077" s="137" t="s">
        <v>362</v>
      </c>
      <c r="N2077" s="137" t="s">
        <v>363</v>
      </c>
      <c r="O2077" s="137" t="s">
        <v>37</v>
      </c>
      <c r="P2077" s="137">
        <v>0</v>
      </c>
      <c r="Q2077" s="137" t="s">
        <v>191</v>
      </c>
      <c r="R2077" s="137" t="s">
        <v>342</v>
      </c>
      <c r="S2077" s="137" t="s">
        <v>181</v>
      </c>
    </row>
    <row r="2078" spans="1:19" s="137" customFormat="1">
      <c r="A2078" s="137" t="s">
        <v>186</v>
      </c>
      <c r="B2078" s="137" t="s">
        <v>120</v>
      </c>
      <c r="C2078" s="137" t="s">
        <v>185</v>
      </c>
      <c r="D2078" s="137" t="s">
        <v>331</v>
      </c>
      <c r="E2078" s="137">
        <v>32462</v>
      </c>
      <c r="F2078" s="137" t="s">
        <v>5</v>
      </c>
      <c r="G2078" s="137" t="s">
        <v>28</v>
      </c>
      <c r="H2078" s="137" t="s">
        <v>341</v>
      </c>
      <c r="I2078" s="137">
        <v>513753694</v>
      </c>
      <c r="J2078" s="137" t="s">
        <v>180</v>
      </c>
      <c r="K2078" s="21">
        <v>46169.338564814818</v>
      </c>
      <c r="L2078" s="21">
        <v>46174.761759259258</v>
      </c>
      <c r="M2078" s="137" t="s">
        <v>364</v>
      </c>
      <c r="N2078" s="137" t="s">
        <v>365</v>
      </c>
      <c r="O2078" s="137" t="s">
        <v>35</v>
      </c>
      <c r="P2078" s="137">
        <v>0</v>
      </c>
      <c r="Q2078" s="137" t="s">
        <v>191</v>
      </c>
      <c r="R2078" s="137" t="s">
        <v>342</v>
      </c>
      <c r="S2078" s="137" t="s">
        <v>181</v>
      </c>
    </row>
    <row r="2079" spans="1:19" s="137" customFormat="1">
      <c r="A2079" s="137" t="s">
        <v>186</v>
      </c>
      <c r="B2079" s="137" t="s">
        <v>120</v>
      </c>
      <c r="C2079" s="137" t="s">
        <v>185</v>
      </c>
      <c r="D2079" s="137" t="s">
        <v>331</v>
      </c>
      <c r="E2079" s="137">
        <v>32462</v>
      </c>
      <c r="F2079" s="137" t="s">
        <v>5</v>
      </c>
      <c r="G2079" s="137" t="s">
        <v>28</v>
      </c>
      <c r="H2079" s="137" t="s">
        <v>341</v>
      </c>
      <c r="I2079" s="137">
        <v>513753694</v>
      </c>
      <c r="J2079" s="137" t="s">
        <v>180</v>
      </c>
      <c r="K2079" s="21">
        <v>46169.338564814818</v>
      </c>
      <c r="L2079" s="21">
        <v>46174.761759259258</v>
      </c>
      <c r="M2079" s="137" t="s">
        <v>364</v>
      </c>
      <c r="N2079" s="137" t="s">
        <v>366</v>
      </c>
      <c r="O2079" s="137" t="s">
        <v>35</v>
      </c>
      <c r="P2079" s="137">
        <v>0</v>
      </c>
      <c r="Q2079" s="137" t="s">
        <v>191</v>
      </c>
      <c r="R2079" s="137" t="s">
        <v>342</v>
      </c>
      <c r="S2079" s="137" t="s">
        <v>181</v>
      </c>
    </row>
    <row r="2080" spans="1:19" s="137" customFormat="1">
      <c r="A2080" s="137" t="s">
        <v>186</v>
      </c>
      <c r="B2080" s="137" t="s">
        <v>120</v>
      </c>
      <c r="C2080" s="137" t="s">
        <v>185</v>
      </c>
      <c r="D2080" s="137" t="s">
        <v>331</v>
      </c>
      <c r="E2080" s="137">
        <v>32462</v>
      </c>
      <c r="F2080" s="137" t="s">
        <v>5</v>
      </c>
      <c r="G2080" s="137" t="s">
        <v>28</v>
      </c>
      <c r="H2080" s="137" t="s">
        <v>341</v>
      </c>
      <c r="I2080" s="137">
        <v>513753694</v>
      </c>
      <c r="J2080" s="137" t="s">
        <v>180</v>
      </c>
      <c r="K2080" s="21">
        <v>46169.338564814818</v>
      </c>
      <c r="L2080" s="21">
        <v>46174.761759259258</v>
      </c>
      <c r="M2080" s="137" t="s">
        <v>364</v>
      </c>
      <c r="N2080" s="137" t="s">
        <v>367</v>
      </c>
      <c r="O2080" s="137" t="s">
        <v>41</v>
      </c>
      <c r="P2080" s="137">
        <v>0</v>
      </c>
      <c r="Q2080" s="137" t="s">
        <v>191</v>
      </c>
      <c r="R2080" s="137" t="s">
        <v>342</v>
      </c>
      <c r="S2080" s="137" t="s">
        <v>181</v>
      </c>
    </row>
    <row r="2081" spans="1:19" s="137" customFormat="1">
      <c r="A2081" s="137" t="s">
        <v>186</v>
      </c>
      <c r="B2081" s="137" t="s">
        <v>120</v>
      </c>
      <c r="C2081" s="137" t="s">
        <v>185</v>
      </c>
      <c r="D2081" s="137" t="s">
        <v>331</v>
      </c>
      <c r="E2081" s="137">
        <v>32462</v>
      </c>
      <c r="F2081" s="137" t="s">
        <v>5</v>
      </c>
      <c r="G2081" s="137" t="s">
        <v>28</v>
      </c>
      <c r="H2081" s="137" t="s">
        <v>341</v>
      </c>
      <c r="I2081" s="137">
        <v>513753607</v>
      </c>
      <c r="J2081" s="137" t="s">
        <v>180</v>
      </c>
      <c r="K2081" s="21">
        <v>46169.334131944444</v>
      </c>
      <c r="L2081" s="21">
        <v>46174.763483796298</v>
      </c>
      <c r="M2081" s="137" t="s">
        <v>287</v>
      </c>
      <c r="N2081" s="137" t="s">
        <v>287</v>
      </c>
      <c r="O2081" s="137" t="s">
        <v>35</v>
      </c>
      <c r="P2081" s="137">
        <v>0</v>
      </c>
      <c r="Q2081" s="137" t="s">
        <v>191</v>
      </c>
      <c r="R2081" s="137" t="s">
        <v>342</v>
      </c>
      <c r="S2081" s="137" t="s">
        <v>181</v>
      </c>
    </row>
    <row r="2082" spans="1:19" s="137" customFormat="1">
      <c r="A2082" s="137" t="s">
        <v>186</v>
      </c>
      <c r="B2082" s="137" t="s">
        <v>120</v>
      </c>
      <c r="C2082" s="137" t="s">
        <v>185</v>
      </c>
      <c r="D2082" s="137" t="s">
        <v>331</v>
      </c>
      <c r="E2082" s="137">
        <v>32462</v>
      </c>
      <c r="F2082" s="137" t="s">
        <v>5</v>
      </c>
      <c r="G2082" s="137" t="s">
        <v>28</v>
      </c>
      <c r="H2082" s="137" t="s">
        <v>341</v>
      </c>
      <c r="I2082" s="137">
        <v>513753607</v>
      </c>
      <c r="J2082" s="137" t="s">
        <v>180</v>
      </c>
      <c r="K2082" s="21">
        <v>46169.334131944444</v>
      </c>
      <c r="L2082" s="21">
        <v>46174.763483796298</v>
      </c>
      <c r="M2082" s="137" t="s">
        <v>343</v>
      </c>
      <c r="N2082" s="137" t="s">
        <v>288</v>
      </c>
      <c r="O2082" s="137" t="s">
        <v>39</v>
      </c>
      <c r="P2082" s="137">
        <v>0</v>
      </c>
      <c r="Q2082" s="137" t="s">
        <v>191</v>
      </c>
      <c r="R2082" s="137" t="s">
        <v>342</v>
      </c>
      <c r="S2082" s="137" t="s">
        <v>181</v>
      </c>
    </row>
    <row r="2083" spans="1:19" s="137" customFormat="1">
      <c r="A2083" s="137" t="s">
        <v>186</v>
      </c>
      <c r="B2083" s="137" t="s">
        <v>120</v>
      </c>
      <c r="C2083" s="137" t="s">
        <v>185</v>
      </c>
      <c r="D2083" s="137" t="s">
        <v>331</v>
      </c>
      <c r="E2083" s="137">
        <v>32462</v>
      </c>
      <c r="F2083" s="137" t="s">
        <v>5</v>
      </c>
      <c r="G2083" s="137" t="s">
        <v>28</v>
      </c>
      <c r="H2083" s="137" t="s">
        <v>341</v>
      </c>
      <c r="I2083" s="137">
        <v>513753607</v>
      </c>
      <c r="J2083" s="137" t="s">
        <v>180</v>
      </c>
      <c r="K2083" s="21">
        <v>46169.334131944444</v>
      </c>
      <c r="L2083" s="21">
        <v>46174.763483796298</v>
      </c>
      <c r="M2083" s="137" t="s">
        <v>343</v>
      </c>
      <c r="N2083" s="137" t="s">
        <v>193</v>
      </c>
      <c r="O2083" s="137" t="s">
        <v>35</v>
      </c>
      <c r="P2083" s="137">
        <v>0</v>
      </c>
      <c r="Q2083" s="137" t="s">
        <v>191</v>
      </c>
      <c r="R2083" s="137" t="s">
        <v>342</v>
      </c>
      <c r="S2083" s="137" t="s">
        <v>181</v>
      </c>
    </row>
    <row r="2084" spans="1:19" s="137" customFormat="1">
      <c r="A2084" s="137" t="s">
        <v>186</v>
      </c>
      <c r="B2084" s="137" t="s">
        <v>120</v>
      </c>
      <c r="C2084" s="137" t="s">
        <v>185</v>
      </c>
      <c r="D2084" s="137" t="s">
        <v>331</v>
      </c>
      <c r="E2084" s="137">
        <v>32462</v>
      </c>
      <c r="F2084" s="137" t="s">
        <v>5</v>
      </c>
      <c r="G2084" s="137" t="s">
        <v>28</v>
      </c>
      <c r="H2084" s="137" t="s">
        <v>341</v>
      </c>
      <c r="I2084" s="137">
        <v>513753607</v>
      </c>
      <c r="J2084" s="137" t="s">
        <v>180</v>
      </c>
      <c r="K2084" s="21">
        <v>46169.334131944444</v>
      </c>
      <c r="L2084" s="21">
        <v>46174.763483796298</v>
      </c>
      <c r="M2084" s="137" t="s">
        <v>344</v>
      </c>
      <c r="N2084" s="137" t="s">
        <v>345</v>
      </c>
      <c r="O2084" s="137" t="s">
        <v>39</v>
      </c>
      <c r="P2084" s="137">
        <v>0</v>
      </c>
      <c r="Q2084" s="137" t="s">
        <v>191</v>
      </c>
      <c r="R2084" s="137" t="s">
        <v>342</v>
      </c>
      <c r="S2084" s="137" t="s">
        <v>181</v>
      </c>
    </row>
    <row r="2085" spans="1:19" s="137" customFormat="1">
      <c r="A2085" s="137" t="s">
        <v>186</v>
      </c>
      <c r="B2085" s="137" t="s">
        <v>120</v>
      </c>
      <c r="C2085" s="137" t="s">
        <v>185</v>
      </c>
      <c r="D2085" s="137" t="s">
        <v>331</v>
      </c>
      <c r="E2085" s="137">
        <v>32462</v>
      </c>
      <c r="F2085" s="137" t="s">
        <v>5</v>
      </c>
      <c r="G2085" s="137" t="s">
        <v>28</v>
      </c>
      <c r="H2085" s="137" t="s">
        <v>341</v>
      </c>
      <c r="I2085" s="137">
        <v>513753607</v>
      </c>
      <c r="J2085" s="137" t="s">
        <v>180</v>
      </c>
      <c r="K2085" s="21">
        <v>46169.334131944444</v>
      </c>
      <c r="L2085" s="21">
        <v>46174.763483796298</v>
      </c>
      <c r="M2085" s="137" t="s">
        <v>344</v>
      </c>
      <c r="N2085" s="137" t="s">
        <v>346</v>
      </c>
      <c r="O2085" s="137" t="s">
        <v>39</v>
      </c>
      <c r="P2085" s="137">
        <v>0</v>
      </c>
      <c r="Q2085" s="137" t="s">
        <v>191</v>
      </c>
      <c r="R2085" s="137" t="s">
        <v>342</v>
      </c>
      <c r="S2085" s="137" t="s">
        <v>181</v>
      </c>
    </row>
    <row r="2086" spans="1:19" s="137" customFormat="1">
      <c r="A2086" s="137" t="s">
        <v>186</v>
      </c>
      <c r="B2086" s="137" t="s">
        <v>120</v>
      </c>
      <c r="C2086" s="137" t="s">
        <v>185</v>
      </c>
      <c r="D2086" s="137" t="s">
        <v>331</v>
      </c>
      <c r="E2086" s="137">
        <v>32462</v>
      </c>
      <c r="F2086" s="137" t="s">
        <v>5</v>
      </c>
      <c r="G2086" s="137" t="s">
        <v>28</v>
      </c>
      <c r="H2086" s="137" t="s">
        <v>341</v>
      </c>
      <c r="I2086" s="137">
        <v>513753607</v>
      </c>
      <c r="J2086" s="137" t="s">
        <v>180</v>
      </c>
      <c r="K2086" s="21">
        <v>46169.334131944444</v>
      </c>
      <c r="L2086" s="21">
        <v>46174.763483796298</v>
      </c>
      <c r="M2086" s="137" t="s">
        <v>347</v>
      </c>
      <c r="N2086" s="137" t="s">
        <v>348</v>
      </c>
      <c r="O2086" s="137" t="s">
        <v>41</v>
      </c>
      <c r="P2086" s="137">
        <v>0</v>
      </c>
      <c r="Q2086" s="137" t="s">
        <v>191</v>
      </c>
      <c r="R2086" s="137" t="s">
        <v>342</v>
      </c>
      <c r="S2086" s="137" t="s">
        <v>181</v>
      </c>
    </row>
    <row r="2087" spans="1:19" s="137" customFormat="1">
      <c r="A2087" s="137" t="s">
        <v>186</v>
      </c>
      <c r="B2087" s="137" t="s">
        <v>120</v>
      </c>
      <c r="C2087" s="137" t="s">
        <v>185</v>
      </c>
      <c r="D2087" s="137" t="s">
        <v>331</v>
      </c>
      <c r="E2087" s="137">
        <v>32462</v>
      </c>
      <c r="F2087" s="137" t="s">
        <v>5</v>
      </c>
      <c r="G2087" s="137" t="s">
        <v>28</v>
      </c>
      <c r="H2087" s="137" t="s">
        <v>341</v>
      </c>
      <c r="I2087" s="137">
        <v>513753607</v>
      </c>
      <c r="J2087" s="137" t="s">
        <v>180</v>
      </c>
      <c r="K2087" s="21">
        <v>46169.334131944444</v>
      </c>
      <c r="L2087" s="21">
        <v>46174.763483796298</v>
      </c>
      <c r="M2087" s="137" t="s">
        <v>347</v>
      </c>
      <c r="N2087" s="137" t="s">
        <v>349</v>
      </c>
      <c r="O2087" s="137" t="s">
        <v>39</v>
      </c>
      <c r="P2087" s="137">
        <v>0</v>
      </c>
      <c r="Q2087" s="137" t="s">
        <v>191</v>
      </c>
      <c r="R2087" s="137" t="s">
        <v>342</v>
      </c>
      <c r="S2087" s="137" t="s">
        <v>181</v>
      </c>
    </row>
    <row r="2088" spans="1:19" s="137" customFormat="1">
      <c r="A2088" s="137" t="s">
        <v>186</v>
      </c>
      <c r="B2088" s="137" t="s">
        <v>120</v>
      </c>
      <c r="C2088" s="137" t="s">
        <v>185</v>
      </c>
      <c r="D2088" s="137" t="s">
        <v>331</v>
      </c>
      <c r="E2088" s="137">
        <v>32462</v>
      </c>
      <c r="F2088" s="137" t="s">
        <v>5</v>
      </c>
      <c r="G2088" s="137" t="s">
        <v>28</v>
      </c>
      <c r="H2088" s="137" t="s">
        <v>341</v>
      </c>
      <c r="I2088" s="137">
        <v>513753607</v>
      </c>
      <c r="J2088" s="137" t="s">
        <v>180</v>
      </c>
      <c r="K2088" s="21">
        <v>46169.334131944444</v>
      </c>
      <c r="L2088" s="21">
        <v>46174.763483796298</v>
      </c>
      <c r="M2088" s="137" t="s">
        <v>347</v>
      </c>
      <c r="N2088" s="137" t="s">
        <v>329</v>
      </c>
      <c r="O2088" s="137" t="s">
        <v>35</v>
      </c>
      <c r="P2088" s="137">
        <v>0</v>
      </c>
      <c r="Q2088" s="137" t="s">
        <v>191</v>
      </c>
      <c r="R2088" s="137" t="s">
        <v>342</v>
      </c>
      <c r="S2088" s="137" t="s">
        <v>181</v>
      </c>
    </row>
    <row r="2089" spans="1:19" s="137" customFormat="1">
      <c r="A2089" s="137" t="s">
        <v>186</v>
      </c>
      <c r="B2089" s="137" t="s">
        <v>120</v>
      </c>
      <c r="C2089" s="137" t="s">
        <v>185</v>
      </c>
      <c r="D2089" s="137" t="s">
        <v>331</v>
      </c>
      <c r="E2089" s="137">
        <v>32462</v>
      </c>
      <c r="F2089" s="137" t="s">
        <v>5</v>
      </c>
      <c r="G2089" s="137" t="s">
        <v>28</v>
      </c>
      <c r="H2089" s="137" t="s">
        <v>341</v>
      </c>
      <c r="I2089" s="137">
        <v>513753607</v>
      </c>
      <c r="J2089" s="137" t="s">
        <v>180</v>
      </c>
      <c r="K2089" s="21">
        <v>46169.334131944444</v>
      </c>
      <c r="L2089" s="21">
        <v>46174.763483796298</v>
      </c>
      <c r="M2089" s="137" t="s">
        <v>347</v>
      </c>
      <c r="N2089" s="137" t="s">
        <v>194</v>
      </c>
      <c r="O2089" s="137" t="s">
        <v>41</v>
      </c>
      <c r="P2089" s="137">
        <v>0</v>
      </c>
      <c r="Q2089" s="137" t="s">
        <v>191</v>
      </c>
      <c r="R2089" s="137" t="s">
        <v>342</v>
      </c>
      <c r="S2089" s="137" t="s">
        <v>181</v>
      </c>
    </row>
    <row r="2090" spans="1:19" s="137" customFormat="1">
      <c r="A2090" s="137" t="s">
        <v>186</v>
      </c>
      <c r="B2090" s="137" t="s">
        <v>120</v>
      </c>
      <c r="C2090" s="137" t="s">
        <v>185</v>
      </c>
      <c r="D2090" s="137" t="s">
        <v>331</v>
      </c>
      <c r="E2090" s="137">
        <v>32462</v>
      </c>
      <c r="F2090" s="137" t="s">
        <v>5</v>
      </c>
      <c r="G2090" s="137" t="s">
        <v>28</v>
      </c>
      <c r="H2090" s="137" t="s">
        <v>341</v>
      </c>
      <c r="I2090" s="137">
        <v>513753607</v>
      </c>
      <c r="J2090" s="137" t="s">
        <v>180</v>
      </c>
      <c r="K2090" s="21">
        <v>46169.334131944444</v>
      </c>
      <c r="L2090" s="21">
        <v>46174.763483796298</v>
      </c>
      <c r="M2090" s="137" t="s">
        <v>347</v>
      </c>
      <c r="N2090" s="137" t="s">
        <v>350</v>
      </c>
      <c r="O2090" s="137" t="s">
        <v>39</v>
      </c>
      <c r="P2090" s="137">
        <v>0</v>
      </c>
      <c r="Q2090" s="137" t="s">
        <v>191</v>
      </c>
      <c r="R2090" s="137" t="s">
        <v>342</v>
      </c>
      <c r="S2090" s="137" t="s">
        <v>181</v>
      </c>
    </row>
    <row r="2091" spans="1:19" s="137" customFormat="1">
      <c r="A2091" s="137" t="s">
        <v>186</v>
      </c>
      <c r="B2091" s="137" t="s">
        <v>120</v>
      </c>
      <c r="C2091" s="137" t="s">
        <v>185</v>
      </c>
      <c r="D2091" s="137" t="s">
        <v>331</v>
      </c>
      <c r="E2091" s="137">
        <v>32462</v>
      </c>
      <c r="F2091" s="137" t="s">
        <v>5</v>
      </c>
      <c r="G2091" s="137" t="s">
        <v>28</v>
      </c>
      <c r="H2091" s="137" t="s">
        <v>341</v>
      </c>
      <c r="I2091" s="137">
        <v>513753607</v>
      </c>
      <c r="J2091" s="137" t="s">
        <v>180</v>
      </c>
      <c r="K2091" s="21">
        <v>46169.334131944444</v>
      </c>
      <c r="L2091" s="21">
        <v>46174.763483796298</v>
      </c>
      <c r="M2091" s="137" t="s">
        <v>347</v>
      </c>
      <c r="N2091" s="137" t="s">
        <v>195</v>
      </c>
      <c r="O2091" s="137" t="s">
        <v>41</v>
      </c>
      <c r="P2091" s="137">
        <v>0</v>
      </c>
      <c r="Q2091" s="137" t="s">
        <v>191</v>
      </c>
      <c r="R2091" s="137" t="s">
        <v>342</v>
      </c>
      <c r="S2091" s="137" t="s">
        <v>181</v>
      </c>
    </row>
    <row r="2092" spans="1:19" s="137" customFormat="1">
      <c r="A2092" s="137" t="s">
        <v>186</v>
      </c>
      <c r="B2092" s="137" t="s">
        <v>120</v>
      </c>
      <c r="C2092" s="137" t="s">
        <v>185</v>
      </c>
      <c r="D2092" s="137" t="s">
        <v>331</v>
      </c>
      <c r="E2092" s="137">
        <v>32462</v>
      </c>
      <c r="F2092" s="137" t="s">
        <v>5</v>
      </c>
      <c r="G2092" s="137" t="s">
        <v>28</v>
      </c>
      <c r="H2092" s="137" t="s">
        <v>341</v>
      </c>
      <c r="I2092" s="137">
        <v>513753607</v>
      </c>
      <c r="J2092" s="137" t="s">
        <v>180</v>
      </c>
      <c r="K2092" s="21">
        <v>46169.334131944444</v>
      </c>
      <c r="L2092" s="21">
        <v>46174.763483796298</v>
      </c>
      <c r="M2092" s="137" t="s">
        <v>347</v>
      </c>
      <c r="N2092" s="137" t="s">
        <v>351</v>
      </c>
      <c r="O2092" s="137" t="s">
        <v>35</v>
      </c>
      <c r="P2092" s="137">
        <v>0</v>
      </c>
      <c r="Q2092" s="137" t="s">
        <v>191</v>
      </c>
      <c r="R2092" s="137" t="s">
        <v>342</v>
      </c>
      <c r="S2092" s="137" t="s">
        <v>181</v>
      </c>
    </row>
    <row r="2093" spans="1:19" s="137" customFormat="1">
      <c r="A2093" s="137" t="s">
        <v>186</v>
      </c>
      <c r="B2093" s="137" t="s">
        <v>120</v>
      </c>
      <c r="C2093" s="137" t="s">
        <v>185</v>
      </c>
      <c r="D2093" s="137" t="s">
        <v>331</v>
      </c>
      <c r="E2093" s="137">
        <v>32462</v>
      </c>
      <c r="F2093" s="137" t="s">
        <v>5</v>
      </c>
      <c r="G2093" s="137" t="s">
        <v>28</v>
      </c>
      <c r="H2093" s="137" t="s">
        <v>341</v>
      </c>
      <c r="I2093" s="137">
        <v>513753607</v>
      </c>
      <c r="J2093" s="137" t="s">
        <v>180</v>
      </c>
      <c r="K2093" s="21">
        <v>46169.334131944444</v>
      </c>
      <c r="L2093" s="21">
        <v>46174.763483796298</v>
      </c>
      <c r="M2093" s="137" t="s">
        <v>347</v>
      </c>
      <c r="N2093" s="137" t="s">
        <v>196</v>
      </c>
      <c r="O2093" s="137" t="s">
        <v>41</v>
      </c>
      <c r="P2093" s="137">
        <v>0</v>
      </c>
      <c r="Q2093" s="137" t="s">
        <v>191</v>
      </c>
      <c r="R2093" s="137" t="s">
        <v>342</v>
      </c>
      <c r="S2093" s="137" t="s">
        <v>181</v>
      </c>
    </row>
    <row r="2094" spans="1:19" s="137" customFormat="1">
      <c r="A2094" s="137" t="s">
        <v>186</v>
      </c>
      <c r="B2094" s="137" t="s">
        <v>120</v>
      </c>
      <c r="C2094" s="137" t="s">
        <v>185</v>
      </c>
      <c r="D2094" s="137" t="s">
        <v>331</v>
      </c>
      <c r="E2094" s="137">
        <v>32462</v>
      </c>
      <c r="F2094" s="137" t="s">
        <v>5</v>
      </c>
      <c r="G2094" s="137" t="s">
        <v>28</v>
      </c>
      <c r="H2094" s="137" t="s">
        <v>341</v>
      </c>
      <c r="I2094" s="137">
        <v>513753607</v>
      </c>
      <c r="J2094" s="137" t="s">
        <v>180</v>
      </c>
      <c r="K2094" s="21">
        <v>46169.334131944444</v>
      </c>
      <c r="L2094" s="21">
        <v>46174.763483796298</v>
      </c>
      <c r="M2094" s="137" t="s">
        <v>352</v>
      </c>
      <c r="N2094" s="137" t="s">
        <v>352</v>
      </c>
      <c r="O2094" s="137" t="s">
        <v>35</v>
      </c>
      <c r="P2094" s="137">
        <v>0</v>
      </c>
      <c r="Q2094" s="137" t="s">
        <v>191</v>
      </c>
      <c r="R2094" s="137" t="s">
        <v>342</v>
      </c>
      <c r="S2094" s="137" t="s">
        <v>181</v>
      </c>
    </row>
    <row r="2095" spans="1:19" s="137" customFormat="1">
      <c r="A2095" s="137" t="s">
        <v>186</v>
      </c>
      <c r="B2095" s="137" t="s">
        <v>120</v>
      </c>
      <c r="C2095" s="137" t="s">
        <v>185</v>
      </c>
      <c r="D2095" s="137" t="s">
        <v>331</v>
      </c>
      <c r="E2095" s="137">
        <v>32462</v>
      </c>
      <c r="F2095" s="137" t="s">
        <v>5</v>
      </c>
      <c r="G2095" s="137" t="s">
        <v>28</v>
      </c>
      <c r="H2095" s="137" t="s">
        <v>341</v>
      </c>
      <c r="I2095" s="137">
        <v>513753607</v>
      </c>
      <c r="J2095" s="137" t="s">
        <v>180</v>
      </c>
      <c r="K2095" s="21">
        <v>46169.334131944444</v>
      </c>
      <c r="L2095" s="21">
        <v>46174.763483796298</v>
      </c>
      <c r="M2095" s="137" t="s">
        <v>353</v>
      </c>
      <c r="N2095" s="137" t="s">
        <v>197</v>
      </c>
      <c r="O2095" s="137" t="s">
        <v>41</v>
      </c>
      <c r="P2095" s="137">
        <v>0</v>
      </c>
      <c r="Q2095" s="137" t="s">
        <v>191</v>
      </c>
      <c r="R2095" s="137" t="s">
        <v>342</v>
      </c>
      <c r="S2095" s="137" t="s">
        <v>181</v>
      </c>
    </row>
    <row r="2096" spans="1:19" s="137" customFormat="1">
      <c r="A2096" s="137" t="s">
        <v>186</v>
      </c>
      <c r="B2096" s="137" t="s">
        <v>120</v>
      </c>
      <c r="C2096" s="137" t="s">
        <v>185</v>
      </c>
      <c r="D2096" s="137" t="s">
        <v>331</v>
      </c>
      <c r="E2096" s="137">
        <v>32462</v>
      </c>
      <c r="F2096" s="137" t="s">
        <v>5</v>
      </c>
      <c r="G2096" s="137" t="s">
        <v>28</v>
      </c>
      <c r="H2096" s="137" t="s">
        <v>341</v>
      </c>
      <c r="I2096" s="137">
        <v>513753607</v>
      </c>
      <c r="J2096" s="137" t="s">
        <v>180</v>
      </c>
      <c r="K2096" s="21">
        <v>46169.334131944444</v>
      </c>
      <c r="L2096" s="21">
        <v>46174.763483796298</v>
      </c>
      <c r="M2096" s="137" t="s">
        <v>353</v>
      </c>
      <c r="N2096" s="137" t="s">
        <v>330</v>
      </c>
      <c r="O2096" s="137" t="s">
        <v>41</v>
      </c>
      <c r="P2096" s="137">
        <v>0</v>
      </c>
      <c r="Q2096" s="137" t="s">
        <v>191</v>
      </c>
      <c r="R2096" s="137" t="s">
        <v>342</v>
      </c>
      <c r="S2096" s="137" t="s">
        <v>181</v>
      </c>
    </row>
    <row r="2097" spans="1:19" s="137" customFormat="1">
      <c r="A2097" s="137" t="s">
        <v>186</v>
      </c>
      <c r="B2097" s="137" t="s">
        <v>120</v>
      </c>
      <c r="C2097" s="137" t="s">
        <v>185</v>
      </c>
      <c r="D2097" s="137" t="s">
        <v>331</v>
      </c>
      <c r="E2097" s="137">
        <v>32462</v>
      </c>
      <c r="F2097" s="137" t="s">
        <v>5</v>
      </c>
      <c r="G2097" s="137" t="s">
        <v>28</v>
      </c>
      <c r="H2097" s="137" t="s">
        <v>341</v>
      </c>
      <c r="I2097" s="137">
        <v>513753607</v>
      </c>
      <c r="J2097" s="137" t="s">
        <v>180</v>
      </c>
      <c r="K2097" s="21">
        <v>46169.334131944444</v>
      </c>
      <c r="L2097" s="21">
        <v>46174.763483796298</v>
      </c>
      <c r="M2097" s="137" t="s">
        <v>353</v>
      </c>
      <c r="N2097" s="137" t="s">
        <v>354</v>
      </c>
      <c r="O2097" s="137" t="s">
        <v>39</v>
      </c>
      <c r="P2097" s="137">
        <v>0</v>
      </c>
      <c r="Q2097" s="137" t="s">
        <v>191</v>
      </c>
      <c r="R2097" s="137" t="s">
        <v>342</v>
      </c>
      <c r="S2097" s="137" t="s">
        <v>181</v>
      </c>
    </row>
    <row r="2098" spans="1:19" s="137" customFormat="1">
      <c r="A2098" s="137" t="s">
        <v>186</v>
      </c>
      <c r="B2098" s="137" t="s">
        <v>120</v>
      </c>
      <c r="C2098" s="137" t="s">
        <v>185</v>
      </c>
      <c r="D2098" s="137" t="s">
        <v>331</v>
      </c>
      <c r="E2098" s="137">
        <v>32462</v>
      </c>
      <c r="F2098" s="137" t="s">
        <v>5</v>
      </c>
      <c r="G2098" s="137" t="s">
        <v>28</v>
      </c>
      <c r="H2098" s="137" t="s">
        <v>341</v>
      </c>
      <c r="I2098" s="137">
        <v>513753607</v>
      </c>
      <c r="J2098" s="137" t="s">
        <v>180</v>
      </c>
      <c r="K2098" s="21">
        <v>46169.334131944444</v>
      </c>
      <c r="L2098" s="21">
        <v>46174.763483796298</v>
      </c>
      <c r="M2098" s="137" t="s">
        <v>353</v>
      </c>
      <c r="N2098" s="137" t="s">
        <v>355</v>
      </c>
      <c r="O2098" s="137" t="s">
        <v>35</v>
      </c>
      <c r="P2098" s="137">
        <v>0</v>
      </c>
      <c r="Q2098" s="137" t="s">
        <v>191</v>
      </c>
      <c r="R2098" s="137" t="s">
        <v>342</v>
      </c>
      <c r="S2098" s="137" t="s">
        <v>181</v>
      </c>
    </row>
    <row r="2099" spans="1:19" s="137" customFormat="1">
      <c r="A2099" s="137" t="s">
        <v>186</v>
      </c>
      <c r="B2099" s="137" t="s">
        <v>120</v>
      </c>
      <c r="C2099" s="137" t="s">
        <v>185</v>
      </c>
      <c r="D2099" s="137" t="s">
        <v>331</v>
      </c>
      <c r="E2099" s="137">
        <v>32462</v>
      </c>
      <c r="F2099" s="137" t="s">
        <v>5</v>
      </c>
      <c r="G2099" s="137" t="s">
        <v>28</v>
      </c>
      <c r="H2099" s="137" t="s">
        <v>341</v>
      </c>
      <c r="I2099" s="137">
        <v>513753607</v>
      </c>
      <c r="J2099" s="137" t="s">
        <v>180</v>
      </c>
      <c r="K2099" s="21">
        <v>46169.334131944444</v>
      </c>
      <c r="L2099" s="21">
        <v>46174.763483796298</v>
      </c>
      <c r="M2099" s="137" t="s">
        <v>353</v>
      </c>
      <c r="N2099" s="137" t="s">
        <v>356</v>
      </c>
      <c r="O2099" s="137" t="s">
        <v>39</v>
      </c>
      <c r="P2099" s="137">
        <v>0</v>
      </c>
      <c r="Q2099" s="137" t="s">
        <v>191</v>
      </c>
      <c r="R2099" s="137" t="s">
        <v>342</v>
      </c>
      <c r="S2099" s="137" t="s">
        <v>181</v>
      </c>
    </row>
    <row r="2100" spans="1:19" s="137" customFormat="1">
      <c r="A2100" s="137" t="s">
        <v>186</v>
      </c>
      <c r="B2100" s="137" t="s">
        <v>120</v>
      </c>
      <c r="C2100" s="137" t="s">
        <v>185</v>
      </c>
      <c r="D2100" s="137" t="s">
        <v>331</v>
      </c>
      <c r="E2100" s="137">
        <v>32462</v>
      </c>
      <c r="F2100" s="137" t="s">
        <v>5</v>
      </c>
      <c r="G2100" s="137" t="s">
        <v>28</v>
      </c>
      <c r="H2100" s="137" t="s">
        <v>341</v>
      </c>
      <c r="I2100" s="137">
        <v>513753607</v>
      </c>
      <c r="J2100" s="137" t="s">
        <v>180</v>
      </c>
      <c r="K2100" s="21">
        <v>46169.334131944444</v>
      </c>
      <c r="L2100" s="21">
        <v>46174.763483796298</v>
      </c>
      <c r="M2100" s="137" t="s">
        <v>353</v>
      </c>
      <c r="N2100" s="137" t="s">
        <v>357</v>
      </c>
      <c r="O2100" s="137" t="s">
        <v>39</v>
      </c>
      <c r="P2100" s="137">
        <v>0</v>
      </c>
      <c r="Q2100" s="137" t="s">
        <v>191</v>
      </c>
      <c r="R2100" s="137" t="s">
        <v>342</v>
      </c>
      <c r="S2100" s="137" t="s">
        <v>181</v>
      </c>
    </row>
    <row r="2101" spans="1:19" s="137" customFormat="1">
      <c r="A2101" s="137" t="s">
        <v>186</v>
      </c>
      <c r="B2101" s="137" t="s">
        <v>120</v>
      </c>
      <c r="C2101" s="137" t="s">
        <v>185</v>
      </c>
      <c r="D2101" s="137" t="s">
        <v>331</v>
      </c>
      <c r="E2101" s="137">
        <v>32462</v>
      </c>
      <c r="F2101" s="137" t="s">
        <v>5</v>
      </c>
      <c r="G2101" s="137" t="s">
        <v>28</v>
      </c>
      <c r="H2101" s="137" t="s">
        <v>341</v>
      </c>
      <c r="I2101" s="137">
        <v>513753607</v>
      </c>
      <c r="J2101" s="137" t="s">
        <v>180</v>
      </c>
      <c r="K2101" s="21">
        <v>46169.334131944444</v>
      </c>
      <c r="L2101" s="21">
        <v>46174.763483796298</v>
      </c>
      <c r="M2101" s="137" t="s">
        <v>358</v>
      </c>
      <c r="N2101" s="137" t="s">
        <v>359</v>
      </c>
      <c r="O2101" s="137" t="s">
        <v>39</v>
      </c>
      <c r="P2101" s="137">
        <v>0</v>
      </c>
      <c r="Q2101" s="137" t="s">
        <v>191</v>
      </c>
      <c r="R2101" s="137" t="s">
        <v>342</v>
      </c>
      <c r="S2101" s="137" t="s">
        <v>181</v>
      </c>
    </row>
    <row r="2102" spans="1:19" s="137" customFormat="1">
      <c r="A2102" s="137" t="s">
        <v>186</v>
      </c>
      <c r="B2102" s="137" t="s">
        <v>120</v>
      </c>
      <c r="C2102" s="137" t="s">
        <v>185</v>
      </c>
      <c r="D2102" s="137" t="s">
        <v>331</v>
      </c>
      <c r="E2102" s="137">
        <v>32462</v>
      </c>
      <c r="F2102" s="137" t="s">
        <v>5</v>
      </c>
      <c r="G2102" s="137" t="s">
        <v>28</v>
      </c>
      <c r="H2102" s="137" t="s">
        <v>341</v>
      </c>
      <c r="I2102" s="137">
        <v>513753607</v>
      </c>
      <c r="J2102" s="137" t="s">
        <v>180</v>
      </c>
      <c r="K2102" s="21">
        <v>46169.334131944444</v>
      </c>
      <c r="L2102" s="21">
        <v>46174.763483796298</v>
      </c>
      <c r="M2102" s="137" t="s">
        <v>358</v>
      </c>
      <c r="N2102" s="137" t="s">
        <v>360</v>
      </c>
      <c r="O2102" s="137" t="s">
        <v>35</v>
      </c>
      <c r="P2102" s="137">
        <v>0</v>
      </c>
      <c r="Q2102" s="137" t="s">
        <v>191</v>
      </c>
      <c r="R2102" s="137" t="s">
        <v>342</v>
      </c>
      <c r="S2102" s="137" t="s">
        <v>181</v>
      </c>
    </row>
    <row r="2103" spans="1:19" s="137" customFormat="1">
      <c r="A2103" s="137" t="s">
        <v>186</v>
      </c>
      <c r="B2103" s="137" t="s">
        <v>120</v>
      </c>
      <c r="C2103" s="137" t="s">
        <v>185</v>
      </c>
      <c r="D2103" s="137" t="s">
        <v>331</v>
      </c>
      <c r="E2103" s="137">
        <v>32462</v>
      </c>
      <c r="F2103" s="137" t="s">
        <v>5</v>
      </c>
      <c r="G2103" s="137" t="s">
        <v>28</v>
      </c>
      <c r="H2103" s="137" t="s">
        <v>341</v>
      </c>
      <c r="I2103" s="137">
        <v>513753607</v>
      </c>
      <c r="J2103" s="137" t="s">
        <v>180</v>
      </c>
      <c r="K2103" s="21">
        <v>46169.334131944444</v>
      </c>
      <c r="L2103" s="21">
        <v>46174.763483796298</v>
      </c>
      <c r="M2103" s="137" t="s">
        <v>358</v>
      </c>
      <c r="N2103" s="137" t="s">
        <v>361</v>
      </c>
      <c r="O2103" s="137" t="s">
        <v>41</v>
      </c>
      <c r="P2103" s="137">
        <v>0</v>
      </c>
      <c r="Q2103" s="137" t="s">
        <v>191</v>
      </c>
      <c r="R2103" s="137" t="s">
        <v>342</v>
      </c>
      <c r="S2103" s="137" t="s">
        <v>181</v>
      </c>
    </row>
    <row r="2104" spans="1:19" s="137" customFormat="1">
      <c r="A2104" s="137" t="s">
        <v>186</v>
      </c>
      <c r="B2104" s="137" t="s">
        <v>120</v>
      </c>
      <c r="C2104" s="137" t="s">
        <v>185</v>
      </c>
      <c r="D2104" s="137" t="s">
        <v>331</v>
      </c>
      <c r="E2104" s="137">
        <v>32462</v>
      </c>
      <c r="F2104" s="137" t="s">
        <v>5</v>
      </c>
      <c r="G2104" s="137" t="s">
        <v>28</v>
      </c>
      <c r="H2104" s="137" t="s">
        <v>341</v>
      </c>
      <c r="I2104" s="137">
        <v>513753607</v>
      </c>
      <c r="J2104" s="137" t="s">
        <v>180</v>
      </c>
      <c r="K2104" s="21">
        <v>46169.334131944444</v>
      </c>
      <c r="L2104" s="21">
        <v>46174.763483796298</v>
      </c>
      <c r="M2104" s="137" t="s">
        <v>362</v>
      </c>
      <c r="N2104" s="137" t="s">
        <v>363</v>
      </c>
      <c r="O2104" s="137" t="s">
        <v>37</v>
      </c>
      <c r="P2104" s="137">
        <v>0</v>
      </c>
      <c r="Q2104" s="137" t="s">
        <v>191</v>
      </c>
      <c r="R2104" s="137" t="s">
        <v>342</v>
      </c>
      <c r="S2104" s="137" t="s">
        <v>181</v>
      </c>
    </row>
    <row r="2105" spans="1:19" s="137" customFormat="1">
      <c r="A2105" s="137" t="s">
        <v>186</v>
      </c>
      <c r="B2105" s="137" t="s">
        <v>120</v>
      </c>
      <c r="C2105" s="137" t="s">
        <v>185</v>
      </c>
      <c r="D2105" s="137" t="s">
        <v>331</v>
      </c>
      <c r="E2105" s="137">
        <v>32462</v>
      </c>
      <c r="F2105" s="137" t="s">
        <v>5</v>
      </c>
      <c r="G2105" s="137" t="s">
        <v>28</v>
      </c>
      <c r="H2105" s="137" t="s">
        <v>341</v>
      </c>
      <c r="I2105" s="137">
        <v>513753607</v>
      </c>
      <c r="J2105" s="137" t="s">
        <v>180</v>
      </c>
      <c r="K2105" s="21">
        <v>46169.334131944444</v>
      </c>
      <c r="L2105" s="21">
        <v>46174.763483796298</v>
      </c>
      <c r="M2105" s="137" t="s">
        <v>364</v>
      </c>
      <c r="N2105" s="137" t="s">
        <v>365</v>
      </c>
      <c r="O2105" s="137" t="s">
        <v>35</v>
      </c>
      <c r="P2105" s="137">
        <v>0</v>
      </c>
      <c r="Q2105" s="137" t="s">
        <v>191</v>
      </c>
      <c r="R2105" s="137" t="s">
        <v>342</v>
      </c>
      <c r="S2105" s="137" t="s">
        <v>181</v>
      </c>
    </row>
    <row r="2106" spans="1:19" s="137" customFormat="1">
      <c r="A2106" s="137" t="s">
        <v>186</v>
      </c>
      <c r="B2106" s="137" t="s">
        <v>120</v>
      </c>
      <c r="C2106" s="137" t="s">
        <v>185</v>
      </c>
      <c r="D2106" s="137" t="s">
        <v>331</v>
      </c>
      <c r="E2106" s="137">
        <v>32462</v>
      </c>
      <c r="F2106" s="137" t="s">
        <v>5</v>
      </c>
      <c r="G2106" s="137" t="s">
        <v>28</v>
      </c>
      <c r="H2106" s="137" t="s">
        <v>341</v>
      </c>
      <c r="I2106" s="137">
        <v>513753607</v>
      </c>
      <c r="J2106" s="137" t="s">
        <v>180</v>
      </c>
      <c r="K2106" s="21">
        <v>46169.334131944444</v>
      </c>
      <c r="L2106" s="21">
        <v>46174.763483796298</v>
      </c>
      <c r="M2106" s="137" t="s">
        <v>364</v>
      </c>
      <c r="N2106" s="137" t="s">
        <v>366</v>
      </c>
      <c r="O2106" s="137" t="s">
        <v>35</v>
      </c>
      <c r="P2106" s="137">
        <v>0</v>
      </c>
      <c r="Q2106" s="137" t="s">
        <v>191</v>
      </c>
      <c r="R2106" s="137" t="s">
        <v>342</v>
      </c>
      <c r="S2106" s="137" t="s">
        <v>181</v>
      </c>
    </row>
    <row r="2107" spans="1:19" s="137" customFormat="1">
      <c r="A2107" s="137" t="s">
        <v>186</v>
      </c>
      <c r="B2107" s="137" t="s">
        <v>120</v>
      </c>
      <c r="C2107" s="137" t="s">
        <v>185</v>
      </c>
      <c r="D2107" s="137" t="s">
        <v>331</v>
      </c>
      <c r="E2107" s="137">
        <v>32462</v>
      </c>
      <c r="F2107" s="137" t="s">
        <v>5</v>
      </c>
      <c r="G2107" s="137" t="s">
        <v>28</v>
      </c>
      <c r="H2107" s="137" t="s">
        <v>341</v>
      </c>
      <c r="I2107" s="137">
        <v>513753607</v>
      </c>
      <c r="J2107" s="137" t="s">
        <v>180</v>
      </c>
      <c r="K2107" s="21">
        <v>46169.334131944444</v>
      </c>
      <c r="L2107" s="21">
        <v>46174.763483796298</v>
      </c>
      <c r="M2107" s="137" t="s">
        <v>364</v>
      </c>
      <c r="N2107" s="137" t="s">
        <v>367</v>
      </c>
      <c r="O2107" s="137" t="s">
        <v>41</v>
      </c>
      <c r="P2107" s="137">
        <v>0</v>
      </c>
      <c r="Q2107" s="137" t="s">
        <v>191</v>
      </c>
      <c r="R2107" s="137" t="s">
        <v>342</v>
      </c>
      <c r="S2107" s="137" t="s">
        <v>181</v>
      </c>
    </row>
    <row r="2108" spans="1:19" s="137" customFormat="1">
      <c r="A2108" s="137" t="s">
        <v>186</v>
      </c>
      <c r="B2108" s="137" t="s">
        <v>120</v>
      </c>
      <c r="C2108" s="137" t="s">
        <v>185</v>
      </c>
      <c r="D2108" s="137" t="s">
        <v>331</v>
      </c>
      <c r="E2108" s="137">
        <v>32462</v>
      </c>
      <c r="F2108" s="137" t="s">
        <v>5</v>
      </c>
      <c r="G2108" s="137" t="s">
        <v>28</v>
      </c>
      <c r="H2108" s="137" t="s">
        <v>341</v>
      </c>
      <c r="I2108" s="137">
        <v>513899270</v>
      </c>
      <c r="J2108" s="137" t="s">
        <v>180</v>
      </c>
      <c r="K2108" s="21">
        <v>46173.403136574074</v>
      </c>
      <c r="L2108" s="21">
        <v>46174.766712962963</v>
      </c>
      <c r="M2108" s="137" t="s">
        <v>287</v>
      </c>
      <c r="N2108" s="137" t="s">
        <v>287</v>
      </c>
      <c r="O2108" s="137" t="s">
        <v>35</v>
      </c>
      <c r="P2108" s="137">
        <v>0</v>
      </c>
      <c r="Q2108" s="137" t="s">
        <v>191</v>
      </c>
      <c r="R2108" s="137" t="s">
        <v>342</v>
      </c>
      <c r="S2108" s="137" t="s">
        <v>181</v>
      </c>
    </row>
    <row r="2109" spans="1:19" s="137" customFormat="1">
      <c r="A2109" s="137" t="s">
        <v>186</v>
      </c>
      <c r="B2109" s="137" t="s">
        <v>120</v>
      </c>
      <c r="C2109" s="137" t="s">
        <v>185</v>
      </c>
      <c r="D2109" s="137" t="s">
        <v>331</v>
      </c>
      <c r="E2109" s="137">
        <v>32462</v>
      </c>
      <c r="F2109" s="137" t="s">
        <v>5</v>
      </c>
      <c r="G2109" s="137" t="s">
        <v>28</v>
      </c>
      <c r="H2109" s="137" t="s">
        <v>341</v>
      </c>
      <c r="I2109" s="137">
        <v>513899270</v>
      </c>
      <c r="J2109" s="137" t="s">
        <v>180</v>
      </c>
      <c r="K2109" s="21">
        <v>46173.403136574074</v>
      </c>
      <c r="L2109" s="21">
        <v>46174.766712962963</v>
      </c>
      <c r="M2109" s="137" t="s">
        <v>343</v>
      </c>
      <c r="N2109" s="137" t="s">
        <v>288</v>
      </c>
      <c r="O2109" s="137" t="s">
        <v>39</v>
      </c>
      <c r="P2109" s="137">
        <v>0</v>
      </c>
      <c r="Q2109" s="137" t="s">
        <v>191</v>
      </c>
      <c r="R2109" s="137" t="s">
        <v>342</v>
      </c>
      <c r="S2109" s="137" t="s">
        <v>181</v>
      </c>
    </row>
    <row r="2110" spans="1:19" s="137" customFormat="1">
      <c r="A2110" s="137" t="s">
        <v>186</v>
      </c>
      <c r="B2110" s="137" t="s">
        <v>120</v>
      </c>
      <c r="C2110" s="137" t="s">
        <v>185</v>
      </c>
      <c r="D2110" s="137" t="s">
        <v>331</v>
      </c>
      <c r="E2110" s="137">
        <v>32462</v>
      </c>
      <c r="F2110" s="137" t="s">
        <v>5</v>
      </c>
      <c r="G2110" s="137" t="s">
        <v>28</v>
      </c>
      <c r="H2110" s="137" t="s">
        <v>341</v>
      </c>
      <c r="I2110" s="137">
        <v>513899270</v>
      </c>
      <c r="J2110" s="137" t="s">
        <v>180</v>
      </c>
      <c r="K2110" s="21">
        <v>46173.403136574074</v>
      </c>
      <c r="L2110" s="21">
        <v>46174.766712962963</v>
      </c>
      <c r="M2110" s="137" t="s">
        <v>343</v>
      </c>
      <c r="N2110" s="137" t="s">
        <v>193</v>
      </c>
      <c r="O2110" s="137" t="s">
        <v>35</v>
      </c>
      <c r="P2110" s="137">
        <v>0</v>
      </c>
      <c r="Q2110" s="137" t="s">
        <v>191</v>
      </c>
      <c r="R2110" s="137" t="s">
        <v>342</v>
      </c>
      <c r="S2110" s="137" t="s">
        <v>181</v>
      </c>
    </row>
    <row r="2111" spans="1:19" s="137" customFormat="1">
      <c r="A2111" s="137" t="s">
        <v>186</v>
      </c>
      <c r="B2111" s="137" t="s">
        <v>120</v>
      </c>
      <c r="C2111" s="137" t="s">
        <v>185</v>
      </c>
      <c r="D2111" s="137" t="s">
        <v>331</v>
      </c>
      <c r="E2111" s="137">
        <v>32462</v>
      </c>
      <c r="F2111" s="137" t="s">
        <v>5</v>
      </c>
      <c r="G2111" s="137" t="s">
        <v>28</v>
      </c>
      <c r="H2111" s="137" t="s">
        <v>341</v>
      </c>
      <c r="I2111" s="137">
        <v>513899270</v>
      </c>
      <c r="J2111" s="137" t="s">
        <v>180</v>
      </c>
      <c r="K2111" s="21">
        <v>46173.403136574074</v>
      </c>
      <c r="L2111" s="21">
        <v>46174.766712962963</v>
      </c>
      <c r="M2111" s="137" t="s">
        <v>344</v>
      </c>
      <c r="N2111" s="137" t="s">
        <v>345</v>
      </c>
      <c r="O2111" s="137" t="s">
        <v>39</v>
      </c>
      <c r="P2111" s="137">
        <v>0</v>
      </c>
      <c r="Q2111" s="137" t="s">
        <v>191</v>
      </c>
      <c r="R2111" s="137" t="s">
        <v>342</v>
      </c>
      <c r="S2111" s="137" t="s">
        <v>181</v>
      </c>
    </row>
    <row r="2112" spans="1:19" s="137" customFormat="1">
      <c r="A2112" s="137" t="s">
        <v>186</v>
      </c>
      <c r="B2112" s="137" t="s">
        <v>120</v>
      </c>
      <c r="C2112" s="137" t="s">
        <v>185</v>
      </c>
      <c r="D2112" s="137" t="s">
        <v>331</v>
      </c>
      <c r="E2112" s="137">
        <v>32462</v>
      </c>
      <c r="F2112" s="137" t="s">
        <v>5</v>
      </c>
      <c r="G2112" s="137" t="s">
        <v>28</v>
      </c>
      <c r="H2112" s="137" t="s">
        <v>341</v>
      </c>
      <c r="I2112" s="137">
        <v>513899270</v>
      </c>
      <c r="J2112" s="137" t="s">
        <v>180</v>
      </c>
      <c r="K2112" s="21">
        <v>46173.403136574074</v>
      </c>
      <c r="L2112" s="21">
        <v>46174.766712962963</v>
      </c>
      <c r="M2112" s="137" t="s">
        <v>344</v>
      </c>
      <c r="N2112" s="137" t="s">
        <v>346</v>
      </c>
      <c r="O2112" s="137" t="s">
        <v>39</v>
      </c>
      <c r="P2112" s="137">
        <v>0</v>
      </c>
      <c r="Q2112" s="137" t="s">
        <v>191</v>
      </c>
      <c r="R2112" s="137" t="s">
        <v>342</v>
      </c>
      <c r="S2112" s="137" t="s">
        <v>181</v>
      </c>
    </row>
    <row r="2113" spans="1:19" s="137" customFormat="1">
      <c r="A2113" s="137" t="s">
        <v>186</v>
      </c>
      <c r="B2113" s="137" t="s">
        <v>120</v>
      </c>
      <c r="C2113" s="137" t="s">
        <v>185</v>
      </c>
      <c r="D2113" s="137" t="s">
        <v>331</v>
      </c>
      <c r="E2113" s="137">
        <v>32462</v>
      </c>
      <c r="F2113" s="137" t="s">
        <v>5</v>
      </c>
      <c r="G2113" s="137" t="s">
        <v>28</v>
      </c>
      <c r="H2113" s="137" t="s">
        <v>341</v>
      </c>
      <c r="I2113" s="137">
        <v>513899270</v>
      </c>
      <c r="J2113" s="137" t="s">
        <v>180</v>
      </c>
      <c r="K2113" s="21">
        <v>46173.403136574074</v>
      </c>
      <c r="L2113" s="21">
        <v>46174.766712962963</v>
      </c>
      <c r="M2113" s="137" t="s">
        <v>347</v>
      </c>
      <c r="N2113" s="137" t="s">
        <v>348</v>
      </c>
      <c r="O2113" s="137" t="s">
        <v>41</v>
      </c>
      <c r="P2113" s="137">
        <v>0</v>
      </c>
      <c r="Q2113" s="137" t="s">
        <v>191</v>
      </c>
      <c r="R2113" s="137" t="s">
        <v>342</v>
      </c>
      <c r="S2113" s="137" t="s">
        <v>181</v>
      </c>
    </row>
    <row r="2114" spans="1:19" s="137" customFormat="1">
      <c r="A2114" s="137" t="s">
        <v>186</v>
      </c>
      <c r="B2114" s="137" t="s">
        <v>120</v>
      </c>
      <c r="C2114" s="137" t="s">
        <v>185</v>
      </c>
      <c r="D2114" s="137" t="s">
        <v>331</v>
      </c>
      <c r="E2114" s="137">
        <v>32462</v>
      </c>
      <c r="F2114" s="137" t="s">
        <v>5</v>
      </c>
      <c r="G2114" s="137" t="s">
        <v>28</v>
      </c>
      <c r="H2114" s="137" t="s">
        <v>341</v>
      </c>
      <c r="I2114" s="137">
        <v>513899270</v>
      </c>
      <c r="J2114" s="137" t="s">
        <v>180</v>
      </c>
      <c r="K2114" s="21">
        <v>46173.403136574074</v>
      </c>
      <c r="L2114" s="21">
        <v>46174.766712962963</v>
      </c>
      <c r="M2114" s="137" t="s">
        <v>347</v>
      </c>
      <c r="N2114" s="137" t="s">
        <v>349</v>
      </c>
      <c r="O2114" s="137" t="s">
        <v>39</v>
      </c>
      <c r="P2114" s="137">
        <v>0</v>
      </c>
      <c r="Q2114" s="137" t="s">
        <v>191</v>
      </c>
      <c r="R2114" s="137" t="s">
        <v>342</v>
      </c>
      <c r="S2114" s="137" t="s">
        <v>181</v>
      </c>
    </row>
    <row r="2115" spans="1:19" s="137" customFormat="1">
      <c r="A2115" s="137" t="s">
        <v>186</v>
      </c>
      <c r="B2115" s="137" t="s">
        <v>120</v>
      </c>
      <c r="C2115" s="137" t="s">
        <v>185</v>
      </c>
      <c r="D2115" s="137" t="s">
        <v>331</v>
      </c>
      <c r="E2115" s="137">
        <v>32462</v>
      </c>
      <c r="F2115" s="137" t="s">
        <v>5</v>
      </c>
      <c r="G2115" s="137" t="s">
        <v>28</v>
      </c>
      <c r="H2115" s="137" t="s">
        <v>341</v>
      </c>
      <c r="I2115" s="137">
        <v>513899270</v>
      </c>
      <c r="J2115" s="137" t="s">
        <v>180</v>
      </c>
      <c r="K2115" s="21">
        <v>46173.403136574074</v>
      </c>
      <c r="L2115" s="21">
        <v>46174.766712962963</v>
      </c>
      <c r="M2115" s="137" t="s">
        <v>347</v>
      </c>
      <c r="N2115" s="137" t="s">
        <v>329</v>
      </c>
      <c r="O2115" s="137" t="s">
        <v>35</v>
      </c>
      <c r="P2115" s="137">
        <v>0</v>
      </c>
      <c r="Q2115" s="137" t="s">
        <v>191</v>
      </c>
      <c r="R2115" s="137" t="s">
        <v>342</v>
      </c>
      <c r="S2115" s="137" t="s">
        <v>181</v>
      </c>
    </row>
    <row r="2116" spans="1:19" s="137" customFormat="1">
      <c r="A2116" s="137" t="s">
        <v>186</v>
      </c>
      <c r="B2116" s="137" t="s">
        <v>120</v>
      </c>
      <c r="C2116" s="137" t="s">
        <v>185</v>
      </c>
      <c r="D2116" s="137" t="s">
        <v>331</v>
      </c>
      <c r="E2116" s="137">
        <v>32462</v>
      </c>
      <c r="F2116" s="137" t="s">
        <v>5</v>
      </c>
      <c r="G2116" s="137" t="s">
        <v>28</v>
      </c>
      <c r="H2116" s="137" t="s">
        <v>341</v>
      </c>
      <c r="I2116" s="137">
        <v>513899270</v>
      </c>
      <c r="J2116" s="137" t="s">
        <v>180</v>
      </c>
      <c r="K2116" s="21">
        <v>46173.403136574074</v>
      </c>
      <c r="L2116" s="21">
        <v>46174.766712962963</v>
      </c>
      <c r="M2116" s="137" t="s">
        <v>347</v>
      </c>
      <c r="N2116" s="137" t="s">
        <v>194</v>
      </c>
      <c r="O2116" s="137" t="s">
        <v>41</v>
      </c>
      <c r="P2116" s="137">
        <v>0</v>
      </c>
      <c r="Q2116" s="137" t="s">
        <v>191</v>
      </c>
      <c r="R2116" s="137" t="s">
        <v>342</v>
      </c>
      <c r="S2116" s="137" t="s">
        <v>181</v>
      </c>
    </row>
    <row r="2117" spans="1:19" s="137" customFormat="1">
      <c r="A2117" s="137" t="s">
        <v>186</v>
      </c>
      <c r="B2117" s="137" t="s">
        <v>120</v>
      </c>
      <c r="C2117" s="137" t="s">
        <v>185</v>
      </c>
      <c r="D2117" s="137" t="s">
        <v>331</v>
      </c>
      <c r="E2117" s="137">
        <v>32462</v>
      </c>
      <c r="F2117" s="137" t="s">
        <v>5</v>
      </c>
      <c r="G2117" s="137" t="s">
        <v>28</v>
      </c>
      <c r="H2117" s="137" t="s">
        <v>341</v>
      </c>
      <c r="I2117" s="137">
        <v>513899270</v>
      </c>
      <c r="J2117" s="137" t="s">
        <v>180</v>
      </c>
      <c r="K2117" s="21">
        <v>46173.403136574074</v>
      </c>
      <c r="L2117" s="21">
        <v>46174.766712962963</v>
      </c>
      <c r="M2117" s="137" t="s">
        <v>347</v>
      </c>
      <c r="N2117" s="137" t="s">
        <v>350</v>
      </c>
      <c r="O2117" s="137" t="s">
        <v>39</v>
      </c>
      <c r="P2117" s="137">
        <v>0</v>
      </c>
      <c r="Q2117" s="137" t="s">
        <v>191</v>
      </c>
      <c r="R2117" s="137" t="s">
        <v>342</v>
      </c>
      <c r="S2117" s="137" t="s">
        <v>181</v>
      </c>
    </row>
    <row r="2118" spans="1:19" s="137" customFormat="1">
      <c r="A2118" s="137" t="s">
        <v>186</v>
      </c>
      <c r="B2118" s="137" t="s">
        <v>120</v>
      </c>
      <c r="C2118" s="137" t="s">
        <v>185</v>
      </c>
      <c r="D2118" s="137" t="s">
        <v>331</v>
      </c>
      <c r="E2118" s="137">
        <v>32462</v>
      </c>
      <c r="F2118" s="137" t="s">
        <v>5</v>
      </c>
      <c r="G2118" s="137" t="s">
        <v>28</v>
      </c>
      <c r="H2118" s="137" t="s">
        <v>341</v>
      </c>
      <c r="I2118" s="137">
        <v>513899270</v>
      </c>
      <c r="J2118" s="137" t="s">
        <v>180</v>
      </c>
      <c r="K2118" s="21">
        <v>46173.403136574074</v>
      </c>
      <c r="L2118" s="21">
        <v>46174.766712962963</v>
      </c>
      <c r="M2118" s="137" t="s">
        <v>347</v>
      </c>
      <c r="N2118" s="137" t="s">
        <v>195</v>
      </c>
      <c r="O2118" s="137" t="s">
        <v>41</v>
      </c>
      <c r="P2118" s="137">
        <v>0</v>
      </c>
      <c r="Q2118" s="137" t="s">
        <v>191</v>
      </c>
      <c r="R2118" s="137" t="s">
        <v>342</v>
      </c>
      <c r="S2118" s="137" t="s">
        <v>181</v>
      </c>
    </row>
    <row r="2119" spans="1:19" s="137" customFormat="1">
      <c r="A2119" s="137" t="s">
        <v>186</v>
      </c>
      <c r="B2119" s="137" t="s">
        <v>120</v>
      </c>
      <c r="C2119" s="137" t="s">
        <v>185</v>
      </c>
      <c r="D2119" s="137" t="s">
        <v>331</v>
      </c>
      <c r="E2119" s="137">
        <v>32462</v>
      </c>
      <c r="F2119" s="137" t="s">
        <v>5</v>
      </c>
      <c r="G2119" s="137" t="s">
        <v>28</v>
      </c>
      <c r="H2119" s="137" t="s">
        <v>341</v>
      </c>
      <c r="I2119" s="137">
        <v>513899270</v>
      </c>
      <c r="J2119" s="137" t="s">
        <v>180</v>
      </c>
      <c r="K2119" s="21">
        <v>46173.403136574074</v>
      </c>
      <c r="L2119" s="21">
        <v>46174.766712962963</v>
      </c>
      <c r="M2119" s="137" t="s">
        <v>347</v>
      </c>
      <c r="N2119" s="137" t="s">
        <v>351</v>
      </c>
      <c r="O2119" s="137" t="s">
        <v>35</v>
      </c>
      <c r="P2119" s="137">
        <v>0</v>
      </c>
      <c r="Q2119" s="137" t="s">
        <v>191</v>
      </c>
      <c r="R2119" s="137" t="s">
        <v>342</v>
      </c>
      <c r="S2119" s="137" t="s">
        <v>181</v>
      </c>
    </row>
    <row r="2120" spans="1:19" s="137" customFormat="1">
      <c r="A2120" s="137" t="s">
        <v>186</v>
      </c>
      <c r="B2120" s="137" t="s">
        <v>120</v>
      </c>
      <c r="C2120" s="137" t="s">
        <v>185</v>
      </c>
      <c r="D2120" s="137" t="s">
        <v>331</v>
      </c>
      <c r="E2120" s="137">
        <v>32462</v>
      </c>
      <c r="F2120" s="137" t="s">
        <v>5</v>
      </c>
      <c r="G2120" s="137" t="s">
        <v>28</v>
      </c>
      <c r="H2120" s="137" t="s">
        <v>341</v>
      </c>
      <c r="I2120" s="137">
        <v>513899270</v>
      </c>
      <c r="J2120" s="137" t="s">
        <v>180</v>
      </c>
      <c r="K2120" s="21">
        <v>46173.403136574074</v>
      </c>
      <c r="L2120" s="21">
        <v>46174.766712962963</v>
      </c>
      <c r="M2120" s="137" t="s">
        <v>347</v>
      </c>
      <c r="N2120" s="137" t="s">
        <v>196</v>
      </c>
      <c r="O2120" s="137" t="s">
        <v>41</v>
      </c>
      <c r="P2120" s="137">
        <v>0</v>
      </c>
      <c r="Q2120" s="137" t="s">
        <v>191</v>
      </c>
      <c r="R2120" s="137" t="s">
        <v>342</v>
      </c>
      <c r="S2120" s="137" t="s">
        <v>181</v>
      </c>
    </row>
    <row r="2121" spans="1:19" s="137" customFormat="1">
      <c r="A2121" s="137" t="s">
        <v>186</v>
      </c>
      <c r="B2121" s="137" t="s">
        <v>120</v>
      </c>
      <c r="C2121" s="137" t="s">
        <v>185</v>
      </c>
      <c r="D2121" s="137" t="s">
        <v>331</v>
      </c>
      <c r="E2121" s="137">
        <v>32462</v>
      </c>
      <c r="F2121" s="137" t="s">
        <v>5</v>
      </c>
      <c r="G2121" s="137" t="s">
        <v>28</v>
      </c>
      <c r="H2121" s="137" t="s">
        <v>341</v>
      </c>
      <c r="I2121" s="137">
        <v>513899270</v>
      </c>
      <c r="J2121" s="137" t="s">
        <v>180</v>
      </c>
      <c r="K2121" s="21">
        <v>46173.403136574074</v>
      </c>
      <c r="L2121" s="21">
        <v>46174.766712962963</v>
      </c>
      <c r="M2121" s="137" t="s">
        <v>352</v>
      </c>
      <c r="N2121" s="137" t="s">
        <v>352</v>
      </c>
      <c r="O2121" s="137" t="s">
        <v>35</v>
      </c>
      <c r="P2121" s="137">
        <v>0</v>
      </c>
      <c r="Q2121" s="137" t="s">
        <v>191</v>
      </c>
      <c r="R2121" s="137" t="s">
        <v>342</v>
      </c>
      <c r="S2121" s="137" t="s">
        <v>181</v>
      </c>
    </row>
    <row r="2122" spans="1:19" s="137" customFormat="1">
      <c r="A2122" s="137" t="s">
        <v>186</v>
      </c>
      <c r="B2122" s="137" t="s">
        <v>120</v>
      </c>
      <c r="C2122" s="137" t="s">
        <v>185</v>
      </c>
      <c r="D2122" s="137" t="s">
        <v>331</v>
      </c>
      <c r="E2122" s="137">
        <v>32462</v>
      </c>
      <c r="F2122" s="137" t="s">
        <v>5</v>
      </c>
      <c r="G2122" s="137" t="s">
        <v>28</v>
      </c>
      <c r="H2122" s="137" t="s">
        <v>341</v>
      </c>
      <c r="I2122" s="137">
        <v>513899270</v>
      </c>
      <c r="J2122" s="137" t="s">
        <v>180</v>
      </c>
      <c r="K2122" s="21">
        <v>46173.403136574074</v>
      </c>
      <c r="L2122" s="21">
        <v>46174.766712962963</v>
      </c>
      <c r="M2122" s="137" t="s">
        <v>353</v>
      </c>
      <c r="N2122" s="137" t="s">
        <v>197</v>
      </c>
      <c r="O2122" s="137" t="s">
        <v>41</v>
      </c>
      <c r="P2122" s="137">
        <v>0</v>
      </c>
      <c r="Q2122" s="137" t="s">
        <v>191</v>
      </c>
      <c r="R2122" s="137" t="s">
        <v>342</v>
      </c>
      <c r="S2122" s="137" t="s">
        <v>181</v>
      </c>
    </row>
    <row r="2123" spans="1:19" s="137" customFormat="1">
      <c r="A2123" s="137" t="s">
        <v>186</v>
      </c>
      <c r="B2123" s="137" t="s">
        <v>120</v>
      </c>
      <c r="C2123" s="137" t="s">
        <v>185</v>
      </c>
      <c r="D2123" s="137" t="s">
        <v>331</v>
      </c>
      <c r="E2123" s="137">
        <v>32462</v>
      </c>
      <c r="F2123" s="137" t="s">
        <v>5</v>
      </c>
      <c r="G2123" s="137" t="s">
        <v>28</v>
      </c>
      <c r="H2123" s="137" t="s">
        <v>341</v>
      </c>
      <c r="I2123" s="137">
        <v>513899270</v>
      </c>
      <c r="J2123" s="137" t="s">
        <v>180</v>
      </c>
      <c r="K2123" s="21">
        <v>46173.403136574074</v>
      </c>
      <c r="L2123" s="21">
        <v>46174.766712962963</v>
      </c>
      <c r="M2123" s="137" t="s">
        <v>353</v>
      </c>
      <c r="N2123" s="137" t="s">
        <v>330</v>
      </c>
      <c r="O2123" s="137" t="s">
        <v>41</v>
      </c>
      <c r="P2123" s="137">
        <v>0</v>
      </c>
      <c r="Q2123" s="137" t="s">
        <v>191</v>
      </c>
      <c r="R2123" s="137" t="s">
        <v>342</v>
      </c>
      <c r="S2123" s="137" t="s">
        <v>181</v>
      </c>
    </row>
    <row r="2124" spans="1:19" s="137" customFormat="1">
      <c r="A2124" s="137" t="s">
        <v>186</v>
      </c>
      <c r="B2124" s="137" t="s">
        <v>120</v>
      </c>
      <c r="C2124" s="137" t="s">
        <v>185</v>
      </c>
      <c r="D2124" s="137" t="s">
        <v>331</v>
      </c>
      <c r="E2124" s="137">
        <v>32462</v>
      </c>
      <c r="F2124" s="137" t="s">
        <v>5</v>
      </c>
      <c r="G2124" s="137" t="s">
        <v>28</v>
      </c>
      <c r="H2124" s="137" t="s">
        <v>341</v>
      </c>
      <c r="I2124" s="137">
        <v>513899270</v>
      </c>
      <c r="J2124" s="137" t="s">
        <v>180</v>
      </c>
      <c r="K2124" s="21">
        <v>46173.403136574074</v>
      </c>
      <c r="L2124" s="21">
        <v>46174.766712962963</v>
      </c>
      <c r="M2124" s="137" t="s">
        <v>353</v>
      </c>
      <c r="N2124" s="137" t="s">
        <v>354</v>
      </c>
      <c r="O2124" s="137" t="s">
        <v>39</v>
      </c>
      <c r="P2124" s="137">
        <v>0</v>
      </c>
      <c r="Q2124" s="137" t="s">
        <v>191</v>
      </c>
      <c r="R2124" s="137" t="s">
        <v>342</v>
      </c>
      <c r="S2124" s="137" t="s">
        <v>181</v>
      </c>
    </row>
    <row r="2125" spans="1:19" s="137" customFormat="1">
      <c r="A2125" s="137" t="s">
        <v>186</v>
      </c>
      <c r="B2125" s="137" t="s">
        <v>120</v>
      </c>
      <c r="C2125" s="137" t="s">
        <v>185</v>
      </c>
      <c r="D2125" s="137" t="s">
        <v>331</v>
      </c>
      <c r="E2125" s="137">
        <v>32462</v>
      </c>
      <c r="F2125" s="137" t="s">
        <v>5</v>
      </c>
      <c r="G2125" s="137" t="s">
        <v>28</v>
      </c>
      <c r="H2125" s="137" t="s">
        <v>341</v>
      </c>
      <c r="I2125" s="137">
        <v>513899270</v>
      </c>
      <c r="J2125" s="137" t="s">
        <v>180</v>
      </c>
      <c r="K2125" s="21">
        <v>46173.403136574074</v>
      </c>
      <c r="L2125" s="21">
        <v>46174.766712962963</v>
      </c>
      <c r="M2125" s="137" t="s">
        <v>353</v>
      </c>
      <c r="N2125" s="137" t="s">
        <v>355</v>
      </c>
      <c r="O2125" s="137" t="s">
        <v>35</v>
      </c>
      <c r="P2125" s="137">
        <v>0</v>
      </c>
      <c r="Q2125" s="137" t="s">
        <v>191</v>
      </c>
      <c r="R2125" s="137" t="s">
        <v>342</v>
      </c>
      <c r="S2125" s="137" t="s">
        <v>181</v>
      </c>
    </row>
    <row r="2126" spans="1:19" s="137" customFormat="1">
      <c r="A2126" s="137" t="s">
        <v>186</v>
      </c>
      <c r="B2126" s="137" t="s">
        <v>120</v>
      </c>
      <c r="C2126" s="137" t="s">
        <v>185</v>
      </c>
      <c r="D2126" s="137" t="s">
        <v>331</v>
      </c>
      <c r="E2126" s="137">
        <v>32462</v>
      </c>
      <c r="F2126" s="137" t="s">
        <v>5</v>
      </c>
      <c r="G2126" s="137" t="s">
        <v>28</v>
      </c>
      <c r="H2126" s="137" t="s">
        <v>341</v>
      </c>
      <c r="I2126" s="137">
        <v>513899270</v>
      </c>
      <c r="J2126" s="137" t="s">
        <v>180</v>
      </c>
      <c r="K2126" s="21">
        <v>46173.403136574074</v>
      </c>
      <c r="L2126" s="21">
        <v>46174.766712962963</v>
      </c>
      <c r="M2126" s="137" t="s">
        <v>353</v>
      </c>
      <c r="N2126" s="137" t="s">
        <v>356</v>
      </c>
      <c r="O2126" s="137" t="s">
        <v>39</v>
      </c>
      <c r="P2126" s="137">
        <v>0</v>
      </c>
      <c r="Q2126" s="137" t="s">
        <v>191</v>
      </c>
      <c r="R2126" s="137" t="s">
        <v>342</v>
      </c>
      <c r="S2126" s="137" t="s">
        <v>181</v>
      </c>
    </row>
    <row r="2127" spans="1:19" s="137" customFormat="1">
      <c r="A2127" s="137" t="s">
        <v>186</v>
      </c>
      <c r="B2127" s="137" t="s">
        <v>120</v>
      </c>
      <c r="C2127" s="137" t="s">
        <v>185</v>
      </c>
      <c r="D2127" s="137" t="s">
        <v>331</v>
      </c>
      <c r="E2127" s="137">
        <v>32462</v>
      </c>
      <c r="F2127" s="137" t="s">
        <v>5</v>
      </c>
      <c r="G2127" s="137" t="s">
        <v>28</v>
      </c>
      <c r="H2127" s="137" t="s">
        <v>341</v>
      </c>
      <c r="I2127" s="137">
        <v>513899270</v>
      </c>
      <c r="J2127" s="137" t="s">
        <v>180</v>
      </c>
      <c r="K2127" s="21">
        <v>46173.403136574074</v>
      </c>
      <c r="L2127" s="21">
        <v>46174.766712962963</v>
      </c>
      <c r="M2127" s="137" t="s">
        <v>353</v>
      </c>
      <c r="N2127" s="137" t="s">
        <v>357</v>
      </c>
      <c r="O2127" s="137" t="s">
        <v>39</v>
      </c>
      <c r="P2127" s="137">
        <v>0</v>
      </c>
      <c r="Q2127" s="137" t="s">
        <v>191</v>
      </c>
      <c r="R2127" s="137" t="s">
        <v>342</v>
      </c>
      <c r="S2127" s="137" t="s">
        <v>181</v>
      </c>
    </row>
    <row r="2128" spans="1:19" s="137" customFormat="1">
      <c r="A2128" s="137" t="s">
        <v>186</v>
      </c>
      <c r="B2128" s="137" t="s">
        <v>120</v>
      </c>
      <c r="C2128" s="137" t="s">
        <v>185</v>
      </c>
      <c r="D2128" s="137" t="s">
        <v>331</v>
      </c>
      <c r="E2128" s="137">
        <v>32462</v>
      </c>
      <c r="F2128" s="137" t="s">
        <v>5</v>
      </c>
      <c r="G2128" s="137" t="s">
        <v>28</v>
      </c>
      <c r="H2128" s="137" t="s">
        <v>341</v>
      </c>
      <c r="I2128" s="137">
        <v>513899270</v>
      </c>
      <c r="J2128" s="137" t="s">
        <v>180</v>
      </c>
      <c r="K2128" s="21">
        <v>46173.403136574074</v>
      </c>
      <c r="L2128" s="21">
        <v>46174.766712962963</v>
      </c>
      <c r="M2128" s="137" t="s">
        <v>358</v>
      </c>
      <c r="N2128" s="137" t="s">
        <v>359</v>
      </c>
      <c r="O2128" s="137" t="s">
        <v>39</v>
      </c>
      <c r="P2128" s="137">
        <v>0</v>
      </c>
      <c r="Q2128" s="137" t="s">
        <v>191</v>
      </c>
      <c r="R2128" s="137" t="s">
        <v>342</v>
      </c>
      <c r="S2128" s="137" t="s">
        <v>181</v>
      </c>
    </row>
    <row r="2129" spans="1:19" s="137" customFormat="1">
      <c r="A2129" s="137" t="s">
        <v>186</v>
      </c>
      <c r="B2129" s="137" t="s">
        <v>120</v>
      </c>
      <c r="C2129" s="137" t="s">
        <v>185</v>
      </c>
      <c r="D2129" s="137" t="s">
        <v>331</v>
      </c>
      <c r="E2129" s="137">
        <v>32462</v>
      </c>
      <c r="F2129" s="137" t="s">
        <v>5</v>
      </c>
      <c r="G2129" s="137" t="s">
        <v>28</v>
      </c>
      <c r="H2129" s="137" t="s">
        <v>341</v>
      </c>
      <c r="I2129" s="137">
        <v>513899270</v>
      </c>
      <c r="J2129" s="137" t="s">
        <v>180</v>
      </c>
      <c r="K2129" s="21">
        <v>46173.403136574074</v>
      </c>
      <c r="L2129" s="21">
        <v>46174.766712962963</v>
      </c>
      <c r="M2129" s="137" t="s">
        <v>358</v>
      </c>
      <c r="N2129" s="137" t="s">
        <v>360</v>
      </c>
      <c r="O2129" s="137" t="s">
        <v>35</v>
      </c>
      <c r="P2129" s="137">
        <v>0</v>
      </c>
      <c r="Q2129" s="137" t="s">
        <v>191</v>
      </c>
      <c r="R2129" s="137" t="s">
        <v>342</v>
      </c>
      <c r="S2129" s="137" t="s">
        <v>181</v>
      </c>
    </row>
    <row r="2130" spans="1:19" s="137" customFormat="1">
      <c r="A2130" s="137" t="s">
        <v>186</v>
      </c>
      <c r="B2130" s="137" t="s">
        <v>120</v>
      </c>
      <c r="C2130" s="137" t="s">
        <v>185</v>
      </c>
      <c r="D2130" s="137" t="s">
        <v>331</v>
      </c>
      <c r="E2130" s="137">
        <v>32462</v>
      </c>
      <c r="F2130" s="137" t="s">
        <v>5</v>
      </c>
      <c r="G2130" s="137" t="s">
        <v>28</v>
      </c>
      <c r="H2130" s="137" t="s">
        <v>341</v>
      </c>
      <c r="I2130" s="137">
        <v>513899270</v>
      </c>
      <c r="J2130" s="137" t="s">
        <v>180</v>
      </c>
      <c r="K2130" s="21">
        <v>46173.403136574074</v>
      </c>
      <c r="L2130" s="21">
        <v>46174.766712962963</v>
      </c>
      <c r="M2130" s="137" t="s">
        <v>358</v>
      </c>
      <c r="N2130" s="137" t="s">
        <v>361</v>
      </c>
      <c r="O2130" s="137" t="s">
        <v>41</v>
      </c>
      <c r="P2130" s="137">
        <v>0</v>
      </c>
      <c r="Q2130" s="137" t="s">
        <v>191</v>
      </c>
      <c r="R2130" s="137" t="s">
        <v>342</v>
      </c>
      <c r="S2130" s="137" t="s">
        <v>181</v>
      </c>
    </row>
    <row r="2131" spans="1:19" s="137" customFormat="1">
      <c r="A2131" s="137" t="s">
        <v>186</v>
      </c>
      <c r="B2131" s="137" t="s">
        <v>120</v>
      </c>
      <c r="C2131" s="137" t="s">
        <v>185</v>
      </c>
      <c r="D2131" s="137" t="s">
        <v>331</v>
      </c>
      <c r="E2131" s="137">
        <v>32462</v>
      </c>
      <c r="F2131" s="137" t="s">
        <v>5</v>
      </c>
      <c r="G2131" s="137" t="s">
        <v>28</v>
      </c>
      <c r="H2131" s="137" t="s">
        <v>341</v>
      </c>
      <c r="I2131" s="137">
        <v>513899270</v>
      </c>
      <c r="J2131" s="137" t="s">
        <v>180</v>
      </c>
      <c r="K2131" s="21">
        <v>46173.403136574074</v>
      </c>
      <c r="L2131" s="21">
        <v>46174.766712962963</v>
      </c>
      <c r="M2131" s="137" t="s">
        <v>362</v>
      </c>
      <c r="N2131" s="137" t="s">
        <v>363</v>
      </c>
      <c r="O2131" s="137" t="s">
        <v>37</v>
      </c>
      <c r="P2131" s="137">
        <v>0</v>
      </c>
      <c r="Q2131" s="137" t="s">
        <v>191</v>
      </c>
      <c r="R2131" s="137" t="s">
        <v>342</v>
      </c>
      <c r="S2131" s="137" t="s">
        <v>181</v>
      </c>
    </row>
    <row r="2132" spans="1:19" s="137" customFormat="1">
      <c r="A2132" s="137" t="s">
        <v>186</v>
      </c>
      <c r="B2132" s="137" t="s">
        <v>120</v>
      </c>
      <c r="C2132" s="137" t="s">
        <v>185</v>
      </c>
      <c r="D2132" s="137" t="s">
        <v>331</v>
      </c>
      <c r="E2132" s="137">
        <v>32462</v>
      </c>
      <c r="F2132" s="137" t="s">
        <v>5</v>
      </c>
      <c r="G2132" s="137" t="s">
        <v>28</v>
      </c>
      <c r="H2132" s="137" t="s">
        <v>341</v>
      </c>
      <c r="I2132" s="137">
        <v>513899270</v>
      </c>
      <c r="J2132" s="137" t="s">
        <v>180</v>
      </c>
      <c r="K2132" s="21">
        <v>46173.403136574074</v>
      </c>
      <c r="L2132" s="21">
        <v>46174.766712962963</v>
      </c>
      <c r="M2132" s="137" t="s">
        <v>364</v>
      </c>
      <c r="N2132" s="137" t="s">
        <v>365</v>
      </c>
      <c r="O2132" s="137" t="s">
        <v>35</v>
      </c>
      <c r="P2132" s="137">
        <v>0</v>
      </c>
      <c r="Q2132" s="137" t="s">
        <v>191</v>
      </c>
      <c r="R2132" s="137" t="s">
        <v>342</v>
      </c>
      <c r="S2132" s="137" t="s">
        <v>181</v>
      </c>
    </row>
    <row r="2133" spans="1:19" s="137" customFormat="1">
      <c r="A2133" s="137" t="s">
        <v>186</v>
      </c>
      <c r="B2133" s="137" t="s">
        <v>120</v>
      </c>
      <c r="C2133" s="137" t="s">
        <v>185</v>
      </c>
      <c r="D2133" s="137" t="s">
        <v>331</v>
      </c>
      <c r="E2133" s="137">
        <v>32462</v>
      </c>
      <c r="F2133" s="137" t="s">
        <v>5</v>
      </c>
      <c r="G2133" s="137" t="s">
        <v>28</v>
      </c>
      <c r="H2133" s="137" t="s">
        <v>341</v>
      </c>
      <c r="I2133" s="137">
        <v>513899270</v>
      </c>
      <c r="J2133" s="137" t="s">
        <v>180</v>
      </c>
      <c r="K2133" s="21">
        <v>46173.403136574074</v>
      </c>
      <c r="L2133" s="21">
        <v>46174.766712962963</v>
      </c>
      <c r="M2133" s="137" t="s">
        <v>364</v>
      </c>
      <c r="N2133" s="137" t="s">
        <v>366</v>
      </c>
      <c r="O2133" s="137" t="s">
        <v>35</v>
      </c>
      <c r="P2133" s="137">
        <v>0</v>
      </c>
      <c r="Q2133" s="137" t="s">
        <v>191</v>
      </c>
      <c r="R2133" s="137" t="s">
        <v>342</v>
      </c>
      <c r="S2133" s="137" t="s">
        <v>181</v>
      </c>
    </row>
    <row r="2134" spans="1:19" s="137" customFormat="1">
      <c r="A2134" s="137" t="s">
        <v>186</v>
      </c>
      <c r="B2134" s="137" t="s">
        <v>120</v>
      </c>
      <c r="C2134" s="137" t="s">
        <v>185</v>
      </c>
      <c r="D2134" s="137" t="s">
        <v>331</v>
      </c>
      <c r="E2134" s="137">
        <v>32462</v>
      </c>
      <c r="F2134" s="137" t="s">
        <v>5</v>
      </c>
      <c r="G2134" s="137" t="s">
        <v>28</v>
      </c>
      <c r="H2134" s="137" t="s">
        <v>341</v>
      </c>
      <c r="I2134" s="137">
        <v>513899270</v>
      </c>
      <c r="J2134" s="137" t="s">
        <v>180</v>
      </c>
      <c r="K2134" s="21">
        <v>46173.403136574074</v>
      </c>
      <c r="L2134" s="21">
        <v>46174.766712962963</v>
      </c>
      <c r="M2134" s="137" t="s">
        <v>364</v>
      </c>
      <c r="N2134" s="137" t="s">
        <v>367</v>
      </c>
      <c r="O2134" s="137" t="s">
        <v>41</v>
      </c>
      <c r="P2134" s="137">
        <v>0</v>
      </c>
      <c r="Q2134" s="137" t="s">
        <v>191</v>
      </c>
      <c r="R2134" s="137" t="s">
        <v>342</v>
      </c>
      <c r="S2134" s="137" t="s">
        <v>181</v>
      </c>
    </row>
    <row r="2135" spans="1:19" s="137" customFormat="1">
      <c r="A2135" s="137" t="s">
        <v>186</v>
      </c>
      <c r="B2135" s="137" t="s">
        <v>120</v>
      </c>
      <c r="C2135" s="137" t="s">
        <v>185</v>
      </c>
      <c r="D2135" s="137" t="s">
        <v>373</v>
      </c>
      <c r="E2135" s="137">
        <v>32961</v>
      </c>
      <c r="F2135" s="137" t="s">
        <v>5</v>
      </c>
      <c r="G2135" s="137" t="s">
        <v>28</v>
      </c>
      <c r="H2135" s="137" t="s">
        <v>341</v>
      </c>
      <c r="I2135" s="137">
        <v>513760281</v>
      </c>
      <c r="J2135" s="137" t="s">
        <v>180</v>
      </c>
      <c r="K2135" s="21">
        <v>46169.630023148151</v>
      </c>
      <c r="L2135" s="21">
        <v>46174.775312500002</v>
      </c>
      <c r="M2135" s="137" t="s">
        <v>287</v>
      </c>
      <c r="N2135" s="137" t="s">
        <v>287</v>
      </c>
      <c r="O2135" s="137" t="s">
        <v>35</v>
      </c>
      <c r="P2135" s="137">
        <v>0</v>
      </c>
      <c r="Q2135" s="137" t="s">
        <v>191</v>
      </c>
      <c r="R2135" s="137" t="s">
        <v>342</v>
      </c>
      <c r="S2135" s="137" t="s">
        <v>181</v>
      </c>
    </row>
    <row r="2136" spans="1:19" s="137" customFormat="1">
      <c r="A2136" s="137" t="s">
        <v>186</v>
      </c>
      <c r="B2136" s="137" t="s">
        <v>120</v>
      </c>
      <c r="C2136" s="137" t="s">
        <v>185</v>
      </c>
      <c r="D2136" s="137" t="s">
        <v>373</v>
      </c>
      <c r="E2136" s="137">
        <v>32961</v>
      </c>
      <c r="F2136" s="137" t="s">
        <v>5</v>
      </c>
      <c r="G2136" s="137" t="s">
        <v>28</v>
      </c>
      <c r="H2136" s="137" t="s">
        <v>341</v>
      </c>
      <c r="I2136" s="137">
        <v>513760281</v>
      </c>
      <c r="J2136" s="137" t="s">
        <v>180</v>
      </c>
      <c r="K2136" s="21">
        <v>46169.630023148151</v>
      </c>
      <c r="L2136" s="21">
        <v>46174.775312500002</v>
      </c>
      <c r="M2136" s="137" t="s">
        <v>343</v>
      </c>
      <c r="N2136" s="137" t="s">
        <v>288</v>
      </c>
      <c r="O2136" s="137" t="s">
        <v>39</v>
      </c>
      <c r="P2136" s="137">
        <v>0</v>
      </c>
      <c r="Q2136" s="137" t="s">
        <v>191</v>
      </c>
      <c r="R2136" s="137" t="s">
        <v>342</v>
      </c>
      <c r="S2136" s="137" t="s">
        <v>181</v>
      </c>
    </row>
    <row r="2137" spans="1:19" s="137" customFormat="1">
      <c r="A2137" s="137" t="s">
        <v>186</v>
      </c>
      <c r="B2137" s="137" t="s">
        <v>120</v>
      </c>
      <c r="C2137" s="137" t="s">
        <v>185</v>
      </c>
      <c r="D2137" s="137" t="s">
        <v>373</v>
      </c>
      <c r="E2137" s="137">
        <v>32961</v>
      </c>
      <c r="F2137" s="137" t="s">
        <v>5</v>
      </c>
      <c r="G2137" s="137" t="s">
        <v>28</v>
      </c>
      <c r="H2137" s="137" t="s">
        <v>341</v>
      </c>
      <c r="I2137" s="137">
        <v>513760281</v>
      </c>
      <c r="J2137" s="137" t="s">
        <v>180</v>
      </c>
      <c r="K2137" s="21">
        <v>46169.630023148151</v>
      </c>
      <c r="L2137" s="21">
        <v>46174.775312500002</v>
      </c>
      <c r="M2137" s="137" t="s">
        <v>343</v>
      </c>
      <c r="N2137" s="137" t="s">
        <v>193</v>
      </c>
      <c r="O2137" s="137" t="s">
        <v>35</v>
      </c>
      <c r="P2137" s="137">
        <v>0</v>
      </c>
      <c r="Q2137" s="137" t="s">
        <v>191</v>
      </c>
      <c r="R2137" s="137" t="s">
        <v>342</v>
      </c>
      <c r="S2137" s="137" t="s">
        <v>181</v>
      </c>
    </row>
    <row r="2138" spans="1:19" s="137" customFormat="1">
      <c r="A2138" s="137" t="s">
        <v>186</v>
      </c>
      <c r="B2138" s="137" t="s">
        <v>120</v>
      </c>
      <c r="C2138" s="137" t="s">
        <v>185</v>
      </c>
      <c r="D2138" s="137" t="s">
        <v>373</v>
      </c>
      <c r="E2138" s="137">
        <v>32961</v>
      </c>
      <c r="F2138" s="137" t="s">
        <v>5</v>
      </c>
      <c r="G2138" s="137" t="s">
        <v>28</v>
      </c>
      <c r="H2138" s="137" t="s">
        <v>341</v>
      </c>
      <c r="I2138" s="137">
        <v>513760281</v>
      </c>
      <c r="J2138" s="137" t="s">
        <v>180</v>
      </c>
      <c r="K2138" s="21">
        <v>46169.630023148151</v>
      </c>
      <c r="L2138" s="21">
        <v>46174.775312500002</v>
      </c>
      <c r="M2138" s="137" t="s">
        <v>344</v>
      </c>
      <c r="N2138" s="137" t="s">
        <v>345</v>
      </c>
      <c r="O2138" s="137" t="s">
        <v>39</v>
      </c>
      <c r="P2138" s="137">
        <v>0</v>
      </c>
      <c r="Q2138" s="137" t="s">
        <v>191</v>
      </c>
      <c r="R2138" s="137" t="s">
        <v>342</v>
      </c>
      <c r="S2138" s="137" t="s">
        <v>181</v>
      </c>
    </row>
    <row r="2139" spans="1:19" s="137" customFormat="1">
      <c r="A2139" s="137" t="s">
        <v>186</v>
      </c>
      <c r="B2139" s="137" t="s">
        <v>120</v>
      </c>
      <c r="C2139" s="137" t="s">
        <v>185</v>
      </c>
      <c r="D2139" s="137" t="s">
        <v>373</v>
      </c>
      <c r="E2139" s="137">
        <v>32961</v>
      </c>
      <c r="F2139" s="137" t="s">
        <v>5</v>
      </c>
      <c r="G2139" s="137" t="s">
        <v>28</v>
      </c>
      <c r="H2139" s="137" t="s">
        <v>341</v>
      </c>
      <c r="I2139" s="137">
        <v>513760281</v>
      </c>
      <c r="J2139" s="137" t="s">
        <v>180</v>
      </c>
      <c r="K2139" s="21">
        <v>46169.630023148151</v>
      </c>
      <c r="L2139" s="21">
        <v>46174.775312500002</v>
      </c>
      <c r="M2139" s="137" t="s">
        <v>344</v>
      </c>
      <c r="N2139" s="137" t="s">
        <v>346</v>
      </c>
      <c r="O2139" s="137" t="s">
        <v>39</v>
      </c>
      <c r="P2139" s="137">
        <v>0</v>
      </c>
      <c r="Q2139" s="137" t="s">
        <v>191</v>
      </c>
      <c r="R2139" s="137" t="s">
        <v>342</v>
      </c>
      <c r="S2139" s="137" t="s">
        <v>181</v>
      </c>
    </row>
    <row r="2140" spans="1:19" s="137" customFormat="1">
      <c r="A2140" s="137" t="s">
        <v>186</v>
      </c>
      <c r="B2140" s="137" t="s">
        <v>120</v>
      </c>
      <c r="C2140" s="137" t="s">
        <v>185</v>
      </c>
      <c r="D2140" s="137" t="s">
        <v>373</v>
      </c>
      <c r="E2140" s="137">
        <v>32961</v>
      </c>
      <c r="F2140" s="137" t="s">
        <v>5</v>
      </c>
      <c r="G2140" s="137" t="s">
        <v>28</v>
      </c>
      <c r="H2140" s="137" t="s">
        <v>341</v>
      </c>
      <c r="I2140" s="137">
        <v>513760281</v>
      </c>
      <c r="J2140" s="137" t="s">
        <v>180</v>
      </c>
      <c r="K2140" s="21">
        <v>46169.630023148151</v>
      </c>
      <c r="L2140" s="21">
        <v>46174.775312500002</v>
      </c>
      <c r="M2140" s="137" t="s">
        <v>347</v>
      </c>
      <c r="N2140" s="137" t="s">
        <v>348</v>
      </c>
      <c r="O2140" s="137" t="s">
        <v>41</v>
      </c>
      <c r="P2140" s="137">
        <v>0</v>
      </c>
      <c r="Q2140" s="137" t="s">
        <v>191</v>
      </c>
      <c r="R2140" s="137" t="s">
        <v>342</v>
      </c>
      <c r="S2140" s="137" t="s">
        <v>181</v>
      </c>
    </row>
    <row r="2141" spans="1:19" s="137" customFormat="1">
      <c r="A2141" s="137" t="s">
        <v>186</v>
      </c>
      <c r="B2141" s="137" t="s">
        <v>120</v>
      </c>
      <c r="C2141" s="137" t="s">
        <v>185</v>
      </c>
      <c r="D2141" s="137" t="s">
        <v>373</v>
      </c>
      <c r="E2141" s="137">
        <v>32961</v>
      </c>
      <c r="F2141" s="137" t="s">
        <v>5</v>
      </c>
      <c r="G2141" s="137" t="s">
        <v>28</v>
      </c>
      <c r="H2141" s="137" t="s">
        <v>341</v>
      </c>
      <c r="I2141" s="137">
        <v>513760281</v>
      </c>
      <c r="J2141" s="137" t="s">
        <v>180</v>
      </c>
      <c r="K2141" s="21">
        <v>46169.630023148151</v>
      </c>
      <c r="L2141" s="21">
        <v>46174.775312500002</v>
      </c>
      <c r="M2141" s="137" t="s">
        <v>347</v>
      </c>
      <c r="N2141" s="137" t="s">
        <v>349</v>
      </c>
      <c r="O2141" s="137" t="s">
        <v>39</v>
      </c>
      <c r="P2141" s="137">
        <v>0</v>
      </c>
      <c r="Q2141" s="137" t="s">
        <v>191</v>
      </c>
      <c r="R2141" s="137" t="s">
        <v>342</v>
      </c>
      <c r="S2141" s="137" t="s">
        <v>181</v>
      </c>
    </row>
    <row r="2142" spans="1:19" s="137" customFormat="1">
      <c r="A2142" s="137" t="s">
        <v>186</v>
      </c>
      <c r="B2142" s="137" t="s">
        <v>120</v>
      </c>
      <c r="C2142" s="137" t="s">
        <v>185</v>
      </c>
      <c r="D2142" s="137" t="s">
        <v>373</v>
      </c>
      <c r="E2142" s="137">
        <v>32961</v>
      </c>
      <c r="F2142" s="137" t="s">
        <v>5</v>
      </c>
      <c r="G2142" s="137" t="s">
        <v>28</v>
      </c>
      <c r="H2142" s="137" t="s">
        <v>341</v>
      </c>
      <c r="I2142" s="137">
        <v>513760281</v>
      </c>
      <c r="J2142" s="137" t="s">
        <v>180</v>
      </c>
      <c r="K2142" s="21">
        <v>46169.630023148151</v>
      </c>
      <c r="L2142" s="21">
        <v>46174.775312500002</v>
      </c>
      <c r="M2142" s="137" t="s">
        <v>347</v>
      </c>
      <c r="N2142" s="137" t="s">
        <v>329</v>
      </c>
      <c r="O2142" s="137" t="s">
        <v>35</v>
      </c>
      <c r="P2142" s="137">
        <v>0</v>
      </c>
      <c r="Q2142" s="137" t="s">
        <v>191</v>
      </c>
      <c r="R2142" s="137" t="s">
        <v>342</v>
      </c>
      <c r="S2142" s="137" t="s">
        <v>181</v>
      </c>
    </row>
    <row r="2143" spans="1:19" s="137" customFormat="1">
      <c r="A2143" s="137" t="s">
        <v>186</v>
      </c>
      <c r="B2143" s="137" t="s">
        <v>120</v>
      </c>
      <c r="C2143" s="137" t="s">
        <v>185</v>
      </c>
      <c r="D2143" s="137" t="s">
        <v>373</v>
      </c>
      <c r="E2143" s="137">
        <v>32961</v>
      </c>
      <c r="F2143" s="137" t="s">
        <v>5</v>
      </c>
      <c r="G2143" s="137" t="s">
        <v>28</v>
      </c>
      <c r="H2143" s="137" t="s">
        <v>341</v>
      </c>
      <c r="I2143" s="137">
        <v>513760281</v>
      </c>
      <c r="J2143" s="137" t="s">
        <v>180</v>
      </c>
      <c r="K2143" s="21">
        <v>46169.630023148151</v>
      </c>
      <c r="L2143" s="21">
        <v>46174.775312500002</v>
      </c>
      <c r="M2143" s="137" t="s">
        <v>347</v>
      </c>
      <c r="N2143" s="137" t="s">
        <v>194</v>
      </c>
      <c r="O2143" s="137" t="s">
        <v>41</v>
      </c>
      <c r="P2143" s="137">
        <v>0</v>
      </c>
      <c r="Q2143" s="137" t="s">
        <v>191</v>
      </c>
      <c r="R2143" s="137" t="s">
        <v>342</v>
      </c>
      <c r="S2143" s="137" t="s">
        <v>181</v>
      </c>
    </row>
    <row r="2144" spans="1:19" s="137" customFormat="1">
      <c r="A2144" s="137" t="s">
        <v>186</v>
      </c>
      <c r="B2144" s="137" t="s">
        <v>120</v>
      </c>
      <c r="C2144" s="137" t="s">
        <v>185</v>
      </c>
      <c r="D2144" s="137" t="s">
        <v>373</v>
      </c>
      <c r="E2144" s="137">
        <v>32961</v>
      </c>
      <c r="F2144" s="137" t="s">
        <v>5</v>
      </c>
      <c r="G2144" s="137" t="s">
        <v>28</v>
      </c>
      <c r="H2144" s="137" t="s">
        <v>341</v>
      </c>
      <c r="I2144" s="137">
        <v>513760281</v>
      </c>
      <c r="J2144" s="137" t="s">
        <v>180</v>
      </c>
      <c r="K2144" s="21">
        <v>46169.630023148151</v>
      </c>
      <c r="L2144" s="21">
        <v>46174.775312500002</v>
      </c>
      <c r="M2144" s="137" t="s">
        <v>347</v>
      </c>
      <c r="N2144" s="137" t="s">
        <v>350</v>
      </c>
      <c r="O2144" s="137" t="s">
        <v>39</v>
      </c>
      <c r="P2144" s="137">
        <v>0</v>
      </c>
      <c r="Q2144" s="137" t="s">
        <v>191</v>
      </c>
      <c r="R2144" s="137" t="s">
        <v>342</v>
      </c>
      <c r="S2144" s="137" t="s">
        <v>181</v>
      </c>
    </row>
    <row r="2145" spans="1:19" s="137" customFormat="1">
      <c r="A2145" s="137" t="s">
        <v>186</v>
      </c>
      <c r="B2145" s="137" t="s">
        <v>120</v>
      </c>
      <c r="C2145" s="137" t="s">
        <v>185</v>
      </c>
      <c r="D2145" s="137" t="s">
        <v>373</v>
      </c>
      <c r="E2145" s="137">
        <v>32961</v>
      </c>
      <c r="F2145" s="137" t="s">
        <v>5</v>
      </c>
      <c r="G2145" s="137" t="s">
        <v>28</v>
      </c>
      <c r="H2145" s="137" t="s">
        <v>341</v>
      </c>
      <c r="I2145" s="137">
        <v>513760281</v>
      </c>
      <c r="J2145" s="137" t="s">
        <v>180</v>
      </c>
      <c r="K2145" s="21">
        <v>46169.630023148151</v>
      </c>
      <c r="L2145" s="21">
        <v>46174.775312500002</v>
      </c>
      <c r="M2145" s="137" t="s">
        <v>347</v>
      </c>
      <c r="N2145" s="137" t="s">
        <v>195</v>
      </c>
      <c r="O2145" s="137" t="s">
        <v>41</v>
      </c>
      <c r="P2145" s="137">
        <v>0</v>
      </c>
      <c r="Q2145" s="137" t="s">
        <v>191</v>
      </c>
      <c r="R2145" s="137" t="s">
        <v>342</v>
      </c>
      <c r="S2145" s="137" t="s">
        <v>181</v>
      </c>
    </row>
    <row r="2146" spans="1:19" s="137" customFormat="1">
      <c r="A2146" s="137" t="s">
        <v>186</v>
      </c>
      <c r="B2146" s="137" t="s">
        <v>120</v>
      </c>
      <c r="C2146" s="137" t="s">
        <v>185</v>
      </c>
      <c r="D2146" s="137" t="s">
        <v>373</v>
      </c>
      <c r="E2146" s="137">
        <v>32961</v>
      </c>
      <c r="F2146" s="137" t="s">
        <v>5</v>
      </c>
      <c r="G2146" s="137" t="s">
        <v>28</v>
      </c>
      <c r="H2146" s="137" t="s">
        <v>341</v>
      </c>
      <c r="I2146" s="137">
        <v>513760281</v>
      </c>
      <c r="J2146" s="137" t="s">
        <v>180</v>
      </c>
      <c r="K2146" s="21">
        <v>46169.630023148151</v>
      </c>
      <c r="L2146" s="21">
        <v>46174.775312500002</v>
      </c>
      <c r="M2146" s="137" t="s">
        <v>347</v>
      </c>
      <c r="N2146" s="137" t="s">
        <v>351</v>
      </c>
      <c r="O2146" s="137" t="s">
        <v>35</v>
      </c>
      <c r="P2146" s="137">
        <v>0</v>
      </c>
      <c r="Q2146" s="137" t="s">
        <v>191</v>
      </c>
      <c r="R2146" s="137" t="s">
        <v>342</v>
      </c>
      <c r="S2146" s="137" t="s">
        <v>181</v>
      </c>
    </row>
    <row r="2147" spans="1:19" s="137" customFormat="1">
      <c r="A2147" s="137" t="s">
        <v>186</v>
      </c>
      <c r="B2147" s="137" t="s">
        <v>120</v>
      </c>
      <c r="C2147" s="137" t="s">
        <v>185</v>
      </c>
      <c r="D2147" s="137" t="s">
        <v>373</v>
      </c>
      <c r="E2147" s="137">
        <v>32961</v>
      </c>
      <c r="F2147" s="137" t="s">
        <v>5</v>
      </c>
      <c r="G2147" s="137" t="s">
        <v>28</v>
      </c>
      <c r="H2147" s="137" t="s">
        <v>341</v>
      </c>
      <c r="I2147" s="137">
        <v>513760281</v>
      </c>
      <c r="J2147" s="137" t="s">
        <v>180</v>
      </c>
      <c r="K2147" s="21">
        <v>46169.630023148151</v>
      </c>
      <c r="L2147" s="21">
        <v>46174.775312500002</v>
      </c>
      <c r="M2147" s="137" t="s">
        <v>347</v>
      </c>
      <c r="N2147" s="137" t="s">
        <v>196</v>
      </c>
      <c r="O2147" s="137" t="s">
        <v>41</v>
      </c>
      <c r="P2147" s="137">
        <v>0</v>
      </c>
      <c r="Q2147" s="137" t="s">
        <v>191</v>
      </c>
      <c r="R2147" s="137" t="s">
        <v>342</v>
      </c>
      <c r="S2147" s="137" t="s">
        <v>181</v>
      </c>
    </row>
    <row r="2148" spans="1:19" s="137" customFormat="1">
      <c r="A2148" s="137" t="s">
        <v>186</v>
      </c>
      <c r="B2148" s="137" t="s">
        <v>120</v>
      </c>
      <c r="C2148" s="137" t="s">
        <v>185</v>
      </c>
      <c r="D2148" s="137" t="s">
        <v>373</v>
      </c>
      <c r="E2148" s="137">
        <v>32961</v>
      </c>
      <c r="F2148" s="137" t="s">
        <v>5</v>
      </c>
      <c r="G2148" s="137" t="s">
        <v>28</v>
      </c>
      <c r="H2148" s="137" t="s">
        <v>341</v>
      </c>
      <c r="I2148" s="137">
        <v>513760281</v>
      </c>
      <c r="J2148" s="137" t="s">
        <v>180</v>
      </c>
      <c r="K2148" s="21">
        <v>46169.630023148151</v>
      </c>
      <c r="L2148" s="21">
        <v>46174.775312500002</v>
      </c>
      <c r="M2148" s="137" t="s">
        <v>352</v>
      </c>
      <c r="N2148" s="137" t="s">
        <v>352</v>
      </c>
      <c r="O2148" s="137" t="s">
        <v>35</v>
      </c>
      <c r="P2148" s="137">
        <v>0</v>
      </c>
      <c r="Q2148" s="137" t="s">
        <v>191</v>
      </c>
      <c r="R2148" s="137" t="s">
        <v>342</v>
      </c>
      <c r="S2148" s="137" t="s">
        <v>181</v>
      </c>
    </row>
    <row r="2149" spans="1:19" s="137" customFormat="1">
      <c r="A2149" s="137" t="s">
        <v>186</v>
      </c>
      <c r="B2149" s="137" t="s">
        <v>120</v>
      </c>
      <c r="C2149" s="137" t="s">
        <v>185</v>
      </c>
      <c r="D2149" s="137" t="s">
        <v>373</v>
      </c>
      <c r="E2149" s="137">
        <v>32961</v>
      </c>
      <c r="F2149" s="137" t="s">
        <v>5</v>
      </c>
      <c r="G2149" s="137" t="s">
        <v>28</v>
      </c>
      <c r="H2149" s="137" t="s">
        <v>341</v>
      </c>
      <c r="I2149" s="137">
        <v>513760281</v>
      </c>
      <c r="J2149" s="137" t="s">
        <v>180</v>
      </c>
      <c r="K2149" s="21">
        <v>46169.630023148151</v>
      </c>
      <c r="L2149" s="21">
        <v>46174.775312500002</v>
      </c>
      <c r="M2149" s="137" t="s">
        <v>353</v>
      </c>
      <c r="N2149" s="137" t="s">
        <v>197</v>
      </c>
      <c r="O2149" s="137" t="s">
        <v>41</v>
      </c>
      <c r="P2149" s="137">
        <v>0</v>
      </c>
      <c r="Q2149" s="137" t="s">
        <v>191</v>
      </c>
      <c r="R2149" s="137" t="s">
        <v>342</v>
      </c>
      <c r="S2149" s="137" t="s">
        <v>181</v>
      </c>
    </row>
    <row r="2150" spans="1:19" s="137" customFormat="1">
      <c r="A2150" s="137" t="s">
        <v>186</v>
      </c>
      <c r="B2150" s="137" t="s">
        <v>120</v>
      </c>
      <c r="C2150" s="137" t="s">
        <v>185</v>
      </c>
      <c r="D2150" s="137" t="s">
        <v>373</v>
      </c>
      <c r="E2150" s="137">
        <v>32961</v>
      </c>
      <c r="F2150" s="137" t="s">
        <v>5</v>
      </c>
      <c r="G2150" s="137" t="s">
        <v>28</v>
      </c>
      <c r="H2150" s="137" t="s">
        <v>341</v>
      </c>
      <c r="I2150" s="137">
        <v>513760281</v>
      </c>
      <c r="J2150" s="137" t="s">
        <v>180</v>
      </c>
      <c r="K2150" s="21">
        <v>46169.630023148151</v>
      </c>
      <c r="L2150" s="21">
        <v>46174.775312500002</v>
      </c>
      <c r="M2150" s="137" t="s">
        <v>353</v>
      </c>
      <c r="N2150" s="137" t="s">
        <v>330</v>
      </c>
      <c r="O2150" s="137" t="s">
        <v>41</v>
      </c>
      <c r="P2150" s="137">
        <v>0</v>
      </c>
      <c r="Q2150" s="137" t="s">
        <v>191</v>
      </c>
      <c r="R2150" s="137" t="s">
        <v>342</v>
      </c>
      <c r="S2150" s="137" t="s">
        <v>181</v>
      </c>
    </row>
    <row r="2151" spans="1:19" s="137" customFormat="1">
      <c r="A2151" s="137" t="s">
        <v>186</v>
      </c>
      <c r="B2151" s="137" t="s">
        <v>120</v>
      </c>
      <c r="C2151" s="137" t="s">
        <v>185</v>
      </c>
      <c r="D2151" s="137" t="s">
        <v>373</v>
      </c>
      <c r="E2151" s="137">
        <v>32961</v>
      </c>
      <c r="F2151" s="137" t="s">
        <v>5</v>
      </c>
      <c r="G2151" s="137" t="s">
        <v>28</v>
      </c>
      <c r="H2151" s="137" t="s">
        <v>341</v>
      </c>
      <c r="I2151" s="137">
        <v>513760281</v>
      </c>
      <c r="J2151" s="137" t="s">
        <v>180</v>
      </c>
      <c r="K2151" s="21">
        <v>46169.630023148151</v>
      </c>
      <c r="L2151" s="21">
        <v>46174.775312500002</v>
      </c>
      <c r="M2151" s="137" t="s">
        <v>353</v>
      </c>
      <c r="N2151" s="137" t="s">
        <v>354</v>
      </c>
      <c r="O2151" s="137" t="s">
        <v>39</v>
      </c>
      <c r="P2151" s="137">
        <v>0</v>
      </c>
      <c r="Q2151" s="137" t="s">
        <v>191</v>
      </c>
      <c r="R2151" s="137" t="s">
        <v>342</v>
      </c>
      <c r="S2151" s="137" t="s">
        <v>181</v>
      </c>
    </row>
    <row r="2152" spans="1:19" s="137" customFormat="1">
      <c r="A2152" s="137" t="s">
        <v>186</v>
      </c>
      <c r="B2152" s="137" t="s">
        <v>120</v>
      </c>
      <c r="C2152" s="137" t="s">
        <v>185</v>
      </c>
      <c r="D2152" s="137" t="s">
        <v>373</v>
      </c>
      <c r="E2152" s="137">
        <v>32961</v>
      </c>
      <c r="F2152" s="137" t="s">
        <v>5</v>
      </c>
      <c r="G2152" s="137" t="s">
        <v>28</v>
      </c>
      <c r="H2152" s="137" t="s">
        <v>341</v>
      </c>
      <c r="I2152" s="137">
        <v>513760281</v>
      </c>
      <c r="J2152" s="137" t="s">
        <v>180</v>
      </c>
      <c r="K2152" s="21">
        <v>46169.630023148151</v>
      </c>
      <c r="L2152" s="21">
        <v>46174.775312500002</v>
      </c>
      <c r="M2152" s="137" t="s">
        <v>353</v>
      </c>
      <c r="N2152" s="137" t="s">
        <v>355</v>
      </c>
      <c r="O2152" s="137" t="s">
        <v>35</v>
      </c>
      <c r="P2152" s="137">
        <v>0</v>
      </c>
      <c r="Q2152" s="137" t="s">
        <v>191</v>
      </c>
      <c r="R2152" s="137" t="s">
        <v>342</v>
      </c>
      <c r="S2152" s="137" t="s">
        <v>181</v>
      </c>
    </row>
    <row r="2153" spans="1:19" s="137" customFormat="1">
      <c r="A2153" s="137" t="s">
        <v>186</v>
      </c>
      <c r="B2153" s="137" t="s">
        <v>120</v>
      </c>
      <c r="C2153" s="137" t="s">
        <v>185</v>
      </c>
      <c r="D2153" s="137" t="s">
        <v>373</v>
      </c>
      <c r="E2153" s="137">
        <v>32961</v>
      </c>
      <c r="F2153" s="137" t="s">
        <v>5</v>
      </c>
      <c r="G2153" s="137" t="s">
        <v>28</v>
      </c>
      <c r="H2153" s="137" t="s">
        <v>341</v>
      </c>
      <c r="I2153" s="137">
        <v>513760281</v>
      </c>
      <c r="J2153" s="137" t="s">
        <v>180</v>
      </c>
      <c r="K2153" s="21">
        <v>46169.630023148151</v>
      </c>
      <c r="L2153" s="21">
        <v>46174.775312500002</v>
      </c>
      <c r="M2153" s="137" t="s">
        <v>353</v>
      </c>
      <c r="N2153" s="137" t="s">
        <v>356</v>
      </c>
      <c r="O2153" s="137" t="s">
        <v>39</v>
      </c>
      <c r="P2153" s="137">
        <v>0</v>
      </c>
      <c r="Q2153" s="137" t="s">
        <v>191</v>
      </c>
      <c r="R2153" s="137" t="s">
        <v>342</v>
      </c>
      <c r="S2153" s="137" t="s">
        <v>181</v>
      </c>
    </row>
    <row r="2154" spans="1:19" s="137" customFormat="1">
      <c r="A2154" s="137" t="s">
        <v>186</v>
      </c>
      <c r="B2154" s="137" t="s">
        <v>120</v>
      </c>
      <c r="C2154" s="137" t="s">
        <v>185</v>
      </c>
      <c r="D2154" s="137" t="s">
        <v>373</v>
      </c>
      <c r="E2154" s="137">
        <v>32961</v>
      </c>
      <c r="F2154" s="137" t="s">
        <v>5</v>
      </c>
      <c r="G2154" s="137" t="s">
        <v>28</v>
      </c>
      <c r="H2154" s="137" t="s">
        <v>341</v>
      </c>
      <c r="I2154" s="137">
        <v>513760281</v>
      </c>
      <c r="J2154" s="137" t="s">
        <v>180</v>
      </c>
      <c r="K2154" s="21">
        <v>46169.630023148151</v>
      </c>
      <c r="L2154" s="21">
        <v>46174.775312500002</v>
      </c>
      <c r="M2154" s="137" t="s">
        <v>353</v>
      </c>
      <c r="N2154" s="137" t="s">
        <v>357</v>
      </c>
      <c r="O2154" s="137" t="s">
        <v>39</v>
      </c>
      <c r="P2154" s="137">
        <v>0</v>
      </c>
      <c r="Q2154" s="137" t="s">
        <v>191</v>
      </c>
      <c r="R2154" s="137" t="s">
        <v>342</v>
      </c>
      <c r="S2154" s="137" t="s">
        <v>181</v>
      </c>
    </row>
    <row r="2155" spans="1:19" s="137" customFormat="1">
      <c r="A2155" s="137" t="s">
        <v>186</v>
      </c>
      <c r="B2155" s="137" t="s">
        <v>120</v>
      </c>
      <c r="C2155" s="137" t="s">
        <v>185</v>
      </c>
      <c r="D2155" s="137" t="s">
        <v>373</v>
      </c>
      <c r="E2155" s="137">
        <v>32961</v>
      </c>
      <c r="F2155" s="137" t="s">
        <v>5</v>
      </c>
      <c r="G2155" s="137" t="s">
        <v>28</v>
      </c>
      <c r="H2155" s="137" t="s">
        <v>341</v>
      </c>
      <c r="I2155" s="137">
        <v>513760281</v>
      </c>
      <c r="J2155" s="137" t="s">
        <v>180</v>
      </c>
      <c r="K2155" s="21">
        <v>46169.630023148151</v>
      </c>
      <c r="L2155" s="21">
        <v>46174.775312500002</v>
      </c>
      <c r="M2155" s="137" t="s">
        <v>358</v>
      </c>
      <c r="N2155" s="137" t="s">
        <v>359</v>
      </c>
      <c r="O2155" s="137" t="s">
        <v>39</v>
      </c>
      <c r="P2155" s="137">
        <v>0</v>
      </c>
      <c r="Q2155" s="137" t="s">
        <v>191</v>
      </c>
      <c r="R2155" s="137" t="s">
        <v>342</v>
      </c>
      <c r="S2155" s="137" t="s">
        <v>181</v>
      </c>
    </row>
    <row r="2156" spans="1:19" s="137" customFormat="1">
      <c r="A2156" s="137" t="s">
        <v>186</v>
      </c>
      <c r="B2156" s="137" t="s">
        <v>120</v>
      </c>
      <c r="C2156" s="137" t="s">
        <v>185</v>
      </c>
      <c r="D2156" s="137" t="s">
        <v>373</v>
      </c>
      <c r="E2156" s="137">
        <v>32961</v>
      </c>
      <c r="F2156" s="137" t="s">
        <v>5</v>
      </c>
      <c r="G2156" s="137" t="s">
        <v>28</v>
      </c>
      <c r="H2156" s="137" t="s">
        <v>341</v>
      </c>
      <c r="I2156" s="137">
        <v>513760281</v>
      </c>
      <c r="J2156" s="137" t="s">
        <v>180</v>
      </c>
      <c r="K2156" s="21">
        <v>46169.630023148151</v>
      </c>
      <c r="L2156" s="21">
        <v>46174.775312500002</v>
      </c>
      <c r="M2156" s="137" t="s">
        <v>358</v>
      </c>
      <c r="N2156" s="137" t="s">
        <v>360</v>
      </c>
      <c r="O2156" s="137" t="s">
        <v>35</v>
      </c>
      <c r="P2156" s="137">
        <v>0</v>
      </c>
      <c r="Q2156" s="137" t="s">
        <v>191</v>
      </c>
      <c r="R2156" s="137" t="s">
        <v>342</v>
      </c>
      <c r="S2156" s="137" t="s">
        <v>181</v>
      </c>
    </row>
    <row r="2157" spans="1:19" s="137" customFormat="1">
      <c r="A2157" s="137" t="s">
        <v>186</v>
      </c>
      <c r="B2157" s="137" t="s">
        <v>120</v>
      </c>
      <c r="C2157" s="137" t="s">
        <v>185</v>
      </c>
      <c r="D2157" s="137" t="s">
        <v>373</v>
      </c>
      <c r="E2157" s="137">
        <v>32961</v>
      </c>
      <c r="F2157" s="137" t="s">
        <v>5</v>
      </c>
      <c r="G2157" s="137" t="s">
        <v>28</v>
      </c>
      <c r="H2157" s="137" t="s">
        <v>341</v>
      </c>
      <c r="I2157" s="137">
        <v>513760281</v>
      </c>
      <c r="J2157" s="137" t="s">
        <v>180</v>
      </c>
      <c r="K2157" s="21">
        <v>46169.630023148151</v>
      </c>
      <c r="L2157" s="21">
        <v>46174.775312500002</v>
      </c>
      <c r="M2157" s="137" t="s">
        <v>358</v>
      </c>
      <c r="N2157" s="137" t="s">
        <v>361</v>
      </c>
      <c r="O2157" s="137" t="s">
        <v>41</v>
      </c>
      <c r="P2157" s="137">
        <v>0</v>
      </c>
      <c r="Q2157" s="137" t="s">
        <v>191</v>
      </c>
      <c r="R2157" s="137" t="s">
        <v>342</v>
      </c>
      <c r="S2157" s="137" t="s">
        <v>181</v>
      </c>
    </row>
    <row r="2158" spans="1:19" s="137" customFormat="1">
      <c r="A2158" s="137" t="s">
        <v>186</v>
      </c>
      <c r="B2158" s="137" t="s">
        <v>120</v>
      </c>
      <c r="C2158" s="137" t="s">
        <v>185</v>
      </c>
      <c r="D2158" s="137" t="s">
        <v>373</v>
      </c>
      <c r="E2158" s="137">
        <v>32961</v>
      </c>
      <c r="F2158" s="137" t="s">
        <v>5</v>
      </c>
      <c r="G2158" s="137" t="s">
        <v>28</v>
      </c>
      <c r="H2158" s="137" t="s">
        <v>341</v>
      </c>
      <c r="I2158" s="137">
        <v>513760281</v>
      </c>
      <c r="J2158" s="137" t="s">
        <v>180</v>
      </c>
      <c r="K2158" s="21">
        <v>46169.630023148151</v>
      </c>
      <c r="L2158" s="21">
        <v>46174.775312500002</v>
      </c>
      <c r="M2158" s="137" t="s">
        <v>362</v>
      </c>
      <c r="N2158" s="137" t="s">
        <v>363</v>
      </c>
      <c r="O2158" s="137" t="s">
        <v>37</v>
      </c>
      <c r="P2158" s="137">
        <v>0</v>
      </c>
      <c r="Q2158" s="137" t="s">
        <v>191</v>
      </c>
      <c r="R2158" s="137" t="s">
        <v>342</v>
      </c>
      <c r="S2158" s="137" t="s">
        <v>181</v>
      </c>
    </row>
    <row r="2159" spans="1:19" s="137" customFormat="1">
      <c r="A2159" s="137" t="s">
        <v>186</v>
      </c>
      <c r="B2159" s="137" t="s">
        <v>120</v>
      </c>
      <c r="C2159" s="137" t="s">
        <v>185</v>
      </c>
      <c r="D2159" s="137" t="s">
        <v>373</v>
      </c>
      <c r="E2159" s="137">
        <v>32961</v>
      </c>
      <c r="F2159" s="137" t="s">
        <v>5</v>
      </c>
      <c r="G2159" s="137" t="s">
        <v>28</v>
      </c>
      <c r="H2159" s="137" t="s">
        <v>341</v>
      </c>
      <c r="I2159" s="137">
        <v>513760281</v>
      </c>
      <c r="J2159" s="137" t="s">
        <v>180</v>
      </c>
      <c r="K2159" s="21">
        <v>46169.630023148151</v>
      </c>
      <c r="L2159" s="21">
        <v>46174.775312500002</v>
      </c>
      <c r="M2159" s="137" t="s">
        <v>364</v>
      </c>
      <c r="N2159" s="137" t="s">
        <v>365</v>
      </c>
      <c r="O2159" s="137" t="s">
        <v>35</v>
      </c>
      <c r="P2159" s="137">
        <v>0</v>
      </c>
      <c r="Q2159" s="137" t="s">
        <v>191</v>
      </c>
      <c r="R2159" s="137" t="s">
        <v>342</v>
      </c>
      <c r="S2159" s="137" t="s">
        <v>181</v>
      </c>
    </row>
    <row r="2160" spans="1:19" s="137" customFormat="1">
      <c r="A2160" s="137" t="s">
        <v>186</v>
      </c>
      <c r="B2160" s="137" t="s">
        <v>120</v>
      </c>
      <c r="C2160" s="137" t="s">
        <v>185</v>
      </c>
      <c r="D2160" s="137" t="s">
        <v>373</v>
      </c>
      <c r="E2160" s="137">
        <v>32961</v>
      </c>
      <c r="F2160" s="137" t="s">
        <v>5</v>
      </c>
      <c r="G2160" s="137" t="s">
        <v>28</v>
      </c>
      <c r="H2160" s="137" t="s">
        <v>341</v>
      </c>
      <c r="I2160" s="137">
        <v>513760281</v>
      </c>
      <c r="J2160" s="137" t="s">
        <v>180</v>
      </c>
      <c r="K2160" s="21">
        <v>46169.630023148151</v>
      </c>
      <c r="L2160" s="21">
        <v>46174.775312500002</v>
      </c>
      <c r="M2160" s="137" t="s">
        <v>364</v>
      </c>
      <c r="N2160" s="137" t="s">
        <v>366</v>
      </c>
      <c r="O2160" s="137" t="s">
        <v>35</v>
      </c>
      <c r="P2160" s="137">
        <v>0</v>
      </c>
      <c r="Q2160" s="137" t="s">
        <v>191</v>
      </c>
      <c r="R2160" s="137" t="s">
        <v>342</v>
      </c>
      <c r="S2160" s="137" t="s">
        <v>181</v>
      </c>
    </row>
    <row r="2161" spans="1:19" s="137" customFormat="1">
      <c r="A2161" s="137" t="s">
        <v>186</v>
      </c>
      <c r="B2161" s="137" t="s">
        <v>120</v>
      </c>
      <c r="C2161" s="137" t="s">
        <v>185</v>
      </c>
      <c r="D2161" s="137" t="s">
        <v>373</v>
      </c>
      <c r="E2161" s="137">
        <v>32961</v>
      </c>
      <c r="F2161" s="137" t="s">
        <v>5</v>
      </c>
      <c r="G2161" s="137" t="s">
        <v>28</v>
      </c>
      <c r="H2161" s="137" t="s">
        <v>341</v>
      </c>
      <c r="I2161" s="137">
        <v>513760281</v>
      </c>
      <c r="J2161" s="137" t="s">
        <v>180</v>
      </c>
      <c r="K2161" s="21">
        <v>46169.630023148151</v>
      </c>
      <c r="L2161" s="21">
        <v>46174.775312500002</v>
      </c>
      <c r="M2161" s="137" t="s">
        <v>364</v>
      </c>
      <c r="N2161" s="137" t="s">
        <v>367</v>
      </c>
      <c r="O2161" s="137" t="s">
        <v>41</v>
      </c>
      <c r="P2161" s="137">
        <v>0</v>
      </c>
      <c r="Q2161" s="137" t="s">
        <v>191</v>
      </c>
      <c r="R2161" s="137" t="s">
        <v>342</v>
      </c>
      <c r="S2161" s="137" t="s">
        <v>181</v>
      </c>
    </row>
    <row r="2162" spans="1:19" s="137" customFormat="1">
      <c r="A2162" s="137" t="s">
        <v>186</v>
      </c>
      <c r="B2162" s="137" t="s">
        <v>120</v>
      </c>
      <c r="C2162" s="137" t="s">
        <v>185</v>
      </c>
      <c r="D2162" s="137" t="s">
        <v>373</v>
      </c>
      <c r="E2162" s="137">
        <v>32961</v>
      </c>
      <c r="F2162" s="137" t="s">
        <v>5</v>
      </c>
      <c r="G2162" s="137" t="s">
        <v>28</v>
      </c>
      <c r="H2162" s="137" t="s">
        <v>341</v>
      </c>
      <c r="I2162" s="137">
        <v>513757890</v>
      </c>
      <c r="J2162" s="137" t="s">
        <v>180</v>
      </c>
      <c r="K2162" s="21">
        <v>46169.533958333333</v>
      </c>
      <c r="L2162" s="21">
        <v>46174.782060185185</v>
      </c>
      <c r="M2162" s="137" t="s">
        <v>287</v>
      </c>
      <c r="N2162" s="137" t="s">
        <v>287</v>
      </c>
      <c r="O2162" s="137" t="s">
        <v>35</v>
      </c>
      <c r="P2162" s="137">
        <v>0</v>
      </c>
      <c r="Q2162" s="137" t="s">
        <v>191</v>
      </c>
      <c r="R2162" s="137" t="s">
        <v>342</v>
      </c>
      <c r="S2162" s="137" t="s">
        <v>181</v>
      </c>
    </row>
    <row r="2163" spans="1:19" s="137" customFormat="1">
      <c r="A2163" s="137" t="s">
        <v>186</v>
      </c>
      <c r="B2163" s="137" t="s">
        <v>120</v>
      </c>
      <c r="C2163" s="137" t="s">
        <v>185</v>
      </c>
      <c r="D2163" s="137" t="s">
        <v>373</v>
      </c>
      <c r="E2163" s="137">
        <v>32961</v>
      </c>
      <c r="F2163" s="137" t="s">
        <v>5</v>
      </c>
      <c r="G2163" s="137" t="s">
        <v>28</v>
      </c>
      <c r="H2163" s="137" t="s">
        <v>341</v>
      </c>
      <c r="I2163" s="137">
        <v>513757890</v>
      </c>
      <c r="J2163" s="137" t="s">
        <v>180</v>
      </c>
      <c r="K2163" s="21">
        <v>46169.533958333333</v>
      </c>
      <c r="L2163" s="21">
        <v>46174.782060185185</v>
      </c>
      <c r="M2163" s="137" t="s">
        <v>343</v>
      </c>
      <c r="N2163" s="137" t="s">
        <v>288</v>
      </c>
      <c r="O2163" s="137" t="s">
        <v>39</v>
      </c>
      <c r="P2163" s="137">
        <v>0</v>
      </c>
      <c r="Q2163" s="137" t="s">
        <v>191</v>
      </c>
      <c r="R2163" s="137" t="s">
        <v>342</v>
      </c>
      <c r="S2163" s="137" t="s">
        <v>181</v>
      </c>
    </row>
    <row r="2164" spans="1:19" s="137" customFormat="1">
      <c r="A2164" s="137" t="s">
        <v>186</v>
      </c>
      <c r="B2164" s="137" t="s">
        <v>120</v>
      </c>
      <c r="C2164" s="137" t="s">
        <v>185</v>
      </c>
      <c r="D2164" s="137" t="s">
        <v>373</v>
      </c>
      <c r="E2164" s="137">
        <v>32961</v>
      </c>
      <c r="F2164" s="137" t="s">
        <v>5</v>
      </c>
      <c r="G2164" s="137" t="s">
        <v>28</v>
      </c>
      <c r="H2164" s="137" t="s">
        <v>341</v>
      </c>
      <c r="I2164" s="137">
        <v>513757890</v>
      </c>
      <c r="J2164" s="137" t="s">
        <v>180</v>
      </c>
      <c r="K2164" s="21">
        <v>46169.533958333333</v>
      </c>
      <c r="L2164" s="21">
        <v>46174.782060185185</v>
      </c>
      <c r="M2164" s="137" t="s">
        <v>343</v>
      </c>
      <c r="N2164" s="137" t="s">
        <v>193</v>
      </c>
      <c r="O2164" s="137" t="s">
        <v>35</v>
      </c>
      <c r="P2164" s="137">
        <v>0</v>
      </c>
      <c r="Q2164" s="137" t="s">
        <v>191</v>
      </c>
      <c r="R2164" s="137" t="s">
        <v>342</v>
      </c>
      <c r="S2164" s="137" t="s">
        <v>181</v>
      </c>
    </row>
    <row r="2165" spans="1:19" s="137" customFormat="1">
      <c r="A2165" s="137" t="s">
        <v>186</v>
      </c>
      <c r="B2165" s="137" t="s">
        <v>120</v>
      </c>
      <c r="C2165" s="137" t="s">
        <v>185</v>
      </c>
      <c r="D2165" s="137" t="s">
        <v>373</v>
      </c>
      <c r="E2165" s="137">
        <v>32961</v>
      </c>
      <c r="F2165" s="137" t="s">
        <v>5</v>
      </c>
      <c r="G2165" s="137" t="s">
        <v>28</v>
      </c>
      <c r="H2165" s="137" t="s">
        <v>341</v>
      </c>
      <c r="I2165" s="137">
        <v>513757890</v>
      </c>
      <c r="J2165" s="137" t="s">
        <v>180</v>
      </c>
      <c r="K2165" s="21">
        <v>46169.533958333333</v>
      </c>
      <c r="L2165" s="21">
        <v>46174.782060185185</v>
      </c>
      <c r="M2165" s="137" t="s">
        <v>344</v>
      </c>
      <c r="N2165" s="137" t="s">
        <v>345</v>
      </c>
      <c r="O2165" s="137" t="s">
        <v>39</v>
      </c>
      <c r="P2165" s="137">
        <v>0</v>
      </c>
      <c r="Q2165" s="137" t="s">
        <v>191</v>
      </c>
      <c r="R2165" s="137" t="s">
        <v>342</v>
      </c>
      <c r="S2165" s="137" t="s">
        <v>181</v>
      </c>
    </row>
    <row r="2166" spans="1:19" s="137" customFormat="1">
      <c r="A2166" s="137" t="s">
        <v>186</v>
      </c>
      <c r="B2166" s="137" t="s">
        <v>120</v>
      </c>
      <c r="C2166" s="137" t="s">
        <v>185</v>
      </c>
      <c r="D2166" s="137" t="s">
        <v>373</v>
      </c>
      <c r="E2166" s="137">
        <v>32961</v>
      </c>
      <c r="F2166" s="137" t="s">
        <v>5</v>
      </c>
      <c r="G2166" s="137" t="s">
        <v>28</v>
      </c>
      <c r="H2166" s="137" t="s">
        <v>341</v>
      </c>
      <c r="I2166" s="137">
        <v>513757890</v>
      </c>
      <c r="J2166" s="137" t="s">
        <v>180</v>
      </c>
      <c r="K2166" s="21">
        <v>46169.533958333333</v>
      </c>
      <c r="L2166" s="21">
        <v>46174.782060185185</v>
      </c>
      <c r="M2166" s="137" t="s">
        <v>344</v>
      </c>
      <c r="N2166" s="137" t="s">
        <v>346</v>
      </c>
      <c r="O2166" s="137" t="s">
        <v>39</v>
      </c>
      <c r="P2166" s="137">
        <v>0</v>
      </c>
      <c r="Q2166" s="137" t="s">
        <v>191</v>
      </c>
      <c r="R2166" s="137" t="s">
        <v>342</v>
      </c>
      <c r="S2166" s="137" t="s">
        <v>181</v>
      </c>
    </row>
    <row r="2167" spans="1:19" s="137" customFormat="1">
      <c r="A2167" s="137" t="s">
        <v>186</v>
      </c>
      <c r="B2167" s="137" t="s">
        <v>120</v>
      </c>
      <c r="C2167" s="137" t="s">
        <v>185</v>
      </c>
      <c r="D2167" s="137" t="s">
        <v>373</v>
      </c>
      <c r="E2167" s="137">
        <v>32961</v>
      </c>
      <c r="F2167" s="137" t="s">
        <v>5</v>
      </c>
      <c r="G2167" s="137" t="s">
        <v>28</v>
      </c>
      <c r="H2167" s="137" t="s">
        <v>341</v>
      </c>
      <c r="I2167" s="137">
        <v>513757890</v>
      </c>
      <c r="J2167" s="137" t="s">
        <v>180</v>
      </c>
      <c r="K2167" s="21">
        <v>46169.533958333333</v>
      </c>
      <c r="L2167" s="21">
        <v>46174.782060185185</v>
      </c>
      <c r="M2167" s="137" t="s">
        <v>347</v>
      </c>
      <c r="N2167" s="137" t="s">
        <v>348</v>
      </c>
      <c r="O2167" s="137" t="s">
        <v>41</v>
      </c>
      <c r="P2167" s="137">
        <v>0</v>
      </c>
      <c r="Q2167" s="137" t="s">
        <v>191</v>
      </c>
      <c r="R2167" s="137" t="s">
        <v>342</v>
      </c>
      <c r="S2167" s="137" t="s">
        <v>181</v>
      </c>
    </row>
    <row r="2168" spans="1:19" s="137" customFormat="1">
      <c r="A2168" s="137" t="s">
        <v>186</v>
      </c>
      <c r="B2168" s="137" t="s">
        <v>120</v>
      </c>
      <c r="C2168" s="137" t="s">
        <v>185</v>
      </c>
      <c r="D2168" s="137" t="s">
        <v>373</v>
      </c>
      <c r="E2168" s="137">
        <v>32961</v>
      </c>
      <c r="F2168" s="137" t="s">
        <v>5</v>
      </c>
      <c r="G2168" s="137" t="s">
        <v>28</v>
      </c>
      <c r="H2168" s="137" t="s">
        <v>341</v>
      </c>
      <c r="I2168" s="137">
        <v>513757890</v>
      </c>
      <c r="J2168" s="137" t="s">
        <v>180</v>
      </c>
      <c r="K2168" s="21">
        <v>46169.533958333333</v>
      </c>
      <c r="L2168" s="21">
        <v>46174.782060185185</v>
      </c>
      <c r="M2168" s="137" t="s">
        <v>347</v>
      </c>
      <c r="N2168" s="137" t="s">
        <v>349</v>
      </c>
      <c r="O2168" s="137" t="s">
        <v>39</v>
      </c>
      <c r="P2168" s="137">
        <v>0</v>
      </c>
      <c r="Q2168" s="137" t="s">
        <v>191</v>
      </c>
      <c r="R2168" s="137" t="s">
        <v>342</v>
      </c>
      <c r="S2168" s="137" t="s">
        <v>181</v>
      </c>
    </row>
    <row r="2169" spans="1:19" s="137" customFormat="1">
      <c r="A2169" s="137" t="s">
        <v>186</v>
      </c>
      <c r="B2169" s="137" t="s">
        <v>120</v>
      </c>
      <c r="C2169" s="137" t="s">
        <v>185</v>
      </c>
      <c r="D2169" s="137" t="s">
        <v>373</v>
      </c>
      <c r="E2169" s="137">
        <v>32961</v>
      </c>
      <c r="F2169" s="137" t="s">
        <v>5</v>
      </c>
      <c r="G2169" s="137" t="s">
        <v>28</v>
      </c>
      <c r="H2169" s="137" t="s">
        <v>341</v>
      </c>
      <c r="I2169" s="137">
        <v>513757890</v>
      </c>
      <c r="J2169" s="137" t="s">
        <v>180</v>
      </c>
      <c r="K2169" s="21">
        <v>46169.533958333333</v>
      </c>
      <c r="L2169" s="21">
        <v>46174.782060185185</v>
      </c>
      <c r="M2169" s="137" t="s">
        <v>347</v>
      </c>
      <c r="N2169" s="137" t="s">
        <v>329</v>
      </c>
      <c r="O2169" s="137" t="s">
        <v>35</v>
      </c>
      <c r="P2169" s="137">
        <v>0</v>
      </c>
      <c r="Q2169" s="137" t="s">
        <v>191</v>
      </c>
      <c r="R2169" s="137" t="s">
        <v>342</v>
      </c>
      <c r="S2169" s="137" t="s">
        <v>181</v>
      </c>
    </row>
    <row r="2170" spans="1:19" s="137" customFormat="1">
      <c r="A2170" s="137" t="s">
        <v>186</v>
      </c>
      <c r="B2170" s="137" t="s">
        <v>120</v>
      </c>
      <c r="C2170" s="137" t="s">
        <v>185</v>
      </c>
      <c r="D2170" s="137" t="s">
        <v>373</v>
      </c>
      <c r="E2170" s="137">
        <v>32961</v>
      </c>
      <c r="F2170" s="137" t="s">
        <v>5</v>
      </c>
      <c r="G2170" s="137" t="s">
        <v>28</v>
      </c>
      <c r="H2170" s="137" t="s">
        <v>341</v>
      </c>
      <c r="I2170" s="137">
        <v>513757890</v>
      </c>
      <c r="J2170" s="137" t="s">
        <v>180</v>
      </c>
      <c r="K2170" s="21">
        <v>46169.533958333333</v>
      </c>
      <c r="L2170" s="21">
        <v>46174.782060185185</v>
      </c>
      <c r="M2170" s="137" t="s">
        <v>347</v>
      </c>
      <c r="N2170" s="137" t="s">
        <v>194</v>
      </c>
      <c r="O2170" s="137" t="s">
        <v>41</v>
      </c>
      <c r="P2170" s="137">
        <v>0</v>
      </c>
      <c r="Q2170" s="137" t="s">
        <v>191</v>
      </c>
      <c r="R2170" s="137" t="s">
        <v>342</v>
      </c>
      <c r="S2170" s="137" t="s">
        <v>181</v>
      </c>
    </row>
    <row r="2171" spans="1:19" s="137" customFormat="1">
      <c r="A2171" s="137" t="s">
        <v>186</v>
      </c>
      <c r="B2171" s="137" t="s">
        <v>120</v>
      </c>
      <c r="C2171" s="137" t="s">
        <v>185</v>
      </c>
      <c r="D2171" s="137" t="s">
        <v>373</v>
      </c>
      <c r="E2171" s="137">
        <v>32961</v>
      </c>
      <c r="F2171" s="137" t="s">
        <v>5</v>
      </c>
      <c r="G2171" s="137" t="s">
        <v>28</v>
      </c>
      <c r="H2171" s="137" t="s">
        <v>341</v>
      </c>
      <c r="I2171" s="137">
        <v>513757890</v>
      </c>
      <c r="J2171" s="137" t="s">
        <v>180</v>
      </c>
      <c r="K2171" s="21">
        <v>46169.533958333333</v>
      </c>
      <c r="L2171" s="21">
        <v>46174.782060185185</v>
      </c>
      <c r="M2171" s="137" t="s">
        <v>347</v>
      </c>
      <c r="N2171" s="137" t="s">
        <v>350</v>
      </c>
      <c r="O2171" s="137" t="s">
        <v>39</v>
      </c>
      <c r="P2171" s="137">
        <v>0</v>
      </c>
      <c r="Q2171" s="137" t="s">
        <v>191</v>
      </c>
      <c r="R2171" s="137" t="s">
        <v>342</v>
      </c>
      <c r="S2171" s="137" t="s">
        <v>181</v>
      </c>
    </row>
    <row r="2172" spans="1:19" s="137" customFormat="1">
      <c r="A2172" s="137" t="s">
        <v>186</v>
      </c>
      <c r="B2172" s="137" t="s">
        <v>120</v>
      </c>
      <c r="C2172" s="137" t="s">
        <v>185</v>
      </c>
      <c r="D2172" s="137" t="s">
        <v>373</v>
      </c>
      <c r="E2172" s="137">
        <v>32961</v>
      </c>
      <c r="F2172" s="137" t="s">
        <v>5</v>
      </c>
      <c r="G2172" s="137" t="s">
        <v>28</v>
      </c>
      <c r="H2172" s="137" t="s">
        <v>341</v>
      </c>
      <c r="I2172" s="137">
        <v>513757890</v>
      </c>
      <c r="J2172" s="137" t="s">
        <v>180</v>
      </c>
      <c r="K2172" s="21">
        <v>46169.533958333333</v>
      </c>
      <c r="L2172" s="21">
        <v>46174.782060185185</v>
      </c>
      <c r="M2172" s="137" t="s">
        <v>347</v>
      </c>
      <c r="N2172" s="137" t="s">
        <v>195</v>
      </c>
      <c r="O2172" s="137" t="s">
        <v>41</v>
      </c>
      <c r="P2172" s="137">
        <v>0</v>
      </c>
      <c r="Q2172" s="137" t="s">
        <v>191</v>
      </c>
      <c r="R2172" s="137" t="s">
        <v>342</v>
      </c>
      <c r="S2172" s="137" t="s">
        <v>181</v>
      </c>
    </row>
    <row r="2173" spans="1:19" s="137" customFormat="1">
      <c r="A2173" s="137" t="s">
        <v>186</v>
      </c>
      <c r="B2173" s="137" t="s">
        <v>120</v>
      </c>
      <c r="C2173" s="137" t="s">
        <v>185</v>
      </c>
      <c r="D2173" s="137" t="s">
        <v>373</v>
      </c>
      <c r="E2173" s="137">
        <v>32961</v>
      </c>
      <c r="F2173" s="137" t="s">
        <v>5</v>
      </c>
      <c r="G2173" s="137" t="s">
        <v>28</v>
      </c>
      <c r="H2173" s="137" t="s">
        <v>341</v>
      </c>
      <c r="I2173" s="137">
        <v>513757890</v>
      </c>
      <c r="J2173" s="137" t="s">
        <v>180</v>
      </c>
      <c r="K2173" s="21">
        <v>46169.533958333333</v>
      </c>
      <c r="L2173" s="21">
        <v>46174.782060185185</v>
      </c>
      <c r="M2173" s="137" t="s">
        <v>347</v>
      </c>
      <c r="N2173" s="137" t="s">
        <v>351</v>
      </c>
      <c r="O2173" s="137" t="s">
        <v>35</v>
      </c>
      <c r="P2173" s="137">
        <v>0</v>
      </c>
      <c r="Q2173" s="137" t="s">
        <v>191</v>
      </c>
      <c r="R2173" s="137" t="s">
        <v>342</v>
      </c>
      <c r="S2173" s="137" t="s">
        <v>181</v>
      </c>
    </row>
    <row r="2174" spans="1:19" s="137" customFormat="1">
      <c r="A2174" s="137" t="s">
        <v>186</v>
      </c>
      <c r="B2174" s="137" t="s">
        <v>120</v>
      </c>
      <c r="C2174" s="137" t="s">
        <v>185</v>
      </c>
      <c r="D2174" s="137" t="s">
        <v>373</v>
      </c>
      <c r="E2174" s="137">
        <v>32961</v>
      </c>
      <c r="F2174" s="137" t="s">
        <v>5</v>
      </c>
      <c r="G2174" s="137" t="s">
        <v>28</v>
      </c>
      <c r="H2174" s="137" t="s">
        <v>341</v>
      </c>
      <c r="I2174" s="137">
        <v>513757890</v>
      </c>
      <c r="J2174" s="137" t="s">
        <v>180</v>
      </c>
      <c r="K2174" s="21">
        <v>46169.533958333333</v>
      </c>
      <c r="L2174" s="21">
        <v>46174.782060185185</v>
      </c>
      <c r="M2174" s="137" t="s">
        <v>347</v>
      </c>
      <c r="N2174" s="137" t="s">
        <v>196</v>
      </c>
      <c r="O2174" s="137" t="s">
        <v>41</v>
      </c>
      <c r="P2174" s="137">
        <v>0</v>
      </c>
      <c r="Q2174" s="137" t="s">
        <v>191</v>
      </c>
      <c r="R2174" s="137" t="s">
        <v>342</v>
      </c>
      <c r="S2174" s="137" t="s">
        <v>181</v>
      </c>
    </row>
    <row r="2175" spans="1:19" s="137" customFormat="1">
      <c r="A2175" s="137" t="s">
        <v>186</v>
      </c>
      <c r="B2175" s="137" t="s">
        <v>120</v>
      </c>
      <c r="C2175" s="137" t="s">
        <v>185</v>
      </c>
      <c r="D2175" s="137" t="s">
        <v>373</v>
      </c>
      <c r="E2175" s="137">
        <v>32961</v>
      </c>
      <c r="F2175" s="137" t="s">
        <v>5</v>
      </c>
      <c r="G2175" s="137" t="s">
        <v>28</v>
      </c>
      <c r="H2175" s="137" t="s">
        <v>341</v>
      </c>
      <c r="I2175" s="137">
        <v>513757890</v>
      </c>
      <c r="J2175" s="137" t="s">
        <v>180</v>
      </c>
      <c r="K2175" s="21">
        <v>46169.533958333333</v>
      </c>
      <c r="L2175" s="21">
        <v>46174.782060185185</v>
      </c>
      <c r="M2175" s="137" t="s">
        <v>352</v>
      </c>
      <c r="N2175" s="137" t="s">
        <v>352</v>
      </c>
      <c r="O2175" s="137" t="s">
        <v>35</v>
      </c>
      <c r="P2175" s="137">
        <v>0</v>
      </c>
      <c r="Q2175" s="137" t="s">
        <v>191</v>
      </c>
      <c r="R2175" s="137" t="s">
        <v>342</v>
      </c>
      <c r="S2175" s="137" t="s">
        <v>181</v>
      </c>
    </row>
    <row r="2176" spans="1:19" s="137" customFormat="1">
      <c r="A2176" s="137" t="s">
        <v>186</v>
      </c>
      <c r="B2176" s="137" t="s">
        <v>120</v>
      </c>
      <c r="C2176" s="137" t="s">
        <v>185</v>
      </c>
      <c r="D2176" s="137" t="s">
        <v>373</v>
      </c>
      <c r="E2176" s="137">
        <v>32961</v>
      </c>
      <c r="F2176" s="137" t="s">
        <v>5</v>
      </c>
      <c r="G2176" s="137" t="s">
        <v>28</v>
      </c>
      <c r="H2176" s="137" t="s">
        <v>341</v>
      </c>
      <c r="I2176" s="137">
        <v>513757890</v>
      </c>
      <c r="J2176" s="137" t="s">
        <v>180</v>
      </c>
      <c r="K2176" s="21">
        <v>46169.533958333333</v>
      </c>
      <c r="L2176" s="21">
        <v>46174.782060185185</v>
      </c>
      <c r="M2176" s="137" t="s">
        <v>353</v>
      </c>
      <c r="N2176" s="137" t="s">
        <v>197</v>
      </c>
      <c r="O2176" s="137" t="s">
        <v>41</v>
      </c>
      <c r="P2176" s="137">
        <v>0</v>
      </c>
      <c r="Q2176" s="137" t="s">
        <v>191</v>
      </c>
      <c r="R2176" s="137" t="s">
        <v>342</v>
      </c>
      <c r="S2176" s="137" t="s">
        <v>181</v>
      </c>
    </row>
    <row r="2177" spans="1:19" s="137" customFormat="1">
      <c r="A2177" s="137" t="s">
        <v>186</v>
      </c>
      <c r="B2177" s="137" t="s">
        <v>120</v>
      </c>
      <c r="C2177" s="137" t="s">
        <v>185</v>
      </c>
      <c r="D2177" s="137" t="s">
        <v>373</v>
      </c>
      <c r="E2177" s="137">
        <v>32961</v>
      </c>
      <c r="F2177" s="137" t="s">
        <v>5</v>
      </c>
      <c r="G2177" s="137" t="s">
        <v>28</v>
      </c>
      <c r="H2177" s="137" t="s">
        <v>341</v>
      </c>
      <c r="I2177" s="137">
        <v>513757890</v>
      </c>
      <c r="J2177" s="137" t="s">
        <v>180</v>
      </c>
      <c r="K2177" s="21">
        <v>46169.533958333333</v>
      </c>
      <c r="L2177" s="21">
        <v>46174.782060185185</v>
      </c>
      <c r="M2177" s="137" t="s">
        <v>353</v>
      </c>
      <c r="N2177" s="137" t="s">
        <v>330</v>
      </c>
      <c r="O2177" s="137" t="s">
        <v>41</v>
      </c>
      <c r="P2177" s="137">
        <v>0</v>
      </c>
      <c r="Q2177" s="137" t="s">
        <v>191</v>
      </c>
      <c r="R2177" s="137" t="s">
        <v>342</v>
      </c>
      <c r="S2177" s="137" t="s">
        <v>181</v>
      </c>
    </row>
    <row r="2178" spans="1:19" s="137" customFormat="1">
      <c r="A2178" s="137" t="s">
        <v>186</v>
      </c>
      <c r="B2178" s="137" t="s">
        <v>120</v>
      </c>
      <c r="C2178" s="137" t="s">
        <v>185</v>
      </c>
      <c r="D2178" s="137" t="s">
        <v>373</v>
      </c>
      <c r="E2178" s="137">
        <v>32961</v>
      </c>
      <c r="F2178" s="137" t="s">
        <v>5</v>
      </c>
      <c r="G2178" s="137" t="s">
        <v>28</v>
      </c>
      <c r="H2178" s="137" t="s">
        <v>341</v>
      </c>
      <c r="I2178" s="137">
        <v>513757890</v>
      </c>
      <c r="J2178" s="137" t="s">
        <v>180</v>
      </c>
      <c r="K2178" s="21">
        <v>46169.533958333333</v>
      </c>
      <c r="L2178" s="21">
        <v>46174.782060185185</v>
      </c>
      <c r="M2178" s="137" t="s">
        <v>353</v>
      </c>
      <c r="N2178" s="137" t="s">
        <v>354</v>
      </c>
      <c r="O2178" s="137" t="s">
        <v>39</v>
      </c>
      <c r="P2178" s="137">
        <v>0</v>
      </c>
      <c r="Q2178" s="137" t="s">
        <v>191</v>
      </c>
      <c r="R2178" s="137" t="s">
        <v>342</v>
      </c>
      <c r="S2178" s="137" t="s">
        <v>181</v>
      </c>
    </row>
    <row r="2179" spans="1:19" s="137" customFormat="1">
      <c r="A2179" s="137" t="s">
        <v>186</v>
      </c>
      <c r="B2179" s="137" t="s">
        <v>120</v>
      </c>
      <c r="C2179" s="137" t="s">
        <v>185</v>
      </c>
      <c r="D2179" s="137" t="s">
        <v>373</v>
      </c>
      <c r="E2179" s="137">
        <v>32961</v>
      </c>
      <c r="F2179" s="137" t="s">
        <v>5</v>
      </c>
      <c r="G2179" s="137" t="s">
        <v>28</v>
      </c>
      <c r="H2179" s="137" t="s">
        <v>341</v>
      </c>
      <c r="I2179" s="137">
        <v>513757890</v>
      </c>
      <c r="J2179" s="137" t="s">
        <v>180</v>
      </c>
      <c r="K2179" s="21">
        <v>46169.533958333333</v>
      </c>
      <c r="L2179" s="21">
        <v>46174.782060185185</v>
      </c>
      <c r="M2179" s="137" t="s">
        <v>353</v>
      </c>
      <c r="N2179" s="137" t="s">
        <v>355</v>
      </c>
      <c r="O2179" s="137" t="s">
        <v>35</v>
      </c>
      <c r="P2179" s="137">
        <v>0</v>
      </c>
      <c r="Q2179" s="137" t="s">
        <v>191</v>
      </c>
      <c r="R2179" s="137" t="s">
        <v>342</v>
      </c>
      <c r="S2179" s="137" t="s">
        <v>181</v>
      </c>
    </row>
    <row r="2180" spans="1:19" s="137" customFormat="1">
      <c r="A2180" s="137" t="s">
        <v>186</v>
      </c>
      <c r="B2180" s="137" t="s">
        <v>120</v>
      </c>
      <c r="C2180" s="137" t="s">
        <v>185</v>
      </c>
      <c r="D2180" s="137" t="s">
        <v>373</v>
      </c>
      <c r="E2180" s="137">
        <v>32961</v>
      </c>
      <c r="F2180" s="137" t="s">
        <v>5</v>
      </c>
      <c r="G2180" s="137" t="s">
        <v>28</v>
      </c>
      <c r="H2180" s="137" t="s">
        <v>341</v>
      </c>
      <c r="I2180" s="137">
        <v>513757890</v>
      </c>
      <c r="J2180" s="137" t="s">
        <v>180</v>
      </c>
      <c r="K2180" s="21">
        <v>46169.533958333333</v>
      </c>
      <c r="L2180" s="21">
        <v>46174.782060185185</v>
      </c>
      <c r="M2180" s="137" t="s">
        <v>353</v>
      </c>
      <c r="N2180" s="137" t="s">
        <v>356</v>
      </c>
      <c r="O2180" s="137" t="s">
        <v>39</v>
      </c>
      <c r="P2180" s="137">
        <v>0</v>
      </c>
      <c r="Q2180" s="137" t="s">
        <v>191</v>
      </c>
      <c r="R2180" s="137" t="s">
        <v>342</v>
      </c>
      <c r="S2180" s="137" t="s">
        <v>181</v>
      </c>
    </row>
    <row r="2181" spans="1:19" s="137" customFormat="1">
      <c r="A2181" s="137" t="s">
        <v>186</v>
      </c>
      <c r="B2181" s="137" t="s">
        <v>120</v>
      </c>
      <c r="C2181" s="137" t="s">
        <v>185</v>
      </c>
      <c r="D2181" s="137" t="s">
        <v>373</v>
      </c>
      <c r="E2181" s="137">
        <v>32961</v>
      </c>
      <c r="F2181" s="137" t="s">
        <v>5</v>
      </c>
      <c r="G2181" s="137" t="s">
        <v>28</v>
      </c>
      <c r="H2181" s="137" t="s">
        <v>341</v>
      </c>
      <c r="I2181" s="137">
        <v>513757890</v>
      </c>
      <c r="J2181" s="137" t="s">
        <v>180</v>
      </c>
      <c r="K2181" s="21">
        <v>46169.533958333333</v>
      </c>
      <c r="L2181" s="21">
        <v>46174.782060185185</v>
      </c>
      <c r="M2181" s="137" t="s">
        <v>353</v>
      </c>
      <c r="N2181" s="137" t="s">
        <v>357</v>
      </c>
      <c r="O2181" s="137" t="s">
        <v>39</v>
      </c>
      <c r="P2181" s="137">
        <v>0</v>
      </c>
      <c r="Q2181" s="137" t="s">
        <v>191</v>
      </c>
      <c r="R2181" s="137" t="s">
        <v>342</v>
      </c>
      <c r="S2181" s="137" t="s">
        <v>181</v>
      </c>
    </row>
    <row r="2182" spans="1:19" s="137" customFormat="1">
      <c r="A2182" s="137" t="s">
        <v>186</v>
      </c>
      <c r="B2182" s="137" t="s">
        <v>120</v>
      </c>
      <c r="C2182" s="137" t="s">
        <v>185</v>
      </c>
      <c r="D2182" s="137" t="s">
        <v>373</v>
      </c>
      <c r="E2182" s="137">
        <v>32961</v>
      </c>
      <c r="F2182" s="137" t="s">
        <v>5</v>
      </c>
      <c r="G2182" s="137" t="s">
        <v>28</v>
      </c>
      <c r="H2182" s="137" t="s">
        <v>341</v>
      </c>
      <c r="I2182" s="137">
        <v>513757890</v>
      </c>
      <c r="J2182" s="137" t="s">
        <v>180</v>
      </c>
      <c r="K2182" s="21">
        <v>46169.533958333333</v>
      </c>
      <c r="L2182" s="21">
        <v>46174.782060185185</v>
      </c>
      <c r="M2182" s="137" t="s">
        <v>358</v>
      </c>
      <c r="N2182" s="137" t="s">
        <v>359</v>
      </c>
      <c r="O2182" s="137" t="s">
        <v>39</v>
      </c>
      <c r="P2182" s="137">
        <v>0</v>
      </c>
      <c r="Q2182" s="137" t="s">
        <v>191</v>
      </c>
      <c r="R2182" s="137" t="s">
        <v>342</v>
      </c>
      <c r="S2182" s="137" t="s">
        <v>181</v>
      </c>
    </row>
    <row r="2183" spans="1:19" s="137" customFormat="1">
      <c r="A2183" s="137" t="s">
        <v>186</v>
      </c>
      <c r="B2183" s="137" t="s">
        <v>120</v>
      </c>
      <c r="C2183" s="137" t="s">
        <v>185</v>
      </c>
      <c r="D2183" s="137" t="s">
        <v>373</v>
      </c>
      <c r="E2183" s="137">
        <v>32961</v>
      </c>
      <c r="F2183" s="137" t="s">
        <v>5</v>
      </c>
      <c r="G2183" s="137" t="s">
        <v>28</v>
      </c>
      <c r="H2183" s="137" t="s">
        <v>341</v>
      </c>
      <c r="I2183" s="137">
        <v>513757890</v>
      </c>
      <c r="J2183" s="137" t="s">
        <v>180</v>
      </c>
      <c r="K2183" s="21">
        <v>46169.533958333333</v>
      </c>
      <c r="L2183" s="21">
        <v>46174.782060185185</v>
      </c>
      <c r="M2183" s="137" t="s">
        <v>358</v>
      </c>
      <c r="N2183" s="137" t="s">
        <v>360</v>
      </c>
      <c r="O2183" s="137" t="s">
        <v>35</v>
      </c>
      <c r="P2183" s="137">
        <v>0</v>
      </c>
      <c r="Q2183" s="137" t="s">
        <v>191</v>
      </c>
      <c r="R2183" s="137" t="s">
        <v>342</v>
      </c>
      <c r="S2183" s="137" t="s">
        <v>181</v>
      </c>
    </row>
    <row r="2184" spans="1:19" s="137" customFormat="1">
      <c r="A2184" s="137" t="s">
        <v>186</v>
      </c>
      <c r="B2184" s="137" t="s">
        <v>120</v>
      </c>
      <c r="C2184" s="137" t="s">
        <v>185</v>
      </c>
      <c r="D2184" s="137" t="s">
        <v>373</v>
      </c>
      <c r="E2184" s="137">
        <v>32961</v>
      </c>
      <c r="F2184" s="137" t="s">
        <v>5</v>
      </c>
      <c r="G2184" s="137" t="s">
        <v>28</v>
      </c>
      <c r="H2184" s="137" t="s">
        <v>341</v>
      </c>
      <c r="I2184" s="137">
        <v>513757890</v>
      </c>
      <c r="J2184" s="137" t="s">
        <v>180</v>
      </c>
      <c r="K2184" s="21">
        <v>46169.533958333333</v>
      </c>
      <c r="L2184" s="21">
        <v>46174.782060185185</v>
      </c>
      <c r="M2184" s="137" t="s">
        <v>358</v>
      </c>
      <c r="N2184" s="137" t="s">
        <v>361</v>
      </c>
      <c r="O2184" s="137" t="s">
        <v>41</v>
      </c>
      <c r="P2184" s="137">
        <v>0</v>
      </c>
      <c r="Q2184" s="137" t="s">
        <v>191</v>
      </c>
      <c r="R2184" s="137" t="s">
        <v>342</v>
      </c>
      <c r="S2184" s="137" t="s">
        <v>181</v>
      </c>
    </row>
    <row r="2185" spans="1:19" s="137" customFormat="1">
      <c r="A2185" s="137" t="s">
        <v>186</v>
      </c>
      <c r="B2185" s="137" t="s">
        <v>120</v>
      </c>
      <c r="C2185" s="137" t="s">
        <v>185</v>
      </c>
      <c r="D2185" s="137" t="s">
        <v>373</v>
      </c>
      <c r="E2185" s="137">
        <v>32961</v>
      </c>
      <c r="F2185" s="137" t="s">
        <v>5</v>
      </c>
      <c r="G2185" s="137" t="s">
        <v>28</v>
      </c>
      <c r="H2185" s="137" t="s">
        <v>341</v>
      </c>
      <c r="I2185" s="137">
        <v>513757890</v>
      </c>
      <c r="J2185" s="137" t="s">
        <v>180</v>
      </c>
      <c r="K2185" s="21">
        <v>46169.533958333333</v>
      </c>
      <c r="L2185" s="21">
        <v>46174.782060185185</v>
      </c>
      <c r="M2185" s="137" t="s">
        <v>362</v>
      </c>
      <c r="N2185" s="137" t="s">
        <v>363</v>
      </c>
      <c r="O2185" s="137" t="s">
        <v>37</v>
      </c>
      <c r="P2185" s="137">
        <v>0</v>
      </c>
      <c r="Q2185" s="137" t="s">
        <v>191</v>
      </c>
      <c r="R2185" s="137" t="s">
        <v>342</v>
      </c>
      <c r="S2185" s="137" t="s">
        <v>181</v>
      </c>
    </row>
    <row r="2186" spans="1:19" s="137" customFormat="1">
      <c r="A2186" s="137" t="s">
        <v>186</v>
      </c>
      <c r="B2186" s="137" t="s">
        <v>120</v>
      </c>
      <c r="C2186" s="137" t="s">
        <v>185</v>
      </c>
      <c r="D2186" s="137" t="s">
        <v>373</v>
      </c>
      <c r="E2186" s="137">
        <v>32961</v>
      </c>
      <c r="F2186" s="137" t="s">
        <v>5</v>
      </c>
      <c r="G2186" s="137" t="s">
        <v>28</v>
      </c>
      <c r="H2186" s="137" t="s">
        <v>341</v>
      </c>
      <c r="I2186" s="137">
        <v>513757890</v>
      </c>
      <c r="J2186" s="137" t="s">
        <v>180</v>
      </c>
      <c r="K2186" s="21">
        <v>46169.533958333333</v>
      </c>
      <c r="L2186" s="21">
        <v>46174.782060185185</v>
      </c>
      <c r="M2186" s="137" t="s">
        <v>364</v>
      </c>
      <c r="N2186" s="137" t="s">
        <v>365</v>
      </c>
      <c r="O2186" s="137" t="s">
        <v>35</v>
      </c>
      <c r="P2186" s="137">
        <v>0</v>
      </c>
      <c r="Q2186" s="137" t="s">
        <v>191</v>
      </c>
      <c r="R2186" s="137" t="s">
        <v>342</v>
      </c>
      <c r="S2186" s="137" t="s">
        <v>181</v>
      </c>
    </row>
    <row r="2187" spans="1:19" s="137" customFormat="1">
      <c r="A2187" s="137" t="s">
        <v>186</v>
      </c>
      <c r="B2187" s="137" t="s">
        <v>120</v>
      </c>
      <c r="C2187" s="137" t="s">
        <v>185</v>
      </c>
      <c r="D2187" s="137" t="s">
        <v>373</v>
      </c>
      <c r="E2187" s="137">
        <v>32961</v>
      </c>
      <c r="F2187" s="137" t="s">
        <v>5</v>
      </c>
      <c r="G2187" s="137" t="s">
        <v>28</v>
      </c>
      <c r="H2187" s="137" t="s">
        <v>341</v>
      </c>
      <c r="I2187" s="137">
        <v>513757890</v>
      </c>
      <c r="J2187" s="137" t="s">
        <v>180</v>
      </c>
      <c r="K2187" s="21">
        <v>46169.533958333333</v>
      </c>
      <c r="L2187" s="21">
        <v>46174.782060185185</v>
      </c>
      <c r="M2187" s="137" t="s">
        <v>364</v>
      </c>
      <c r="N2187" s="137" t="s">
        <v>366</v>
      </c>
      <c r="O2187" s="137" t="s">
        <v>35</v>
      </c>
      <c r="P2187" s="137">
        <v>0</v>
      </c>
      <c r="Q2187" s="137" t="s">
        <v>191</v>
      </c>
      <c r="R2187" s="137" t="s">
        <v>342</v>
      </c>
      <c r="S2187" s="137" t="s">
        <v>181</v>
      </c>
    </row>
    <row r="2188" spans="1:19" s="137" customFormat="1">
      <c r="A2188" s="137" t="s">
        <v>186</v>
      </c>
      <c r="B2188" s="137" t="s">
        <v>120</v>
      </c>
      <c r="C2188" s="137" t="s">
        <v>185</v>
      </c>
      <c r="D2188" s="137" t="s">
        <v>373</v>
      </c>
      <c r="E2188" s="137">
        <v>32961</v>
      </c>
      <c r="F2188" s="137" t="s">
        <v>5</v>
      </c>
      <c r="G2188" s="137" t="s">
        <v>28</v>
      </c>
      <c r="H2188" s="137" t="s">
        <v>341</v>
      </c>
      <c r="I2188" s="137">
        <v>513757890</v>
      </c>
      <c r="J2188" s="137" t="s">
        <v>180</v>
      </c>
      <c r="K2188" s="21">
        <v>46169.533958333333</v>
      </c>
      <c r="L2188" s="21">
        <v>46174.782060185185</v>
      </c>
      <c r="M2188" s="137" t="s">
        <v>364</v>
      </c>
      <c r="N2188" s="137" t="s">
        <v>367</v>
      </c>
      <c r="O2188" s="137" t="s">
        <v>41</v>
      </c>
      <c r="P2188" s="137">
        <v>0</v>
      </c>
      <c r="Q2188" s="137" t="s">
        <v>191</v>
      </c>
      <c r="R2188" s="137" t="s">
        <v>342</v>
      </c>
      <c r="S2188" s="137" t="s">
        <v>181</v>
      </c>
    </row>
    <row r="2189" spans="1:19" s="137" customFormat="1">
      <c r="A2189" s="137" t="s">
        <v>186</v>
      </c>
      <c r="B2189" s="137" t="s">
        <v>10</v>
      </c>
      <c r="C2189" s="137" t="s">
        <v>185</v>
      </c>
      <c r="D2189" s="137" t="s">
        <v>331</v>
      </c>
      <c r="E2189" s="137">
        <v>32462</v>
      </c>
      <c r="F2189" s="137" t="s">
        <v>5</v>
      </c>
      <c r="G2189" s="137" t="s">
        <v>28</v>
      </c>
      <c r="H2189" s="137" t="s">
        <v>341</v>
      </c>
      <c r="I2189" s="137">
        <v>514009852</v>
      </c>
      <c r="J2189" s="137" t="s">
        <v>224</v>
      </c>
      <c r="K2189" s="21">
        <v>46173.338761574072</v>
      </c>
      <c r="L2189" s="21">
        <v>46174.783831018518</v>
      </c>
      <c r="M2189" s="137" t="s">
        <v>287</v>
      </c>
      <c r="N2189" s="137" t="s">
        <v>287</v>
      </c>
      <c r="O2189" s="137" t="s">
        <v>35</v>
      </c>
      <c r="P2189" s="137">
        <v>0</v>
      </c>
      <c r="Q2189" s="137" t="s">
        <v>191</v>
      </c>
      <c r="R2189" s="137" t="s">
        <v>342</v>
      </c>
    </row>
    <row r="2190" spans="1:19" s="137" customFormat="1">
      <c r="A2190" s="137" t="s">
        <v>186</v>
      </c>
      <c r="B2190" s="137" t="s">
        <v>10</v>
      </c>
      <c r="C2190" s="137" t="s">
        <v>185</v>
      </c>
      <c r="D2190" s="137" t="s">
        <v>331</v>
      </c>
      <c r="E2190" s="137">
        <v>32462</v>
      </c>
      <c r="F2190" s="137" t="s">
        <v>5</v>
      </c>
      <c r="G2190" s="137" t="s">
        <v>28</v>
      </c>
      <c r="H2190" s="137" t="s">
        <v>341</v>
      </c>
      <c r="I2190" s="137">
        <v>514009852</v>
      </c>
      <c r="J2190" s="137" t="s">
        <v>224</v>
      </c>
      <c r="K2190" s="21">
        <v>46173.338761574072</v>
      </c>
      <c r="L2190" s="21">
        <v>46174.783831018518</v>
      </c>
      <c r="M2190" s="137" t="s">
        <v>343</v>
      </c>
      <c r="N2190" s="137" t="s">
        <v>288</v>
      </c>
      <c r="O2190" s="137" t="s">
        <v>39</v>
      </c>
      <c r="P2190" s="137">
        <v>0</v>
      </c>
      <c r="Q2190" s="137" t="s">
        <v>191</v>
      </c>
      <c r="R2190" s="137" t="s">
        <v>342</v>
      </c>
    </row>
    <row r="2191" spans="1:19" s="137" customFormat="1">
      <c r="A2191" s="137" t="s">
        <v>186</v>
      </c>
      <c r="B2191" s="137" t="s">
        <v>10</v>
      </c>
      <c r="C2191" s="137" t="s">
        <v>185</v>
      </c>
      <c r="D2191" s="137" t="s">
        <v>331</v>
      </c>
      <c r="E2191" s="137">
        <v>32462</v>
      </c>
      <c r="F2191" s="137" t="s">
        <v>5</v>
      </c>
      <c r="G2191" s="137" t="s">
        <v>28</v>
      </c>
      <c r="H2191" s="137" t="s">
        <v>341</v>
      </c>
      <c r="I2191" s="137">
        <v>514009852</v>
      </c>
      <c r="J2191" s="137" t="s">
        <v>224</v>
      </c>
      <c r="K2191" s="21">
        <v>46173.338761574072</v>
      </c>
      <c r="L2191" s="21">
        <v>46174.783831018518</v>
      </c>
      <c r="M2191" s="137" t="s">
        <v>343</v>
      </c>
      <c r="N2191" s="137" t="s">
        <v>193</v>
      </c>
      <c r="O2191" s="137" t="s">
        <v>35</v>
      </c>
      <c r="P2191" s="137">
        <v>0</v>
      </c>
      <c r="Q2191" s="137" t="s">
        <v>191</v>
      </c>
      <c r="R2191" s="137" t="s">
        <v>342</v>
      </c>
    </row>
    <row r="2192" spans="1:19" s="137" customFormat="1">
      <c r="A2192" s="137" t="s">
        <v>186</v>
      </c>
      <c r="B2192" s="137" t="s">
        <v>10</v>
      </c>
      <c r="C2192" s="137" t="s">
        <v>185</v>
      </c>
      <c r="D2192" s="137" t="s">
        <v>331</v>
      </c>
      <c r="E2192" s="137">
        <v>32462</v>
      </c>
      <c r="F2192" s="137" t="s">
        <v>5</v>
      </c>
      <c r="G2192" s="137" t="s">
        <v>28</v>
      </c>
      <c r="H2192" s="137" t="s">
        <v>341</v>
      </c>
      <c r="I2192" s="137">
        <v>514009852</v>
      </c>
      <c r="J2192" s="137" t="s">
        <v>224</v>
      </c>
      <c r="K2192" s="21">
        <v>46173.338761574072</v>
      </c>
      <c r="L2192" s="21">
        <v>46174.783831018518</v>
      </c>
      <c r="M2192" s="137" t="s">
        <v>344</v>
      </c>
      <c r="N2192" s="137" t="s">
        <v>345</v>
      </c>
      <c r="O2192" s="137" t="s">
        <v>39</v>
      </c>
      <c r="P2192" s="137">
        <v>0</v>
      </c>
      <c r="Q2192" s="137" t="s">
        <v>191</v>
      </c>
      <c r="R2192" s="137" t="s">
        <v>342</v>
      </c>
    </row>
    <row r="2193" spans="1:18" s="137" customFormat="1">
      <c r="A2193" s="137" t="s">
        <v>186</v>
      </c>
      <c r="B2193" s="137" t="s">
        <v>10</v>
      </c>
      <c r="C2193" s="137" t="s">
        <v>185</v>
      </c>
      <c r="D2193" s="137" t="s">
        <v>331</v>
      </c>
      <c r="E2193" s="137">
        <v>32462</v>
      </c>
      <c r="F2193" s="137" t="s">
        <v>5</v>
      </c>
      <c r="G2193" s="137" t="s">
        <v>28</v>
      </c>
      <c r="H2193" s="137" t="s">
        <v>341</v>
      </c>
      <c r="I2193" s="137">
        <v>514009852</v>
      </c>
      <c r="J2193" s="137" t="s">
        <v>224</v>
      </c>
      <c r="K2193" s="21">
        <v>46173.338761574072</v>
      </c>
      <c r="L2193" s="21">
        <v>46174.783831018518</v>
      </c>
      <c r="M2193" s="137" t="s">
        <v>344</v>
      </c>
      <c r="N2193" s="137" t="s">
        <v>346</v>
      </c>
      <c r="O2193" s="137" t="s">
        <v>39</v>
      </c>
      <c r="P2193" s="137">
        <v>0</v>
      </c>
      <c r="Q2193" s="137" t="s">
        <v>191</v>
      </c>
      <c r="R2193" s="137" t="s">
        <v>342</v>
      </c>
    </row>
    <row r="2194" spans="1:18" s="137" customFormat="1">
      <c r="A2194" s="137" t="s">
        <v>186</v>
      </c>
      <c r="B2194" s="137" t="s">
        <v>10</v>
      </c>
      <c r="C2194" s="137" t="s">
        <v>185</v>
      </c>
      <c r="D2194" s="137" t="s">
        <v>331</v>
      </c>
      <c r="E2194" s="137">
        <v>32462</v>
      </c>
      <c r="F2194" s="137" t="s">
        <v>5</v>
      </c>
      <c r="G2194" s="137" t="s">
        <v>28</v>
      </c>
      <c r="H2194" s="137" t="s">
        <v>341</v>
      </c>
      <c r="I2194" s="137">
        <v>514009852</v>
      </c>
      <c r="J2194" s="137" t="s">
        <v>224</v>
      </c>
      <c r="K2194" s="21">
        <v>46173.338761574072</v>
      </c>
      <c r="L2194" s="21">
        <v>46174.783831018518</v>
      </c>
      <c r="M2194" s="137" t="s">
        <v>347</v>
      </c>
      <c r="N2194" s="137" t="s">
        <v>348</v>
      </c>
      <c r="O2194" s="137" t="s">
        <v>41</v>
      </c>
      <c r="P2194" s="137">
        <v>0</v>
      </c>
      <c r="Q2194" s="137" t="s">
        <v>191</v>
      </c>
      <c r="R2194" s="137" t="s">
        <v>342</v>
      </c>
    </row>
    <row r="2195" spans="1:18" s="137" customFormat="1">
      <c r="A2195" s="137" t="s">
        <v>186</v>
      </c>
      <c r="B2195" s="137" t="s">
        <v>10</v>
      </c>
      <c r="C2195" s="137" t="s">
        <v>185</v>
      </c>
      <c r="D2195" s="137" t="s">
        <v>331</v>
      </c>
      <c r="E2195" s="137">
        <v>32462</v>
      </c>
      <c r="F2195" s="137" t="s">
        <v>5</v>
      </c>
      <c r="G2195" s="137" t="s">
        <v>28</v>
      </c>
      <c r="H2195" s="137" t="s">
        <v>341</v>
      </c>
      <c r="I2195" s="137">
        <v>514009852</v>
      </c>
      <c r="J2195" s="137" t="s">
        <v>224</v>
      </c>
      <c r="K2195" s="21">
        <v>46173.338761574072</v>
      </c>
      <c r="L2195" s="21">
        <v>46174.783831018518</v>
      </c>
      <c r="M2195" s="137" t="s">
        <v>347</v>
      </c>
      <c r="N2195" s="137" t="s">
        <v>349</v>
      </c>
      <c r="O2195" s="137" t="s">
        <v>39</v>
      </c>
      <c r="P2195" s="137">
        <v>0</v>
      </c>
      <c r="Q2195" s="137" t="s">
        <v>191</v>
      </c>
      <c r="R2195" s="137" t="s">
        <v>342</v>
      </c>
    </row>
    <row r="2196" spans="1:18" s="137" customFormat="1">
      <c r="A2196" s="137" t="s">
        <v>186</v>
      </c>
      <c r="B2196" s="137" t="s">
        <v>10</v>
      </c>
      <c r="C2196" s="137" t="s">
        <v>185</v>
      </c>
      <c r="D2196" s="137" t="s">
        <v>331</v>
      </c>
      <c r="E2196" s="137">
        <v>32462</v>
      </c>
      <c r="F2196" s="137" t="s">
        <v>5</v>
      </c>
      <c r="G2196" s="137" t="s">
        <v>28</v>
      </c>
      <c r="H2196" s="137" t="s">
        <v>341</v>
      </c>
      <c r="I2196" s="137">
        <v>514009852</v>
      </c>
      <c r="J2196" s="137" t="s">
        <v>224</v>
      </c>
      <c r="K2196" s="21">
        <v>46173.338761574072</v>
      </c>
      <c r="L2196" s="21">
        <v>46174.783831018518</v>
      </c>
      <c r="M2196" s="137" t="s">
        <v>347</v>
      </c>
      <c r="N2196" s="137" t="s">
        <v>329</v>
      </c>
      <c r="O2196" s="137" t="s">
        <v>35</v>
      </c>
      <c r="P2196" s="137">
        <v>0</v>
      </c>
      <c r="Q2196" s="137" t="s">
        <v>191</v>
      </c>
      <c r="R2196" s="137" t="s">
        <v>342</v>
      </c>
    </row>
    <row r="2197" spans="1:18" s="137" customFormat="1">
      <c r="A2197" s="137" t="s">
        <v>186</v>
      </c>
      <c r="B2197" s="137" t="s">
        <v>10</v>
      </c>
      <c r="C2197" s="137" t="s">
        <v>185</v>
      </c>
      <c r="D2197" s="137" t="s">
        <v>331</v>
      </c>
      <c r="E2197" s="137">
        <v>32462</v>
      </c>
      <c r="F2197" s="137" t="s">
        <v>5</v>
      </c>
      <c r="G2197" s="137" t="s">
        <v>28</v>
      </c>
      <c r="H2197" s="137" t="s">
        <v>341</v>
      </c>
      <c r="I2197" s="137">
        <v>514009852</v>
      </c>
      <c r="J2197" s="137" t="s">
        <v>224</v>
      </c>
      <c r="K2197" s="21">
        <v>46173.338761574072</v>
      </c>
      <c r="L2197" s="21">
        <v>46174.783831018518</v>
      </c>
      <c r="M2197" s="137" t="s">
        <v>347</v>
      </c>
      <c r="N2197" s="137" t="s">
        <v>194</v>
      </c>
      <c r="O2197" s="137" t="s">
        <v>41</v>
      </c>
      <c r="P2197" s="137">
        <v>0</v>
      </c>
      <c r="Q2197" s="137" t="s">
        <v>191</v>
      </c>
      <c r="R2197" s="137" t="s">
        <v>342</v>
      </c>
    </row>
    <row r="2198" spans="1:18" s="137" customFormat="1">
      <c r="A2198" s="137" t="s">
        <v>186</v>
      </c>
      <c r="B2198" s="137" t="s">
        <v>10</v>
      </c>
      <c r="C2198" s="137" t="s">
        <v>185</v>
      </c>
      <c r="D2198" s="137" t="s">
        <v>331</v>
      </c>
      <c r="E2198" s="137">
        <v>32462</v>
      </c>
      <c r="F2198" s="137" t="s">
        <v>5</v>
      </c>
      <c r="G2198" s="137" t="s">
        <v>28</v>
      </c>
      <c r="H2198" s="137" t="s">
        <v>341</v>
      </c>
      <c r="I2198" s="137">
        <v>514009852</v>
      </c>
      <c r="J2198" s="137" t="s">
        <v>224</v>
      </c>
      <c r="K2198" s="21">
        <v>46173.338761574072</v>
      </c>
      <c r="L2198" s="21">
        <v>46174.783831018518</v>
      </c>
      <c r="M2198" s="137" t="s">
        <v>347</v>
      </c>
      <c r="N2198" s="137" t="s">
        <v>350</v>
      </c>
      <c r="O2198" s="137" t="s">
        <v>39</v>
      </c>
      <c r="P2198" s="137">
        <v>0</v>
      </c>
      <c r="Q2198" s="137" t="s">
        <v>191</v>
      </c>
      <c r="R2198" s="137" t="s">
        <v>342</v>
      </c>
    </row>
    <row r="2199" spans="1:18" s="137" customFormat="1">
      <c r="A2199" s="137" t="s">
        <v>186</v>
      </c>
      <c r="B2199" s="137" t="s">
        <v>10</v>
      </c>
      <c r="C2199" s="137" t="s">
        <v>185</v>
      </c>
      <c r="D2199" s="137" t="s">
        <v>331</v>
      </c>
      <c r="E2199" s="137">
        <v>32462</v>
      </c>
      <c r="F2199" s="137" t="s">
        <v>5</v>
      </c>
      <c r="G2199" s="137" t="s">
        <v>28</v>
      </c>
      <c r="H2199" s="137" t="s">
        <v>341</v>
      </c>
      <c r="I2199" s="137">
        <v>514009852</v>
      </c>
      <c r="J2199" s="137" t="s">
        <v>224</v>
      </c>
      <c r="K2199" s="21">
        <v>46173.338761574072</v>
      </c>
      <c r="L2199" s="21">
        <v>46174.783831018518</v>
      </c>
      <c r="M2199" s="137" t="s">
        <v>347</v>
      </c>
      <c r="N2199" s="137" t="s">
        <v>195</v>
      </c>
      <c r="O2199" s="137" t="s">
        <v>41</v>
      </c>
      <c r="P2199" s="137">
        <v>0</v>
      </c>
      <c r="Q2199" s="137" t="s">
        <v>191</v>
      </c>
      <c r="R2199" s="137" t="s">
        <v>342</v>
      </c>
    </row>
    <row r="2200" spans="1:18" s="137" customFormat="1">
      <c r="A2200" s="137" t="s">
        <v>186</v>
      </c>
      <c r="B2200" s="137" t="s">
        <v>10</v>
      </c>
      <c r="C2200" s="137" t="s">
        <v>185</v>
      </c>
      <c r="D2200" s="137" t="s">
        <v>331</v>
      </c>
      <c r="E2200" s="137">
        <v>32462</v>
      </c>
      <c r="F2200" s="137" t="s">
        <v>5</v>
      </c>
      <c r="G2200" s="137" t="s">
        <v>28</v>
      </c>
      <c r="H2200" s="137" t="s">
        <v>341</v>
      </c>
      <c r="I2200" s="137">
        <v>514009852</v>
      </c>
      <c r="J2200" s="137" t="s">
        <v>224</v>
      </c>
      <c r="K2200" s="21">
        <v>46173.338761574072</v>
      </c>
      <c r="L2200" s="21">
        <v>46174.783831018518</v>
      </c>
      <c r="M2200" s="137" t="s">
        <v>347</v>
      </c>
      <c r="N2200" s="137" t="s">
        <v>351</v>
      </c>
      <c r="O2200" s="137" t="s">
        <v>35</v>
      </c>
      <c r="P2200" s="137">
        <v>0</v>
      </c>
      <c r="Q2200" s="137" t="s">
        <v>191</v>
      </c>
      <c r="R2200" s="137" t="s">
        <v>342</v>
      </c>
    </row>
    <row r="2201" spans="1:18" s="137" customFormat="1">
      <c r="A2201" s="137" t="s">
        <v>186</v>
      </c>
      <c r="B2201" s="137" t="s">
        <v>10</v>
      </c>
      <c r="C2201" s="137" t="s">
        <v>185</v>
      </c>
      <c r="D2201" s="137" t="s">
        <v>331</v>
      </c>
      <c r="E2201" s="137">
        <v>32462</v>
      </c>
      <c r="F2201" s="137" t="s">
        <v>5</v>
      </c>
      <c r="G2201" s="137" t="s">
        <v>28</v>
      </c>
      <c r="H2201" s="137" t="s">
        <v>341</v>
      </c>
      <c r="I2201" s="137">
        <v>514009852</v>
      </c>
      <c r="J2201" s="137" t="s">
        <v>224</v>
      </c>
      <c r="K2201" s="21">
        <v>46173.338761574072</v>
      </c>
      <c r="L2201" s="21">
        <v>46174.783831018518</v>
      </c>
      <c r="M2201" s="137" t="s">
        <v>347</v>
      </c>
      <c r="N2201" s="137" t="s">
        <v>196</v>
      </c>
      <c r="O2201" s="137" t="s">
        <v>41</v>
      </c>
      <c r="P2201" s="137">
        <v>0</v>
      </c>
      <c r="Q2201" s="137" t="s">
        <v>191</v>
      </c>
      <c r="R2201" s="137" t="s">
        <v>342</v>
      </c>
    </row>
    <row r="2202" spans="1:18" s="137" customFormat="1">
      <c r="A2202" s="137" t="s">
        <v>186</v>
      </c>
      <c r="B2202" s="137" t="s">
        <v>10</v>
      </c>
      <c r="C2202" s="137" t="s">
        <v>185</v>
      </c>
      <c r="D2202" s="137" t="s">
        <v>331</v>
      </c>
      <c r="E2202" s="137">
        <v>32462</v>
      </c>
      <c r="F2202" s="137" t="s">
        <v>5</v>
      </c>
      <c r="G2202" s="137" t="s">
        <v>28</v>
      </c>
      <c r="H2202" s="137" t="s">
        <v>341</v>
      </c>
      <c r="I2202" s="137">
        <v>514009852</v>
      </c>
      <c r="J2202" s="137" t="s">
        <v>224</v>
      </c>
      <c r="K2202" s="21">
        <v>46173.338761574072</v>
      </c>
      <c r="L2202" s="21">
        <v>46174.783831018518</v>
      </c>
      <c r="M2202" s="137" t="s">
        <v>352</v>
      </c>
      <c r="N2202" s="137" t="s">
        <v>352</v>
      </c>
      <c r="O2202" s="137" t="s">
        <v>35</v>
      </c>
      <c r="P2202" s="137">
        <v>0</v>
      </c>
      <c r="Q2202" s="137" t="s">
        <v>191</v>
      </c>
      <c r="R2202" s="137" t="s">
        <v>342</v>
      </c>
    </row>
    <row r="2203" spans="1:18" s="137" customFormat="1">
      <c r="A2203" s="137" t="s">
        <v>186</v>
      </c>
      <c r="B2203" s="137" t="s">
        <v>10</v>
      </c>
      <c r="C2203" s="137" t="s">
        <v>185</v>
      </c>
      <c r="D2203" s="137" t="s">
        <v>331</v>
      </c>
      <c r="E2203" s="137">
        <v>32462</v>
      </c>
      <c r="F2203" s="137" t="s">
        <v>5</v>
      </c>
      <c r="G2203" s="137" t="s">
        <v>28</v>
      </c>
      <c r="H2203" s="137" t="s">
        <v>341</v>
      </c>
      <c r="I2203" s="137">
        <v>514009852</v>
      </c>
      <c r="J2203" s="137" t="s">
        <v>224</v>
      </c>
      <c r="K2203" s="21">
        <v>46173.338761574072</v>
      </c>
      <c r="L2203" s="21">
        <v>46174.783831018518</v>
      </c>
      <c r="M2203" s="137" t="s">
        <v>353</v>
      </c>
      <c r="N2203" s="137" t="s">
        <v>197</v>
      </c>
      <c r="O2203" s="137" t="s">
        <v>41</v>
      </c>
      <c r="P2203" s="137">
        <v>0</v>
      </c>
      <c r="Q2203" s="137" t="s">
        <v>191</v>
      </c>
      <c r="R2203" s="137" t="s">
        <v>342</v>
      </c>
    </row>
    <row r="2204" spans="1:18" s="137" customFormat="1">
      <c r="A2204" s="137" t="s">
        <v>186</v>
      </c>
      <c r="B2204" s="137" t="s">
        <v>10</v>
      </c>
      <c r="C2204" s="137" t="s">
        <v>185</v>
      </c>
      <c r="D2204" s="137" t="s">
        <v>331</v>
      </c>
      <c r="E2204" s="137">
        <v>32462</v>
      </c>
      <c r="F2204" s="137" t="s">
        <v>5</v>
      </c>
      <c r="G2204" s="137" t="s">
        <v>28</v>
      </c>
      <c r="H2204" s="137" t="s">
        <v>341</v>
      </c>
      <c r="I2204" s="137">
        <v>514009852</v>
      </c>
      <c r="J2204" s="137" t="s">
        <v>224</v>
      </c>
      <c r="K2204" s="21">
        <v>46173.338761574072</v>
      </c>
      <c r="L2204" s="21">
        <v>46174.783831018518</v>
      </c>
      <c r="M2204" s="137" t="s">
        <v>353</v>
      </c>
      <c r="N2204" s="137" t="s">
        <v>330</v>
      </c>
      <c r="O2204" s="137" t="s">
        <v>41</v>
      </c>
      <c r="P2204" s="137">
        <v>0</v>
      </c>
      <c r="Q2204" s="137" t="s">
        <v>191</v>
      </c>
      <c r="R2204" s="137" t="s">
        <v>342</v>
      </c>
    </row>
    <row r="2205" spans="1:18" s="137" customFormat="1">
      <c r="A2205" s="137" t="s">
        <v>186</v>
      </c>
      <c r="B2205" s="137" t="s">
        <v>10</v>
      </c>
      <c r="C2205" s="137" t="s">
        <v>185</v>
      </c>
      <c r="D2205" s="137" t="s">
        <v>331</v>
      </c>
      <c r="E2205" s="137">
        <v>32462</v>
      </c>
      <c r="F2205" s="137" t="s">
        <v>5</v>
      </c>
      <c r="G2205" s="137" t="s">
        <v>28</v>
      </c>
      <c r="H2205" s="137" t="s">
        <v>341</v>
      </c>
      <c r="I2205" s="137">
        <v>514009852</v>
      </c>
      <c r="J2205" s="137" t="s">
        <v>224</v>
      </c>
      <c r="K2205" s="21">
        <v>46173.338761574072</v>
      </c>
      <c r="L2205" s="21">
        <v>46174.783831018518</v>
      </c>
      <c r="M2205" s="137" t="s">
        <v>353</v>
      </c>
      <c r="N2205" s="137" t="s">
        <v>354</v>
      </c>
      <c r="O2205" s="137" t="s">
        <v>39</v>
      </c>
      <c r="P2205" s="137">
        <v>0</v>
      </c>
      <c r="Q2205" s="137" t="s">
        <v>191</v>
      </c>
      <c r="R2205" s="137" t="s">
        <v>342</v>
      </c>
    </row>
    <row r="2206" spans="1:18" s="137" customFormat="1">
      <c r="A2206" s="137" t="s">
        <v>186</v>
      </c>
      <c r="B2206" s="137" t="s">
        <v>10</v>
      </c>
      <c r="C2206" s="137" t="s">
        <v>185</v>
      </c>
      <c r="D2206" s="137" t="s">
        <v>331</v>
      </c>
      <c r="E2206" s="137">
        <v>32462</v>
      </c>
      <c r="F2206" s="137" t="s">
        <v>5</v>
      </c>
      <c r="G2206" s="137" t="s">
        <v>28</v>
      </c>
      <c r="H2206" s="137" t="s">
        <v>341</v>
      </c>
      <c r="I2206" s="137">
        <v>514009852</v>
      </c>
      <c r="J2206" s="137" t="s">
        <v>224</v>
      </c>
      <c r="K2206" s="21">
        <v>46173.338761574072</v>
      </c>
      <c r="L2206" s="21">
        <v>46174.783831018518</v>
      </c>
      <c r="M2206" s="137" t="s">
        <v>353</v>
      </c>
      <c r="N2206" s="137" t="s">
        <v>355</v>
      </c>
      <c r="O2206" s="137" t="s">
        <v>35</v>
      </c>
      <c r="P2206" s="137">
        <v>0</v>
      </c>
      <c r="Q2206" s="137" t="s">
        <v>191</v>
      </c>
      <c r="R2206" s="137" t="s">
        <v>342</v>
      </c>
    </row>
    <row r="2207" spans="1:18" s="137" customFormat="1">
      <c r="A2207" s="137" t="s">
        <v>186</v>
      </c>
      <c r="B2207" s="137" t="s">
        <v>10</v>
      </c>
      <c r="C2207" s="137" t="s">
        <v>185</v>
      </c>
      <c r="D2207" s="137" t="s">
        <v>331</v>
      </c>
      <c r="E2207" s="137">
        <v>32462</v>
      </c>
      <c r="F2207" s="137" t="s">
        <v>5</v>
      </c>
      <c r="G2207" s="137" t="s">
        <v>28</v>
      </c>
      <c r="H2207" s="137" t="s">
        <v>341</v>
      </c>
      <c r="I2207" s="137">
        <v>514009852</v>
      </c>
      <c r="J2207" s="137" t="s">
        <v>224</v>
      </c>
      <c r="K2207" s="21">
        <v>46173.338761574072</v>
      </c>
      <c r="L2207" s="21">
        <v>46174.783831018518</v>
      </c>
      <c r="M2207" s="137" t="s">
        <v>353</v>
      </c>
      <c r="N2207" s="137" t="s">
        <v>356</v>
      </c>
      <c r="O2207" s="137" t="s">
        <v>39</v>
      </c>
      <c r="P2207" s="137">
        <v>0</v>
      </c>
      <c r="Q2207" s="137" t="s">
        <v>191</v>
      </c>
      <c r="R2207" s="137" t="s">
        <v>342</v>
      </c>
    </row>
    <row r="2208" spans="1:18" s="137" customFormat="1">
      <c r="A2208" s="137" t="s">
        <v>186</v>
      </c>
      <c r="B2208" s="137" t="s">
        <v>10</v>
      </c>
      <c r="C2208" s="137" t="s">
        <v>185</v>
      </c>
      <c r="D2208" s="137" t="s">
        <v>331</v>
      </c>
      <c r="E2208" s="137">
        <v>32462</v>
      </c>
      <c r="F2208" s="137" t="s">
        <v>5</v>
      </c>
      <c r="G2208" s="137" t="s">
        <v>28</v>
      </c>
      <c r="H2208" s="137" t="s">
        <v>341</v>
      </c>
      <c r="I2208" s="137">
        <v>514009852</v>
      </c>
      <c r="J2208" s="137" t="s">
        <v>224</v>
      </c>
      <c r="K2208" s="21">
        <v>46173.338761574072</v>
      </c>
      <c r="L2208" s="21">
        <v>46174.783831018518</v>
      </c>
      <c r="M2208" s="137" t="s">
        <v>353</v>
      </c>
      <c r="N2208" s="137" t="s">
        <v>357</v>
      </c>
      <c r="O2208" s="137" t="s">
        <v>39</v>
      </c>
      <c r="P2208" s="137">
        <v>0</v>
      </c>
      <c r="Q2208" s="137" t="s">
        <v>191</v>
      </c>
      <c r="R2208" s="137" t="s">
        <v>342</v>
      </c>
    </row>
    <row r="2209" spans="1:18" s="137" customFormat="1">
      <c r="A2209" s="137" t="s">
        <v>186</v>
      </c>
      <c r="B2209" s="137" t="s">
        <v>10</v>
      </c>
      <c r="C2209" s="137" t="s">
        <v>185</v>
      </c>
      <c r="D2209" s="137" t="s">
        <v>331</v>
      </c>
      <c r="E2209" s="137">
        <v>32462</v>
      </c>
      <c r="F2209" s="137" t="s">
        <v>5</v>
      </c>
      <c r="G2209" s="137" t="s">
        <v>28</v>
      </c>
      <c r="H2209" s="137" t="s">
        <v>341</v>
      </c>
      <c r="I2209" s="137">
        <v>514009852</v>
      </c>
      <c r="J2209" s="137" t="s">
        <v>224</v>
      </c>
      <c r="K2209" s="21">
        <v>46173.338761574072</v>
      </c>
      <c r="L2209" s="21">
        <v>46174.783831018518</v>
      </c>
      <c r="M2209" s="137" t="s">
        <v>358</v>
      </c>
      <c r="N2209" s="137" t="s">
        <v>359</v>
      </c>
      <c r="O2209" s="137" t="s">
        <v>39</v>
      </c>
      <c r="P2209" s="137">
        <v>0</v>
      </c>
      <c r="Q2209" s="137" t="s">
        <v>191</v>
      </c>
      <c r="R2209" s="137" t="s">
        <v>342</v>
      </c>
    </row>
    <row r="2210" spans="1:18" s="137" customFormat="1">
      <c r="A2210" s="137" t="s">
        <v>186</v>
      </c>
      <c r="B2210" s="137" t="s">
        <v>10</v>
      </c>
      <c r="C2210" s="137" t="s">
        <v>185</v>
      </c>
      <c r="D2210" s="137" t="s">
        <v>331</v>
      </c>
      <c r="E2210" s="137">
        <v>32462</v>
      </c>
      <c r="F2210" s="137" t="s">
        <v>5</v>
      </c>
      <c r="G2210" s="137" t="s">
        <v>28</v>
      </c>
      <c r="H2210" s="137" t="s">
        <v>341</v>
      </c>
      <c r="I2210" s="137">
        <v>514009852</v>
      </c>
      <c r="J2210" s="137" t="s">
        <v>224</v>
      </c>
      <c r="K2210" s="21">
        <v>46173.338761574072</v>
      </c>
      <c r="L2210" s="21">
        <v>46174.783831018518</v>
      </c>
      <c r="M2210" s="137" t="s">
        <v>358</v>
      </c>
      <c r="N2210" s="137" t="s">
        <v>360</v>
      </c>
      <c r="O2210" s="137" t="s">
        <v>35</v>
      </c>
      <c r="P2210" s="137">
        <v>0</v>
      </c>
      <c r="Q2210" s="137" t="s">
        <v>191</v>
      </c>
      <c r="R2210" s="137" t="s">
        <v>342</v>
      </c>
    </row>
    <row r="2211" spans="1:18" s="137" customFormat="1">
      <c r="A2211" s="137" t="s">
        <v>186</v>
      </c>
      <c r="B2211" s="137" t="s">
        <v>10</v>
      </c>
      <c r="C2211" s="137" t="s">
        <v>185</v>
      </c>
      <c r="D2211" s="137" t="s">
        <v>331</v>
      </c>
      <c r="E2211" s="137">
        <v>32462</v>
      </c>
      <c r="F2211" s="137" t="s">
        <v>5</v>
      </c>
      <c r="G2211" s="137" t="s">
        <v>28</v>
      </c>
      <c r="H2211" s="137" t="s">
        <v>341</v>
      </c>
      <c r="I2211" s="137">
        <v>514009852</v>
      </c>
      <c r="J2211" s="137" t="s">
        <v>224</v>
      </c>
      <c r="K2211" s="21">
        <v>46173.338761574072</v>
      </c>
      <c r="L2211" s="21">
        <v>46174.783831018518</v>
      </c>
      <c r="M2211" s="137" t="s">
        <v>358</v>
      </c>
      <c r="N2211" s="137" t="s">
        <v>361</v>
      </c>
      <c r="O2211" s="137" t="s">
        <v>41</v>
      </c>
      <c r="P2211" s="137">
        <v>0</v>
      </c>
      <c r="Q2211" s="137" t="s">
        <v>191</v>
      </c>
      <c r="R2211" s="137" t="s">
        <v>342</v>
      </c>
    </row>
    <row r="2212" spans="1:18" s="137" customFormat="1">
      <c r="A2212" s="137" t="s">
        <v>186</v>
      </c>
      <c r="B2212" s="137" t="s">
        <v>10</v>
      </c>
      <c r="C2212" s="137" t="s">
        <v>185</v>
      </c>
      <c r="D2212" s="137" t="s">
        <v>331</v>
      </c>
      <c r="E2212" s="137">
        <v>32462</v>
      </c>
      <c r="F2212" s="137" t="s">
        <v>5</v>
      </c>
      <c r="G2212" s="137" t="s">
        <v>28</v>
      </c>
      <c r="H2212" s="137" t="s">
        <v>341</v>
      </c>
      <c r="I2212" s="137">
        <v>514009852</v>
      </c>
      <c r="J2212" s="137" t="s">
        <v>224</v>
      </c>
      <c r="K2212" s="21">
        <v>46173.338761574072</v>
      </c>
      <c r="L2212" s="21">
        <v>46174.783831018518</v>
      </c>
      <c r="M2212" s="137" t="s">
        <v>362</v>
      </c>
      <c r="N2212" s="137" t="s">
        <v>363</v>
      </c>
      <c r="O2212" s="137" t="s">
        <v>37</v>
      </c>
      <c r="P2212" s="137">
        <v>0</v>
      </c>
      <c r="Q2212" s="137" t="s">
        <v>191</v>
      </c>
      <c r="R2212" s="137" t="s">
        <v>342</v>
      </c>
    </row>
    <row r="2213" spans="1:18" s="137" customFormat="1">
      <c r="A2213" s="137" t="s">
        <v>186</v>
      </c>
      <c r="B2213" s="137" t="s">
        <v>10</v>
      </c>
      <c r="C2213" s="137" t="s">
        <v>185</v>
      </c>
      <c r="D2213" s="137" t="s">
        <v>331</v>
      </c>
      <c r="E2213" s="137">
        <v>32462</v>
      </c>
      <c r="F2213" s="137" t="s">
        <v>5</v>
      </c>
      <c r="G2213" s="137" t="s">
        <v>28</v>
      </c>
      <c r="H2213" s="137" t="s">
        <v>341</v>
      </c>
      <c r="I2213" s="137">
        <v>514009852</v>
      </c>
      <c r="J2213" s="137" t="s">
        <v>224</v>
      </c>
      <c r="K2213" s="21">
        <v>46173.338761574072</v>
      </c>
      <c r="L2213" s="21">
        <v>46174.783831018518</v>
      </c>
      <c r="M2213" s="137" t="s">
        <v>364</v>
      </c>
      <c r="N2213" s="137" t="s">
        <v>365</v>
      </c>
      <c r="O2213" s="137" t="s">
        <v>35</v>
      </c>
      <c r="P2213" s="137">
        <v>0</v>
      </c>
      <c r="Q2213" s="137" t="s">
        <v>191</v>
      </c>
      <c r="R2213" s="137" t="s">
        <v>342</v>
      </c>
    </row>
    <row r="2214" spans="1:18" s="137" customFormat="1">
      <c r="A2214" s="137" t="s">
        <v>186</v>
      </c>
      <c r="B2214" s="137" t="s">
        <v>10</v>
      </c>
      <c r="C2214" s="137" t="s">
        <v>185</v>
      </c>
      <c r="D2214" s="137" t="s">
        <v>331</v>
      </c>
      <c r="E2214" s="137">
        <v>32462</v>
      </c>
      <c r="F2214" s="137" t="s">
        <v>5</v>
      </c>
      <c r="G2214" s="137" t="s">
        <v>28</v>
      </c>
      <c r="H2214" s="137" t="s">
        <v>341</v>
      </c>
      <c r="I2214" s="137">
        <v>514009852</v>
      </c>
      <c r="J2214" s="137" t="s">
        <v>224</v>
      </c>
      <c r="K2214" s="21">
        <v>46173.338761574072</v>
      </c>
      <c r="L2214" s="21">
        <v>46174.783831018518</v>
      </c>
      <c r="M2214" s="137" t="s">
        <v>364</v>
      </c>
      <c r="N2214" s="137" t="s">
        <v>366</v>
      </c>
      <c r="O2214" s="137" t="s">
        <v>35</v>
      </c>
      <c r="P2214" s="137">
        <v>0</v>
      </c>
      <c r="Q2214" s="137" t="s">
        <v>191</v>
      </c>
      <c r="R2214" s="137" t="s">
        <v>342</v>
      </c>
    </row>
    <row r="2215" spans="1:18" s="137" customFormat="1">
      <c r="A2215" s="137" t="s">
        <v>186</v>
      </c>
      <c r="B2215" s="137" t="s">
        <v>10</v>
      </c>
      <c r="C2215" s="137" t="s">
        <v>185</v>
      </c>
      <c r="D2215" s="137" t="s">
        <v>331</v>
      </c>
      <c r="E2215" s="137">
        <v>32462</v>
      </c>
      <c r="F2215" s="137" t="s">
        <v>5</v>
      </c>
      <c r="G2215" s="137" t="s">
        <v>28</v>
      </c>
      <c r="H2215" s="137" t="s">
        <v>341</v>
      </c>
      <c r="I2215" s="137">
        <v>514009852</v>
      </c>
      <c r="J2215" s="137" t="s">
        <v>224</v>
      </c>
      <c r="K2215" s="21">
        <v>46173.338761574072</v>
      </c>
      <c r="L2215" s="21">
        <v>46174.783831018518</v>
      </c>
      <c r="M2215" s="137" t="s">
        <v>364</v>
      </c>
      <c r="N2215" s="137" t="s">
        <v>367</v>
      </c>
      <c r="O2215" s="137" t="s">
        <v>41</v>
      </c>
      <c r="P2215" s="137">
        <v>0</v>
      </c>
      <c r="Q2215" s="137" t="s">
        <v>191</v>
      </c>
      <c r="R2215" s="137" t="s">
        <v>342</v>
      </c>
    </row>
    <row r="2216" spans="1:18" s="137" customFormat="1">
      <c r="A2216" s="137" t="s">
        <v>186</v>
      </c>
      <c r="B2216" s="137" t="s">
        <v>10</v>
      </c>
      <c r="C2216" s="137" t="s">
        <v>185</v>
      </c>
      <c r="D2216" s="137" t="s">
        <v>300</v>
      </c>
      <c r="E2216" s="137">
        <v>33271</v>
      </c>
      <c r="F2216" s="137" t="s">
        <v>5</v>
      </c>
      <c r="G2216" s="137" t="s">
        <v>28</v>
      </c>
      <c r="H2216" s="137" t="s">
        <v>341</v>
      </c>
      <c r="I2216" s="137">
        <v>514010903</v>
      </c>
      <c r="J2216" s="137" t="s">
        <v>224</v>
      </c>
      <c r="K2216" s="21">
        <v>46172.82744212963</v>
      </c>
      <c r="L2216" s="21">
        <v>46174.791284722225</v>
      </c>
      <c r="M2216" s="137" t="s">
        <v>287</v>
      </c>
      <c r="N2216" s="137" t="s">
        <v>287</v>
      </c>
      <c r="O2216" s="137" t="s">
        <v>35</v>
      </c>
      <c r="P2216" s="137">
        <v>0</v>
      </c>
      <c r="Q2216" s="137" t="s">
        <v>191</v>
      </c>
      <c r="R2216" s="137" t="s">
        <v>342</v>
      </c>
    </row>
    <row r="2217" spans="1:18" s="137" customFormat="1">
      <c r="A2217" s="137" t="s">
        <v>186</v>
      </c>
      <c r="B2217" s="137" t="s">
        <v>10</v>
      </c>
      <c r="C2217" s="137" t="s">
        <v>185</v>
      </c>
      <c r="D2217" s="137" t="s">
        <v>300</v>
      </c>
      <c r="E2217" s="137">
        <v>33271</v>
      </c>
      <c r="F2217" s="137" t="s">
        <v>5</v>
      </c>
      <c r="G2217" s="137" t="s">
        <v>28</v>
      </c>
      <c r="H2217" s="137" t="s">
        <v>341</v>
      </c>
      <c r="I2217" s="137">
        <v>514010903</v>
      </c>
      <c r="J2217" s="137" t="s">
        <v>224</v>
      </c>
      <c r="K2217" s="21">
        <v>46172.82744212963</v>
      </c>
      <c r="L2217" s="21">
        <v>46174.791284722225</v>
      </c>
      <c r="M2217" s="137" t="s">
        <v>343</v>
      </c>
      <c r="N2217" s="137" t="s">
        <v>288</v>
      </c>
      <c r="O2217" s="137" t="s">
        <v>39</v>
      </c>
      <c r="P2217" s="137">
        <v>0</v>
      </c>
      <c r="Q2217" s="137" t="s">
        <v>191</v>
      </c>
      <c r="R2217" s="137" t="s">
        <v>342</v>
      </c>
    </row>
    <row r="2218" spans="1:18" s="137" customFormat="1">
      <c r="A2218" s="137" t="s">
        <v>186</v>
      </c>
      <c r="B2218" s="137" t="s">
        <v>10</v>
      </c>
      <c r="C2218" s="137" t="s">
        <v>185</v>
      </c>
      <c r="D2218" s="137" t="s">
        <v>300</v>
      </c>
      <c r="E2218" s="137">
        <v>33271</v>
      </c>
      <c r="F2218" s="137" t="s">
        <v>5</v>
      </c>
      <c r="G2218" s="137" t="s">
        <v>28</v>
      </c>
      <c r="H2218" s="137" t="s">
        <v>341</v>
      </c>
      <c r="I2218" s="137">
        <v>514010903</v>
      </c>
      <c r="J2218" s="137" t="s">
        <v>224</v>
      </c>
      <c r="K2218" s="21">
        <v>46172.82744212963</v>
      </c>
      <c r="L2218" s="21">
        <v>46174.791284722225</v>
      </c>
      <c r="M2218" s="137" t="s">
        <v>343</v>
      </c>
      <c r="N2218" s="137" t="s">
        <v>193</v>
      </c>
      <c r="O2218" s="137" t="s">
        <v>35</v>
      </c>
      <c r="P2218" s="137">
        <v>0</v>
      </c>
      <c r="Q2218" s="137" t="s">
        <v>191</v>
      </c>
      <c r="R2218" s="137" t="s">
        <v>342</v>
      </c>
    </row>
    <row r="2219" spans="1:18" s="137" customFormat="1">
      <c r="A2219" s="137" t="s">
        <v>186</v>
      </c>
      <c r="B2219" s="137" t="s">
        <v>10</v>
      </c>
      <c r="C2219" s="137" t="s">
        <v>185</v>
      </c>
      <c r="D2219" s="137" t="s">
        <v>300</v>
      </c>
      <c r="E2219" s="137">
        <v>33271</v>
      </c>
      <c r="F2219" s="137" t="s">
        <v>5</v>
      </c>
      <c r="G2219" s="137" t="s">
        <v>28</v>
      </c>
      <c r="H2219" s="137" t="s">
        <v>341</v>
      </c>
      <c r="I2219" s="137">
        <v>514010903</v>
      </c>
      <c r="J2219" s="137" t="s">
        <v>224</v>
      </c>
      <c r="K2219" s="21">
        <v>46172.82744212963</v>
      </c>
      <c r="L2219" s="21">
        <v>46174.791284722225</v>
      </c>
      <c r="M2219" s="137" t="s">
        <v>344</v>
      </c>
      <c r="N2219" s="137" t="s">
        <v>345</v>
      </c>
      <c r="O2219" s="137" t="s">
        <v>39</v>
      </c>
      <c r="P2219" s="137">
        <v>0</v>
      </c>
      <c r="Q2219" s="137" t="s">
        <v>191</v>
      </c>
      <c r="R2219" s="137" t="s">
        <v>342</v>
      </c>
    </row>
    <row r="2220" spans="1:18" s="137" customFormat="1">
      <c r="A2220" s="137" t="s">
        <v>186</v>
      </c>
      <c r="B2220" s="137" t="s">
        <v>10</v>
      </c>
      <c r="C2220" s="137" t="s">
        <v>185</v>
      </c>
      <c r="D2220" s="137" t="s">
        <v>300</v>
      </c>
      <c r="E2220" s="137">
        <v>33271</v>
      </c>
      <c r="F2220" s="137" t="s">
        <v>5</v>
      </c>
      <c r="G2220" s="137" t="s">
        <v>28</v>
      </c>
      <c r="H2220" s="137" t="s">
        <v>341</v>
      </c>
      <c r="I2220" s="137">
        <v>514010903</v>
      </c>
      <c r="J2220" s="137" t="s">
        <v>224</v>
      </c>
      <c r="K2220" s="21">
        <v>46172.82744212963</v>
      </c>
      <c r="L2220" s="21">
        <v>46174.791284722225</v>
      </c>
      <c r="M2220" s="137" t="s">
        <v>344</v>
      </c>
      <c r="N2220" s="137" t="s">
        <v>346</v>
      </c>
      <c r="O2220" s="137" t="s">
        <v>39</v>
      </c>
      <c r="P2220" s="137">
        <v>0</v>
      </c>
      <c r="Q2220" s="137" t="s">
        <v>191</v>
      </c>
      <c r="R2220" s="137" t="s">
        <v>342</v>
      </c>
    </row>
    <row r="2221" spans="1:18" s="137" customFormat="1">
      <c r="A2221" s="137" t="s">
        <v>186</v>
      </c>
      <c r="B2221" s="137" t="s">
        <v>10</v>
      </c>
      <c r="C2221" s="137" t="s">
        <v>185</v>
      </c>
      <c r="D2221" s="137" t="s">
        <v>300</v>
      </c>
      <c r="E2221" s="137">
        <v>33271</v>
      </c>
      <c r="F2221" s="137" t="s">
        <v>5</v>
      </c>
      <c r="G2221" s="137" t="s">
        <v>28</v>
      </c>
      <c r="H2221" s="137" t="s">
        <v>341</v>
      </c>
      <c r="I2221" s="137">
        <v>514010903</v>
      </c>
      <c r="J2221" s="137" t="s">
        <v>224</v>
      </c>
      <c r="K2221" s="21">
        <v>46172.82744212963</v>
      </c>
      <c r="L2221" s="21">
        <v>46174.791284722225</v>
      </c>
      <c r="M2221" s="137" t="s">
        <v>347</v>
      </c>
      <c r="N2221" s="137" t="s">
        <v>348</v>
      </c>
      <c r="O2221" s="137" t="s">
        <v>41</v>
      </c>
      <c r="P2221" s="137">
        <v>0</v>
      </c>
      <c r="Q2221" s="137" t="s">
        <v>191</v>
      </c>
      <c r="R2221" s="137" t="s">
        <v>342</v>
      </c>
    </row>
    <row r="2222" spans="1:18" s="137" customFormat="1">
      <c r="A2222" s="137" t="s">
        <v>186</v>
      </c>
      <c r="B2222" s="137" t="s">
        <v>10</v>
      </c>
      <c r="C2222" s="137" t="s">
        <v>185</v>
      </c>
      <c r="D2222" s="137" t="s">
        <v>300</v>
      </c>
      <c r="E2222" s="137">
        <v>33271</v>
      </c>
      <c r="F2222" s="137" t="s">
        <v>5</v>
      </c>
      <c r="G2222" s="137" t="s">
        <v>28</v>
      </c>
      <c r="H2222" s="137" t="s">
        <v>341</v>
      </c>
      <c r="I2222" s="137">
        <v>514010903</v>
      </c>
      <c r="J2222" s="137" t="s">
        <v>224</v>
      </c>
      <c r="K2222" s="21">
        <v>46172.82744212963</v>
      </c>
      <c r="L2222" s="21">
        <v>46174.791284722225</v>
      </c>
      <c r="M2222" s="137" t="s">
        <v>347</v>
      </c>
      <c r="N2222" s="137" t="s">
        <v>349</v>
      </c>
      <c r="O2222" s="137" t="s">
        <v>39</v>
      </c>
      <c r="P2222" s="137">
        <v>0</v>
      </c>
      <c r="Q2222" s="137" t="s">
        <v>191</v>
      </c>
      <c r="R2222" s="137" t="s">
        <v>342</v>
      </c>
    </row>
    <row r="2223" spans="1:18" s="137" customFormat="1">
      <c r="A2223" s="137" t="s">
        <v>186</v>
      </c>
      <c r="B2223" s="137" t="s">
        <v>10</v>
      </c>
      <c r="C2223" s="137" t="s">
        <v>185</v>
      </c>
      <c r="D2223" s="137" t="s">
        <v>300</v>
      </c>
      <c r="E2223" s="137">
        <v>33271</v>
      </c>
      <c r="F2223" s="137" t="s">
        <v>5</v>
      </c>
      <c r="G2223" s="137" t="s">
        <v>28</v>
      </c>
      <c r="H2223" s="137" t="s">
        <v>341</v>
      </c>
      <c r="I2223" s="137">
        <v>514010903</v>
      </c>
      <c r="J2223" s="137" t="s">
        <v>224</v>
      </c>
      <c r="K2223" s="21">
        <v>46172.82744212963</v>
      </c>
      <c r="L2223" s="21">
        <v>46174.791284722225</v>
      </c>
      <c r="M2223" s="137" t="s">
        <v>347</v>
      </c>
      <c r="N2223" s="137" t="s">
        <v>329</v>
      </c>
      <c r="O2223" s="137" t="s">
        <v>35</v>
      </c>
      <c r="P2223" s="137">
        <v>0</v>
      </c>
      <c r="Q2223" s="137" t="s">
        <v>191</v>
      </c>
      <c r="R2223" s="137" t="s">
        <v>342</v>
      </c>
    </row>
    <row r="2224" spans="1:18" s="137" customFormat="1">
      <c r="A2224" s="137" t="s">
        <v>186</v>
      </c>
      <c r="B2224" s="137" t="s">
        <v>10</v>
      </c>
      <c r="C2224" s="137" t="s">
        <v>185</v>
      </c>
      <c r="D2224" s="137" t="s">
        <v>300</v>
      </c>
      <c r="E2224" s="137">
        <v>33271</v>
      </c>
      <c r="F2224" s="137" t="s">
        <v>5</v>
      </c>
      <c r="G2224" s="137" t="s">
        <v>28</v>
      </c>
      <c r="H2224" s="137" t="s">
        <v>341</v>
      </c>
      <c r="I2224" s="137">
        <v>514010903</v>
      </c>
      <c r="J2224" s="137" t="s">
        <v>224</v>
      </c>
      <c r="K2224" s="21">
        <v>46172.82744212963</v>
      </c>
      <c r="L2224" s="21">
        <v>46174.791284722225</v>
      </c>
      <c r="M2224" s="137" t="s">
        <v>347</v>
      </c>
      <c r="N2224" s="137" t="s">
        <v>194</v>
      </c>
      <c r="O2224" s="137" t="s">
        <v>41</v>
      </c>
      <c r="P2224" s="137">
        <v>0</v>
      </c>
      <c r="Q2224" s="137" t="s">
        <v>191</v>
      </c>
      <c r="R2224" s="137" t="s">
        <v>342</v>
      </c>
    </row>
    <row r="2225" spans="1:18" s="137" customFormat="1">
      <c r="A2225" s="137" t="s">
        <v>186</v>
      </c>
      <c r="B2225" s="137" t="s">
        <v>10</v>
      </c>
      <c r="C2225" s="137" t="s">
        <v>185</v>
      </c>
      <c r="D2225" s="137" t="s">
        <v>300</v>
      </c>
      <c r="E2225" s="137">
        <v>33271</v>
      </c>
      <c r="F2225" s="137" t="s">
        <v>5</v>
      </c>
      <c r="G2225" s="137" t="s">
        <v>28</v>
      </c>
      <c r="H2225" s="137" t="s">
        <v>341</v>
      </c>
      <c r="I2225" s="137">
        <v>514010903</v>
      </c>
      <c r="J2225" s="137" t="s">
        <v>224</v>
      </c>
      <c r="K2225" s="21">
        <v>46172.82744212963</v>
      </c>
      <c r="L2225" s="21">
        <v>46174.791284722225</v>
      </c>
      <c r="M2225" s="137" t="s">
        <v>347</v>
      </c>
      <c r="N2225" s="137" t="s">
        <v>350</v>
      </c>
      <c r="O2225" s="137" t="s">
        <v>39</v>
      </c>
      <c r="P2225" s="137">
        <v>0</v>
      </c>
      <c r="Q2225" s="137" t="s">
        <v>191</v>
      </c>
      <c r="R2225" s="137" t="s">
        <v>342</v>
      </c>
    </row>
    <row r="2226" spans="1:18" s="137" customFormat="1">
      <c r="A2226" s="137" t="s">
        <v>186</v>
      </c>
      <c r="B2226" s="137" t="s">
        <v>10</v>
      </c>
      <c r="C2226" s="137" t="s">
        <v>185</v>
      </c>
      <c r="D2226" s="137" t="s">
        <v>300</v>
      </c>
      <c r="E2226" s="137">
        <v>33271</v>
      </c>
      <c r="F2226" s="137" t="s">
        <v>5</v>
      </c>
      <c r="G2226" s="137" t="s">
        <v>28</v>
      </c>
      <c r="H2226" s="137" t="s">
        <v>341</v>
      </c>
      <c r="I2226" s="137">
        <v>514010903</v>
      </c>
      <c r="J2226" s="137" t="s">
        <v>224</v>
      </c>
      <c r="K2226" s="21">
        <v>46172.82744212963</v>
      </c>
      <c r="L2226" s="21">
        <v>46174.791284722225</v>
      </c>
      <c r="M2226" s="137" t="s">
        <v>347</v>
      </c>
      <c r="N2226" s="137" t="s">
        <v>195</v>
      </c>
      <c r="O2226" s="137" t="s">
        <v>41</v>
      </c>
      <c r="P2226" s="137">
        <v>0</v>
      </c>
      <c r="Q2226" s="137" t="s">
        <v>191</v>
      </c>
      <c r="R2226" s="137" t="s">
        <v>342</v>
      </c>
    </row>
    <row r="2227" spans="1:18" s="137" customFormat="1">
      <c r="A2227" s="137" t="s">
        <v>186</v>
      </c>
      <c r="B2227" s="137" t="s">
        <v>10</v>
      </c>
      <c r="C2227" s="137" t="s">
        <v>185</v>
      </c>
      <c r="D2227" s="137" t="s">
        <v>300</v>
      </c>
      <c r="E2227" s="137">
        <v>33271</v>
      </c>
      <c r="F2227" s="137" t="s">
        <v>5</v>
      </c>
      <c r="G2227" s="137" t="s">
        <v>28</v>
      </c>
      <c r="H2227" s="137" t="s">
        <v>341</v>
      </c>
      <c r="I2227" s="137">
        <v>514010903</v>
      </c>
      <c r="J2227" s="137" t="s">
        <v>224</v>
      </c>
      <c r="K2227" s="21">
        <v>46172.82744212963</v>
      </c>
      <c r="L2227" s="21">
        <v>46174.791284722225</v>
      </c>
      <c r="M2227" s="137" t="s">
        <v>347</v>
      </c>
      <c r="N2227" s="137" t="s">
        <v>351</v>
      </c>
      <c r="O2227" s="137" t="s">
        <v>35</v>
      </c>
      <c r="P2227" s="137">
        <v>0</v>
      </c>
      <c r="Q2227" s="137" t="s">
        <v>191</v>
      </c>
      <c r="R2227" s="137" t="s">
        <v>342</v>
      </c>
    </row>
    <row r="2228" spans="1:18" s="137" customFormat="1">
      <c r="A2228" s="137" t="s">
        <v>186</v>
      </c>
      <c r="B2228" s="137" t="s">
        <v>10</v>
      </c>
      <c r="C2228" s="137" t="s">
        <v>185</v>
      </c>
      <c r="D2228" s="137" t="s">
        <v>300</v>
      </c>
      <c r="E2228" s="137">
        <v>33271</v>
      </c>
      <c r="F2228" s="137" t="s">
        <v>5</v>
      </c>
      <c r="G2228" s="137" t="s">
        <v>28</v>
      </c>
      <c r="H2228" s="137" t="s">
        <v>341</v>
      </c>
      <c r="I2228" s="137">
        <v>514010903</v>
      </c>
      <c r="J2228" s="137" t="s">
        <v>224</v>
      </c>
      <c r="K2228" s="21">
        <v>46172.82744212963</v>
      </c>
      <c r="L2228" s="21">
        <v>46174.791284722225</v>
      </c>
      <c r="M2228" s="137" t="s">
        <v>347</v>
      </c>
      <c r="N2228" s="137" t="s">
        <v>196</v>
      </c>
      <c r="O2228" s="137" t="s">
        <v>41</v>
      </c>
      <c r="P2228" s="137">
        <v>0</v>
      </c>
      <c r="Q2228" s="137" t="s">
        <v>191</v>
      </c>
      <c r="R2228" s="137" t="s">
        <v>342</v>
      </c>
    </row>
    <row r="2229" spans="1:18" s="137" customFormat="1">
      <c r="A2229" s="137" t="s">
        <v>186</v>
      </c>
      <c r="B2229" s="137" t="s">
        <v>10</v>
      </c>
      <c r="C2229" s="137" t="s">
        <v>185</v>
      </c>
      <c r="D2229" s="137" t="s">
        <v>300</v>
      </c>
      <c r="E2229" s="137">
        <v>33271</v>
      </c>
      <c r="F2229" s="137" t="s">
        <v>5</v>
      </c>
      <c r="G2229" s="137" t="s">
        <v>28</v>
      </c>
      <c r="H2229" s="137" t="s">
        <v>341</v>
      </c>
      <c r="I2229" s="137">
        <v>514010903</v>
      </c>
      <c r="J2229" s="137" t="s">
        <v>224</v>
      </c>
      <c r="K2229" s="21">
        <v>46172.82744212963</v>
      </c>
      <c r="L2229" s="21">
        <v>46174.791284722225</v>
      </c>
      <c r="M2229" s="137" t="s">
        <v>352</v>
      </c>
      <c r="N2229" s="137" t="s">
        <v>352</v>
      </c>
      <c r="O2229" s="137" t="s">
        <v>35</v>
      </c>
      <c r="P2229" s="137">
        <v>0</v>
      </c>
      <c r="Q2229" s="137" t="s">
        <v>191</v>
      </c>
      <c r="R2229" s="137" t="s">
        <v>342</v>
      </c>
    </row>
    <row r="2230" spans="1:18" s="137" customFormat="1">
      <c r="A2230" s="137" t="s">
        <v>186</v>
      </c>
      <c r="B2230" s="137" t="s">
        <v>10</v>
      </c>
      <c r="C2230" s="137" t="s">
        <v>185</v>
      </c>
      <c r="D2230" s="137" t="s">
        <v>300</v>
      </c>
      <c r="E2230" s="137">
        <v>33271</v>
      </c>
      <c r="F2230" s="137" t="s">
        <v>5</v>
      </c>
      <c r="G2230" s="137" t="s">
        <v>28</v>
      </c>
      <c r="H2230" s="137" t="s">
        <v>341</v>
      </c>
      <c r="I2230" s="137">
        <v>514010903</v>
      </c>
      <c r="J2230" s="137" t="s">
        <v>224</v>
      </c>
      <c r="K2230" s="21">
        <v>46172.82744212963</v>
      </c>
      <c r="L2230" s="21">
        <v>46174.791284722225</v>
      </c>
      <c r="M2230" s="137" t="s">
        <v>353</v>
      </c>
      <c r="N2230" s="137" t="s">
        <v>197</v>
      </c>
      <c r="O2230" s="137" t="s">
        <v>41</v>
      </c>
      <c r="P2230" s="137">
        <v>0</v>
      </c>
      <c r="Q2230" s="137" t="s">
        <v>191</v>
      </c>
      <c r="R2230" s="137" t="s">
        <v>342</v>
      </c>
    </row>
    <row r="2231" spans="1:18" s="137" customFormat="1">
      <c r="A2231" s="137" t="s">
        <v>186</v>
      </c>
      <c r="B2231" s="137" t="s">
        <v>10</v>
      </c>
      <c r="C2231" s="137" t="s">
        <v>185</v>
      </c>
      <c r="D2231" s="137" t="s">
        <v>300</v>
      </c>
      <c r="E2231" s="137">
        <v>33271</v>
      </c>
      <c r="F2231" s="137" t="s">
        <v>5</v>
      </c>
      <c r="G2231" s="137" t="s">
        <v>28</v>
      </c>
      <c r="H2231" s="137" t="s">
        <v>341</v>
      </c>
      <c r="I2231" s="137">
        <v>514010903</v>
      </c>
      <c r="J2231" s="137" t="s">
        <v>224</v>
      </c>
      <c r="K2231" s="21">
        <v>46172.82744212963</v>
      </c>
      <c r="L2231" s="21">
        <v>46174.791284722225</v>
      </c>
      <c r="M2231" s="137" t="s">
        <v>353</v>
      </c>
      <c r="N2231" s="137" t="s">
        <v>330</v>
      </c>
      <c r="O2231" s="137" t="s">
        <v>41</v>
      </c>
      <c r="P2231" s="137">
        <v>0</v>
      </c>
      <c r="Q2231" s="137" t="s">
        <v>191</v>
      </c>
      <c r="R2231" s="137" t="s">
        <v>342</v>
      </c>
    </row>
    <row r="2232" spans="1:18" s="137" customFormat="1">
      <c r="A2232" s="137" t="s">
        <v>186</v>
      </c>
      <c r="B2232" s="137" t="s">
        <v>10</v>
      </c>
      <c r="C2232" s="137" t="s">
        <v>185</v>
      </c>
      <c r="D2232" s="137" t="s">
        <v>300</v>
      </c>
      <c r="E2232" s="137">
        <v>33271</v>
      </c>
      <c r="F2232" s="137" t="s">
        <v>5</v>
      </c>
      <c r="G2232" s="137" t="s">
        <v>28</v>
      </c>
      <c r="H2232" s="137" t="s">
        <v>341</v>
      </c>
      <c r="I2232" s="137">
        <v>514010903</v>
      </c>
      <c r="J2232" s="137" t="s">
        <v>224</v>
      </c>
      <c r="K2232" s="21">
        <v>46172.82744212963</v>
      </c>
      <c r="L2232" s="21">
        <v>46174.791284722225</v>
      </c>
      <c r="M2232" s="137" t="s">
        <v>353</v>
      </c>
      <c r="N2232" s="137" t="s">
        <v>354</v>
      </c>
      <c r="O2232" s="137" t="s">
        <v>39</v>
      </c>
      <c r="P2232" s="137">
        <v>0</v>
      </c>
      <c r="Q2232" s="137" t="s">
        <v>191</v>
      </c>
      <c r="R2232" s="137" t="s">
        <v>342</v>
      </c>
    </row>
    <row r="2233" spans="1:18" s="137" customFormat="1">
      <c r="A2233" s="137" t="s">
        <v>186</v>
      </c>
      <c r="B2233" s="137" t="s">
        <v>10</v>
      </c>
      <c r="C2233" s="137" t="s">
        <v>185</v>
      </c>
      <c r="D2233" s="137" t="s">
        <v>300</v>
      </c>
      <c r="E2233" s="137">
        <v>33271</v>
      </c>
      <c r="F2233" s="137" t="s">
        <v>5</v>
      </c>
      <c r="G2233" s="137" t="s">
        <v>28</v>
      </c>
      <c r="H2233" s="137" t="s">
        <v>341</v>
      </c>
      <c r="I2233" s="137">
        <v>514010903</v>
      </c>
      <c r="J2233" s="137" t="s">
        <v>224</v>
      </c>
      <c r="K2233" s="21">
        <v>46172.82744212963</v>
      </c>
      <c r="L2233" s="21">
        <v>46174.791284722225</v>
      </c>
      <c r="M2233" s="137" t="s">
        <v>353</v>
      </c>
      <c r="N2233" s="137" t="s">
        <v>355</v>
      </c>
      <c r="O2233" s="137" t="s">
        <v>35</v>
      </c>
      <c r="P2233" s="137">
        <v>0</v>
      </c>
      <c r="Q2233" s="137" t="s">
        <v>191</v>
      </c>
      <c r="R2233" s="137" t="s">
        <v>342</v>
      </c>
    </row>
    <row r="2234" spans="1:18" s="137" customFormat="1">
      <c r="A2234" s="137" t="s">
        <v>186</v>
      </c>
      <c r="B2234" s="137" t="s">
        <v>10</v>
      </c>
      <c r="C2234" s="137" t="s">
        <v>185</v>
      </c>
      <c r="D2234" s="137" t="s">
        <v>300</v>
      </c>
      <c r="E2234" s="137">
        <v>33271</v>
      </c>
      <c r="F2234" s="137" t="s">
        <v>5</v>
      </c>
      <c r="G2234" s="137" t="s">
        <v>28</v>
      </c>
      <c r="H2234" s="137" t="s">
        <v>341</v>
      </c>
      <c r="I2234" s="137">
        <v>514010903</v>
      </c>
      <c r="J2234" s="137" t="s">
        <v>224</v>
      </c>
      <c r="K2234" s="21">
        <v>46172.82744212963</v>
      </c>
      <c r="L2234" s="21">
        <v>46174.791284722225</v>
      </c>
      <c r="M2234" s="137" t="s">
        <v>353</v>
      </c>
      <c r="N2234" s="137" t="s">
        <v>356</v>
      </c>
      <c r="O2234" s="137" t="s">
        <v>39</v>
      </c>
      <c r="P2234" s="137">
        <v>0</v>
      </c>
      <c r="Q2234" s="137" t="s">
        <v>191</v>
      </c>
      <c r="R2234" s="137" t="s">
        <v>342</v>
      </c>
    </row>
    <row r="2235" spans="1:18" s="137" customFormat="1">
      <c r="A2235" s="137" t="s">
        <v>186</v>
      </c>
      <c r="B2235" s="137" t="s">
        <v>10</v>
      </c>
      <c r="C2235" s="137" t="s">
        <v>185</v>
      </c>
      <c r="D2235" s="137" t="s">
        <v>300</v>
      </c>
      <c r="E2235" s="137">
        <v>33271</v>
      </c>
      <c r="F2235" s="137" t="s">
        <v>5</v>
      </c>
      <c r="G2235" s="137" t="s">
        <v>28</v>
      </c>
      <c r="H2235" s="137" t="s">
        <v>341</v>
      </c>
      <c r="I2235" s="137">
        <v>514010903</v>
      </c>
      <c r="J2235" s="137" t="s">
        <v>224</v>
      </c>
      <c r="K2235" s="21">
        <v>46172.82744212963</v>
      </c>
      <c r="L2235" s="21">
        <v>46174.791284722225</v>
      </c>
      <c r="M2235" s="137" t="s">
        <v>353</v>
      </c>
      <c r="N2235" s="137" t="s">
        <v>357</v>
      </c>
      <c r="O2235" s="137" t="s">
        <v>39</v>
      </c>
      <c r="P2235" s="137">
        <v>0</v>
      </c>
      <c r="Q2235" s="137" t="s">
        <v>191</v>
      </c>
      <c r="R2235" s="137" t="s">
        <v>342</v>
      </c>
    </row>
    <row r="2236" spans="1:18" s="137" customFormat="1">
      <c r="A2236" s="137" t="s">
        <v>186</v>
      </c>
      <c r="B2236" s="137" t="s">
        <v>10</v>
      </c>
      <c r="C2236" s="137" t="s">
        <v>185</v>
      </c>
      <c r="D2236" s="137" t="s">
        <v>300</v>
      </c>
      <c r="E2236" s="137">
        <v>33271</v>
      </c>
      <c r="F2236" s="137" t="s">
        <v>5</v>
      </c>
      <c r="G2236" s="137" t="s">
        <v>28</v>
      </c>
      <c r="H2236" s="137" t="s">
        <v>341</v>
      </c>
      <c r="I2236" s="137">
        <v>514010903</v>
      </c>
      <c r="J2236" s="137" t="s">
        <v>224</v>
      </c>
      <c r="K2236" s="21">
        <v>46172.82744212963</v>
      </c>
      <c r="L2236" s="21">
        <v>46174.791284722225</v>
      </c>
      <c r="M2236" s="137" t="s">
        <v>358</v>
      </c>
      <c r="N2236" s="137" t="s">
        <v>359</v>
      </c>
      <c r="O2236" s="137" t="s">
        <v>39</v>
      </c>
      <c r="P2236" s="137">
        <v>0</v>
      </c>
      <c r="Q2236" s="137" t="s">
        <v>191</v>
      </c>
      <c r="R2236" s="137" t="s">
        <v>342</v>
      </c>
    </row>
    <row r="2237" spans="1:18" s="137" customFormat="1">
      <c r="A2237" s="137" t="s">
        <v>186</v>
      </c>
      <c r="B2237" s="137" t="s">
        <v>10</v>
      </c>
      <c r="C2237" s="137" t="s">
        <v>185</v>
      </c>
      <c r="D2237" s="137" t="s">
        <v>300</v>
      </c>
      <c r="E2237" s="137">
        <v>33271</v>
      </c>
      <c r="F2237" s="137" t="s">
        <v>5</v>
      </c>
      <c r="G2237" s="137" t="s">
        <v>28</v>
      </c>
      <c r="H2237" s="137" t="s">
        <v>341</v>
      </c>
      <c r="I2237" s="137">
        <v>514010903</v>
      </c>
      <c r="J2237" s="137" t="s">
        <v>224</v>
      </c>
      <c r="K2237" s="21">
        <v>46172.82744212963</v>
      </c>
      <c r="L2237" s="21">
        <v>46174.791284722225</v>
      </c>
      <c r="M2237" s="137" t="s">
        <v>358</v>
      </c>
      <c r="N2237" s="137" t="s">
        <v>360</v>
      </c>
      <c r="O2237" s="137" t="s">
        <v>35</v>
      </c>
      <c r="P2237" s="137">
        <v>0</v>
      </c>
      <c r="Q2237" s="137" t="s">
        <v>191</v>
      </c>
      <c r="R2237" s="137" t="s">
        <v>342</v>
      </c>
    </row>
    <row r="2238" spans="1:18" s="137" customFormat="1">
      <c r="A2238" s="137" t="s">
        <v>186</v>
      </c>
      <c r="B2238" s="137" t="s">
        <v>10</v>
      </c>
      <c r="C2238" s="137" t="s">
        <v>185</v>
      </c>
      <c r="D2238" s="137" t="s">
        <v>300</v>
      </c>
      <c r="E2238" s="137">
        <v>33271</v>
      </c>
      <c r="F2238" s="137" t="s">
        <v>5</v>
      </c>
      <c r="G2238" s="137" t="s">
        <v>28</v>
      </c>
      <c r="H2238" s="137" t="s">
        <v>341</v>
      </c>
      <c r="I2238" s="137">
        <v>514010903</v>
      </c>
      <c r="J2238" s="137" t="s">
        <v>224</v>
      </c>
      <c r="K2238" s="21">
        <v>46172.82744212963</v>
      </c>
      <c r="L2238" s="21">
        <v>46174.791284722225</v>
      </c>
      <c r="M2238" s="137" t="s">
        <v>358</v>
      </c>
      <c r="N2238" s="137" t="s">
        <v>361</v>
      </c>
      <c r="O2238" s="137" t="s">
        <v>41</v>
      </c>
      <c r="P2238" s="137">
        <v>0</v>
      </c>
      <c r="Q2238" s="137" t="s">
        <v>191</v>
      </c>
      <c r="R2238" s="137" t="s">
        <v>342</v>
      </c>
    </row>
    <row r="2239" spans="1:18" s="137" customFormat="1">
      <c r="A2239" s="137" t="s">
        <v>186</v>
      </c>
      <c r="B2239" s="137" t="s">
        <v>10</v>
      </c>
      <c r="C2239" s="137" t="s">
        <v>185</v>
      </c>
      <c r="D2239" s="137" t="s">
        <v>300</v>
      </c>
      <c r="E2239" s="137">
        <v>33271</v>
      </c>
      <c r="F2239" s="137" t="s">
        <v>5</v>
      </c>
      <c r="G2239" s="137" t="s">
        <v>28</v>
      </c>
      <c r="H2239" s="137" t="s">
        <v>341</v>
      </c>
      <c r="I2239" s="137">
        <v>514010903</v>
      </c>
      <c r="J2239" s="137" t="s">
        <v>224</v>
      </c>
      <c r="K2239" s="21">
        <v>46172.82744212963</v>
      </c>
      <c r="L2239" s="21">
        <v>46174.791284722225</v>
      </c>
      <c r="M2239" s="137" t="s">
        <v>362</v>
      </c>
      <c r="N2239" s="137" t="s">
        <v>363</v>
      </c>
      <c r="O2239" s="137" t="s">
        <v>37</v>
      </c>
      <c r="P2239" s="137">
        <v>0</v>
      </c>
      <c r="Q2239" s="137" t="s">
        <v>191</v>
      </c>
      <c r="R2239" s="137" t="s">
        <v>342</v>
      </c>
    </row>
    <row r="2240" spans="1:18" s="137" customFormat="1">
      <c r="A2240" s="137" t="s">
        <v>186</v>
      </c>
      <c r="B2240" s="137" t="s">
        <v>10</v>
      </c>
      <c r="C2240" s="137" t="s">
        <v>185</v>
      </c>
      <c r="D2240" s="137" t="s">
        <v>300</v>
      </c>
      <c r="E2240" s="137">
        <v>33271</v>
      </c>
      <c r="F2240" s="137" t="s">
        <v>5</v>
      </c>
      <c r="G2240" s="137" t="s">
        <v>28</v>
      </c>
      <c r="H2240" s="137" t="s">
        <v>341</v>
      </c>
      <c r="I2240" s="137">
        <v>514010903</v>
      </c>
      <c r="J2240" s="137" t="s">
        <v>224</v>
      </c>
      <c r="K2240" s="21">
        <v>46172.82744212963</v>
      </c>
      <c r="L2240" s="21">
        <v>46174.791284722225</v>
      </c>
      <c r="M2240" s="137" t="s">
        <v>364</v>
      </c>
      <c r="N2240" s="137" t="s">
        <v>365</v>
      </c>
      <c r="O2240" s="137" t="s">
        <v>35</v>
      </c>
      <c r="P2240" s="137">
        <v>0</v>
      </c>
      <c r="Q2240" s="137" t="s">
        <v>191</v>
      </c>
      <c r="R2240" s="137" t="s">
        <v>342</v>
      </c>
    </row>
    <row r="2241" spans="1:19" s="137" customFormat="1">
      <c r="A2241" s="137" t="s">
        <v>186</v>
      </c>
      <c r="B2241" s="137" t="s">
        <v>10</v>
      </c>
      <c r="C2241" s="137" t="s">
        <v>185</v>
      </c>
      <c r="D2241" s="137" t="s">
        <v>300</v>
      </c>
      <c r="E2241" s="137">
        <v>33271</v>
      </c>
      <c r="F2241" s="137" t="s">
        <v>5</v>
      </c>
      <c r="G2241" s="137" t="s">
        <v>28</v>
      </c>
      <c r="H2241" s="137" t="s">
        <v>341</v>
      </c>
      <c r="I2241" s="137">
        <v>514010903</v>
      </c>
      <c r="J2241" s="137" t="s">
        <v>224</v>
      </c>
      <c r="K2241" s="21">
        <v>46172.82744212963</v>
      </c>
      <c r="L2241" s="21">
        <v>46174.791284722225</v>
      </c>
      <c r="M2241" s="137" t="s">
        <v>364</v>
      </c>
      <c r="N2241" s="137" t="s">
        <v>366</v>
      </c>
      <c r="O2241" s="137" t="s">
        <v>35</v>
      </c>
      <c r="P2241" s="137">
        <v>0</v>
      </c>
      <c r="Q2241" s="137" t="s">
        <v>191</v>
      </c>
      <c r="R2241" s="137" t="s">
        <v>342</v>
      </c>
    </row>
    <row r="2242" spans="1:19" s="137" customFormat="1">
      <c r="A2242" s="137" t="s">
        <v>186</v>
      </c>
      <c r="B2242" s="137" t="s">
        <v>10</v>
      </c>
      <c r="C2242" s="137" t="s">
        <v>185</v>
      </c>
      <c r="D2242" s="137" t="s">
        <v>300</v>
      </c>
      <c r="E2242" s="137">
        <v>33271</v>
      </c>
      <c r="F2242" s="137" t="s">
        <v>5</v>
      </c>
      <c r="G2242" s="137" t="s">
        <v>28</v>
      </c>
      <c r="H2242" s="137" t="s">
        <v>341</v>
      </c>
      <c r="I2242" s="137">
        <v>514010903</v>
      </c>
      <c r="J2242" s="137" t="s">
        <v>224</v>
      </c>
      <c r="K2242" s="21">
        <v>46172.82744212963</v>
      </c>
      <c r="L2242" s="21">
        <v>46174.791284722225</v>
      </c>
      <c r="M2242" s="137" t="s">
        <v>364</v>
      </c>
      <c r="N2242" s="137" t="s">
        <v>367</v>
      </c>
      <c r="O2242" s="137" t="s">
        <v>41</v>
      </c>
      <c r="P2242" s="137">
        <v>0</v>
      </c>
      <c r="Q2242" s="137" t="s">
        <v>191</v>
      </c>
      <c r="R2242" s="137" t="s">
        <v>342</v>
      </c>
    </row>
    <row r="2243" spans="1:19" s="137" customFormat="1">
      <c r="A2243" s="137" t="s">
        <v>186</v>
      </c>
      <c r="B2243" s="137" t="s">
        <v>10</v>
      </c>
      <c r="C2243" s="137" t="s">
        <v>185</v>
      </c>
      <c r="D2243" s="137" t="s">
        <v>202</v>
      </c>
      <c r="E2243" s="137">
        <v>33277</v>
      </c>
      <c r="F2243" s="137" t="s">
        <v>5</v>
      </c>
      <c r="G2243" s="137" t="s">
        <v>28</v>
      </c>
      <c r="H2243" s="137" t="s">
        <v>341</v>
      </c>
      <c r="I2243" s="137">
        <v>514011258</v>
      </c>
      <c r="J2243" s="137" t="s">
        <v>192</v>
      </c>
      <c r="K2243" s="21">
        <v>46173.791979166665</v>
      </c>
      <c r="L2243" s="21">
        <v>46174.79278935185</v>
      </c>
      <c r="M2243" s="137" t="s">
        <v>287</v>
      </c>
      <c r="N2243" s="137" t="s">
        <v>287</v>
      </c>
      <c r="O2243" s="137" t="s">
        <v>35</v>
      </c>
      <c r="P2243" s="137">
        <v>0</v>
      </c>
      <c r="Q2243" s="137" t="s">
        <v>191</v>
      </c>
      <c r="R2243" s="137" t="s">
        <v>342</v>
      </c>
      <c r="S2243" s="137" t="s">
        <v>181</v>
      </c>
    </row>
    <row r="2244" spans="1:19" s="137" customFormat="1">
      <c r="A2244" s="137" t="s">
        <v>186</v>
      </c>
      <c r="B2244" s="137" t="s">
        <v>10</v>
      </c>
      <c r="C2244" s="137" t="s">
        <v>185</v>
      </c>
      <c r="D2244" s="137" t="s">
        <v>202</v>
      </c>
      <c r="E2244" s="137">
        <v>33277</v>
      </c>
      <c r="F2244" s="137" t="s">
        <v>5</v>
      </c>
      <c r="G2244" s="137" t="s">
        <v>28</v>
      </c>
      <c r="H2244" s="137" t="s">
        <v>341</v>
      </c>
      <c r="I2244" s="137">
        <v>514011258</v>
      </c>
      <c r="J2244" s="137" t="s">
        <v>192</v>
      </c>
      <c r="K2244" s="21">
        <v>46173.791979166665</v>
      </c>
      <c r="L2244" s="21">
        <v>46174.79278935185</v>
      </c>
      <c r="M2244" s="137" t="s">
        <v>343</v>
      </c>
      <c r="N2244" s="137" t="s">
        <v>288</v>
      </c>
      <c r="O2244" s="137" t="s">
        <v>39</v>
      </c>
      <c r="P2244" s="137">
        <v>0</v>
      </c>
      <c r="Q2244" s="137" t="s">
        <v>191</v>
      </c>
      <c r="R2244" s="137" t="s">
        <v>342</v>
      </c>
      <c r="S2244" s="137" t="s">
        <v>181</v>
      </c>
    </row>
    <row r="2245" spans="1:19" s="137" customFormat="1">
      <c r="A2245" s="137" t="s">
        <v>186</v>
      </c>
      <c r="B2245" s="137" t="s">
        <v>10</v>
      </c>
      <c r="C2245" s="137" t="s">
        <v>185</v>
      </c>
      <c r="D2245" s="137" t="s">
        <v>202</v>
      </c>
      <c r="E2245" s="137">
        <v>33277</v>
      </c>
      <c r="F2245" s="137" t="s">
        <v>5</v>
      </c>
      <c r="G2245" s="137" t="s">
        <v>28</v>
      </c>
      <c r="H2245" s="137" t="s">
        <v>341</v>
      </c>
      <c r="I2245" s="137">
        <v>514011258</v>
      </c>
      <c r="J2245" s="137" t="s">
        <v>192</v>
      </c>
      <c r="K2245" s="21">
        <v>46173.791979166665</v>
      </c>
      <c r="L2245" s="21">
        <v>46174.79278935185</v>
      </c>
      <c r="M2245" s="137" t="s">
        <v>343</v>
      </c>
      <c r="N2245" s="137" t="s">
        <v>193</v>
      </c>
      <c r="O2245" s="137" t="s">
        <v>35</v>
      </c>
      <c r="P2245" s="137">
        <v>0</v>
      </c>
      <c r="Q2245" s="137" t="s">
        <v>191</v>
      </c>
      <c r="R2245" s="137" t="s">
        <v>342</v>
      </c>
      <c r="S2245" s="137" t="s">
        <v>181</v>
      </c>
    </row>
    <row r="2246" spans="1:19" s="137" customFormat="1">
      <c r="A2246" s="137" t="s">
        <v>186</v>
      </c>
      <c r="B2246" s="137" t="s">
        <v>10</v>
      </c>
      <c r="C2246" s="137" t="s">
        <v>185</v>
      </c>
      <c r="D2246" s="137" t="s">
        <v>202</v>
      </c>
      <c r="E2246" s="137">
        <v>33277</v>
      </c>
      <c r="F2246" s="137" t="s">
        <v>5</v>
      </c>
      <c r="G2246" s="137" t="s">
        <v>28</v>
      </c>
      <c r="H2246" s="137" t="s">
        <v>341</v>
      </c>
      <c r="I2246" s="137">
        <v>514011258</v>
      </c>
      <c r="J2246" s="137" t="s">
        <v>192</v>
      </c>
      <c r="K2246" s="21">
        <v>46173.791979166665</v>
      </c>
      <c r="L2246" s="21">
        <v>46174.79278935185</v>
      </c>
      <c r="M2246" s="137" t="s">
        <v>344</v>
      </c>
      <c r="N2246" s="137" t="s">
        <v>345</v>
      </c>
      <c r="O2246" s="137" t="s">
        <v>39</v>
      </c>
      <c r="P2246" s="137">
        <v>0</v>
      </c>
      <c r="Q2246" s="137" t="s">
        <v>191</v>
      </c>
      <c r="R2246" s="137" t="s">
        <v>342</v>
      </c>
      <c r="S2246" s="137" t="s">
        <v>181</v>
      </c>
    </row>
    <row r="2247" spans="1:19" s="137" customFormat="1">
      <c r="A2247" s="137" t="s">
        <v>186</v>
      </c>
      <c r="B2247" s="137" t="s">
        <v>10</v>
      </c>
      <c r="C2247" s="137" t="s">
        <v>185</v>
      </c>
      <c r="D2247" s="137" t="s">
        <v>202</v>
      </c>
      <c r="E2247" s="137">
        <v>33277</v>
      </c>
      <c r="F2247" s="137" t="s">
        <v>5</v>
      </c>
      <c r="G2247" s="137" t="s">
        <v>28</v>
      </c>
      <c r="H2247" s="137" t="s">
        <v>341</v>
      </c>
      <c r="I2247" s="137">
        <v>514011258</v>
      </c>
      <c r="J2247" s="137" t="s">
        <v>192</v>
      </c>
      <c r="K2247" s="21">
        <v>46173.791979166665</v>
      </c>
      <c r="L2247" s="21">
        <v>46174.79278935185</v>
      </c>
      <c r="M2247" s="137" t="s">
        <v>344</v>
      </c>
      <c r="N2247" s="137" t="s">
        <v>346</v>
      </c>
      <c r="O2247" s="137" t="s">
        <v>39</v>
      </c>
      <c r="P2247" s="137">
        <v>0</v>
      </c>
      <c r="Q2247" s="137" t="s">
        <v>191</v>
      </c>
      <c r="R2247" s="137" t="s">
        <v>342</v>
      </c>
      <c r="S2247" s="137" t="s">
        <v>181</v>
      </c>
    </row>
    <row r="2248" spans="1:19" s="137" customFormat="1">
      <c r="A2248" s="137" t="s">
        <v>186</v>
      </c>
      <c r="B2248" s="137" t="s">
        <v>10</v>
      </c>
      <c r="C2248" s="137" t="s">
        <v>185</v>
      </c>
      <c r="D2248" s="137" t="s">
        <v>202</v>
      </c>
      <c r="E2248" s="137">
        <v>33277</v>
      </c>
      <c r="F2248" s="137" t="s">
        <v>5</v>
      </c>
      <c r="G2248" s="137" t="s">
        <v>28</v>
      </c>
      <c r="H2248" s="137" t="s">
        <v>341</v>
      </c>
      <c r="I2248" s="137">
        <v>514011258</v>
      </c>
      <c r="J2248" s="137" t="s">
        <v>192</v>
      </c>
      <c r="K2248" s="21">
        <v>46173.791979166665</v>
      </c>
      <c r="L2248" s="21">
        <v>46174.79278935185</v>
      </c>
      <c r="M2248" s="137" t="s">
        <v>347</v>
      </c>
      <c r="N2248" s="137" t="s">
        <v>348</v>
      </c>
      <c r="O2248" s="137" t="s">
        <v>41</v>
      </c>
      <c r="P2248" s="137">
        <v>0</v>
      </c>
      <c r="Q2248" s="137" t="s">
        <v>191</v>
      </c>
      <c r="R2248" s="137" t="s">
        <v>342</v>
      </c>
      <c r="S2248" s="137" t="s">
        <v>181</v>
      </c>
    </row>
    <row r="2249" spans="1:19" s="137" customFormat="1">
      <c r="A2249" s="137" t="s">
        <v>186</v>
      </c>
      <c r="B2249" s="137" t="s">
        <v>10</v>
      </c>
      <c r="C2249" s="137" t="s">
        <v>185</v>
      </c>
      <c r="D2249" s="137" t="s">
        <v>202</v>
      </c>
      <c r="E2249" s="137">
        <v>33277</v>
      </c>
      <c r="F2249" s="137" t="s">
        <v>5</v>
      </c>
      <c r="G2249" s="137" t="s">
        <v>28</v>
      </c>
      <c r="H2249" s="137" t="s">
        <v>341</v>
      </c>
      <c r="I2249" s="137">
        <v>514011258</v>
      </c>
      <c r="J2249" s="137" t="s">
        <v>192</v>
      </c>
      <c r="K2249" s="21">
        <v>46173.791979166665</v>
      </c>
      <c r="L2249" s="21">
        <v>46174.79278935185</v>
      </c>
      <c r="M2249" s="137" t="s">
        <v>347</v>
      </c>
      <c r="N2249" s="137" t="s">
        <v>349</v>
      </c>
      <c r="O2249" s="137" t="s">
        <v>39</v>
      </c>
      <c r="P2249" s="137">
        <v>0</v>
      </c>
      <c r="Q2249" s="137" t="s">
        <v>191</v>
      </c>
      <c r="R2249" s="137" t="s">
        <v>342</v>
      </c>
      <c r="S2249" s="137" t="s">
        <v>181</v>
      </c>
    </row>
    <row r="2250" spans="1:19" s="137" customFormat="1">
      <c r="A2250" s="137" t="s">
        <v>186</v>
      </c>
      <c r="B2250" s="137" t="s">
        <v>10</v>
      </c>
      <c r="C2250" s="137" t="s">
        <v>185</v>
      </c>
      <c r="D2250" s="137" t="s">
        <v>202</v>
      </c>
      <c r="E2250" s="137">
        <v>33277</v>
      </c>
      <c r="F2250" s="137" t="s">
        <v>5</v>
      </c>
      <c r="G2250" s="137" t="s">
        <v>28</v>
      </c>
      <c r="H2250" s="137" t="s">
        <v>341</v>
      </c>
      <c r="I2250" s="137">
        <v>514011258</v>
      </c>
      <c r="J2250" s="137" t="s">
        <v>192</v>
      </c>
      <c r="K2250" s="21">
        <v>46173.791979166665</v>
      </c>
      <c r="L2250" s="21">
        <v>46174.79278935185</v>
      </c>
      <c r="M2250" s="137" t="s">
        <v>347</v>
      </c>
      <c r="N2250" s="137" t="s">
        <v>329</v>
      </c>
      <c r="O2250" s="137" t="s">
        <v>35</v>
      </c>
      <c r="P2250" s="137">
        <v>0</v>
      </c>
      <c r="Q2250" s="137" t="s">
        <v>191</v>
      </c>
      <c r="R2250" s="137" t="s">
        <v>342</v>
      </c>
      <c r="S2250" s="137" t="s">
        <v>181</v>
      </c>
    </row>
    <row r="2251" spans="1:19" s="137" customFormat="1">
      <c r="A2251" s="137" t="s">
        <v>186</v>
      </c>
      <c r="B2251" s="137" t="s">
        <v>10</v>
      </c>
      <c r="C2251" s="137" t="s">
        <v>185</v>
      </c>
      <c r="D2251" s="137" t="s">
        <v>202</v>
      </c>
      <c r="E2251" s="137">
        <v>33277</v>
      </c>
      <c r="F2251" s="137" t="s">
        <v>5</v>
      </c>
      <c r="G2251" s="137" t="s">
        <v>28</v>
      </c>
      <c r="H2251" s="137" t="s">
        <v>341</v>
      </c>
      <c r="I2251" s="137">
        <v>514011258</v>
      </c>
      <c r="J2251" s="137" t="s">
        <v>192</v>
      </c>
      <c r="K2251" s="21">
        <v>46173.791979166665</v>
      </c>
      <c r="L2251" s="21">
        <v>46174.79278935185</v>
      </c>
      <c r="M2251" s="137" t="s">
        <v>347</v>
      </c>
      <c r="N2251" s="137" t="s">
        <v>194</v>
      </c>
      <c r="O2251" s="137" t="s">
        <v>41</v>
      </c>
      <c r="P2251" s="137">
        <v>0</v>
      </c>
      <c r="Q2251" s="137" t="s">
        <v>191</v>
      </c>
      <c r="R2251" s="137" t="s">
        <v>342</v>
      </c>
      <c r="S2251" s="137" t="s">
        <v>181</v>
      </c>
    </row>
    <row r="2252" spans="1:19" s="137" customFormat="1">
      <c r="A2252" s="137" t="s">
        <v>186</v>
      </c>
      <c r="B2252" s="137" t="s">
        <v>10</v>
      </c>
      <c r="C2252" s="137" t="s">
        <v>185</v>
      </c>
      <c r="D2252" s="137" t="s">
        <v>202</v>
      </c>
      <c r="E2252" s="137">
        <v>33277</v>
      </c>
      <c r="F2252" s="137" t="s">
        <v>5</v>
      </c>
      <c r="G2252" s="137" t="s">
        <v>28</v>
      </c>
      <c r="H2252" s="137" t="s">
        <v>341</v>
      </c>
      <c r="I2252" s="137">
        <v>514011258</v>
      </c>
      <c r="J2252" s="137" t="s">
        <v>192</v>
      </c>
      <c r="K2252" s="21">
        <v>46173.791979166665</v>
      </c>
      <c r="L2252" s="21">
        <v>46174.79278935185</v>
      </c>
      <c r="M2252" s="137" t="s">
        <v>347</v>
      </c>
      <c r="N2252" s="137" t="s">
        <v>350</v>
      </c>
      <c r="O2252" s="137" t="s">
        <v>39</v>
      </c>
      <c r="P2252" s="137">
        <v>0</v>
      </c>
      <c r="Q2252" s="137" t="s">
        <v>191</v>
      </c>
      <c r="R2252" s="137" t="s">
        <v>342</v>
      </c>
      <c r="S2252" s="137" t="s">
        <v>181</v>
      </c>
    </row>
    <row r="2253" spans="1:19" s="137" customFormat="1">
      <c r="A2253" s="137" t="s">
        <v>186</v>
      </c>
      <c r="B2253" s="137" t="s">
        <v>10</v>
      </c>
      <c r="C2253" s="137" t="s">
        <v>185</v>
      </c>
      <c r="D2253" s="137" t="s">
        <v>202</v>
      </c>
      <c r="E2253" s="137">
        <v>33277</v>
      </c>
      <c r="F2253" s="137" t="s">
        <v>5</v>
      </c>
      <c r="G2253" s="137" t="s">
        <v>28</v>
      </c>
      <c r="H2253" s="137" t="s">
        <v>341</v>
      </c>
      <c r="I2253" s="137">
        <v>514011258</v>
      </c>
      <c r="J2253" s="137" t="s">
        <v>192</v>
      </c>
      <c r="K2253" s="21">
        <v>46173.791979166665</v>
      </c>
      <c r="L2253" s="21">
        <v>46174.79278935185</v>
      </c>
      <c r="M2253" s="137" t="s">
        <v>347</v>
      </c>
      <c r="N2253" s="137" t="s">
        <v>195</v>
      </c>
      <c r="O2253" s="137" t="s">
        <v>41</v>
      </c>
      <c r="P2253" s="137">
        <v>0</v>
      </c>
      <c r="Q2253" s="137" t="s">
        <v>191</v>
      </c>
      <c r="R2253" s="137" t="s">
        <v>342</v>
      </c>
      <c r="S2253" s="137" t="s">
        <v>181</v>
      </c>
    </row>
    <row r="2254" spans="1:19" s="137" customFormat="1">
      <c r="A2254" s="137" t="s">
        <v>186</v>
      </c>
      <c r="B2254" s="137" t="s">
        <v>10</v>
      </c>
      <c r="C2254" s="137" t="s">
        <v>185</v>
      </c>
      <c r="D2254" s="137" t="s">
        <v>202</v>
      </c>
      <c r="E2254" s="137">
        <v>33277</v>
      </c>
      <c r="F2254" s="137" t="s">
        <v>5</v>
      </c>
      <c r="G2254" s="137" t="s">
        <v>28</v>
      </c>
      <c r="H2254" s="137" t="s">
        <v>341</v>
      </c>
      <c r="I2254" s="137">
        <v>514011258</v>
      </c>
      <c r="J2254" s="137" t="s">
        <v>192</v>
      </c>
      <c r="K2254" s="21">
        <v>46173.791979166665</v>
      </c>
      <c r="L2254" s="21">
        <v>46174.79278935185</v>
      </c>
      <c r="M2254" s="137" t="s">
        <v>347</v>
      </c>
      <c r="N2254" s="137" t="s">
        <v>351</v>
      </c>
      <c r="O2254" s="137" t="s">
        <v>35</v>
      </c>
      <c r="P2254" s="137">
        <v>0</v>
      </c>
      <c r="Q2254" s="137" t="s">
        <v>191</v>
      </c>
      <c r="R2254" s="137" t="s">
        <v>342</v>
      </c>
      <c r="S2254" s="137" t="s">
        <v>181</v>
      </c>
    </row>
    <row r="2255" spans="1:19" s="137" customFormat="1">
      <c r="A2255" s="137" t="s">
        <v>186</v>
      </c>
      <c r="B2255" s="137" t="s">
        <v>10</v>
      </c>
      <c r="C2255" s="137" t="s">
        <v>185</v>
      </c>
      <c r="D2255" s="137" t="s">
        <v>202</v>
      </c>
      <c r="E2255" s="137">
        <v>33277</v>
      </c>
      <c r="F2255" s="137" t="s">
        <v>5</v>
      </c>
      <c r="G2255" s="137" t="s">
        <v>28</v>
      </c>
      <c r="H2255" s="137" t="s">
        <v>341</v>
      </c>
      <c r="I2255" s="137">
        <v>514011258</v>
      </c>
      <c r="J2255" s="137" t="s">
        <v>192</v>
      </c>
      <c r="K2255" s="21">
        <v>46173.791979166665</v>
      </c>
      <c r="L2255" s="21">
        <v>46174.79278935185</v>
      </c>
      <c r="M2255" s="137" t="s">
        <v>347</v>
      </c>
      <c r="N2255" s="137" t="s">
        <v>196</v>
      </c>
      <c r="O2255" s="137" t="s">
        <v>41</v>
      </c>
      <c r="P2255" s="137">
        <v>0</v>
      </c>
      <c r="Q2255" s="137" t="s">
        <v>191</v>
      </c>
      <c r="R2255" s="137" t="s">
        <v>342</v>
      </c>
      <c r="S2255" s="137" t="s">
        <v>181</v>
      </c>
    </row>
    <row r="2256" spans="1:19" s="137" customFormat="1">
      <c r="A2256" s="137" t="s">
        <v>186</v>
      </c>
      <c r="B2256" s="137" t="s">
        <v>10</v>
      </c>
      <c r="C2256" s="137" t="s">
        <v>185</v>
      </c>
      <c r="D2256" s="137" t="s">
        <v>202</v>
      </c>
      <c r="E2256" s="137">
        <v>33277</v>
      </c>
      <c r="F2256" s="137" t="s">
        <v>5</v>
      </c>
      <c r="G2256" s="137" t="s">
        <v>28</v>
      </c>
      <c r="H2256" s="137" t="s">
        <v>341</v>
      </c>
      <c r="I2256" s="137">
        <v>514011258</v>
      </c>
      <c r="J2256" s="137" t="s">
        <v>192</v>
      </c>
      <c r="K2256" s="21">
        <v>46173.791979166665</v>
      </c>
      <c r="L2256" s="21">
        <v>46174.79278935185</v>
      </c>
      <c r="M2256" s="137" t="s">
        <v>352</v>
      </c>
      <c r="N2256" s="137" t="s">
        <v>352</v>
      </c>
      <c r="O2256" s="137" t="s">
        <v>35</v>
      </c>
      <c r="P2256" s="137">
        <v>0</v>
      </c>
      <c r="Q2256" s="137" t="s">
        <v>191</v>
      </c>
      <c r="R2256" s="137" t="s">
        <v>342</v>
      </c>
      <c r="S2256" s="137" t="s">
        <v>181</v>
      </c>
    </row>
    <row r="2257" spans="1:19" s="137" customFormat="1">
      <c r="A2257" s="137" t="s">
        <v>186</v>
      </c>
      <c r="B2257" s="137" t="s">
        <v>10</v>
      </c>
      <c r="C2257" s="137" t="s">
        <v>185</v>
      </c>
      <c r="D2257" s="137" t="s">
        <v>202</v>
      </c>
      <c r="E2257" s="137">
        <v>33277</v>
      </c>
      <c r="F2257" s="137" t="s">
        <v>5</v>
      </c>
      <c r="G2257" s="137" t="s">
        <v>28</v>
      </c>
      <c r="H2257" s="137" t="s">
        <v>341</v>
      </c>
      <c r="I2257" s="137">
        <v>514011258</v>
      </c>
      <c r="J2257" s="137" t="s">
        <v>192</v>
      </c>
      <c r="K2257" s="21">
        <v>46173.791979166665</v>
      </c>
      <c r="L2257" s="21">
        <v>46174.79278935185</v>
      </c>
      <c r="M2257" s="137" t="s">
        <v>353</v>
      </c>
      <c r="N2257" s="137" t="s">
        <v>197</v>
      </c>
      <c r="O2257" s="137" t="s">
        <v>41</v>
      </c>
      <c r="P2257" s="137">
        <v>0</v>
      </c>
      <c r="Q2257" s="137" t="s">
        <v>191</v>
      </c>
      <c r="R2257" s="137" t="s">
        <v>342</v>
      </c>
      <c r="S2257" s="137" t="s">
        <v>181</v>
      </c>
    </row>
    <row r="2258" spans="1:19" s="137" customFormat="1">
      <c r="A2258" s="137" t="s">
        <v>186</v>
      </c>
      <c r="B2258" s="137" t="s">
        <v>10</v>
      </c>
      <c r="C2258" s="137" t="s">
        <v>185</v>
      </c>
      <c r="D2258" s="137" t="s">
        <v>202</v>
      </c>
      <c r="E2258" s="137">
        <v>33277</v>
      </c>
      <c r="F2258" s="137" t="s">
        <v>5</v>
      </c>
      <c r="G2258" s="137" t="s">
        <v>28</v>
      </c>
      <c r="H2258" s="137" t="s">
        <v>341</v>
      </c>
      <c r="I2258" s="137">
        <v>514011258</v>
      </c>
      <c r="J2258" s="137" t="s">
        <v>192</v>
      </c>
      <c r="K2258" s="21">
        <v>46173.791979166665</v>
      </c>
      <c r="L2258" s="21">
        <v>46174.79278935185</v>
      </c>
      <c r="M2258" s="137" t="s">
        <v>353</v>
      </c>
      <c r="N2258" s="137" t="s">
        <v>330</v>
      </c>
      <c r="O2258" s="137" t="s">
        <v>41</v>
      </c>
      <c r="P2258" s="137">
        <v>0</v>
      </c>
      <c r="Q2258" s="137" t="s">
        <v>191</v>
      </c>
      <c r="R2258" s="137" t="s">
        <v>342</v>
      </c>
      <c r="S2258" s="137" t="s">
        <v>181</v>
      </c>
    </row>
    <row r="2259" spans="1:19" s="137" customFormat="1">
      <c r="A2259" s="137" t="s">
        <v>186</v>
      </c>
      <c r="B2259" s="137" t="s">
        <v>10</v>
      </c>
      <c r="C2259" s="137" t="s">
        <v>185</v>
      </c>
      <c r="D2259" s="137" t="s">
        <v>202</v>
      </c>
      <c r="E2259" s="137">
        <v>33277</v>
      </c>
      <c r="F2259" s="137" t="s">
        <v>5</v>
      </c>
      <c r="G2259" s="137" t="s">
        <v>28</v>
      </c>
      <c r="H2259" s="137" t="s">
        <v>341</v>
      </c>
      <c r="I2259" s="137">
        <v>514011258</v>
      </c>
      <c r="J2259" s="137" t="s">
        <v>192</v>
      </c>
      <c r="K2259" s="21">
        <v>46173.791979166665</v>
      </c>
      <c r="L2259" s="21">
        <v>46174.79278935185</v>
      </c>
      <c r="M2259" s="137" t="s">
        <v>353</v>
      </c>
      <c r="N2259" s="137" t="s">
        <v>354</v>
      </c>
      <c r="O2259" s="137" t="s">
        <v>39</v>
      </c>
      <c r="P2259" s="137">
        <v>0</v>
      </c>
      <c r="Q2259" s="137" t="s">
        <v>191</v>
      </c>
      <c r="R2259" s="137" t="s">
        <v>342</v>
      </c>
      <c r="S2259" s="137" t="s">
        <v>181</v>
      </c>
    </row>
    <row r="2260" spans="1:19" s="137" customFormat="1">
      <c r="A2260" s="137" t="s">
        <v>186</v>
      </c>
      <c r="B2260" s="137" t="s">
        <v>10</v>
      </c>
      <c r="C2260" s="137" t="s">
        <v>185</v>
      </c>
      <c r="D2260" s="137" t="s">
        <v>202</v>
      </c>
      <c r="E2260" s="137">
        <v>33277</v>
      </c>
      <c r="F2260" s="137" t="s">
        <v>5</v>
      </c>
      <c r="G2260" s="137" t="s">
        <v>28</v>
      </c>
      <c r="H2260" s="137" t="s">
        <v>341</v>
      </c>
      <c r="I2260" s="137">
        <v>514011258</v>
      </c>
      <c r="J2260" s="137" t="s">
        <v>192</v>
      </c>
      <c r="K2260" s="21">
        <v>46173.791979166665</v>
      </c>
      <c r="L2260" s="21">
        <v>46174.79278935185</v>
      </c>
      <c r="M2260" s="137" t="s">
        <v>353</v>
      </c>
      <c r="N2260" s="137" t="s">
        <v>355</v>
      </c>
      <c r="O2260" s="137" t="s">
        <v>35</v>
      </c>
      <c r="P2260" s="137">
        <v>0</v>
      </c>
      <c r="Q2260" s="137" t="s">
        <v>191</v>
      </c>
      <c r="R2260" s="137" t="s">
        <v>342</v>
      </c>
      <c r="S2260" s="137" t="s">
        <v>181</v>
      </c>
    </row>
    <row r="2261" spans="1:19" s="137" customFormat="1">
      <c r="A2261" s="137" t="s">
        <v>186</v>
      </c>
      <c r="B2261" s="137" t="s">
        <v>10</v>
      </c>
      <c r="C2261" s="137" t="s">
        <v>185</v>
      </c>
      <c r="D2261" s="137" t="s">
        <v>202</v>
      </c>
      <c r="E2261" s="137">
        <v>33277</v>
      </c>
      <c r="F2261" s="137" t="s">
        <v>5</v>
      </c>
      <c r="G2261" s="137" t="s">
        <v>28</v>
      </c>
      <c r="H2261" s="137" t="s">
        <v>341</v>
      </c>
      <c r="I2261" s="137">
        <v>514011258</v>
      </c>
      <c r="J2261" s="137" t="s">
        <v>192</v>
      </c>
      <c r="K2261" s="21">
        <v>46173.791979166665</v>
      </c>
      <c r="L2261" s="21">
        <v>46174.79278935185</v>
      </c>
      <c r="M2261" s="137" t="s">
        <v>353</v>
      </c>
      <c r="N2261" s="137" t="s">
        <v>356</v>
      </c>
      <c r="O2261" s="137" t="s">
        <v>39</v>
      </c>
      <c r="P2261" s="137">
        <v>0</v>
      </c>
      <c r="Q2261" s="137" t="s">
        <v>191</v>
      </c>
      <c r="R2261" s="137" t="s">
        <v>342</v>
      </c>
      <c r="S2261" s="137" t="s">
        <v>181</v>
      </c>
    </row>
    <row r="2262" spans="1:19" s="137" customFormat="1">
      <c r="A2262" s="137" t="s">
        <v>186</v>
      </c>
      <c r="B2262" s="137" t="s">
        <v>10</v>
      </c>
      <c r="C2262" s="137" t="s">
        <v>185</v>
      </c>
      <c r="D2262" s="137" t="s">
        <v>202</v>
      </c>
      <c r="E2262" s="137">
        <v>33277</v>
      </c>
      <c r="F2262" s="137" t="s">
        <v>5</v>
      </c>
      <c r="G2262" s="137" t="s">
        <v>28</v>
      </c>
      <c r="H2262" s="137" t="s">
        <v>341</v>
      </c>
      <c r="I2262" s="137">
        <v>514011258</v>
      </c>
      <c r="J2262" s="137" t="s">
        <v>192</v>
      </c>
      <c r="K2262" s="21">
        <v>46173.791979166665</v>
      </c>
      <c r="L2262" s="21">
        <v>46174.79278935185</v>
      </c>
      <c r="M2262" s="137" t="s">
        <v>353</v>
      </c>
      <c r="N2262" s="137" t="s">
        <v>357</v>
      </c>
      <c r="O2262" s="137" t="s">
        <v>39</v>
      </c>
      <c r="P2262" s="137">
        <v>0</v>
      </c>
      <c r="Q2262" s="137" t="s">
        <v>191</v>
      </c>
      <c r="R2262" s="137" t="s">
        <v>342</v>
      </c>
      <c r="S2262" s="137" t="s">
        <v>181</v>
      </c>
    </row>
    <row r="2263" spans="1:19" s="137" customFormat="1">
      <c r="A2263" s="137" t="s">
        <v>186</v>
      </c>
      <c r="B2263" s="137" t="s">
        <v>10</v>
      </c>
      <c r="C2263" s="137" t="s">
        <v>185</v>
      </c>
      <c r="D2263" s="137" t="s">
        <v>202</v>
      </c>
      <c r="E2263" s="137">
        <v>33277</v>
      </c>
      <c r="F2263" s="137" t="s">
        <v>5</v>
      </c>
      <c r="G2263" s="137" t="s">
        <v>28</v>
      </c>
      <c r="H2263" s="137" t="s">
        <v>341</v>
      </c>
      <c r="I2263" s="137">
        <v>514011258</v>
      </c>
      <c r="J2263" s="137" t="s">
        <v>192</v>
      </c>
      <c r="K2263" s="21">
        <v>46173.791979166665</v>
      </c>
      <c r="L2263" s="21">
        <v>46174.79278935185</v>
      </c>
      <c r="M2263" s="137" t="s">
        <v>358</v>
      </c>
      <c r="N2263" s="137" t="s">
        <v>359</v>
      </c>
      <c r="O2263" s="137" t="s">
        <v>39</v>
      </c>
      <c r="P2263" s="137">
        <v>0</v>
      </c>
      <c r="Q2263" s="137" t="s">
        <v>191</v>
      </c>
      <c r="R2263" s="137" t="s">
        <v>342</v>
      </c>
      <c r="S2263" s="137" t="s">
        <v>181</v>
      </c>
    </row>
    <row r="2264" spans="1:19" s="137" customFormat="1">
      <c r="A2264" s="137" t="s">
        <v>186</v>
      </c>
      <c r="B2264" s="137" t="s">
        <v>10</v>
      </c>
      <c r="C2264" s="137" t="s">
        <v>185</v>
      </c>
      <c r="D2264" s="137" t="s">
        <v>202</v>
      </c>
      <c r="E2264" s="137">
        <v>33277</v>
      </c>
      <c r="F2264" s="137" t="s">
        <v>5</v>
      </c>
      <c r="G2264" s="137" t="s">
        <v>28</v>
      </c>
      <c r="H2264" s="137" t="s">
        <v>341</v>
      </c>
      <c r="I2264" s="137">
        <v>514011258</v>
      </c>
      <c r="J2264" s="137" t="s">
        <v>192</v>
      </c>
      <c r="K2264" s="21">
        <v>46173.791979166665</v>
      </c>
      <c r="L2264" s="21">
        <v>46174.79278935185</v>
      </c>
      <c r="M2264" s="137" t="s">
        <v>358</v>
      </c>
      <c r="N2264" s="137" t="s">
        <v>360</v>
      </c>
      <c r="O2264" s="137" t="s">
        <v>35</v>
      </c>
      <c r="P2264" s="137">
        <v>0</v>
      </c>
      <c r="Q2264" s="137" t="s">
        <v>191</v>
      </c>
      <c r="R2264" s="137" t="s">
        <v>342</v>
      </c>
      <c r="S2264" s="137" t="s">
        <v>181</v>
      </c>
    </row>
    <row r="2265" spans="1:19" s="137" customFormat="1">
      <c r="A2265" s="137" t="s">
        <v>186</v>
      </c>
      <c r="B2265" s="137" t="s">
        <v>10</v>
      </c>
      <c r="C2265" s="137" t="s">
        <v>185</v>
      </c>
      <c r="D2265" s="137" t="s">
        <v>202</v>
      </c>
      <c r="E2265" s="137">
        <v>33277</v>
      </c>
      <c r="F2265" s="137" t="s">
        <v>5</v>
      </c>
      <c r="G2265" s="137" t="s">
        <v>28</v>
      </c>
      <c r="H2265" s="137" t="s">
        <v>341</v>
      </c>
      <c r="I2265" s="137">
        <v>514011258</v>
      </c>
      <c r="J2265" s="137" t="s">
        <v>192</v>
      </c>
      <c r="K2265" s="21">
        <v>46173.791979166665</v>
      </c>
      <c r="L2265" s="21">
        <v>46174.79278935185</v>
      </c>
      <c r="M2265" s="137" t="s">
        <v>358</v>
      </c>
      <c r="N2265" s="137" t="s">
        <v>361</v>
      </c>
      <c r="O2265" s="137" t="s">
        <v>41</v>
      </c>
      <c r="P2265" s="137">
        <v>0</v>
      </c>
      <c r="Q2265" s="137" t="s">
        <v>191</v>
      </c>
      <c r="R2265" s="137" t="s">
        <v>342</v>
      </c>
      <c r="S2265" s="137" t="s">
        <v>181</v>
      </c>
    </row>
    <row r="2266" spans="1:19" s="137" customFormat="1">
      <c r="A2266" s="137" t="s">
        <v>186</v>
      </c>
      <c r="B2266" s="137" t="s">
        <v>10</v>
      </c>
      <c r="C2266" s="137" t="s">
        <v>185</v>
      </c>
      <c r="D2266" s="137" t="s">
        <v>202</v>
      </c>
      <c r="E2266" s="137">
        <v>33277</v>
      </c>
      <c r="F2266" s="137" t="s">
        <v>5</v>
      </c>
      <c r="G2266" s="137" t="s">
        <v>28</v>
      </c>
      <c r="H2266" s="137" t="s">
        <v>341</v>
      </c>
      <c r="I2266" s="137">
        <v>514011258</v>
      </c>
      <c r="J2266" s="137" t="s">
        <v>192</v>
      </c>
      <c r="K2266" s="21">
        <v>46173.791979166665</v>
      </c>
      <c r="L2266" s="21">
        <v>46174.79278935185</v>
      </c>
      <c r="M2266" s="137" t="s">
        <v>362</v>
      </c>
      <c r="N2266" s="137" t="s">
        <v>363</v>
      </c>
      <c r="O2266" s="137" t="s">
        <v>37</v>
      </c>
      <c r="P2266" s="137">
        <v>0</v>
      </c>
      <c r="Q2266" s="137" t="s">
        <v>191</v>
      </c>
      <c r="R2266" s="137" t="s">
        <v>342</v>
      </c>
      <c r="S2266" s="137" t="s">
        <v>181</v>
      </c>
    </row>
    <row r="2267" spans="1:19" s="137" customFormat="1">
      <c r="A2267" s="137" t="s">
        <v>186</v>
      </c>
      <c r="B2267" s="137" t="s">
        <v>10</v>
      </c>
      <c r="C2267" s="137" t="s">
        <v>185</v>
      </c>
      <c r="D2267" s="137" t="s">
        <v>202</v>
      </c>
      <c r="E2267" s="137">
        <v>33277</v>
      </c>
      <c r="F2267" s="137" t="s">
        <v>5</v>
      </c>
      <c r="G2267" s="137" t="s">
        <v>28</v>
      </c>
      <c r="H2267" s="137" t="s">
        <v>341</v>
      </c>
      <c r="I2267" s="137">
        <v>514011258</v>
      </c>
      <c r="J2267" s="137" t="s">
        <v>192</v>
      </c>
      <c r="K2267" s="21">
        <v>46173.791979166665</v>
      </c>
      <c r="L2267" s="21">
        <v>46174.79278935185</v>
      </c>
      <c r="M2267" s="137" t="s">
        <v>364</v>
      </c>
      <c r="N2267" s="137" t="s">
        <v>365</v>
      </c>
      <c r="O2267" s="137" t="s">
        <v>35</v>
      </c>
      <c r="P2267" s="137">
        <v>0</v>
      </c>
      <c r="Q2267" s="137" t="s">
        <v>191</v>
      </c>
      <c r="R2267" s="137" t="s">
        <v>342</v>
      </c>
      <c r="S2267" s="137" t="s">
        <v>181</v>
      </c>
    </row>
    <row r="2268" spans="1:19" s="137" customFormat="1">
      <c r="A2268" s="137" t="s">
        <v>186</v>
      </c>
      <c r="B2268" s="137" t="s">
        <v>10</v>
      </c>
      <c r="C2268" s="137" t="s">
        <v>185</v>
      </c>
      <c r="D2268" s="137" t="s">
        <v>202</v>
      </c>
      <c r="E2268" s="137">
        <v>33277</v>
      </c>
      <c r="F2268" s="137" t="s">
        <v>5</v>
      </c>
      <c r="G2268" s="137" t="s">
        <v>28</v>
      </c>
      <c r="H2268" s="137" t="s">
        <v>341</v>
      </c>
      <c r="I2268" s="137">
        <v>514011258</v>
      </c>
      <c r="J2268" s="137" t="s">
        <v>192</v>
      </c>
      <c r="K2268" s="21">
        <v>46173.791979166665</v>
      </c>
      <c r="L2268" s="21">
        <v>46174.79278935185</v>
      </c>
      <c r="M2268" s="137" t="s">
        <v>364</v>
      </c>
      <c r="N2268" s="137" t="s">
        <v>366</v>
      </c>
      <c r="O2268" s="137" t="s">
        <v>35</v>
      </c>
      <c r="P2268" s="137">
        <v>0</v>
      </c>
      <c r="Q2268" s="137" t="s">
        <v>191</v>
      </c>
      <c r="R2268" s="137" t="s">
        <v>342</v>
      </c>
      <c r="S2268" s="137" t="s">
        <v>181</v>
      </c>
    </row>
    <row r="2269" spans="1:19" s="137" customFormat="1">
      <c r="A2269" s="137" t="s">
        <v>186</v>
      </c>
      <c r="B2269" s="137" t="s">
        <v>10</v>
      </c>
      <c r="C2269" s="137" t="s">
        <v>185</v>
      </c>
      <c r="D2269" s="137" t="s">
        <v>202</v>
      </c>
      <c r="E2269" s="137">
        <v>33277</v>
      </c>
      <c r="F2269" s="137" t="s">
        <v>5</v>
      </c>
      <c r="G2269" s="137" t="s">
        <v>28</v>
      </c>
      <c r="H2269" s="137" t="s">
        <v>341</v>
      </c>
      <c r="I2269" s="137">
        <v>514011258</v>
      </c>
      <c r="J2269" s="137" t="s">
        <v>192</v>
      </c>
      <c r="K2269" s="21">
        <v>46173.791979166665</v>
      </c>
      <c r="L2269" s="21">
        <v>46174.79278935185</v>
      </c>
      <c r="M2269" s="137" t="s">
        <v>364</v>
      </c>
      <c r="N2269" s="137" t="s">
        <v>367</v>
      </c>
      <c r="O2269" s="137" t="s">
        <v>41</v>
      </c>
      <c r="P2269" s="137">
        <v>0</v>
      </c>
      <c r="Q2269" s="137" t="s">
        <v>191</v>
      </c>
      <c r="R2269" s="137" t="s">
        <v>342</v>
      </c>
      <c r="S2269" s="137" t="s">
        <v>181</v>
      </c>
    </row>
    <row r="2270" spans="1:19" s="137" customFormat="1">
      <c r="A2270" s="137" t="s">
        <v>186</v>
      </c>
      <c r="B2270" s="137" t="s">
        <v>120</v>
      </c>
      <c r="C2270" s="137" t="s">
        <v>185</v>
      </c>
      <c r="D2270" s="137" t="s">
        <v>376</v>
      </c>
      <c r="E2270" s="137">
        <v>31401</v>
      </c>
      <c r="F2270" s="137" t="s">
        <v>198</v>
      </c>
      <c r="G2270" s="137" t="s">
        <v>28</v>
      </c>
      <c r="H2270" s="137" t="s">
        <v>341</v>
      </c>
      <c r="I2270" s="137">
        <v>513846890</v>
      </c>
      <c r="J2270" s="137" t="s">
        <v>180</v>
      </c>
      <c r="K2270" s="21">
        <v>46172.01771990741</v>
      </c>
      <c r="L2270" s="21">
        <v>46174.795543981483</v>
      </c>
      <c r="M2270" s="137" t="s">
        <v>287</v>
      </c>
      <c r="N2270" s="137" t="s">
        <v>287</v>
      </c>
      <c r="O2270" s="137" t="s">
        <v>35</v>
      </c>
      <c r="P2270" s="137">
        <v>0</v>
      </c>
      <c r="Q2270" s="137" t="s">
        <v>191</v>
      </c>
      <c r="R2270" s="137" t="s">
        <v>342</v>
      </c>
    </row>
    <row r="2271" spans="1:19" s="137" customFormat="1">
      <c r="A2271" s="137" t="s">
        <v>186</v>
      </c>
      <c r="B2271" s="137" t="s">
        <v>120</v>
      </c>
      <c r="C2271" s="137" t="s">
        <v>185</v>
      </c>
      <c r="D2271" s="137" t="s">
        <v>376</v>
      </c>
      <c r="E2271" s="137">
        <v>31401</v>
      </c>
      <c r="F2271" s="137" t="s">
        <v>198</v>
      </c>
      <c r="G2271" s="137" t="s">
        <v>28</v>
      </c>
      <c r="H2271" s="137" t="s">
        <v>341</v>
      </c>
      <c r="I2271" s="137">
        <v>513846890</v>
      </c>
      <c r="J2271" s="137" t="s">
        <v>180</v>
      </c>
      <c r="K2271" s="21">
        <v>46172.01771990741</v>
      </c>
      <c r="L2271" s="21">
        <v>46174.795543981483</v>
      </c>
      <c r="M2271" s="137" t="s">
        <v>343</v>
      </c>
      <c r="N2271" s="137" t="s">
        <v>288</v>
      </c>
      <c r="O2271" s="137" t="s">
        <v>39</v>
      </c>
      <c r="P2271" s="137">
        <v>0</v>
      </c>
      <c r="Q2271" s="137" t="s">
        <v>191</v>
      </c>
      <c r="R2271" s="137" t="s">
        <v>342</v>
      </c>
    </row>
    <row r="2272" spans="1:19" s="137" customFormat="1">
      <c r="A2272" s="137" t="s">
        <v>186</v>
      </c>
      <c r="B2272" s="137" t="s">
        <v>120</v>
      </c>
      <c r="C2272" s="137" t="s">
        <v>185</v>
      </c>
      <c r="D2272" s="137" t="s">
        <v>376</v>
      </c>
      <c r="E2272" s="137">
        <v>31401</v>
      </c>
      <c r="F2272" s="137" t="s">
        <v>198</v>
      </c>
      <c r="G2272" s="137" t="s">
        <v>28</v>
      </c>
      <c r="H2272" s="137" t="s">
        <v>341</v>
      </c>
      <c r="I2272" s="137">
        <v>513846890</v>
      </c>
      <c r="J2272" s="137" t="s">
        <v>180</v>
      </c>
      <c r="K2272" s="21">
        <v>46172.01771990741</v>
      </c>
      <c r="L2272" s="21">
        <v>46174.795543981483</v>
      </c>
      <c r="M2272" s="137" t="s">
        <v>343</v>
      </c>
      <c r="N2272" s="137" t="s">
        <v>193</v>
      </c>
      <c r="O2272" s="137" t="s">
        <v>35</v>
      </c>
      <c r="P2272" s="137">
        <v>0</v>
      </c>
      <c r="Q2272" s="137" t="s">
        <v>191</v>
      </c>
      <c r="R2272" s="137" t="s">
        <v>342</v>
      </c>
    </row>
    <row r="2273" spans="1:18" s="137" customFormat="1">
      <c r="A2273" s="137" t="s">
        <v>186</v>
      </c>
      <c r="B2273" s="137" t="s">
        <v>120</v>
      </c>
      <c r="C2273" s="137" t="s">
        <v>185</v>
      </c>
      <c r="D2273" s="137" t="s">
        <v>376</v>
      </c>
      <c r="E2273" s="137">
        <v>31401</v>
      </c>
      <c r="F2273" s="137" t="s">
        <v>198</v>
      </c>
      <c r="G2273" s="137" t="s">
        <v>28</v>
      </c>
      <c r="H2273" s="137" t="s">
        <v>341</v>
      </c>
      <c r="I2273" s="137">
        <v>513846890</v>
      </c>
      <c r="J2273" s="137" t="s">
        <v>180</v>
      </c>
      <c r="K2273" s="21">
        <v>46172.01771990741</v>
      </c>
      <c r="L2273" s="21">
        <v>46174.795543981483</v>
      </c>
      <c r="M2273" s="137" t="s">
        <v>344</v>
      </c>
      <c r="N2273" s="137" t="s">
        <v>345</v>
      </c>
      <c r="O2273" s="137" t="s">
        <v>39</v>
      </c>
      <c r="P2273" s="137">
        <v>0</v>
      </c>
      <c r="Q2273" s="137" t="s">
        <v>191</v>
      </c>
      <c r="R2273" s="137" t="s">
        <v>342</v>
      </c>
    </row>
    <row r="2274" spans="1:18" s="137" customFormat="1">
      <c r="A2274" s="137" t="s">
        <v>186</v>
      </c>
      <c r="B2274" s="137" t="s">
        <v>120</v>
      </c>
      <c r="C2274" s="137" t="s">
        <v>185</v>
      </c>
      <c r="D2274" s="137" t="s">
        <v>376</v>
      </c>
      <c r="E2274" s="137">
        <v>31401</v>
      </c>
      <c r="F2274" s="137" t="s">
        <v>198</v>
      </c>
      <c r="G2274" s="137" t="s">
        <v>28</v>
      </c>
      <c r="H2274" s="137" t="s">
        <v>341</v>
      </c>
      <c r="I2274" s="137">
        <v>513846890</v>
      </c>
      <c r="J2274" s="137" t="s">
        <v>180</v>
      </c>
      <c r="K2274" s="21">
        <v>46172.01771990741</v>
      </c>
      <c r="L2274" s="21">
        <v>46174.795543981483</v>
      </c>
      <c r="M2274" s="137" t="s">
        <v>344</v>
      </c>
      <c r="N2274" s="137" t="s">
        <v>346</v>
      </c>
      <c r="O2274" s="137" t="s">
        <v>39</v>
      </c>
      <c r="P2274" s="137">
        <v>0</v>
      </c>
      <c r="Q2274" s="137" t="s">
        <v>191</v>
      </c>
      <c r="R2274" s="137" t="s">
        <v>342</v>
      </c>
    </row>
    <row r="2275" spans="1:18" s="137" customFormat="1">
      <c r="A2275" s="137" t="s">
        <v>186</v>
      </c>
      <c r="B2275" s="137" t="s">
        <v>120</v>
      </c>
      <c r="C2275" s="137" t="s">
        <v>185</v>
      </c>
      <c r="D2275" s="137" t="s">
        <v>376</v>
      </c>
      <c r="E2275" s="137">
        <v>31401</v>
      </c>
      <c r="F2275" s="137" t="s">
        <v>198</v>
      </c>
      <c r="G2275" s="137" t="s">
        <v>28</v>
      </c>
      <c r="H2275" s="137" t="s">
        <v>341</v>
      </c>
      <c r="I2275" s="137">
        <v>513846890</v>
      </c>
      <c r="J2275" s="137" t="s">
        <v>180</v>
      </c>
      <c r="K2275" s="21">
        <v>46172.01771990741</v>
      </c>
      <c r="L2275" s="21">
        <v>46174.795543981483</v>
      </c>
      <c r="M2275" s="137" t="s">
        <v>347</v>
      </c>
      <c r="N2275" s="137" t="s">
        <v>348</v>
      </c>
      <c r="O2275" s="137" t="s">
        <v>41</v>
      </c>
      <c r="P2275" s="137">
        <v>0</v>
      </c>
      <c r="Q2275" s="137" t="s">
        <v>191</v>
      </c>
      <c r="R2275" s="137" t="s">
        <v>342</v>
      </c>
    </row>
    <row r="2276" spans="1:18" s="137" customFormat="1">
      <c r="A2276" s="137" t="s">
        <v>186</v>
      </c>
      <c r="B2276" s="137" t="s">
        <v>120</v>
      </c>
      <c r="C2276" s="137" t="s">
        <v>185</v>
      </c>
      <c r="D2276" s="137" t="s">
        <v>376</v>
      </c>
      <c r="E2276" s="137">
        <v>31401</v>
      </c>
      <c r="F2276" s="137" t="s">
        <v>198</v>
      </c>
      <c r="G2276" s="137" t="s">
        <v>28</v>
      </c>
      <c r="H2276" s="137" t="s">
        <v>341</v>
      </c>
      <c r="I2276" s="137">
        <v>513846890</v>
      </c>
      <c r="J2276" s="137" t="s">
        <v>180</v>
      </c>
      <c r="K2276" s="21">
        <v>46172.01771990741</v>
      </c>
      <c r="L2276" s="21">
        <v>46174.795543981483</v>
      </c>
      <c r="M2276" s="137" t="s">
        <v>347</v>
      </c>
      <c r="N2276" s="137" t="s">
        <v>349</v>
      </c>
      <c r="O2276" s="137" t="s">
        <v>39</v>
      </c>
      <c r="P2276" s="137">
        <v>0</v>
      </c>
      <c r="Q2276" s="137" t="s">
        <v>191</v>
      </c>
      <c r="R2276" s="137" t="s">
        <v>342</v>
      </c>
    </row>
    <row r="2277" spans="1:18" s="137" customFormat="1">
      <c r="A2277" s="137" t="s">
        <v>186</v>
      </c>
      <c r="B2277" s="137" t="s">
        <v>120</v>
      </c>
      <c r="C2277" s="137" t="s">
        <v>185</v>
      </c>
      <c r="D2277" s="137" t="s">
        <v>376</v>
      </c>
      <c r="E2277" s="137">
        <v>31401</v>
      </c>
      <c r="F2277" s="137" t="s">
        <v>198</v>
      </c>
      <c r="G2277" s="137" t="s">
        <v>28</v>
      </c>
      <c r="H2277" s="137" t="s">
        <v>341</v>
      </c>
      <c r="I2277" s="137">
        <v>513846890</v>
      </c>
      <c r="J2277" s="137" t="s">
        <v>180</v>
      </c>
      <c r="K2277" s="21">
        <v>46172.01771990741</v>
      </c>
      <c r="L2277" s="21">
        <v>46174.795543981483</v>
      </c>
      <c r="M2277" s="137" t="s">
        <v>347</v>
      </c>
      <c r="N2277" s="137" t="s">
        <v>329</v>
      </c>
      <c r="O2277" s="137" t="s">
        <v>35</v>
      </c>
      <c r="P2277" s="137">
        <v>0</v>
      </c>
      <c r="Q2277" s="137" t="s">
        <v>191</v>
      </c>
      <c r="R2277" s="137" t="s">
        <v>342</v>
      </c>
    </row>
    <row r="2278" spans="1:18" s="137" customFormat="1">
      <c r="A2278" s="137" t="s">
        <v>186</v>
      </c>
      <c r="B2278" s="137" t="s">
        <v>120</v>
      </c>
      <c r="C2278" s="137" t="s">
        <v>185</v>
      </c>
      <c r="D2278" s="137" t="s">
        <v>376</v>
      </c>
      <c r="E2278" s="137">
        <v>31401</v>
      </c>
      <c r="F2278" s="137" t="s">
        <v>198</v>
      </c>
      <c r="G2278" s="137" t="s">
        <v>28</v>
      </c>
      <c r="H2278" s="137" t="s">
        <v>341</v>
      </c>
      <c r="I2278" s="137">
        <v>513846890</v>
      </c>
      <c r="J2278" s="137" t="s">
        <v>180</v>
      </c>
      <c r="K2278" s="21">
        <v>46172.01771990741</v>
      </c>
      <c r="L2278" s="21">
        <v>46174.795543981483</v>
      </c>
      <c r="M2278" s="137" t="s">
        <v>347</v>
      </c>
      <c r="N2278" s="137" t="s">
        <v>194</v>
      </c>
      <c r="O2278" s="137" t="s">
        <v>41</v>
      </c>
      <c r="P2278" s="137">
        <v>0</v>
      </c>
      <c r="Q2278" s="137" t="s">
        <v>191</v>
      </c>
      <c r="R2278" s="137" t="s">
        <v>342</v>
      </c>
    </row>
    <row r="2279" spans="1:18" s="137" customFormat="1">
      <c r="A2279" s="137" t="s">
        <v>186</v>
      </c>
      <c r="B2279" s="137" t="s">
        <v>120</v>
      </c>
      <c r="C2279" s="137" t="s">
        <v>185</v>
      </c>
      <c r="D2279" s="137" t="s">
        <v>376</v>
      </c>
      <c r="E2279" s="137">
        <v>31401</v>
      </c>
      <c r="F2279" s="137" t="s">
        <v>198</v>
      </c>
      <c r="G2279" s="137" t="s">
        <v>28</v>
      </c>
      <c r="H2279" s="137" t="s">
        <v>341</v>
      </c>
      <c r="I2279" s="137">
        <v>513846890</v>
      </c>
      <c r="J2279" s="137" t="s">
        <v>180</v>
      </c>
      <c r="K2279" s="21">
        <v>46172.01771990741</v>
      </c>
      <c r="L2279" s="21">
        <v>46174.795543981483</v>
      </c>
      <c r="M2279" s="137" t="s">
        <v>347</v>
      </c>
      <c r="N2279" s="137" t="s">
        <v>350</v>
      </c>
      <c r="O2279" s="137" t="s">
        <v>39</v>
      </c>
      <c r="P2279" s="137">
        <v>0</v>
      </c>
      <c r="Q2279" s="137" t="s">
        <v>191</v>
      </c>
      <c r="R2279" s="137" t="s">
        <v>342</v>
      </c>
    </row>
    <row r="2280" spans="1:18" s="137" customFormat="1">
      <c r="A2280" s="137" t="s">
        <v>186</v>
      </c>
      <c r="B2280" s="137" t="s">
        <v>120</v>
      </c>
      <c r="C2280" s="137" t="s">
        <v>185</v>
      </c>
      <c r="D2280" s="137" t="s">
        <v>376</v>
      </c>
      <c r="E2280" s="137">
        <v>31401</v>
      </c>
      <c r="F2280" s="137" t="s">
        <v>198</v>
      </c>
      <c r="G2280" s="137" t="s">
        <v>28</v>
      </c>
      <c r="H2280" s="137" t="s">
        <v>341</v>
      </c>
      <c r="I2280" s="137">
        <v>513846890</v>
      </c>
      <c r="J2280" s="137" t="s">
        <v>180</v>
      </c>
      <c r="K2280" s="21">
        <v>46172.01771990741</v>
      </c>
      <c r="L2280" s="21">
        <v>46174.795543981483</v>
      </c>
      <c r="M2280" s="137" t="s">
        <v>347</v>
      </c>
      <c r="N2280" s="137" t="s">
        <v>195</v>
      </c>
      <c r="O2280" s="137" t="s">
        <v>41</v>
      </c>
      <c r="P2280" s="137">
        <v>0</v>
      </c>
      <c r="Q2280" s="137" t="s">
        <v>191</v>
      </c>
      <c r="R2280" s="137" t="s">
        <v>342</v>
      </c>
    </row>
    <row r="2281" spans="1:18" s="137" customFormat="1">
      <c r="A2281" s="137" t="s">
        <v>186</v>
      </c>
      <c r="B2281" s="137" t="s">
        <v>120</v>
      </c>
      <c r="C2281" s="137" t="s">
        <v>185</v>
      </c>
      <c r="D2281" s="137" t="s">
        <v>376</v>
      </c>
      <c r="E2281" s="137">
        <v>31401</v>
      </c>
      <c r="F2281" s="137" t="s">
        <v>198</v>
      </c>
      <c r="G2281" s="137" t="s">
        <v>28</v>
      </c>
      <c r="H2281" s="137" t="s">
        <v>341</v>
      </c>
      <c r="I2281" s="137">
        <v>513846890</v>
      </c>
      <c r="J2281" s="137" t="s">
        <v>180</v>
      </c>
      <c r="K2281" s="21">
        <v>46172.01771990741</v>
      </c>
      <c r="L2281" s="21">
        <v>46174.795543981483</v>
      </c>
      <c r="M2281" s="137" t="s">
        <v>347</v>
      </c>
      <c r="N2281" s="137" t="s">
        <v>351</v>
      </c>
      <c r="O2281" s="137" t="s">
        <v>35</v>
      </c>
      <c r="P2281" s="137">
        <v>0</v>
      </c>
      <c r="Q2281" s="137" t="s">
        <v>191</v>
      </c>
      <c r="R2281" s="137" t="s">
        <v>342</v>
      </c>
    </row>
    <row r="2282" spans="1:18" s="137" customFormat="1">
      <c r="A2282" s="137" t="s">
        <v>186</v>
      </c>
      <c r="B2282" s="137" t="s">
        <v>120</v>
      </c>
      <c r="C2282" s="137" t="s">
        <v>185</v>
      </c>
      <c r="D2282" s="137" t="s">
        <v>376</v>
      </c>
      <c r="E2282" s="137">
        <v>31401</v>
      </c>
      <c r="F2282" s="137" t="s">
        <v>198</v>
      </c>
      <c r="G2282" s="137" t="s">
        <v>28</v>
      </c>
      <c r="H2282" s="137" t="s">
        <v>341</v>
      </c>
      <c r="I2282" s="137">
        <v>513846890</v>
      </c>
      <c r="J2282" s="137" t="s">
        <v>180</v>
      </c>
      <c r="K2282" s="21">
        <v>46172.01771990741</v>
      </c>
      <c r="L2282" s="21">
        <v>46174.795543981483</v>
      </c>
      <c r="M2282" s="137" t="s">
        <v>347</v>
      </c>
      <c r="N2282" s="137" t="s">
        <v>196</v>
      </c>
      <c r="O2282" s="137" t="s">
        <v>41</v>
      </c>
      <c r="P2282" s="137">
        <v>0</v>
      </c>
      <c r="Q2282" s="137" t="s">
        <v>191</v>
      </c>
      <c r="R2282" s="137" t="s">
        <v>342</v>
      </c>
    </row>
    <row r="2283" spans="1:18" s="137" customFormat="1">
      <c r="A2283" s="137" t="s">
        <v>186</v>
      </c>
      <c r="B2283" s="137" t="s">
        <v>120</v>
      </c>
      <c r="C2283" s="137" t="s">
        <v>185</v>
      </c>
      <c r="D2283" s="137" t="s">
        <v>376</v>
      </c>
      <c r="E2283" s="137">
        <v>31401</v>
      </c>
      <c r="F2283" s="137" t="s">
        <v>198</v>
      </c>
      <c r="G2283" s="137" t="s">
        <v>28</v>
      </c>
      <c r="H2283" s="137" t="s">
        <v>341</v>
      </c>
      <c r="I2283" s="137">
        <v>513846890</v>
      </c>
      <c r="J2283" s="137" t="s">
        <v>180</v>
      </c>
      <c r="K2283" s="21">
        <v>46172.01771990741</v>
      </c>
      <c r="L2283" s="21">
        <v>46174.795543981483</v>
      </c>
      <c r="M2283" s="137" t="s">
        <v>352</v>
      </c>
      <c r="N2283" s="137" t="s">
        <v>352</v>
      </c>
      <c r="O2283" s="137" t="s">
        <v>35</v>
      </c>
      <c r="P2283" s="137">
        <v>0</v>
      </c>
      <c r="Q2283" s="137" t="s">
        <v>191</v>
      </c>
      <c r="R2283" s="137" t="s">
        <v>342</v>
      </c>
    </row>
    <row r="2284" spans="1:18" s="137" customFormat="1">
      <c r="A2284" s="137" t="s">
        <v>186</v>
      </c>
      <c r="B2284" s="137" t="s">
        <v>120</v>
      </c>
      <c r="C2284" s="137" t="s">
        <v>185</v>
      </c>
      <c r="D2284" s="137" t="s">
        <v>376</v>
      </c>
      <c r="E2284" s="137">
        <v>31401</v>
      </c>
      <c r="F2284" s="137" t="s">
        <v>198</v>
      </c>
      <c r="G2284" s="137" t="s">
        <v>28</v>
      </c>
      <c r="H2284" s="137" t="s">
        <v>341</v>
      </c>
      <c r="I2284" s="137">
        <v>513846890</v>
      </c>
      <c r="J2284" s="137" t="s">
        <v>180</v>
      </c>
      <c r="K2284" s="21">
        <v>46172.01771990741</v>
      </c>
      <c r="L2284" s="21">
        <v>46174.795543981483</v>
      </c>
      <c r="M2284" s="137" t="s">
        <v>353</v>
      </c>
      <c r="N2284" s="137" t="s">
        <v>197</v>
      </c>
      <c r="O2284" s="137" t="s">
        <v>41</v>
      </c>
      <c r="P2284" s="137">
        <v>0</v>
      </c>
      <c r="Q2284" s="137" t="s">
        <v>191</v>
      </c>
      <c r="R2284" s="137" t="s">
        <v>342</v>
      </c>
    </row>
    <row r="2285" spans="1:18" s="137" customFormat="1">
      <c r="A2285" s="137" t="s">
        <v>186</v>
      </c>
      <c r="B2285" s="137" t="s">
        <v>120</v>
      </c>
      <c r="C2285" s="137" t="s">
        <v>185</v>
      </c>
      <c r="D2285" s="137" t="s">
        <v>376</v>
      </c>
      <c r="E2285" s="137">
        <v>31401</v>
      </c>
      <c r="F2285" s="137" t="s">
        <v>198</v>
      </c>
      <c r="G2285" s="137" t="s">
        <v>28</v>
      </c>
      <c r="H2285" s="137" t="s">
        <v>341</v>
      </c>
      <c r="I2285" s="137">
        <v>513846890</v>
      </c>
      <c r="J2285" s="137" t="s">
        <v>180</v>
      </c>
      <c r="K2285" s="21">
        <v>46172.01771990741</v>
      </c>
      <c r="L2285" s="21">
        <v>46174.795543981483</v>
      </c>
      <c r="M2285" s="137" t="s">
        <v>353</v>
      </c>
      <c r="N2285" s="137" t="s">
        <v>330</v>
      </c>
      <c r="O2285" s="137" t="s">
        <v>41</v>
      </c>
      <c r="P2285" s="137">
        <v>0</v>
      </c>
      <c r="Q2285" s="137" t="s">
        <v>191</v>
      </c>
      <c r="R2285" s="137" t="s">
        <v>342</v>
      </c>
    </row>
    <row r="2286" spans="1:18" s="137" customFormat="1">
      <c r="A2286" s="137" t="s">
        <v>186</v>
      </c>
      <c r="B2286" s="137" t="s">
        <v>120</v>
      </c>
      <c r="C2286" s="137" t="s">
        <v>185</v>
      </c>
      <c r="D2286" s="137" t="s">
        <v>376</v>
      </c>
      <c r="E2286" s="137">
        <v>31401</v>
      </c>
      <c r="F2286" s="137" t="s">
        <v>198</v>
      </c>
      <c r="G2286" s="137" t="s">
        <v>28</v>
      </c>
      <c r="H2286" s="137" t="s">
        <v>341</v>
      </c>
      <c r="I2286" s="137">
        <v>513846890</v>
      </c>
      <c r="J2286" s="137" t="s">
        <v>180</v>
      </c>
      <c r="K2286" s="21">
        <v>46172.01771990741</v>
      </c>
      <c r="L2286" s="21">
        <v>46174.795543981483</v>
      </c>
      <c r="M2286" s="137" t="s">
        <v>353</v>
      </c>
      <c r="N2286" s="137" t="s">
        <v>354</v>
      </c>
      <c r="O2286" s="137" t="s">
        <v>39</v>
      </c>
      <c r="P2286" s="137">
        <v>0</v>
      </c>
      <c r="Q2286" s="137" t="s">
        <v>191</v>
      </c>
      <c r="R2286" s="137" t="s">
        <v>342</v>
      </c>
    </row>
    <row r="2287" spans="1:18" s="137" customFormat="1">
      <c r="A2287" s="137" t="s">
        <v>186</v>
      </c>
      <c r="B2287" s="137" t="s">
        <v>120</v>
      </c>
      <c r="C2287" s="137" t="s">
        <v>185</v>
      </c>
      <c r="D2287" s="137" t="s">
        <v>376</v>
      </c>
      <c r="E2287" s="137">
        <v>31401</v>
      </c>
      <c r="F2287" s="137" t="s">
        <v>198</v>
      </c>
      <c r="G2287" s="137" t="s">
        <v>28</v>
      </c>
      <c r="H2287" s="137" t="s">
        <v>341</v>
      </c>
      <c r="I2287" s="137">
        <v>513846890</v>
      </c>
      <c r="J2287" s="137" t="s">
        <v>180</v>
      </c>
      <c r="K2287" s="21">
        <v>46172.01771990741</v>
      </c>
      <c r="L2287" s="21">
        <v>46174.795543981483</v>
      </c>
      <c r="M2287" s="137" t="s">
        <v>353</v>
      </c>
      <c r="N2287" s="137" t="s">
        <v>355</v>
      </c>
      <c r="O2287" s="137" t="s">
        <v>35</v>
      </c>
      <c r="P2287" s="137">
        <v>0</v>
      </c>
      <c r="Q2287" s="137" t="s">
        <v>191</v>
      </c>
      <c r="R2287" s="137" t="s">
        <v>342</v>
      </c>
    </row>
    <row r="2288" spans="1:18" s="137" customFormat="1">
      <c r="A2288" s="137" t="s">
        <v>186</v>
      </c>
      <c r="B2288" s="137" t="s">
        <v>120</v>
      </c>
      <c r="C2288" s="137" t="s">
        <v>185</v>
      </c>
      <c r="D2288" s="137" t="s">
        <v>376</v>
      </c>
      <c r="E2288" s="137">
        <v>31401</v>
      </c>
      <c r="F2288" s="137" t="s">
        <v>198</v>
      </c>
      <c r="G2288" s="137" t="s">
        <v>28</v>
      </c>
      <c r="H2288" s="137" t="s">
        <v>341</v>
      </c>
      <c r="I2288" s="137">
        <v>513846890</v>
      </c>
      <c r="J2288" s="137" t="s">
        <v>180</v>
      </c>
      <c r="K2288" s="21">
        <v>46172.01771990741</v>
      </c>
      <c r="L2288" s="21">
        <v>46174.795543981483</v>
      </c>
      <c r="M2288" s="137" t="s">
        <v>353</v>
      </c>
      <c r="N2288" s="137" t="s">
        <v>356</v>
      </c>
      <c r="O2288" s="137" t="s">
        <v>39</v>
      </c>
      <c r="P2288" s="137">
        <v>0</v>
      </c>
      <c r="Q2288" s="137" t="s">
        <v>191</v>
      </c>
      <c r="R2288" s="137" t="s">
        <v>342</v>
      </c>
    </row>
    <row r="2289" spans="1:18" s="137" customFormat="1">
      <c r="A2289" s="137" t="s">
        <v>186</v>
      </c>
      <c r="B2289" s="137" t="s">
        <v>120</v>
      </c>
      <c r="C2289" s="137" t="s">
        <v>185</v>
      </c>
      <c r="D2289" s="137" t="s">
        <v>376</v>
      </c>
      <c r="E2289" s="137">
        <v>31401</v>
      </c>
      <c r="F2289" s="137" t="s">
        <v>198</v>
      </c>
      <c r="G2289" s="137" t="s">
        <v>28</v>
      </c>
      <c r="H2289" s="137" t="s">
        <v>341</v>
      </c>
      <c r="I2289" s="137">
        <v>513846890</v>
      </c>
      <c r="J2289" s="137" t="s">
        <v>180</v>
      </c>
      <c r="K2289" s="21">
        <v>46172.01771990741</v>
      </c>
      <c r="L2289" s="21">
        <v>46174.795543981483</v>
      </c>
      <c r="M2289" s="137" t="s">
        <v>353</v>
      </c>
      <c r="N2289" s="137" t="s">
        <v>357</v>
      </c>
      <c r="O2289" s="137" t="s">
        <v>39</v>
      </c>
      <c r="P2289" s="137">
        <v>0</v>
      </c>
      <c r="Q2289" s="137" t="s">
        <v>191</v>
      </c>
      <c r="R2289" s="137" t="s">
        <v>342</v>
      </c>
    </row>
    <row r="2290" spans="1:18" s="137" customFormat="1">
      <c r="A2290" s="137" t="s">
        <v>186</v>
      </c>
      <c r="B2290" s="137" t="s">
        <v>120</v>
      </c>
      <c r="C2290" s="137" t="s">
        <v>185</v>
      </c>
      <c r="D2290" s="137" t="s">
        <v>376</v>
      </c>
      <c r="E2290" s="137">
        <v>31401</v>
      </c>
      <c r="F2290" s="137" t="s">
        <v>198</v>
      </c>
      <c r="G2290" s="137" t="s">
        <v>28</v>
      </c>
      <c r="H2290" s="137" t="s">
        <v>341</v>
      </c>
      <c r="I2290" s="137">
        <v>513846890</v>
      </c>
      <c r="J2290" s="137" t="s">
        <v>180</v>
      </c>
      <c r="K2290" s="21">
        <v>46172.01771990741</v>
      </c>
      <c r="L2290" s="21">
        <v>46174.795543981483</v>
      </c>
      <c r="M2290" s="137" t="s">
        <v>358</v>
      </c>
      <c r="N2290" s="137" t="s">
        <v>359</v>
      </c>
      <c r="O2290" s="137" t="s">
        <v>39</v>
      </c>
      <c r="P2290" s="137">
        <v>0</v>
      </c>
      <c r="Q2290" s="137" t="s">
        <v>191</v>
      </c>
      <c r="R2290" s="137" t="s">
        <v>342</v>
      </c>
    </row>
    <row r="2291" spans="1:18" s="137" customFormat="1">
      <c r="A2291" s="137" t="s">
        <v>186</v>
      </c>
      <c r="B2291" s="137" t="s">
        <v>120</v>
      </c>
      <c r="C2291" s="137" t="s">
        <v>185</v>
      </c>
      <c r="D2291" s="137" t="s">
        <v>376</v>
      </c>
      <c r="E2291" s="137">
        <v>31401</v>
      </c>
      <c r="F2291" s="137" t="s">
        <v>198</v>
      </c>
      <c r="G2291" s="137" t="s">
        <v>28</v>
      </c>
      <c r="H2291" s="137" t="s">
        <v>341</v>
      </c>
      <c r="I2291" s="137">
        <v>513846890</v>
      </c>
      <c r="J2291" s="137" t="s">
        <v>180</v>
      </c>
      <c r="K2291" s="21">
        <v>46172.01771990741</v>
      </c>
      <c r="L2291" s="21">
        <v>46174.795543981483</v>
      </c>
      <c r="M2291" s="137" t="s">
        <v>358</v>
      </c>
      <c r="N2291" s="137" t="s">
        <v>360</v>
      </c>
      <c r="O2291" s="137" t="s">
        <v>35</v>
      </c>
      <c r="P2291" s="137">
        <v>0</v>
      </c>
      <c r="Q2291" s="137" t="s">
        <v>191</v>
      </c>
      <c r="R2291" s="137" t="s">
        <v>342</v>
      </c>
    </row>
    <row r="2292" spans="1:18" s="137" customFormat="1">
      <c r="A2292" s="137" t="s">
        <v>186</v>
      </c>
      <c r="B2292" s="137" t="s">
        <v>120</v>
      </c>
      <c r="C2292" s="137" t="s">
        <v>185</v>
      </c>
      <c r="D2292" s="137" t="s">
        <v>376</v>
      </c>
      <c r="E2292" s="137">
        <v>31401</v>
      </c>
      <c r="F2292" s="137" t="s">
        <v>198</v>
      </c>
      <c r="G2292" s="137" t="s">
        <v>28</v>
      </c>
      <c r="H2292" s="137" t="s">
        <v>341</v>
      </c>
      <c r="I2292" s="137">
        <v>513846890</v>
      </c>
      <c r="J2292" s="137" t="s">
        <v>180</v>
      </c>
      <c r="K2292" s="21">
        <v>46172.01771990741</v>
      </c>
      <c r="L2292" s="21">
        <v>46174.795543981483</v>
      </c>
      <c r="M2292" s="137" t="s">
        <v>358</v>
      </c>
      <c r="N2292" s="137" t="s">
        <v>361</v>
      </c>
      <c r="O2292" s="137" t="s">
        <v>41</v>
      </c>
      <c r="P2292" s="137">
        <v>0</v>
      </c>
      <c r="Q2292" s="137" t="s">
        <v>191</v>
      </c>
      <c r="R2292" s="137" t="s">
        <v>342</v>
      </c>
    </row>
    <row r="2293" spans="1:18" s="137" customFormat="1">
      <c r="A2293" s="137" t="s">
        <v>186</v>
      </c>
      <c r="B2293" s="137" t="s">
        <v>120</v>
      </c>
      <c r="C2293" s="137" t="s">
        <v>185</v>
      </c>
      <c r="D2293" s="137" t="s">
        <v>376</v>
      </c>
      <c r="E2293" s="137">
        <v>31401</v>
      </c>
      <c r="F2293" s="137" t="s">
        <v>198</v>
      </c>
      <c r="G2293" s="137" t="s">
        <v>28</v>
      </c>
      <c r="H2293" s="137" t="s">
        <v>341</v>
      </c>
      <c r="I2293" s="137">
        <v>513846890</v>
      </c>
      <c r="J2293" s="137" t="s">
        <v>180</v>
      </c>
      <c r="K2293" s="21">
        <v>46172.01771990741</v>
      </c>
      <c r="L2293" s="21">
        <v>46174.795543981483</v>
      </c>
      <c r="M2293" s="137" t="s">
        <v>362</v>
      </c>
      <c r="N2293" s="137" t="s">
        <v>363</v>
      </c>
      <c r="O2293" s="137" t="s">
        <v>37</v>
      </c>
      <c r="P2293" s="137">
        <v>0</v>
      </c>
      <c r="Q2293" s="137" t="s">
        <v>191</v>
      </c>
      <c r="R2293" s="137" t="s">
        <v>342</v>
      </c>
    </row>
    <row r="2294" spans="1:18" s="137" customFormat="1">
      <c r="A2294" s="137" t="s">
        <v>186</v>
      </c>
      <c r="B2294" s="137" t="s">
        <v>120</v>
      </c>
      <c r="C2294" s="137" t="s">
        <v>185</v>
      </c>
      <c r="D2294" s="137" t="s">
        <v>376</v>
      </c>
      <c r="E2294" s="137">
        <v>31401</v>
      </c>
      <c r="F2294" s="137" t="s">
        <v>198</v>
      </c>
      <c r="G2294" s="137" t="s">
        <v>28</v>
      </c>
      <c r="H2294" s="137" t="s">
        <v>341</v>
      </c>
      <c r="I2294" s="137">
        <v>513846890</v>
      </c>
      <c r="J2294" s="137" t="s">
        <v>180</v>
      </c>
      <c r="K2294" s="21">
        <v>46172.01771990741</v>
      </c>
      <c r="L2294" s="21">
        <v>46174.795543981483</v>
      </c>
      <c r="M2294" s="137" t="s">
        <v>364</v>
      </c>
      <c r="N2294" s="137" t="s">
        <v>365</v>
      </c>
      <c r="O2294" s="137" t="s">
        <v>35</v>
      </c>
      <c r="P2294" s="137">
        <v>0</v>
      </c>
      <c r="Q2294" s="137" t="s">
        <v>191</v>
      </c>
      <c r="R2294" s="137" t="s">
        <v>342</v>
      </c>
    </row>
    <row r="2295" spans="1:18" s="137" customFormat="1">
      <c r="A2295" s="137" t="s">
        <v>186</v>
      </c>
      <c r="B2295" s="137" t="s">
        <v>120</v>
      </c>
      <c r="C2295" s="137" t="s">
        <v>185</v>
      </c>
      <c r="D2295" s="137" t="s">
        <v>376</v>
      </c>
      <c r="E2295" s="137">
        <v>31401</v>
      </c>
      <c r="F2295" s="137" t="s">
        <v>198</v>
      </c>
      <c r="G2295" s="137" t="s">
        <v>28</v>
      </c>
      <c r="H2295" s="137" t="s">
        <v>341</v>
      </c>
      <c r="I2295" s="137">
        <v>513846890</v>
      </c>
      <c r="J2295" s="137" t="s">
        <v>180</v>
      </c>
      <c r="K2295" s="21">
        <v>46172.01771990741</v>
      </c>
      <c r="L2295" s="21">
        <v>46174.795543981483</v>
      </c>
      <c r="M2295" s="137" t="s">
        <v>364</v>
      </c>
      <c r="N2295" s="137" t="s">
        <v>366</v>
      </c>
      <c r="O2295" s="137" t="s">
        <v>35</v>
      </c>
      <c r="P2295" s="137">
        <v>0</v>
      </c>
      <c r="Q2295" s="137" t="s">
        <v>191</v>
      </c>
      <c r="R2295" s="137" t="s">
        <v>342</v>
      </c>
    </row>
    <row r="2296" spans="1:18" s="137" customFormat="1">
      <c r="A2296" s="137" t="s">
        <v>186</v>
      </c>
      <c r="B2296" s="137" t="s">
        <v>120</v>
      </c>
      <c r="C2296" s="137" t="s">
        <v>185</v>
      </c>
      <c r="D2296" s="137" t="s">
        <v>376</v>
      </c>
      <c r="E2296" s="137">
        <v>31401</v>
      </c>
      <c r="F2296" s="137" t="s">
        <v>198</v>
      </c>
      <c r="G2296" s="137" t="s">
        <v>28</v>
      </c>
      <c r="H2296" s="137" t="s">
        <v>341</v>
      </c>
      <c r="I2296" s="137">
        <v>513846890</v>
      </c>
      <c r="J2296" s="137" t="s">
        <v>180</v>
      </c>
      <c r="K2296" s="21">
        <v>46172.01771990741</v>
      </c>
      <c r="L2296" s="21">
        <v>46174.795543981483</v>
      </c>
      <c r="M2296" s="137" t="s">
        <v>364</v>
      </c>
      <c r="N2296" s="137" t="s">
        <v>367</v>
      </c>
      <c r="O2296" s="137" t="s">
        <v>41</v>
      </c>
      <c r="P2296" s="137">
        <v>0</v>
      </c>
      <c r="Q2296" s="137" t="s">
        <v>191</v>
      </c>
      <c r="R2296" s="137" t="s">
        <v>342</v>
      </c>
    </row>
    <row r="2297" spans="1:18" s="137" customFormat="1">
      <c r="A2297" s="137" t="s">
        <v>186</v>
      </c>
      <c r="B2297" s="137" t="s">
        <v>120</v>
      </c>
      <c r="C2297" s="137" t="s">
        <v>185</v>
      </c>
      <c r="D2297" s="137" t="s">
        <v>376</v>
      </c>
      <c r="E2297" s="137">
        <v>31401</v>
      </c>
      <c r="F2297" s="137" t="s">
        <v>198</v>
      </c>
      <c r="G2297" s="137" t="s">
        <v>28</v>
      </c>
      <c r="H2297" s="137" t="s">
        <v>341</v>
      </c>
      <c r="I2297" s="137">
        <v>513819445</v>
      </c>
      <c r="J2297" s="137" t="s">
        <v>180</v>
      </c>
      <c r="K2297" s="21">
        <v>46171.26253472222</v>
      </c>
      <c r="L2297" s="21">
        <v>46174.797858796293</v>
      </c>
      <c r="M2297" s="137" t="s">
        <v>287</v>
      </c>
      <c r="N2297" s="137" t="s">
        <v>287</v>
      </c>
      <c r="O2297" s="137" t="s">
        <v>35</v>
      </c>
      <c r="P2297" s="137">
        <v>0</v>
      </c>
      <c r="Q2297" s="137" t="s">
        <v>191</v>
      </c>
      <c r="R2297" s="137" t="s">
        <v>342</v>
      </c>
    </row>
    <row r="2298" spans="1:18" s="137" customFormat="1">
      <c r="A2298" s="137" t="s">
        <v>186</v>
      </c>
      <c r="B2298" s="137" t="s">
        <v>120</v>
      </c>
      <c r="C2298" s="137" t="s">
        <v>185</v>
      </c>
      <c r="D2298" s="137" t="s">
        <v>376</v>
      </c>
      <c r="E2298" s="137">
        <v>31401</v>
      </c>
      <c r="F2298" s="137" t="s">
        <v>198</v>
      </c>
      <c r="G2298" s="137" t="s">
        <v>28</v>
      </c>
      <c r="H2298" s="137" t="s">
        <v>341</v>
      </c>
      <c r="I2298" s="137">
        <v>513819445</v>
      </c>
      <c r="J2298" s="137" t="s">
        <v>180</v>
      </c>
      <c r="K2298" s="21">
        <v>46171.26253472222</v>
      </c>
      <c r="L2298" s="21">
        <v>46174.797858796293</v>
      </c>
      <c r="M2298" s="137" t="s">
        <v>343</v>
      </c>
      <c r="N2298" s="137" t="s">
        <v>288</v>
      </c>
      <c r="O2298" s="137" t="s">
        <v>39</v>
      </c>
      <c r="P2298" s="137">
        <v>0</v>
      </c>
      <c r="Q2298" s="137" t="s">
        <v>191</v>
      </c>
      <c r="R2298" s="137" t="s">
        <v>342</v>
      </c>
    </row>
    <row r="2299" spans="1:18" s="137" customFormat="1">
      <c r="A2299" s="137" t="s">
        <v>186</v>
      </c>
      <c r="B2299" s="137" t="s">
        <v>120</v>
      </c>
      <c r="C2299" s="137" t="s">
        <v>185</v>
      </c>
      <c r="D2299" s="137" t="s">
        <v>376</v>
      </c>
      <c r="E2299" s="137">
        <v>31401</v>
      </c>
      <c r="F2299" s="137" t="s">
        <v>198</v>
      </c>
      <c r="G2299" s="137" t="s">
        <v>28</v>
      </c>
      <c r="H2299" s="137" t="s">
        <v>341</v>
      </c>
      <c r="I2299" s="137">
        <v>513819445</v>
      </c>
      <c r="J2299" s="137" t="s">
        <v>180</v>
      </c>
      <c r="K2299" s="21">
        <v>46171.26253472222</v>
      </c>
      <c r="L2299" s="21">
        <v>46174.797858796293</v>
      </c>
      <c r="M2299" s="137" t="s">
        <v>343</v>
      </c>
      <c r="N2299" s="137" t="s">
        <v>193</v>
      </c>
      <c r="O2299" s="137" t="s">
        <v>35</v>
      </c>
      <c r="P2299" s="137">
        <v>0</v>
      </c>
      <c r="Q2299" s="137" t="s">
        <v>191</v>
      </c>
      <c r="R2299" s="137" t="s">
        <v>342</v>
      </c>
    </row>
    <row r="2300" spans="1:18" s="137" customFormat="1">
      <c r="A2300" s="137" t="s">
        <v>186</v>
      </c>
      <c r="B2300" s="137" t="s">
        <v>120</v>
      </c>
      <c r="C2300" s="137" t="s">
        <v>185</v>
      </c>
      <c r="D2300" s="137" t="s">
        <v>376</v>
      </c>
      <c r="E2300" s="137">
        <v>31401</v>
      </c>
      <c r="F2300" s="137" t="s">
        <v>198</v>
      </c>
      <c r="G2300" s="137" t="s">
        <v>28</v>
      </c>
      <c r="H2300" s="137" t="s">
        <v>341</v>
      </c>
      <c r="I2300" s="137">
        <v>513819445</v>
      </c>
      <c r="J2300" s="137" t="s">
        <v>180</v>
      </c>
      <c r="K2300" s="21">
        <v>46171.26253472222</v>
      </c>
      <c r="L2300" s="21">
        <v>46174.797858796293</v>
      </c>
      <c r="M2300" s="137" t="s">
        <v>344</v>
      </c>
      <c r="N2300" s="137" t="s">
        <v>345</v>
      </c>
      <c r="O2300" s="137" t="s">
        <v>39</v>
      </c>
      <c r="P2300" s="137">
        <v>0</v>
      </c>
      <c r="Q2300" s="137" t="s">
        <v>191</v>
      </c>
      <c r="R2300" s="137" t="s">
        <v>342</v>
      </c>
    </row>
    <row r="2301" spans="1:18" s="137" customFormat="1">
      <c r="A2301" s="137" t="s">
        <v>186</v>
      </c>
      <c r="B2301" s="137" t="s">
        <v>120</v>
      </c>
      <c r="C2301" s="137" t="s">
        <v>185</v>
      </c>
      <c r="D2301" s="137" t="s">
        <v>376</v>
      </c>
      <c r="E2301" s="137">
        <v>31401</v>
      </c>
      <c r="F2301" s="137" t="s">
        <v>198</v>
      </c>
      <c r="G2301" s="137" t="s">
        <v>28</v>
      </c>
      <c r="H2301" s="137" t="s">
        <v>341</v>
      </c>
      <c r="I2301" s="137">
        <v>513819445</v>
      </c>
      <c r="J2301" s="137" t="s">
        <v>180</v>
      </c>
      <c r="K2301" s="21">
        <v>46171.26253472222</v>
      </c>
      <c r="L2301" s="21">
        <v>46174.797858796293</v>
      </c>
      <c r="M2301" s="137" t="s">
        <v>344</v>
      </c>
      <c r="N2301" s="137" t="s">
        <v>346</v>
      </c>
      <c r="O2301" s="137" t="s">
        <v>39</v>
      </c>
      <c r="P2301" s="137">
        <v>0</v>
      </c>
      <c r="Q2301" s="137" t="s">
        <v>191</v>
      </c>
      <c r="R2301" s="137" t="s">
        <v>342</v>
      </c>
    </row>
    <row r="2302" spans="1:18" s="137" customFormat="1">
      <c r="A2302" s="137" t="s">
        <v>186</v>
      </c>
      <c r="B2302" s="137" t="s">
        <v>120</v>
      </c>
      <c r="C2302" s="137" t="s">
        <v>185</v>
      </c>
      <c r="D2302" s="137" t="s">
        <v>376</v>
      </c>
      <c r="E2302" s="137">
        <v>31401</v>
      </c>
      <c r="F2302" s="137" t="s">
        <v>198</v>
      </c>
      <c r="G2302" s="137" t="s">
        <v>28</v>
      </c>
      <c r="H2302" s="137" t="s">
        <v>341</v>
      </c>
      <c r="I2302" s="137">
        <v>513819445</v>
      </c>
      <c r="J2302" s="137" t="s">
        <v>180</v>
      </c>
      <c r="K2302" s="21">
        <v>46171.26253472222</v>
      </c>
      <c r="L2302" s="21">
        <v>46174.797858796293</v>
      </c>
      <c r="M2302" s="137" t="s">
        <v>347</v>
      </c>
      <c r="N2302" s="137" t="s">
        <v>348</v>
      </c>
      <c r="O2302" s="137" t="s">
        <v>41</v>
      </c>
      <c r="P2302" s="137">
        <v>0</v>
      </c>
      <c r="Q2302" s="137" t="s">
        <v>191</v>
      </c>
      <c r="R2302" s="137" t="s">
        <v>342</v>
      </c>
    </row>
    <row r="2303" spans="1:18" s="137" customFormat="1">
      <c r="A2303" s="137" t="s">
        <v>186</v>
      </c>
      <c r="B2303" s="137" t="s">
        <v>120</v>
      </c>
      <c r="C2303" s="137" t="s">
        <v>185</v>
      </c>
      <c r="D2303" s="137" t="s">
        <v>376</v>
      </c>
      <c r="E2303" s="137">
        <v>31401</v>
      </c>
      <c r="F2303" s="137" t="s">
        <v>198</v>
      </c>
      <c r="G2303" s="137" t="s">
        <v>28</v>
      </c>
      <c r="H2303" s="137" t="s">
        <v>341</v>
      </c>
      <c r="I2303" s="137">
        <v>513819445</v>
      </c>
      <c r="J2303" s="137" t="s">
        <v>180</v>
      </c>
      <c r="K2303" s="21">
        <v>46171.26253472222</v>
      </c>
      <c r="L2303" s="21">
        <v>46174.797858796293</v>
      </c>
      <c r="M2303" s="137" t="s">
        <v>347</v>
      </c>
      <c r="N2303" s="137" t="s">
        <v>349</v>
      </c>
      <c r="O2303" s="137" t="s">
        <v>39</v>
      </c>
      <c r="P2303" s="137">
        <v>0</v>
      </c>
      <c r="Q2303" s="137" t="s">
        <v>191</v>
      </c>
      <c r="R2303" s="137" t="s">
        <v>342</v>
      </c>
    </row>
    <row r="2304" spans="1:18" s="137" customFormat="1">
      <c r="A2304" s="137" t="s">
        <v>186</v>
      </c>
      <c r="B2304" s="137" t="s">
        <v>120</v>
      </c>
      <c r="C2304" s="137" t="s">
        <v>185</v>
      </c>
      <c r="D2304" s="137" t="s">
        <v>376</v>
      </c>
      <c r="E2304" s="137">
        <v>31401</v>
      </c>
      <c r="F2304" s="137" t="s">
        <v>198</v>
      </c>
      <c r="G2304" s="137" t="s">
        <v>28</v>
      </c>
      <c r="H2304" s="137" t="s">
        <v>341</v>
      </c>
      <c r="I2304" s="137">
        <v>513819445</v>
      </c>
      <c r="J2304" s="137" t="s">
        <v>180</v>
      </c>
      <c r="K2304" s="21">
        <v>46171.26253472222</v>
      </c>
      <c r="L2304" s="21">
        <v>46174.797858796293</v>
      </c>
      <c r="M2304" s="137" t="s">
        <v>347</v>
      </c>
      <c r="N2304" s="137" t="s">
        <v>329</v>
      </c>
      <c r="O2304" s="137" t="s">
        <v>35</v>
      </c>
      <c r="P2304" s="137">
        <v>0</v>
      </c>
      <c r="Q2304" s="137" t="s">
        <v>191</v>
      </c>
      <c r="R2304" s="137" t="s">
        <v>342</v>
      </c>
    </row>
    <row r="2305" spans="1:18" s="137" customFormat="1">
      <c r="A2305" s="137" t="s">
        <v>186</v>
      </c>
      <c r="B2305" s="137" t="s">
        <v>120</v>
      </c>
      <c r="C2305" s="137" t="s">
        <v>185</v>
      </c>
      <c r="D2305" s="137" t="s">
        <v>376</v>
      </c>
      <c r="E2305" s="137">
        <v>31401</v>
      </c>
      <c r="F2305" s="137" t="s">
        <v>198</v>
      </c>
      <c r="G2305" s="137" t="s">
        <v>28</v>
      </c>
      <c r="H2305" s="137" t="s">
        <v>341</v>
      </c>
      <c r="I2305" s="137">
        <v>513819445</v>
      </c>
      <c r="J2305" s="137" t="s">
        <v>180</v>
      </c>
      <c r="K2305" s="21">
        <v>46171.26253472222</v>
      </c>
      <c r="L2305" s="21">
        <v>46174.797858796293</v>
      </c>
      <c r="M2305" s="137" t="s">
        <v>347</v>
      </c>
      <c r="N2305" s="137" t="s">
        <v>194</v>
      </c>
      <c r="O2305" s="137" t="s">
        <v>41</v>
      </c>
      <c r="P2305" s="137">
        <v>0</v>
      </c>
      <c r="Q2305" s="137" t="s">
        <v>191</v>
      </c>
      <c r="R2305" s="137" t="s">
        <v>342</v>
      </c>
    </row>
    <row r="2306" spans="1:18" s="137" customFormat="1">
      <c r="A2306" s="137" t="s">
        <v>186</v>
      </c>
      <c r="B2306" s="137" t="s">
        <v>120</v>
      </c>
      <c r="C2306" s="137" t="s">
        <v>185</v>
      </c>
      <c r="D2306" s="137" t="s">
        <v>376</v>
      </c>
      <c r="E2306" s="137">
        <v>31401</v>
      </c>
      <c r="F2306" s="137" t="s">
        <v>198</v>
      </c>
      <c r="G2306" s="137" t="s">
        <v>28</v>
      </c>
      <c r="H2306" s="137" t="s">
        <v>341</v>
      </c>
      <c r="I2306" s="137">
        <v>513819445</v>
      </c>
      <c r="J2306" s="137" t="s">
        <v>180</v>
      </c>
      <c r="K2306" s="21">
        <v>46171.26253472222</v>
      </c>
      <c r="L2306" s="21">
        <v>46174.797858796293</v>
      </c>
      <c r="M2306" s="137" t="s">
        <v>347</v>
      </c>
      <c r="N2306" s="137" t="s">
        <v>350</v>
      </c>
      <c r="O2306" s="137" t="s">
        <v>39</v>
      </c>
      <c r="P2306" s="137">
        <v>0</v>
      </c>
      <c r="Q2306" s="137" t="s">
        <v>191</v>
      </c>
      <c r="R2306" s="137" t="s">
        <v>342</v>
      </c>
    </row>
    <row r="2307" spans="1:18" s="137" customFormat="1">
      <c r="A2307" s="137" t="s">
        <v>186</v>
      </c>
      <c r="B2307" s="137" t="s">
        <v>120</v>
      </c>
      <c r="C2307" s="137" t="s">
        <v>185</v>
      </c>
      <c r="D2307" s="137" t="s">
        <v>376</v>
      </c>
      <c r="E2307" s="137">
        <v>31401</v>
      </c>
      <c r="F2307" s="137" t="s">
        <v>198</v>
      </c>
      <c r="G2307" s="137" t="s">
        <v>28</v>
      </c>
      <c r="H2307" s="137" t="s">
        <v>341</v>
      </c>
      <c r="I2307" s="137">
        <v>513819445</v>
      </c>
      <c r="J2307" s="137" t="s">
        <v>180</v>
      </c>
      <c r="K2307" s="21">
        <v>46171.26253472222</v>
      </c>
      <c r="L2307" s="21">
        <v>46174.797858796293</v>
      </c>
      <c r="M2307" s="137" t="s">
        <v>347</v>
      </c>
      <c r="N2307" s="137" t="s">
        <v>195</v>
      </c>
      <c r="O2307" s="137" t="s">
        <v>41</v>
      </c>
      <c r="P2307" s="137">
        <v>0</v>
      </c>
      <c r="Q2307" s="137" t="s">
        <v>191</v>
      </c>
      <c r="R2307" s="137" t="s">
        <v>342</v>
      </c>
    </row>
    <row r="2308" spans="1:18" s="137" customFormat="1">
      <c r="A2308" s="137" t="s">
        <v>186</v>
      </c>
      <c r="B2308" s="137" t="s">
        <v>120</v>
      </c>
      <c r="C2308" s="137" t="s">
        <v>185</v>
      </c>
      <c r="D2308" s="137" t="s">
        <v>376</v>
      </c>
      <c r="E2308" s="137">
        <v>31401</v>
      </c>
      <c r="F2308" s="137" t="s">
        <v>198</v>
      </c>
      <c r="G2308" s="137" t="s">
        <v>28</v>
      </c>
      <c r="H2308" s="137" t="s">
        <v>341</v>
      </c>
      <c r="I2308" s="137">
        <v>513819445</v>
      </c>
      <c r="J2308" s="137" t="s">
        <v>180</v>
      </c>
      <c r="K2308" s="21">
        <v>46171.26253472222</v>
      </c>
      <c r="L2308" s="21">
        <v>46174.797858796293</v>
      </c>
      <c r="M2308" s="137" t="s">
        <v>347</v>
      </c>
      <c r="N2308" s="137" t="s">
        <v>351</v>
      </c>
      <c r="O2308" s="137" t="s">
        <v>35</v>
      </c>
      <c r="P2308" s="137">
        <v>0</v>
      </c>
      <c r="Q2308" s="137" t="s">
        <v>191</v>
      </c>
      <c r="R2308" s="137" t="s">
        <v>342</v>
      </c>
    </row>
    <row r="2309" spans="1:18" s="137" customFormat="1">
      <c r="A2309" s="137" t="s">
        <v>186</v>
      </c>
      <c r="B2309" s="137" t="s">
        <v>120</v>
      </c>
      <c r="C2309" s="137" t="s">
        <v>185</v>
      </c>
      <c r="D2309" s="137" t="s">
        <v>376</v>
      </c>
      <c r="E2309" s="137">
        <v>31401</v>
      </c>
      <c r="F2309" s="137" t="s">
        <v>198</v>
      </c>
      <c r="G2309" s="137" t="s">
        <v>28</v>
      </c>
      <c r="H2309" s="137" t="s">
        <v>341</v>
      </c>
      <c r="I2309" s="137">
        <v>513819445</v>
      </c>
      <c r="J2309" s="137" t="s">
        <v>180</v>
      </c>
      <c r="K2309" s="21">
        <v>46171.26253472222</v>
      </c>
      <c r="L2309" s="21">
        <v>46174.797858796293</v>
      </c>
      <c r="M2309" s="137" t="s">
        <v>347</v>
      </c>
      <c r="N2309" s="137" t="s">
        <v>196</v>
      </c>
      <c r="O2309" s="137" t="s">
        <v>41</v>
      </c>
      <c r="P2309" s="137">
        <v>0</v>
      </c>
      <c r="Q2309" s="137" t="s">
        <v>191</v>
      </c>
      <c r="R2309" s="137" t="s">
        <v>342</v>
      </c>
    </row>
    <row r="2310" spans="1:18" s="137" customFormat="1">
      <c r="A2310" s="137" t="s">
        <v>186</v>
      </c>
      <c r="B2310" s="137" t="s">
        <v>120</v>
      </c>
      <c r="C2310" s="137" t="s">
        <v>185</v>
      </c>
      <c r="D2310" s="137" t="s">
        <v>376</v>
      </c>
      <c r="E2310" s="137">
        <v>31401</v>
      </c>
      <c r="F2310" s="137" t="s">
        <v>198</v>
      </c>
      <c r="G2310" s="137" t="s">
        <v>28</v>
      </c>
      <c r="H2310" s="137" t="s">
        <v>341</v>
      </c>
      <c r="I2310" s="137">
        <v>513819445</v>
      </c>
      <c r="J2310" s="137" t="s">
        <v>180</v>
      </c>
      <c r="K2310" s="21">
        <v>46171.26253472222</v>
      </c>
      <c r="L2310" s="21">
        <v>46174.797858796293</v>
      </c>
      <c r="M2310" s="137" t="s">
        <v>352</v>
      </c>
      <c r="N2310" s="137" t="s">
        <v>352</v>
      </c>
      <c r="O2310" s="137" t="s">
        <v>35</v>
      </c>
      <c r="P2310" s="137">
        <v>0</v>
      </c>
      <c r="Q2310" s="137" t="s">
        <v>191</v>
      </c>
      <c r="R2310" s="137" t="s">
        <v>342</v>
      </c>
    </row>
    <row r="2311" spans="1:18" s="137" customFormat="1">
      <c r="A2311" s="137" t="s">
        <v>186</v>
      </c>
      <c r="B2311" s="137" t="s">
        <v>120</v>
      </c>
      <c r="C2311" s="137" t="s">
        <v>185</v>
      </c>
      <c r="D2311" s="137" t="s">
        <v>376</v>
      </c>
      <c r="E2311" s="137">
        <v>31401</v>
      </c>
      <c r="F2311" s="137" t="s">
        <v>198</v>
      </c>
      <c r="G2311" s="137" t="s">
        <v>28</v>
      </c>
      <c r="H2311" s="137" t="s">
        <v>341</v>
      </c>
      <c r="I2311" s="137">
        <v>513819445</v>
      </c>
      <c r="J2311" s="137" t="s">
        <v>180</v>
      </c>
      <c r="K2311" s="21">
        <v>46171.26253472222</v>
      </c>
      <c r="L2311" s="21">
        <v>46174.797858796293</v>
      </c>
      <c r="M2311" s="137" t="s">
        <v>353</v>
      </c>
      <c r="N2311" s="137" t="s">
        <v>197</v>
      </c>
      <c r="O2311" s="137" t="s">
        <v>41</v>
      </c>
      <c r="P2311" s="137">
        <v>0</v>
      </c>
      <c r="Q2311" s="137" t="s">
        <v>191</v>
      </c>
      <c r="R2311" s="137" t="s">
        <v>342</v>
      </c>
    </row>
    <row r="2312" spans="1:18" s="137" customFormat="1">
      <c r="A2312" s="137" t="s">
        <v>186</v>
      </c>
      <c r="B2312" s="137" t="s">
        <v>120</v>
      </c>
      <c r="C2312" s="137" t="s">
        <v>185</v>
      </c>
      <c r="D2312" s="137" t="s">
        <v>376</v>
      </c>
      <c r="E2312" s="137">
        <v>31401</v>
      </c>
      <c r="F2312" s="137" t="s">
        <v>198</v>
      </c>
      <c r="G2312" s="137" t="s">
        <v>28</v>
      </c>
      <c r="H2312" s="137" t="s">
        <v>341</v>
      </c>
      <c r="I2312" s="137">
        <v>513819445</v>
      </c>
      <c r="J2312" s="137" t="s">
        <v>180</v>
      </c>
      <c r="K2312" s="21">
        <v>46171.26253472222</v>
      </c>
      <c r="L2312" s="21">
        <v>46174.797858796293</v>
      </c>
      <c r="M2312" s="137" t="s">
        <v>353</v>
      </c>
      <c r="N2312" s="137" t="s">
        <v>330</v>
      </c>
      <c r="O2312" s="137" t="s">
        <v>41</v>
      </c>
      <c r="P2312" s="137">
        <v>0</v>
      </c>
      <c r="Q2312" s="137" t="s">
        <v>191</v>
      </c>
      <c r="R2312" s="137" t="s">
        <v>342</v>
      </c>
    </row>
    <row r="2313" spans="1:18" s="137" customFormat="1">
      <c r="A2313" s="137" t="s">
        <v>186</v>
      </c>
      <c r="B2313" s="137" t="s">
        <v>120</v>
      </c>
      <c r="C2313" s="137" t="s">
        <v>185</v>
      </c>
      <c r="D2313" s="137" t="s">
        <v>376</v>
      </c>
      <c r="E2313" s="137">
        <v>31401</v>
      </c>
      <c r="F2313" s="137" t="s">
        <v>198</v>
      </c>
      <c r="G2313" s="137" t="s">
        <v>28</v>
      </c>
      <c r="H2313" s="137" t="s">
        <v>341</v>
      </c>
      <c r="I2313" s="137">
        <v>513819445</v>
      </c>
      <c r="J2313" s="137" t="s">
        <v>180</v>
      </c>
      <c r="K2313" s="21">
        <v>46171.26253472222</v>
      </c>
      <c r="L2313" s="21">
        <v>46174.797858796293</v>
      </c>
      <c r="M2313" s="137" t="s">
        <v>353</v>
      </c>
      <c r="N2313" s="137" t="s">
        <v>354</v>
      </c>
      <c r="O2313" s="137" t="s">
        <v>39</v>
      </c>
      <c r="P2313" s="137">
        <v>0</v>
      </c>
      <c r="Q2313" s="137" t="s">
        <v>191</v>
      </c>
      <c r="R2313" s="137" t="s">
        <v>342</v>
      </c>
    </row>
    <row r="2314" spans="1:18" s="137" customFormat="1">
      <c r="A2314" s="137" t="s">
        <v>186</v>
      </c>
      <c r="B2314" s="137" t="s">
        <v>120</v>
      </c>
      <c r="C2314" s="137" t="s">
        <v>185</v>
      </c>
      <c r="D2314" s="137" t="s">
        <v>376</v>
      </c>
      <c r="E2314" s="137">
        <v>31401</v>
      </c>
      <c r="F2314" s="137" t="s">
        <v>198</v>
      </c>
      <c r="G2314" s="137" t="s">
        <v>28</v>
      </c>
      <c r="H2314" s="137" t="s">
        <v>341</v>
      </c>
      <c r="I2314" s="137">
        <v>513819445</v>
      </c>
      <c r="J2314" s="137" t="s">
        <v>180</v>
      </c>
      <c r="K2314" s="21">
        <v>46171.26253472222</v>
      </c>
      <c r="L2314" s="21">
        <v>46174.797858796293</v>
      </c>
      <c r="M2314" s="137" t="s">
        <v>353</v>
      </c>
      <c r="N2314" s="137" t="s">
        <v>355</v>
      </c>
      <c r="O2314" s="137" t="s">
        <v>35</v>
      </c>
      <c r="P2314" s="137">
        <v>0</v>
      </c>
      <c r="Q2314" s="137" t="s">
        <v>191</v>
      </c>
      <c r="R2314" s="137" t="s">
        <v>342</v>
      </c>
    </row>
    <row r="2315" spans="1:18" s="137" customFormat="1">
      <c r="A2315" s="137" t="s">
        <v>186</v>
      </c>
      <c r="B2315" s="137" t="s">
        <v>120</v>
      </c>
      <c r="C2315" s="137" t="s">
        <v>185</v>
      </c>
      <c r="D2315" s="137" t="s">
        <v>376</v>
      </c>
      <c r="E2315" s="137">
        <v>31401</v>
      </c>
      <c r="F2315" s="137" t="s">
        <v>198</v>
      </c>
      <c r="G2315" s="137" t="s">
        <v>28</v>
      </c>
      <c r="H2315" s="137" t="s">
        <v>341</v>
      </c>
      <c r="I2315" s="137">
        <v>513819445</v>
      </c>
      <c r="J2315" s="137" t="s">
        <v>180</v>
      </c>
      <c r="K2315" s="21">
        <v>46171.26253472222</v>
      </c>
      <c r="L2315" s="21">
        <v>46174.797858796293</v>
      </c>
      <c r="M2315" s="137" t="s">
        <v>353</v>
      </c>
      <c r="N2315" s="137" t="s">
        <v>356</v>
      </c>
      <c r="O2315" s="137" t="s">
        <v>39</v>
      </c>
      <c r="P2315" s="137">
        <v>0</v>
      </c>
      <c r="Q2315" s="137" t="s">
        <v>191</v>
      </c>
      <c r="R2315" s="137" t="s">
        <v>342</v>
      </c>
    </row>
    <row r="2316" spans="1:18" s="137" customFormat="1">
      <c r="A2316" s="137" t="s">
        <v>186</v>
      </c>
      <c r="B2316" s="137" t="s">
        <v>120</v>
      </c>
      <c r="C2316" s="137" t="s">
        <v>185</v>
      </c>
      <c r="D2316" s="137" t="s">
        <v>376</v>
      </c>
      <c r="E2316" s="137">
        <v>31401</v>
      </c>
      <c r="F2316" s="137" t="s">
        <v>198</v>
      </c>
      <c r="G2316" s="137" t="s">
        <v>28</v>
      </c>
      <c r="H2316" s="137" t="s">
        <v>341</v>
      </c>
      <c r="I2316" s="137">
        <v>513819445</v>
      </c>
      <c r="J2316" s="137" t="s">
        <v>180</v>
      </c>
      <c r="K2316" s="21">
        <v>46171.26253472222</v>
      </c>
      <c r="L2316" s="21">
        <v>46174.797858796293</v>
      </c>
      <c r="M2316" s="137" t="s">
        <v>353</v>
      </c>
      <c r="N2316" s="137" t="s">
        <v>357</v>
      </c>
      <c r="O2316" s="137" t="s">
        <v>39</v>
      </c>
      <c r="P2316" s="137">
        <v>0</v>
      </c>
      <c r="Q2316" s="137" t="s">
        <v>191</v>
      </c>
      <c r="R2316" s="137" t="s">
        <v>342</v>
      </c>
    </row>
    <row r="2317" spans="1:18" s="137" customFormat="1">
      <c r="A2317" s="137" t="s">
        <v>186</v>
      </c>
      <c r="B2317" s="137" t="s">
        <v>120</v>
      </c>
      <c r="C2317" s="137" t="s">
        <v>185</v>
      </c>
      <c r="D2317" s="137" t="s">
        <v>376</v>
      </c>
      <c r="E2317" s="137">
        <v>31401</v>
      </c>
      <c r="F2317" s="137" t="s">
        <v>198</v>
      </c>
      <c r="G2317" s="137" t="s">
        <v>28</v>
      </c>
      <c r="H2317" s="137" t="s">
        <v>341</v>
      </c>
      <c r="I2317" s="137">
        <v>513819445</v>
      </c>
      <c r="J2317" s="137" t="s">
        <v>180</v>
      </c>
      <c r="K2317" s="21">
        <v>46171.26253472222</v>
      </c>
      <c r="L2317" s="21">
        <v>46174.797858796293</v>
      </c>
      <c r="M2317" s="137" t="s">
        <v>358</v>
      </c>
      <c r="N2317" s="137" t="s">
        <v>359</v>
      </c>
      <c r="O2317" s="137" t="s">
        <v>39</v>
      </c>
      <c r="P2317" s="137">
        <v>0</v>
      </c>
      <c r="Q2317" s="137" t="s">
        <v>191</v>
      </c>
      <c r="R2317" s="137" t="s">
        <v>342</v>
      </c>
    </row>
    <row r="2318" spans="1:18" s="137" customFormat="1">
      <c r="A2318" s="137" t="s">
        <v>186</v>
      </c>
      <c r="B2318" s="137" t="s">
        <v>120</v>
      </c>
      <c r="C2318" s="137" t="s">
        <v>185</v>
      </c>
      <c r="D2318" s="137" t="s">
        <v>376</v>
      </c>
      <c r="E2318" s="137">
        <v>31401</v>
      </c>
      <c r="F2318" s="137" t="s">
        <v>198</v>
      </c>
      <c r="G2318" s="137" t="s">
        <v>28</v>
      </c>
      <c r="H2318" s="137" t="s">
        <v>341</v>
      </c>
      <c r="I2318" s="137">
        <v>513819445</v>
      </c>
      <c r="J2318" s="137" t="s">
        <v>180</v>
      </c>
      <c r="K2318" s="21">
        <v>46171.26253472222</v>
      </c>
      <c r="L2318" s="21">
        <v>46174.797858796293</v>
      </c>
      <c r="M2318" s="137" t="s">
        <v>358</v>
      </c>
      <c r="N2318" s="137" t="s">
        <v>360</v>
      </c>
      <c r="O2318" s="137" t="s">
        <v>35</v>
      </c>
      <c r="P2318" s="137">
        <v>0</v>
      </c>
      <c r="Q2318" s="137" t="s">
        <v>191</v>
      </c>
      <c r="R2318" s="137" t="s">
        <v>342</v>
      </c>
    </row>
    <row r="2319" spans="1:18" s="137" customFormat="1">
      <c r="A2319" s="137" t="s">
        <v>186</v>
      </c>
      <c r="B2319" s="137" t="s">
        <v>120</v>
      </c>
      <c r="C2319" s="137" t="s">
        <v>185</v>
      </c>
      <c r="D2319" s="137" t="s">
        <v>376</v>
      </c>
      <c r="E2319" s="137">
        <v>31401</v>
      </c>
      <c r="F2319" s="137" t="s">
        <v>198</v>
      </c>
      <c r="G2319" s="137" t="s">
        <v>28</v>
      </c>
      <c r="H2319" s="137" t="s">
        <v>341</v>
      </c>
      <c r="I2319" s="137">
        <v>513819445</v>
      </c>
      <c r="J2319" s="137" t="s">
        <v>180</v>
      </c>
      <c r="K2319" s="21">
        <v>46171.26253472222</v>
      </c>
      <c r="L2319" s="21">
        <v>46174.797858796293</v>
      </c>
      <c r="M2319" s="137" t="s">
        <v>358</v>
      </c>
      <c r="N2319" s="137" t="s">
        <v>361</v>
      </c>
      <c r="O2319" s="137" t="s">
        <v>41</v>
      </c>
      <c r="P2319" s="137">
        <v>0</v>
      </c>
      <c r="Q2319" s="137" t="s">
        <v>191</v>
      </c>
      <c r="R2319" s="137" t="s">
        <v>342</v>
      </c>
    </row>
    <row r="2320" spans="1:18" s="137" customFormat="1">
      <c r="A2320" s="137" t="s">
        <v>186</v>
      </c>
      <c r="B2320" s="137" t="s">
        <v>120</v>
      </c>
      <c r="C2320" s="137" t="s">
        <v>185</v>
      </c>
      <c r="D2320" s="137" t="s">
        <v>376</v>
      </c>
      <c r="E2320" s="137">
        <v>31401</v>
      </c>
      <c r="F2320" s="137" t="s">
        <v>198</v>
      </c>
      <c r="G2320" s="137" t="s">
        <v>28</v>
      </c>
      <c r="H2320" s="137" t="s">
        <v>341</v>
      </c>
      <c r="I2320" s="137">
        <v>513819445</v>
      </c>
      <c r="J2320" s="137" t="s">
        <v>180</v>
      </c>
      <c r="K2320" s="21">
        <v>46171.26253472222</v>
      </c>
      <c r="L2320" s="21">
        <v>46174.797858796293</v>
      </c>
      <c r="M2320" s="137" t="s">
        <v>362</v>
      </c>
      <c r="N2320" s="137" t="s">
        <v>363</v>
      </c>
      <c r="O2320" s="137" t="s">
        <v>37</v>
      </c>
      <c r="P2320" s="137">
        <v>0</v>
      </c>
      <c r="Q2320" s="137" t="s">
        <v>191</v>
      </c>
      <c r="R2320" s="137" t="s">
        <v>342</v>
      </c>
    </row>
    <row r="2321" spans="1:19" s="137" customFormat="1">
      <c r="A2321" s="137" t="s">
        <v>186</v>
      </c>
      <c r="B2321" s="137" t="s">
        <v>120</v>
      </c>
      <c r="C2321" s="137" t="s">
        <v>185</v>
      </c>
      <c r="D2321" s="137" t="s">
        <v>376</v>
      </c>
      <c r="E2321" s="137">
        <v>31401</v>
      </c>
      <c r="F2321" s="137" t="s">
        <v>198</v>
      </c>
      <c r="G2321" s="137" t="s">
        <v>28</v>
      </c>
      <c r="H2321" s="137" t="s">
        <v>341</v>
      </c>
      <c r="I2321" s="137">
        <v>513819445</v>
      </c>
      <c r="J2321" s="137" t="s">
        <v>180</v>
      </c>
      <c r="K2321" s="21">
        <v>46171.26253472222</v>
      </c>
      <c r="L2321" s="21">
        <v>46174.797858796293</v>
      </c>
      <c r="M2321" s="137" t="s">
        <v>364</v>
      </c>
      <c r="N2321" s="137" t="s">
        <v>365</v>
      </c>
      <c r="O2321" s="137" t="s">
        <v>35</v>
      </c>
      <c r="P2321" s="137">
        <v>0</v>
      </c>
      <c r="Q2321" s="137" t="s">
        <v>191</v>
      </c>
      <c r="R2321" s="137" t="s">
        <v>342</v>
      </c>
    </row>
    <row r="2322" spans="1:19" s="137" customFormat="1">
      <c r="A2322" s="137" t="s">
        <v>186</v>
      </c>
      <c r="B2322" s="137" t="s">
        <v>120</v>
      </c>
      <c r="C2322" s="137" t="s">
        <v>185</v>
      </c>
      <c r="D2322" s="137" t="s">
        <v>376</v>
      </c>
      <c r="E2322" s="137">
        <v>31401</v>
      </c>
      <c r="F2322" s="137" t="s">
        <v>198</v>
      </c>
      <c r="G2322" s="137" t="s">
        <v>28</v>
      </c>
      <c r="H2322" s="137" t="s">
        <v>341</v>
      </c>
      <c r="I2322" s="137">
        <v>513819445</v>
      </c>
      <c r="J2322" s="137" t="s">
        <v>180</v>
      </c>
      <c r="K2322" s="21">
        <v>46171.26253472222</v>
      </c>
      <c r="L2322" s="21">
        <v>46174.797858796293</v>
      </c>
      <c r="M2322" s="137" t="s">
        <v>364</v>
      </c>
      <c r="N2322" s="137" t="s">
        <v>366</v>
      </c>
      <c r="O2322" s="137" t="s">
        <v>35</v>
      </c>
      <c r="P2322" s="137">
        <v>0</v>
      </c>
      <c r="Q2322" s="137" t="s">
        <v>191</v>
      </c>
      <c r="R2322" s="137" t="s">
        <v>342</v>
      </c>
    </row>
    <row r="2323" spans="1:19" s="137" customFormat="1">
      <c r="A2323" s="137" t="s">
        <v>186</v>
      </c>
      <c r="B2323" s="137" t="s">
        <v>120</v>
      </c>
      <c r="C2323" s="137" t="s">
        <v>185</v>
      </c>
      <c r="D2323" s="137" t="s">
        <v>376</v>
      </c>
      <c r="E2323" s="137">
        <v>31401</v>
      </c>
      <c r="F2323" s="137" t="s">
        <v>198</v>
      </c>
      <c r="G2323" s="137" t="s">
        <v>28</v>
      </c>
      <c r="H2323" s="137" t="s">
        <v>341</v>
      </c>
      <c r="I2323" s="137">
        <v>513819445</v>
      </c>
      <c r="J2323" s="137" t="s">
        <v>180</v>
      </c>
      <c r="K2323" s="21">
        <v>46171.26253472222</v>
      </c>
      <c r="L2323" s="21">
        <v>46174.797858796293</v>
      </c>
      <c r="M2323" s="137" t="s">
        <v>364</v>
      </c>
      <c r="N2323" s="137" t="s">
        <v>367</v>
      </c>
      <c r="O2323" s="137" t="s">
        <v>41</v>
      </c>
      <c r="P2323" s="137">
        <v>0</v>
      </c>
      <c r="Q2323" s="137" t="s">
        <v>191</v>
      </c>
      <c r="R2323" s="137" t="s">
        <v>342</v>
      </c>
    </row>
    <row r="2324" spans="1:19" s="137" customFormat="1">
      <c r="A2324" s="137" t="s">
        <v>186</v>
      </c>
      <c r="B2324" s="137" t="s">
        <v>120</v>
      </c>
      <c r="C2324" s="137" t="s">
        <v>185</v>
      </c>
      <c r="D2324" s="137" t="s">
        <v>376</v>
      </c>
      <c r="E2324" s="137">
        <v>31401</v>
      </c>
      <c r="F2324" s="137" t="s">
        <v>198</v>
      </c>
      <c r="G2324" s="137" t="s">
        <v>28</v>
      </c>
      <c r="H2324" s="137" t="s">
        <v>341</v>
      </c>
      <c r="I2324" s="137">
        <v>513818339</v>
      </c>
      <c r="J2324" s="137" t="s">
        <v>180</v>
      </c>
      <c r="K2324" s="21">
        <v>46171.168946759259</v>
      </c>
      <c r="L2324" s="21">
        <v>46174.799189814818</v>
      </c>
      <c r="M2324" s="137" t="s">
        <v>287</v>
      </c>
      <c r="N2324" s="137" t="s">
        <v>287</v>
      </c>
      <c r="O2324" s="137" t="s">
        <v>35</v>
      </c>
      <c r="P2324" s="137">
        <v>0</v>
      </c>
      <c r="Q2324" s="137" t="s">
        <v>191</v>
      </c>
      <c r="R2324" s="137" t="s">
        <v>342</v>
      </c>
      <c r="S2324" s="137" t="s">
        <v>181</v>
      </c>
    </row>
    <row r="2325" spans="1:19" s="137" customFormat="1">
      <c r="A2325" s="137" t="s">
        <v>186</v>
      </c>
      <c r="B2325" s="137" t="s">
        <v>120</v>
      </c>
      <c r="C2325" s="137" t="s">
        <v>185</v>
      </c>
      <c r="D2325" s="137" t="s">
        <v>376</v>
      </c>
      <c r="E2325" s="137">
        <v>31401</v>
      </c>
      <c r="F2325" s="137" t="s">
        <v>198</v>
      </c>
      <c r="G2325" s="137" t="s">
        <v>28</v>
      </c>
      <c r="H2325" s="137" t="s">
        <v>341</v>
      </c>
      <c r="I2325" s="137">
        <v>513818339</v>
      </c>
      <c r="J2325" s="137" t="s">
        <v>180</v>
      </c>
      <c r="K2325" s="21">
        <v>46171.168946759259</v>
      </c>
      <c r="L2325" s="21">
        <v>46174.799189814818</v>
      </c>
      <c r="M2325" s="137" t="s">
        <v>343</v>
      </c>
      <c r="N2325" s="137" t="s">
        <v>288</v>
      </c>
      <c r="O2325" s="137" t="s">
        <v>39</v>
      </c>
      <c r="P2325" s="137">
        <v>0</v>
      </c>
      <c r="Q2325" s="137" t="s">
        <v>191</v>
      </c>
      <c r="R2325" s="137" t="s">
        <v>342</v>
      </c>
      <c r="S2325" s="137" t="s">
        <v>181</v>
      </c>
    </row>
    <row r="2326" spans="1:19" s="137" customFormat="1">
      <c r="A2326" s="137" t="s">
        <v>186</v>
      </c>
      <c r="B2326" s="137" t="s">
        <v>120</v>
      </c>
      <c r="C2326" s="137" t="s">
        <v>185</v>
      </c>
      <c r="D2326" s="137" t="s">
        <v>376</v>
      </c>
      <c r="E2326" s="137">
        <v>31401</v>
      </c>
      <c r="F2326" s="137" t="s">
        <v>198</v>
      </c>
      <c r="G2326" s="137" t="s">
        <v>28</v>
      </c>
      <c r="H2326" s="137" t="s">
        <v>341</v>
      </c>
      <c r="I2326" s="137">
        <v>513818339</v>
      </c>
      <c r="J2326" s="137" t="s">
        <v>180</v>
      </c>
      <c r="K2326" s="21">
        <v>46171.168946759259</v>
      </c>
      <c r="L2326" s="21">
        <v>46174.799189814818</v>
      </c>
      <c r="M2326" s="137" t="s">
        <v>343</v>
      </c>
      <c r="N2326" s="137" t="s">
        <v>193</v>
      </c>
      <c r="O2326" s="137" t="s">
        <v>35</v>
      </c>
      <c r="P2326" s="137">
        <v>0</v>
      </c>
      <c r="Q2326" s="137" t="s">
        <v>191</v>
      </c>
      <c r="R2326" s="137" t="s">
        <v>342</v>
      </c>
      <c r="S2326" s="137" t="s">
        <v>181</v>
      </c>
    </row>
    <row r="2327" spans="1:19" s="137" customFormat="1">
      <c r="A2327" s="137" t="s">
        <v>186</v>
      </c>
      <c r="B2327" s="137" t="s">
        <v>120</v>
      </c>
      <c r="C2327" s="137" t="s">
        <v>185</v>
      </c>
      <c r="D2327" s="137" t="s">
        <v>376</v>
      </c>
      <c r="E2327" s="137">
        <v>31401</v>
      </c>
      <c r="F2327" s="137" t="s">
        <v>198</v>
      </c>
      <c r="G2327" s="137" t="s">
        <v>28</v>
      </c>
      <c r="H2327" s="137" t="s">
        <v>341</v>
      </c>
      <c r="I2327" s="137">
        <v>513818339</v>
      </c>
      <c r="J2327" s="137" t="s">
        <v>180</v>
      </c>
      <c r="K2327" s="21">
        <v>46171.168946759259</v>
      </c>
      <c r="L2327" s="21">
        <v>46174.799189814818</v>
      </c>
      <c r="M2327" s="137" t="s">
        <v>344</v>
      </c>
      <c r="N2327" s="137" t="s">
        <v>345</v>
      </c>
      <c r="O2327" s="137" t="s">
        <v>39</v>
      </c>
      <c r="P2327" s="137">
        <v>0</v>
      </c>
      <c r="Q2327" s="137" t="s">
        <v>191</v>
      </c>
      <c r="R2327" s="137" t="s">
        <v>342</v>
      </c>
      <c r="S2327" s="137" t="s">
        <v>181</v>
      </c>
    </row>
    <row r="2328" spans="1:19" s="137" customFormat="1">
      <c r="A2328" s="137" t="s">
        <v>186</v>
      </c>
      <c r="B2328" s="137" t="s">
        <v>120</v>
      </c>
      <c r="C2328" s="137" t="s">
        <v>185</v>
      </c>
      <c r="D2328" s="137" t="s">
        <v>376</v>
      </c>
      <c r="E2328" s="137">
        <v>31401</v>
      </c>
      <c r="F2328" s="137" t="s">
        <v>198</v>
      </c>
      <c r="G2328" s="137" t="s">
        <v>28</v>
      </c>
      <c r="H2328" s="137" t="s">
        <v>341</v>
      </c>
      <c r="I2328" s="137">
        <v>513818339</v>
      </c>
      <c r="J2328" s="137" t="s">
        <v>180</v>
      </c>
      <c r="K2328" s="21">
        <v>46171.168946759259</v>
      </c>
      <c r="L2328" s="21">
        <v>46174.799189814818</v>
      </c>
      <c r="M2328" s="137" t="s">
        <v>344</v>
      </c>
      <c r="N2328" s="137" t="s">
        <v>346</v>
      </c>
      <c r="O2328" s="137" t="s">
        <v>39</v>
      </c>
      <c r="P2328" s="137">
        <v>0</v>
      </c>
      <c r="Q2328" s="137" t="s">
        <v>191</v>
      </c>
      <c r="R2328" s="137" t="s">
        <v>342</v>
      </c>
      <c r="S2328" s="137" t="s">
        <v>181</v>
      </c>
    </row>
    <row r="2329" spans="1:19" s="137" customFormat="1">
      <c r="A2329" s="137" t="s">
        <v>186</v>
      </c>
      <c r="B2329" s="137" t="s">
        <v>120</v>
      </c>
      <c r="C2329" s="137" t="s">
        <v>185</v>
      </c>
      <c r="D2329" s="137" t="s">
        <v>376</v>
      </c>
      <c r="E2329" s="137">
        <v>31401</v>
      </c>
      <c r="F2329" s="137" t="s">
        <v>198</v>
      </c>
      <c r="G2329" s="137" t="s">
        <v>28</v>
      </c>
      <c r="H2329" s="137" t="s">
        <v>341</v>
      </c>
      <c r="I2329" s="137">
        <v>513818339</v>
      </c>
      <c r="J2329" s="137" t="s">
        <v>180</v>
      </c>
      <c r="K2329" s="21">
        <v>46171.168946759259</v>
      </c>
      <c r="L2329" s="21">
        <v>46174.799189814818</v>
      </c>
      <c r="M2329" s="137" t="s">
        <v>347</v>
      </c>
      <c r="N2329" s="137" t="s">
        <v>348</v>
      </c>
      <c r="O2329" s="137" t="s">
        <v>41</v>
      </c>
      <c r="P2329" s="137">
        <v>0</v>
      </c>
      <c r="Q2329" s="137" t="s">
        <v>191</v>
      </c>
      <c r="R2329" s="137" t="s">
        <v>342</v>
      </c>
      <c r="S2329" s="137" t="s">
        <v>181</v>
      </c>
    </row>
    <row r="2330" spans="1:19" s="137" customFormat="1">
      <c r="A2330" s="137" t="s">
        <v>186</v>
      </c>
      <c r="B2330" s="137" t="s">
        <v>120</v>
      </c>
      <c r="C2330" s="137" t="s">
        <v>185</v>
      </c>
      <c r="D2330" s="137" t="s">
        <v>376</v>
      </c>
      <c r="E2330" s="137">
        <v>31401</v>
      </c>
      <c r="F2330" s="137" t="s">
        <v>198</v>
      </c>
      <c r="G2330" s="137" t="s">
        <v>28</v>
      </c>
      <c r="H2330" s="137" t="s">
        <v>341</v>
      </c>
      <c r="I2330" s="137">
        <v>513818339</v>
      </c>
      <c r="J2330" s="137" t="s">
        <v>180</v>
      </c>
      <c r="K2330" s="21">
        <v>46171.168946759259</v>
      </c>
      <c r="L2330" s="21">
        <v>46174.799189814818</v>
      </c>
      <c r="M2330" s="137" t="s">
        <v>347</v>
      </c>
      <c r="N2330" s="137" t="s">
        <v>349</v>
      </c>
      <c r="O2330" s="137" t="s">
        <v>39</v>
      </c>
      <c r="P2330" s="137">
        <v>0</v>
      </c>
      <c r="Q2330" s="137" t="s">
        <v>191</v>
      </c>
      <c r="R2330" s="137" t="s">
        <v>342</v>
      </c>
      <c r="S2330" s="137" t="s">
        <v>181</v>
      </c>
    </row>
    <row r="2331" spans="1:19" s="137" customFormat="1">
      <c r="A2331" s="137" t="s">
        <v>186</v>
      </c>
      <c r="B2331" s="137" t="s">
        <v>120</v>
      </c>
      <c r="C2331" s="137" t="s">
        <v>185</v>
      </c>
      <c r="D2331" s="137" t="s">
        <v>376</v>
      </c>
      <c r="E2331" s="137">
        <v>31401</v>
      </c>
      <c r="F2331" s="137" t="s">
        <v>198</v>
      </c>
      <c r="G2331" s="137" t="s">
        <v>28</v>
      </c>
      <c r="H2331" s="137" t="s">
        <v>341</v>
      </c>
      <c r="I2331" s="137">
        <v>513818339</v>
      </c>
      <c r="J2331" s="137" t="s">
        <v>180</v>
      </c>
      <c r="K2331" s="21">
        <v>46171.168946759259</v>
      </c>
      <c r="L2331" s="21">
        <v>46174.799189814818</v>
      </c>
      <c r="M2331" s="137" t="s">
        <v>347</v>
      </c>
      <c r="N2331" s="137" t="s">
        <v>329</v>
      </c>
      <c r="O2331" s="137" t="s">
        <v>35</v>
      </c>
      <c r="P2331" s="137">
        <v>0</v>
      </c>
      <c r="Q2331" s="137" t="s">
        <v>191</v>
      </c>
      <c r="R2331" s="137" t="s">
        <v>342</v>
      </c>
      <c r="S2331" s="137" t="s">
        <v>181</v>
      </c>
    </row>
    <row r="2332" spans="1:19" s="137" customFormat="1">
      <c r="A2332" s="137" t="s">
        <v>186</v>
      </c>
      <c r="B2332" s="137" t="s">
        <v>120</v>
      </c>
      <c r="C2332" s="137" t="s">
        <v>185</v>
      </c>
      <c r="D2332" s="137" t="s">
        <v>376</v>
      </c>
      <c r="E2332" s="137">
        <v>31401</v>
      </c>
      <c r="F2332" s="137" t="s">
        <v>198</v>
      </c>
      <c r="G2332" s="137" t="s">
        <v>28</v>
      </c>
      <c r="H2332" s="137" t="s">
        <v>341</v>
      </c>
      <c r="I2332" s="137">
        <v>513818339</v>
      </c>
      <c r="J2332" s="137" t="s">
        <v>180</v>
      </c>
      <c r="K2332" s="21">
        <v>46171.168946759259</v>
      </c>
      <c r="L2332" s="21">
        <v>46174.799189814818</v>
      </c>
      <c r="M2332" s="137" t="s">
        <v>347</v>
      </c>
      <c r="N2332" s="137" t="s">
        <v>194</v>
      </c>
      <c r="O2332" s="137" t="s">
        <v>41</v>
      </c>
      <c r="P2332" s="137">
        <v>0</v>
      </c>
      <c r="Q2332" s="137" t="s">
        <v>191</v>
      </c>
      <c r="R2332" s="137" t="s">
        <v>342</v>
      </c>
      <c r="S2332" s="137" t="s">
        <v>181</v>
      </c>
    </row>
    <row r="2333" spans="1:19" s="137" customFormat="1">
      <c r="A2333" s="137" t="s">
        <v>186</v>
      </c>
      <c r="B2333" s="137" t="s">
        <v>120</v>
      </c>
      <c r="C2333" s="137" t="s">
        <v>185</v>
      </c>
      <c r="D2333" s="137" t="s">
        <v>376</v>
      </c>
      <c r="E2333" s="137">
        <v>31401</v>
      </c>
      <c r="F2333" s="137" t="s">
        <v>198</v>
      </c>
      <c r="G2333" s="137" t="s">
        <v>28</v>
      </c>
      <c r="H2333" s="137" t="s">
        <v>341</v>
      </c>
      <c r="I2333" s="137">
        <v>513818339</v>
      </c>
      <c r="J2333" s="137" t="s">
        <v>180</v>
      </c>
      <c r="K2333" s="21">
        <v>46171.168946759259</v>
      </c>
      <c r="L2333" s="21">
        <v>46174.799189814818</v>
      </c>
      <c r="M2333" s="137" t="s">
        <v>347</v>
      </c>
      <c r="N2333" s="137" t="s">
        <v>350</v>
      </c>
      <c r="O2333" s="137" t="s">
        <v>39</v>
      </c>
      <c r="P2333" s="137">
        <v>0</v>
      </c>
      <c r="Q2333" s="137" t="s">
        <v>191</v>
      </c>
      <c r="R2333" s="137" t="s">
        <v>342</v>
      </c>
      <c r="S2333" s="137" t="s">
        <v>181</v>
      </c>
    </row>
    <row r="2334" spans="1:19" s="137" customFormat="1">
      <c r="A2334" s="137" t="s">
        <v>186</v>
      </c>
      <c r="B2334" s="137" t="s">
        <v>120</v>
      </c>
      <c r="C2334" s="137" t="s">
        <v>185</v>
      </c>
      <c r="D2334" s="137" t="s">
        <v>376</v>
      </c>
      <c r="E2334" s="137">
        <v>31401</v>
      </c>
      <c r="F2334" s="137" t="s">
        <v>198</v>
      </c>
      <c r="G2334" s="137" t="s">
        <v>28</v>
      </c>
      <c r="H2334" s="137" t="s">
        <v>341</v>
      </c>
      <c r="I2334" s="137">
        <v>513818339</v>
      </c>
      <c r="J2334" s="137" t="s">
        <v>180</v>
      </c>
      <c r="K2334" s="21">
        <v>46171.168946759259</v>
      </c>
      <c r="L2334" s="21">
        <v>46174.799189814818</v>
      </c>
      <c r="M2334" s="137" t="s">
        <v>347</v>
      </c>
      <c r="N2334" s="137" t="s">
        <v>195</v>
      </c>
      <c r="O2334" s="137" t="s">
        <v>41</v>
      </c>
      <c r="P2334" s="137">
        <v>0</v>
      </c>
      <c r="Q2334" s="137" t="s">
        <v>191</v>
      </c>
      <c r="R2334" s="137" t="s">
        <v>342</v>
      </c>
      <c r="S2334" s="137" t="s">
        <v>181</v>
      </c>
    </row>
    <row r="2335" spans="1:19" s="137" customFormat="1">
      <c r="A2335" s="137" t="s">
        <v>186</v>
      </c>
      <c r="B2335" s="137" t="s">
        <v>120</v>
      </c>
      <c r="C2335" s="137" t="s">
        <v>185</v>
      </c>
      <c r="D2335" s="137" t="s">
        <v>376</v>
      </c>
      <c r="E2335" s="137">
        <v>31401</v>
      </c>
      <c r="F2335" s="137" t="s">
        <v>198</v>
      </c>
      <c r="G2335" s="137" t="s">
        <v>28</v>
      </c>
      <c r="H2335" s="137" t="s">
        <v>341</v>
      </c>
      <c r="I2335" s="137">
        <v>513818339</v>
      </c>
      <c r="J2335" s="137" t="s">
        <v>180</v>
      </c>
      <c r="K2335" s="21">
        <v>46171.168946759259</v>
      </c>
      <c r="L2335" s="21">
        <v>46174.799189814818</v>
      </c>
      <c r="M2335" s="137" t="s">
        <v>347</v>
      </c>
      <c r="N2335" s="137" t="s">
        <v>351</v>
      </c>
      <c r="O2335" s="137" t="s">
        <v>35</v>
      </c>
      <c r="P2335" s="137">
        <v>0</v>
      </c>
      <c r="Q2335" s="137" t="s">
        <v>191</v>
      </c>
      <c r="R2335" s="137" t="s">
        <v>342</v>
      </c>
      <c r="S2335" s="137" t="s">
        <v>181</v>
      </c>
    </row>
    <row r="2336" spans="1:19" s="137" customFormat="1">
      <c r="A2336" s="137" t="s">
        <v>186</v>
      </c>
      <c r="B2336" s="137" t="s">
        <v>120</v>
      </c>
      <c r="C2336" s="137" t="s">
        <v>185</v>
      </c>
      <c r="D2336" s="137" t="s">
        <v>376</v>
      </c>
      <c r="E2336" s="137">
        <v>31401</v>
      </c>
      <c r="F2336" s="137" t="s">
        <v>198</v>
      </c>
      <c r="G2336" s="137" t="s">
        <v>28</v>
      </c>
      <c r="H2336" s="137" t="s">
        <v>341</v>
      </c>
      <c r="I2336" s="137">
        <v>513818339</v>
      </c>
      <c r="J2336" s="137" t="s">
        <v>180</v>
      </c>
      <c r="K2336" s="21">
        <v>46171.168946759259</v>
      </c>
      <c r="L2336" s="21">
        <v>46174.799189814818</v>
      </c>
      <c r="M2336" s="137" t="s">
        <v>347</v>
      </c>
      <c r="N2336" s="137" t="s">
        <v>196</v>
      </c>
      <c r="O2336" s="137" t="s">
        <v>41</v>
      </c>
      <c r="P2336" s="137">
        <v>0</v>
      </c>
      <c r="Q2336" s="137" t="s">
        <v>191</v>
      </c>
      <c r="R2336" s="137" t="s">
        <v>342</v>
      </c>
      <c r="S2336" s="137" t="s">
        <v>181</v>
      </c>
    </row>
    <row r="2337" spans="1:19" s="137" customFormat="1">
      <c r="A2337" s="137" t="s">
        <v>186</v>
      </c>
      <c r="B2337" s="137" t="s">
        <v>120</v>
      </c>
      <c r="C2337" s="137" t="s">
        <v>185</v>
      </c>
      <c r="D2337" s="137" t="s">
        <v>376</v>
      </c>
      <c r="E2337" s="137">
        <v>31401</v>
      </c>
      <c r="F2337" s="137" t="s">
        <v>198</v>
      </c>
      <c r="G2337" s="137" t="s">
        <v>28</v>
      </c>
      <c r="H2337" s="137" t="s">
        <v>341</v>
      </c>
      <c r="I2337" s="137">
        <v>513818339</v>
      </c>
      <c r="J2337" s="137" t="s">
        <v>180</v>
      </c>
      <c r="K2337" s="21">
        <v>46171.168946759259</v>
      </c>
      <c r="L2337" s="21">
        <v>46174.799189814818</v>
      </c>
      <c r="M2337" s="137" t="s">
        <v>352</v>
      </c>
      <c r="N2337" s="137" t="s">
        <v>352</v>
      </c>
      <c r="O2337" s="137" t="s">
        <v>35</v>
      </c>
      <c r="P2337" s="137">
        <v>0</v>
      </c>
      <c r="Q2337" s="137" t="s">
        <v>191</v>
      </c>
      <c r="R2337" s="137" t="s">
        <v>342</v>
      </c>
      <c r="S2337" s="137" t="s">
        <v>181</v>
      </c>
    </row>
    <row r="2338" spans="1:19" s="137" customFormat="1">
      <c r="A2338" s="137" t="s">
        <v>186</v>
      </c>
      <c r="B2338" s="137" t="s">
        <v>120</v>
      </c>
      <c r="C2338" s="137" t="s">
        <v>185</v>
      </c>
      <c r="D2338" s="137" t="s">
        <v>376</v>
      </c>
      <c r="E2338" s="137">
        <v>31401</v>
      </c>
      <c r="F2338" s="137" t="s">
        <v>198</v>
      </c>
      <c r="G2338" s="137" t="s">
        <v>28</v>
      </c>
      <c r="H2338" s="137" t="s">
        <v>341</v>
      </c>
      <c r="I2338" s="137">
        <v>513818339</v>
      </c>
      <c r="J2338" s="137" t="s">
        <v>180</v>
      </c>
      <c r="K2338" s="21">
        <v>46171.168946759259</v>
      </c>
      <c r="L2338" s="21">
        <v>46174.799189814818</v>
      </c>
      <c r="M2338" s="137" t="s">
        <v>353</v>
      </c>
      <c r="N2338" s="137" t="s">
        <v>197</v>
      </c>
      <c r="O2338" s="137" t="s">
        <v>41</v>
      </c>
      <c r="P2338" s="137">
        <v>0</v>
      </c>
      <c r="Q2338" s="137" t="s">
        <v>191</v>
      </c>
      <c r="R2338" s="137" t="s">
        <v>342</v>
      </c>
      <c r="S2338" s="137" t="s">
        <v>181</v>
      </c>
    </row>
    <row r="2339" spans="1:19" s="137" customFormat="1">
      <c r="A2339" s="137" t="s">
        <v>186</v>
      </c>
      <c r="B2339" s="137" t="s">
        <v>120</v>
      </c>
      <c r="C2339" s="137" t="s">
        <v>185</v>
      </c>
      <c r="D2339" s="137" t="s">
        <v>376</v>
      </c>
      <c r="E2339" s="137">
        <v>31401</v>
      </c>
      <c r="F2339" s="137" t="s">
        <v>198</v>
      </c>
      <c r="G2339" s="137" t="s">
        <v>28</v>
      </c>
      <c r="H2339" s="137" t="s">
        <v>341</v>
      </c>
      <c r="I2339" s="137">
        <v>513818339</v>
      </c>
      <c r="J2339" s="137" t="s">
        <v>180</v>
      </c>
      <c r="K2339" s="21">
        <v>46171.168946759259</v>
      </c>
      <c r="L2339" s="21">
        <v>46174.799189814818</v>
      </c>
      <c r="M2339" s="137" t="s">
        <v>353</v>
      </c>
      <c r="N2339" s="137" t="s">
        <v>330</v>
      </c>
      <c r="O2339" s="137" t="s">
        <v>41</v>
      </c>
      <c r="P2339" s="137">
        <v>0</v>
      </c>
      <c r="Q2339" s="137" t="s">
        <v>191</v>
      </c>
      <c r="R2339" s="137" t="s">
        <v>342</v>
      </c>
      <c r="S2339" s="137" t="s">
        <v>181</v>
      </c>
    </row>
    <row r="2340" spans="1:19" s="137" customFormat="1">
      <c r="A2340" s="137" t="s">
        <v>186</v>
      </c>
      <c r="B2340" s="137" t="s">
        <v>120</v>
      </c>
      <c r="C2340" s="137" t="s">
        <v>185</v>
      </c>
      <c r="D2340" s="137" t="s">
        <v>376</v>
      </c>
      <c r="E2340" s="137">
        <v>31401</v>
      </c>
      <c r="F2340" s="137" t="s">
        <v>198</v>
      </c>
      <c r="G2340" s="137" t="s">
        <v>28</v>
      </c>
      <c r="H2340" s="137" t="s">
        <v>341</v>
      </c>
      <c r="I2340" s="137">
        <v>513818339</v>
      </c>
      <c r="J2340" s="137" t="s">
        <v>180</v>
      </c>
      <c r="K2340" s="21">
        <v>46171.168946759259</v>
      </c>
      <c r="L2340" s="21">
        <v>46174.799189814818</v>
      </c>
      <c r="M2340" s="137" t="s">
        <v>353</v>
      </c>
      <c r="N2340" s="137" t="s">
        <v>354</v>
      </c>
      <c r="O2340" s="137" t="s">
        <v>39</v>
      </c>
      <c r="P2340" s="137">
        <v>0</v>
      </c>
      <c r="Q2340" s="137" t="s">
        <v>191</v>
      </c>
      <c r="R2340" s="137" t="s">
        <v>342</v>
      </c>
      <c r="S2340" s="137" t="s">
        <v>181</v>
      </c>
    </row>
    <row r="2341" spans="1:19" s="137" customFormat="1">
      <c r="A2341" s="137" t="s">
        <v>186</v>
      </c>
      <c r="B2341" s="137" t="s">
        <v>120</v>
      </c>
      <c r="C2341" s="137" t="s">
        <v>185</v>
      </c>
      <c r="D2341" s="137" t="s">
        <v>376</v>
      </c>
      <c r="E2341" s="137">
        <v>31401</v>
      </c>
      <c r="F2341" s="137" t="s">
        <v>198</v>
      </c>
      <c r="G2341" s="137" t="s">
        <v>28</v>
      </c>
      <c r="H2341" s="137" t="s">
        <v>341</v>
      </c>
      <c r="I2341" s="137">
        <v>513818339</v>
      </c>
      <c r="J2341" s="137" t="s">
        <v>180</v>
      </c>
      <c r="K2341" s="21">
        <v>46171.168946759259</v>
      </c>
      <c r="L2341" s="21">
        <v>46174.799189814818</v>
      </c>
      <c r="M2341" s="137" t="s">
        <v>353</v>
      </c>
      <c r="N2341" s="137" t="s">
        <v>355</v>
      </c>
      <c r="O2341" s="137" t="s">
        <v>35</v>
      </c>
      <c r="P2341" s="137">
        <v>0</v>
      </c>
      <c r="Q2341" s="137" t="s">
        <v>191</v>
      </c>
      <c r="R2341" s="137" t="s">
        <v>342</v>
      </c>
      <c r="S2341" s="137" t="s">
        <v>181</v>
      </c>
    </row>
    <row r="2342" spans="1:19" s="137" customFormat="1">
      <c r="A2342" s="137" t="s">
        <v>186</v>
      </c>
      <c r="B2342" s="137" t="s">
        <v>120</v>
      </c>
      <c r="C2342" s="137" t="s">
        <v>185</v>
      </c>
      <c r="D2342" s="137" t="s">
        <v>376</v>
      </c>
      <c r="E2342" s="137">
        <v>31401</v>
      </c>
      <c r="F2342" s="137" t="s">
        <v>198</v>
      </c>
      <c r="G2342" s="137" t="s">
        <v>28</v>
      </c>
      <c r="H2342" s="137" t="s">
        <v>341</v>
      </c>
      <c r="I2342" s="137">
        <v>513818339</v>
      </c>
      <c r="J2342" s="137" t="s">
        <v>180</v>
      </c>
      <c r="K2342" s="21">
        <v>46171.168946759259</v>
      </c>
      <c r="L2342" s="21">
        <v>46174.799189814818</v>
      </c>
      <c r="M2342" s="137" t="s">
        <v>353</v>
      </c>
      <c r="N2342" s="137" t="s">
        <v>356</v>
      </c>
      <c r="O2342" s="137" t="s">
        <v>39</v>
      </c>
      <c r="P2342" s="137">
        <v>0</v>
      </c>
      <c r="Q2342" s="137" t="s">
        <v>191</v>
      </c>
      <c r="R2342" s="137" t="s">
        <v>342</v>
      </c>
      <c r="S2342" s="137" t="s">
        <v>181</v>
      </c>
    </row>
    <row r="2343" spans="1:19" s="137" customFormat="1">
      <c r="A2343" s="137" t="s">
        <v>186</v>
      </c>
      <c r="B2343" s="137" t="s">
        <v>120</v>
      </c>
      <c r="C2343" s="137" t="s">
        <v>185</v>
      </c>
      <c r="D2343" s="137" t="s">
        <v>376</v>
      </c>
      <c r="E2343" s="137">
        <v>31401</v>
      </c>
      <c r="F2343" s="137" t="s">
        <v>198</v>
      </c>
      <c r="G2343" s="137" t="s">
        <v>28</v>
      </c>
      <c r="H2343" s="137" t="s">
        <v>341</v>
      </c>
      <c r="I2343" s="137">
        <v>513818339</v>
      </c>
      <c r="J2343" s="137" t="s">
        <v>180</v>
      </c>
      <c r="K2343" s="21">
        <v>46171.168946759259</v>
      </c>
      <c r="L2343" s="21">
        <v>46174.799189814818</v>
      </c>
      <c r="M2343" s="137" t="s">
        <v>353</v>
      </c>
      <c r="N2343" s="137" t="s">
        <v>357</v>
      </c>
      <c r="O2343" s="137" t="s">
        <v>39</v>
      </c>
      <c r="P2343" s="137">
        <v>0</v>
      </c>
      <c r="Q2343" s="137" t="s">
        <v>191</v>
      </c>
      <c r="R2343" s="137" t="s">
        <v>342</v>
      </c>
      <c r="S2343" s="137" t="s">
        <v>181</v>
      </c>
    </row>
    <row r="2344" spans="1:19" s="137" customFormat="1">
      <c r="A2344" s="137" t="s">
        <v>186</v>
      </c>
      <c r="B2344" s="137" t="s">
        <v>120</v>
      </c>
      <c r="C2344" s="137" t="s">
        <v>185</v>
      </c>
      <c r="D2344" s="137" t="s">
        <v>376</v>
      </c>
      <c r="E2344" s="137">
        <v>31401</v>
      </c>
      <c r="F2344" s="137" t="s">
        <v>198</v>
      </c>
      <c r="G2344" s="137" t="s">
        <v>28</v>
      </c>
      <c r="H2344" s="137" t="s">
        <v>341</v>
      </c>
      <c r="I2344" s="137">
        <v>513818339</v>
      </c>
      <c r="J2344" s="137" t="s">
        <v>180</v>
      </c>
      <c r="K2344" s="21">
        <v>46171.168946759259</v>
      </c>
      <c r="L2344" s="21">
        <v>46174.799189814818</v>
      </c>
      <c r="M2344" s="137" t="s">
        <v>358</v>
      </c>
      <c r="N2344" s="137" t="s">
        <v>359</v>
      </c>
      <c r="O2344" s="137" t="s">
        <v>39</v>
      </c>
      <c r="P2344" s="137">
        <v>0</v>
      </c>
      <c r="Q2344" s="137" t="s">
        <v>191</v>
      </c>
      <c r="R2344" s="137" t="s">
        <v>342</v>
      </c>
      <c r="S2344" s="137" t="s">
        <v>181</v>
      </c>
    </row>
    <row r="2345" spans="1:19" s="137" customFormat="1">
      <c r="A2345" s="137" t="s">
        <v>186</v>
      </c>
      <c r="B2345" s="137" t="s">
        <v>120</v>
      </c>
      <c r="C2345" s="137" t="s">
        <v>185</v>
      </c>
      <c r="D2345" s="137" t="s">
        <v>376</v>
      </c>
      <c r="E2345" s="137">
        <v>31401</v>
      </c>
      <c r="F2345" s="137" t="s">
        <v>198</v>
      </c>
      <c r="G2345" s="137" t="s">
        <v>28</v>
      </c>
      <c r="H2345" s="137" t="s">
        <v>341</v>
      </c>
      <c r="I2345" s="137">
        <v>513818339</v>
      </c>
      <c r="J2345" s="137" t="s">
        <v>180</v>
      </c>
      <c r="K2345" s="21">
        <v>46171.168946759259</v>
      </c>
      <c r="L2345" s="21">
        <v>46174.799189814818</v>
      </c>
      <c r="M2345" s="137" t="s">
        <v>358</v>
      </c>
      <c r="N2345" s="137" t="s">
        <v>360</v>
      </c>
      <c r="O2345" s="137" t="s">
        <v>35</v>
      </c>
      <c r="P2345" s="137">
        <v>0</v>
      </c>
      <c r="Q2345" s="137" t="s">
        <v>191</v>
      </c>
      <c r="R2345" s="137" t="s">
        <v>342</v>
      </c>
      <c r="S2345" s="137" t="s">
        <v>181</v>
      </c>
    </row>
    <row r="2346" spans="1:19" s="137" customFormat="1">
      <c r="A2346" s="137" t="s">
        <v>186</v>
      </c>
      <c r="B2346" s="137" t="s">
        <v>120</v>
      </c>
      <c r="C2346" s="137" t="s">
        <v>185</v>
      </c>
      <c r="D2346" s="137" t="s">
        <v>376</v>
      </c>
      <c r="E2346" s="137">
        <v>31401</v>
      </c>
      <c r="F2346" s="137" t="s">
        <v>198</v>
      </c>
      <c r="G2346" s="137" t="s">
        <v>28</v>
      </c>
      <c r="H2346" s="137" t="s">
        <v>341</v>
      </c>
      <c r="I2346" s="137">
        <v>513818339</v>
      </c>
      <c r="J2346" s="137" t="s">
        <v>180</v>
      </c>
      <c r="K2346" s="21">
        <v>46171.168946759259</v>
      </c>
      <c r="L2346" s="21">
        <v>46174.799189814818</v>
      </c>
      <c r="M2346" s="137" t="s">
        <v>358</v>
      </c>
      <c r="N2346" s="137" t="s">
        <v>361</v>
      </c>
      <c r="O2346" s="137" t="s">
        <v>41</v>
      </c>
      <c r="P2346" s="137">
        <v>0</v>
      </c>
      <c r="Q2346" s="137" t="s">
        <v>191</v>
      </c>
      <c r="R2346" s="137" t="s">
        <v>342</v>
      </c>
      <c r="S2346" s="137" t="s">
        <v>181</v>
      </c>
    </row>
    <row r="2347" spans="1:19" s="137" customFormat="1">
      <c r="A2347" s="137" t="s">
        <v>186</v>
      </c>
      <c r="B2347" s="137" t="s">
        <v>120</v>
      </c>
      <c r="C2347" s="137" t="s">
        <v>185</v>
      </c>
      <c r="D2347" s="137" t="s">
        <v>376</v>
      </c>
      <c r="E2347" s="137">
        <v>31401</v>
      </c>
      <c r="F2347" s="137" t="s">
        <v>198</v>
      </c>
      <c r="G2347" s="137" t="s">
        <v>28</v>
      </c>
      <c r="H2347" s="137" t="s">
        <v>341</v>
      </c>
      <c r="I2347" s="137">
        <v>513818339</v>
      </c>
      <c r="J2347" s="137" t="s">
        <v>180</v>
      </c>
      <c r="K2347" s="21">
        <v>46171.168946759259</v>
      </c>
      <c r="L2347" s="21">
        <v>46174.799189814818</v>
      </c>
      <c r="M2347" s="137" t="s">
        <v>362</v>
      </c>
      <c r="N2347" s="137" t="s">
        <v>363</v>
      </c>
      <c r="O2347" s="137" t="s">
        <v>37</v>
      </c>
      <c r="P2347" s="137">
        <v>0</v>
      </c>
      <c r="Q2347" s="137" t="s">
        <v>191</v>
      </c>
      <c r="R2347" s="137" t="s">
        <v>342</v>
      </c>
      <c r="S2347" s="137" t="s">
        <v>181</v>
      </c>
    </row>
    <row r="2348" spans="1:19" s="137" customFormat="1">
      <c r="A2348" s="137" t="s">
        <v>186</v>
      </c>
      <c r="B2348" s="137" t="s">
        <v>120</v>
      </c>
      <c r="C2348" s="137" t="s">
        <v>185</v>
      </c>
      <c r="D2348" s="137" t="s">
        <v>376</v>
      </c>
      <c r="E2348" s="137">
        <v>31401</v>
      </c>
      <c r="F2348" s="137" t="s">
        <v>198</v>
      </c>
      <c r="G2348" s="137" t="s">
        <v>28</v>
      </c>
      <c r="H2348" s="137" t="s">
        <v>341</v>
      </c>
      <c r="I2348" s="137">
        <v>513818339</v>
      </c>
      <c r="J2348" s="137" t="s">
        <v>180</v>
      </c>
      <c r="K2348" s="21">
        <v>46171.168946759259</v>
      </c>
      <c r="L2348" s="21">
        <v>46174.799189814818</v>
      </c>
      <c r="M2348" s="137" t="s">
        <v>364</v>
      </c>
      <c r="N2348" s="137" t="s">
        <v>365</v>
      </c>
      <c r="O2348" s="137" t="s">
        <v>35</v>
      </c>
      <c r="P2348" s="137">
        <v>0</v>
      </c>
      <c r="Q2348" s="137" t="s">
        <v>191</v>
      </c>
      <c r="R2348" s="137" t="s">
        <v>342</v>
      </c>
      <c r="S2348" s="137" t="s">
        <v>181</v>
      </c>
    </row>
    <row r="2349" spans="1:19" s="137" customFormat="1">
      <c r="A2349" s="137" t="s">
        <v>186</v>
      </c>
      <c r="B2349" s="137" t="s">
        <v>120</v>
      </c>
      <c r="C2349" s="137" t="s">
        <v>185</v>
      </c>
      <c r="D2349" s="137" t="s">
        <v>376</v>
      </c>
      <c r="E2349" s="137">
        <v>31401</v>
      </c>
      <c r="F2349" s="137" t="s">
        <v>198</v>
      </c>
      <c r="G2349" s="137" t="s">
        <v>28</v>
      </c>
      <c r="H2349" s="137" t="s">
        <v>341</v>
      </c>
      <c r="I2349" s="137">
        <v>513818339</v>
      </c>
      <c r="J2349" s="137" t="s">
        <v>180</v>
      </c>
      <c r="K2349" s="21">
        <v>46171.168946759259</v>
      </c>
      <c r="L2349" s="21">
        <v>46174.799189814818</v>
      </c>
      <c r="M2349" s="137" t="s">
        <v>364</v>
      </c>
      <c r="N2349" s="137" t="s">
        <v>366</v>
      </c>
      <c r="O2349" s="137" t="s">
        <v>35</v>
      </c>
      <c r="P2349" s="137">
        <v>0</v>
      </c>
      <c r="Q2349" s="137" t="s">
        <v>191</v>
      </c>
      <c r="R2349" s="137" t="s">
        <v>342</v>
      </c>
      <c r="S2349" s="137" t="s">
        <v>181</v>
      </c>
    </row>
    <row r="2350" spans="1:19" s="137" customFormat="1">
      <c r="A2350" s="137" t="s">
        <v>186</v>
      </c>
      <c r="B2350" s="137" t="s">
        <v>120</v>
      </c>
      <c r="C2350" s="137" t="s">
        <v>185</v>
      </c>
      <c r="D2350" s="137" t="s">
        <v>376</v>
      </c>
      <c r="E2350" s="137">
        <v>31401</v>
      </c>
      <c r="F2350" s="137" t="s">
        <v>198</v>
      </c>
      <c r="G2350" s="137" t="s">
        <v>28</v>
      </c>
      <c r="H2350" s="137" t="s">
        <v>341</v>
      </c>
      <c r="I2350" s="137">
        <v>513818339</v>
      </c>
      <c r="J2350" s="137" t="s">
        <v>180</v>
      </c>
      <c r="K2350" s="21">
        <v>46171.168946759259</v>
      </c>
      <c r="L2350" s="21">
        <v>46174.799189814818</v>
      </c>
      <c r="M2350" s="137" t="s">
        <v>364</v>
      </c>
      <c r="N2350" s="137" t="s">
        <v>367</v>
      </c>
      <c r="O2350" s="137" t="s">
        <v>41</v>
      </c>
      <c r="P2350" s="137">
        <v>0</v>
      </c>
      <c r="Q2350" s="137" t="s">
        <v>191</v>
      </c>
      <c r="R2350" s="137" t="s">
        <v>342</v>
      </c>
      <c r="S2350" s="137" t="s">
        <v>181</v>
      </c>
    </row>
    <row r="2351" spans="1:19" s="137" customFormat="1">
      <c r="A2351" s="137" t="s">
        <v>186</v>
      </c>
      <c r="B2351" s="137" t="s">
        <v>10</v>
      </c>
      <c r="C2351" s="137" t="s">
        <v>185</v>
      </c>
      <c r="D2351" s="137" t="s">
        <v>202</v>
      </c>
      <c r="E2351" s="137">
        <v>33277</v>
      </c>
      <c r="F2351" s="137" t="s">
        <v>5</v>
      </c>
      <c r="G2351" s="137" t="s">
        <v>28</v>
      </c>
      <c r="H2351" s="137" t="s">
        <v>341</v>
      </c>
      <c r="I2351" s="137">
        <v>514012510</v>
      </c>
      <c r="J2351" s="137" t="s">
        <v>192</v>
      </c>
      <c r="K2351" s="21">
        <v>46169.79954861111</v>
      </c>
      <c r="L2351" s="21">
        <v>46174.800451388888</v>
      </c>
      <c r="M2351" s="137" t="s">
        <v>287</v>
      </c>
      <c r="N2351" s="137" t="s">
        <v>287</v>
      </c>
      <c r="O2351" s="137" t="s">
        <v>35</v>
      </c>
      <c r="P2351" s="137">
        <v>0</v>
      </c>
      <c r="Q2351" s="137" t="s">
        <v>191</v>
      </c>
      <c r="R2351" s="137" t="s">
        <v>342</v>
      </c>
    </row>
    <row r="2352" spans="1:19" s="137" customFormat="1">
      <c r="A2352" s="137" t="s">
        <v>186</v>
      </c>
      <c r="B2352" s="137" t="s">
        <v>10</v>
      </c>
      <c r="C2352" s="137" t="s">
        <v>185</v>
      </c>
      <c r="D2352" s="137" t="s">
        <v>202</v>
      </c>
      <c r="E2352" s="137">
        <v>33277</v>
      </c>
      <c r="F2352" s="137" t="s">
        <v>5</v>
      </c>
      <c r="G2352" s="137" t="s">
        <v>28</v>
      </c>
      <c r="H2352" s="137" t="s">
        <v>341</v>
      </c>
      <c r="I2352" s="137">
        <v>514012510</v>
      </c>
      <c r="J2352" s="137" t="s">
        <v>192</v>
      </c>
      <c r="K2352" s="21">
        <v>46169.79954861111</v>
      </c>
      <c r="L2352" s="21">
        <v>46174.800451388888</v>
      </c>
      <c r="M2352" s="137" t="s">
        <v>343</v>
      </c>
      <c r="N2352" s="137" t="s">
        <v>288</v>
      </c>
      <c r="O2352" s="137" t="s">
        <v>39</v>
      </c>
      <c r="P2352" s="137">
        <v>0</v>
      </c>
      <c r="Q2352" s="137" t="s">
        <v>191</v>
      </c>
      <c r="R2352" s="137" t="s">
        <v>342</v>
      </c>
    </row>
    <row r="2353" spans="1:18" s="137" customFormat="1">
      <c r="A2353" s="137" t="s">
        <v>186</v>
      </c>
      <c r="B2353" s="137" t="s">
        <v>10</v>
      </c>
      <c r="C2353" s="137" t="s">
        <v>185</v>
      </c>
      <c r="D2353" s="137" t="s">
        <v>202</v>
      </c>
      <c r="E2353" s="137">
        <v>33277</v>
      </c>
      <c r="F2353" s="137" t="s">
        <v>5</v>
      </c>
      <c r="G2353" s="137" t="s">
        <v>28</v>
      </c>
      <c r="H2353" s="137" t="s">
        <v>341</v>
      </c>
      <c r="I2353" s="137">
        <v>514012510</v>
      </c>
      <c r="J2353" s="137" t="s">
        <v>192</v>
      </c>
      <c r="K2353" s="21">
        <v>46169.79954861111</v>
      </c>
      <c r="L2353" s="21">
        <v>46174.800451388888</v>
      </c>
      <c r="M2353" s="137" t="s">
        <v>343</v>
      </c>
      <c r="N2353" s="137" t="s">
        <v>193</v>
      </c>
      <c r="O2353" s="137" t="s">
        <v>35</v>
      </c>
      <c r="P2353" s="137">
        <v>0</v>
      </c>
      <c r="Q2353" s="137" t="s">
        <v>191</v>
      </c>
      <c r="R2353" s="137" t="s">
        <v>342</v>
      </c>
    </row>
    <row r="2354" spans="1:18" s="137" customFormat="1">
      <c r="A2354" s="137" t="s">
        <v>186</v>
      </c>
      <c r="B2354" s="137" t="s">
        <v>10</v>
      </c>
      <c r="C2354" s="137" t="s">
        <v>185</v>
      </c>
      <c r="D2354" s="137" t="s">
        <v>202</v>
      </c>
      <c r="E2354" s="137">
        <v>33277</v>
      </c>
      <c r="F2354" s="137" t="s">
        <v>5</v>
      </c>
      <c r="G2354" s="137" t="s">
        <v>28</v>
      </c>
      <c r="H2354" s="137" t="s">
        <v>341</v>
      </c>
      <c r="I2354" s="137">
        <v>514012510</v>
      </c>
      <c r="J2354" s="137" t="s">
        <v>192</v>
      </c>
      <c r="K2354" s="21">
        <v>46169.79954861111</v>
      </c>
      <c r="L2354" s="21">
        <v>46174.800451388888</v>
      </c>
      <c r="M2354" s="137" t="s">
        <v>344</v>
      </c>
      <c r="N2354" s="137" t="s">
        <v>345</v>
      </c>
      <c r="O2354" s="137" t="s">
        <v>39</v>
      </c>
      <c r="P2354" s="137">
        <v>0</v>
      </c>
      <c r="Q2354" s="137" t="s">
        <v>191</v>
      </c>
      <c r="R2354" s="137" t="s">
        <v>342</v>
      </c>
    </row>
    <row r="2355" spans="1:18" s="137" customFormat="1">
      <c r="A2355" s="137" t="s">
        <v>186</v>
      </c>
      <c r="B2355" s="137" t="s">
        <v>10</v>
      </c>
      <c r="C2355" s="137" t="s">
        <v>185</v>
      </c>
      <c r="D2355" s="137" t="s">
        <v>202</v>
      </c>
      <c r="E2355" s="137">
        <v>33277</v>
      </c>
      <c r="F2355" s="137" t="s">
        <v>5</v>
      </c>
      <c r="G2355" s="137" t="s">
        <v>28</v>
      </c>
      <c r="H2355" s="137" t="s">
        <v>341</v>
      </c>
      <c r="I2355" s="137">
        <v>514012510</v>
      </c>
      <c r="J2355" s="137" t="s">
        <v>192</v>
      </c>
      <c r="K2355" s="21">
        <v>46169.79954861111</v>
      </c>
      <c r="L2355" s="21">
        <v>46174.800451388888</v>
      </c>
      <c r="M2355" s="137" t="s">
        <v>344</v>
      </c>
      <c r="N2355" s="137" t="s">
        <v>346</v>
      </c>
      <c r="O2355" s="137" t="s">
        <v>39</v>
      </c>
      <c r="P2355" s="137">
        <v>0</v>
      </c>
      <c r="Q2355" s="137" t="s">
        <v>191</v>
      </c>
      <c r="R2355" s="137" t="s">
        <v>342</v>
      </c>
    </row>
    <row r="2356" spans="1:18" s="137" customFormat="1">
      <c r="A2356" s="137" t="s">
        <v>186</v>
      </c>
      <c r="B2356" s="137" t="s">
        <v>10</v>
      </c>
      <c r="C2356" s="137" t="s">
        <v>185</v>
      </c>
      <c r="D2356" s="137" t="s">
        <v>202</v>
      </c>
      <c r="E2356" s="137">
        <v>33277</v>
      </c>
      <c r="F2356" s="137" t="s">
        <v>5</v>
      </c>
      <c r="G2356" s="137" t="s">
        <v>28</v>
      </c>
      <c r="H2356" s="137" t="s">
        <v>341</v>
      </c>
      <c r="I2356" s="137">
        <v>514012510</v>
      </c>
      <c r="J2356" s="137" t="s">
        <v>192</v>
      </c>
      <c r="K2356" s="21">
        <v>46169.79954861111</v>
      </c>
      <c r="L2356" s="21">
        <v>46174.800451388888</v>
      </c>
      <c r="M2356" s="137" t="s">
        <v>347</v>
      </c>
      <c r="N2356" s="137" t="s">
        <v>348</v>
      </c>
      <c r="O2356" s="137" t="s">
        <v>41</v>
      </c>
      <c r="P2356" s="137">
        <v>0</v>
      </c>
      <c r="Q2356" s="137" t="s">
        <v>191</v>
      </c>
      <c r="R2356" s="137" t="s">
        <v>342</v>
      </c>
    </row>
    <row r="2357" spans="1:18" s="137" customFormat="1">
      <c r="A2357" s="137" t="s">
        <v>186</v>
      </c>
      <c r="B2357" s="137" t="s">
        <v>10</v>
      </c>
      <c r="C2357" s="137" t="s">
        <v>185</v>
      </c>
      <c r="D2357" s="137" t="s">
        <v>202</v>
      </c>
      <c r="E2357" s="137">
        <v>33277</v>
      </c>
      <c r="F2357" s="137" t="s">
        <v>5</v>
      </c>
      <c r="G2357" s="137" t="s">
        <v>28</v>
      </c>
      <c r="H2357" s="137" t="s">
        <v>341</v>
      </c>
      <c r="I2357" s="137">
        <v>514012510</v>
      </c>
      <c r="J2357" s="137" t="s">
        <v>192</v>
      </c>
      <c r="K2357" s="21">
        <v>46169.79954861111</v>
      </c>
      <c r="L2357" s="21">
        <v>46174.800451388888</v>
      </c>
      <c r="M2357" s="137" t="s">
        <v>347</v>
      </c>
      <c r="N2357" s="137" t="s">
        <v>349</v>
      </c>
      <c r="O2357" s="137" t="s">
        <v>39</v>
      </c>
      <c r="P2357" s="137">
        <v>0</v>
      </c>
      <c r="Q2357" s="137" t="s">
        <v>191</v>
      </c>
      <c r="R2357" s="137" t="s">
        <v>342</v>
      </c>
    </row>
    <row r="2358" spans="1:18" s="137" customFormat="1">
      <c r="A2358" s="137" t="s">
        <v>186</v>
      </c>
      <c r="B2358" s="137" t="s">
        <v>10</v>
      </c>
      <c r="C2358" s="137" t="s">
        <v>185</v>
      </c>
      <c r="D2358" s="137" t="s">
        <v>202</v>
      </c>
      <c r="E2358" s="137">
        <v>33277</v>
      </c>
      <c r="F2358" s="137" t="s">
        <v>5</v>
      </c>
      <c r="G2358" s="137" t="s">
        <v>28</v>
      </c>
      <c r="H2358" s="137" t="s">
        <v>341</v>
      </c>
      <c r="I2358" s="137">
        <v>514012510</v>
      </c>
      <c r="J2358" s="137" t="s">
        <v>192</v>
      </c>
      <c r="K2358" s="21">
        <v>46169.79954861111</v>
      </c>
      <c r="L2358" s="21">
        <v>46174.800451388888</v>
      </c>
      <c r="M2358" s="137" t="s">
        <v>347</v>
      </c>
      <c r="N2358" s="137" t="s">
        <v>329</v>
      </c>
      <c r="O2358" s="137" t="s">
        <v>35</v>
      </c>
      <c r="P2358" s="137">
        <v>0</v>
      </c>
      <c r="Q2358" s="137" t="s">
        <v>191</v>
      </c>
      <c r="R2358" s="137" t="s">
        <v>342</v>
      </c>
    </row>
    <row r="2359" spans="1:18" s="137" customFormat="1">
      <c r="A2359" s="137" t="s">
        <v>186</v>
      </c>
      <c r="B2359" s="137" t="s">
        <v>10</v>
      </c>
      <c r="C2359" s="137" t="s">
        <v>185</v>
      </c>
      <c r="D2359" s="137" t="s">
        <v>202</v>
      </c>
      <c r="E2359" s="137">
        <v>33277</v>
      </c>
      <c r="F2359" s="137" t="s">
        <v>5</v>
      </c>
      <c r="G2359" s="137" t="s">
        <v>28</v>
      </c>
      <c r="H2359" s="137" t="s">
        <v>341</v>
      </c>
      <c r="I2359" s="137">
        <v>514012510</v>
      </c>
      <c r="J2359" s="137" t="s">
        <v>192</v>
      </c>
      <c r="K2359" s="21">
        <v>46169.79954861111</v>
      </c>
      <c r="L2359" s="21">
        <v>46174.800451388888</v>
      </c>
      <c r="M2359" s="137" t="s">
        <v>347</v>
      </c>
      <c r="N2359" s="137" t="s">
        <v>194</v>
      </c>
      <c r="O2359" s="137" t="s">
        <v>41</v>
      </c>
      <c r="P2359" s="137">
        <v>0</v>
      </c>
      <c r="Q2359" s="137" t="s">
        <v>191</v>
      </c>
      <c r="R2359" s="137" t="s">
        <v>342</v>
      </c>
    </row>
    <row r="2360" spans="1:18" s="137" customFormat="1">
      <c r="A2360" s="137" t="s">
        <v>186</v>
      </c>
      <c r="B2360" s="137" t="s">
        <v>10</v>
      </c>
      <c r="C2360" s="137" t="s">
        <v>185</v>
      </c>
      <c r="D2360" s="137" t="s">
        <v>202</v>
      </c>
      <c r="E2360" s="137">
        <v>33277</v>
      </c>
      <c r="F2360" s="137" t="s">
        <v>5</v>
      </c>
      <c r="G2360" s="137" t="s">
        <v>28</v>
      </c>
      <c r="H2360" s="137" t="s">
        <v>341</v>
      </c>
      <c r="I2360" s="137">
        <v>514012510</v>
      </c>
      <c r="J2360" s="137" t="s">
        <v>192</v>
      </c>
      <c r="K2360" s="21">
        <v>46169.79954861111</v>
      </c>
      <c r="L2360" s="21">
        <v>46174.800451388888</v>
      </c>
      <c r="M2360" s="137" t="s">
        <v>347</v>
      </c>
      <c r="N2360" s="137" t="s">
        <v>350</v>
      </c>
      <c r="O2360" s="137" t="s">
        <v>39</v>
      </c>
      <c r="P2360" s="137">
        <v>0</v>
      </c>
      <c r="Q2360" s="137" t="s">
        <v>191</v>
      </c>
      <c r="R2360" s="137" t="s">
        <v>342</v>
      </c>
    </row>
    <row r="2361" spans="1:18" s="137" customFormat="1">
      <c r="A2361" s="137" t="s">
        <v>186</v>
      </c>
      <c r="B2361" s="137" t="s">
        <v>10</v>
      </c>
      <c r="C2361" s="137" t="s">
        <v>185</v>
      </c>
      <c r="D2361" s="137" t="s">
        <v>202</v>
      </c>
      <c r="E2361" s="137">
        <v>33277</v>
      </c>
      <c r="F2361" s="137" t="s">
        <v>5</v>
      </c>
      <c r="G2361" s="137" t="s">
        <v>28</v>
      </c>
      <c r="H2361" s="137" t="s">
        <v>341</v>
      </c>
      <c r="I2361" s="137">
        <v>514012510</v>
      </c>
      <c r="J2361" s="137" t="s">
        <v>192</v>
      </c>
      <c r="K2361" s="21">
        <v>46169.79954861111</v>
      </c>
      <c r="L2361" s="21">
        <v>46174.800451388888</v>
      </c>
      <c r="M2361" s="137" t="s">
        <v>347</v>
      </c>
      <c r="N2361" s="137" t="s">
        <v>195</v>
      </c>
      <c r="O2361" s="137" t="s">
        <v>41</v>
      </c>
      <c r="P2361" s="137">
        <v>0</v>
      </c>
      <c r="Q2361" s="137" t="s">
        <v>191</v>
      </c>
      <c r="R2361" s="137" t="s">
        <v>342</v>
      </c>
    </row>
    <row r="2362" spans="1:18" s="137" customFormat="1">
      <c r="A2362" s="137" t="s">
        <v>186</v>
      </c>
      <c r="B2362" s="137" t="s">
        <v>10</v>
      </c>
      <c r="C2362" s="137" t="s">
        <v>185</v>
      </c>
      <c r="D2362" s="137" t="s">
        <v>202</v>
      </c>
      <c r="E2362" s="137">
        <v>33277</v>
      </c>
      <c r="F2362" s="137" t="s">
        <v>5</v>
      </c>
      <c r="G2362" s="137" t="s">
        <v>28</v>
      </c>
      <c r="H2362" s="137" t="s">
        <v>341</v>
      </c>
      <c r="I2362" s="137">
        <v>514012510</v>
      </c>
      <c r="J2362" s="137" t="s">
        <v>192</v>
      </c>
      <c r="K2362" s="21">
        <v>46169.79954861111</v>
      </c>
      <c r="L2362" s="21">
        <v>46174.800451388888</v>
      </c>
      <c r="M2362" s="137" t="s">
        <v>347</v>
      </c>
      <c r="N2362" s="137" t="s">
        <v>351</v>
      </c>
      <c r="O2362" s="137" t="s">
        <v>35</v>
      </c>
      <c r="P2362" s="137">
        <v>0</v>
      </c>
      <c r="Q2362" s="137" t="s">
        <v>191</v>
      </c>
      <c r="R2362" s="137" t="s">
        <v>342</v>
      </c>
    </row>
    <row r="2363" spans="1:18" s="137" customFormat="1">
      <c r="A2363" s="137" t="s">
        <v>186</v>
      </c>
      <c r="B2363" s="137" t="s">
        <v>10</v>
      </c>
      <c r="C2363" s="137" t="s">
        <v>185</v>
      </c>
      <c r="D2363" s="137" t="s">
        <v>202</v>
      </c>
      <c r="E2363" s="137">
        <v>33277</v>
      </c>
      <c r="F2363" s="137" t="s">
        <v>5</v>
      </c>
      <c r="G2363" s="137" t="s">
        <v>28</v>
      </c>
      <c r="H2363" s="137" t="s">
        <v>341</v>
      </c>
      <c r="I2363" s="137">
        <v>514012510</v>
      </c>
      <c r="J2363" s="137" t="s">
        <v>192</v>
      </c>
      <c r="K2363" s="21">
        <v>46169.79954861111</v>
      </c>
      <c r="L2363" s="21">
        <v>46174.800451388888</v>
      </c>
      <c r="M2363" s="137" t="s">
        <v>347</v>
      </c>
      <c r="N2363" s="137" t="s">
        <v>196</v>
      </c>
      <c r="O2363" s="137" t="s">
        <v>41</v>
      </c>
      <c r="P2363" s="137">
        <v>0</v>
      </c>
      <c r="Q2363" s="137" t="s">
        <v>191</v>
      </c>
      <c r="R2363" s="137" t="s">
        <v>342</v>
      </c>
    </row>
    <row r="2364" spans="1:18" s="137" customFormat="1">
      <c r="A2364" s="137" t="s">
        <v>186</v>
      </c>
      <c r="B2364" s="137" t="s">
        <v>10</v>
      </c>
      <c r="C2364" s="137" t="s">
        <v>185</v>
      </c>
      <c r="D2364" s="137" t="s">
        <v>202</v>
      </c>
      <c r="E2364" s="137">
        <v>33277</v>
      </c>
      <c r="F2364" s="137" t="s">
        <v>5</v>
      </c>
      <c r="G2364" s="137" t="s">
        <v>28</v>
      </c>
      <c r="H2364" s="137" t="s">
        <v>341</v>
      </c>
      <c r="I2364" s="137">
        <v>514012510</v>
      </c>
      <c r="J2364" s="137" t="s">
        <v>192</v>
      </c>
      <c r="K2364" s="21">
        <v>46169.79954861111</v>
      </c>
      <c r="L2364" s="21">
        <v>46174.800451388888</v>
      </c>
      <c r="M2364" s="137" t="s">
        <v>352</v>
      </c>
      <c r="N2364" s="137" t="s">
        <v>352</v>
      </c>
      <c r="O2364" s="137" t="s">
        <v>35</v>
      </c>
      <c r="P2364" s="137">
        <v>0</v>
      </c>
      <c r="Q2364" s="137" t="s">
        <v>191</v>
      </c>
      <c r="R2364" s="137" t="s">
        <v>342</v>
      </c>
    </row>
    <row r="2365" spans="1:18" s="137" customFormat="1">
      <c r="A2365" s="137" t="s">
        <v>186</v>
      </c>
      <c r="B2365" s="137" t="s">
        <v>10</v>
      </c>
      <c r="C2365" s="137" t="s">
        <v>185</v>
      </c>
      <c r="D2365" s="137" t="s">
        <v>202</v>
      </c>
      <c r="E2365" s="137">
        <v>33277</v>
      </c>
      <c r="F2365" s="137" t="s">
        <v>5</v>
      </c>
      <c r="G2365" s="137" t="s">
        <v>28</v>
      </c>
      <c r="H2365" s="137" t="s">
        <v>341</v>
      </c>
      <c r="I2365" s="137">
        <v>514012510</v>
      </c>
      <c r="J2365" s="137" t="s">
        <v>192</v>
      </c>
      <c r="K2365" s="21">
        <v>46169.79954861111</v>
      </c>
      <c r="L2365" s="21">
        <v>46174.800451388888</v>
      </c>
      <c r="M2365" s="137" t="s">
        <v>353</v>
      </c>
      <c r="N2365" s="137" t="s">
        <v>197</v>
      </c>
      <c r="O2365" s="137" t="s">
        <v>41</v>
      </c>
      <c r="P2365" s="137">
        <v>0</v>
      </c>
      <c r="Q2365" s="137" t="s">
        <v>191</v>
      </c>
      <c r="R2365" s="137" t="s">
        <v>342</v>
      </c>
    </row>
    <row r="2366" spans="1:18" s="137" customFormat="1">
      <c r="A2366" s="137" t="s">
        <v>186</v>
      </c>
      <c r="B2366" s="137" t="s">
        <v>10</v>
      </c>
      <c r="C2366" s="137" t="s">
        <v>185</v>
      </c>
      <c r="D2366" s="137" t="s">
        <v>202</v>
      </c>
      <c r="E2366" s="137">
        <v>33277</v>
      </c>
      <c r="F2366" s="137" t="s">
        <v>5</v>
      </c>
      <c r="G2366" s="137" t="s">
        <v>28</v>
      </c>
      <c r="H2366" s="137" t="s">
        <v>341</v>
      </c>
      <c r="I2366" s="137">
        <v>514012510</v>
      </c>
      <c r="J2366" s="137" t="s">
        <v>192</v>
      </c>
      <c r="K2366" s="21">
        <v>46169.79954861111</v>
      </c>
      <c r="L2366" s="21">
        <v>46174.800451388888</v>
      </c>
      <c r="M2366" s="137" t="s">
        <v>353</v>
      </c>
      <c r="N2366" s="137" t="s">
        <v>330</v>
      </c>
      <c r="O2366" s="137" t="s">
        <v>41</v>
      </c>
      <c r="P2366" s="137">
        <v>0</v>
      </c>
      <c r="Q2366" s="137" t="s">
        <v>191</v>
      </c>
      <c r="R2366" s="137" t="s">
        <v>342</v>
      </c>
    </row>
    <row r="2367" spans="1:18" s="137" customFormat="1">
      <c r="A2367" s="137" t="s">
        <v>186</v>
      </c>
      <c r="B2367" s="137" t="s">
        <v>10</v>
      </c>
      <c r="C2367" s="137" t="s">
        <v>185</v>
      </c>
      <c r="D2367" s="137" t="s">
        <v>202</v>
      </c>
      <c r="E2367" s="137">
        <v>33277</v>
      </c>
      <c r="F2367" s="137" t="s">
        <v>5</v>
      </c>
      <c r="G2367" s="137" t="s">
        <v>28</v>
      </c>
      <c r="H2367" s="137" t="s">
        <v>341</v>
      </c>
      <c r="I2367" s="137">
        <v>514012510</v>
      </c>
      <c r="J2367" s="137" t="s">
        <v>192</v>
      </c>
      <c r="K2367" s="21">
        <v>46169.79954861111</v>
      </c>
      <c r="L2367" s="21">
        <v>46174.800451388888</v>
      </c>
      <c r="M2367" s="137" t="s">
        <v>353</v>
      </c>
      <c r="N2367" s="137" t="s">
        <v>354</v>
      </c>
      <c r="O2367" s="137" t="s">
        <v>39</v>
      </c>
      <c r="P2367" s="137">
        <v>0</v>
      </c>
      <c r="Q2367" s="137" t="s">
        <v>191</v>
      </c>
      <c r="R2367" s="137" t="s">
        <v>342</v>
      </c>
    </row>
    <row r="2368" spans="1:18" s="137" customFormat="1">
      <c r="A2368" s="137" t="s">
        <v>186</v>
      </c>
      <c r="B2368" s="137" t="s">
        <v>10</v>
      </c>
      <c r="C2368" s="137" t="s">
        <v>185</v>
      </c>
      <c r="D2368" s="137" t="s">
        <v>202</v>
      </c>
      <c r="E2368" s="137">
        <v>33277</v>
      </c>
      <c r="F2368" s="137" t="s">
        <v>5</v>
      </c>
      <c r="G2368" s="137" t="s">
        <v>28</v>
      </c>
      <c r="H2368" s="137" t="s">
        <v>341</v>
      </c>
      <c r="I2368" s="137">
        <v>514012510</v>
      </c>
      <c r="J2368" s="137" t="s">
        <v>192</v>
      </c>
      <c r="K2368" s="21">
        <v>46169.79954861111</v>
      </c>
      <c r="L2368" s="21">
        <v>46174.800451388888</v>
      </c>
      <c r="M2368" s="137" t="s">
        <v>353</v>
      </c>
      <c r="N2368" s="137" t="s">
        <v>355</v>
      </c>
      <c r="O2368" s="137" t="s">
        <v>35</v>
      </c>
      <c r="P2368" s="137">
        <v>0</v>
      </c>
      <c r="Q2368" s="137" t="s">
        <v>191</v>
      </c>
      <c r="R2368" s="137" t="s">
        <v>342</v>
      </c>
    </row>
    <row r="2369" spans="1:19" s="137" customFormat="1">
      <c r="A2369" s="137" t="s">
        <v>186</v>
      </c>
      <c r="B2369" s="137" t="s">
        <v>10</v>
      </c>
      <c r="C2369" s="137" t="s">
        <v>185</v>
      </c>
      <c r="D2369" s="137" t="s">
        <v>202</v>
      </c>
      <c r="E2369" s="137">
        <v>33277</v>
      </c>
      <c r="F2369" s="137" t="s">
        <v>5</v>
      </c>
      <c r="G2369" s="137" t="s">
        <v>28</v>
      </c>
      <c r="H2369" s="137" t="s">
        <v>341</v>
      </c>
      <c r="I2369" s="137">
        <v>514012510</v>
      </c>
      <c r="J2369" s="137" t="s">
        <v>192</v>
      </c>
      <c r="K2369" s="21">
        <v>46169.79954861111</v>
      </c>
      <c r="L2369" s="21">
        <v>46174.800451388888</v>
      </c>
      <c r="M2369" s="137" t="s">
        <v>353</v>
      </c>
      <c r="N2369" s="137" t="s">
        <v>356</v>
      </c>
      <c r="O2369" s="137" t="s">
        <v>39</v>
      </c>
      <c r="P2369" s="137">
        <v>0</v>
      </c>
      <c r="Q2369" s="137" t="s">
        <v>191</v>
      </c>
      <c r="R2369" s="137" t="s">
        <v>342</v>
      </c>
    </row>
    <row r="2370" spans="1:19" s="137" customFormat="1">
      <c r="A2370" s="137" t="s">
        <v>186</v>
      </c>
      <c r="B2370" s="137" t="s">
        <v>10</v>
      </c>
      <c r="C2370" s="137" t="s">
        <v>185</v>
      </c>
      <c r="D2370" s="137" t="s">
        <v>202</v>
      </c>
      <c r="E2370" s="137">
        <v>33277</v>
      </c>
      <c r="F2370" s="137" t="s">
        <v>5</v>
      </c>
      <c r="G2370" s="137" t="s">
        <v>28</v>
      </c>
      <c r="H2370" s="137" t="s">
        <v>341</v>
      </c>
      <c r="I2370" s="137">
        <v>514012510</v>
      </c>
      <c r="J2370" s="137" t="s">
        <v>192</v>
      </c>
      <c r="K2370" s="21">
        <v>46169.79954861111</v>
      </c>
      <c r="L2370" s="21">
        <v>46174.800451388888</v>
      </c>
      <c r="M2370" s="137" t="s">
        <v>353</v>
      </c>
      <c r="N2370" s="137" t="s">
        <v>357</v>
      </c>
      <c r="O2370" s="137" t="s">
        <v>39</v>
      </c>
      <c r="P2370" s="137">
        <v>0</v>
      </c>
      <c r="Q2370" s="137" t="s">
        <v>191</v>
      </c>
      <c r="R2370" s="137" t="s">
        <v>342</v>
      </c>
    </row>
    <row r="2371" spans="1:19" s="137" customFormat="1">
      <c r="A2371" s="137" t="s">
        <v>186</v>
      </c>
      <c r="B2371" s="137" t="s">
        <v>10</v>
      </c>
      <c r="C2371" s="137" t="s">
        <v>185</v>
      </c>
      <c r="D2371" s="137" t="s">
        <v>202</v>
      </c>
      <c r="E2371" s="137">
        <v>33277</v>
      </c>
      <c r="F2371" s="137" t="s">
        <v>5</v>
      </c>
      <c r="G2371" s="137" t="s">
        <v>28</v>
      </c>
      <c r="H2371" s="137" t="s">
        <v>341</v>
      </c>
      <c r="I2371" s="137">
        <v>514012510</v>
      </c>
      <c r="J2371" s="137" t="s">
        <v>192</v>
      </c>
      <c r="K2371" s="21">
        <v>46169.79954861111</v>
      </c>
      <c r="L2371" s="21">
        <v>46174.800451388888</v>
      </c>
      <c r="M2371" s="137" t="s">
        <v>358</v>
      </c>
      <c r="N2371" s="137" t="s">
        <v>359</v>
      </c>
      <c r="O2371" s="137" t="s">
        <v>39</v>
      </c>
      <c r="P2371" s="137">
        <v>0</v>
      </c>
      <c r="Q2371" s="137" t="s">
        <v>191</v>
      </c>
      <c r="R2371" s="137" t="s">
        <v>342</v>
      </c>
    </row>
    <row r="2372" spans="1:19" s="137" customFormat="1">
      <c r="A2372" s="137" t="s">
        <v>186</v>
      </c>
      <c r="B2372" s="137" t="s">
        <v>10</v>
      </c>
      <c r="C2372" s="137" t="s">
        <v>185</v>
      </c>
      <c r="D2372" s="137" t="s">
        <v>202</v>
      </c>
      <c r="E2372" s="137">
        <v>33277</v>
      </c>
      <c r="F2372" s="137" t="s">
        <v>5</v>
      </c>
      <c r="G2372" s="137" t="s">
        <v>28</v>
      </c>
      <c r="H2372" s="137" t="s">
        <v>341</v>
      </c>
      <c r="I2372" s="137">
        <v>514012510</v>
      </c>
      <c r="J2372" s="137" t="s">
        <v>192</v>
      </c>
      <c r="K2372" s="21">
        <v>46169.79954861111</v>
      </c>
      <c r="L2372" s="21">
        <v>46174.800451388888</v>
      </c>
      <c r="M2372" s="137" t="s">
        <v>358</v>
      </c>
      <c r="N2372" s="137" t="s">
        <v>360</v>
      </c>
      <c r="O2372" s="137" t="s">
        <v>35</v>
      </c>
      <c r="P2372" s="137">
        <v>0</v>
      </c>
      <c r="Q2372" s="137" t="s">
        <v>191</v>
      </c>
      <c r="R2372" s="137" t="s">
        <v>342</v>
      </c>
    </row>
    <row r="2373" spans="1:19" s="137" customFormat="1">
      <c r="A2373" s="137" t="s">
        <v>186</v>
      </c>
      <c r="B2373" s="137" t="s">
        <v>10</v>
      </c>
      <c r="C2373" s="137" t="s">
        <v>185</v>
      </c>
      <c r="D2373" s="137" t="s">
        <v>202</v>
      </c>
      <c r="E2373" s="137">
        <v>33277</v>
      </c>
      <c r="F2373" s="137" t="s">
        <v>5</v>
      </c>
      <c r="G2373" s="137" t="s">
        <v>28</v>
      </c>
      <c r="H2373" s="137" t="s">
        <v>341</v>
      </c>
      <c r="I2373" s="137">
        <v>514012510</v>
      </c>
      <c r="J2373" s="137" t="s">
        <v>192</v>
      </c>
      <c r="K2373" s="21">
        <v>46169.79954861111</v>
      </c>
      <c r="L2373" s="21">
        <v>46174.800451388888</v>
      </c>
      <c r="M2373" s="137" t="s">
        <v>358</v>
      </c>
      <c r="N2373" s="137" t="s">
        <v>361</v>
      </c>
      <c r="O2373" s="137" t="s">
        <v>41</v>
      </c>
      <c r="P2373" s="137">
        <v>0</v>
      </c>
      <c r="Q2373" s="137" t="s">
        <v>191</v>
      </c>
      <c r="R2373" s="137" t="s">
        <v>342</v>
      </c>
    </row>
    <row r="2374" spans="1:19" s="137" customFormat="1">
      <c r="A2374" s="137" t="s">
        <v>186</v>
      </c>
      <c r="B2374" s="137" t="s">
        <v>10</v>
      </c>
      <c r="C2374" s="137" t="s">
        <v>185</v>
      </c>
      <c r="D2374" s="137" t="s">
        <v>202</v>
      </c>
      <c r="E2374" s="137">
        <v>33277</v>
      </c>
      <c r="F2374" s="137" t="s">
        <v>5</v>
      </c>
      <c r="G2374" s="137" t="s">
        <v>28</v>
      </c>
      <c r="H2374" s="137" t="s">
        <v>341</v>
      </c>
      <c r="I2374" s="137">
        <v>514012510</v>
      </c>
      <c r="J2374" s="137" t="s">
        <v>192</v>
      </c>
      <c r="K2374" s="21">
        <v>46169.79954861111</v>
      </c>
      <c r="L2374" s="21">
        <v>46174.800451388888</v>
      </c>
      <c r="M2374" s="137" t="s">
        <v>362</v>
      </c>
      <c r="N2374" s="137" t="s">
        <v>363</v>
      </c>
      <c r="O2374" s="137" t="s">
        <v>37</v>
      </c>
      <c r="P2374" s="137">
        <v>0</v>
      </c>
      <c r="Q2374" s="137" t="s">
        <v>191</v>
      </c>
      <c r="R2374" s="137" t="s">
        <v>342</v>
      </c>
    </row>
    <row r="2375" spans="1:19" s="137" customFormat="1">
      <c r="A2375" s="137" t="s">
        <v>186</v>
      </c>
      <c r="B2375" s="137" t="s">
        <v>10</v>
      </c>
      <c r="C2375" s="137" t="s">
        <v>185</v>
      </c>
      <c r="D2375" s="137" t="s">
        <v>202</v>
      </c>
      <c r="E2375" s="137">
        <v>33277</v>
      </c>
      <c r="F2375" s="137" t="s">
        <v>5</v>
      </c>
      <c r="G2375" s="137" t="s">
        <v>28</v>
      </c>
      <c r="H2375" s="137" t="s">
        <v>341</v>
      </c>
      <c r="I2375" s="137">
        <v>514012510</v>
      </c>
      <c r="J2375" s="137" t="s">
        <v>192</v>
      </c>
      <c r="K2375" s="21">
        <v>46169.79954861111</v>
      </c>
      <c r="L2375" s="21">
        <v>46174.800451388888</v>
      </c>
      <c r="M2375" s="137" t="s">
        <v>364</v>
      </c>
      <c r="N2375" s="137" t="s">
        <v>365</v>
      </c>
      <c r="O2375" s="137" t="s">
        <v>35</v>
      </c>
      <c r="P2375" s="137">
        <v>0</v>
      </c>
      <c r="Q2375" s="137" t="s">
        <v>191</v>
      </c>
      <c r="R2375" s="137" t="s">
        <v>342</v>
      </c>
    </row>
    <row r="2376" spans="1:19" s="137" customFormat="1">
      <c r="A2376" s="137" t="s">
        <v>186</v>
      </c>
      <c r="B2376" s="137" t="s">
        <v>10</v>
      </c>
      <c r="C2376" s="137" t="s">
        <v>185</v>
      </c>
      <c r="D2376" s="137" t="s">
        <v>202</v>
      </c>
      <c r="E2376" s="137">
        <v>33277</v>
      </c>
      <c r="F2376" s="137" t="s">
        <v>5</v>
      </c>
      <c r="G2376" s="137" t="s">
        <v>28</v>
      </c>
      <c r="H2376" s="137" t="s">
        <v>341</v>
      </c>
      <c r="I2376" s="137">
        <v>514012510</v>
      </c>
      <c r="J2376" s="137" t="s">
        <v>192</v>
      </c>
      <c r="K2376" s="21">
        <v>46169.79954861111</v>
      </c>
      <c r="L2376" s="21">
        <v>46174.800451388888</v>
      </c>
      <c r="M2376" s="137" t="s">
        <v>364</v>
      </c>
      <c r="N2376" s="137" t="s">
        <v>366</v>
      </c>
      <c r="O2376" s="137" t="s">
        <v>35</v>
      </c>
      <c r="P2376" s="137">
        <v>0</v>
      </c>
      <c r="Q2376" s="137" t="s">
        <v>191</v>
      </c>
      <c r="R2376" s="137" t="s">
        <v>342</v>
      </c>
    </row>
    <row r="2377" spans="1:19" s="137" customFormat="1">
      <c r="A2377" s="137" t="s">
        <v>186</v>
      </c>
      <c r="B2377" s="137" t="s">
        <v>10</v>
      </c>
      <c r="C2377" s="137" t="s">
        <v>185</v>
      </c>
      <c r="D2377" s="137" t="s">
        <v>202</v>
      </c>
      <c r="E2377" s="137">
        <v>33277</v>
      </c>
      <c r="F2377" s="137" t="s">
        <v>5</v>
      </c>
      <c r="G2377" s="137" t="s">
        <v>28</v>
      </c>
      <c r="H2377" s="137" t="s">
        <v>341</v>
      </c>
      <c r="I2377" s="137">
        <v>514012510</v>
      </c>
      <c r="J2377" s="137" t="s">
        <v>192</v>
      </c>
      <c r="K2377" s="21">
        <v>46169.79954861111</v>
      </c>
      <c r="L2377" s="21">
        <v>46174.800451388888</v>
      </c>
      <c r="M2377" s="137" t="s">
        <v>364</v>
      </c>
      <c r="N2377" s="137" t="s">
        <v>367</v>
      </c>
      <c r="O2377" s="137" t="s">
        <v>41</v>
      </c>
      <c r="P2377" s="137">
        <v>0</v>
      </c>
      <c r="Q2377" s="137" t="s">
        <v>191</v>
      </c>
      <c r="R2377" s="137" t="s">
        <v>342</v>
      </c>
    </row>
    <row r="2378" spans="1:19" s="137" customFormat="1">
      <c r="A2378" s="137" t="s">
        <v>186</v>
      </c>
      <c r="B2378" s="137" t="s">
        <v>120</v>
      </c>
      <c r="C2378" s="137" t="s">
        <v>185</v>
      </c>
      <c r="D2378" s="137" t="s">
        <v>376</v>
      </c>
      <c r="E2378" s="137">
        <v>31401</v>
      </c>
      <c r="F2378" s="137" t="s">
        <v>198</v>
      </c>
      <c r="G2378" s="137" t="s">
        <v>28</v>
      </c>
      <c r="H2378" s="137" t="s">
        <v>341</v>
      </c>
      <c r="I2378" s="137">
        <v>513813617</v>
      </c>
      <c r="J2378" s="137" t="s">
        <v>180</v>
      </c>
      <c r="K2378" s="21">
        <v>46171.032627314817</v>
      </c>
      <c r="L2378" s="21">
        <v>46174.801111111112</v>
      </c>
      <c r="M2378" s="137" t="s">
        <v>287</v>
      </c>
      <c r="N2378" s="137" t="s">
        <v>287</v>
      </c>
      <c r="O2378" s="137" t="s">
        <v>35</v>
      </c>
      <c r="P2378" s="137">
        <v>0</v>
      </c>
      <c r="Q2378" s="137" t="s">
        <v>191</v>
      </c>
      <c r="R2378" s="137" t="s">
        <v>342</v>
      </c>
      <c r="S2378" s="137" t="s">
        <v>181</v>
      </c>
    </row>
    <row r="2379" spans="1:19" s="137" customFormat="1">
      <c r="A2379" s="137" t="s">
        <v>186</v>
      </c>
      <c r="B2379" s="137" t="s">
        <v>120</v>
      </c>
      <c r="C2379" s="137" t="s">
        <v>185</v>
      </c>
      <c r="D2379" s="137" t="s">
        <v>376</v>
      </c>
      <c r="E2379" s="137">
        <v>31401</v>
      </c>
      <c r="F2379" s="137" t="s">
        <v>198</v>
      </c>
      <c r="G2379" s="137" t="s">
        <v>28</v>
      </c>
      <c r="H2379" s="137" t="s">
        <v>341</v>
      </c>
      <c r="I2379" s="137">
        <v>513813617</v>
      </c>
      <c r="J2379" s="137" t="s">
        <v>180</v>
      </c>
      <c r="K2379" s="21">
        <v>46171.032627314817</v>
      </c>
      <c r="L2379" s="21">
        <v>46174.801111111112</v>
      </c>
      <c r="M2379" s="137" t="s">
        <v>343</v>
      </c>
      <c r="N2379" s="137" t="s">
        <v>288</v>
      </c>
      <c r="O2379" s="137" t="s">
        <v>39</v>
      </c>
      <c r="P2379" s="137">
        <v>0</v>
      </c>
      <c r="Q2379" s="137" t="s">
        <v>191</v>
      </c>
      <c r="R2379" s="137" t="s">
        <v>342</v>
      </c>
      <c r="S2379" s="137" t="s">
        <v>181</v>
      </c>
    </row>
    <row r="2380" spans="1:19" s="137" customFormat="1">
      <c r="A2380" s="137" t="s">
        <v>186</v>
      </c>
      <c r="B2380" s="137" t="s">
        <v>120</v>
      </c>
      <c r="C2380" s="137" t="s">
        <v>185</v>
      </c>
      <c r="D2380" s="137" t="s">
        <v>376</v>
      </c>
      <c r="E2380" s="137">
        <v>31401</v>
      </c>
      <c r="F2380" s="137" t="s">
        <v>198</v>
      </c>
      <c r="G2380" s="137" t="s">
        <v>28</v>
      </c>
      <c r="H2380" s="137" t="s">
        <v>341</v>
      </c>
      <c r="I2380" s="137">
        <v>513813617</v>
      </c>
      <c r="J2380" s="137" t="s">
        <v>180</v>
      </c>
      <c r="K2380" s="21">
        <v>46171.032627314817</v>
      </c>
      <c r="L2380" s="21">
        <v>46174.801111111112</v>
      </c>
      <c r="M2380" s="137" t="s">
        <v>343</v>
      </c>
      <c r="N2380" s="137" t="s">
        <v>193</v>
      </c>
      <c r="O2380" s="137" t="s">
        <v>35</v>
      </c>
      <c r="P2380" s="137">
        <v>0</v>
      </c>
      <c r="Q2380" s="137" t="s">
        <v>191</v>
      </c>
      <c r="R2380" s="137" t="s">
        <v>342</v>
      </c>
      <c r="S2380" s="137" t="s">
        <v>181</v>
      </c>
    </row>
    <row r="2381" spans="1:19" s="137" customFormat="1">
      <c r="A2381" s="137" t="s">
        <v>186</v>
      </c>
      <c r="B2381" s="137" t="s">
        <v>120</v>
      </c>
      <c r="C2381" s="137" t="s">
        <v>185</v>
      </c>
      <c r="D2381" s="137" t="s">
        <v>376</v>
      </c>
      <c r="E2381" s="137">
        <v>31401</v>
      </c>
      <c r="F2381" s="137" t="s">
        <v>198</v>
      </c>
      <c r="G2381" s="137" t="s">
        <v>28</v>
      </c>
      <c r="H2381" s="137" t="s">
        <v>341</v>
      </c>
      <c r="I2381" s="137">
        <v>513813617</v>
      </c>
      <c r="J2381" s="137" t="s">
        <v>180</v>
      </c>
      <c r="K2381" s="21">
        <v>46171.032627314817</v>
      </c>
      <c r="L2381" s="21">
        <v>46174.801111111112</v>
      </c>
      <c r="M2381" s="137" t="s">
        <v>344</v>
      </c>
      <c r="N2381" s="137" t="s">
        <v>345</v>
      </c>
      <c r="O2381" s="137" t="s">
        <v>39</v>
      </c>
      <c r="P2381" s="137">
        <v>0</v>
      </c>
      <c r="Q2381" s="137" t="s">
        <v>191</v>
      </c>
      <c r="R2381" s="137" t="s">
        <v>342</v>
      </c>
      <c r="S2381" s="137" t="s">
        <v>181</v>
      </c>
    </row>
    <row r="2382" spans="1:19" s="137" customFormat="1">
      <c r="A2382" s="137" t="s">
        <v>186</v>
      </c>
      <c r="B2382" s="137" t="s">
        <v>120</v>
      </c>
      <c r="C2382" s="137" t="s">
        <v>185</v>
      </c>
      <c r="D2382" s="137" t="s">
        <v>376</v>
      </c>
      <c r="E2382" s="137">
        <v>31401</v>
      </c>
      <c r="F2382" s="137" t="s">
        <v>198</v>
      </c>
      <c r="G2382" s="137" t="s">
        <v>28</v>
      </c>
      <c r="H2382" s="137" t="s">
        <v>341</v>
      </c>
      <c r="I2382" s="137">
        <v>513813617</v>
      </c>
      <c r="J2382" s="137" t="s">
        <v>180</v>
      </c>
      <c r="K2382" s="21">
        <v>46171.032627314817</v>
      </c>
      <c r="L2382" s="21">
        <v>46174.801111111112</v>
      </c>
      <c r="M2382" s="137" t="s">
        <v>344</v>
      </c>
      <c r="N2382" s="137" t="s">
        <v>346</v>
      </c>
      <c r="O2382" s="137" t="s">
        <v>39</v>
      </c>
      <c r="P2382" s="137">
        <v>0</v>
      </c>
      <c r="Q2382" s="137" t="s">
        <v>191</v>
      </c>
      <c r="R2382" s="137" t="s">
        <v>342</v>
      </c>
      <c r="S2382" s="137" t="s">
        <v>181</v>
      </c>
    </row>
    <row r="2383" spans="1:19" s="137" customFormat="1">
      <c r="A2383" s="137" t="s">
        <v>186</v>
      </c>
      <c r="B2383" s="137" t="s">
        <v>120</v>
      </c>
      <c r="C2383" s="137" t="s">
        <v>185</v>
      </c>
      <c r="D2383" s="137" t="s">
        <v>376</v>
      </c>
      <c r="E2383" s="137">
        <v>31401</v>
      </c>
      <c r="F2383" s="137" t="s">
        <v>198</v>
      </c>
      <c r="G2383" s="137" t="s">
        <v>28</v>
      </c>
      <c r="H2383" s="137" t="s">
        <v>341</v>
      </c>
      <c r="I2383" s="137">
        <v>513813617</v>
      </c>
      <c r="J2383" s="137" t="s">
        <v>180</v>
      </c>
      <c r="K2383" s="21">
        <v>46171.032627314817</v>
      </c>
      <c r="L2383" s="21">
        <v>46174.801111111112</v>
      </c>
      <c r="M2383" s="137" t="s">
        <v>347</v>
      </c>
      <c r="N2383" s="137" t="s">
        <v>348</v>
      </c>
      <c r="O2383" s="137" t="s">
        <v>41</v>
      </c>
      <c r="P2383" s="137">
        <v>0</v>
      </c>
      <c r="Q2383" s="137" t="s">
        <v>191</v>
      </c>
      <c r="R2383" s="137" t="s">
        <v>342</v>
      </c>
      <c r="S2383" s="137" t="s">
        <v>181</v>
      </c>
    </row>
    <row r="2384" spans="1:19" s="137" customFormat="1">
      <c r="A2384" s="137" t="s">
        <v>186</v>
      </c>
      <c r="B2384" s="137" t="s">
        <v>120</v>
      </c>
      <c r="C2384" s="137" t="s">
        <v>185</v>
      </c>
      <c r="D2384" s="137" t="s">
        <v>376</v>
      </c>
      <c r="E2384" s="137">
        <v>31401</v>
      </c>
      <c r="F2384" s="137" t="s">
        <v>198</v>
      </c>
      <c r="G2384" s="137" t="s">
        <v>28</v>
      </c>
      <c r="H2384" s="137" t="s">
        <v>341</v>
      </c>
      <c r="I2384" s="137">
        <v>513813617</v>
      </c>
      <c r="J2384" s="137" t="s">
        <v>180</v>
      </c>
      <c r="K2384" s="21">
        <v>46171.032627314817</v>
      </c>
      <c r="L2384" s="21">
        <v>46174.801111111112</v>
      </c>
      <c r="M2384" s="137" t="s">
        <v>347</v>
      </c>
      <c r="N2384" s="137" t="s">
        <v>349</v>
      </c>
      <c r="O2384" s="137" t="s">
        <v>39</v>
      </c>
      <c r="P2384" s="137">
        <v>0</v>
      </c>
      <c r="Q2384" s="137" t="s">
        <v>191</v>
      </c>
      <c r="R2384" s="137" t="s">
        <v>342</v>
      </c>
      <c r="S2384" s="137" t="s">
        <v>181</v>
      </c>
    </row>
    <row r="2385" spans="1:19" s="137" customFormat="1">
      <c r="A2385" s="137" t="s">
        <v>186</v>
      </c>
      <c r="B2385" s="137" t="s">
        <v>120</v>
      </c>
      <c r="C2385" s="137" t="s">
        <v>185</v>
      </c>
      <c r="D2385" s="137" t="s">
        <v>376</v>
      </c>
      <c r="E2385" s="137">
        <v>31401</v>
      </c>
      <c r="F2385" s="137" t="s">
        <v>198</v>
      </c>
      <c r="G2385" s="137" t="s">
        <v>28</v>
      </c>
      <c r="H2385" s="137" t="s">
        <v>341</v>
      </c>
      <c r="I2385" s="137">
        <v>513813617</v>
      </c>
      <c r="J2385" s="137" t="s">
        <v>180</v>
      </c>
      <c r="K2385" s="21">
        <v>46171.032627314817</v>
      </c>
      <c r="L2385" s="21">
        <v>46174.801111111112</v>
      </c>
      <c r="M2385" s="137" t="s">
        <v>347</v>
      </c>
      <c r="N2385" s="137" t="s">
        <v>329</v>
      </c>
      <c r="O2385" s="137" t="s">
        <v>35</v>
      </c>
      <c r="P2385" s="137">
        <v>0</v>
      </c>
      <c r="Q2385" s="137" t="s">
        <v>191</v>
      </c>
      <c r="R2385" s="137" t="s">
        <v>342</v>
      </c>
      <c r="S2385" s="137" t="s">
        <v>181</v>
      </c>
    </row>
    <row r="2386" spans="1:19" s="137" customFormat="1">
      <c r="A2386" s="137" t="s">
        <v>186</v>
      </c>
      <c r="B2386" s="137" t="s">
        <v>120</v>
      </c>
      <c r="C2386" s="137" t="s">
        <v>185</v>
      </c>
      <c r="D2386" s="137" t="s">
        <v>376</v>
      </c>
      <c r="E2386" s="137">
        <v>31401</v>
      </c>
      <c r="F2386" s="137" t="s">
        <v>198</v>
      </c>
      <c r="G2386" s="137" t="s">
        <v>28</v>
      </c>
      <c r="H2386" s="137" t="s">
        <v>341</v>
      </c>
      <c r="I2386" s="137">
        <v>513813617</v>
      </c>
      <c r="J2386" s="137" t="s">
        <v>180</v>
      </c>
      <c r="K2386" s="21">
        <v>46171.032627314817</v>
      </c>
      <c r="L2386" s="21">
        <v>46174.801111111112</v>
      </c>
      <c r="M2386" s="137" t="s">
        <v>347</v>
      </c>
      <c r="N2386" s="137" t="s">
        <v>194</v>
      </c>
      <c r="O2386" s="137" t="s">
        <v>41</v>
      </c>
      <c r="P2386" s="137">
        <v>0</v>
      </c>
      <c r="Q2386" s="137" t="s">
        <v>191</v>
      </c>
      <c r="R2386" s="137" t="s">
        <v>342</v>
      </c>
      <c r="S2386" s="137" t="s">
        <v>181</v>
      </c>
    </row>
    <row r="2387" spans="1:19" s="137" customFormat="1">
      <c r="A2387" s="137" t="s">
        <v>186</v>
      </c>
      <c r="B2387" s="137" t="s">
        <v>120</v>
      </c>
      <c r="C2387" s="137" t="s">
        <v>185</v>
      </c>
      <c r="D2387" s="137" t="s">
        <v>376</v>
      </c>
      <c r="E2387" s="137">
        <v>31401</v>
      </c>
      <c r="F2387" s="137" t="s">
        <v>198</v>
      </c>
      <c r="G2387" s="137" t="s">
        <v>28</v>
      </c>
      <c r="H2387" s="137" t="s">
        <v>341</v>
      </c>
      <c r="I2387" s="137">
        <v>513813617</v>
      </c>
      <c r="J2387" s="137" t="s">
        <v>180</v>
      </c>
      <c r="K2387" s="21">
        <v>46171.032627314817</v>
      </c>
      <c r="L2387" s="21">
        <v>46174.801111111112</v>
      </c>
      <c r="M2387" s="137" t="s">
        <v>347</v>
      </c>
      <c r="N2387" s="137" t="s">
        <v>350</v>
      </c>
      <c r="O2387" s="137" t="s">
        <v>39</v>
      </c>
      <c r="P2387" s="137">
        <v>0</v>
      </c>
      <c r="Q2387" s="137" t="s">
        <v>191</v>
      </c>
      <c r="R2387" s="137" t="s">
        <v>342</v>
      </c>
      <c r="S2387" s="137" t="s">
        <v>181</v>
      </c>
    </row>
    <row r="2388" spans="1:19" s="137" customFormat="1">
      <c r="A2388" s="137" t="s">
        <v>186</v>
      </c>
      <c r="B2388" s="137" t="s">
        <v>120</v>
      </c>
      <c r="C2388" s="137" t="s">
        <v>185</v>
      </c>
      <c r="D2388" s="137" t="s">
        <v>376</v>
      </c>
      <c r="E2388" s="137">
        <v>31401</v>
      </c>
      <c r="F2388" s="137" t="s">
        <v>198</v>
      </c>
      <c r="G2388" s="137" t="s">
        <v>28</v>
      </c>
      <c r="H2388" s="137" t="s">
        <v>341</v>
      </c>
      <c r="I2388" s="137">
        <v>513813617</v>
      </c>
      <c r="J2388" s="137" t="s">
        <v>180</v>
      </c>
      <c r="K2388" s="21">
        <v>46171.032627314817</v>
      </c>
      <c r="L2388" s="21">
        <v>46174.801111111112</v>
      </c>
      <c r="M2388" s="137" t="s">
        <v>347</v>
      </c>
      <c r="N2388" s="137" t="s">
        <v>195</v>
      </c>
      <c r="O2388" s="137" t="s">
        <v>41</v>
      </c>
      <c r="P2388" s="137">
        <v>0</v>
      </c>
      <c r="Q2388" s="137" t="s">
        <v>191</v>
      </c>
      <c r="R2388" s="137" t="s">
        <v>342</v>
      </c>
      <c r="S2388" s="137" t="s">
        <v>181</v>
      </c>
    </row>
    <row r="2389" spans="1:19" s="137" customFormat="1">
      <c r="A2389" s="137" t="s">
        <v>186</v>
      </c>
      <c r="B2389" s="137" t="s">
        <v>120</v>
      </c>
      <c r="C2389" s="137" t="s">
        <v>185</v>
      </c>
      <c r="D2389" s="137" t="s">
        <v>376</v>
      </c>
      <c r="E2389" s="137">
        <v>31401</v>
      </c>
      <c r="F2389" s="137" t="s">
        <v>198</v>
      </c>
      <c r="G2389" s="137" t="s">
        <v>28</v>
      </c>
      <c r="H2389" s="137" t="s">
        <v>341</v>
      </c>
      <c r="I2389" s="137">
        <v>513813617</v>
      </c>
      <c r="J2389" s="137" t="s">
        <v>180</v>
      </c>
      <c r="K2389" s="21">
        <v>46171.032627314817</v>
      </c>
      <c r="L2389" s="21">
        <v>46174.801111111112</v>
      </c>
      <c r="M2389" s="137" t="s">
        <v>347</v>
      </c>
      <c r="N2389" s="137" t="s">
        <v>351</v>
      </c>
      <c r="O2389" s="137" t="s">
        <v>35</v>
      </c>
      <c r="P2389" s="137">
        <v>0</v>
      </c>
      <c r="Q2389" s="137" t="s">
        <v>191</v>
      </c>
      <c r="R2389" s="137" t="s">
        <v>342</v>
      </c>
      <c r="S2389" s="137" t="s">
        <v>181</v>
      </c>
    </row>
    <row r="2390" spans="1:19" s="137" customFormat="1">
      <c r="A2390" s="137" t="s">
        <v>186</v>
      </c>
      <c r="B2390" s="137" t="s">
        <v>120</v>
      </c>
      <c r="C2390" s="137" t="s">
        <v>185</v>
      </c>
      <c r="D2390" s="137" t="s">
        <v>376</v>
      </c>
      <c r="E2390" s="137">
        <v>31401</v>
      </c>
      <c r="F2390" s="137" t="s">
        <v>198</v>
      </c>
      <c r="G2390" s="137" t="s">
        <v>28</v>
      </c>
      <c r="H2390" s="137" t="s">
        <v>341</v>
      </c>
      <c r="I2390" s="137">
        <v>513813617</v>
      </c>
      <c r="J2390" s="137" t="s">
        <v>180</v>
      </c>
      <c r="K2390" s="21">
        <v>46171.032627314817</v>
      </c>
      <c r="L2390" s="21">
        <v>46174.801111111112</v>
      </c>
      <c r="M2390" s="137" t="s">
        <v>347</v>
      </c>
      <c r="N2390" s="137" t="s">
        <v>196</v>
      </c>
      <c r="O2390" s="137" t="s">
        <v>41</v>
      </c>
      <c r="P2390" s="137">
        <v>0</v>
      </c>
      <c r="Q2390" s="137" t="s">
        <v>191</v>
      </c>
      <c r="R2390" s="137" t="s">
        <v>342</v>
      </c>
      <c r="S2390" s="137" t="s">
        <v>181</v>
      </c>
    </row>
    <row r="2391" spans="1:19" s="137" customFormat="1">
      <c r="A2391" s="137" t="s">
        <v>186</v>
      </c>
      <c r="B2391" s="137" t="s">
        <v>120</v>
      </c>
      <c r="C2391" s="137" t="s">
        <v>185</v>
      </c>
      <c r="D2391" s="137" t="s">
        <v>376</v>
      </c>
      <c r="E2391" s="137">
        <v>31401</v>
      </c>
      <c r="F2391" s="137" t="s">
        <v>198</v>
      </c>
      <c r="G2391" s="137" t="s">
        <v>28</v>
      </c>
      <c r="H2391" s="137" t="s">
        <v>341</v>
      </c>
      <c r="I2391" s="137">
        <v>513813617</v>
      </c>
      <c r="J2391" s="137" t="s">
        <v>180</v>
      </c>
      <c r="K2391" s="21">
        <v>46171.032627314817</v>
      </c>
      <c r="L2391" s="21">
        <v>46174.801111111112</v>
      </c>
      <c r="M2391" s="137" t="s">
        <v>352</v>
      </c>
      <c r="N2391" s="137" t="s">
        <v>352</v>
      </c>
      <c r="O2391" s="137" t="s">
        <v>35</v>
      </c>
      <c r="P2391" s="137">
        <v>0</v>
      </c>
      <c r="Q2391" s="137" t="s">
        <v>191</v>
      </c>
      <c r="R2391" s="137" t="s">
        <v>342</v>
      </c>
      <c r="S2391" s="137" t="s">
        <v>181</v>
      </c>
    </row>
    <row r="2392" spans="1:19" s="137" customFormat="1">
      <c r="A2392" s="137" t="s">
        <v>186</v>
      </c>
      <c r="B2392" s="137" t="s">
        <v>120</v>
      </c>
      <c r="C2392" s="137" t="s">
        <v>185</v>
      </c>
      <c r="D2392" s="137" t="s">
        <v>376</v>
      </c>
      <c r="E2392" s="137">
        <v>31401</v>
      </c>
      <c r="F2392" s="137" t="s">
        <v>198</v>
      </c>
      <c r="G2392" s="137" t="s">
        <v>28</v>
      </c>
      <c r="H2392" s="137" t="s">
        <v>341</v>
      </c>
      <c r="I2392" s="137">
        <v>513813617</v>
      </c>
      <c r="J2392" s="137" t="s">
        <v>180</v>
      </c>
      <c r="K2392" s="21">
        <v>46171.032627314817</v>
      </c>
      <c r="L2392" s="21">
        <v>46174.801111111112</v>
      </c>
      <c r="M2392" s="137" t="s">
        <v>353</v>
      </c>
      <c r="N2392" s="137" t="s">
        <v>197</v>
      </c>
      <c r="O2392" s="137" t="s">
        <v>41</v>
      </c>
      <c r="P2392" s="137">
        <v>0</v>
      </c>
      <c r="Q2392" s="137" t="s">
        <v>191</v>
      </c>
      <c r="R2392" s="137" t="s">
        <v>342</v>
      </c>
      <c r="S2392" s="137" t="s">
        <v>181</v>
      </c>
    </row>
    <row r="2393" spans="1:19" s="137" customFormat="1">
      <c r="A2393" s="137" t="s">
        <v>186</v>
      </c>
      <c r="B2393" s="137" t="s">
        <v>120</v>
      </c>
      <c r="C2393" s="137" t="s">
        <v>185</v>
      </c>
      <c r="D2393" s="137" t="s">
        <v>376</v>
      </c>
      <c r="E2393" s="137">
        <v>31401</v>
      </c>
      <c r="F2393" s="137" t="s">
        <v>198</v>
      </c>
      <c r="G2393" s="137" t="s">
        <v>28</v>
      </c>
      <c r="H2393" s="137" t="s">
        <v>341</v>
      </c>
      <c r="I2393" s="137">
        <v>513813617</v>
      </c>
      <c r="J2393" s="137" t="s">
        <v>180</v>
      </c>
      <c r="K2393" s="21">
        <v>46171.032627314817</v>
      </c>
      <c r="L2393" s="21">
        <v>46174.801111111112</v>
      </c>
      <c r="M2393" s="137" t="s">
        <v>353</v>
      </c>
      <c r="N2393" s="137" t="s">
        <v>330</v>
      </c>
      <c r="O2393" s="137" t="s">
        <v>41</v>
      </c>
      <c r="P2393" s="137">
        <v>0</v>
      </c>
      <c r="Q2393" s="137" t="s">
        <v>191</v>
      </c>
      <c r="R2393" s="137" t="s">
        <v>342</v>
      </c>
      <c r="S2393" s="137" t="s">
        <v>181</v>
      </c>
    </row>
    <row r="2394" spans="1:19" s="137" customFormat="1">
      <c r="A2394" s="137" t="s">
        <v>186</v>
      </c>
      <c r="B2394" s="137" t="s">
        <v>120</v>
      </c>
      <c r="C2394" s="137" t="s">
        <v>185</v>
      </c>
      <c r="D2394" s="137" t="s">
        <v>376</v>
      </c>
      <c r="E2394" s="137">
        <v>31401</v>
      </c>
      <c r="F2394" s="137" t="s">
        <v>198</v>
      </c>
      <c r="G2394" s="137" t="s">
        <v>28</v>
      </c>
      <c r="H2394" s="137" t="s">
        <v>341</v>
      </c>
      <c r="I2394" s="137">
        <v>513813617</v>
      </c>
      <c r="J2394" s="137" t="s">
        <v>180</v>
      </c>
      <c r="K2394" s="21">
        <v>46171.032627314817</v>
      </c>
      <c r="L2394" s="21">
        <v>46174.801111111112</v>
      </c>
      <c r="M2394" s="137" t="s">
        <v>353</v>
      </c>
      <c r="N2394" s="137" t="s">
        <v>354</v>
      </c>
      <c r="O2394" s="137" t="s">
        <v>39</v>
      </c>
      <c r="P2394" s="137">
        <v>0</v>
      </c>
      <c r="Q2394" s="137" t="s">
        <v>191</v>
      </c>
      <c r="R2394" s="137" t="s">
        <v>342</v>
      </c>
      <c r="S2394" s="137" t="s">
        <v>181</v>
      </c>
    </row>
    <row r="2395" spans="1:19" s="137" customFormat="1">
      <c r="A2395" s="137" t="s">
        <v>186</v>
      </c>
      <c r="B2395" s="137" t="s">
        <v>120</v>
      </c>
      <c r="C2395" s="137" t="s">
        <v>185</v>
      </c>
      <c r="D2395" s="137" t="s">
        <v>376</v>
      </c>
      <c r="E2395" s="137">
        <v>31401</v>
      </c>
      <c r="F2395" s="137" t="s">
        <v>198</v>
      </c>
      <c r="G2395" s="137" t="s">
        <v>28</v>
      </c>
      <c r="H2395" s="137" t="s">
        <v>341</v>
      </c>
      <c r="I2395" s="137">
        <v>513813617</v>
      </c>
      <c r="J2395" s="137" t="s">
        <v>180</v>
      </c>
      <c r="K2395" s="21">
        <v>46171.032627314817</v>
      </c>
      <c r="L2395" s="21">
        <v>46174.801111111112</v>
      </c>
      <c r="M2395" s="137" t="s">
        <v>353</v>
      </c>
      <c r="N2395" s="137" t="s">
        <v>355</v>
      </c>
      <c r="O2395" s="137" t="s">
        <v>35</v>
      </c>
      <c r="P2395" s="137">
        <v>0</v>
      </c>
      <c r="Q2395" s="137" t="s">
        <v>191</v>
      </c>
      <c r="R2395" s="137" t="s">
        <v>342</v>
      </c>
      <c r="S2395" s="137" t="s">
        <v>181</v>
      </c>
    </row>
    <row r="2396" spans="1:19" s="137" customFormat="1">
      <c r="A2396" s="137" t="s">
        <v>186</v>
      </c>
      <c r="B2396" s="137" t="s">
        <v>120</v>
      </c>
      <c r="C2396" s="137" t="s">
        <v>185</v>
      </c>
      <c r="D2396" s="137" t="s">
        <v>376</v>
      </c>
      <c r="E2396" s="137">
        <v>31401</v>
      </c>
      <c r="F2396" s="137" t="s">
        <v>198</v>
      </c>
      <c r="G2396" s="137" t="s">
        <v>28</v>
      </c>
      <c r="H2396" s="137" t="s">
        <v>341</v>
      </c>
      <c r="I2396" s="137">
        <v>513813617</v>
      </c>
      <c r="J2396" s="137" t="s">
        <v>180</v>
      </c>
      <c r="K2396" s="21">
        <v>46171.032627314817</v>
      </c>
      <c r="L2396" s="21">
        <v>46174.801111111112</v>
      </c>
      <c r="M2396" s="137" t="s">
        <v>353</v>
      </c>
      <c r="N2396" s="137" t="s">
        <v>356</v>
      </c>
      <c r="O2396" s="137" t="s">
        <v>39</v>
      </c>
      <c r="P2396" s="137">
        <v>0</v>
      </c>
      <c r="Q2396" s="137" t="s">
        <v>191</v>
      </c>
      <c r="R2396" s="137" t="s">
        <v>342</v>
      </c>
      <c r="S2396" s="137" t="s">
        <v>181</v>
      </c>
    </row>
    <row r="2397" spans="1:19" s="137" customFormat="1">
      <c r="A2397" s="137" t="s">
        <v>186</v>
      </c>
      <c r="B2397" s="137" t="s">
        <v>120</v>
      </c>
      <c r="C2397" s="137" t="s">
        <v>185</v>
      </c>
      <c r="D2397" s="137" t="s">
        <v>376</v>
      </c>
      <c r="E2397" s="137">
        <v>31401</v>
      </c>
      <c r="F2397" s="137" t="s">
        <v>198</v>
      </c>
      <c r="G2397" s="137" t="s">
        <v>28</v>
      </c>
      <c r="H2397" s="137" t="s">
        <v>341</v>
      </c>
      <c r="I2397" s="137">
        <v>513813617</v>
      </c>
      <c r="J2397" s="137" t="s">
        <v>180</v>
      </c>
      <c r="K2397" s="21">
        <v>46171.032627314817</v>
      </c>
      <c r="L2397" s="21">
        <v>46174.801111111112</v>
      </c>
      <c r="M2397" s="137" t="s">
        <v>353</v>
      </c>
      <c r="N2397" s="137" t="s">
        <v>357</v>
      </c>
      <c r="O2397" s="137" t="s">
        <v>39</v>
      </c>
      <c r="P2397" s="137">
        <v>0</v>
      </c>
      <c r="Q2397" s="137" t="s">
        <v>191</v>
      </c>
      <c r="R2397" s="137" t="s">
        <v>342</v>
      </c>
      <c r="S2397" s="137" t="s">
        <v>181</v>
      </c>
    </row>
    <row r="2398" spans="1:19" s="137" customFormat="1">
      <c r="A2398" s="137" t="s">
        <v>186</v>
      </c>
      <c r="B2398" s="137" t="s">
        <v>120</v>
      </c>
      <c r="C2398" s="137" t="s">
        <v>185</v>
      </c>
      <c r="D2398" s="137" t="s">
        <v>376</v>
      </c>
      <c r="E2398" s="137">
        <v>31401</v>
      </c>
      <c r="F2398" s="137" t="s">
        <v>198</v>
      </c>
      <c r="G2398" s="137" t="s">
        <v>28</v>
      </c>
      <c r="H2398" s="137" t="s">
        <v>341</v>
      </c>
      <c r="I2398" s="137">
        <v>513813617</v>
      </c>
      <c r="J2398" s="137" t="s">
        <v>180</v>
      </c>
      <c r="K2398" s="21">
        <v>46171.032627314817</v>
      </c>
      <c r="L2398" s="21">
        <v>46174.801111111112</v>
      </c>
      <c r="M2398" s="137" t="s">
        <v>358</v>
      </c>
      <c r="N2398" s="137" t="s">
        <v>359</v>
      </c>
      <c r="O2398" s="137" t="s">
        <v>39</v>
      </c>
      <c r="P2398" s="137">
        <v>0</v>
      </c>
      <c r="Q2398" s="137" t="s">
        <v>191</v>
      </c>
      <c r="R2398" s="137" t="s">
        <v>342</v>
      </c>
      <c r="S2398" s="137" t="s">
        <v>181</v>
      </c>
    </row>
    <row r="2399" spans="1:19" s="137" customFormat="1">
      <c r="A2399" s="137" t="s">
        <v>186</v>
      </c>
      <c r="B2399" s="137" t="s">
        <v>120</v>
      </c>
      <c r="C2399" s="137" t="s">
        <v>185</v>
      </c>
      <c r="D2399" s="137" t="s">
        <v>376</v>
      </c>
      <c r="E2399" s="137">
        <v>31401</v>
      </c>
      <c r="F2399" s="137" t="s">
        <v>198</v>
      </c>
      <c r="G2399" s="137" t="s">
        <v>28</v>
      </c>
      <c r="H2399" s="137" t="s">
        <v>341</v>
      </c>
      <c r="I2399" s="137">
        <v>513813617</v>
      </c>
      <c r="J2399" s="137" t="s">
        <v>180</v>
      </c>
      <c r="K2399" s="21">
        <v>46171.032627314817</v>
      </c>
      <c r="L2399" s="21">
        <v>46174.801111111112</v>
      </c>
      <c r="M2399" s="137" t="s">
        <v>358</v>
      </c>
      <c r="N2399" s="137" t="s">
        <v>360</v>
      </c>
      <c r="O2399" s="137" t="s">
        <v>35</v>
      </c>
      <c r="P2399" s="137">
        <v>0</v>
      </c>
      <c r="Q2399" s="137" t="s">
        <v>191</v>
      </c>
      <c r="R2399" s="137" t="s">
        <v>342</v>
      </c>
      <c r="S2399" s="137" t="s">
        <v>181</v>
      </c>
    </row>
    <row r="2400" spans="1:19" s="137" customFormat="1">
      <c r="A2400" s="137" t="s">
        <v>186</v>
      </c>
      <c r="B2400" s="137" t="s">
        <v>120</v>
      </c>
      <c r="C2400" s="137" t="s">
        <v>185</v>
      </c>
      <c r="D2400" s="137" t="s">
        <v>376</v>
      </c>
      <c r="E2400" s="137">
        <v>31401</v>
      </c>
      <c r="F2400" s="137" t="s">
        <v>198</v>
      </c>
      <c r="G2400" s="137" t="s">
        <v>28</v>
      </c>
      <c r="H2400" s="137" t="s">
        <v>341</v>
      </c>
      <c r="I2400" s="137">
        <v>513813617</v>
      </c>
      <c r="J2400" s="137" t="s">
        <v>180</v>
      </c>
      <c r="K2400" s="21">
        <v>46171.032627314817</v>
      </c>
      <c r="L2400" s="21">
        <v>46174.801111111112</v>
      </c>
      <c r="M2400" s="137" t="s">
        <v>358</v>
      </c>
      <c r="N2400" s="137" t="s">
        <v>361</v>
      </c>
      <c r="O2400" s="137" t="s">
        <v>41</v>
      </c>
      <c r="P2400" s="137">
        <v>0</v>
      </c>
      <c r="Q2400" s="137" t="s">
        <v>191</v>
      </c>
      <c r="R2400" s="137" t="s">
        <v>342</v>
      </c>
      <c r="S2400" s="137" t="s">
        <v>181</v>
      </c>
    </row>
    <row r="2401" spans="1:19" s="137" customFormat="1">
      <c r="A2401" s="137" t="s">
        <v>186</v>
      </c>
      <c r="B2401" s="137" t="s">
        <v>120</v>
      </c>
      <c r="C2401" s="137" t="s">
        <v>185</v>
      </c>
      <c r="D2401" s="137" t="s">
        <v>376</v>
      </c>
      <c r="E2401" s="137">
        <v>31401</v>
      </c>
      <c r="F2401" s="137" t="s">
        <v>198</v>
      </c>
      <c r="G2401" s="137" t="s">
        <v>28</v>
      </c>
      <c r="H2401" s="137" t="s">
        <v>341</v>
      </c>
      <c r="I2401" s="137">
        <v>513813617</v>
      </c>
      <c r="J2401" s="137" t="s">
        <v>180</v>
      </c>
      <c r="K2401" s="21">
        <v>46171.032627314817</v>
      </c>
      <c r="L2401" s="21">
        <v>46174.801111111112</v>
      </c>
      <c r="M2401" s="137" t="s">
        <v>362</v>
      </c>
      <c r="N2401" s="137" t="s">
        <v>363</v>
      </c>
      <c r="O2401" s="137" t="s">
        <v>37</v>
      </c>
      <c r="P2401" s="137">
        <v>0</v>
      </c>
      <c r="Q2401" s="137" t="s">
        <v>191</v>
      </c>
      <c r="R2401" s="137" t="s">
        <v>342</v>
      </c>
      <c r="S2401" s="137" t="s">
        <v>181</v>
      </c>
    </row>
    <row r="2402" spans="1:19" s="137" customFormat="1">
      <c r="A2402" s="137" t="s">
        <v>186</v>
      </c>
      <c r="B2402" s="137" t="s">
        <v>120</v>
      </c>
      <c r="C2402" s="137" t="s">
        <v>185</v>
      </c>
      <c r="D2402" s="137" t="s">
        <v>376</v>
      </c>
      <c r="E2402" s="137">
        <v>31401</v>
      </c>
      <c r="F2402" s="137" t="s">
        <v>198</v>
      </c>
      <c r="G2402" s="137" t="s">
        <v>28</v>
      </c>
      <c r="H2402" s="137" t="s">
        <v>341</v>
      </c>
      <c r="I2402" s="137">
        <v>513813617</v>
      </c>
      <c r="J2402" s="137" t="s">
        <v>180</v>
      </c>
      <c r="K2402" s="21">
        <v>46171.032627314817</v>
      </c>
      <c r="L2402" s="21">
        <v>46174.801111111112</v>
      </c>
      <c r="M2402" s="137" t="s">
        <v>364</v>
      </c>
      <c r="N2402" s="137" t="s">
        <v>365</v>
      </c>
      <c r="O2402" s="137" t="s">
        <v>35</v>
      </c>
      <c r="P2402" s="137">
        <v>0</v>
      </c>
      <c r="Q2402" s="137" t="s">
        <v>191</v>
      </c>
      <c r="R2402" s="137" t="s">
        <v>342</v>
      </c>
      <c r="S2402" s="137" t="s">
        <v>181</v>
      </c>
    </row>
    <row r="2403" spans="1:19" s="137" customFormat="1">
      <c r="A2403" s="137" t="s">
        <v>186</v>
      </c>
      <c r="B2403" s="137" t="s">
        <v>120</v>
      </c>
      <c r="C2403" s="137" t="s">
        <v>185</v>
      </c>
      <c r="D2403" s="137" t="s">
        <v>376</v>
      </c>
      <c r="E2403" s="137">
        <v>31401</v>
      </c>
      <c r="F2403" s="137" t="s">
        <v>198</v>
      </c>
      <c r="G2403" s="137" t="s">
        <v>28</v>
      </c>
      <c r="H2403" s="137" t="s">
        <v>341</v>
      </c>
      <c r="I2403" s="137">
        <v>513813617</v>
      </c>
      <c r="J2403" s="137" t="s">
        <v>180</v>
      </c>
      <c r="K2403" s="21">
        <v>46171.032627314817</v>
      </c>
      <c r="L2403" s="21">
        <v>46174.801111111112</v>
      </c>
      <c r="M2403" s="137" t="s">
        <v>364</v>
      </c>
      <c r="N2403" s="137" t="s">
        <v>366</v>
      </c>
      <c r="O2403" s="137" t="s">
        <v>35</v>
      </c>
      <c r="P2403" s="137">
        <v>0</v>
      </c>
      <c r="Q2403" s="137" t="s">
        <v>191</v>
      </c>
      <c r="R2403" s="137" t="s">
        <v>342</v>
      </c>
      <c r="S2403" s="137" t="s">
        <v>181</v>
      </c>
    </row>
    <row r="2404" spans="1:19" s="137" customFormat="1">
      <c r="A2404" s="137" t="s">
        <v>186</v>
      </c>
      <c r="B2404" s="137" t="s">
        <v>120</v>
      </c>
      <c r="C2404" s="137" t="s">
        <v>185</v>
      </c>
      <c r="D2404" s="137" t="s">
        <v>376</v>
      </c>
      <c r="E2404" s="137">
        <v>31401</v>
      </c>
      <c r="F2404" s="137" t="s">
        <v>198</v>
      </c>
      <c r="G2404" s="137" t="s">
        <v>28</v>
      </c>
      <c r="H2404" s="137" t="s">
        <v>341</v>
      </c>
      <c r="I2404" s="137">
        <v>513813617</v>
      </c>
      <c r="J2404" s="137" t="s">
        <v>180</v>
      </c>
      <c r="K2404" s="21">
        <v>46171.032627314817</v>
      </c>
      <c r="L2404" s="21">
        <v>46174.801111111112</v>
      </c>
      <c r="M2404" s="137" t="s">
        <v>364</v>
      </c>
      <c r="N2404" s="137" t="s">
        <v>367</v>
      </c>
      <c r="O2404" s="137" t="s">
        <v>41</v>
      </c>
      <c r="P2404" s="137">
        <v>0</v>
      </c>
      <c r="Q2404" s="137" t="s">
        <v>191</v>
      </c>
      <c r="R2404" s="137" t="s">
        <v>342</v>
      </c>
      <c r="S2404" s="137" t="s">
        <v>181</v>
      </c>
    </row>
    <row r="2405" spans="1:19" s="137" customFormat="1">
      <c r="A2405" s="137" t="s">
        <v>186</v>
      </c>
      <c r="B2405" s="137" t="s">
        <v>10</v>
      </c>
      <c r="C2405" s="137" t="s">
        <v>185</v>
      </c>
      <c r="D2405" s="137" t="s">
        <v>302</v>
      </c>
      <c r="E2405" s="137">
        <v>32760</v>
      </c>
      <c r="F2405" s="137" t="s">
        <v>5</v>
      </c>
      <c r="G2405" s="137" t="s">
        <v>28</v>
      </c>
      <c r="H2405" s="137" t="s">
        <v>341</v>
      </c>
      <c r="I2405" s="137">
        <v>514012486</v>
      </c>
      <c r="J2405" s="137" t="s">
        <v>224</v>
      </c>
      <c r="K2405" s="21">
        <v>46173.737824074073</v>
      </c>
      <c r="L2405" s="21">
        <v>46174.801631944443</v>
      </c>
      <c r="M2405" s="137" t="s">
        <v>287</v>
      </c>
      <c r="N2405" s="137" t="s">
        <v>287</v>
      </c>
      <c r="O2405" s="137" t="s">
        <v>35</v>
      </c>
      <c r="P2405" s="137">
        <v>0</v>
      </c>
      <c r="Q2405" s="137" t="s">
        <v>191</v>
      </c>
      <c r="R2405" s="137" t="s">
        <v>342</v>
      </c>
      <c r="S2405" s="137" t="s">
        <v>381</v>
      </c>
    </row>
    <row r="2406" spans="1:19" s="137" customFormat="1">
      <c r="A2406" s="137" t="s">
        <v>186</v>
      </c>
      <c r="B2406" s="137" t="s">
        <v>10</v>
      </c>
      <c r="C2406" s="137" t="s">
        <v>185</v>
      </c>
      <c r="D2406" s="137" t="s">
        <v>302</v>
      </c>
      <c r="E2406" s="137">
        <v>32760</v>
      </c>
      <c r="F2406" s="137" t="s">
        <v>5</v>
      </c>
      <c r="G2406" s="137" t="s">
        <v>28</v>
      </c>
      <c r="H2406" s="137" t="s">
        <v>341</v>
      </c>
      <c r="I2406" s="137">
        <v>514012486</v>
      </c>
      <c r="J2406" s="137" t="s">
        <v>224</v>
      </c>
      <c r="K2406" s="21">
        <v>46173.737824074073</v>
      </c>
      <c r="L2406" s="21">
        <v>46174.801631944443</v>
      </c>
      <c r="M2406" s="137" t="s">
        <v>343</v>
      </c>
      <c r="N2406" s="137" t="s">
        <v>288</v>
      </c>
      <c r="O2406" s="137" t="s">
        <v>39</v>
      </c>
      <c r="P2406" s="137">
        <v>0</v>
      </c>
      <c r="Q2406" s="137" t="s">
        <v>191</v>
      </c>
      <c r="R2406" s="137" t="s">
        <v>342</v>
      </c>
      <c r="S2406" s="137" t="s">
        <v>381</v>
      </c>
    </row>
    <row r="2407" spans="1:19" s="137" customFormat="1">
      <c r="A2407" s="137" t="s">
        <v>186</v>
      </c>
      <c r="B2407" s="137" t="s">
        <v>10</v>
      </c>
      <c r="C2407" s="137" t="s">
        <v>185</v>
      </c>
      <c r="D2407" s="137" t="s">
        <v>302</v>
      </c>
      <c r="E2407" s="137">
        <v>32760</v>
      </c>
      <c r="F2407" s="137" t="s">
        <v>5</v>
      </c>
      <c r="G2407" s="137" t="s">
        <v>28</v>
      </c>
      <c r="H2407" s="137" t="s">
        <v>341</v>
      </c>
      <c r="I2407" s="137">
        <v>514012486</v>
      </c>
      <c r="J2407" s="137" t="s">
        <v>224</v>
      </c>
      <c r="K2407" s="21">
        <v>46173.737824074073</v>
      </c>
      <c r="L2407" s="21">
        <v>46174.801631944443</v>
      </c>
      <c r="M2407" s="137" t="s">
        <v>343</v>
      </c>
      <c r="N2407" s="137" t="s">
        <v>193</v>
      </c>
      <c r="O2407" s="137" t="s">
        <v>35</v>
      </c>
      <c r="P2407" s="137">
        <v>0</v>
      </c>
      <c r="Q2407" s="137" t="s">
        <v>191</v>
      </c>
      <c r="R2407" s="137" t="s">
        <v>342</v>
      </c>
      <c r="S2407" s="137" t="s">
        <v>381</v>
      </c>
    </row>
    <row r="2408" spans="1:19" s="137" customFormat="1">
      <c r="A2408" s="137" t="s">
        <v>186</v>
      </c>
      <c r="B2408" s="137" t="s">
        <v>10</v>
      </c>
      <c r="C2408" s="137" t="s">
        <v>185</v>
      </c>
      <c r="D2408" s="137" t="s">
        <v>302</v>
      </c>
      <c r="E2408" s="137">
        <v>32760</v>
      </c>
      <c r="F2408" s="137" t="s">
        <v>5</v>
      </c>
      <c r="G2408" s="137" t="s">
        <v>28</v>
      </c>
      <c r="H2408" s="137" t="s">
        <v>341</v>
      </c>
      <c r="I2408" s="137">
        <v>514012486</v>
      </c>
      <c r="J2408" s="137" t="s">
        <v>224</v>
      </c>
      <c r="K2408" s="21">
        <v>46173.737824074073</v>
      </c>
      <c r="L2408" s="21">
        <v>46174.801631944443</v>
      </c>
      <c r="M2408" s="137" t="s">
        <v>344</v>
      </c>
      <c r="N2408" s="137" t="s">
        <v>345</v>
      </c>
      <c r="O2408" s="137" t="s">
        <v>39</v>
      </c>
      <c r="P2408" s="137">
        <v>0</v>
      </c>
      <c r="Q2408" s="137" t="s">
        <v>191</v>
      </c>
      <c r="R2408" s="137" t="s">
        <v>342</v>
      </c>
      <c r="S2408" s="137" t="s">
        <v>381</v>
      </c>
    </row>
    <row r="2409" spans="1:19" s="137" customFormat="1">
      <c r="A2409" s="137" t="s">
        <v>186</v>
      </c>
      <c r="B2409" s="137" t="s">
        <v>10</v>
      </c>
      <c r="C2409" s="137" t="s">
        <v>185</v>
      </c>
      <c r="D2409" s="137" t="s">
        <v>302</v>
      </c>
      <c r="E2409" s="137">
        <v>32760</v>
      </c>
      <c r="F2409" s="137" t="s">
        <v>5</v>
      </c>
      <c r="G2409" s="137" t="s">
        <v>28</v>
      </c>
      <c r="H2409" s="137" t="s">
        <v>341</v>
      </c>
      <c r="I2409" s="137">
        <v>514012486</v>
      </c>
      <c r="J2409" s="137" t="s">
        <v>224</v>
      </c>
      <c r="K2409" s="21">
        <v>46173.737824074073</v>
      </c>
      <c r="L2409" s="21">
        <v>46174.801631944443</v>
      </c>
      <c r="M2409" s="137" t="s">
        <v>344</v>
      </c>
      <c r="N2409" s="137" t="s">
        <v>346</v>
      </c>
      <c r="O2409" s="137" t="s">
        <v>39</v>
      </c>
      <c r="P2409" s="137">
        <v>0</v>
      </c>
      <c r="Q2409" s="137" t="s">
        <v>191</v>
      </c>
      <c r="R2409" s="137" t="s">
        <v>342</v>
      </c>
      <c r="S2409" s="137" t="s">
        <v>381</v>
      </c>
    </row>
    <row r="2410" spans="1:19" s="137" customFormat="1">
      <c r="A2410" s="137" t="s">
        <v>186</v>
      </c>
      <c r="B2410" s="137" t="s">
        <v>10</v>
      </c>
      <c r="C2410" s="137" t="s">
        <v>185</v>
      </c>
      <c r="D2410" s="137" t="s">
        <v>302</v>
      </c>
      <c r="E2410" s="137">
        <v>32760</v>
      </c>
      <c r="F2410" s="137" t="s">
        <v>5</v>
      </c>
      <c r="G2410" s="137" t="s">
        <v>28</v>
      </c>
      <c r="H2410" s="137" t="s">
        <v>341</v>
      </c>
      <c r="I2410" s="137">
        <v>514012486</v>
      </c>
      <c r="J2410" s="137" t="s">
        <v>224</v>
      </c>
      <c r="K2410" s="21">
        <v>46173.737824074073</v>
      </c>
      <c r="L2410" s="21">
        <v>46174.801631944443</v>
      </c>
      <c r="M2410" s="137" t="s">
        <v>347</v>
      </c>
      <c r="N2410" s="137" t="s">
        <v>348</v>
      </c>
      <c r="O2410" s="137" t="s">
        <v>41</v>
      </c>
      <c r="P2410" s="137">
        <v>0</v>
      </c>
      <c r="Q2410" s="137" t="s">
        <v>191</v>
      </c>
      <c r="R2410" s="137" t="s">
        <v>342</v>
      </c>
      <c r="S2410" s="137" t="s">
        <v>381</v>
      </c>
    </row>
    <row r="2411" spans="1:19" s="137" customFormat="1">
      <c r="A2411" s="137" t="s">
        <v>186</v>
      </c>
      <c r="B2411" s="137" t="s">
        <v>10</v>
      </c>
      <c r="C2411" s="137" t="s">
        <v>185</v>
      </c>
      <c r="D2411" s="137" t="s">
        <v>302</v>
      </c>
      <c r="E2411" s="137">
        <v>32760</v>
      </c>
      <c r="F2411" s="137" t="s">
        <v>5</v>
      </c>
      <c r="G2411" s="137" t="s">
        <v>28</v>
      </c>
      <c r="H2411" s="137" t="s">
        <v>341</v>
      </c>
      <c r="I2411" s="137">
        <v>514012486</v>
      </c>
      <c r="J2411" s="137" t="s">
        <v>224</v>
      </c>
      <c r="K2411" s="21">
        <v>46173.737824074073</v>
      </c>
      <c r="L2411" s="21">
        <v>46174.801631944443</v>
      </c>
      <c r="M2411" s="137" t="s">
        <v>347</v>
      </c>
      <c r="N2411" s="137" t="s">
        <v>349</v>
      </c>
      <c r="O2411" s="137" t="s">
        <v>39</v>
      </c>
      <c r="P2411" s="137">
        <v>0</v>
      </c>
      <c r="Q2411" s="137" t="s">
        <v>191</v>
      </c>
      <c r="R2411" s="137" t="s">
        <v>342</v>
      </c>
      <c r="S2411" s="137" t="s">
        <v>381</v>
      </c>
    </row>
    <row r="2412" spans="1:19" s="137" customFormat="1">
      <c r="A2412" s="137" t="s">
        <v>186</v>
      </c>
      <c r="B2412" s="137" t="s">
        <v>10</v>
      </c>
      <c r="C2412" s="137" t="s">
        <v>185</v>
      </c>
      <c r="D2412" s="137" t="s">
        <v>302</v>
      </c>
      <c r="E2412" s="137">
        <v>32760</v>
      </c>
      <c r="F2412" s="137" t="s">
        <v>5</v>
      </c>
      <c r="G2412" s="137" t="s">
        <v>28</v>
      </c>
      <c r="H2412" s="137" t="s">
        <v>341</v>
      </c>
      <c r="I2412" s="137">
        <v>514012486</v>
      </c>
      <c r="J2412" s="137" t="s">
        <v>224</v>
      </c>
      <c r="K2412" s="21">
        <v>46173.737824074073</v>
      </c>
      <c r="L2412" s="21">
        <v>46174.801631944443</v>
      </c>
      <c r="M2412" s="137" t="s">
        <v>347</v>
      </c>
      <c r="N2412" s="137" t="s">
        <v>329</v>
      </c>
      <c r="O2412" s="137" t="s">
        <v>35</v>
      </c>
      <c r="P2412" s="137">
        <v>0</v>
      </c>
      <c r="Q2412" s="137" t="s">
        <v>191</v>
      </c>
      <c r="R2412" s="137" t="s">
        <v>342</v>
      </c>
      <c r="S2412" s="137" t="s">
        <v>381</v>
      </c>
    </row>
    <row r="2413" spans="1:19" s="137" customFormat="1">
      <c r="A2413" s="137" t="s">
        <v>186</v>
      </c>
      <c r="B2413" s="137" t="s">
        <v>10</v>
      </c>
      <c r="C2413" s="137" t="s">
        <v>185</v>
      </c>
      <c r="D2413" s="137" t="s">
        <v>302</v>
      </c>
      <c r="E2413" s="137">
        <v>32760</v>
      </c>
      <c r="F2413" s="137" t="s">
        <v>5</v>
      </c>
      <c r="G2413" s="137" t="s">
        <v>28</v>
      </c>
      <c r="H2413" s="137" t="s">
        <v>341</v>
      </c>
      <c r="I2413" s="137">
        <v>514012486</v>
      </c>
      <c r="J2413" s="137" t="s">
        <v>224</v>
      </c>
      <c r="K2413" s="21">
        <v>46173.737824074073</v>
      </c>
      <c r="L2413" s="21">
        <v>46174.801631944443</v>
      </c>
      <c r="M2413" s="137" t="s">
        <v>347</v>
      </c>
      <c r="N2413" s="137" t="s">
        <v>194</v>
      </c>
      <c r="O2413" s="137" t="s">
        <v>41</v>
      </c>
      <c r="P2413" s="137">
        <v>0</v>
      </c>
      <c r="Q2413" s="137" t="s">
        <v>191</v>
      </c>
      <c r="R2413" s="137" t="s">
        <v>342</v>
      </c>
      <c r="S2413" s="137" t="s">
        <v>381</v>
      </c>
    </row>
    <row r="2414" spans="1:19" s="137" customFormat="1">
      <c r="A2414" s="137" t="s">
        <v>186</v>
      </c>
      <c r="B2414" s="137" t="s">
        <v>10</v>
      </c>
      <c r="C2414" s="137" t="s">
        <v>185</v>
      </c>
      <c r="D2414" s="137" t="s">
        <v>302</v>
      </c>
      <c r="E2414" s="137">
        <v>32760</v>
      </c>
      <c r="F2414" s="137" t="s">
        <v>5</v>
      </c>
      <c r="G2414" s="137" t="s">
        <v>28</v>
      </c>
      <c r="H2414" s="137" t="s">
        <v>341</v>
      </c>
      <c r="I2414" s="137">
        <v>514012486</v>
      </c>
      <c r="J2414" s="137" t="s">
        <v>224</v>
      </c>
      <c r="K2414" s="21">
        <v>46173.737824074073</v>
      </c>
      <c r="L2414" s="21">
        <v>46174.801631944443</v>
      </c>
      <c r="M2414" s="137" t="s">
        <v>347</v>
      </c>
      <c r="N2414" s="137" t="s">
        <v>350</v>
      </c>
      <c r="O2414" s="137" t="s">
        <v>39</v>
      </c>
      <c r="P2414" s="137">
        <v>0</v>
      </c>
      <c r="Q2414" s="137" t="s">
        <v>191</v>
      </c>
      <c r="R2414" s="137" t="s">
        <v>342</v>
      </c>
      <c r="S2414" s="137" t="s">
        <v>381</v>
      </c>
    </row>
    <row r="2415" spans="1:19" s="137" customFormat="1">
      <c r="A2415" s="137" t="s">
        <v>186</v>
      </c>
      <c r="B2415" s="137" t="s">
        <v>10</v>
      </c>
      <c r="C2415" s="137" t="s">
        <v>185</v>
      </c>
      <c r="D2415" s="137" t="s">
        <v>302</v>
      </c>
      <c r="E2415" s="137">
        <v>32760</v>
      </c>
      <c r="F2415" s="137" t="s">
        <v>5</v>
      </c>
      <c r="G2415" s="137" t="s">
        <v>28</v>
      </c>
      <c r="H2415" s="137" t="s">
        <v>341</v>
      </c>
      <c r="I2415" s="137">
        <v>514012486</v>
      </c>
      <c r="J2415" s="137" t="s">
        <v>224</v>
      </c>
      <c r="K2415" s="21">
        <v>46173.737824074073</v>
      </c>
      <c r="L2415" s="21">
        <v>46174.801631944443</v>
      </c>
      <c r="M2415" s="137" t="s">
        <v>347</v>
      </c>
      <c r="N2415" s="137" t="s">
        <v>195</v>
      </c>
      <c r="O2415" s="137" t="s">
        <v>41</v>
      </c>
      <c r="P2415" s="137">
        <v>0</v>
      </c>
      <c r="Q2415" s="137" t="s">
        <v>191</v>
      </c>
      <c r="R2415" s="137" t="s">
        <v>342</v>
      </c>
      <c r="S2415" s="137" t="s">
        <v>381</v>
      </c>
    </row>
    <row r="2416" spans="1:19" s="137" customFormat="1">
      <c r="A2416" s="137" t="s">
        <v>186</v>
      </c>
      <c r="B2416" s="137" t="s">
        <v>10</v>
      </c>
      <c r="C2416" s="137" t="s">
        <v>185</v>
      </c>
      <c r="D2416" s="137" t="s">
        <v>302</v>
      </c>
      <c r="E2416" s="137">
        <v>32760</v>
      </c>
      <c r="F2416" s="137" t="s">
        <v>5</v>
      </c>
      <c r="G2416" s="137" t="s">
        <v>28</v>
      </c>
      <c r="H2416" s="137" t="s">
        <v>341</v>
      </c>
      <c r="I2416" s="137">
        <v>514012486</v>
      </c>
      <c r="J2416" s="137" t="s">
        <v>224</v>
      </c>
      <c r="K2416" s="21">
        <v>46173.737824074073</v>
      </c>
      <c r="L2416" s="21">
        <v>46174.801631944443</v>
      </c>
      <c r="M2416" s="137" t="s">
        <v>347</v>
      </c>
      <c r="N2416" s="137" t="s">
        <v>351</v>
      </c>
      <c r="O2416" s="137" t="s">
        <v>35</v>
      </c>
      <c r="P2416" s="137">
        <v>0</v>
      </c>
      <c r="Q2416" s="137" t="s">
        <v>191</v>
      </c>
      <c r="R2416" s="137" t="s">
        <v>342</v>
      </c>
      <c r="S2416" s="137" t="s">
        <v>381</v>
      </c>
    </row>
    <row r="2417" spans="1:19" s="137" customFormat="1">
      <c r="A2417" s="137" t="s">
        <v>186</v>
      </c>
      <c r="B2417" s="137" t="s">
        <v>10</v>
      </c>
      <c r="C2417" s="137" t="s">
        <v>185</v>
      </c>
      <c r="D2417" s="137" t="s">
        <v>302</v>
      </c>
      <c r="E2417" s="137">
        <v>32760</v>
      </c>
      <c r="F2417" s="137" t="s">
        <v>5</v>
      </c>
      <c r="G2417" s="137" t="s">
        <v>28</v>
      </c>
      <c r="H2417" s="137" t="s">
        <v>341</v>
      </c>
      <c r="I2417" s="137">
        <v>514012486</v>
      </c>
      <c r="J2417" s="137" t="s">
        <v>224</v>
      </c>
      <c r="K2417" s="21">
        <v>46173.737824074073</v>
      </c>
      <c r="L2417" s="21">
        <v>46174.801631944443</v>
      </c>
      <c r="M2417" s="137" t="s">
        <v>347</v>
      </c>
      <c r="N2417" s="137" t="s">
        <v>196</v>
      </c>
      <c r="O2417" s="137" t="s">
        <v>41</v>
      </c>
      <c r="P2417" s="137">
        <v>0</v>
      </c>
      <c r="Q2417" s="137" t="s">
        <v>191</v>
      </c>
      <c r="R2417" s="137" t="s">
        <v>342</v>
      </c>
      <c r="S2417" s="137" t="s">
        <v>381</v>
      </c>
    </row>
    <row r="2418" spans="1:19" s="137" customFormat="1">
      <c r="A2418" s="137" t="s">
        <v>186</v>
      </c>
      <c r="B2418" s="137" t="s">
        <v>10</v>
      </c>
      <c r="C2418" s="137" t="s">
        <v>185</v>
      </c>
      <c r="D2418" s="137" t="s">
        <v>302</v>
      </c>
      <c r="E2418" s="137">
        <v>32760</v>
      </c>
      <c r="F2418" s="137" t="s">
        <v>5</v>
      </c>
      <c r="G2418" s="137" t="s">
        <v>28</v>
      </c>
      <c r="H2418" s="137" t="s">
        <v>341</v>
      </c>
      <c r="I2418" s="137">
        <v>514012486</v>
      </c>
      <c r="J2418" s="137" t="s">
        <v>224</v>
      </c>
      <c r="K2418" s="21">
        <v>46173.737824074073</v>
      </c>
      <c r="L2418" s="21">
        <v>46174.801631944443</v>
      </c>
      <c r="M2418" s="137" t="s">
        <v>352</v>
      </c>
      <c r="N2418" s="137" t="s">
        <v>352</v>
      </c>
      <c r="O2418" s="137" t="s">
        <v>35</v>
      </c>
      <c r="P2418" s="137">
        <v>0</v>
      </c>
      <c r="Q2418" s="137" t="s">
        <v>191</v>
      </c>
      <c r="R2418" s="137" t="s">
        <v>342</v>
      </c>
      <c r="S2418" s="137" t="s">
        <v>381</v>
      </c>
    </row>
    <row r="2419" spans="1:19" s="137" customFormat="1">
      <c r="A2419" s="137" t="s">
        <v>186</v>
      </c>
      <c r="B2419" s="137" t="s">
        <v>10</v>
      </c>
      <c r="C2419" s="137" t="s">
        <v>185</v>
      </c>
      <c r="D2419" s="137" t="s">
        <v>302</v>
      </c>
      <c r="E2419" s="137">
        <v>32760</v>
      </c>
      <c r="F2419" s="137" t="s">
        <v>5</v>
      </c>
      <c r="G2419" s="137" t="s">
        <v>28</v>
      </c>
      <c r="H2419" s="137" t="s">
        <v>341</v>
      </c>
      <c r="I2419" s="137">
        <v>514012486</v>
      </c>
      <c r="J2419" s="137" t="s">
        <v>224</v>
      </c>
      <c r="K2419" s="21">
        <v>46173.737824074073</v>
      </c>
      <c r="L2419" s="21">
        <v>46174.801631944443</v>
      </c>
      <c r="M2419" s="137" t="s">
        <v>353</v>
      </c>
      <c r="N2419" s="137" t="s">
        <v>197</v>
      </c>
      <c r="O2419" s="137" t="s">
        <v>41</v>
      </c>
      <c r="P2419" s="137">
        <v>0</v>
      </c>
      <c r="Q2419" s="137" t="s">
        <v>191</v>
      </c>
      <c r="R2419" s="137" t="s">
        <v>342</v>
      </c>
      <c r="S2419" s="137" t="s">
        <v>381</v>
      </c>
    </row>
    <row r="2420" spans="1:19" s="137" customFormat="1">
      <c r="A2420" s="137" t="s">
        <v>186</v>
      </c>
      <c r="B2420" s="137" t="s">
        <v>10</v>
      </c>
      <c r="C2420" s="137" t="s">
        <v>185</v>
      </c>
      <c r="D2420" s="137" t="s">
        <v>302</v>
      </c>
      <c r="E2420" s="137">
        <v>32760</v>
      </c>
      <c r="F2420" s="137" t="s">
        <v>5</v>
      </c>
      <c r="G2420" s="137" t="s">
        <v>28</v>
      </c>
      <c r="H2420" s="137" t="s">
        <v>341</v>
      </c>
      <c r="I2420" s="137">
        <v>514012486</v>
      </c>
      <c r="J2420" s="137" t="s">
        <v>224</v>
      </c>
      <c r="K2420" s="21">
        <v>46173.737824074073</v>
      </c>
      <c r="L2420" s="21">
        <v>46174.801631944443</v>
      </c>
      <c r="M2420" s="137" t="s">
        <v>353</v>
      </c>
      <c r="N2420" s="137" t="s">
        <v>330</v>
      </c>
      <c r="O2420" s="137" t="s">
        <v>41</v>
      </c>
      <c r="P2420" s="137">
        <v>0</v>
      </c>
      <c r="Q2420" s="137" t="s">
        <v>191</v>
      </c>
      <c r="R2420" s="137" t="s">
        <v>342</v>
      </c>
      <c r="S2420" s="137" t="s">
        <v>381</v>
      </c>
    </row>
    <row r="2421" spans="1:19" s="137" customFormat="1">
      <c r="A2421" s="137" t="s">
        <v>186</v>
      </c>
      <c r="B2421" s="137" t="s">
        <v>10</v>
      </c>
      <c r="C2421" s="137" t="s">
        <v>185</v>
      </c>
      <c r="D2421" s="137" t="s">
        <v>302</v>
      </c>
      <c r="E2421" s="137">
        <v>32760</v>
      </c>
      <c r="F2421" s="137" t="s">
        <v>5</v>
      </c>
      <c r="G2421" s="137" t="s">
        <v>28</v>
      </c>
      <c r="H2421" s="137" t="s">
        <v>341</v>
      </c>
      <c r="I2421" s="137">
        <v>514012486</v>
      </c>
      <c r="J2421" s="137" t="s">
        <v>224</v>
      </c>
      <c r="K2421" s="21">
        <v>46173.737824074073</v>
      </c>
      <c r="L2421" s="21">
        <v>46174.801631944443</v>
      </c>
      <c r="M2421" s="137" t="s">
        <v>353</v>
      </c>
      <c r="N2421" s="137" t="s">
        <v>354</v>
      </c>
      <c r="O2421" s="137" t="s">
        <v>39</v>
      </c>
      <c r="P2421" s="137">
        <v>0</v>
      </c>
      <c r="Q2421" s="137" t="s">
        <v>191</v>
      </c>
      <c r="R2421" s="137" t="s">
        <v>342</v>
      </c>
      <c r="S2421" s="137" t="s">
        <v>381</v>
      </c>
    </row>
    <row r="2422" spans="1:19" s="137" customFormat="1">
      <c r="A2422" s="137" t="s">
        <v>186</v>
      </c>
      <c r="B2422" s="137" t="s">
        <v>10</v>
      </c>
      <c r="C2422" s="137" t="s">
        <v>185</v>
      </c>
      <c r="D2422" s="137" t="s">
        <v>302</v>
      </c>
      <c r="E2422" s="137">
        <v>32760</v>
      </c>
      <c r="F2422" s="137" t="s">
        <v>5</v>
      </c>
      <c r="G2422" s="137" t="s">
        <v>28</v>
      </c>
      <c r="H2422" s="137" t="s">
        <v>341</v>
      </c>
      <c r="I2422" s="137">
        <v>514012486</v>
      </c>
      <c r="J2422" s="137" t="s">
        <v>224</v>
      </c>
      <c r="K2422" s="21">
        <v>46173.737824074073</v>
      </c>
      <c r="L2422" s="21">
        <v>46174.801631944443</v>
      </c>
      <c r="M2422" s="137" t="s">
        <v>353</v>
      </c>
      <c r="N2422" s="137" t="s">
        <v>355</v>
      </c>
      <c r="O2422" s="137" t="s">
        <v>35</v>
      </c>
      <c r="P2422" s="137">
        <v>0</v>
      </c>
      <c r="Q2422" s="137" t="s">
        <v>191</v>
      </c>
      <c r="R2422" s="137" t="s">
        <v>342</v>
      </c>
      <c r="S2422" s="137" t="s">
        <v>381</v>
      </c>
    </row>
    <row r="2423" spans="1:19" s="137" customFormat="1">
      <c r="A2423" s="137" t="s">
        <v>186</v>
      </c>
      <c r="B2423" s="137" t="s">
        <v>10</v>
      </c>
      <c r="C2423" s="137" t="s">
        <v>185</v>
      </c>
      <c r="D2423" s="137" t="s">
        <v>302</v>
      </c>
      <c r="E2423" s="137">
        <v>32760</v>
      </c>
      <c r="F2423" s="137" t="s">
        <v>5</v>
      </c>
      <c r="G2423" s="137" t="s">
        <v>28</v>
      </c>
      <c r="H2423" s="137" t="s">
        <v>341</v>
      </c>
      <c r="I2423" s="137">
        <v>514012486</v>
      </c>
      <c r="J2423" s="137" t="s">
        <v>224</v>
      </c>
      <c r="K2423" s="21">
        <v>46173.737824074073</v>
      </c>
      <c r="L2423" s="21">
        <v>46174.801631944443</v>
      </c>
      <c r="M2423" s="137" t="s">
        <v>353</v>
      </c>
      <c r="N2423" s="137" t="s">
        <v>356</v>
      </c>
      <c r="O2423" s="137" t="s">
        <v>39</v>
      </c>
      <c r="P2423" s="137">
        <v>0</v>
      </c>
      <c r="Q2423" s="137" t="s">
        <v>191</v>
      </c>
      <c r="R2423" s="137" t="s">
        <v>342</v>
      </c>
      <c r="S2423" s="137" t="s">
        <v>381</v>
      </c>
    </row>
    <row r="2424" spans="1:19" s="137" customFormat="1">
      <c r="A2424" s="137" t="s">
        <v>186</v>
      </c>
      <c r="B2424" s="137" t="s">
        <v>10</v>
      </c>
      <c r="C2424" s="137" t="s">
        <v>185</v>
      </c>
      <c r="D2424" s="137" t="s">
        <v>302</v>
      </c>
      <c r="E2424" s="137">
        <v>32760</v>
      </c>
      <c r="F2424" s="137" t="s">
        <v>5</v>
      </c>
      <c r="G2424" s="137" t="s">
        <v>28</v>
      </c>
      <c r="H2424" s="137" t="s">
        <v>341</v>
      </c>
      <c r="I2424" s="137">
        <v>514012486</v>
      </c>
      <c r="J2424" s="137" t="s">
        <v>224</v>
      </c>
      <c r="K2424" s="21">
        <v>46173.737824074073</v>
      </c>
      <c r="L2424" s="21">
        <v>46174.801631944443</v>
      </c>
      <c r="M2424" s="137" t="s">
        <v>353</v>
      </c>
      <c r="N2424" s="137" t="s">
        <v>357</v>
      </c>
      <c r="O2424" s="137" t="s">
        <v>39</v>
      </c>
      <c r="P2424" s="137">
        <v>0</v>
      </c>
      <c r="Q2424" s="137" t="s">
        <v>191</v>
      </c>
      <c r="R2424" s="137" t="s">
        <v>342</v>
      </c>
      <c r="S2424" s="137" t="s">
        <v>381</v>
      </c>
    </row>
    <row r="2425" spans="1:19" s="137" customFormat="1">
      <c r="A2425" s="137" t="s">
        <v>186</v>
      </c>
      <c r="B2425" s="137" t="s">
        <v>10</v>
      </c>
      <c r="C2425" s="137" t="s">
        <v>185</v>
      </c>
      <c r="D2425" s="137" t="s">
        <v>302</v>
      </c>
      <c r="E2425" s="137">
        <v>32760</v>
      </c>
      <c r="F2425" s="137" t="s">
        <v>5</v>
      </c>
      <c r="G2425" s="137" t="s">
        <v>28</v>
      </c>
      <c r="H2425" s="137" t="s">
        <v>341</v>
      </c>
      <c r="I2425" s="137">
        <v>514012486</v>
      </c>
      <c r="J2425" s="137" t="s">
        <v>224</v>
      </c>
      <c r="K2425" s="21">
        <v>46173.737824074073</v>
      </c>
      <c r="L2425" s="21">
        <v>46174.801631944443</v>
      </c>
      <c r="M2425" s="137" t="s">
        <v>358</v>
      </c>
      <c r="N2425" s="137" t="s">
        <v>359</v>
      </c>
      <c r="O2425" s="137" t="s">
        <v>39</v>
      </c>
      <c r="P2425" s="137">
        <v>0</v>
      </c>
      <c r="Q2425" s="137" t="s">
        <v>191</v>
      </c>
      <c r="R2425" s="137" t="s">
        <v>342</v>
      </c>
      <c r="S2425" s="137" t="s">
        <v>381</v>
      </c>
    </row>
    <row r="2426" spans="1:19" s="137" customFormat="1">
      <c r="A2426" s="137" t="s">
        <v>186</v>
      </c>
      <c r="B2426" s="137" t="s">
        <v>10</v>
      </c>
      <c r="C2426" s="137" t="s">
        <v>185</v>
      </c>
      <c r="D2426" s="137" t="s">
        <v>302</v>
      </c>
      <c r="E2426" s="137">
        <v>32760</v>
      </c>
      <c r="F2426" s="137" t="s">
        <v>5</v>
      </c>
      <c r="G2426" s="137" t="s">
        <v>28</v>
      </c>
      <c r="H2426" s="137" t="s">
        <v>341</v>
      </c>
      <c r="I2426" s="137">
        <v>514012486</v>
      </c>
      <c r="J2426" s="137" t="s">
        <v>224</v>
      </c>
      <c r="K2426" s="21">
        <v>46173.737824074073</v>
      </c>
      <c r="L2426" s="21">
        <v>46174.801631944443</v>
      </c>
      <c r="M2426" s="137" t="s">
        <v>358</v>
      </c>
      <c r="N2426" s="137" t="s">
        <v>360</v>
      </c>
      <c r="O2426" s="137" t="s">
        <v>35</v>
      </c>
      <c r="P2426" s="137">
        <v>0</v>
      </c>
      <c r="Q2426" s="137" t="s">
        <v>191</v>
      </c>
      <c r="R2426" s="137" t="s">
        <v>342</v>
      </c>
      <c r="S2426" s="137" t="s">
        <v>381</v>
      </c>
    </row>
    <row r="2427" spans="1:19" s="137" customFormat="1">
      <c r="A2427" s="137" t="s">
        <v>186</v>
      </c>
      <c r="B2427" s="137" t="s">
        <v>10</v>
      </c>
      <c r="C2427" s="137" t="s">
        <v>185</v>
      </c>
      <c r="D2427" s="137" t="s">
        <v>302</v>
      </c>
      <c r="E2427" s="137">
        <v>32760</v>
      </c>
      <c r="F2427" s="137" t="s">
        <v>5</v>
      </c>
      <c r="G2427" s="137" t="s">
        <v>28</v>
      </c>
      <c r="H2427" s="137" t="s">
        <v>341</v>
      </c>
      <c r="I2427" s="137">
        <v>514012486</v>
      </c>
      <c r="J2427" s="137" t="s">
        <v>224</v>
      </c>
      <c r="K2427" s="21">
        <v>46173.737824074073</v>
      </c>
      <c r="L2427" s="21">
        <v>46174.801631944443</v>
      </c>
      <c r="M2427" s="137" t="s">
        <v>358</v>
      </c>
      <c r="N2427" s="137" t="s">
        <v>361</v>
      </c>
      <c r="O2427" s="137" t="s">
        <v>41</v>
      </c>
      <c r="P2427" s="137">
        <v>0</v>
      </c>
      <c r="Q2427" s="137" t="s">
        <v>191</v>
      </c>
      <c r="R2427" s="137" t="s">
        <v>342</v>
      </c>
      <c r="S2427" s="137" t="s">
        <v>381</v>
      </c>
    </row>
    <row r="2428" spans="1:19" s="137" customFormat="1">
      <c r="A2428" s="137" t="s">
        <v>186</v>
      </c>
      <c r="B2428" s="137" t="s">
        <v>10</v>
      </c>
      <c r="C2428" s="137" t="s">
        <v>185</v>
      </c>
      <c r="D2428" s="137" t="s">
        <v>302</v>
      </c>
      <c r="E2428" s="137">
        <v>32760</v>
      </c>
      <c r="F2428" s="137" t="s">
        <v>5</v>
      </c>
      <c r="G2428" s="137" t="s">
        <v>28</v>
      </c>
      <c r="H2428" s="137" t="s">
        <v>341</v>
      </c>
      <c r="I2428" s="137">
        <v>514012486</v>
      </c>
      <c r="J2428" s="137" t="s">
        <v>224</v>
      </c>
      <c r="K2428" s="21">
        <v>46173.737824074073</v>
      </c>
      <c r="L2428" s="21">
        <v>46174.801631944443</v>
      </c>
      <c r="M2428" s="137" t="s">
        <v>362</v>
      </c>
      <c r="N2428" s="137" t="s">
        <v>363</v>
      </c>
      <c r="O2428" s="137" t="s">
        <v>37</v>
      </c>
      <c r="P2428" s="137">
        <v>0</v>
      </c>
      <c r="Q2428" s="137" t="s">
        <v>191</v>
      </c>
      <c r="R2428" s="137" t="s">
        <v>342</v>
      </c>
      <c r="S2428" s="137" t="s">
        <v>381</v>
      </c>
    </row>
    <row r="2429" spans="1:19" s="137" customFormat="1">
      <c r="A2429" s="137" t="s">
        <v>186</v>
      </c>
      <c r="B2429" s="137" t="s">
        <v>10</v>
      </c>
      <c r="C2429" s="137" t="s">
        <v>185</v>
      </c>
      <c r="D2429" s="137" t="s">
        <v>302</v>
      </c>
      <c r="E2429" s="137">
        <v>32760</v>
      </c>
      <c r="F2429" s="137" t="s">
        <v>5</v>
      </c>
      <c r="G2429" s="137" t="s">
        <v>28</v>
      </c>
      <c r="H2429" s="137" t="s">
        <v>341</v>
      </c>
      <c r="I2429" s="137">
        <v>514012486</v>
      </c>
      <c r="J2429" s="137" t="s">
        <v>224</v>
      </c>
      <c r="K2429" s="21">
        <v>46173.737824074073</v>
      </c>
      <c r="L2429" s="21">
        <v>46174.801631944443</v>
      </c>
      <c r="M2429" s="137" t="s">
        <v>364</v>
      </c>
      <c r="N2429" s="137" t="s">
        <v>365</v>
      </c>
      <c r="O2429" s="137" t="s">
        <v>35</v>
      </c>
      <c r="P2429" s="137">
        <v>0</v>
      </c>
      <c r="Q2429" s="137" t="s">
        <v>191</v>
      </c>
      <c r="R2429" s="137" t="s">
        <v>342</v>
      </c>
      <c r="S2429" s="137" t="s">
        <v>381</v>
      </c>
    </row>
    <row r="2430" spans="1:19" s="137" customFormat="1">
      <c r="A2430" s="137" t="s">
        <v>186</v>
      </c>
      <c r="B2430" s="137" t="s">
        <v>10</v>
      </c>
      <c r="C2430" s="137" t="s">
        <v>185</v>
      </c>
      <c r="D2430" s="137" t="s">
        <v>302</v>
      </c>
      <c r="E2430" s="137">
        <v>32760</v>
      </c>
      <c r="F2430" s="137" t="s">
        <v>5</v>
      </c>
      <c r="G2430" s="137" t="s">
        <v>28</v>
      </c>
      <c r="H2430" s="137" t="s">
        <v>341</v>
      </c>
      <c r="I2430" s="137">
        <v>514012486</v>
      </c>
      <c r="J2430" s="137" t="s">
        <v>224</v>
      </c>
      <c r="K2430" s="21">
        <v>46173.737824074073</v>
      </c>
      <c r="L2430" s="21">
        <v>46174.801631944443</v>
      </c>
      <c r="M2430" s="137" t="s">
        <v>364</v>
      </c>
      <c r="N2430" s="137" t="s">
        <v>366</v>
      </c>
      <c r="O2430" s="137" t="s">
        <v>35</v>
      </c>
      <c r="P2430" s="137">
        <v>0</v>
      </c>
      <c r="Q2430" s="137" t="s">
        <v>191</v>
      </c>
      <c r="R2430" s="137" t="s">
        <v>342</v>
      </c>
      <c r="S2430" s="137" t="s">
        <v>381</v>
      </c>
    </row>
    <row r="2431" spans="1:19" s="137" customFormat="1">
      <c r="A2431" s="137" t="s">
        <v>186</v>
      </c>
      <c r="B2431" s="137" t="s">
        <v>10</v>
      </c>
      <c r="C2431" s="137" t="s">
        <v>185</v>
      </c>
      <c r="D2431" s="137" t="s">
        <v>302</v>
      </c>
      <c r="E2431" s="137">
        <v>32760</v>
      </c>
      <c r="F2431" s="137" t="s">
        <v>5</v>
      </c>
      <c r="G2431" s="137" t="s">
        <v>28</v>
      </c>
      <c r="H2431" s="137" t="s">
        <v>341</v>
      </c>
      <c r="I2431" s="137">
        <v>514012486</v>
      </c>
      <c r="J2431" s="137" t="s">
        <v>224</v>
      </c>
      <c r="K2431" s="21">
        <v>46173.737824074073</v>
      </c>
      <c r="L2431" s="21">
        <v>46174.801631944443</v>
      </c>
      <c r="M2431" s="137" t="s">
        <v>364</v>
      </c>
      <c r="N2431" s="137" t="s">
        <v>367</v>
      </c>
      <c r="O2431" s="137" t="s">
        <v>41</v>
      </c>
      <c r="P2431" s="137">
        <v>0</v>
      </c>
      <c r="Q2431" s="137" t="s">
        <v>191</v>
      </c>
      <c r="R2431" s="137" t="s">
        <v>342</v>
      </c>
      <c r="S2431" s="137" t="s">
        <v>381</v>
      </c>
    </row>
    <row r="2432" spans="1:19" s="137" customFormat="1">
      <c r="A2432" s="137" t="s">
        <v>186</v>
      </c>
      <c r="B2432" s="137" t="s">
        <v>10</v>
      </c>
      <c r="C2432" s="137" t="s">
        <v>185</v>
      </c>
      <c r="D2432" s="137" t="s">
        <v>202</v>
      </c>
      <c r="E2432" s="137">
        <v>33277</v>
      </c>
      <c r="F2432" s="137" t="s">
        <v>5</v>
      </c>
      <c r="G2432" s="137" t="s">
        <v>28</v>
      </c>
      <c r="H2432" s="137" t="s">
        <v>341</v>
      </c>
      <c r="I2432" s="137">
        <v>514012736</v>
      </c>
      <c r="J2432" s="137" t="s">
        <v>192</v>
      </c>
      <c r="K2432" s="21">
        <v>46173.801261574074</v>
      </c>
      <c r="L2432" s="21">
        <v>46174.802129629628</v>
      </c>
      <c r="M2432" s="137" t="s">
        <v>287</v>
      </c>
      <c r="N2432" s="137" t="s">
        <v>287</v>
      </c>
      <c r="O2432" s="137" t="s">
        <v>35</v>
      </c>
      <c r="P2432" s="137">
        <v>0</v>
      </c>
      <c r="Q2432" s="137" t="s">
        <v>191</v>
      </c>
      <c r="R2432" s="137" t="s">
        <v>342</v>
      </c>
      <c r="S2432" s="137" t="s">
        <v>181</v>
      </c>
    </row>
    <row r="2433" spans="1:19" s="137" customFormat="1">
      <c r="A2433" s="137" t="s">
        <v>186</v>
      </c>
      <c r="B2433" s="137" t="s">
        <v>10</v>
      </c>
      <c r="C2433" s="137" t="s">
        <v>185</v>
      </c>
      <c r="D2433" s="137" t="s">
        <v>202</v>
      </c>
      <c r="E2433" s="137">
        <v>33277</v>
      </c>
      <c r="F2433" s="137" t="s">
        <v>5</v>
      </c>
      <c r="G2433" s="137" t="s">
        <v>28</v>
      </c>
      <c r="H2433" s="137" t="s">
        <v>341</v>
      </c>
      <c r="I2433" s="137">
        <v>514012736</v>
      </c>
      <c r="J2433" s="137" t="s">
        <v>192</v>
      </c>
      <c r="K2433" s="21">
        <v>46173.801261574074</v>
      </c>
      <c r="L2433" s="21">
        <v>46174.802129629628</v>
      </c>
      <c r="M2433" s="137" t="s">
        <v>343</v>
      </c>
      <c r="N2433" s="137" t="s">
        <v>288</v>
      </c>
      <c r="O2433" s="137" t="s">
        <v>39</v>
      </c>
      <c r="P2433" s="137">
        <v>0</v>
      </c>
      <c r="Q2433" s="137" t="s">
        <v>191</v>
      </c>
      <c r="R2433" s="137" t="s">
        <v>342</v>
      </c>
      <c r="S2433" s="137" t="s">
        <v>181</v>
      </c>
    </row>
    <row r="2434" spans="1:19" s="137" customFormat="1">
      <c r="A2434" s="137" t="s">
        <v>186</v>
      </c>
      <c r="B2434" s="137" t="s">
        <v>10</v>
      </c>
      <c r="C2434" s="137" t="s">
        <v>185</v>
      </c>
      <c r="D2434" s="137" t="s">
        <v>202</v>
      </c>
      <c r="E2434" s="137">
        <v>33277</v>
      </c>
      <c r="F2434" s="137" t="s">
        <v>5</v>
      </c>
      <c r="G2434" s="137" t="s">
        <v>28</v>
      </c>
      <c r="H2434" s="137" t="s">
        <v>341</v>
      </c>
      <c r="I2434" s="137">
        <v>514012736</v>
      </c>
      <c r="J2434" s="137" t="s">
        <v>192</v>
      </c>
      <c r="K2434" s="21">
        <v>46173.801261574074</v>
      </c>
      <c r="L2434" s="21">
        <v>46174.802129629628</v>
      </c>
      <c r="M2434" s="137" t="s">
        <v>343</v>
      </c>
      <c r="N2434" s="137" t="s">
        <v>193</v>
      </c>
      <c r="O2434" s="137" t="s">
        <v>35</v>
      </c>
      <c r="P2434" s="137">
        <v>0</v>
      </c>
      <c r="Q2434" s="137" t="s">
        <v>191</v>
      </c>
      <c r="R2434" s="137" t="s">
        <v>342</v>
      </c>
      <c r="S2434" s="137" t="s">
        <v>181</v>
      </c>
    </row>
    <row r="2435" spans="1:19" s="137" customFormat="1">
      <c r="A2435" s="137" t="s">
        <v>186</v>
      </c>
      <c r="B2435" s="137" t="s">
        <v>10</v>
      </c>
      <c r="C2435" s="137" t="s">
        <v>185</v>
      </c>
      <c r="D2435" s="137" t="s">
        <v>202</v>
      </c>
      <c r="E2435" s="137">
        <v>33277</v>
      </c>
      <c r="F2435" s="137" t="s">
        <v>5</v>
      </c>
      <c r="G2435" s="137" t="s">
        <v>28</v>
      </c>
      <c r="H2435" s="137" t="s">
        <v>341</v>
      </c>
      <c r="I2435" s="137">
        <v>514012736</v>
      </c>
      <c r="J2435" s="137" t="s">
        <v>192</v>
      </c>
      <c r="K2435" s="21">
        <v>46173.801261574074</v>
      </c>
      <c r="L2435" s="21">
        <v>46174.802129629628</v>
      </c>
      <c r="M2435" s="137" t="s">
        <v>344</v>
      </c>
      <c r="N2435" s="137" t="s">
        <v>345</v>
      </c>
      <c r="O2435" s="137" t="s">
        <v>39</v>
      </c>
      <c r="P2435" s="137">
        <v>0</v>
      </c>
      <c r="Q2435" s="137" t="s">
        <v>191</v>
      </c>
      <c r="R2435" s="137" t="s">
        <v>342</v>
      </c>
      <c r="S2435" s="137" t="s">
        <v>181</v>
      </c>
    </row>
    <row r="2436" spans="1:19" s="137" customFormat="1">
      <c r="A2436" s="137" t="s">
        <v>186</v>
      </c>
      <c r="B2436" s="137" t="s">
        <v>10</v>
      </c>
      <c r="C2436" s="137" t="s">
        <v>185</v>
      </c>
      <c r="D2436" s="137" t="s">
        <v>202</v>
      </c>
      <c r="E2436" s="137">
        <v>33277</v>
      </c>
      <c r="F2436" s="137" t="s">
        <v>5</v>
      </c>
      <c r="G2436" s="137" t="s">
        <v>28</v>
      </c>
      <c r="H2436" s="137" t="s">
        <v>341</v>
      </c>
      <c r="I2436" s="137">
        <v>514012736</v>
      </c>
      <c r="J2436" s="137" t="s">
        <v>192</v>
      </c>
      <c r="K2436" s="21">
        <v>46173.801261574074</v>
      </c>
      <c r="L2436" s="21">
        <v>46174.802129629628</v>
      </c>
      <c r="M2436" s="137" t="s">
        <v>344</v>
      </c>
      <c r="N2436" s="137" t="s">
        <v>346</v>
      </c>
      <c r="O2436" s="137" t="s">
        <v>39</v>
      </c>
      <c r="P2436" s="137">
        <v>0</v>
      </c>
      <c r="Q2436" s="137" t="s">
        <v>191</v>
      </c>
      <c r="R2436" s="137" t="s">
        <v>342</v>
      </c>
      <c r="S2436" s="137" t="s">
        <v>181</v>
      </c>
    </row>
    <row r="2437" spans="1:19" s="137" customFormat="1">
      <c r="A2437" s="137" t="s">
        <v>186</v>
      </c>
      <c r="B2437" s="137" t="s">
        <v>10</v>
      </c>
      <c r="C2437" s="137" t="s">
        <v>185</v>
      </c>
      <c r="D2437" s="137" t="s">
        <v>202</v>
      </c>
      <c r="E2437" s="137">
        <v>33277</v>
      </c>
      <c r="F2437" s="137" t="s">
        <v>5</v>
      </c>
      <c r="G2437" s="137" t="s">
        <v>28</v>
      </c>
      <c r="H2437" s="137" t="s">
        <v>341</v>
      </c>
      <c r="I2437" s="137">
        <v>514012736</v>
      </c>
      <c r="J2437" s="137" t="s">
        <v>192</v>
      </c>
      <c r="K2437" s="21">
        <v>46173.801261574074</v>
      </c>
      <c r="L2437" s="21">
        <v>46174.802129629628</v>
      </c>
      <c r="M2437" s="137" t="s">
        <v>347</v>
      </c>
      <c r="N2437" s="137" t="s">
        <v>348</v>
      </c>
      <c r="O2437" s="137" t="s">
        <v>41</v>
      </c>
      <c r="P2437" s="137">
        <v>0</v>
      </c>
      <c r="Q2437" s="137" t="s">
        <v>191</v>
      </c>
      <c r="R2437" s="137" t="s">
        <v>342</v>
      </c>
      <c r="S2437" s="137" t="s">
        <v>181</v>
      </c>
    </row>
    <row r="2438" spans="1:19" s="137" customFormat="1">
      <c r="A2438" s="137" t="s">
        <v>186</v>
      </c>
      <c r="B2438" s="137" t="s">
        <v>10</v>
      </c>
      <c r="C2438" s="137" t="s">
        <v>185</v>
      </c>
      <c r="D2438" s="137" t="s">
        <v>202</v>
      </c>
      <c r="E2438" s="137">
        <v>33277</v>
      </c>
      <c r="F2438" s="137" t="s">
        <v>5</v>
      </c>
      <c r="G2438" s="137" t="s">
        <v>28</v>
      </c>
      <c r="H2438" s="137" t="s">
        <v>341</v>
      </c>
      <c r="I2438" s="137">
        <v>514012736</v>
      </c>
      <c r="J2438" s="137" t="s">
        <v>192</v>
      </c>
      <c r="K2438" s="21">
        <v>46173.801261574074</v>
      </c>
      <c r="L2438" s="21">
        <v>46174.802129629628</v>
      </c>
      <c r="M2438" s="137" t="s">
        <v>347</v>
      </c>
      <c r="N2438" s="137" t="s">
        <v>349</v>
      </c>
      <c r="O2438" s="137" t="s">
        <v>39</v>
      </c>
      <c r="P2438" s="137">
        <v>0</v>
      </c>
      <c r="Q2438" s="137" t="s">
        <v>191</v>
      </c>
      <c r="R2438" s="137" t="s">
        <v>342</v>
      </c>
      <c r="S2438" s="137" t="s">
        <v>181</v>
      </c>
    </row>
    <row r="2439" spans="1:19" s="137" customFormat="1">
      <c r="A2439" s="137" t="s">
        <v>186</v>
      </c>
      <c r="B2439" s="137" t="s">
        <v>10</v>
      </c>
      <c r="C2439" s="137" t="s">
        <v>185</v>
      </c>
      <c r="D2439" s="137" t="s">
        <v>202</v>
      </c>
      <c r="E2439" s="137">
        <v>33277</v>
      </c>
      <c r="F2439" s="137" t="s">
        <v>5</v>
      </c>
      <c r="G2439" s="137" t="s">
        <v>28</v>
      </c>
      <c r="H2439" s="137" t="s">
        <v>341</v>
      </c>
      <c r="I2439" s="137">
        <v>514012736</v>
      </c>
      <c r="J2439" s="137" t="s">
        <v>192</v>
      </c>
      <c r="K2439" s="21">
        <v>46173.801261574074</v>
      </c>
      <c r="L2439" s="21">
        <v>46174.802129629628</v>
      </c>
      <c r="M2439" s="137" t="s">
        <v>347</v>
      </c>
      <c r="N2439" s="137" t="s">
        <v>329</v>
      </c>
      <c r="O2439" s="137" t="s">
        <v>35</v>
      </c>
      <c r="P2439" s="137">
        <v>0</v>
      </c>
      <c r="Q2439" s="137" t="s">
        <v>191</v>
      </c>
      <c r="R2439" s="137" t="s">
        <v>342</v>
      </c>
      <c r="S2439" s="137" t="s">
        <v>181</v>
      </c>
    </row>
    <row r="2440" spans="1:19" s="137" customFormat="1">
      <c r="A2440" s="137" t="s">
        <v>186</v>
      </c>
      <c r="B2440" s="137" t="s">
        <v>10</v>
      </c>
      <c r="C2440" s="137" t="s">
        <v>185</v>
      </c>
      <c r="D2440" s="137" t="s">
        <v>202</v>
      </c>
      <c r="E2440" s="137">
        <v>33277</v>
      </c>
      <c r="F2440" s="137" t="s">
        <v>5</v>
      </c>
      <c r="G2440" s="137" t="s">
        <v>28</v>
      </c>
      <c r="H2440" s="137" t="s">
        <v>341</v>
      </c>
      <c r="I2440" s="137">
        <v>514012736</v>
      </c>
      <c r="J2440" s="137" t="s">
        <v>192</v>
      </c>
      <c r="K2440" s="21">
        <v>46173.801261574074</v>
      </c>
      <c r="L2440" s="21">
        <v>46174.802129629628</v>
      </c>
      <c r="M2440" s="137" t="s">
        <v>347</v>
      </c>
      <c r="N2440" s="137" t="s">
        <v>194</v>
      </c>
      <c r="O2440" s="137" t="s">
        <v>41</v>
      </c>
      <c r="P2440" s="137">
        <v>0</v>
      </c>
      <c r="Q2440" s="137" t="s">
        <v>191</v>
      </c>
      <c r="R2440" s="137" t="s">
        <v>342</v>
      </c>
      <c r="S2440" s="137" t="s">
        <v>181</v>
      </c>
    </row>
    <row r="2441" spans="1:19" s="137" customFormat="1">
      <c r="A2441" s="137" t="s">
        <v>186</v>
      </c>
      <c r="B2441" s="137" t="s">
        <v>10</v>
      </c>
      <c r="C2441" s="137" t="s">
        <v>185</v>
      </c>
      <c r="D2441" s="137" t="s">
        <v>202</v>
      </c>
      <c r="E2441" s="137">
        <v>33277</v>
      </c>
      <c r="F2441" s="137" t="s">
        <v>5</v>
      </c>
      <c r="G2441" s="137" t="s">
        <v>28</v>
      </c>
      <c r="H2441" s="137" t="s">
        <v>341</v>
      </c>
      <c r="I2441" s="137">
        <v>514012736</v>
      </c>
      <c r="J2441" s="137" t="s">
        <v>192</v>
      </c>
      <c r="K2441" s="21">
        <v>46173.801261574074</v>
      </c>
      <c r="L2441" s="21">
        <v>46174.802129629628</v>
      </c>
      <c r="M2441" s="137" t="s">
        <v>347</v>
      </c>
      <c r="N2441" s="137" t="s">
        <v>350</v>
      </c>
      <c r="O2441" s="137" t="s">
        <v>39</v>
      </c>
      <c r="P2441" s="137">
        <v>0</v>
      </c>
      <c r="Q2441" s="137" t="s">
        <v>191</v>
      </c>
      <c r="R2441" s="137" t="s">
        <v>342</v>
      </c>
      <c r="S2441" s="137" t="s">
        <v>181</v>
      </c>
    </row>
    <row r="2442" spans="1:19" s="137" customFormat="1">
      <c r="A2442" s="137" t="s">
        <v>186</v>
      </c>
      <c r="B2442" s="137" t="s">
        <v>10</v>
      </c>
      <c r="C2442" s="137" t="s">
        <v>185</v>
      </c>
      <c r="D2442" s="137" t="s">
        <v>202</v>
      </c>
      <c r="E2442" s="137">
        <v>33277</v>
      </c>
      <c r="F2442" s="137" t="s">
        <v>5</v>
      </c>
      <c r="G2442" s="137" t="s">
        <v>28</v>
      </c>
      <c r="H2442" s="137" t="s">
        <v>341</v>
      </c>
      <c r="I2442" s="137">
        <v>514012736</v>
      </c>
      <c r="J2442" s="137" t="s">
        <v>192</v>
      </c>
      <c r="K2442" s="21">
        <v>46173.801261574074</v>
      </c>
      <c r="L2442" s="21">
        <v>46174.802129629628</v>
      </c>
      <c r="M2442" s="137" t="s">
        <v>347</v>
      </c>
      <c r="N2442" s="137" t="s">
        <v>195</v>
      </c>
      <c r="O2442" s="137" t="s">
        <v>41</v>
      </c>
      <c r="P2442" s="137">
        <v>0</v>
      </c>
      <c r="Q2442" s="137" t="s">
        <v>191</v>
      </c>
      <c r="R2442" s="137" t="s">
        <v>342</v>
      </c>
      <c r="S2442" s="137" t="s">
        <v>181</v>
      </c>
    </row>
    <row r="2443" spans="1:19" s="137" customFormat="1">
      <c r="A2443" s="137" t="s">
        <v>186</v>
      </c>
      <c r="B2443" s="137" t="s">
        <v>10</v>
      </c>
      <c r="C2443" s="137" t="s">
        <v>185</v>
      </c>
      <c r="D2443" s="137" t="s">
        <v>202</v>
      </c>
      <c r="E2443" s="137">
        <v>33277</v>
      </c>
      <c r="F2443" s="137" t="s">
        <v>5</v>
      </c>
      <c r="G2443" s="137" t="s">
        <v>28</v>
      </c>
      <c r="H2443" s="137" t="s">
        <v>341</v>
      </c>
      <c r="I2443" s="137">
        <v>514012736</v>
      </c>
      <c r="J2443" s="137" t="s">
        <v>192</v>
      </c>
      <c r="K2443" s="21">
        <v>46173.801261574074</v>
      </c>
      <c r="L2443" s="21">
        <v>46174.802129629628</v>
      </c>
      <c r="M2443" s="137" t="s">
        <v>347</v>
      </c>
      <c r="N2443" s="137" t="s">
        <v>351</v>
      </c>
      <c r="O2443" s="137" t="s">
        <v>35</v>
      </c>
      <c r="P2443" s="137">
        <v>0</v>
      </c>
      <c r="Q2443" s="137" t="s">
        <v>191</v>
      </c>
      <c r="R2443" s="137" t="s">
        <v>342</v>
      </c>
      <c r="S2443" s="137" t="s">
        <v>181</v>
      </c>
    </row>
    <row r="2444" spans="1:19" s="137" customFormat="1">
      <c r="A2444" s="137" t="s">
        <v>186</v>
      </c>
      <c r="B2444" s="137" t="s">
        <v>10</v>
      </c>
      <c r="C2444" s="137" t="s">
        <v>185</v>
      </c>
      <c r="D2444" s="137" t="s">
        <v>202</v>
      </c>
      <c r="E2444" s="137">
        <v>33277</v>
      </c>
      <c r="F2444" s="137" t="s">
        <v>5</v>
      </c>
      <c r="G2444" s="137" t="s">
        <v>28</v>
      </c>
      <c r="H2444" s="137" t="s">
        <v>341</v>
      </c>
      <c r="I2444" s="137">
        <v>514012736</v>
      </c>
      <c r="J2444" s="137" t="s">
        <v>192</v>
      </c>
      <c r="K2444" s="21">
        <v>46173.801261574074</v>
      </c>
      <c r="L2444" s="21">
        <v>46174.802129629628</v>
      </c>
      <c r="M2444" s="137" t="s">
        <v>347</v>
      </c>
      <c r="N2444" s="137" t="s">
        <v>196</v>
      </c>
      <c r="O2444" s="137" t="s">
        <v>41</v>
      </c>
      <c r="P2444" s="137">
        <v>0</v>
      </c>
      <c r="Q2444" s="137" t="s">
        <v>191</v>
      </c>
      <c r="R2444" s="137" t="s">
        <v>342</v>
      </c>
      <c r="S2444" s="137" t="s">
        <v>181</v>
      </c>
    </row>
    <row r="2445" spans="1:19" s="137" customFormat="1">
      <c r="A2445" s="137" t="s">
        <v>186</v>
      </c>
      <c r="B2445" s="137" t="s">
        <v>10</v>
      </c>
      <c r="C2445" s="137" t="s">
        <v>185</v>
      </c>
      <c r="D2445" s="137" t="s">
        <v>202</v>
      </c>
      <c r="E2445" s="137">
        <v>33277</v>
      </c>
      <c r="F2445" s="137" t="s">
        <v>5</v>
      </c>
      <c r="G2445" s="137" t="s">
        <v>28</v>
      </c>
      <c r="H2445" s="137" t="s">
        <v>341</v>
      </c>
      <c r="I2445" s="137">
        <v>514012736</v>
      </c>
      <c r="J2445" s="137" t="s">
        <v>192</v>
      </c>
      <c r="K2445" s="21">
        <v>46173.801261574074</v>
      </c>
      <c r="L2445" s="21">
        <v>46174.802129629628</v>
      </c>
      <c r="M2445" s="137" t="s">
        <v>352</v>
      </c>
      <c r="N2445" s="137" t="s">
        <v>352</v>
      </c>
      <c r="O2445" s="137" t="s">
        <v>35</v>
      </c>
      <c r="P2445" s="137">
        <v>0</v>
      </c>
      <c r="Q2445" s="137" t="s">
        <v>191</v>
      </c>
      <c r="R2445" s="137" t="s">
        <v>342</v>
      </c>
      <c r="S2445" s="137" t="s">
        <v>181</v>
      </c>
    </row>
    <row r="2446" spans="1:19" s="137" customFormat="1">
      <c r="A2446" s="137" t="s">
        <v>186</v>
      </c>
      <c r="B2446" s="137" t="s">
        <v>10</v>
      </c>
      <c r="C2446" s="137" t="s">
        <v>185</v>
      </c>
      <c r="D2446" s="137" t="s">
        <v>202</v>
      </c>
      <c r="E2446" s="137">
        <v>33277</v>
      </c>
      <c r="F2446" s="137" t="s">
        <v>5</v>
      </c>
      <c r="G2446" s="137" t="s">
        <v>28</v>
      </c>
      <c r="H2446" s="137" t="s">
        <v>341</v>
      </c>
      <c r="I2446" s="137">
        <v>514012736</v>
      </c>
      <c r="J2446" s="137" t="s">
        <v>192</v>
      </c>
      <c r="K2446" s="21">
        <v>46173.801261574074</v>
      </c>
      <c r="L2446" s="21">
        <v>46174.802129629628</v>
      </c>
      <c r="M2446" s="137" t="s">
        <v>353</v>
      </c>
      <c r="N2446" s="137" t="s">
        <v>197</v>
      </c>
      <c r="O2446" s="137" t="s">
        <v>41</v>
      </c>
      <c r="P2446" s="137">
        <v>0</v>
      </c>
      <c r="Q2446" s="137" t="s">
        <v>191</v>
      </c>
      <c r="R2446" s="137" t="s">
        <v>342</v>
      </c>
      <c r="S2446" s="137" t="s">
        <v>181</v>
      </c>
    </row>
    <row r="2447" spans="1:19" s="137" customFormat="1">
      <c r="A2447" s="137" t="s">
        <v>186</v>
      </c>
      <c r="B2447" s="137" t="s">
        <v>10</v>
      </c>
      <c r="C2447" s="137" t="s">
        <v>185</v>
      </c>
      <c r="D2447" s="137" t="s">
        <v>202</v>
      </c>
      <c r="E2447" s="137">
        <v>33277</v>
      </c>
      <c r="F2447" s="137" t="s">
        <v>5</v>
      </c>
      <c r="G2447" s="137" t="s">
        <v>28</v>
      </c>
      <c r="H2447" s="137" t="s">
        <v>341</v>
      </c>
      <c r="I2447" s="137">
        <v>514012736</v>
      </c>
      <c r="J2447" s="137" t="s">
        <v>192</v>
      </c>
      <c r="K2447" s="21">
        <v>46173.801261574074</v>
      </c>
      <c r="L2447" s="21">
        <v>46174.802129629628</v>
      </c>
      <c r="M2447" s="137" t="s">
        <v>353</v>
      </c>
      <c r="N2447" s="137" t="s">
        <v>330</v>
      </c>
      <c r="O2447" s="137" t="s">
        <v>41</v>
      </c>
      <c r="P2447" s="137">
        <v>0</v>
      </c>
      <c r="Q2447" s="137" t="s">
        <v>191</v>
      </c>
      <c r="R2447" s="137" t="s">
        <v>342</v>
      </c>
      <c r="S2447" s="137" t="s">
        <v>181</v>
      </c>
    </row>
    <row r="2448" spans="1:19" s="137" customFormat="1">
      <c r="A2448" s="137" t="s">
        <v>186</v>
      </c>
      <c r="B2448" s="137" t="s">
        <v>10</v>
      </c>
      <c r="C2448" s="137" t="s">
        <v>185</v>
      </c>
      <c r="D2448" s="137" t="s">
        <v>202</v>
      </c>
      <c r="E2448" s="137">
        <v>33277</v>
      </c>
      <c r="F2448" s="137" t="s">
        <v>5</v>
      </c>
      <c r="G2448" s="137" t="s">
        <v>28</v>
      </c>
      <c r="H2448" s="137" t="s">
        <v>341</v>
      </c>
      <c r="I2448" s="137">
        <v>514012736</v>
      </c>
      <c r="J2448" s="137" t="s">
        <v>192</v>
      </c>
      <c r="K2448" s="21">
        <v>46173.801261574074</v>
      </c>
      <c r="L2448" s="21">
        <v>46174.802129629628</v>
      </c>
      <c r="M2448" s="137" t="s">
        <v>353</v>
      </c>
      <c r="N2448" s="137" t="s">
        <v>354</v>
      </c>
      <c r="O2448" s="137" t="s">
        <v>39</v>
      </c>
      <c r="P2448" s="137">
        <v>0</v>
      </c>
      <c r="Q2448" s="137" t="s">
        <v>191</v>
      </c>
      <c r="R2448" s="137" t="s">
        <v>342</v>
      </c>
      <c r="S2448" s="137" t="s">
        <v>181</v>
      </c>
    </row>
    <row r="2449" spans="1:19" s="137" customFormat="1">
      <c r="A2449" s="137" t="s">
        <v>186</v>
      </c>
      <c r="B2449" s="137" t="s">
        <v>10</v>
      </c>
      <c r="C2449" s="137" t="s">
        <v>185</v>
      </c>
      <c r="D2449" s="137" t="s">
        <v>202</v>
      </c>
      <c r="E2449" s="137">
        <v>33277</v>
      </c>
      <c r="F2449" s="137" t="s">
        <v>5</v>
      </c>
      <c r="G2449" s="137" t="s">
        <v>28</v>
      </c>
      <c r="H2449" s="137" t="s">
        <v>341</v>
      </c>
      <c r="I2449" s="137">
        <v>514012736</v>
      </c>
      <c r="J2449" s="137" t="s">
        <v>192</v>
      </c>
      <c r="K2449" s="21">
        <v>46173.801261574074</v>
      </c>
      <c r="L2449" s="21">
        <v>46174.802129629628</v>
      </c>
      <c r="M2449" s="137" t="s">
        <v>353</v>
      </c>
      <c r="N2449" s="137" t="s">
        <v>355</v>
      </c>
      <c r="O2449" s="137" t="s">
        <v>35</v>
      </c>
      <c r="P2449" s="137">
        <v>0</v>
      </c>
      <c r="Q2449" s="137" t="s">
        <v>191</v>
      </c>
      <c r="R2449" s="137" t="s">
        <v>342</v>
      </c>
      <c r="S2449" s="137" t="s">
        <v>181</v>
      </c>
    </row>
    <row r="2450" spans="1:19" s="137" customFormat="1">
      <c r="A2450" s="137" t="s">
        <v>186</v>
      </c>
      <c r="B2450" s="137" t="s">
        <v>10</v>
      </c>
      <c r="C2450" s="137" t="s">
        <v>185</v>
      </c>
      <c r="D2450" s="137" t="s">
        <v>202</v>
      </c>
      <c r="E2450" s="137">
        <v>33277</v>
      </c>
      <c r="F2450" s="137" t="s">
        <v>5</v>
      </c>
      <c r="G2450" s="137" t="s">
        <v>28</v>
      </c>
      <c r="H2450" s="137" t="s">
        <v>341</v>
      </c>
      <c r="I2450" s="137">
        <v>514012736</v>
      </c>
      <c r="J2450" s="137" t="s">
        <v>192</v>
      </c>
      <c r="K2450" s="21">
        <v>46173.801261574074</v>
      </c>
      <c r="L2450" s="21">
        <v>46174.802129629628</v>
      </c>
      <c r="M2450" s="137" t="s">
        <v>353</v>
      </c>
      <c r="N2450" s="137" t="s">
        <v>356</v>
      </c>
      <c r="O2450" s="137" t="s">
        <v>39</v>
      </c>
      <c r="P2450" s="137">
        <v>0</v>
      </c>
      <c r="Q2450" s="137" t="s">
        <v>191</v>
      </c>
      <c r="R2450" s="137" t="s">
        <v>342</v>
      </c>
      <c r="S2450" s="137" t="s">
        <v>181</v>
      </c>
    </row>
    <row r="2451" spans="1:19" s="137" customFormat="1">
      <c r="A2451" s="137" t="s">
        <v>186</v>
      </c>
      <c r="B2451" s="137" t="s">
        <v>10</v>
      </c>
      <c r="C2451" s="137" t="s">
        <v>185</v>
      </c>
      <c r="D2451" s="137" t="s">
        <v>202</v>
      </c>
      <c r="E2451" s="137">
        <v>33277</v>
      </c>
      <c r="F2451" s="137" t="s">
        <v>5</v>
      </c>
      <c r="G2451" s="137" t="s">
        <v>28</v>
      </c>
      <c r="H2451" s="137" t="s">
        <v>341</v>
      </c>
      <c r="I2451" s="137">
        <v>514012736</v>
      </c>
      <c r="J2451" s="137" t="s">
        <v>192</v>
      </c>
      <c r="K2451" s="21">
        <v>46173.801261574074</v>
      </c>
      <c r="L2451" s="21">
        <v>46174.802129629628</v>
      </c>
      <c r="M2451" s="137" t="s">
        <v>353</v>
      </c>
      <c r="N2451" s="137" t="s">
        <v>357</v>
      </c>
      <c r="O2451" s="137" t="s">
        <v>39</v>
      </c>
      <c r="P2451" s="137">
        <v>0</v>
      </c>
      <c r="Q2451" s="137" t="s">
        <v>191</v>
      </c>
      <c r="R2451" s="137" t="s">
        <v>342</v>
      </c>
      <c r="S2451" s="137" t="s">
        <v>181</v>
      </c>
    </row>
    <row r="2452" spans="1:19" s="137" customFormat="1">
      <c r="A2452" s="137" t="s">
        <v>186</v>
      </c>
      <c r="B2452" s="137" t="s">
        <v>10</v>
      </c>
      <c r="C2452" s="137" t="s">
        <v>185</v>
      </c>
      <c r="D2452" s="137" t="s">
        <v>202</v>
      </c>
      <c r="E2452" s="137">
        <v>33277</v>
      </c>
      <c r="F2452" s="137" t="s">
        <v>5</v>
      </c>
      <c r="G2452" s="137" t="s">
        <v>28</v>
      </c>
      <c r="H2452" s="137" t="s">
        <v>341</v>
      </c>
      <c r="I2452" s="137">
        <v>514012736</v>
      </c>
      <c r="J2452" s="137" t="s">
        <v>192</v>
      </c>
      <c r="K2452" s="21">
        <v>46173.801261574074</v>
      </c>
      <c r="L2452" s="21">
        <v>46174.802129629628</v>
      </c>
      <c r="M2452" s="137" t="s">
        <v>358</v>
      </c>
      <c r="N2452" s="137" t="s">
        <v>359</v>
      </c>
      <c r="O2452" s="137" t="s">
        <v>39</v>
      </c>
      <c r="P2452" s="137">
        <v>0</v>
      </c>
      <c r="Q2452" s="137" t="s">
        <v>191</v>
      </c>
      <c r="R2452" s="137" t="s">
        <v>342</v>
      </c>
      <c r="S2452" s="137" t="s">
        <v>181</v>
      </c>
    </row>
    <row r="2453" spans="1:19" s="137" customFormat="1">
      <c r="A2453" s="137" t="s">
        <v>186</v>
      </c>
      <c r="B2453" s="137" t="s">
        <v>10</v>
      </c>
      <c r="C2453" s="137" t="s">
        <v>185</v>
      </c>
      <c r="D2453" s="137" t="s">
        <v>202</v>
      </c>
      <c r="E2453" s="137">
        <v>33277</v>
      </c>
      <c r="F2453" s="137" t="s">
        <v>5</v>
      </c>
      <c r="G2453" s="137" t="s">
        <v>28</v>
      </c>
      <c r="H2453" s="137" t="s">
        <v>341</v>
      </c>
      <c r="I2453" s="137">
        <v>514012736</v>
      </c>
      <c r="J2453" s="137" t="s">
        <v>192</v>
      </c>
      <c r="K2453" s="21">
        <v>46173.801261574074</v>
      </c>
      <c r="L2453" s="21">
        <v>46174.802129629628</v>
      </c>
      <c r="M2453" s="137" t="s">
        <v>358</v>
      </c>
      <c r="N2453" s="137" t="s">
        <v>360</v>
      </c>
      <c r="O2453" s="137" t="s">
        <v>35</v>
      </c>
      <c r="P2453" s="137">
        <v>0</v>
      </c>
      <c r="Q2453" s="137" t="s">
        <v>191</v>
      </c>
      <c r="R2453" s="137" t="s">
        <v>342</v>
      </c>
      <c r="S2453" s="137" t="s">
        <v>181</v>
      </c>
    </row>
    <row r="2454" spans="1:19" s="137" customFormat="1">
      <c r="A2454" s="137" t="s">
        <v>186</v>
      </c>
      <c r="B2454" s="137" t="s">
        <v>10</v>
      </c>
      <c r="C2454" s="137" t="s">
        <v>185</v>
      </c>
      <c r="D2454" s="137" t="s">
        <v>202</v>
      </c>
      <c r="E2454" s="137">
        <v>33277</v>
      </c>
      <c r="F2454" s="137" t="s">
        <v>5</v>
      </c>
      <c r="G2454" s="137" t="s">
        <v>28</v>
      </c>
      <c r="H2454" s="137" t="s">
        <v>341</v>
      </c>
      <c r="I2454" s="137">
        <v>514012736</v>
      </c>
      <c r="J2454" s="137" t="s">
        <v>192</v>
      </c>
      <c r="K2454" s="21">
        <v>46173.801261574074</v>
      </c>
      <c r="L2454" s="21">
        <v>46174.802129629628</v>
      </c>
      <c r="M2454" s="137" t="s">
        <v>358</v>
      </c>
      <c r="N2454" s="137" t="s">
        <v>361</v>
      </c>
      <c r="O2454" s="137" t="s">
        <v>41</v>
      </c>
      <c r="P2454" s="137">
        <v>0</v>
      </c>
      <c r="Q2454" s="137" t="s">
        <v>191</v>
      </c>
      <c r="R2454" s="137" t="s">
        <v>342</v>
      </c>
      <c r="S2454" s="137" t="s">
        <v>181</v>
      </c>
    </row>
    <row r="2455" spans="1:19" s="137" customFormat="1">
      <c r="A2455" s="137" t="s">
        <v>186</v>
      </c>
      <c r="B2455" s="137" t="s">
        <v>10</v>
      </c>
      <c r="C2455" s="137" t="s">
        <v>185</v>
      </c>
      <c r="D2455" s="137" t="s">
        <v>202</v>
      </c>
      <c r="E2455" s="137">
        <v>33277</v>
      </c>
      <c r="F2455" s="137" t="s">
        <v>5</v>
      </c>
      <c r="G2455" s="137" t="s">
        <v>28</v>
      </c>
      <c r="H2455" s="137" t="s">
        <v>341</v>
      </c>
      <c r="I2455" s="137">
        <v>514012736</v>
      </c>
      <c r="J2455" s="137" t="s">
        <v>192</v>
      </c>
      <c r="K2455" s="21">
        <v>46173.801261574074</v>
      </c>
      <c r="L2455" s="21">
        <v>46174.802129629628</v>
      </c>
      <c r="M2455" s="137" t="s">
        <v>362</v>
      </c>
      <c r="N2455" s="137" t="s">
        <v>363</v>
      </c>
      <c r="O2455" s="137" t="s">
        <v>37</v>
      </c>
      <c r="P2455" s="137">
        <v>0</v>
      </c>
      <c r="Q2455" s="137" t="s">
        <v>191</v>
      </c>
      <c r="R2455" s="137" t="s">
        <v>342</v>
      </c>
      <c r="S2455" s="137" t="s">
        <v>181</v>
      </c>
    </row>
    <row r="2456" spans="1:19" s="137" customFormat="1">
      <c r="A2456" s="137" t="s">
        <v>186</v>
      </c>
      <c r="B2456" s="137" t="s">
        <v>10</v>
      </c>
      <c r="C2456" s="137" t="s">
        <v>185</v>
      </c>
      <c r="D2456" s="137" t="s">
        <v>202</v>
      </c>
      <c r="E2456" s="137">
        <v>33277</v>
      </c>
      <c r="F2456" s="137" t="s">
        <v>5</v>
      </c>
      <c r="G2456" s="137" t="s">
        <v>28</v>
      </c>
      <c r="H2456" s="137" t="s">
        <v>341</v>
      </c>
      <c r="I2456" s="137">
        <v>514012736</v>
      </c>
      <c r="J2456" s="137" t="s">
        <v>192</v>
      </c>
      <c r="K2456" s="21">
        <v>46173.801261574074</v>
      </c>
      <c r="L2456" s="21">
        <v>46174.802129629628</v>
      </c>
      <c r="M2456" s="137" t="s">
        <v>364</v>
      </c>
      <c r="N2456" s="137" t="s">
        <v>365</v>
      </c>
      <c r="O2456" s="137" t="s">
        <v>35</v>
      </c>
      <c r="P2456" s="137">
        <v>0</v>
      </c>
      <c r="Q2456" s="137" t="s">
        <v>191</v>
      </c>
      <c r="R2456" s="137" t="s">
        <v>342</v>
      </c>
      <c r="S2456" s="137" t="s">
        <v>181</v>
      </c>
    </row>
    <row r="2457" spans="1:19" s="137" customFormat="1">
      <c r="A2457" s="137" t="s">
        <v>186</v>
      </c>
      <c r="B2457" s="137" t="s">
        <v>10</v>
      </c>
      <c r="C2457" s="137" t="s">
        <v>185</v>
      </c>
      <c r="D2457" s="137" t="s">
        <v>202</v>
      </c>
      <c r="E2457" s="137">
        <v>33277</v>
      </c>
      <c r="F2457" s="137" t="s">
        <v>5</v>
      </c>
      <c r="G2457" s="137" t="s">
        <v>28</v>
      </c>
      <c r="H2457" s="137" t="s">
        <v>341</v>
      </c>
      <c r="I2457" s="137">
        <v>514012736</v>
      </c>
      <c r="J2457" s="137" t="s">
        <v>192</v>
      </c>
      <c r="K2457" s="21">
        <v>46173.801261574074</v>
      </c>
      <c r="L2457" s="21">
        <v>46174.802129629628</v>
      </c>
      <c r="M2457" s="137" t="s">
        <v>364</v>
      </c>
      <c r="N2457" s="137" t="s">
        <v>366</v>
      </c>
      <c r="O2457" s="137" t="s">
        <v>35</v>
      </c>
      <c r="P2457" s="137">
        <v>0</v>
      </c>
      <c r="Q2457" s="137" t="s">
        <v>191</v>
      </c>
      <c r="R2457" s="137" t="s">
        <v>342</v>
      </c>
      <c r="S2457" s="137" t="s">
        <v>181</v>
      </c>
    </row>
    <row r="2458" spans="1:19" s="137" customFormat="1">
      <c r="A2458" s="137" t="s">
        <v>186</v>
      </c>
      <c r="B2458" s="137" t="s">
        <v>10</v>
      </c>
      <c r="C2458" s="137" t="s">
        <v>185</v>
      </c>
      <c r="D2458" s="137" t="s">
        <v>202</v>
      </c>
      <c r="E2458" s="137">
        <v>33277</v>
      </c>
      <c r="F2458" s="137" t="s">
        <v>5</v>
      </c>
      <c r="G2458" s="137" t="s">
        <v>28</v>
      </c>
      <c r="H2458" s="137" t="s">
        <v>341</v>
      </c>
      <c r="I2458" s="137">
        <v>514012736</v>
      </c>
      <c r="J2458" s="137" t="s">
        <v>192</v>
      </c>
      <c r="K2458" s="21">
        <v>46173.801261574074</v>
      </c>
      <c r="L2458" s="21">
        <v>46174.802129629628</v>
      </c>
      <c r="M2458" s="137" t="s">
        <v>364</v>
      </c>
      <c r="N2458" s="137" t="s">
        <v>367</v>
      </c>
      <c r="O2458" s="137" t="s">
        <v>41</v>
      </c>
      <c r="P2458" s="137">
        <v>0</v>
      </c>
      <c r="Q2458" s="137" t="s">
        <v>191</v>
      </c>
      <c r="R2458" s="137" t="s">
        <v>342</v>
      </c>
      <c r="S2458" s="137" t="s">
        <v>181</v>
      </c>
    </row>
    <row r="2459" spans="1:19" s="137" customFormat="1">
      <c r="A2459" s="137" t="s">
        <v>186</v>
      </c>
      <c r="B2459" s="137" t="s">
        <v>10</v>
      </c>
      <c r="C2459" s="137" t="s">
        <v>185</v>
      </c>
      <c r="D2459" s="137" t="s">
        <v>384</v>
      </c>
      <c r="E2459" s="137">
        <v>32962</v>
      </c>
      <c r="F2459" s="137" t="s">
        <v>5</v>
      </c>
      <c r="G2459" s="137" t="s">
        <v>28</v>
      </c>
      <c r="H2459" s="137" t="s">
        <v>341</v>
      </c>
      <c r="I2459" s="137">
        <v>514013329</v>
      </c>
      <c r="J2459" s="137" t="s">
        <v>192</v>
      </c>
      <c r="K2459" s="21">
        <v>46172.805960648147</v>
      </c>
      <c r="L2459" s="21">
        <v>46174.806805555556</v>
      </c>
      <c r="M2459" s="137" t="s">
        <v>287</v>
      </c>
      <c r="N2459" s="137" t="s">
        <v>287</v>
      </c>
      <c r="O2459" s="137" t="s">
        <v>35</v>
      </c>
      <c r="P2459" s="137">
        <v>0</v>
      </c>
      <c r="Q2459" s="137" t="s">
        <v>191</v>
      </c>
      <c r="R2459" s="137" t="s">
        <v>342</v>
      </c>
    </row>
    <row r="2460" spans="1:19" s="137" customFormat="1">
      <c r="A2460" s="137" t="s">
        <v>186</v>
      </c>
      <c r="B2460" s="137" t="s">
        <v>10</v>
      </c>
      <c r="C2460" s="137" t="s">
        <v>185</v>
      </c>
      <c r="D2460" s="137" t="s">
        <v>384</v>
      </c>
      <c r="E2460" s="137">
        <v>32962</v>
      </c>
      <c r="F2460" s="137" t="s">
        <v>5</v>
      </c>
      <c r="G2460" s="137" t="s">
        <v>28</v>
      </c>
      <c r="H2460" s="137" t="s">
        <v>341</v>
      </c>
      <c r="I2460" s="137">
        <v>514013329</v>
      </c>
      <c r="J2460" s="137" t="s">
        <v>192</v>
      </c>
      <c r="K2460" s="21">
        <v>46172.805960648147</v>
      </c>
      <c r="L2460" s="21">
        <v>46174.806805555556</v>
      </c>
      <c r="M2460" s="137" t="s">
        <v>343</v>
      </c>
      <c r="N2460" s="137" t="s">
        <v>288</v>
      </c>
      <c r="O2460" s="137" t="s">
        <v>39</v>
      </c>
      <c r="P2460" s="137">
        <v>0</v>
      </c>
      <c r="Q2460" s="137" t="s">
        <v>191</v>
      </c>
      <c r="R2460" s="137" t="s">
        <v>342</v>
      </c>
    </row>
    <row r="2461" spans="1:19" s="137" customFormat="1">
      <c r="A2461" s="137" t="s">
        <v>186</v>
      </c>
      <c r="B2461" s="137" t="s">
        <v>10</v>
      </c>
      <c r="C2461" s="137" t="s">
        <v>185</v>
      </c>
      <c r="D2461" s="137" t="s">
        <v>384</v>
      </c>
      <c r="E2461" s="137">
        <v>32962</v>
      </c>
      <c r="F2461" s="137" t="s">
        <v>5</v>
      </c>
      <c r="G2461" s="137" t="s">
        <v>28</v>
      </c>
      <c r="H2461" s="137" t="s">
        <v>341</v>
      </c>
      <c r="I2461" s="137">
        <v>514013329</v>
      </c>
      <c r="J2461" s="137" t="s">
        <v>192</v>
      </c>
      <c r="K2461" s="21">
        <v>46172.805960648147</v>
      </c>
      <c r="L2461" s="21">
        <v>46174.806805555556</v>
      </c>
      <c r="M2461" s="137" t="s">
        <v>343</v>
      </c>
      <c r="N2461" s="137" t="s">
        <v>193</v>
      </c>
      <c r="O2461" s="137" t="s">
        <v>35</v>
      </c>
      <c r="P2461" s="137">
        <v>0</v>
      </c>
      <c r="Q2461" s="137" t="s">
        <v>191</v>
      </c>
      <c r="R2461" s="137" t="s">
        <v>342</v>
      </c>
    </row>
    <row r="2462" spans="1:19" s="137" customFormat="1">
      <c r="A2462" s="137" t="s">
        <v>186</v>
      </c>
      <c r="B2462" s="137" t="s">
        <v>10</v>
      </c>
      <c r="C2462" s="137" t="s">
        <v>185</v>
      </c>
      <c r="D2462" s="137" t="s">
        <v>384</v>
      </c>
      <c r="E2462" s="137">
        <v>32962</v>
      </c>
      <c r="F2462" s="137" t="s">
        <v>5</v>
      </c>
      <c r="G2462" s="137" t="s">
        <v>28</v>
      </c>
      <c r="H2462" s="137" t="s">
        <v>341</v>
      </c>
      <c r="I2462" s="137">
        <v>514013329</v>
      </c>
      <c r="J2462" s="137" t="s">
        <v>192</v>
      </c>
      <c r="K2462" s="21">
        <v>46172.805960648147</v>
      </c>
      <c r="L2462" s="21">
        <v>46174.806805555556</v>
      </c>
      <c r="M2462" s="137" t="s">
        <v>344</v>
      </c>
      <c r="N2462" s="137" t="s">
        <v>345</v>
      </c>
      <c r="O2462" s="137" t="s">
        <v>39</v>
      </c>
      <c r="P2462" s="137">
        <v>0</v>
      </c>
      <c r="Q2462" s="137" t="s">
        <v>191</v>
      </c>
      <c r="R2462" s="137" t="s">
        <v>342</v>
      </c>
    </row>
    <row r="2463" spans="1:19" s="137" customFormat="1">
      <c r="A2463" s="137" t="s">
        <v>186</v>
      </c>
      <c r="B2463" s="137" t="s">
        <v>10</v>
      </c>
      <c r="C2463" s="137" t="s">
        <v>185</v>
      </c>
      <c r="D2463" s="137" t="s">
        <v>384</v>
      </c>
      <c r="E2463" s="137">
        <v>32962</v>
      </c>
      <c r="F2463" s="137" t="s">
        <v>5</v>
      </c>
      <c r="G2463" s="137" t="s">
        <v>28</v>
      </c>
      <c r="H2463" s="137" t="s">
        <v>341</v>
      </c>
      <c r="I2463" s="137">
        <v>514013329</v>
      </c>
      <c r="J2463" s="137" t="s">
        <v>192</v>
      </c>
      <c r="K2463" s="21">
        <v>46172.805960648147</v>
      </c>
      <c r="L2463" s="21">
        <v>46174.806805555556</v>
      </c>
      <c r="M2463" s="137" t="s">
        <v>344</v>
      </c>
      <c r="N2463" s="137" t="s">
        <v>346</v>
      </c>
      <c r="O2463" s="137" t="s">
        <v>39</v>
      </c>
      <c r="P2463" s="137">
        <v>0</v>
      </c>
      <c r="Q2463" s="137" t="s">
        <v>191</v>
      </c>
      <c r="R2463" s="137" t="s">
        <v>342</v>
      </c>
    </row>
    <row r="2464" spans="1:19" s="137" customFormat="1">
      <c r="A2464" s="137" t="s">
        <v>186</v>
      </c>
      <c r="B2464" s="137" t="s">
        <v>10</v>
      </c>
      <c r="C2464" s="137" t="s">
        <v>185</v>
      </c>
      <c r="D2464" s="137" t="s">
        <v>384</v>
      </c>
      <c r="E2464" s="137">
        <v>32962</v>
      </c>
      <c r="F2464" s="137" t="s">
        <v>5</v>
      </c>
      <c r="G2464" s="137" t="s">
        <v>28</v>
      </c>
      <c r="H2464" s="137" t="s">
        <v>341</v>
      </c>
      <c r="I2464" s="137">
        <v>514013329</v>
      </c>
      <c r="J2464" s="137" t="s">
        <v>192</v>
      </c>
      <c r="K2464" s="21">
        <v>46172.805960648147</v>
      </c>
      <c r="L2464" s="21">
        <v>46174.806805555556</v>
      </c>
      <c r="M2464" s="137" t="s">
        <v>347</v>
      </c>
      <c r="N2464" s="137" t="s">
        <v>348</v>
      </c>
      <c r="O2464" s="137" t="s">
        <v>41</v>
      </c>
      <c r="P2464" s="137">
        <v>0</v>
      </c>
      <c r="Q2464" s="137" t="s">
        <v>191</v>
      </c>
      <c r="R2464" s="137" t="s">
        <v>342</v>
      </c>
    </row>
    <row r="2465" spans="1:18" s="137" customFormat="1">
      <c r="A2465" s="137" t="s">
        <v>186</v>
      </c>
      <c r="B2465" s="137" t="s">
        <v>10</v>
      </c>
      <c r="C2465" s="137" t="s">
        <v>185</v>
      </c>
      <c r="D2465" s="137" t="s">
        <v>384</v>
      </c>
      <c r="E2465" s="137">
        <v>32962</v>
      </c>
      <c r="F2465" s="137" t="s">
        <v>5</v>
      </c>
      <c r="G2465" s="137" t="s">
        <v>28</v>
      </c>
      <c r="H2465" s="137" t="s">
        <v>341</v>
      </c>
      <c r="I2465" s="137">
        <v>514013329</v>
      </c>
      <c r="J2465" s="137" t="s">
        <v>192</v>
      </c>
      <c r="K2465" s="21">
        <v>46172.805960648147</v>
      </c>
      <c r="L2465" s="21">
        <v>46174.806805555556</v>
      </c>
      <c r="M2465" s="137" t="s">
        <v>347</v>
      </c>
      <c r="N2465" s="137" t="s">
        <v>349</v>
      </c>
      <c r="O2465" s="137" t="s">
        <v>39</v>
      </c>
      <c r="P2465" s="137">
        <v>0</v>
      </c>
      <c r="Q2465" s="137" t="s">
        <v>191</v>
      </c>
      <c r="R2465" s="137" t="s">
        <v>342</v>
      </c>
    </row>
    <row r="2466" spans="1:18" s="137" customFormat="1">
      <c r="A2466" s="137" t="s">
        <v>186</v>
      </c>
      <c r="B2466" s="137" t="s">
        <v>10</v>
      </c>
      <c r="C2466" s="137" t="s">
        <v>185</v>
      </c>
      <c r="D2466" s="137" t="s">
        <v>384</v>
      </c>
      <c r="E2466" s="137">
        <v>32962</v>
      </c>
      <c r="F2466" s="137" t="s">
        <v>5</v>
      </c>
      <c r="G2466" s="137" t="s">
        <v>28</v>
      </c>
      <c r="H2466" s="137" t="s">
        <v>341</v>
      </c>
      <c r="I2466" s="137">
        <v>514013329</v>
      </c>
      <c r="J2466" s="137" t="s">
        <v>192</v>
      </c>
      <c r="K2466" s="21">
        <v>46172.805960648147</v>
      </c>
      <c r="L2466" s="21">
        <v>46174.806805555556</v>
      </c>
      <c r="M2466" s="137" t="s">
        <v>347</v>
      </c>
      <c r="N2466" s="137" t="s">
        <v>329</v>
      </c>
      <c r="O2466" s="137" t="s">
        <v>35</v>
      </c>
      <c r="P2466" s="137">
        <v>0</v>
      </c>
      <c r="Q2466" s="137" t="s">
        <v>191</v>
      </c>
      <c r="R2466" s="137" t="s">
        <v>342</v>
      </c>
    </row>
    <row r="2467" spans="1:18" s="137" customFormat="1">
      <c r="A2467" s="137" t="s">
        <v>186</v>
      </c>
      <c r="B2467" s="137" t="s">
        <v>10</v>
      </c>
      <c r="C2467" s="137" t="s">
        <v>185</v>
      </c>
      <c r="D2467" s="137" t="s">
        <v>384</v>
      </c>
      <c r="E2467" s="137">
        <v>32962</v>
      </c>
      <c r="F2467" s="137" t="s">
        <v>5</v>
      </c>
      <c r="G2467" s="137" t="s">
        <v>28</v>
      </c>
      <c r="H2467" s="137" t="s">
        <v>341</v>
      </c>
      <c r="I2467" s="137">
        <v>514013329</v>
      </c>
      <c r="J2467" s="137" t="s">
        <v>192</v>
      </c>
      <c r="K2467" s="21">
        <v>46172.805960648147</v>
      </c>
      <c r="L2467" s="21">
        <v>46174.806805555556</v>
      </c>
      <c r="M2467" s="137" t="s">
        <v>347</v>
      </c>
      <c r="N2467" s="137" t="s">
        <v>194</v>
      </c>
      <c r="O2467" s="137" t="s">
        <v>41</v>
      </c>
      <c r="P2467" s="137">
        <v>0</v>
      </c>
      <c r="Q2467" s="137" t="s">
        <v>191</v>
      </c>
      <c r="R2467" s="137" t="s">
        <v>342</v>
      </c>
    </row>
    <row r="2468" spans="1:18" s="137" customFormat="1">
      <c r="A2468" s="137" t="s">
        <v>186</v>
      </c>
      <c r="B2468" s="137" t="s">
        <v>10</v>
      </c>
      <c r="C2468" s="137" t="s">
        <v>185</v>
      </c>
      <c r="D2468" s="137" t="s">
        <v>384</v>
      </c>
      <c r="E2468" s="137">
        <v>32962</v>
      </c>
      <c r="F2468" s="137" t="s">
        <v>5</v>
      </c>
      <c r="G2468" s="137" t="s">
        <v>28</v>
      </c>
      <c r="H2468" s="137" t="s">
        <v>341</v>
      </c>
      <c r="I2468" s="137">
        <v>514013329</v>
      </c>
      <c r="J2468" s="137" t="s">
        <v>192</v>
      </c>
      <c r="K2468" s="21">
        <v>46172.805960648147</v>
      </c>
      <c r="L2468" s="21">
        <v>46174.806805555556</v>
      </c>
      <c r="M2468" s="137" t="s">
        <v>347</v>
      </c>
      <c r="N2468" s="137" t="s">
        <v>350</v>
      </c>
      <c r="O2468" s="137" t="s">
        <v>39</v>
      </c>
      <c r="P2468" s="137">
        <v>0</v>
      </c>
      <c r="Q2468" s="137" t="s">
        <v>191</v>
      </c>
      <c r="R2468" s="137" t="s">
        <v>342</v>
      </c>
    </row>
    <row r="2469" spans="1:18" s="137" customFormat="1">
      <c r="A2469" s="137" t="s">
        <v>186</v>
      </c>
      <c r="B2469" s="137" t="s">
        <v>10</v>
      </c>
      <c r="C2469" s="137" t="s">
        <v>185</v>
      </c>
      <c r="D2469" s="137" t="s">
        <v>384</v>
      </c>
      <c r="E2469" s="137">
        <v>32962</v>
      </c>
      <c r="F2469" s="137" t="s">
        <v>5</v>
      </c>
      <c r="G2469" s="137" t="s">
        <v>28</v>
      </c>
      <c r="H2469" s="137" t="s">
        <v>341</v>
      </c>
      <c r="I2469" s="137">
        <v>514013329</v>
      </c>
      <c r="J2469" s="137" t="s">
        <v>192</v>
      </c>
      <c r="K2469" s="21">
        <v>46172.805960648147</v>
      </c>
      <c r="L2469" s="21">
        <v>46174.806805555556</v>
      </c>
      <c r="M2469" s="137" t="s">
        <v>347</v>
      </c>
      <c r="N2469" s="137" t="s">
        <v>195</v>
      </c>
      <c r="O2469" s="137" t="s">
        <v>41</v>
      </c>
      <c r="P2469" s="137">
        <v>0</v>
      </c>
      <c r="Q2469" s="137" t="s">
        <v>191</v>
      </c>
      <c r="R2469" s="137" t="s">
        <v>342</v>
      </c>
    </row>
    <row r="2470" spans="1:18" s="137" customFormat="1">
      <c r="A2470" s="137" t="s">
        <v>186</v>
      </c>
      <c r="B2470" s="137" t="s">
        <v>10</v>
      </c>
      <c r="C2470" s="137" t="s">
        <v>185</v>
      </c>
      <c r="D2470" s="137" t="s">
        <v>384</v>
      </c>
      <c r="E2470" s="137">
        <v>32962</v>
      </c>
      <c r="F2470" s="137" t="s">
        <v>5</v>
      </c>
      <c r="G2470" s="137" t="s">
        <v>28</v>
      </c>
      <c r="H2470" s="137" t="s">
        <v>341</v>
      </c>
      <c r="I2470" s="137">
        <v>514013329</v>
      </c>
      <c r="J2470" s="137" t="s">
        <v>192</v>
      </c>
      <c r="K2470" s="21">
        <v>46172.805960648147</v>
      </c>
      <c r="L2470" s="21">
        <v>46174.806805555556</v>
      </c>
      <c r="M2470" s="137" t="s">
        <v>347</v>
      </c>
      <c r="N2470" s="137" t="s">
        <v>351</v>
      </c>
      <c r="O2470" s="137" t="s">
        <v>35</v>
      </c>
      <c r="P2470" s="137">
        <v>0</v>
      </c>
      <c r="Q2470" s="137" t="s">
        <v>191</v>
      </c>
      <c r="R2470" s="137" t="s">
        <v>342</v>
      </c>
    </row>
    <row r="2471" spans="1:18" s="137" customFormat="1">
      <c r="A2471" s="137" t="s">
        <v>186</v>
      </c>
      <c r="B2471" s="137" t="s">
        <v>10</v>
      </c>
      <c r="C2471" s="137" t="s">
        <v>185</v>
      </c>
      <c r="D2471" s="137" t="s">
        <v>384</v>
      </c>
      <c r="E2471" s="137">
        <v>32962</v>
      </c>
      <c r="F2471" s="137" t="s">
        <v>5</v>
      </c>
      <c r="G2471" s="137" t="s">
        <v>28</v>
      </c>
      <c r="H2471" s="137" t="s">
        <v>341</v>
      </c>
      <c r="I2471" s="137">
        <v>514013329</v>
      </c>
      <c r="J2471" s="137" t="s">
        <v>192</v>
      </c>
      <c r="K2471" s="21">
        <v>46172.805960648147</v>
      </c>
      <c r="L2471" s="21">
        <v>46174.806805555556</v>
      </c>
      <c r="M2471" s="137" t="s">
        <v>347</v>
      </c>
      <c r="N2471" s="137" t="s">
        <v>196</v>
      </c>
      <c r="O2471" s="137" t="s">
        <v>41</v>
      </c>
      <c r="P2471" s="137">
        <v>0</v>
      </c>
      <c r="Q2471" s="137" t="s">
        <v>191</v>
      </c>
      <c r="R2471" s="137" t="s">
        <v>342</v>
      </c>
    </row>
    <row r="2472" spans="1:18" s="137" customFormat="1">
      <c r="A2472" s="137" t="s">
        <v>186</v>
      </c>
      <c r="B2472" s="137" t="s">
        <v>10</v>
      </c>
      <c r="C2472" s="137" t="s">
        <v>185</v>
      </c>
      <c r="D2472" s="137" t="s">
        <v>384</v>
      </c>
      <c r="E2472" s="137">
        <v>32962</v>
      </c>
      <c r="F2472" s="137" t="s">
        <v>5</v>
      </c>
      <c r="G2472" s="137" t="s">
        <v>28</v>
      </c>
      <c r="H2472" s="137" t="s">
        <v>341</v>
      </c>
      <c r="I2472" s="137">
        <v>514013329</v>
      </c>
      <c r="J2472" s="137" t="s">
        <v>192</v>
      </c>
      <c r="K2472" s="21">
        <v>46172.805960648147</v>
      </c>
      <c r="L2472" s="21">
        <v>46174.806805555556</v>
      </c>
      <c r="M2472" s="137" t="s">
        <v>352</v>
      </c>
      <c r="N2472" s="137" t="s">
        <v>352</v>
      </c>
      <c r="O2472" s="137" t="s">
        <v>35</v>
      </c>
      <c r="P2472" s="137">
        <v>0</v>
      </c>
      <c r="Q2472" s="137" t="s">
        <v>191</v>
      </c>
      <c r="R2472" s="137" t="s">
        <v>342</v>
      </c>
    </row>
    <row r="2473" spans="1:18" s="137" customFormat="1">
      <c r="A2473" s="137" t="s">
        <v>186</v>
      </c>
      <c r="B2473" s="137" t="s">
        <v>10</v>
      </c>
      <c r="C2473" s="137" t="s">
        <v>185</v>
      </c>
      <c r="D2473" s="137" t="s">
        <v>384</v>
      </c>
      <c r="E2473" s="137">
        <v>32962</v>
      </c>
      <c r="F2473" s="137" t="s">
        <v>5</v>
      </c>
      <c r="G2473" s="137" t="s">
        <v>28</v>
      </c>
      <c r="H2473" s="137" t="s">
        <v>341</v>
      </c>
      <c r="I2473" s="137">
        <v>514013329</v>
      </c>
      <c r="J2473" s="137" t="s">
        <v>192</v>
      </c>
      <c r="K2473" s="21">
        <v>46172.805960648147</v>
      </c>
      <c r="L2473" s="21">
        <v>46174.806805555556</v>
      </c>
      <c r="M2473" s="137" t="s">
        <v>353</v>
      </c>
      <c r="N2473" s="137" t="s">
        <v>197</v>
      </c>
      <c r="O2473" s="137" t="s">
        <v>41</v>
      </c>
      <c r="P2473" s="137">
        <v>0</v>
      </c>
      <c r="Q2473" s="137" t="s">
        <v>191</v>
      </c>
      <c r="R2473" s="137" t="s">
        <v>342</v>
      </c>
    </row>
    <row r="2474" spans="1:18" s="137" customFormat="1">
      <c r="A2474" s="137" t="s">
        <v>186</v>
      </c>
      <c r="B2474" s="137" t="s">
        <v>10</v>
      </c>
      <c r="C2474" s="137" t="s">
        <v>185</v>
      </c>
      <c r="D2474" s="137" t="s">
        <v>384</v>
      </c>
      <c r="E2474" s="137">
        <v>32962</v>
      </c>
      <c r="F2474" s="137" t="s">
        <v>5</v>
      </c>
      <c r="G2474" s="137" t="s">
        <v>28</v>
      </c>
      <c r="H2474" s="137" t="s">
        <v>341</v>
      </c>
      <c r="I2474" s="137">
        <v>514013329</v>
      </c>
      <c r="J2474" s="137" t="s">
        <v>192</v>
      </c>
      <c r="K2474" s="21">
        <v>46172.805960648147</v>
      </c>
      <c r="L2474" s="21">
        <v>46174.806805555556</v>
      </c>
      <c r="M2474" s="137" t="s">
        <v>353</v>
      </c>
      <c r="N2474" s="137" t="s">
        <v>330</v>
      </c>
      <c r="O2474" s="137" t="s">
        <v>41</v>
      </c>
      <c r="P2474" s="137">
        <v>0</v>
      </c>
      <c r="Q2474" s="137" t="s">
        <v>191</v>
      </c>
      <c r="R2474" s="137" t="s">
        <v>342</v>
      </c>
    </row>
    <row r="2475" spans="1:18" s="137" customFormat="1">
      <c r="A2475" s="137" t="s">
        <v>186</v>
      </c>
      <c r="B2475" s="137" t="s">
        <v>10</v>
      </c>
      <c r="C2475" s="137" t="s">
        <v>185</v>
      </c>
      <c r="D2475" s="137" t="s">
        <v>384</v>
      </c>
      <c r="E2475" s="137">
        <v>32962</v>
      </c>
      <c r="F2475" s="137" t="s">
        <v>5</v>
      </c>
      <c r="G2475" s="137" t="s">
        <v>28</v>
      </c>
      <c r="H2475" s="137" t="s">
        <v>341</v>
      </c>
      <c r="I2475" s="137">
        <v>514013329</v>
      </c>
      <c r="J2475" s="137" t="s">
        <v>192</v>
      </c>
      <c r="K2475" s="21">
        <v>46172.805960648147</v>
      </c>
      <c r="L2475" s="21">
        <v>46174.806805555556</v>
      </c>
      <c r="M2475" s="137" t="s">
        <v>353</v>
      </c>
      <c r="N2475" s="137" t="s">
        <v>354</v>
      </c>
      <c r="O2475" s="137" t="s">
        <v>39</v>
      </c>
      <c r="P2475" s="137">
        <v>0</v>
      </c>
      <c r="Q2475" s="137" t="s">
        <v>191</v>
      </c>
      <c r="R2475" s="137" t="s">
        <v>342</v>
      </c>
    </row>
    <row r="2476" spans="1:18" s="137" customFormat="1">
      <c r="A2476" s="137" t="s">
        <v>186</v>
      </c>
      <c r="B2476" s="137" t="s">
        <v>10</v>
      </c>
      <c r="C2476" s="137" t="s">
        <v>185</v>
      </c>
      <c r="D2476" s="137" t="s">
        <v>384</v>
      </c>
      <c r="E2476" s="137">
        <v>32962</v>
      </c>
      <c r="F2476" s="137" t="s">
        <v>5</v>
      </c>
      <c r="G2476" s="137" t="s">
        <v>28</v>
      </c>
      <c r="H2476" s="137" t="s">
        <v>341</v>
      </c>
      <c r="I2476" s="137">
        <v>514013329</v>
      </c>
      <c r="J2476" s="137" t="s">
        <v>192</v>
      </c>
      <c r="K2476" s="21">
        <v>46172.805960648147</v>
      </c>
      <c r="L2476" s="21">
        <v>46174.806805555556</v>
      </c>
      <c r="M2476" s="137" t="s">
        <v>353</v>
      </c>
      <c r="N2476" s="137" t="s">
        <v>355</v>
      </c>
      <c r="O2476" s="137" t="s">
        <v>35</v>
      </c>
      <c r="P2476" s="137">
        <v>0</v>
      </c>
      <c r="Q2476" s="137" t="s">
        <v>191</v>
      </c>
      <c r="R2476" s="137" t="s">
        <v>342</v>
      </c>
    </row>
    <row r="2477" spans="1:18" s="137" customFormat="1">
      <c r="A2477" s="137" t="s">
        <v>186</v>
      </c>
      <c r="B2477" s="137" t="s">
        <v>10</v>
      </c>
      <c r="C2477" s="137" t="s">
        <v>185</v>
      </c>
      <c r="D2477" s="137" t="s">
        <v>384</v>
      </c>
      <c r="E2477" s="137">
        <v>32962</v>
      </c>
      <c r="F2477" s="137" t="s">
        <v>5</v>
      </c>
      <c r="G2477" s="137" t="s">
        <v>28</v>
      </c>
      <c r="H2477" s="137" t="s">
        <v>341</v>
      </c>
      <c r="I2477" s="137">
        <v>514013329</v>
      </c>
      <c r="J2477" s="137" t="s">
        <v>192</v>
      </c>
      <c r="K2477" s="21">
        <v>46172.805960648147</v>
      </c>
      <c r="L2477" s="21">
        <v>46174.806805555556</v>
      </c>
      <c r="M2477" s="137" t="s">
        <v>353</v>
      </c>
      <c r="N2477" s="137" t="s">
        <v>356</v>
      </c>
      <c r="O2477" s="137" t="s">
        <v>39</v>
      </c>
      <c r="P2477" s="137">
        <v>0</v>
      </c>
      <c r="Q2477" s="137" t="s">
        <v>191</v>
      </c>
      <c r="R2477" s="137" t="s">
        <v>342</v>
      </c>
    </row>
    <row r="2478" spans="1:18" s="137" customFormat="1">
      <c r="A2478" s="137" t="s">
        <v>186</v>
      </c>
      <c r="B2478" s="137" t="s">
        <v>10</v>
      </c>
      <c r="C2478" s="137" t="s">
        <v>185</v>
      </c>
      <c r="D2478" s="137" t="s">
        <v>384</v>
      </c>
      <c r="E2478" s="137">
        <v>32962</v>
      </c>
      <c r="F2478" s="137" t="s">
        <v>5</v>
      </c>
      <c r="G2478" s="137" t="s">
        <v>28</v>
      </c>
      <c r="H2478" s="137" t="s">
        <v>341</v>
      </c>
      <c r="I2478" s="137">
        <v>514013329</v>
      </c>
      <c r="J2478" s="137" t="s">
        <v>192</v>
      </c>
      <c r="K2478" s="21">
        <v>46172.805960648147</v>
      </c>
      <c r="L2478" s="21">
        <v>46174.806805555556</v>
      </c>
      <c r="M2478" s="137" t="s">
        <v>353</v>
      </c>
      <c r="N2478" s="137" t="s">
        <v>357</v>
      </c>
      <c r="O2478" s="137" t="s">
        <v>39</v>
      </c>
      <c r="P2478" s="137">
        <v>0</v>
      </c>
      <c r="Q2478" s="137" t="s">
        <v>191</v>
      </c>
      <c r="R2478" s="137" t="s">
        <v>342</v>
      </c>
    </row>
    <row r="2479" spans="1:18" s="137" customFormat="1">
      <c r="A2479" s="137" t="s">
        <v>186</v>
      </c>
      <c r="B2479" s="137" t="s">
        <v>10</v>
      </c>
      <c r="C2479" s="137" t="s">
        <v>185</v>
      </c>
      <c r="D2479" s="137" t="s">
        <v>384</v>
      </c>
      <c r="E2479" s="137">
        <v>32962</v>
      </c>
      <c r="F2479" s="137" t="s">
        <v>5</v>
      </c>
      <c r="G2479" s="137" t="s">
        <v>28</v>
      </c>
      <c r="H2479" s="137" t="s">
        <v>341</v>
      </c>
      <c r="I2479" s="137">
        <v>514013329</v>
      </c>
      <c r="J2479" s="137" t="s">
        <v>192</v>
      </c>
      <c r="K2479" s="21">
        <v>46172.805960648147</v>
      </c>
      <c r="L2479" s="21">
        <v>46174.806805555556</v>
      </c>
      <c r="M2479" s="137" t="s">
        <v>358</v>
      </c>
      <c r="N2479" s="137" t="s">
        <v>359</v>
      </c>
      <c r="O2479" s="137" t="s">
        <v>39</v>
      </c>
      <c r="P2479" s="137">
        <v>0</v>
      </c>
      <c r="Q2479" s="137" t="s">
        <v>191</v>
      </c>
      <c r="R2479" s="137" t="s">
        <v>342</v>
      </c>
    </row>
    <row r="2480" spans="1:18" s="137" customFormat="1">
      <c r="A2480" s="137" t="s">
        <v>186</v>
      </c>
      <c r="B2480" s="137" t="s">
        <v>10</v>
      </c>
      <c r="C2480" s="137" t="s">
        <v>185</v>
      </c>
      <c r="D2480" s="137" t="s">
        <v>384</v>
      </c>
      <c r="E2480" s="137">
        <v>32962</v>
      </c>
      <c r="F2480" s="137" t="s">
        <v>5</v>
      </c>
      <c r="G2480" s="137" t="s">
        <v>28</v>
      </c>
      <c r="H2480" s="137" t="s">
        <v>341</v>
      </c>
      <c r="I2480" s="137">
        <v>514013329</v>
      </c>
      <c r="J2480" s="137" t="s">
        <v>192</v>
      </c>
      <c r="K2480" s="21">
        <v>46172.805960648147</v>
      </c>
      <c r="L2480" s="21">
        <v>46174.806805555556</v>
      </c>
      <c r="M2480" s="137" t="s">
        <v>358</v>
      </c>
      <c r="N2480" s="137" t="s">
        <v>360</v>
      </c>
      <c r="O2480" s="137" t="s">
        <v>35</v>
      </c>
      <c r="P2480" s="137">
        <v>0</v>
      </c>
      <c r="Q2480" s="137" t="s">
        <v>191</v>
      </c>
      <c r="R2480" s="137" t="s">
        <v>342</v>
      </c>
    </row>
    <row r="2481" spans="1:18" s="137" customFormat="1">
      <c r="A2481" s="137" t="s">
        <v>186</v>
      </c>
      <c r="B2481" s="137" t="s">
        <v>10</v>
      </c>
      <c r="C2481" s="137" t="s">
        <v>185</v>
      </c>
      <c r="D2481" s="137" t="s">
        <v>384</v>
      </c>
      <c r="E2481" s="137">
        <v>32962</v>
      </c>
      <c r="F2481" s="137" t="s">
        <v>5</v>
      </c>
      <c r="G2481" s="137" t="s">
        <v>28</v>
      </c>
      <c r="H2481" s="137" t="s">
        <v>341</v>
      </c>
      <c r="I2481" s="137">
        <v>514013329</v>
      </c>
      <c r="J2481" s="137" t="s">
        <v>192</v>
      </c>
      <c r="K2481" s="21">
        <v>46172.805960648147</v>
      </c>
      <c r="L2481" s="21">
        <v>46174.806805555556</v>
      </c>
      <c r="M2481" s="137" t="s">
        <v>358</v>
      </c>
      <c r="N2481" s="137" t="s">
        <v>361</v>
      </c>
      <c r="O2481" s="137" t="s">
        <v>41</v>
      </c>
      <c r="P2481" s="137">
        <v>0</v>
      </c>
      <c r="Q2481" s="137" t="s">
        <v>191</v>
      </c>
      <c r="R2481" s="137" t="s">
        <v>342</v>
      </c>
    </row>
    <row r="2482" spans="1:18" s="137" customFormat="1">
      <c r="A2482" s="137" t="s">
        <v>186</v>
      </c>
      <c r="B2482" s="137" t="s">
        <v>10</v>
      </c>
      <c r="C2482" s="137" t="s">
        <v>185</v>
      </c>
      <c r="D2482" s="137" t="s">
        <v>384</v>
      </c>
      <c r="E2482" s="137">
        <v>32962</v>
      </c>
      <c r="F2482" s="137" t="s">
        <v>5</v>
      </c>
      <c r="G2482" s="137" t="s">
        <v>28</v>
      </c>
      <c r="H2482" s="137" t="s">
        <v>341</v>
      </c>
      <c r="I2482" s="137">
        <v>514013329</v>
      </c>
      <c r="J2482" s="137" t="s">
        <v>192</v>
      </c>
      <c r="K2482" s="21">
        <v>46172.805960648147</v>
      </c>
      <c r="L2482" s="21">
        <v>46174.806805555556</v>
      </c>
      <c r="M2482" s="137" t="s">
        <v>362</v>
      </c>
      <c r="N2482" s="137" t="s">
        <v>363</v>
      </c>
      <c r="O2482" s="137" t="s">
        <v>37</v>
      </c>
      <c r="P2482" s="137">
        <v>0</v>
      </c>
      <c r="Q2482" s="137" t="s">
        <v>191</v>
      </c>
      <c r="R2482" s="137" t="s">
        <v>342</v>
      </c>
    </row>
    <row r="2483" spans="1:18" s="137" customFormat="1">
      <c r="A2483" s="137" t="s">
        <v>186</v>
      </c>
      <c r="B2483" s="137" t="s">
        <v>10</v>
      </c>
      <c r="C2483" s="137" t="s">
        <v>185</v>
      </c>
      <c r="D2483" s="137" t="s">
        <v>384</v>
      </c>
      <c r="E2483" s="137">
        <v>32962</v>
      </c>
      <c r="F2483" s="137" t="s">
        <v>5</v>
      </c>
      <c r="G2483" s="137" t="s">
        <v>28</v>
      </c>
      <c r="H2483" s="137" t="s">
        <v>341</v>
      </c>
      <c r="I2483" s="137">
        <v>514013329</v>
      </c>
      <c r="J2483" s="137" t="s">
        <v>192</v>
      </c>
      <c r="K2483" s="21">
        <v>46172.805960648147</v>
      </c>
      <c r="L2483" s="21">
        <v>46174.806805555556</v>
      </c>
      <c r="M2483" s="137" t="s">
        <v>364</v>
      </c>
      <c r="N2483" s="137" t="s">
        <v>365</v>
      </c>
      <c r="O2483" s="137" t="s">
        <v>35</v>
      </c>
      <c r="P2483" s="137">
        <v>0</v>
      </c>
      <c r="Q2483" s="137" t="s">
        <v>191</v>
      </c>
      <c r="R2483" s="137" t="s">
        <v>342</v>
      </c>
    </row>
    <row r="2484" spans="1:18" s="137" customFormat="1">
      <c r="A2484" s="137" t="s">
        <v>186</v>
      </c>
      <c r="B2484" s="137" t="s">
        <v>10</v>
      </c>
      <c r="C2484" s="137" t="s">
        <v>185</v>
      </c>
      <c r="D2484" s="137" t="s">
        <v>384</v>
      </c>
      <c r="E2484" s="137">
        <v>32962</v>
      </c>
      <c r="F2484" s="137" t="s">
        <v>5</v>
      </c>
      <c r="G2484" s="137" t="s">
        <v>28</v>
      </c>
      <c r="H2484" s="137" t="s">
        <v>341</v>
      </c>
      <c r="I2484" s="137">
        <v>514013329</v>
      </c>
      <c r="J2484" s="137" t="s">
        <v>192</v>
      </c>
      <c r="K2484" s="21">
        <v>46172.805960648147</v>
      </c>
      <c r="L2484" s="21">
        <v>46174.806805555556</v>
      </c>
      <c r="M2484" s="137" t="s">
        <v>364</v>
      </c>
      <c r="N2484" s="137" t="s">
        <v>366</v>
      </c>
      <c r="O2484" s="137" t="s">
        <v>35</v>
      </c>
      <c r="P2484" s="137">
        <v>0</v>
      </c>
      <c r="Q2484" s="137" t="s">
        <v>191</v>
      </c>
      <c r="R2484" s="137" t="s">
        <v>342</v>
      </c>
    </row>
    <row r="2485" spans="1:18" s="137" customFormat="1">
      <c r="A2485" s="137" t="s">
        <v>186</v>
      </c>
      <c r="B2485" s="137" t="s">
        <v>10</v>
      </c>
      <c r="C2485" s="137" t="s">
        <v>185</v>
      </c>
      <c r="D2485" s="137" t="s">
        <v>384</v>
      </c>
      <c r="E2485" s="137">
        <v>32962</v>
      </c>
      <c r="F2485" s="137" t="s">
        <v>5</v>
      </c>
      <c r="G2485" s="137" t="s">
        <v>28</v>
      </c>
      <c r="H2485" s="137" t="s">
        <v>341</v>
      </c>
      <c r="I2485" s="137">
        <v>514013329</v>
      </c>
      <c r="J2485" s="137" t="s">
        <v>192</v>
      </c>
      <c r="K2485" s="21">
        <v>46172.805960648147</v>
      </c>
      <c r="L2485" s="21">
        <v>46174.806805555556</v>
      </c>
      <c r="M2485" s="137" t="s">
        <v>364</v>
      </c>
      <c r="N2485" s="137" t="s">
        <v>367</v>
      </c>
      <c r="O2485" s="137" t="s">
        <v>41</v>
      </c>
      <c r="P2485" s="137">
        <v>0</v>
      </c>
      <c r="Q2485" s="137" t="s">
        <v>191</v>
      </c>
      <c r="R2485" s="137" t="s">
        <v>342</v>
      </c>
    </row>
    <row r="2486" spans="1:18" s="137" customFormat="1">
      <c r="A2486" s="137" t="s">
        <v>186</v>
      </c>
      <c r="B2486" s="137" t="s">
        <v>120</v>
      </c>
      <c r="C2486" s="137" t="s">
        <v>185</v>
      </c>
      <c r="D2486" s="137" t="s">
        <v>384</v>
      </c>
      <c r="E2486" s="137">
        <v>32962</v>
      </c>
      <c r="F2486" s="137" t="s">
        <v>5</v>
      </c>
      <c r="G2486" s="137" t="s">
        <v>28</v>
      </c>
      <c r="H2486" s="137" t="s">
        <v>341</v>
      </c>
      <c r="I2486" s="137">
        <v>513920996</v>
      </c>
      <c r="J2486" s="137" t="s">
        <v>180</v>
      </c>
      <c r="K2486" s="21">
        <v>46173.681574074071</v>
      </c>
      <c r="L2486" s="21">
        <v>46174.810659722221</v>
      </c>
      <c r="M2486" s="137" t="s">
        <v>287</v>
      </c>
      <c r="N2486" s="137" t="s">
        <v>287</v>
      </c>
      <c r="O2486" s="137" t="s">
        <v>35</v>
      </c>
      <c r="P2486" s="137">
        <v>0</v>
      </c>
      <c r="Q2486" s="137" t="s">
        <v>191</v>
      </c>
      <c r="R2486" s="137" t="s">
        <v>342</v>
      </c>
    </row>
    <row r="2487" spans="1:18" s="137" customFormat="1">
      <c r="A2487" s="137" t="s">
        <v>186</v>
      </c>
      <c r="B2487" s="137" t="s">
        <v>120</v>
      </c>
      <c r="C2487" s="137" t="s">
        <v>185</v>
      </c>
      <c r="D2487" s="137" t="s">
        <v>384</v>
      </c>
      <c r="E2487" s="137">
        <v>32962</v>
      </c>
      <c r="F2487" s="137" t="s">
        <v>5</v>
      </c>
      <c r="G2487" s="137" t="s">
        <v>28</v>
      </c>
      <c r="H2487" s="137" t="s">
        <v>341</v>
      </c>
      <c r="I2487" s="137">
        <v>513920996</v>
      </c>
      <c r="J2487" s="137" t="s">
        <v>180</v>
      </c>
      <c r="K2487" s="21">
        <v>46173.681574074071</v>
      </c>
      <c r="L2487" s="21">
        <v>46174.810659722221</v>
      </c>
      <c r="M2487" s="137" t="s">
        <v>343</v>
      </c>
      <c r="N2487" s="137" t="s">
        <v>288</v>
      </c>
      <c r="O2487" s="137" t="s">
        <v>39</v>
      </c>
      <c r="P2487" s="137">
        <v>0</v>
      </c>
      <c r="Q2487" s="137" t="s">
        <v>191</v>
      </c>
      <c r="R2487" s="137" t="s">
        <v>342</v>
      </c>
    </row>
    <row r="2488" spans="1:18" s="137" customFormat="1">
      <c r="A2488" s="137" t="s">
        <v>186</v>
      </c>
      <c r="B2488" s="137" t="s">
        <v>120</v>
      </c>
      <c r="C2488" s="137" t="s">
        <v>185</v>
      </c>
      <c r="D2488" s="137" t="s">
        <v>384</v>
      </c>
      <c r="E2488" s="137">
        <v>32962</v>
      </c>
      <c r="F2488" s="137" t="s">
        <v>5</v>
      </c>
      <c r="G2488" s="137" t="s">
        <v>28</v>
      </c>
      <c r="H2488" s="137" t="s">
        <v>341</v>
      </c>
      <c r="I2488" s="137">
        <v>513920996</v>
      </c>
      <c r="J2488" s="137" t="s">
        <v>180</v>
      </c>
      <c r="K2488" s="21">
        <v>46173.681574074071</v>
      </c>
      <c r="L2488" s="21">
        <v>46174.810659722221</v>
      </c>
      <c r="M2488" s="137" t="s">
        <v>343</v>
      </c>
      <c r="N2488" s="137" t="s">
        <v>193</v>
      </c>
      <c r="O2488" s="137" t="s">
        <v>35</v>
      </c>
      <c r="P2488" s="137">
        <v>0</v>
      </c>
      <c r="Q2488" s="137" t="s">
        <v>191</v>
      </c>
      <c r="R2488" s="137" t="s">
        <v>342</v>
      </c>
    </row>
    <row r="2489" spans="1:18" s="137" customFormat="1">
      <c r="A2489" s="137" t="s">
        <v>186</v>
      </c>
      <c r="B2489" s="137" t="s">
        <v>120</v>
      </c>
      <c r="C2489" s="137" t="s">
        <v>185</v>
      </c>
      <c r="D2489" s="137" t="s">
        <v>384</v>
      </c>
      <c r="E2489" s="137">
        <v>32962</v>
      </c>
      <c r="F2489" s="137" t="s">
        <v>5</v>
      </c>
      <c r="G2489" s="137" t="s">
        <v>28</v>
      </c>
      <c r="H2489" s="137" t="s">
        <v>341</v>
      </c>
      <c r="I2489" s="137">
        <v>513920996</v>
      </c>
      <c r="J2489" s="137" t="s">
        <v>180</v>
      </c>
      <c r="K2489" s="21">
        <v>46173.681574074071</v>
      </c>
      <c r="L2489" s="21">
        <v>46174.810659722221</v>
      </c>
      <c r="M2489" s="137" t="s">
        <v>344</v>
      </c>
      <c r="N2489" s="137" t="s">
        <v>345</v>
      </c>
      <c r="O2489" s="137" t="s">
        <v>39</v>
      </c>
      <c r="P2489" s="137">
        <v>0</v>
      </c>
      <c r="Q2489" s="137" t="s">
        <v>191</v>
      </c>
      <c r="R2489" s="137" t="s">
        <v>342</v>
      </c>
    </row>
    <row r="2490" spans="1:18" s="137" customFormat="1">
      <c r="A2490" s="137" t="s">
        <v>186</v>
      </c>
      <c r="B2490" s="137" t="s">
        <v>120</v>
      </c>
      <c r="C2490" s="137" t="s">
        <v>185</v>
      </c>
      <c r="D2490" s="137" t="s">
        <v>384</v>
      </c>
      <c r="E2490" s="137">
        <v>32962</v>
      </c>
      <c r="F2490" s="137" t="s">
        <v>5</v>
      </c>
      <c r="G2490" s="137" t="s">
        <v>28</v>
      </c>
      <c r="H2490" s="137" t="s">
        <v>341</v>
      </c>
      <c r="I2490" s="137">
        <v>513920996</v>
      </c>
      <c r="J2490" s="137" t="s">
        <v>180</v>
      </c>
      <c r="K2490" s="21">
        <v>46173.681574074071</v>
      </c>
      <c r="L2490" s="21">
        <v>46174.810659722221</v>
      </c>
      <c r="M2490" s="137" t="s">
        <v>344</v>
      </c>
      <c r="N2490" s="137" t="s">
        <v>346</v>
      </c>
      <c r="O2490" s="137" t="s">
        <v>39</v>
      </c>
      <c r="P2490" s="137">
        <v>0</v>
      </c>
      <c r="Q2490" s="137" t="s">
        <v>191</v>
      </c>
      <c r="R2490" s="137" t="s">
        <v>342</v>
      </c>
    </row>
    <row r="2491" spans="1:18" s="137" customFormat="1">
      <c r="A2491" s="137" t="s">
        <v>186</v>
      </c>
      <c r="B2491" s="137" t="s">
        <v>120</v>
      </c>
      <c r="C2491" s="137" t="s">
        <v>185</v>
      </c>
      <c r="D2491" s="137" t="s">
        <v>384</v>
      </c>
      <c r="E2491" s="137">
        <v>32962</v>
      </c>
      <c r="F2491" s="137" t="s">
        <v>5</v>
      </c>
      <c r="G2491" s="137" t="s">
        <v>28</v>
      </c>
      <c r="H2491" s="137" t="s">
        <v>341</v>
      </c>
      <c r="I2491" s="137">
        <v>513920996</v>
      </c>
      <c r="J2491" s="137" t="s">
        <v>180</v>
      </c>
      <c r="K2491" s="21">
        <v>46173.681574074071</v>
      </c>
      <c r="L2491" s="21">
        <v>46174.810659722221</v>
      </c>
      <c r="M2491" s="137" t="s">
        <v>347</v>
      </c>
      <c r="N2491" s="137" t="s">
        <v>348</v>
      </c>
      <c r="O2491" s="137" t="s">
        <v>41</v>
      </c>
      <c r="P2491" s="137">
        <v>0</v>
      </c>
      <c r="Q2491" s="137" t="s">
        <v>191</v>
      </c>
      <c r="R2491" s="137" t="s">
        <v>342</v>
      </c>
    </row>
    <row r="2492" spans="1:18" s="137" customFormat="1">
      <c r="A2492" s="137" t="s">
        <v>186</v>
      </c>
      <c r="B2492" s="137" t="s">
        <v>120</v>
      </c>
      <c r="C2492" s="137" t="s">
        <v>185</v>
      </c>
      <c r="D2492" s="137" t="s">
        <v>384</v>
      </c>
      <c r="E2492" s="137">
        <v>32962</v>
      </c>
      <c r="F2492" s="137" t="s">
        <v>5</v>
      </c>
      <c r="G2492" s="137" t="s">
        <v>28</v>
      </c>
      <c r="H2492" s="137" t="s">
        <v>341</v>
      </c>
      <c r="I2492" s="137">
        <v>513920996</v>
      </c>
      <c r="J2492" s="137" t="s">
        <v>180</v>
      </c>
      <c r="K2492" s="21">
        <v>46173.681574074071</v>
      </c>
      <c r="L2492" s="21">
        <v>46174.810659722221</v>
      </c>
      <c r="M2492" s="137" t="s">
        <v>347</v>
      </c>
      <c r="N2492" s="137" t="s">
        <v>349</v>
      </c>
      <c r="O2492" s="137" t="s">
        <v>39</v>
      </c>
      <c r="P2492" s="137">
        <v>0</v>
      </c>
      <c r="Q2492" s="137" t="s">
        <v>191</v>
      </c>
      <c r="R2492" s="137" t="s">
        <v>342</v>
      </c>
    </row>
    <row r="2493" spans="1:18" s="137" customFormat="1">
      <c r="A2493" s="137" t="s">
        <v>186</v>
      </c>
      <c r="B2493" s="137" t="s">
        <v>120</v>
      </c>
      <c r="C2493" s="137" t="s">
        <v>185</v>
      </c>
      <c r="D2493" s="137" t="s">
        <v>384</v>
      </c>
      <c r="E2493" s="137">
        <v>32962</v>
      </c>
      <c r="F2493" s="137" t="s">
        <v>5</v>
      </c>
      <c r="G2493" s="137" t="s">
        <v>28</v>
      </c>
      <c r="H2493" s="137" t="s">
        <v>341</v>
      </c>
      <c r="I2493" s="137">
        <v>513920996</v>
      </c>
      <c r="J2493" s="137" t="s">
        <v>180</v>
      </c>
      <c r="K2493" s="21">
        <v>46173.681574074071</v>
      </c>
      <c r="L2493" s="21">
        <v>46174.810659722221</v>
      </c>
      <c r="M2493" s="137" t="s">
        <v>347</v>
      </c>
      <c r="N2493" s="137" t="s">
        <v>329</v>
      </c>
      <c r="O2493" s="137" t="s">
        <v>35</v>
      </c>
      <c r="P2493" s="137">
        <v>0</v>
      </c>
      <c r="Q2493" s="137" t="s">
        <v>191</v>
      </c>
      <c r="R2493" s="137" t="s">
        <v>342</v>
      </c>
    </row>
    <row r="2494" spans="1:18" s="137" customFormat="1">
      <c r="A2494" s="137" t="s">
        <v>186</v>
      </c>
      <c r="B2494" s="137" t="s">
        <v>120</v>
      </c>
      <c r="C2494" s="137" t="s">
        <v>185</v>
      </c>
      <c r="D2494" s="137" t="s">
        <v>384</v>
      </c>
      <c r="E2494" s="137">
        <v>32962</v>
      </c>
      <c r="F2494" s="137" t="s">
        <v>5</v>
      </c>
      <c r="G2494" s="137" t="s">
        <v>28</v>
      </c>
      <c r="H2494" s="137" t="s">
        <v>341</v>
      </c>
      <c r="I2494" s="137">
        <v>513920996</v>
      </c>
      <c r="J2494" s="137" t="s">
        <v>180</v>
      </c>
      <c r="K2494" s="21">
        <v>46173.681574074071</v>
      </c>
      <c r="L2494" s="21">
        <v>46174.810659722221</v>
      </c>
      <c r="M2494" s="137" t="s">
        <v>347</v>
      </c>
      <c r="N2494" s="137" t="s">
        <v>194</v>
      </c>
      <c r="O2494" s="137" t="s">
        <v>41</v>
      </c>
      <c r="P2494" s="137">
        <v>0</v>
      </c>
      <c r="Q2494" s="137" t="s">
        <v>191</v>
      </c>
      <c r="R2494" s="137" t="s">
        <v>342</v>
      </c>
    </row>
    <row r="2495" spans="1:18" s="137" customFormat="1">
      <c r="A2495" s="137" t="s">
        <v>186</v>
      </c>
      <c r="B2495" s="137" t="s">
        <v>120</v>
      </c>
      <c r="C2495" s="137" t="s">
        <v>185</v>
      </c>
      <c r="D2495" s="137" t="s">
        <v>384</v>
      </c>
      <c r="E2495" s="137">
        <v>32962</v>
      </c>
      <c r="F2495" s="137" t="s">
        <v>5</v>
      </c>
      <c r="G2495" s="137" t="s">
        <v>28</v>
      </c>
      <c r="H2495" s="137" t="s">
        <v>341</v>
      </c>
      <c r="I2495" s="137">
        <v>513920996</v>
      </c>
      <c r="J2495" s="137" t="s">
        <v>180</v>
      </c>
      <c r="K2495" s="21">
        <v>46173.681574074071</v>
      </c>
      <c r="L2495" s="21">
        <v>46174.810659722221</v>
      </c>
      <c r="M2495" s="137" t="s">
        <v>347</v>
      </c>
      <c r="N2495" s="137" t="s">
        <v>350</v>
      </c>
      <c r="O2495" s="137" t="s">
        <v>39</v>
      </c>
      <c r="P2495" s="137">
        <v>0</v>
      </c>
      <c r="Q2495" s="137" t="s">
        <v>191</v>
      </c>
      <c r="R2495" s="137" t="s">
        <v>342</v>
      </c>
    </row>
    <row r="2496" spans="1:18" s="137" customFormat="1">
      <c r="A2496" s="137" t="s">
        <v>186</v>
      </c>
      <c r="B2496" s="137" t="s">
        <v>120</v>
      </c>
      <c r="C2496" s="137" t="s">
        <v>185</v>
      </c>
      <c r="D2496" s="137" t="s">
        <v>384</v>
      </c>
      <c r="E2496" s="137">
        <v>32962</v>
      </c>
      <c r="F2496" s="137" t="s">
        <v>5</v>
      </c>
      <c r="G2496" s="137" t="s">
        <v>28</v>
      </c>
      <c r="H2496" s="137" t="s">
        <v>341</v>
      </c>
      <c r="I2496" s="137">
        <v>513920996</v>
      </c>
      <c r="J2496" s="137" t="s">
        <v>180</v>
      </c>
      <c r="K2496" s="21">
        <v>46173.681574074071</v>
      </c>
      <c r="L2496" s="21">
        <v>46174.810659722221</v>
      </c>
      <c r="M2496" s="137" t="s">
        <v>347</v>
      </c>
      <c r="N2496" s="137" t="s">
        <v>195</v>
      </c>
      <c r="O2496" s="137" t="s">
        <v>41</v>
      </c>
      <c r="P2496" s="137">
        <v>0</v>
      </c>
      <c r="Q2496" s="137" t="s">
        <v>191</v>
      </c>
      <c r="R2496" s="137" t="s">
        <v>342</v>
      </c>
    </row>
    <row r="2497" spans="1:18" s="137" customFormat="1">
      <c r="A2497" s="137" t="s">
        <v>186</v>
      </c>
      <c r="B2497" s="137" t="s">
        <v>120</v>
      </c>
      <c r="C2497" s="137" t="s">
        <v>185</v>
      </c>
      <c r="D2497" s="137" t="s">
        <v>384</v>
      </c>
      <c r="E2497" s="137">
        <v>32962</v>
      </c>
      <c r="F2497" s="137" t="s">
        <v>5</v>
      </c>
      <c r="G2497" s="137" t="s">
        <v>28</v>
      </c>
      <c r="H2497" s="137" t="s">
        <v>341</v>
      </c>
      <c r="I2497" s="137">
        <v>513920996</v>
      </c>
      <c r="J2497" s="137" t="s">
        <v>180</v>
      </c>
      <c r="K2497" s="21">
        <v>46173.681574074071</v>
      </c>
      <c r="L2497" s="21">
        <v>46174.810659722221</v>
      </c>
      <c r="M2497" s="137" t="s">
        <v>347</v>
      </c>
      <c r="N2497" s="137" t="s">
        <v>351</v>
      </c>
      <c r="O2497" s="137" t="s">
        <v>35</v>
      </c>
      <c r="P2497" s="137">
        <v>0</v>
      </c>
      <c r="Q2497" s="137" t="s">
        <v>191</v>
      </c>
      <c r="R2497" s="137" t="s">
        <v>342</v>
      </c>
    </row>
    <row r="2498" spans="1:18" s="137" customFormat="1">
      <c r="A2498" s="137" t="s">
        <v>186</v>
      </c>
      <c r="B2498" s="137" t="s">
        <v>120</v>
      </c>
      <c r="C2498" s="137" t="s">
        <v>185</v>
      </c>
      <c r="D2498" s="137" t="s">
        <v>384</v>
      </c>
      <c r="E2498" s="137">
        <v>32962</v>
      </c>
      <c r="F2498" s="137" t="s">
        <v>5</v>
      </c>
      <c r="G2498" s="137" t="s">
        <v>28</v>
      </c>
      <c r="H2498" s="137" t="s">
        <v>341</v>
      </c>
      <c r="I2498" s="137">
        <v>513920996</v>
      </c>
      <c r="J2498" s="137" t="s">
        <v>180</v>
      </c>
      <c r="K2498" s="21">
        <v>46173.681574074071</v>
      </c>
      <c r="L2498" s="21">
        <v>46174.810659722221</v>
      </c>
      <c r="M2498" s="137" t="s">
        <v>347</v>
      </c>
      <c r="N2498" s="137" t="s">
        <v>196</v>
      </c>
      <c r="O2498" s="137" t="s">
        <v>41</v>
      </c>
      <c r="P2498" s="137">
        <v>0</v>
      </c>
      <c r="Q2498" s="137" t="s">
        <v>191</v>
      </c>
      <c r="R2498" s="137" t="s">
        <v>342</v>
      </c>
    </row>
    <row r="2499" spans="1:18" s="137" customFormat="1">
      <c r="A2499" s="137" t="s">
        <v>186</v>
      </c>
      <c r="B2499" s="137" t="s">
        <v>120</v>
      </c>
      <c r="C2499" s="137" t="s">
        <v>185</v>
      </c>
      <c r="D2499" s="137" t="s">
        <v>384</v>
      </c>
      <c r="E2499" s="137">
        <v>32962</v>
      </c>
      <c r="F2499" s="137" t="s">
        <v>5</v>
      </c>
      <c r="G2499" s="137" t="s">
        <v>28</v>
      </c>
      <c r="H2499" s="137" t="s">
        <v>341</v>
      </c>
      <c r="I2499" s="137">
        <v>513920996</v>
      </c>
      <c r="J2499" s="137" t="s">
        <v>180</v>
      </c>
      <c r="K2499" s="21">
        <v>46173.681574074071</v>
      </c>
      <c r="L2499" s="21">
        <v>46174.810659722221</v>
      </c>
      <c r="M2499" s="137" t="s">
        <v>352</v>
      </c>
      <c r="N2499" s="137" t="s">
        <v>352</v>
      </c>
      <c r="O2499" s="137" t="s">
        <v>35</v>
      </c>
      <c r="P2499" s="137">
        <v>0</v>
      </c>
      <c r="Q2499" s="137" t="s">
        <v>191</v>
      </c>
      <c r="R2499" s="137" t="s">
        <v>342</v>
      </c>
    </row>
    <row r="2500" spans="1:18" s="137" customFormat="1">
      <c r="A2500" s="137" t="s">
        <v>186</v>
      </c>
      <c r="B2500" s="137" t="s">
        <v>120</v>
      </c>
      <c r="C2500" s="137" t="s">
        <v>185</v>
      </c>
      <c r="D2500" s="137" t="s">
        <v>384</v>
      </c>
      <c r="E2500" s="137">
        <v>32962</v>
      </c>
      <c r="F2500" s="137" t="s">
        <v>5</v>
      </c>
      <c r="G2500" s="137" t="s">
        <v>28</v>
      </c>
      <c r="H2500" s="137" t="s">
        <v>341</v>
      </c>
      <c r="I2500" s="137">
        <v>513920996</v>
      </c>
      <c r="J2500" s="137" t="s">
        <v>180</v>
      </c>
      <c r="K2500" s="21">
        <v>46173.681574074071</v>
      </c>
      <c r="L2500" s="21">
        <v>46174.810659722221</v>
      </c>
      <c r="M2500" s="137" t="s">
        <v>353</v>
      </c>
      <c r="N2500" s="137" t="s">
        <v>197</v>
      </c>
      <c r="O2500" s="137" t="s">
        <v>41</v>
      </c>
      <c r="P2500" s="137">
        <v>0</v>
      </c>
      <c r="Q2500" s="137" t="s">
        <v>191</v>
      </c>
      <c r="R2500" s="137" t="s">
        <v>342</v>
      </c>
    </row>
    <row r="2501" spans="1:18" s="137" customFormat="1">
      <c r="A2501" s="137" t="s">
        <v>186</v>
      </c>
      <c r="B2501" s="137" t="s">
        <v>120</v>
      </c>
      <c r="C2501" s="137" t="s">
        <v>185</v>
      </c>
      <c r="D2501" s="137" t="s">
        <v>384</v>
      </c>
      <c r="E2501" s="137">
        <v>32962</v>
      </c>
      <c r="F2501" s="137" t="s">
        <v>5</v>
      </c>
      <c r="G2501" s="137" t="s">
        <v>28</v>
      </c>
      <c r="H2501" s="137" t="s">
        <v>341</v>
      </c>
      <c r="I2501" s="137">
        <v>513920996</v>
      </c>
      <c r="J2501" s="137" t="s">
        <v>180</v>
      </c>
      <c r="K2501" s="21">
        <v>46173.681574074071</v>
      </c>
      <c r="L2501" s="21">
        <v>46174.810659722221</v>
      </c>
      <c r="M2501" s="137" t="s">
        <v>353</v>
      </c>
      <c r="N2501" s="137" t="s">
        <v>330</v>
      </c>
      <c r="O2501" s="137" t="s">
        <v>41</v>
      </c>
      <c r="P2501" s="137">
        <v>0</v>
      </c>
      <c r="Q2501" s="137" t="s">
        <v>191</v>
      </c>
      <c r="R2501" s="137" t="s">
        <v>342</v>
      </c>
    </row>
    <row r="2502" spans="1:18" s="137" customFormat="1">
      <c r="A2502" s="137" t="s">
        <v>186</v>
      </c>
      <c r="B2502" s="137" t="s">
        <v>120</v>
      </c>
      <c r="C2502" s="137" t="s">
        <v>185</v>
      </c>
      <c r="D2502" s="137" t="s">
        <v>384</v>
      </c>
      <c r="E2502" s="137">
        <v>32962</v>
      </c>
      <c r="F2502" s="137" t="s">
        <v>5</v>
      </c>
      <c r="G2502" s="137" t="s">
        <v>28</v>
      </c>
      <c r="H2502" s="137" t="s">
        <v>341</v>
      </c>
      <c r="I2502" s="137">
        <v>513920996</v>
      </c>
      <c r="J2502" s="137" t="s">
        <v>180</v>
      </c>
      <c r="K2502" s="21">
        <v>46173.681574074071</v>
      </c>
      <c r="L2502" s="21">
        <v>46174.810659722221</v>
      </c>
      <c r="M2502" s="137" t="s">
        <v>353</v>
      </c>
      <c r="N2502" s="137" t="s">
        <v>354</v>
      </c>
      <c r="O2502" s="137" t="s">
        <v>39</v>
      </c>
      <c r="P2502" s="137">
        <v>0</v>
      </c>
      <c r="Q2502" s="137" t="s">
        <v>191</v>
      </c>
      <c r="R2502" s="137" t="s">
        <v>342</v>
      </c>
    </row>
    <row r="2503" spans="1:18" s="137" customFormat="1">
      <c r="A2503" s="137" t="s">
        <v>186</v>
      </c>
      <c r="B2503" s="137" t="s">
        <v>120</v>
      </c>
      <c r="C2503" s="137" t="s">
        <v>185</v>
      </c>
      <c r="D2503" s="137" t="s">
        <v>384</v>
      </c>
      <c r="E2503" s="137">
        <v>32962</v>
      </c>
      <c r="F2503" s="137" t="s">
        <v>5</v>
      </c>
      <c r="G2503" s="137" t="s">
        <v>28</v>
      </c>
      <c r="H2503" s="137" t="s">
        <v>341</v>
      </c>
      <c r="I2503" s="137">
        <v>513920996</v>
      </c>
      <c r="J2503" s="137" t="s">
        <v>180</v>
      </c>
      <c r="K2503" s="21">
        <v>46173.681574074071</v>
      </c>
      <c r="L2503" s="21">
        <v>46174.810659722221</v>
      </c>
      <c r="M2503" s="137" t="s">
        <v>353</v>
      </c>
      <c r="N2503" s="137" t="s">
        <v>355</v>
      </c>
      <c r="O2503" s="137" t="s">
        <v>35</v>
      </c>
      <c r="P2503" s="137">
        <v>0</v>
      </c>
      <c r="Q2503" s="137" t="s">
        <v>191</v>
      </c>
      <c r="R2503" s="137" t="s">
        <v>342</v>
      </c>
    </row>
    <row r="2504" spans="1:18" s="137" customFormat="1">
      <c r="A2504" s="137" t="s">
        <v>186</v>
      </c>
      <c r="B2504" s="137" t="s">
        <v>120</v>
      </c>
      <c r="C2504" s="137" t="s">
        <v>185</v>
      </c>
      <c r="D2504" s="137" t="s">
        <v>384</v>
      </c>
      <c r="E2504" s="137">
        <v>32962</v>
      </c>
      <c r="F2504" s="137" t="s">
        <v>5</v>
      </c>
      <c r="G2504" s="137" t="s">
        <v>28</v>
      </c>
      <c r="H2504" s="137" t="s">
        <v>341</v>
      </c>
      <c r="I2504" s="137">
        <v>513920996</v>
      </c>
      <c r="J2504" s="137" t="s">
        <v>180</v>
      </c>
      <c r="K2504" s="21">
        <v>46173.681574074071</v>
      </c>
      <c r="L2504" s="21">
        <v>46174.810659722221</v>
      </c>
      <c r="M2504" s="137" t="s">
        <v>353</v>
      </c>
      <c r="N2504" s="137" t="s">
        <v>356</v>
      </c>
      <c r="O2504" s="137" t="s">
        <v>39</v>
      </c>
      <c r="P2504" s="137">
        <v>0</v>
      </c>
      <c r="Q2504" s="137" t="s">
        <v>191</v>
      </c>
      <c r="R2504" s="137" t="s">
        <v>342</v>
      </c>
    </row>
    <row r="2505" spans="1:18" s="137" customFormat="1">
      <c r="A2505" s="137" t="s">
        <v>186</v>
      </c>
      <c r="B2505" s="137" t="s">
        <v>120</v>
      </c>
      <c r="C2505" s="137" t="s">
        <v>185</v>
      </c>
      <c r="D2505" s="137" t="s">
        <v>384</v>
      </c>
      <c r="E2505" s="137">
        <v>32962</v>
      </c>
      <c r="F2505" s="137" t="s">
        <v>5</v>
      </c>
      <c r="G2505" s="137" t="s">
        <v>28</v>
      </c>
      <c r="H2505" s="137" t="s">
        <v>341</v>
      </c>
      <c r="I2505" s="137">
        <v>513920996</v>
      </c>
      <c r="J2505" s="137" t="s">
        <v>180</v>
      </c>
      <c r="K2505" s="21">
        <v>46173.681574074071</v>
      </c>
      <c r="L2505" s="21">
        <v>46174.810659722221</v>
      </c>
      <c r="M2505" s="137" t="s">
        <v>353</v>
      </c>
      <c r="N2505" s="137" t="s">
        <v>357</v>
      </c>
      <c r="O2505" s="137" t="s">
        <v>39</v>
      </c>
      <c r="P2505" s="137">
        <v>0</v>
      </c>
      <c r="Q2505" s="137" t="s">
        <v>191</v>
      </c>
      <c r="R2505" s="137" t="s">
        <v>342</v>
      </c>
    </row>
    <row r="2506" spans="1:18" s="137" customFormat="1">
      <c r="A2506" s="137" t="s">
        <v>186</v>
      </c>
      <c r="B2506" s="137" t="s">
        <v>120</v>
      </c>
      <c r="C2506" s="137" t="s">
        <v>185</v>
      </c>
      <c r="D2506" s="137" t="s">
        <v>384</v>
      </c>
      <c r="E2506" s="137">
        <v>32962</v>
      </c>
      <c r="F2506" s="137" t="s">
        <v>5</v>
      </c>
      <c r="G2506" s="137" t="s">
        <v>28</v>
      </c>
      <c r="H2506" s="137" t="s">
        <v>341</v>
      </c>
      <c r="I2506" s="137">
        <v>513920996</v>
      </c>
      <c r="J2506" s="137" t="s">
        <v>180</v>
      </c>
      <c r="K2506" s="21">
        <v>46173.681574074071</v>
      </c>
      <c r="L2506" s="21">
        <v>46174.810659722221</v>
      </c>
      <c r="M2506" s="137" t="s">
        <v>358</v>
      </c>
      <c r="N2506" s="137" t="s">
        <v>359</v>
      </c>
      <c r="O2506" s="137" t="s">
        <v>39</v>
      </c>
      <c r="P2506" s="137">
        <v>0</v>
      </c>
      <c r="Q2506" s="137" t="s">
        <v>191</v>
      </c>
      <c r="R2506" s="137" t="s">
        <v>342</v>
      </c>
    </row>
    <row r="2507" spans="1:18" s="137" customFormat="1">
      <c r="A2507" s="137" t="s">
        <v>186</v>
      </c>
      <c r="B2507" s="137" t="s">
        <v>120</v>
      </c>
      <c r="C2507" s="137" t="s">
        <v>185</v>
      </c>
      <c r="D2507" s="137" t="s">
        <v>384</v>
      </c>
      <c r="E2507" s="137">
        <v>32962</v>
      </c>
      <c r="F2507" s="137" t="s">
        <v>5</v>
      </c>
      <c r="G2507" s="137" t="s">
        <v>28</v>
      </c>
      <c r="H2507" s="137" t="s">
        <v>341</v>
      </c>
      <c r="I2507" s="137">
        <v>513920996</v>
      </c>
      <c r="J2507" s="137" t="s">
        <v>180</v>
      </c>
      <c r="K2507" s="21">
        <v>46173.681574074071</v>
      </c>
      <c r="L2507" s="21">
        <v>46174.810659722221</v>
      </c>
      <c r="M2507" s="137" t="s">
        <v>358</v>
      </c>
      <c r="N2507" s="137" t="s">
        <v>360</v>
      </c>
      <c r="O2507" s="137" t="s">
        <v>35</v>
      </c>
      <c r="P2507" s="137">
        <v>0</v>
      </c>
      <c r="Q2507" s="137" t="s">
        <v>191</v>
      </c>
      <c r="R2507" s="137" t="s">
        <v>342</v>
      </c>
    </row>
    <row r="2508" spans="1:18" s="137" customFormat="1">
      <c r="A2508" s="137" t="s">
        <v>186</v>
      </c>
      <c r="B2508" s="137" t="s">
        <v>120</v>
      </c>
      <c r="C2508" s="137" t="s">
        <v>185</v>
      </c>
      <c r="D2508" s="137" t="s">
        <v>384</v>
      </c>
      <c r="E2508" s="137">
        <v>32962</v>
      </c>
      <c r="F2508" s="137" t="s">
        <v>5</v>
      </c>
      <c r="G2508" s="137" t="s">
        <v>28</v>
      </c>
      <c r="H2508" s="137" t="s">
        <v>341</v>
      </c>
      <c r="I2508" s="137">
        <v>513920996</v>
      </c>
      <c r="J2508" s="137" t="s">
        <v>180</v>
      </c>
      <c r="K2508" s="21">
        <v>46173.681574074071</v>
      </c>
      <c r="L2508" s="21">
        <v>46174.810659722221</v>
      </c>
      <c r="M2508" s="137" t="s">
        <v>358</v>
      </c>
      <c r="N2508" s="137" t="s">
        <v>361</v>
      </c>
      <c r="O2508" s="137" t="s">
        <v>41</v>
      </c>
      <c r="P2508" s="137">
        <v>0</v>
      </c>
      <c r="Q2508" s="137" t="s">
        <v>191</v>
      </c>
      <c r="R2508" s="137" t="s">
        <v>342</v>
      </c>
    </row>
    <row r="2509" spans="1:18" s="137" customFormat="1">
      <c r="A2509" s="137" t="s">
        <v>186</v>
      </c>
      <c r="B2509" s="137" t="s">
        <v>120</v>
      </c>
      <c r="C2509" s="137" t="s">
        <v>185</v>
      </c>
      <c r="D2509" s="137" t="s">
        <v>384</v>
      </c>
      <c r="E2509" s="137">
        <v>32962</v>
      </c>
      <c r="F2509" s="137" t="s">
        <v>5</v>
      </c>
      <c r="G2509" s="137" t="s">
        <v>28</v>
      </c>
      <c r="H2509" s="137" t="s">
        <v>341</v>
      </c>
      <c r="I2509" s="137">
        <v>513920996</v>
      </c>
      <c r="J2509" s="137" t="s">
        <v>180</v>
      </c>
      <c r="K2509" s="21">
        <v>46173.681574074071</v>
      </c>
      <c r="L2509" s="21">
        <v>46174.810659722221</v>
      </c>
      <c r="M2509" s="137" t="s">
        <v>362</v>
      </c>
      <c r="N2509" s="137" t="s">
        <v>363</v>
      </c>
      <c r="O2509" s="137" t="s">
        <v>37</v>
      </c>
      <c r="P2509" s="137">
        <v>0</v>
      </c>
      <c r="Q2509" s="137" t="s">
        <v>191</v>
      </c>
      <c r="R2509" s="137" t="s">
        <v>342</v>
      </c>
    </row>
    <row r="2510" spans="1:18" s="137" customFormat="1">
      <c r="A2510" s="137" t="s">
        <v>186</v>
      </c>
      <c r="B2510" s="137" t="s">
        <v>120</v>
      </c>
      <c r="C2510" s="137" t="s">
        <v>185</v>
      </c>
      <c r="D2510" s="137" t="s">
        <v>384</v>
      </c>
      <c r="E2510" s="137">
        <v>32962</v>
      </c>
      <c r="F2510" s="137" t="s">
        <v>5</v>
      </c>
      <c r="G2510" s="137" t="s">
        <v>28</v>
      </c>
      <c r="H2510" s="137" t="s">
        <v>341</v>
      </c>
      <c r="I2510" s="137">
        <v>513920996</v>
      </c>
      <c r="J2510" s="137" t="s">
        <v>180</v>
      </c>
      <c r="K2510" s="21">
        <v>46173.681574074071</v>
      </c>
      <c r="L2510" s="21">
        <v>46174.810659722221</v>
      </c>
      <c r="M2510" s="137" t="s">
        <v>364</v>
      </c>
      <c r="N2510" s="137" t="s">
        <v>365</v>
      </c>
      <c r="O2510" s="137" t="s">
        <v>35</v>
      </c>
      <c r="P2510" s="137">
        <v>0</v>
      </c>
      <c r="Q2510" s="137" t="s">
        <v>191</v>
      </c>
      <c r="R2510" s="137" t="s">
        <v>342</v>
      </c>
    </row>
    <row r="2511" spans="1:18" s="137" customFormat="1">
      <c r="A2511" s="137" t="s">
        <v>186</v>
      </c>
      <c r="B2511" s="137" t="s">
        <v>120</v>
      </c>
      <c r="C2511" s="137" t="s">
        <v>185</v>
      </c>
      <c r="D2511" s="137" t="s">
        <v>384</v>
      </c>
      <c r="E2511" s="137">
        <v>32962</v>
      </c>
      <c r="F2511" s="137" t="s">
        <v>5</v>
      </c>
      <c r="G2511" s="137" t="s">
        <v>28</v>
      </c>
      <c r="H2511" s="137" t="s">
        <v>341</v>
      </c>
      <c r="I2511" s="137">
        <v>513920996</v>
      </c>
      <c r="J2511" s="137" t="s">
        <v>180</v>
      </c>
      <c r="K2511" s="21">
        <v>46173.681574074071</v>
      </c>
      <c r="L2511" s="21">
        <v>46174.810659722221</v>
      </c>
      <c r="M2511" s="137" t="s">
        <v>364</v>
      </c>
      <c r="N2511" s="137" t="s">
        <v>366</v>
      </c>
      <c r="O2511" s="137" t="s">
        <v>35</v>
      </c>
      <c r="P2511" s="137">
        <v>0</v>
      </c>
      <c r="Q2511" s="137" t="s">
        <v>191</v>
      </c>
      <c r="R2511" s="137" t="s">
        <v>342</v>
      </c>
    </row>
    <row r="2512" spans="1:18" s="137" customFormat="1">
      <c r="A2512" s="137" t="s">
        <v>186</v>
      </c>
      <c r="B2512" s="137" t="s">
        <v>120</v>
      </c>
      <c r="C2512" s="137" t="s">
        <v>185</v>
      </c>
      <c r="D2512" s="137" t="s">
        <v>384</v>
      </c>
      <c r="E2512" s="137">
        <v>32962</v>
      </c>
      <c r="F2512" s="137" t="s">
        <v>5</v>
      </c>
      <c r="G2512" s="137" t="s">
        <v>28</v>
      </c>
      <c r="H2512" s="137" t="s">
        <v>341</v>
      </c>
      <c r="I2512" s="137">
        <v>513920996</v>
      </c>
      <c r="J2512" s="137" t="s">
        <v>180</v>
      </c>
      <c r="K2512" s="21">
        <v>46173.681574074071</v>
      </c>
      <c r="L2512" s="21">
        <v>46174.810659722221</v>
      </c>
      <c r="M2512" s="137" t="s">
        <v>364</v>
      </c>
      <c r="N2512" s="137" t="s">
        <v>367</v>
      </c>
      <c r="O2512" s="137" t="s">
        <v>41</v>
      </c>
      <c r="P2512" s="137">
        <v>0</v>
      </c>
      <c r="Q2512" s="137" t="s">
        <v>191</v>
      </c>
      <c r="R2512" s="137" t="s">
        <v>342</v>
      </c>
    </row>
    <row r="2513" spans="1:18" s="137" customFormat="1">
      <c r="A2513" s="137" t="s">
        <v>186</v>
      </c>
      <c r="B2513" s="137" t="s">
        <v>10</v>
      </c>
      <c r="C2513" s="137" t="s">
        <v>185</v>
      </c>
      <c r="D2513" s="137" t="s">
        <v>248</v>
      </c>
      <c r="E2513" s="137">
        <v>32699</v>
      </c>
      <c r="F2513" s="137" t="s">
        <v>5</v>
      </c>
      <c r="G2513" s="137" t="s">
        <v>28</v>
      </c>
      <c r="H2513" s="137" t="s">
        <v>341</v>
      </c>
      <c r="I2513" s="137">
        <v>514014004</v>
      </c>
      <c r="J2513" s="137" t="s">
        <v>224</v>
      </c>
      <c r="K2513" s="21">
        <v>46173.569398148145</v>
      </c>
      <c r="L2513" s="21">
        <v>46174.813078703701</v>
      </c>
      <c r="M2513" s="137" t="s">
        <v>287</v>
      </c>
      <c r="N2513" s="137" t="s">
        <v>287</v>
      </c>
      <c r="O2513" s="137" t="s">
        <v>35</v>
      </c>
      <c r="P2513" s="137">
        <v>0</v>
      </c>
      <c r="Q2513" s="137" t="s">
        <v>191</v>
      </c>
      <c r="R2513" s="137" t="s">
        <v>342</v>
      </c>
    </row>
    <row r="2514" spans="1:18" s="137" customFormat="1">
      <c r="A2514" s="137" t="s">
        <v>186</v>
      </c>
      <c r="B2514" s="137" t="s">
        <v>10</v>
      </c>
      <c r="C2514" s="137" t="s">
        <v>185</v>
      </c>
      <c r="D2514" s="137" t="s">
        <v>248</v>
      </c>
      <c r="E2514" s="137">
        <v>32699</v>
      </c>
      <c r="F2514" s="137" t="s">
        <v>5</v>
      </c>
      <c r="G2514" s="137" t="s">
        <v>28</v>
      </c>
      <c r="H2514" s="137" t="s">
        <v>341</v>
      </c>
      <c r="I2514" s="137">
        <v>514014004</v>
      </c>
      <c r="J2514" s="137" t="s">
        <v>224</v>
      </c>
      <c r="K2514" s="21">
        <v>46173.569398148145</v>
      </c>
      <c r="L2514" s="21">
        <v>46174.813078703701</v>
      </c>
      <c r="M2514" s="137" t="s">
        <v>343</v>
      </c>
      <c r="N2514" s="137" t="s">
        <v>288</v>
      </c>
      <c r="O2514" s="137" t="s">
        <v>39</v>
      </c>
      <c r="P2514" s="137">
        <v>0</v>
      </c>
      <c r="Q2514" s="137" t="s">
        <v>191</v>
      </c>
      <c r="R2514" s="137" t="s">
        <v>342</v>
      </c>
    </row>
    <row r="2515" spans="1:18" s="137" customFormat="1">
      <c r="A2515" s="137" t="s">
        <v>186</v>
      </c>
      <c r="B2515" s="137" t="s">
        <v>10</v>
      </c>
      <c r="C2515" s="137" t="s">
        <v>185</v>
      </c>
      <c r="D2515" s="137" t="s">
        <v>248</v>
      </c>
      <c r="E2515" s="137">
        <v>32699</v>
      </c>
      <c r="F2515" s="137" t="s">
        <v>5</v>
      </c>
      <c r="G2515" s="137" t="s">
        <v>28</v>
      </c>
      <c r="H2515" s="137" t="s">
        <v>341</v>
      </c>
      <c r="I2515" s="137">
        <v>514014004</v>
      </c>
      <c r="J2515" s="137" t="s">
        <v>224</v>
      </c>
      <c r="K2515" s="21">
        <v>46173.569398148145</v>
      </c>
      <c r="L2515" s="21">
        <v>46174.813078703701</v>
      </c>
      <c r="M2515" s="137" t="s">
        <v>343</v>
      </c>
      <c r="N2515" s="137" t="s">
        <v>193</v>
      </c>
      <c r="O2515" s="137" t="s">
        <v>35</v>
      </c>
      <c r="P2515" s="137">
        <v>0</v>
      </c>
      <c r="Q2515" s="137" t="s">
        <v>191</v>
      </c>
      <c r="R2515" s="137" t="s">
        <v>342</v>
      </c>
    </row>
    <row r="2516" spans="1:18" s="137" customFormat="1">
      <c r="A2516" s="137" t="s">
        <v>186</v>
      </c>
      <c r="B2516" s="137" t="s">
        <v>10</v>
      </c>
      <c r="C2516" s="137" t="s">
        <v>185</v>
      </c>
      <c r="D2516" s="137" t="s">
        <v>248</v>
      </c>
      <c r="E2516" s="137">
        <v>32699</v>
      </c>
      <c r="F2516" s="137" t="s">
        <v>5</v>
      </c>
      <c r="G2516" s="137" t="s">
        <v>28</v>
      </c>
      <c r="H2516" s="137" t="s">
        <v>341</v>
      </c>
      <c r="I2516" s="137">
        <v>514014004</v>
      </c>
      <c r="J2516" s="137" t="s">
        <v>224</v>
      </c>
      <c r="K2516" s="21">
        <v>46173.569398148145</v>
      </c>
      <c r="L2516" s="21">
        <v>46174.813078703701</v>
      </c>
      <c r="M2516" s="137" t="s">
        <v>344</v>
      </c>
      <c r="N2516" s="137" t="s">
        <v>345</v>
      </c>
      <c r="O2516" s="137" t="s">
        <v>39</v>
      </c>
      <c r="P2516" s="137">
        <v>0</v>
      </c>
      <c r="Q2516" s="137" t="s">
        <v>191</v>
      </c>
      <c r="R2516" s="137" t="s">
        <v>342</v>
      </c>
    </row>
    <row r="2517" spans="1:18" s="137" customFormat="1">
      <c r="A2517" s="137" t="s">
        <v>186</v>
      </c>
      <c r="B2517" s="137" t="s">
        <v>10</v>
      </c>
      <c r="C2517" s="137" t="s">
        <v>185</v>
      </c>
      <c r="D2517" s="137" t="s">
        <v>248</v>
      </c>
      <c r="E2517" s="137">
        <v>32699</v>
      </c>
      <c r="F2517" s="137" t="s">
        <v>5</v>
      </c>
      <c r="G2517" s="137" t="s">
        <v>28</v>
      </c>
      <c r="H2517" s="137" t="s">
        <v>341</v>
      </c>
      <c r="I2517" s="137">
        <v>514014004</v>
      </c>
      <c r="J2517" s="137" t="s">
        <v>224</v>
      </c>
      <c r="K2517" s="21">
        <v>46173.569398148145</v>
      </c>
      <c r="L2517" s="21">
        <v>46174.813078703701</v>
      </c>
      <c r="M2517" s="137" t="s">
        <v>344</v>
      </c>
      <c r="N2517" s="137" t="s">
        <v>346</v>
      </c>
      <c r="O2517" s="137" t="s">
        <v>39</v>
      </c>
      <c r="P2517" s="137">
        <v>0</v>
      </c>
      <c r="Q2517" s="137" t="s">
        <v>191</v>
      </c>
      <c r="R2517" s="137" t="s">
        <v>342</v>
      </c>
    </row>
    <row r="2518" spans="1:18" s="137" customFormat="1">
      <c r="A2518" s="137" t="s">
        <v>186</v>
      </c>
      <c r="B2518" s="137" t="s">
        <v>10</v>
      </c>
      <c r="C2518" s="137" t="s">
        <v>185</v>
      </c>
      <c r="D2518" s="137" t="s">
        <v>248</v>
      </c>
      <c r="E2518" s="137">
        <v>32699</v>
      </c>
      <c r="F2518" s="137" t="s">
        <v>5</v>
      </c>
      <c r="G2518" s="137" t="s">
        <v>28</v>
      </c>
      <c r="H2518" s="137" t="s">
        <v>341</v>
      </c>
      <c r="I2518" s="137">
        <v>514014004</v>
      </c>
      <c r="J2518" s="137" t="s">
        <v>224</v>
      </c>
      <c r="K2518" s="21">
        <v>46173.569398148145</v>
      </c>
      <c r="L2518" s="21">
        <v>46174.813078703701</v>
      </c>
      <c r="M2518" s="137" t="s">
        <v>347</v>
      </c>
      <c r="N2518" s="137" t="s">
        <v>348</v>
      </c>
      <c r="O2518" s="137" t="s">
        <v>41</v>
      </c>
      <c r="P2518" s="137">
        <v>0</v>
      </c>
      <c r="Q2518" s="137" t="s">
        <v>191</v>
      </c>
      <c r="R2518" s="137" t="s">
        <v>342</v>
      </c>
    </row>
    <row r="2519" spans="1:18" s="137" customFormat="1">
      <c r="A2519" s="137" t="s">
        <v>186</v>
      </c>
      <c r="B2519" s="137" t="s">
        <v>10</v>
      </c>
      <c r="C2519" s="137" t="s">
        <v>185</v>
      </c>
      <c r="D2519" s="137" t="s">
        <v>248</v>
      </c>
      <c r="E2519" s="137">
        <v>32699</v>
      </c>
      <c r="F2519" s="137" t="s">
        <v>5</v>
      </c>
      <c r="G2519" s="137" t="s">
        <v>28</v>
      </c>
      <c r="H2519" s="137" t="s">
        <v>341</v>
      </c>
      <c r="I2519" s="137">
        <v>514014004</v>
      </c>
      <c r="J2519" s="137" t="s">
        <v>224</v>
      </c>
      <c r="K2519" s="21">
        <v>46173.569398148145</v>
      </c>
      <c r="L2519" s="21">
        <v>46174.813078703701</v>
      </c>
      <c r="M2519" s="137" t="s">
        <v>347</v>
      </c>
      <c r="N2519" s="137" t="s">
        <v>349</v>
      </c>
      <c r="O2519" s="137" t="s">
        <v>39</v>
      </c>
      <c r="P2519" s="137">
        <v>0</v>
      </c>
      <c r="Q2519" s="137" t="s">
        <v>191</v>
      </c>
      <c r="R2519" s="137" t="s">
        <v>342</v>
      </c>
    </row>
    <row r="2520" spans="1:18" s="137" customFormat="1">
      <c r="A2520" s="137" t="s">
        <v>186</v>
      </c>
      <c r="B2520" s="137" t="s">
        <v>10</v>
      </c>
      <c r="C2520" s="137" t="s">
        <v>185</v>
      </c>
      <c r="D2520" s="137" t="s">
        <v>248</v>
      </c>
      <c r="E2520" s="137">
        <v>32699</v>
      </c>
      <c r="F2520" s="137" t="s">
        <v>5</v>
      </c>
      <c r="G2520" s="137" t="s">
        <v>28</v>
      </c>
      <c r="H2520" s="137" t="s">
        <v>341</v>
      </c>
      <c r="I2520" s="137">
        <v>514014004</v>
      </c>
      <c r="J2520" s="137" t="s">
        <v>224</v>
      </c>
      <c r="K2520" s="21">
        <v>46173.569398148145</v>
      </c>
      <c r="L2520" s="21">
        <v>46174.813078703701</v>
      </c>
      <c r="M2520" s="137" t="s">
        <v>347</v>
      </c>
      <c r="N2520" s="137" t="s">
        <v>329</v>
      </c>
      <c r="O2520" s="137" t="s">
        <v>35</v>
      </c>
      <c r="P2520" s="137">
        <v>0</v>
      </c>
      <c r="Q2520" s="137" t="s">
        <v>191</v>
      </c>
      <c r="R2520" s="137" t="s">
        <v>342</v>
      </c>
    </row>
    <row r="2521" spans="1:18" s="137" customFormat="1">
      <c r="A2521" s="137" t="s">
        <v>186</v>
      </c>
      <c r="B2521" s="137" t="s">
        <v>10</v>
      </c>
      <c r="C2521" s="137" t="s">
        <v>185</v>
      </c>
      <c r="D2521" s="137" t="s">
        <v>248</v>
      </c>
      <c r="E2521" s="137">
        <v>32699</v>
      </c>
      <c r="F2521" s="137" t="s">
        <v>5</v>
      </c>
      <c r="G2521" s="137" t="s">
        <v>28</v>
      </c>
      <c r="H2521" s="137" t="s">
        <v>341</v>
      </c>
      <c r="I2521" s="137">
        <v>514014004</v>
      </c>
      <c r="J2521" s="137" t="s">
        <v>224</v>
      </c>
      <c r="K2521" s="21">
        <v>46173.569398148145</v>
      </c>
      <c r="L2521" s="21">
        <v>46174.813078703701</v>
      </c>
      <c r="M2521" s="137" t="s">
        <v>347</v>
      </c>
      <c r="N2521" s="137" t="s">
        <v>194</v>
      </c>
      <c r="O2521" s="137" t="s">
        <v>41</v>
      </c>
      <c r="P2521" s="137">
        <v>0</v>
      </c>
      <c r="Q2521" s="137" t="s">
        <v>191</v>
      </c>
      <c r="R2521" s="137" t="s">
        <v>342</v>
      </c>
    </row>
    <row r="2522" spans="1:18" s="137" customFormat="1">
      <c r="A2522" s="137" t="s">
        <v>186</v>
      </c>
      <c r="B2522" s="137" t="s">
        <v>10</v>
      </c>
      <c r="C2522" s="137" t="s">
        <v>185</v>
      </c>
      <c r="D2522" s="137" t="s">
        <v>248</v>
      </c>
      <c r="E2522" s="137">
        <v>32699</v>
      </c>
      <c r="F2522" s="137" t="s">
        <v>5</v>
      </c>
      <c r="G2522" s="137" t="s">
        <v>28</v>
      </c>
      <c r="H2522" s="137" t="s">
        <v>341</v>
      </c>
      <c r="I2522" s="137">
        <v>514014004</v>
      </c>
      <c r="J2522" s="137" t="s">
        <v>224</v>
      </c>
      <c r="K2522" s="21">
        <v>46173.569398148145</v>
      </c>
      <c r="L2522" s="21">
        <v>46174.813078703701</v>
      </c>
      <c r="M2522" s="137" t="s">
        <v>347</v>
      </c>
      <c r="N2522" s="137" t="s">
        <v>350</v>
      </c>
      <c r="O2522" s="137" t="s">
        <v>39</v>
      </c>
      <c r="P2522" s="137">
        <v>0</v>
      </c>
      <c r="Q2522" s="137" t="s">
        <v>191</v>
      </c>
      <c r="R2522" s="137" t="s">
        <v>342</v>
      </c>
    </row>
    <row r="2523" spans="1:18" s="137" customFormat="1">
      <c r="A2523" s="137" t="s">
        <v>186</v>
      </c>
      <c r="B2523" s="137" t="s">
        <v>10</v>
      </c>
      <c r="C2523" s="137" t="s">
        <v>185</v>
      </c>
      <c r="D2523" s="137" t="s">
        <v>248</v>
      </c>
      <c r="E2523" s="137">
        <v>32699</v>
      </c>
      <c r="F2523" s="137" t="s">
        <v>5</v>
      </c>
      <c r="G2523" s="137" t="s">
        <v>28</v>
      </c>
      <c r="H2523" s="137" t="s">
        <v>341</v>
      </c>
      <c r="I2523" s="137">
        <v>514014004</v>
      </c>
      <c r="J2523" s="137" t="s">
        <v>224</v>
      </c>
      <c r="K2523" s="21">
        <v>46173.569398148145</v>
      </c>
      <c r="L2523" s="21">
        <v>46174.813078703701</v>
      </c>
      <c r="M2523" s="137" t="s">
        <v>347</v>
      </c>
      <c r="N2523" s="137" t="s">
        <v>195</v>
      </c>
      <c r="O2523" s="137" t="s">
        <v>41</v>
      </c>
      <c r="P2523" s="137">
        <v>0</v>
      </c>
      <c r="Q2523" s="137" t="s">
        <v>191</v>
      </c>
      <c r="R2523" s="137" t="s">
        <v>342</v>
      </c>
    </row>
    <row r="2524" spans="1:18" s="137" customFormat="1">
      <c r="A2524" s="137" t="s">
        <v>186</v>
      </c>
      <c r="B2524" s="137" t="s">
        <v>10</v>
      </c>
      <c r="C2524" s="137" t="s">
        <v>185</v>
      </c>
      <c r="D2524" s="137" t="s">
        <v>248</v>
      </c>
      <c r="E2524" s="137">
        <v>32699</v>
      </c>
      <c r="F2524" s="137" t="s">
        <v>5</v>
      </c>
      <c r="G2524" s="137" t="s">
        <v>28</v>
      </c>
      <c r="H2524" s="137" t="s">
        <v>341</v>
      </c>
      <c r="I2524" s="137">
        <v>514014004</v>
      </c>
      <c r="J2524" s="137" t="s">
        <v>224</v>
      </c>
      <c r="K2524" s="21">
        <v>46173.569398148145</v>
      </c>
      <c r="L2524" s="21">
        <v>46174.813078703701</v>
      </c>
      <c r="M2524" s="137" t="s">
        <v>347</v>
      </c>
      <c r="N2524" s="137" t="s">
        <v>351</v>
      </c>
      <c r="O2524" s="137" t="s">
        <v>35</v>
      </c>
      <c r="P2524" s="137">
        <v>0</v>
      </c>
      <c r="Q2524" s="137" t="s">
        <v>191</v>
      </c>
      <c r="R2524" s="137" t="s">
        <v>342</v>
      </c>
    </row>
    <row r="2525" spans="1:18" s="137" customFormat="1">
      <c r="A2525" s="137" t="s">
        <v>186</v>
      </c>
      <c r="B2525" s="137" t="s">
        <v>10</v>
      </c>
      <c r="C2525" s="137" t="s">
        <v>185</v>
      </c>
      <c r="D2525" s="137" t="s">
        <v>248</v>
      </c>
      <c r="E2525" s="137">
        <v>32699</v>
      </c>
      <c r="F2525" s="137" t="s">
        <v>5</v>
      </c>
      <c r="G2525" s="137" t="s">
        <v>28</v>
      </c>
      <c r="H2525" s="137" t="s">
        <v>341</v>
      </c>
      <c r="I2525" s="137">
        <v>514014004</v>
      </c>
      <c r="J2525" s="137" t="s">
        <v>224</v>
      </c>
      <c r="K2525" s="21">
        <v>46173.569398148145</v>
      </c>
      <c r="L2525" s="21">
        <v>46174.813078703701</v>
      </c>
      <c r="M2525" s="137" t="s">
        <v>347</v>
      </c>
      <c r="N2525" s="137" t="s">
        <v>196</v>
      </c>
      <c r="O2525" s="137" t="s">
        <v>41</v>
      </c>
      <c r="P2525" s="137">
        <v>0</v>
      </c>
      <c r="Q2525" s="137" t="s">
        <v>191</v>
      </c>
      <c r="R2525" s="137" t="s">
        <v>342</v>
      </c>
    </row>
    <row r="2526" spans="1:18" s="137" customFormat="1">
      <c r="A2526" s="137" t="s">
        <v>186</v>
      </c>
      <c r="B2526" s="137" t="s">
        <v>10</v>
      </c>
      <c r="C2526" s="137" t="s">
        <v>185</v>
      </c>
      <c r="D2526" s="137" t="s">
        <v>248</v>
      </c>
      <c r="E2526" s="137">
        <v>32699</v>
      </c>
      <c r="F2526" s="137" t="s">
        <v>5</v>
      </c>
      <c r="G2526" s="137" t="s">
        <v>28</v>
      </c>
      <c r="H2526" s="137" t="s">
        <v>341</v>
      </c>
      <c r="I2526" s="137">
        <v>514014004</v>
      </c>
      <c r="J2526" s="137" t="s">
        <v>224</v>
      </c>
      <c r="K2526" s="21">
        <v>46173.569398148145</v>
      </c>
      <c r="L2526" s="21">
        <v>46174.813078703701</v>
      </c>
      <c r="M2526" s="137" t="s">
        <v>352</v>
      </c>
      <c r="N2526" s="137" t="s">
        <v>352</v>
      </c>
      <c r="O2526" s="137" t="s">
        <v>35</v>
      </c>
      <c r="P2526" s="137">
        <v>0</v>
      </c>
      <c r="Q2526" s="137" t="s">
        <v>191</v>
      </c>
      <c r="R2526" s="137" t="s">
        <v>342</v>
      </c>
    </row>
    <row r="2527" spans="1:18" s="137" customFormat="1">
      <c r="A2527" s="137" t="s">
        <v>186</v>
      </c>
      <c r="B2527" s="137" t="s">
        <v>10</v>
      </c>
      <c r="C2527" s="137" t="s">
        <v>185</v>
      </c>
      <c r="D2527" s="137" t="s">
        <v>248</v>
      </c>
      <c r="E2527" s="137">
        <v>32699</v>
      </c>
      <c r="F2527" s="137" t="s">
        <v>5</v>
      </c>
      <c r="G2527" s="137" t="s">
        <v>28</v>
      </c>
      <c r="H2527" s="137" t="s">
        <v>341</v>
      </c>
      <c r="I2527" s="137">
        <v>514014004</v>
      </c>
      <c r="J2527" s="137" t="s">
        <v>224</v>
      </c>
      <c r="K2527" s="21">
        <v>46173.569398148145</v>
      </c>
      <c r="L2527" s="21">
        <v>46174.813078703701</v>
      </c>
      <c r="M2527" s="137" t="s">
        <v>353</v>
      </c>
      <c r="N2527" s="137" t="s">
        <v>197</v>
      </c>
      <c r="O2527" s="137" t="s">
        <v>41</v>
      </c>
      <c r="P2527" s="137">
        <v>0</v>
      </c>
      <c r="Q2527" s="137" t="s">
        <v>191</v>
      </c>
      <c r="R2527" s="137" t="s">
        <v>342</v>
      </c>
    </row>
    <row r="2528" spans="1:18" s="137" customFormat="1">
      <c r="A2528" s="137" t="s">
        <v>186</v>
      </c>
      <c r="B2528" s="137" t="s">
        <v>10</v>
      </c>
      <c r="C2528" s="137" t="s">
        <v>185</v>
      </c>
      <c r="D2528" s="137" t="s">
        <v>248</v>
      </c>
      <c r="E2528" s="137">
        <v>32699</v>
      </c>
      <c r="F2528" s="137" t="s">
        <v>5</v>
      </c>
      <c r="G2528" s="137" t="s">
        <v>28</v>
      </c>
      <c r="H2528" s="137" t="s">
        <v>341</v>
      </c>
      <c r="I2528" s="137">
        <v>514014004</v>
      </c>
      <c r="J2528" s="137" t="s">
        <v>224</v>
      </c>
      <c r="K2528" s="21">
        <v>46173.569398148145</v>
      </c>
      <c r="L2528" s="21">
        <v>46174.813078703701</v>
      </c>
      <c r="M2528" s="137" t="s">
        <v>353</v>
      </c>
      <c r="N2528" s="137" t="s">
        <v>330</v>
      </c>
      <c r="O2528" s="137" t="s">
        <v>41</v>
      </c>
      <c r="P2528" s="137">
        <v>0</v>
      </c>
      <c r="Q2528" s="137" t="s">
        <v>191</v>
      </c>
      <c r="R2528" s="137" t="s">
        <v>342</v>
      </c>
    </row>
    <row r="2529" spans="1:19" s="137" customFormat="1">
      <c r="A2529" s="137" t="s">
        <v>186</v>
      </c>
      <c r="B2529" s="137" t="s">
        <v>10</v>
      </c>
      <c r="C2529" s="137" t="s">
        <v>185</v>
      </c>
      <c r="D2529" s="137" t="s">
        <v>248</v>
      </c>
      <c r="E2529" s="137">
        <v>32699</v>
      </c>
      <c r="F2529" s="137" t="s">
        <v>5</v>
      </c>
      <c r="G2529" s="137" t="s">
        <v>28</v>
      </c>
      <c r="H2529" s="137" t="s">
        <v>341</v>
      </c>
      <c r="I2529" s="137">
        <v>514014004</v>
      </c>
      <c r="J2529" s="137" t="s">
        <v>224</v>
      </c>
      <c r="K2529" s="21">
        <v>46173.569398148145</v>
      </c>
      <c r="L2529" s="21">
        <v>46174.813078703701</v>
      </c>
      <c r="M2529" s="137" t="s">
        <v>353</v>
      </c>
      <c r="N2529" s="137" t="s">
        <v>354</v>
      </c>
      <c r="O2529" s="137" t="s">
        <v>39</v>
      </c>
      <c r="P2529" s="137">
        <v>0</v>
      </c>
      <c r="Q2529" s="137" t="s">
        <v>191</v>
      </c>
      <c r="R2529" s="137" t="s">
        <v>342</v>
      </c>
    </row>
    <row r="2530" spans="1:19" s="137" customFormat="1">
      <c r="A2530" s="137" t="s">
        <v>186</v>
      </c>
      <c r="B2530" s="137" t="s">
        <v>10</v>
      </c>
      <c r="C2530" s="137" t="s">
        <v>185</v>
      </c>
      <c r="D2530" s="137" t="s">
        <v>248</v>
      </c>
      <c r="E2530" s="137">
        <v>32699</v>
      </c>
      <c r="F2530" s="137" t="s">
        <v>5</v>
      </c>
      <c r="G2530" s="137" t="s">
        <v>28</v>
      </c>
      <c r="H2530" s="137" t="s">
        <v>341</v>
      </c>
      <c r="I2530" s="137">
        <v>514014004</v>
      </c>
      <c r="J2530" s="137" t="s">
        <v>224</v>
      </c>
      <c r="K2530" s="21">
        <v>46173.569398148145</v>
      </c>
      <c r="L2530" s="21">
        <v>46174.813078703701</v>
      </c>
      <c r="M2530" s="137" t="s">
        <v>353</v>
      </c>
      <c r="N2530" s="137" t="s">
        <v>355</v>
      </c>
      <c r="O2530" s="137" t="s">
        <v>35</v>
      </c>
      <c r="P2530" s="137">
        <v>0</v>
      </c>
      <c r="Q2530" s="137" t="s">
        <v>191</v>
      </c>
      <c r="R2530" s="137" t="s">
        <v>342</v>
      </c>
    </row>
    <row r="2531" spans="1:19" s="137" customFormat="1">
      <c r="A2531" s="137" t="s">
        <v>186</v>
      </c>
      <c r="B2531" s="137" t="s">
        <v>10</v>
      </c>
      <c r="C2531" s="137" t="s">
        <v>185</v>
      </c>
      <c r="D2531" s="137" t="s">
        <v>248</v>
      </c>
      <c r="E2531" s="137">
        <v>32699</v>
      </c>
      <c r="F2531" s="137" t="s">
        <v>5</v>
      </c>
      <c r="G2531" s="137" t="s">
        <v>28</v>
      </c>
      <c r="H2531" s="137" t="s">
        <v>341</v>
      </c>
      <c r="I2531" s="137">
        <v>514014004</v>
      </c>
      <c r="J2531" s="137" t="s">
        <v>224</v>
      </c>
      <c r="K2531" s="21">
        <v>46173.569398148145</v>
      </c>
      <c r="L2531" s="21">
        <v>46174.813078703701</v>
      </c>
      <c r="M2531" s="137" t="s">
        <v>353</v>
      </c>
      <c r="N2531" s="137" t="s">
        <v>356</v>
      </c>
      <c r="O2531" s="137" t="s">
        <v>39</v>
      </c>
      <c r="P2531" s="137">
        <v>0</v>
      </c>
      <c r="Q2531" s="137" t="s">
        <v>191</v>
      </c>
      <c r="R2531" s="137" t="s">
        <v>342</v>
      </c>
    </row>
    <row r="2532" spans="1:19" s="137" customFormat="1">
      <c r="A2532" s="137" t="s">
        <v>186</v>
      </c>
      <c r="B2532" s="137" t="s">
        <v>10</v>
      </c>
      <c r="C2532" s="137" t="s">
        <v>185</v>
      </c>
      <c r="D2532" s="137" t="s">
        <v>248</v>
      </c>
      <c r="E2532" s="137">
        <v>32699</v>
      </c>
      <c r="F2532" s="137" t="s">
        <v>5</v>
      </c>
      <c r="G2532" s="137" t="s">
        <v>28</v>
      </c>
      <c r="H2532" s="137" t="s">
        <v>341</v>
      </c>
      <c r="I2532" s="137">
        <v>514014004</v>
      </c>
      <c r="J2532" s="137" t="s">
        <v>224</v>
      </c>
      <c r="K2532" s="21">
        <v>46173.569398148145</v>
      </c>
      <c r="L2532" s="21">
        <v>46174.813078703701</v>
      </c>
      <c r="M2532" s="137" t="s">
        <v>353</v>
      </c>
      <c r="N2532" s="137" t="s">
        <v>357</v>
      </c>
      <c r="O2532" s="137" t="s">
        <v>39</v>
      </c>
      <c r="P2532" s="137">
        <v>0</v>
      </c>
      <c r="Q2532" s="137" t="s">
        <v>191</v>
      </c>
      <c r="R2532" s="137" t="s">
        <v>342</v>
      </c>
    </row>
    <row r="2533" spans="1:19" s="137" customFormat="1">
      <c r="A2533" s="137" t="s">
        <v>186</v>
      </c>
      <c r="B2533" s="137" t="s">
        <v>10</v>
      </c>
      <c r="C2533" s="137" t="s">
        <v>185</v>
      </c>
      <c r="D2533" s="137" t="s">
        <v>248</v>
      </c>
      <c r="E2533" s="137">
        <v>32699</v>
      </c>
      <c r="F2533" s="137" t="s">
        <v>5</v>
      </c>
      <c r="G2533" s="137" t="s">
        <v>28</v>
      </c>
      <c r="H2533" s="137" t="s">
        <v>341</v>
      </c>
      <c r="I2533" s="137">
        <v>514014004</v>
      </c>
      <c r="J2533" s="137" t="s">
        <v>224</v>
      </c>
      <c r="K2533" s="21">
        <v>46173.569398148145</v>
      </c>
      <c r="L2533" s="21">
        <v>46174.813078703701</v>
      </c>
      <c r="M2533" s="137" t="s">
        <v>358</v>
      </c>
      <c r="N2533" s="137" t="s">
        <v>359</v>
      </c>
      <c r="O2533" s="137" t="s">
        <v>39</v>
      </c>
      <c r="P2533" s="137">
        <v>0</v>
      </c>
      <c r="Q2533" s="137" t="s">
        <v>191</v>
      </c>
      <c r="R2533" s="137" t="s">
        <v>342</v>
      </c>
    </row>
    <row r="2534" spans="1:19" s="137" customFormat="1">
      <c r="A2534" s="137" t="s">
        <v>186</v>
      </c>
      <c r="B2534" s="137" t="s">
        <v>10</v>
      </c>
      <c r="C2534" s="137" t="s">
        <v>185</v>
      </c>
      <c r="D2534" s="137" t="s">
        <v>248</v>
      </c>
      <c r="E2534" s="137">
        <v>32699</v>
      </c>
      <c r="F2534" s="137" t="s">
        <v>5</v>
      </c>
      <c r="G2534" s="137" t="s">
        <v>28</v>
      </c>
      <c r="H2534" s="137" t="s">
        <v>341</v>
      </c>
      <c r="I2534" s="137">
        <v>514014004</v>
      </c>
      <c r="J2534" s="137" t="s">
        <v>224</v>
      </c>
      <c r="K2534" s="21">
        <v>46173.569398148145</v>
      </c>
      <c r="L2534" s="21">
        <v>46174.813078703701</v>
      </c>
      <c r="M2534" s="137" t="s">
        <v>358</v>
      </c>
      <c r="N2534" s="137" t="s">
        <v>360</v>
      </c>
      <c r="O2534" s="137" t="s">
        <v>35</v>
      </c>
      <c r="P2534" s="137">
        <v>0</v>
      </c>
      <c r="Q2534" s="137" t="s">
        <v>191</v>
      </c>
      <c r="R2534" s="137" t="s">
        <v>342</v>
      </c>
    </row>
    <row r="2535" spans="1:19" s="137" customFormat="1">
      <c r="A2535" s="137" t="s">
        <v>186</v>
      </c>
      <c r="B2535" s="137" t="s">
        <v>10</v>
      </c>
      <c r="C2535" s="137" t="s">
        <v>185</v>
      </c>
      <c r="D2535" s="137" t="s">
        <v>248</v>
      </c>
      <c r="E2535" s="137">
        <v>32699</v>
      </c>
      <c r="F2535" s="137" t="s">
        <v>5</v>
      </c>
      <c r="G2535" s="137" t="s">
        <v>28</v>
      </c>
      <c r="H2535" s="137" t="s">
        <v>341</v>
      </c>
      <c r="I2535" s="137">
        <v>514014004</v>
      </c>
      <c r="J2535" s="137" t="s">
        <v>224</v>
      </c>
      <c r="K2535" s="21">
        <v>46173.569398148145</v>
      </c>
      <c r="L2535" s="21">
        <v>46174.813078703701</v>
      </c>
      <c r="M2535" s="137" t="s">
        <v>358</v>
      </c>
      <c r="N2535" s="137" t="s">
        <v>361</v>
      </c>
      <c r="O2535" s="137" t="s">
        <v>41</v>
      </c>
      <c r="P2535" s="137">
        <v>0</v>
      </c>
      <c r="Q2535" s="137" t="s">
        <v>191</v>
      </c>
      <c r="R2535" s="137" t="s">
        <v>342</v>
      </c>
    </row>
    <row r="2536" spans="1:19" s="137" customFormat="1">
      <c r="A2536" s="137" t="s">
        <v>186</v>
      </c>
      <c r="B2536" s="137" t="s">
        <v>10</v>
      </c>
      <c r="C2536" s="137" t="s">
        <v>185</v>
      </c>
      <c r="D2536" s="137" t="s">
        <v>248</v>
      </c>
      <c r="E2536" s="137">
        <v>32699</v>
      </c>
      <c r="F2536" s="137" t="s">
        <v>5</v>
      </c>
      <c r="G2536" s="137" t="s">
        <v>28</v>
      </c>
      <c r="H2536" s="137" t="s">
        <v>341</v>
      </c>
      <c r="I2536" s="137">
        <v>514014004</v>
      </c>
      <c r="J2536" s="137" t="s">
        <v>224</v>
      </c>
      <c r="K2536" s="21">
        <v>46173.569398148145</v>
      </c>
      <c r="L2536" s="21">
        <v>46174.813078703701</v>
      </c>
      <c r="M2536" s="137" t="s">
        <v>362</v>
      </c>
      <c r="N2536" s="137" t="s">
        <v>363</v>
      </c>
      <c r="O2536" s="137" t="s">
        <v>37</v>
      </c>
      <c r="P2536" s="137">
        <v>0</v>
      </c>
      <c r="Q2536" s="137" t="s">
        <v>191</v>
      </c>
      <c r="R2536" s="137" t="s">
        <v>342</v>
      </c>
    </row>
    <row r="2537" spans="1:19" s="137" customFormat="1">
      <c r="A2537" s="137" t="s">
        <v>186</v>
      </c>
      <c r="B2537" s="137" t="s">
        <v>10</v>
      </c>
      <c r="C2537" s="137" t="s">
        <v>185</v>
      </c>
      <c r="D2537" s="137" t="s">
        <v>248</v>
      </c>
      <c r="E2537" s="137">
        <v>32699</v>
      </c>
      <c r="F2537" s="137" t="s">
        <v>5</v>
      </c>
      <c r="G2537" s="137" t="s">
        <v>28</v>
      </c>
      <c r="H2537" s="137" t="s">
        <v>341</v>
      </c>
      <c r="I2537" s="137">
        <v>514014004</v>
      </c>
      <c r="J2537" s="137" t="s">
        <v>224</v>
      </c>
      <c r="K2537" s="21">
        <v>46173.569398148145</v>
      </c>
      <c r="L2537" s="21">
        <v>46174.813078703701</v>
      </c>
      <c r="M2537" s="137" t="s">
        <v>364</v>
      </c>
      <c r="N2537" s="137" t="s">
        <v>365</v>
      </c>
      <c r="O2537" s="137" t="s">
        <v>35</v>
      </c>
      <c r="P2537" s="137">
        <v>0</v>
      </c>
      <c r="Q2537" s="137" t="s">
        <v>191</v>
      </c>
      <c r="R2537" s="137" t="s">
        <v>342</v>
      </c>
    </row>
    <row r="2538" spans="1:19" s="137" customFormat="1">
      <c r="A2538" s="137" t="s">
        <v>186</v>
      </c>
      <c r="B2538" s="137" t="s">
        <v>10</v>
      </c>
      <c r="C2538" s="137" t="s">
        <v>185</v>
      </c>
      <c r="D2538" s="137" t="s">
        <v>248</v>
      </c>
      <c r="E2538" s="137">
        <v>32699</v>
      </c>
      <c r="F2538" s="137" t="s">
        <v>5</v>
      </c>
      <c r="G2538" s="137" t="s">
        <v>28</v>
      </c>
      <c r="H2538" s="137" t="s">
        <v>341</v>
      </c>
      <c r="I2538" s="137">
        <v>514014004</v>
      </c>
      <c r="J2538" s="137" t="s">
        <v>224</v>
      </c>
      <c r="K2538" s="21">
        <v>46173.569398148145</v>
      </c>
      <c r="L2538" s="21">
        <v>46174.813078703701</v>
      </c>
      <c r="M2538" s="137" t="s">
        <v>364</v>
      </c>
      <c r="N2538" s="137" t="s">
        <v>366</v>
      </c>
      <c r="O2538" s="137" t="s">
        <v>35</v>
      </c>
      <c r="P2538" s="137">
        <v>0</v>
      </c>
      <c r="Q2538" s="137" t="s">
        <v>191</v>
      </c>
      <c r="R2538" s="137" t="s">
        <v>342</v>
      </c>
    </row>
    <row r="2539" spans="1:19" s="137" customFormat="1">
      <c r="A2539" s="137" t="s">
        <v>186</v>
      </c>
      <c r="B2539" s="137" t="s">
        <v>10</v>
      </c>
      <c r="C2539" s="137" t="s">
        <v>185</v>
      </c>
      <c r="D2539" s="137" t="s">
        <v>248</v>
      </c>
      <c r="E2539" s="137">
        <v>32699</v>
      </c>
      <c r="F2539" s="137" t="s">
        <v>5</v>
      </c>
      <c r="G2539" s="137" t="s">
        <v>28</v>
      </c>
      <c r="H2539" s="137" t="s">
        <v>341</v>
      </c>
      <c r="I2539" s="137">
        <v>514014004</v>
      </c>
      <c r="J2539" s="137" t="s">
        <v>224</v>
      </c>
      <c r="K2539" s="21">
        <v>46173.569398148145</v>
      </c>
      <c r="L2539" s="21">
        <v>46174.813078703701</v>
      </c>
      <c r="M2539" s="137" t="s">
        <v>364</v>
      </c>
      <c r="N2539" s="137" t="s">
        <v>367</v>
      </c>
      <c r="O2539" s="137" t="s">
        <v>41</v>
      </c>
      <c r="P2539" s="137">
        <v>0</v>
      </c>
      <c r="Q2539" s="137" t="s">
        <v>191</v>
      </c>
      <c r="R2539" s="137" t="s">
        <v>342</v>
      </c>
    </row>
    <row r="2540" spans="1:19" s="137" customFormat="1">
      <c r="A2540" s="137" t="s">
        <v>186</v>
      </c>
      <c r="B2540" s="137" t="s">
        <v>10</v>
      </c>
      <c r="C2540" s="137" t="s">
        <v>185</v>
      </c>
      <c r="D2540" s="137" t="s">
        <v>248</v>
      </c>
      <c r="E2540" s="137">
        <v>32699</v>
      </c>
      <c r="F2540" s="137" t="s">
        <v>5</v>
      </c>
      <c r="G2540" s="137" t="s">
        <v>28</v>
      </c>
      <c r="H2540" s="137" t="s">
        <v>341</v>
      </c>
      <c r="I2540" s="137">
        <v>514014177</v>
      </c>
      <c r="J2540" s="137" t="s">
        <v>224</v>
      </c>
      <c r="K2540" s="21">
        <v>46173.604837962965</v>
      </c>
      <c r="L2540" s="21">
        <v>46174.814212962963</v>
      </c>
      <c r="M2540" s="137" t="s">
        <v>287</v>
      </c>
      <c r="N2540" s="137" t="s">
        <v>287</v>
      </c>
      <c r="O2540" s="137" t="s">
        <v>35</v>
      </c>
      <c r="P2540" s="137">
        <v>0</v>
      </c>
      <c r="Q2540" s="137" t="s">
        <v>191</v>
      </c>
      <c r="R2540" s="137" t="s">
        <v>342</v>
      </c>
      <c r="S2540" s="137" t="s">
        <v>181</v>
      </c>
    </row>
    <row r="2541" spans="1:19" s="137" customFormat="1">
      <c r="A2541" s="137" t="s">
        <v>186</v>
      </c>
      <c r="B2541" s="137" t="s">
        <v>10</v>
      </c>
      <c r="C2541" s="137" t="s">
        <v>185</v>
      </c>
      <c r="D2541" s="137" t="s">
        <v>248</v>
      </c>
      <c r="E2541" s="137">
        <v>32699</v>
      </c>
      <c r="F2541" s="137" t="s">
        <v>5</v>
      </c>
      <c r="G2541" s="137" t="s">
        <v>28</v>
      </c>
      <c r="H2541" s="137" t="s">
        <v>341</v>
      </c>
      <c r="I2541" s="137">
        <v>514014177</v>
      </c>
      <c r="J2541" s="137" t="s">
        <v>224</v>
      </c>
      <c r="K2541" s="21">
        <v>46173.604837962965</v>
      </c>
      <c r="L2541" s="21">
        <v>46174.814212962963</v>
      </c>
      <c r="M2541" s="137" t="s">
        <v>343</v>
      </c>
      <c r="N2541" s="137" t="s">
        <v>288</v>
      </c>
      <c r="O2541" s="137" t="s">
        <v>39</v>
      </c>
      <c r="P2541" s="137">
        <v>0</v>
      </c>
      <c r="Q2541" s="137" t="s">
        <v>191</v>
      </c>
      <c r="R2541" s="137" t="s">
        <v>342</v>
      </c>
      <c r="S2541" s="137" t="s">
        <v>181</v>
      </c>
    </row>
    <row r="2542" spans="1:19" s="137" customFormat="1">
      <c r="A2542" s="137" t="s">
        <v>186</v>
      </c>
      <c r="B2542" s="137" t="s">
        <v>10</v>
      </c>
      <c r="C2542" s="137" t="s">
        <v>185</v>
      </c>
      <c r="D2542" s="137" t="s">
        <v>248</v>
      </c>
      <c r="E2542" s="137">
        <v>32699</v>
      </c>
      <c r="F2542" s="137" t="s">
        <v>5</v>
      </c>
      <c r="G2542" s="137" t="s">
        <v>28</v>
      </c>
      <c r="H2542" s="137" t="s">
        <v>341</v>
      </c>
      <c r="I2542" s="137">
        <v>514014177</v>
      </c>
      <c r="J2542" s="137" t="s">
        <v>224</v>
      </c>
      <c r="K2542" s="21">
        <v>46173.604837962965</v>
      </c>
      <c r="L2542" s="21">
        <v>46174.814212962963</v>
      </c>
      <c r="M2542" s="137" t="s">
        <v>343</v>
      </c>
      <c r="N2542" s="137" t="s">
        <v>193</v>
      </c>
      <c r="O2542" s="137" t="s">
        <v>35</v>
      </c>
      <c r="P2542" s="137">
        <v>0</v>
      </c>
      <c r="Q2542" s="137" t="s">
        <v>191</v>
      </c>
      <c r="R2542" s="137" t="s">
        <v>342</v>
      </c>
      <c r="S2542" s="137" t="s">
        <v>181</v>
      </c>
    </row>
    <row r="2543" spans="1:19" s="137" customFormat="1">
      <c r="A2543" s="137" t="s">
        <v>186</v>
      </c>
      <c r="B2543" s="137" t="s">
        <v>10</v>
      </c>
      <c r="C2543" s="137" t="s">
        <v>185</v>
      </c>
      <c r="D2543" s="137" t="s">
        <v>248</v>
      </c>
      <c r="E2543" s="137">
        <v>32699</v>
      </c>
      <c r="F2543" s="137" t="s">
        <v>5</v>
      </c>
      <c r="G2543" s="137" t="s">
        <v>28</v>
      </c>
      <c r="H2543" s="137" t="s">
        <v>341</v>
      </c>
      <c r="I2543" s="137">
        <v>514014177</v>
      </c>
      <c r="J2543" s="137" t="s">
        <v>224</v>
      </c>
      <c r="K2543" s="21">
        <v>46173.604837962965</v>
      </c>
      <c r="L2543" s="21">
        <v>46174.814212962963</v>
      </c>
      <c r="M2543" s="137" t="s">
        <v>344</v>
      </c>
      <c r="N2543" s="137" t="s">
        <v>345</v>
      </c>
      <c r="O2543" s="137" t="s">
        <v>39</v>
      </c>
      <c r="P2543" s="137">
        <v>0</v>
      </c>
      <c r="Q2543" s="137" t="s">
        <v>191</v>
      </c>
      <c r="R2543" s="137" t="s">
        <v>342</v>
      </c>
      <c r="S2543" s="137" t="s">
        <v>181</v>
      </c>
    </row>
    <row r="2544" spans="1:19" s="137" customFormat="1">
      <c r="A2544" s="137" t="s">
        <v>186</v>
      </c>
      <c r="B2544" s="137" t="s">
        <v>10</v>
      </c>
      <c r="C2544" s="137" t="s">
        <v>185</v>
      </c>
      <c r="D2544" s="137" t="s">
        <v>248</v>
      </c>
      <c r="E2544" s="137">
        <v>32699</v>
      </c>
      <c r="F2544" s="137" t="s">
        <v>5</v>
      </c>
      <c r="G2544" s="137" t="s">
        <v>28</v>
      </c>
      <c r="H2544" s="137" t="s">
        <v>341</v>
      </c>
      <c r="I2544" s="137">
        <v>514014177</v>
      </c>
      <c r="J2544" s="137" t="s">
        <v>224</v>
      </c>
      <c r="K2544" s="21">
        <v>46173.604837962965</v>
      </c>
      <c r="L2544" s="21">
        <v>46174.814212962963</v>
      </c>
      <c r="M2544" s="137" t="s">
        <v>344</v>
      </c>
      <c r="N2544" s="137" t="s">
        <v>346</v>
      </c>
      <c r="O2544" s="137" t="s">
        <v>39</v>
      </c>
      <c r="P2544" s="137">
        <v>0</v>
      </c>
      <c r="Q2544" s="137" t="s">
        <v>191</v>
      </c>
      <c r="R2544" s="137" t="s">
        <v>342</v>
      </c>
      <c r="S2544" s="137" t="s">
        <v>181</v>
      </c>
    </row>
    <row r="2545" spans="1:19" s="137" customFormat="1">
      <c r="A2545" s="137" t="s">
        <v>186</v>
      </c>
      <c r="B2545" s="137" t="s">
        <v>10</v>
      </c>
      <c r="C2545" s="137" t="s">
        <v>185</v>
      </c>
      <c r="D2545" s="137" t="s">
        <v>248</v>
      </c>
      <c r="E2545" s="137">
        <v>32699</v>
      </c>
      <c r="F2545" s="137" t="s">
        <v>5</v>
      </c>
      <c r="G2545" s="137" t="s">
        <v>28</v>
      </c>
      <c r="H2545" s="137" t="s">
        <v>341</v>
      </c>
      <c r="I2545" s="137">
        <v>514014177</v>
      </c>
      <c r="J2545" s="137" t="s">
        <v>224</v>
      </c>
      <c r="K2545" s="21">
        <v>46173.604837962965</v>
      </c>
      <c r="L2545" s="21">
        <v>46174.814212962963</v>
      </c>
      <c r="M2545" s="137" t="s">
        <v>347</v>
      </c>
      <c r="N2545" s="137" t="s">
        <v>348</v>
      </c>
      <c r="O2545" s="137" t="s">
        <v>41</v>
      </c>
      <c r="P2545" s="137">
        <v>0</v>
      </c>
      <c r="Q2545" s="137" t="s">
        <v>191</v>
      </c>
      <c r="R2545" s="137" t="s">
        <v>342</v>
      </c>
      <c r="S2545" s="137" t="s">
        <v>181</v>
      </c>
    </row>
    <row r="2546" spans="1:19" s="137" customFormat="1">
      <c r="A2546" s="137" t="s">
        <v>186</v>
      </c>
      <c r="B2546" s="137" t="s">
        <v>10</v>
      </c>
      <c r="C2546" s="137" t="s">
        <v>185</v>
      </c>
      <c r="D2546" s="137" t="s">
        <v>248</v>
      </c>
      <c r="E2546" s="137">
        <v>32699</v>
      </c>
      <c r="F2546" s="137" t="s">
        <v>5</v>
      </c>
      <c r="G2546" s="137" t="s">
        <v>28</v>
      </c>
      <c r="H2546" s="137" t="s">
        <v>341</v>
      </c>
      <c r="I2546" s="137">
        <v>514014177</v>
      </c>
      <c r="J2546" s="137" t="s">
        <v>224</v>
      </c>
      <c r="K2546" s="21">
        <v>46173.604837962965</v>
      </c>
      <c r="L2546" s="21">
        <v>46174.814212962963</v>
      </c>
      <c r="M2546" s="137" t="s">
        <v>347</v>
      </c>
      <c r="N2546" s="137" t="s">
        <v>349</v>
      </c>
      <c r="O2546" s="137" t="s">
        <v>39</v>
      </c>
      <c r="P2546" s="137">
        <v>0</v>
      </c>
      <c r="Q2546" s="137" t="s">
        <v>191</v>
      </c>
      <c r="R2546" s="137" t="s">
        <v>342</v>
      </c>
      <c r="S2546" s="137" t="s">
        <v>181</v>
      </c>
    </row>
    <row r="2547" spans="1:19" s="137" customFormat="1">
      <c r="A2547" s="137" t="s">
        <v>186</v>
      </c>
      <c r="B2547" s="137" t="s">
        <v>10</v>
      </c>
      <c r="C2547" s="137" t="s">
        <v>185</v>
      </c>
      <c r="D2547" s="137" t="s">
        <v>248</v>
      </c>
      <c r="E2547" s="137">
        <v>32699</v>
      </c>
      <c r="F2547" s="137" t="s">
        <v>5</v>
      </c>
      <c r="G2547" s="137" t="s">
        <v>28</v>
      </c>
      <c r="H2547" s="137" t="s">
        <v>341</v>
      </c>
      <c r="I2547" s="137">
        <v>514014177</v>
      </c>
      <c r="J2547" s="137" t="s">
        <v>224</v>
      </c>
      <c r="K2547" s="21">
        <v>46173.604837962965</v>
      </c>
      <c r="L2547" s="21">
        <v>46174.814212962963</v>
      </c>
      <c r="M2547" s="137" t="s">
        <v>347</v>
      </c>
      <c r="N2547" s="137" t="s">
        <v>329</v>
      </c>
      <c r="O2547" s="137" t="s">
        <v>35</v>
      </c>
      <c r="P2547" s="137">
        <v>0</v>
      </c>
      <c r="Q2547" s="137" t="s">
        <v>191</v>
      </c>
      <c r="R2547" s="137" t="s">
        <v>342</v>
      </c>
      <c r="S2547" s="137" t="s">
        <v>181</v>
      </c>
    </row>
    <row r="2548" spans="1:19" s="137" customFormat="1">
      <c r="A2548" s="137" t="s">
        <v>186</v>
      </c>
      <c r="B2548" s="137" t="s">
        <v>10</v>
      </c>
      <c r="C2548" s="137" t="s">
        <v>185</v>
      </c>
      <c r="D2548" s="137" t="s">
        <v>248</v>
      </c>
      <c r="E2548" s="137">
        <v>32699</v>
      </c>
      <c r="F2548" s="137" t="s">
        <v>5</v>
      </c>
      <c r="G2548" s="137" t="s">
        <v>28</v>
      </c>
      <c r="H2548" s="137" t="s">
        <v>341</v>
      </c>
      <c r="I2548" s="137">
        <v>514014177</v>
      </c>
      <c r="J2548" s="137" t="s">
        <v>224</v>
      </c>
      <c r="K2548" s="21">
        <v>46173.604837962965</v>
      </c>
      <c r="L2548" s="21">
        <v>46174.814212962963</v>
      </c>
      <c r="M2548" s="137" t="s">
        <v>347</v>
      </c>
      <c r="N2548" s="137" t="s">
        <v>194</v>
      </c>
      <c r="O2548" s="137" t="s">
        <v>41</v>
      </c>
      <c r="P2548" s="137">
        <v>0</v>
      </c>
      <c r="Q2548" s="137" t="s">
        <v>191</v>
      </c>
      <c r="R2548" s="137" t="s">
        <v>342</v>
      </c>
      <c r="S2548" s="137" t="s">
        <v>181</v>
      </c>
    </row>
    <row r="2549" spans="1:19" s="137" customFormat="1">
      <c r="A2549" s="137" t="s">
        <v>186</v>
      </c>
      <c r="B2549" s="137" t="s">
        <v>10</v>
      </c>
      <c r="C2549" s="137" t="s">
        <v>185</v>
      </c>
      <c r="D2549" s="137" t="s">
        <v>248</v>
      </c>
      <c r="E2549" s="137">
        <v>32699</v>
      </c>
      <c r="F2549" s="137" t="s">
        <v>5</v>
      </c>
      <c r="G2549" s="137" t="s">
        <v>28</v>
      </c>
      <c r="H2549" s="137" t="s">
        <v>341</v>
      </c>
      <c r="I2549" s="137">
        <v>514014177</v>
      </c>
      <c r="J2549" s="137" t="s">
        <v>224</v>
      </c>
      <c r="K2549" s="21">
        <v>46173.604837962965</v>
      </c>
      <c r="L2549" s="21">
        <v>46174.814212962963</v>
      </c>
      <c r="M2549" s="137" t="s">
        <v>347</v>
      </c>
      <c r="N2549" s="137" t="s">
        <v>350</v>
      </c>
      <c r="O2549" s="137" t="s">
        <v>39</v>
      </c>
      <c r="P2549" s="137">
        <v>0</v>
      </c>
      <c r="Q2549" s="137" t="s">
        <v>191</v>
      </c>
      <c r="R2549" s="137" t="s">
        <v>342</v>
      </c>
      <c r="S2549" s="137" t="s">
        <v>181</v>
      </c>
    </row>
    <row r="2550" spans="1:19" s="137" customFormat="1">
      <c r="A2550" s="137" t="s">
        <v>186</v>
      </c>
      <c r="B2550" s="137" t="s">
        <v>10</v>
      </c>
      <c r="C2550" s="137" t="s">
        <v>185</v>
      </c>
      <c r="D2550" s="137" t="s">
        <v>248</v>
      </c>
      <c r="E2550" s="137">
        <v>32699</v>
      </c>
      <c r="F2550" s="137" t="s">
        <v>5</v>
      </c>
      <c r="G2550" s="137" t="s">
        <v>28</v>
      </c>
      <c r="H2550" s="137" t="s">
        <v>341</v>
      </c>
      <c r="I2550" s="137">
        <v>514014177</v>
      </c>
      <c r="J2550" s="137" t="s">
        <v>224</v>
      </c>
      <c r="K2550" s="21">
        <v>46173.604837962965</v>
      </c>
      <c r="L2550" s="21">
        <v>46174.814212962963</v>
      </c>
      <c r="M2550" s="137" t="s">
        <v>347</v>
      </c>
      <c r="N2550" s="137" t="s">
        <v>195</v>
      </c>
      <c r="O2550" s="137" t="s">
        <v>41</v>
      </c>
      <c r="P2550" s="137">
        <v>0</v>
      </c>
      <c r="Q2550" s="137" t="s">
        <v>191</v>
      </c>
      <c r="R2550" s="137" t="s">
        <v>342</v>
      </c>
      <c r="S2550" s="137" t="s">
        <v>181</v>
      </c>
    </row>
    <row r="2551" spans="1:19" s="137" customFormat="1">
      <c r="A2551" s="137" t="s">
        <v>186</v>
      </c>
      <c r="B2551" s="137" t="s">
        <v>10</v>
      </c>
      <c r="C2551" s="137" t="s">
        <v>185</v>
      </c>
      <c r="D2551" s="137" t="s">
        <v>248</v>
      </c>
      <c r="E2551" s="137">
        <v>32699</v>
      </c>
      <c r="F2551" s="137" t="s">
        <v>5</v>
      </c>
      <c r="G2551" s="137" t="s">
        <v>28</v>
      </c>
      <c r="H2551" s="137" t="s">
        <v>341</v>
      </c>
      <c r="I2551" s="137">
        <v>514014177</v>
      </c>
      <c r="J2551" s="137" t="s">
        <v>224</v>
      </c>
      <c r="K2551" s="21">
        <v>46173.604837962965</v>
      </c>
      <c r="L2551" s="21">
        <v>46174.814212962963</v>
      </c>
      <c r="M2551" s="137" t="s">
        <v>347</v>
      </c>
      <c r="N2551" s="137" t="s">
        <v>351</v>
      </c>
      <c r="O2551" s="137" t="s">
        <v>35</v>
      </c>
      <c r="P2551" s="137">
        <v>0</v>
      </c>
      <c r="Q2551" s="137" t="s">
        <v>191</v>
      </c>
      <c r="R2551" s="137" t="s">
        <v>342</v>
      </c>
      <c r="S2551" s="137" t="s">
        <v>181</v>
      </c>
    </row>
    <row r="2552" spans="1:19" s="137" customFormat="1">
      <c r="A2552" s="137" t="s">
        <v>186</v>
      </c>
      <c r="B2552" s="137" t="s">
        <v>10</v>
      </c>
      <c r="C2552" s="137" t="s">
        <v>185</v>
      </c>
      <c r="D2552" s="137" t="s">
        <v>248</v>
      </c>
      <c r="E2552" s="137">
        <v>32699</v>
      </c>
      <c r="F2552" s="137" t="s">
        <v>5</v>
      </c>
      <c r="G2552" s="137" t="s">
        <v>28</v>
      </c>
      <c r="H2552" s="137" t="s">
        <v>341</v>
      </c>
      <c r="I2552" s="137">
        <v>514014177</v>
      </c>
      <c r="J2552" s="137" t="s">
        <v>224</v>
      </c>
      <c r="K2552" s="21">
        <v>46173.604837962965</v>
      </c>
      <c r="L2552" s="21">
        <v>46174.814212962963</v>
      </c>
      <c r="M2552" s="137" t="s">
        <v>347</v>
      </c>
      <c r="N2552" s="137" t="s">
        <v>196</v>
      </c>
      <c r="O2552" s="137" t="s">
        <v>41</v>
      </c>
      <c r="P2552" s="137">
        <v>0</v>
      </c>
      <c r="Q2552" s="137" t="s">
        <v>191</v>
      </c>
      <c r="R2552" s="137" t="s">
        <v>342</v>
      </c>
      <c r="S2552" s="137" t="s">
        <v>181</v>
      </c>
    </row>
    <row r="2553" spans="1:19" s="137" customFormat="1">
      <c r="A2553" s="137" t="s">
        <v>186</v>
      </c>
      <c r="B2553" s="137" t="s">
        <v>10</v>
      </c>
      <c r="C2553" s="137" t="s">
        <v>185</v>
      </c>
      <c r="D2553" s="137" t="s">
        <v>248</v>
      </c>
      <c r="E2553" s="137">
        <v>32699</v>
      </c>
      <c r="F2553" s="137" t="s">
        <v>5</v>
      </c>
      <c r="G2553" s="137" t="s">
        <v>28</v>
      </c>
      <c r="H2553" s="137" t="s">
        <v>341</v>
      </c>
      <c r="I2553" s="137">
        <v>514014177</v>
      </c>
      <c r="J2553" s="137" t="s">
        <v>224</v>
      </c>
      <c r="K2553" s="21">
        <v>46173.604837962965</v>
      </c>
      <c r="L2553" s="21">
        <v>46174.814212962963</v>
      </c>
      <c r="M2553" s="137" t="s">
        <v>352</v>
      </c>
      <c r="N2553" s="137" t="s">
        <v>352</v>
      </c>
      <c r="O2553" s="137" t="s">
        <v>35</v>
      </c>
      <c r="P2553" s="137">
        <v>0</v>
      </c>
      <c r="Q2553" s="137" t="s">
        <v>191</v>
      </c>
      <c r="R2553" s="137" t="s">
        <v>342</v>
      </c>
      <c r="S2553" s="137" t="s">
        <v>181</v>
      </c>
    </row>
    <row r="2554" spans="1:19" s="137" customFormat="1">
      <c r="A2554" s="137" t="s">
        <v>186</v>
      </c>
      <c r="B2554" s="137" t="s">
        <v>10</v>
      </c>
      <c r="C2554" s="137" t="s">
        <v>185</v>
      </c>
      <c r="D2554" s="137" t="s">
        <v>248</v>
      </c>
      <c r="E2554" s="137">
        <v>32699</v>
      </c>
      <c r="F2554" s="137" t="s">
        <v>5</v>
      </c>
      <c r="G2554" s="137" t="s">
        <v>28</v>
      </c>
      <c r="H2554" s="137" t="s">
        <v>341</v>
      </c>
      <c r="I2554" s="137">
        <v>514014177</v>
      </c>
      <c r="J2554" s="137" t="s">
        <v>224</v>
      </c>
      <c r="K2554" s="21">
        <v>46173.604837962965</v>
      </c>
      <c r="L2554" s="21">
        <v>46174.814212962963</v>
      </c>
      <c r="M2554" s="137" t="s">
        <v>353</v>
      </c>
      <c r="N2554" s="137" t="s">
        <v>197</v>
      </c>
      <c r="O2554" s="137" t="s">
        <v>41</v>
      </c>
      <c r="P2554" s="137">
        <v>0</v>
      </c>
      <c r="Q2554" s="137" t="s">
        <v>191</v>
      </c>
      <c r="R2554" s="137" t="s">
        <v>342</v>
      </c>
      <c r="S2554" s="137" t="s">
        <v>181</v>
      </c>
    </row>
    <row r="2555" spans="1:19" s="137" customFormat="1">
      <c r="A2555" s="137" t="s">
        <v>186</v>
      </c>
      <c r="B2555" s="137" t="s">
        <v>10</v>
      </c>
      <c r="C2555" s="137" t="s">
        <v>185</v>
      </c>
      <c r="D2555" s="137" t="s">
        <v>248</v>
      </c>
      <c r="E2555" s="137">
        <v>32699</v>
      </c>
      <c r="F2555" s="137" t="s">
        <v>5</v>
      </c>
      <c r="G2555" s="137" t="s">
        <v>28</v>
      </c>
      <c r="H2555" s="137" t="s">
        <v>341</v>
      </c>
      <c r="I2555" s="137">
        <v>514014177</v>
      </c>
      <c r="J2555" s="137" t="s">
        <v>224</v>
      </c>
      <c r="K2555" s="21">
        <v>46173.604837962965</v>
      </c>
      <c r="L2555" s="21">
        <v>46174.814212962963</v>
      </c>
      <c r="M2555" s="137" t="s">
        <v>353</v>
      </c>
      <c r="N2555" s="137" t="s">
        <v>330</v>
      </c>
      <c r="O2555" s="137" t="s">
        <v>41</v>
      </c>
      <c r="P2555" s="137">
        <v>0</v>
      </c>
      <c r="Q2555" s="137" t="s">
        <v>191</v>
      </c>
      <c r="R2555" s="137" t="s">
        <v>342</v>
      </c>
      <c r="S2555" s="137" t="s">
        <v>181</v>
      </c>
    </row>
    <row r="2556" spans="1:19" s="137" customFormat="1">
      <c r="A2556" s="137" t="s">
        <v>186</v>
      </c>
      <c r="B2556" s="137" t="s">
        <v>10</v>
      </c>
      <c r="C2556" s="137" t="s">
        <v>185</v>
      </c>
      <c r="D2556" s="137" t="s">
        <v>248</v>
      </c>
      <c r="E2556" s="137">
        <v>32699</v>
      </c>
      <c r="F2556" s="137" t="s">
        <v>5</v>
      </c>
      <c r="G2556" s="137" t="s">
        <v>28</v>
      </c>
      <c r="H2556" s="137" t="s">
        <v>341</v>
      </c>
      <c r="I2556" s="137">
        <v>514014177</v>
      </c>
      <c r="J2556" s="137" t="s">
        <v>224</v>
      </c>
      <c r="K2556" s="21">
        <v>46173.604837962965</v>
      </c>
      <c r="L2556" s="21">
        <v>46174.814212962963</v>
      </c>
      <c r="M2556" s="137" t="s">
        <v>353</v>
      </c>
      <c r="N2556" s="137" t="s">
        <v>354</v>
      </c>
      <c r="O2556" s="137" t="s">
        <v>39</v>
      </c>
      <c r="P2556" s="137">
        <v>0</v>
      </c>
      <c r="Q2556" s="137" t="s">
        <v>191</v>
      </c>
      <c r="R2556" s="137" t="s">
        <v>342</v>
      </c>
      <c r="S2556" s="137" t="s">
        <v>181</v>
      </c>
    </row>
    <row r="2557" spans="1:19" s="137" customFormat="1">
      <c r="A2557" s="137" t="s">
        <v>186</v>
      </c>
      <c r="B2557" s="137" t="s">
        <v>10</v>
      </c>
      <c r="C2557" s="137" t="s">
        <v>185</v>
      </c>
      <c r="D2557" s="137" t="s">
        <v>248</v>
      </c>
      <c r="E2557" s="137">
        <v>32699</v>
      </c>
      <c r="F2557" s="137" t="s">
        <v>5</v>
      </c>
      <c r="G2557" s="137" t="s">
        <v>28</v>
      </c>
      <c r="H2557" s="137" t="s">
        <v>341</v>
      </c>
      <c r="I2557" s="137">
        <v>514014177</v>
      </c>
      <c r="J2557" s="137" t="s">
        <v>224</v>
      </c>
      <c r="K2557" s="21">
        <v>46173.604837962965</v>
      </c>
      <c r="L2557" s="21">
        <v>46174.814212962963</v>
      </c>
      <c r="M2557" s="137" t="s">
        <v>353</v>
      </c>
      <c r="N2557" s="137" t="s">
        <v>355</v>
      </c>
      <c r="O2557" s="137" t="s">
        <v>35</v>
      </c>
      <c r="P2557" s="137">
        <v>0</v>
      </c>
      <c r="Q2557" s="137" t="s">
        <v>191</v>
      </c>
      <c r="R2557" s="137" t="s">
        <v>342</v>
      </c>
      <c r="S2557" s="137" t="s">
        <v>181</v>
      </c>
    </row>
    <row r="2558" spans="1:19" s="137" customFormat="1">
      <c r="A2558" s="137" t="s">
        <v>186</v>
      </c>
      <c r="B2558" s="137" t="s">
        <v>10</v>
      </c>
      <c r="C2558" s="137" t="s">
        <v>185</v>
      </c>
      <c r="D2558" s="137" t="s">
        <v>248</v>
      </c>
      <c r="E2558" s="137">
        <v>32699</v>
      </c>
      <c r="F2558" s="137" t="s">
        <v>5</v>
      </c>
      <c r="G2558" s="137" t="s">
        <v>28</v>
      </c>
      <c r="H2558" s="137" t="s">
        <v>341</v>
      </c>
      <c r="I2558" s="137">
        <v>514014177</v>
      </c>
      <c r="J2558" s="137" t="s">
        <v>224</v>
      </c>
      <c r="K2558" s="21">
        <v>46173.604837962965</v>
      </c>
      <c r="L2558" s="21">
        <v>46174.814212962963</v>
      </c>
      <c r="M2558" s="137" t="s">
        <v>353</v>
      </c>
      <c r="N2558" s="137" t="s">
        <v>356</v>
      </c>
      <c r="O2558" s="137" t="s">
        <v>39</v>
      </c>
      <c r="P2558" s="137">
        <v>0</v>
      </c>
      <c r="Q2558" s="137" t="s">
        <v>191</v>
      </c>
      <c r="R2558" s="137" t="s">
        <v>342</v>
      </c>
      <c r="S2558" s="137" t="s">
        <v>181</v>
      </c>
    </row>
    <row r="2559" spans="1:19" s="137" customFormat="1">
      <c r="A2559" s="137" t="s">
        <v>186</v>
      </c>
      <c r="B2559" s="137" t="s">
        <v>10</v>
      </c>
      <c r="C2559" s="137" t="s">
        <v>185</v>
      </c>
      <c r="D2559" s="137" t="s">
        <v>248</v>
      </c>
      <c r="E2559" s="137">
        <v>32699</v>
      </c>
      <c r="F2559" s="137" t="s">
        <v>5</v>
      </c>
      <c r="G2559" s="137" t="s">
        <v>28</v>
      </c>
      <c r="H2559" s="137" t="s">
        <v>341</v>
      </c>
      <c r="I2559" s="137">
        <v>514014177</v>
      </c>
      <c r="J2559" s="137" t="s">
        <v>224</v>
      </c>
      <c r="K2559" s="21">
        <v>46173.604837962965</v>
      </c>
      <c r="L2559" s="21">
        <v>46174.814212962963</v>
      </c>
      <c r="M2559" s="137" t="s">
        <v>353</v>
      </c>
      <c r="N2559" s="137" t="s">
        <v>357</v>
      </c>
      <c r="O2559" s="137" t="s">
        <v>39</v>
      </c>
      <c r="P2559" s="137">
        <v>0</v>
      </c>
      <c r="Q2559" s="137" t="s">
        <v>191</v>
      </c>
      <c r="R2559" s="137" t="s">
        <v>342</v>
      </c>
      <c r="S2559" s="137" t="s">
        <v>181</v>
      </c>
    </row>
    <row r="2560" spans="1:19" s="137" customFormat="1">
      <c r="A2560" s="137" t="s">
        <v>186</v>
      </c>
      <c r="B2560" s="137" t="s">
        <v>10</v>
      </c>
      <c r="C2560" s="137" t="s">
        <v>185</v>
      </c>
      <c r="D2560" s="137" t="s">
        <v>248</v>
      </c>
      <c r="E2560" s="137">
        <v>32699</v>
      </c>
      <c r="F2560" s="137" t="s">
        <v>5</v>
      </c>
      <c r="G2560" s="137" t="s">
        <v>28</v>
      </c>
      <c r="H2560" s="137" t="s">
        <v>341</v>
      </c>
      <c r="I2560" s="137">
        <v>514014177</v>
      </c>
      <c r="J2560" s="137" t="s">
        <v>224</v>
      </c>
      <c r="K2560" s="21">
        <v>46173.604837962965</v>
      </c>
      <c r="L2560" s="21">
        <v>46174.814212962963</v>
      </c>
      <c r="M2560" s="137" t="s">
        <v>358</v>
      </c>
      <c r="N2560" s="137" t="s">
        <v>359</v>
      </c>
      <c r="O2560" s="137" t="s">
        <v>39</v>
      </c>
      <c r="P2560" s="137">
        <v>0</v>
      </c>
      <c r="Q2560" s="137" t="s">
        <v>191</v>
      </c>
      <c r="R2560" s="137" t="s">
        <v>342</v>
      </c>
      <c r="S2560" s="137" t="s">
        <v>181</v>
      </c>
    </row>
    <row r="2561" spans="1:19" s="137" customFormat="1">
      <c r="A2561" s="137" t="s">
        <v>186</v>
      </c>
      <c r="B2561" s="137" t="s">
        <v>10</v>
      </c>
      <c r="C2561" s="137" t="s">
        <v>185</v>
      </c>
      <c r="D2561" s="137" t="s">
        <v>248</v>
      </c>
      <c r="E2561" s="137">
        <v>32699</v>
      </c>
      <c r="F2561" s="137" t="s">
        <v>5</v>
      </c>
      <c r="G2561" s="137" t="s">
        <v>28</v>
      </c>
      <c r="H2561" s="137" t="s">
        <v>341</v>
      </c>
      <c r="I2561" s="137">
        <v>514014177</v>
      </c>
      <c r="J2561" s="137" t="s">
        <v>224</v>
      </c>
      <c r="K2561" s="21">
        <v>46173.604837962965</v>
      </c>
      <c r="L2561" s="21">
        <v>46174.814212962963</v>
      </c>
      <c r="M2561" s="137" t="s">
        <v>358</v>
      </c>
      <c r="N2561" s="137" t="s">
        <v>360</v>
      </c>
      <c r="O2561" s="137" t="s">
        <v>35</v>
      </c>
      <c r="P2561" s="137">
        <v>0</v>
      </c>
      <c r="Q2561" s="137" t="s">
        <v>191</v>
      </c>
      <c r="R2561" s="137" t="s">
        <v>342</v>
      </c>
      <c r="S2561" s="137" t="s">
        <v>181</v>
      </c>
    </row>
    <row r="2562" spans="1:19" s="137" customFormat="1">
      <c r="A2562" s="137" t="s">
        <v>186</v>
      </c>
      <c r="B2562" s="137" t="s">
        <v>10</v>
      </c>
      <c r="C2562" s="137" t="s">
        <v>185</v>
      </c>
      <c r="D2562" s="137" t="s">
        <v>248</v>
      </c>
      <c r="E2562" s="137">
        <v>32699</v>
      </c>
      <c r="F2562" s="137" t="s">
        <v>5</v>
      </c>
      <c r="G2562" s="137" t="s">
        <v>28</v>
      </c>
      <c r="H2562" s="137" t="s">
        <v>341</v>
      </c>
      <c r="I2562" s="137">
        <v>514014177</v>
      </c>
      <c r="J2562" s="137" t="s">
        <v>224</v>
      </c>
      <c r="K2562" s="21">
        <v>46173.604837962965</v>
      </c>
      <c r="L2562" s="21">
        <v>46174.814212962963</v>
      </c>
      <c r="M2562" s="137" t="s">
        <v>358</v>
      </c>
      <c r="N2562" s="137" t="s">
        <v>361</v>
      </c>
      <c r="O2562" s="137" t="s">
        <v>41</v>
      </c>
      <c r="P2562" s="137">
        <v>0</v>
      </c>
      <c r="Q2562" s="137" t="s">
        <v>191</v>
      </c>
      <c r="R2562" s="137" t="s">
        <v>342</v>
      </c>
      <c r="S2562" s="137" t="s">
        <v>181</v>
      </c>
    </row>
    <row r="2563" spans="1:19" s="137" customFormat="1">
      <c r="A2563" s="137" t="s">
        <v>186</v>
      </c>
      <c r="B2563" s="137" t="s">
        <v>10</v>
      </c>
      <c r="C2563" s="137" t="s">
        <v>185</v>
      </c>
      <c r="D2563" s="137" t="s">
        <v>248</v>
      </c>
      <c r="E2563" s="137">
        <v>32699</v>
      </c>
      <c r="F2563" s="137" t="s">
        <v>5</v>
      </c>
      <c r="G2563" s="137" t="s">
        <v>28</v>
      </c>
      <c r="H2563" s="137" t="s">
        <v>341</v>
      </c>
      <c r="I2563" s="137">
        <v>514014177</v>
      </c>
      <c r="J2563" s="137" t="s">
        <v>224</v>
      </c>
      <c r="K2563" s="21">
        <v>46173.604837962965</v>
      </c>
      <c r="L2563" s="21">
        <v>46174.814212962963</v>
      </c>
      <c r="M2563" s="137" t="s">
        <v>362</v>
      </c>
      <c r="N2563" s="137" t="s">
        <v>363</v>
      </c>
      <c r="O2563" s="137" t="s">
        <v>37</v>
      </c>
      <c r="P2563" s="137">
        <v>0</v>
      </c>
      <c r="Q2563" s="137" t="s">
        <v>191</v>
      </c>
      <c r="R2563" s="137" t="s">
        <v>342</v>
      </c>
      <c r="S2563" s="137" t="s">
        <v>181</v>
      </c>
    </row>
    <row r="2564" spans="1:19" s="137" customFormat="1">
      <c r="A2564" s="137" t="s">
        <v>186</v>
      </c>
      <c r="B2564" s="137" t="s">
        <v>10</v>
      </c>
      <c r="C2564" s="137" t="s">
        <v>185</v>
      </c>
      <c r="D2564" s="137" t="s">
        <v>248</v>
      </c>
      <c r="E2564" s="137">
        <v>32699</v>
      </c>
      <c r="F2564" s="137" t="s">
        <v>5</v>
      </c>
      <c r="G2564" s="137" t="s">
        <v>28</v>
      </c>
      <c r="H2564" s="137" t="s">
        <v>341</v>
      </c>
      <c r="I2564" s="137">
        <v>514014177</v>
      </c>
      <c r="J2564" s="137" t="s">
        <v>224</v>
      </c>
      <c r="K2564" s="21">
        <v>46173.604837962965</v>
      </c>
      <c r="L2564" s="21">
        <v>46174.814212962963</v>
      </c>
      <c r="M2564" s="137" t="s">
        <v>364</v>
      </c>
      <c r="N2564" s="137" t="s">
        <v>365</v>
      </c>
      <c r="O2564" s="137" t="s">
        <v>35</v>
      </c>
      <c r="P2564" s="137">
        <v>0</v>
      </c>
      <c r="Q2564" s="137" t="s">
        <v>191</v>
      </c>
      <c r="R2564" s="137" t="s">
        <v>342</v>
      </c>
      <c r="S2564" s="137" t="s">
        <v>181</v>
      </c>
    </row>
    <row r="2565" spans="1:19" s="137" customFormat="1">
      <c r="A2565" s="137" t="s">
        <v>186</v>
      </c>
      <c r="B2565" s="137" t="s">
        <v>10</v>
      </c>
      <c r="C2565" s="137" t="s">
        <v>185</v>
      </c>
      <c r="D2565" s="137" t="s">
        <v>248</v>
      </c>
      <c r="E2565" s="137">
        <v>32699</v>
      </c>
      <c r="F2565" s="137" t="s">
        <v>5</v>
      </c>
      <c r="G2565" s="137" t="s">
        <v>28</v>
      </c>
      <c r="H2565" s="137" t="s">
        <v>341</v>
      </c>
      <c r="I2565" s="137">
        <v>514014177</v>
      </c>
      <c r="J2565" s="137" t="s">
        <v>224</v>
      </c>
      <c r="K2565" s="21">
        <v>46173.604837962965</v>
      </c>
      <c r="L2565" s="21">
        <v>46174.814212962963</v>
      </c>
      <c r="M2565" s="137" t="s">
        <v>364</v>
      </c>
      <c r="N2565" s="137" t="s">
        <v>366</v>
      </c>
      <c r="O2565" s="137" t="s">
        <v>35</v>
      </c>
      <c r="P2565" s="137">
        <v>0</v>
      </c>
      <c r="Q2565" s="137" t="s">
        <v>191</v>
      </c>
      <c r="R2565" s="137" t="s">
        <v>342</v>
      </c>
      <c r="S2565" s="137" t="s">
        <v>181</v>
      </c>
    </row>
    <row r="2566" spans="1:19" s="137" customFormat="1">
      <c r="A2566" s="137" t="s">
        <v>186</v>
      </c>
      <c r="B2566" s="137" t="s">
        <v>10</v>
      </c>
      <c r="C2566" s="137" t="s">
        <v>185</v>
      </c>
      <c r="D2566" s="137" t="s">
        <v>248</v>
      </c>
      <c r="E2566" s="137">
        <v>32699</v>
      </c>
      <c r="F2566" s="137" t="s">
        <v>5</v>
      </c>
      <c r="G2566" s="137" t="s">
        <v>28</v>
      </c>
      <c r="H2566" s="137" t="s">
        <v>341</v>
      </c>
      <c r="I2566" s="137">
        <v>514014177</v>
      </c>
      <c r="J2566" s="137" t="s">
        <v>224</v>
      </c>
      <c r="K2566" s="21">
        <v>46173.604837962965</v>
      </c>
      <c r="L2566" s="21">
        <v>46174.814212962963</v>
      </c>
      <c r="M2566" s="137" t="s">
        <v>364</v>
      </c>
      <c r="N2566" s="137" t="s">
        <v>367</v>
      </c>
      <c r="O2566" s="137" t="s">
        <v>41</v>
      </c>
      <c r="P2566" s="137">
        <v>0</v>
      </c>
      <c r="Q2566" s="137" t="s">
        <v>191</v>
      </c>
      <c r="R2566" s="137" t="s">
        <v>342</v>
      </c>
      <c r="S2566" s="137" t="s">
        <v>181</v>
      </c>
    </row>
    <row r="2567" spans="1:19" s="137" customFormat="1">
      <c r="A2567" s="137" t="s">
        <v>186</v>
      </c>
      <c r="B2567" s="137" t="s">
        <v>120</v>
      </c>
      <c r="C2567" s="137" t="s">
        <v>185</v>
      </c>
      <c r="D2567" s="137" t="s">
        <v>384</v>
      </c>
      <c r="E2567" s="137">
        <v>32962</v>
      </c>
      <c r="F2567" s="137" t="s">
        <v>5</v>
      </c>
      <c r="G2567" s="137" t="s">
        <v>28</v>
      </c>
      <c r="H2567" s="137" t="s">
        <v>341</v>
      </c>
      <c r="I2567" s="137">
        <v>513907649</v>
      </c>
      <c r="J2567" s="137" t="s">
        <v>180</v>
      </c>
      <c r="K2567" s="21">
        <v>46173.53597222222</v>
      </c>
      <c r="L2567" s="21">
        <v>46174.816134259258</v>
      </c>
      <c r="M2567" s="137" t="s">
        <v>287</v>
      </c>
      <c r="N2567" s="137" t="s">
        <v>287</v>
      </c>
      <c r="O2567" s="137" t="s">
        <v>35</v>
      </c>
      <c r="P2567" s="137">
        <v>0</v>
      </c>
      <c r="Q2567" s="137" t="s">
        <v>191</v>
      </c>
      <c r="R2567" s="137" t="s">
        <v>342</v>
      </c>
    </row>
    <row r="2568" spans="1:19" s="137" customFormat="1">
      <c r="A2568" s="137" t="s">
        <v>186</v>
      </c>
      <c r="B2568" s="137" t="s">
        <v>120</v>
      </c>
      <c r="C2568" s="137" t="s">
        <v>185</v>
      </c>
      <c r="D2568" s="137" t="s">
        <v>384</v>
      </c>
      <c r="E2568" s="137">
        <v>32962</v>
      </c>
      <c r="F2568" s="137" t="s">
        <v>5</v>
      </c>
      <c r="G2568" s="137" t="s">
        <v>28</v>
      </c>
      <c r="H2568" s="137" t="s">
        <v>341</v>
      </c>
      <c r="I2568" s="137">
        <v>513907649</v>
      </c>
      <c r="J2568" s="137" t="s">
        <v>180</v>
      </c>
      <c r="K2568" s="21">
        <v>46173.53597222222</v>
      </c>
      <c r="L2568" s="21">
        <v>46174.816134259258</v>
      </c>
      <c r="M2568" s="137" t="s">
        <v>343</v>
      </c>
      <c r="N2568" s="137" t="s">
        <v>288</v>
      </c>
      <c r="O2568" s="137" t="s">
        <v>39</v>
      </c>
      <c r="P2568" s="137">
        <v>0</v>
      </c>
      <c r="Q2568" s="137" t="s">
        <v>191</v>
      </c>
      <c r="R2568" s="137" t="s">
        <v>342</v>
      </c>
    </row>
    <row r="2569" spans="1:19" s="137" customFormat="1">
      <c r="A2569" s="137" t="s">
        <v>186</v>
      </c>
      <c r="B2569" s="137" t="s">
        <v>120</v>
      </c>
      <c r="C2569" s="137" t="s">
        <v>185</v>
      </c>
      <c r="D2569" s="137" t="s">
        <v>384</v>
      </c>
      <c r="E2569" s="137">
        <v>32962</v>
      </c>
      <c r="F2569" s="137" t="s">
        <v>5</v>
      </c>
      <c r="G2569" s="137" t="s">
        <v>28</v>
      </c>
      <c r="H2569" s="137" t="s">
        <v>341</v>
      </c>
      <c r="I2569" s="137">
        <v>513907649</v>
      </c>
      <c r="J2569" s="137" t="s">
        <v>180</v>
      </c>
      <c r="K2569" s="21">
        <v>46173.53597222222</v>
      </c>
      <c r="L2569" s="21">
        <v>46174.816134259258</v>
      </c>
      <c r="M2569" s="137" t="s">
        <v>343</v>
      </c>
      <c r="N2569" s="137" t="s">
        <v>193</v>
      </c>
      <c r="O2569" s="137" t="s">
        <v>35</v>
      </c>
      <c r="P2569" s="137">
        <v>0</v>
      </c>
      <c r="Q2569" s="137" t="s">
        <v>191</v>
      </c>
      <c r="R2569" s="137" t="s">
        <v>342</v>
      </c>
    </row>
    <row r="2570" spans="1:19" s="137" customFormat="1">
      <c r="A2570" s="137" t="s">
        <v>186</v>
      </c>
      <c r="B2570" s="137" t="s">
        <v>120</v>
      </c>
      <c r="C2570" s="137" t="s">
        <v>185</v>
      </c>
      <c r="D2570" s="137" t="s">
        <v>384</v>
      </c>
      <c r="E2570" s="137">
        <v>32962</v>
      </c>
      <c r="F2570" s="137" t="s">
        <v>5</v>
      </c>
      <c r="G2570" s="137" t="s">
        <v>28</v>
      </c>
      <c r="H2570" s="137" t="s">
        <v>341</v>
      </c>
      <c r="I2570" s="137">
        <v>513907649</v>
      </c>
      <c r="J2570" s="137" t="s">
        <v>180</v>
      </c>
      <c r="K2570" s="21">
        <v>46173.53597222222</v>
      </c>
      <c r="L2570" s="21">
        <v>46174.816134259258</v>
      </c>
      <c r="M2570" s="137" t="s">
        <v>344</v>
      </c>
      <c r="N2570" s="137" t="s">
        <v>345</v>
      </c>
      <c r="O2570" s="137" t="s">
        <v>39</v>
      </c>
      <c r="P2570" s="137">
        <v>0</v>
      </c>
      <c r="Q2570" s="137" t="s">
        <v>191</v>
      </c>
      <c r="R2570" s="137" t="s">
        <v>342</v>
      </c>
    </row>
    <row r="2571" spans="1:19" s="137" customFormat="1">
      <c r="A2571" s="137" t="s">
        <v>186</v>
      </c>
      <c r="B2571" s="137" t="s">
        <v>120</v>
      </c>
      <c r="C2571" s="137" t="s">
        <v>185</v>
      </c>
      <c r="D2571" s="137" t="s">
        <v>384</v>
      </c>
      <c r="E2571" s="137">
        <v>32962</v>
      </c>
      <c r="F2571" s="137" t="s">
        <v>5</v>
      </c>
      <c r="G2571" s="137" t="s">
        <v>28</v>
      </c>
      <c r="H2571" s="137" t="s">
        <v>341</v>
      </c>
      <c r="I2571" s="137">
        <v>513907649</v>
      </c>
      <c r="J2571" s="137" t="s">
        <v>180</v>
      </c>
      <c r="K2571" s="21">
        <v>46173.53597222222</v>
      </c>
      <c r="L2571" s="21">
        <v>46174.816134259258</v>
      </c>
      <c r="M2571" s="137" t="s">
        <v>344</v>
      </c>
      <c r="N2571" s="137" t="s">
        <v>346</v>
      </c>
      <c r="O2571" s="137" t="s">
        <v>39</v>
      </c>
      <c r="P2571" s="137">
        <v>0</v>
      </c>
      <c r="Q2571" s="137" t="s">
        <v>191</v>
      </c>
      <c r="R2571" s="137" t="s">
        <v>342</v>
      </c>
    </row>
    <row r="2572" spans="1:19" s="137" customFormat="1">
      <c r="A2572" s="137" t="s">
        <v>186</v>
      </c>
      <c r="B2572" s="137" t="s">
        <v>120</v>
      </c>
      <c r="C2572" s="137" t="s">
        <v>185</v>
      </c>
      <c r="D2572" s="137" t="s">
        <v>384</v>
      </c>
      <c r="E2572" s="137">
        <v>32962</v>
      </c>
      <c r="F2572" s="137" t="s">
        <v>5</v>
      </c>
      <c r="G2572" s="137" t="s">
        <v>28</v>
      </c>
      <c r="H2572" s="137" t="s">
        <v>341</v>
      </c>
      <c r="I2572" s="137">
        <v>513907649</v>
      </c>
      <c r="J2572" s="137" t="s">
        <v>180</v>
      </c>
      <c r="K2572" s="21">
        <v>46173.53597222222</v>
      </c>
      <c r="L2572" s="21">
        <v>46174.816134259258</v>
      </c>
      <c r="M2572" s="137" t="s">
        <v>347</v>
      </c>
      <c r="N2572" s="137" t="s">
        <v>348</v>
      </c>
      <c r="O2572" s="137" t="s">
        <v>41</v>
      </c>
      <c r="P2572" s="137">
        <v>0</v>
      </c>
      <c r="Q2572" s="137" t="s">
        <v>191</v>
      </c>
      <c r="R2572" s="137" t="s">
        <v>342</v>
      </c>
    </row>
    <row r="2573" spans="1:19" s="137" customFormat="1">
      <c r="A2573" s="137" t="s">
        <v>186</v>
      </c>
      <c r="B2573" s="137" t="s">
        <v>120</v>
      </c>
      <c r="C2573" s="137" t="s">
        <v>185</v>
      </c>
      <c r="D2573" s="137" t="s">
        <v>384</v>
      </c>
      <c r="E2573" s="137">
        <v>32962</v>
      </c>
      <c r="F2573" s="137" t="s">
        <v>5</v>
      </c>
      <c r="G2573" s="137" t="s">
        <v>28</v>
      </c>
      <c r="H2573" s="137" t="s">
        <v>341</v>
      </c>
      <c r="I2573" s="137">
        <v>513907649</v>
      </c>
      <c r="J2573" s="137" t="s">
        <v>180</v>
      </c>
      <c r="K2573" s="21">
        <v>46173.53597222222</v>
      </c>
      <c r="L2573" s="21">
        <v>46174.816134259258</v>
      </c>
      <c r="M2573" s="137" t="s">
        <v>347</v>
      </c>
      <c r="N2573" s="137" t="s">
        <v>349</v>
      </c>
      <c r="O2573" s="137" t="s">
        <v>39</v>
      </c>
      <c r="P2573" s="137">
        <v>0</v>
      </c>
      <c r="Q2573" s="137" t="s">
        <v>191</v>
      </c>
      <c r="R2573" s="137" t="s">
        <v>342</v>
      </c>
    </row>
    <row r="2574" spans="1:19" s="137" customFormat="1">
      <c r="A2574" s="137" t="s">
        <v>186</v>
      </c>
      <c r="B2574" s="137" t="s">
        <v>120</v>
      </c>
      <c r="C2574" s="137" t="s">
        <v>185</v>
      </c>
      <c r="D2574" s="137" t="s">
        <v>384</v>
      </c>
      <c r="E2574" s="137">
        <v>32962</v>
      </c>
      <c r="F2574" s="137" t="s">
        <v>5</v>
      </c>
      <c r="G2574" s="137" t="s">
        <v>28</v>
      </c>
      <c r="H2574" s="137" t="s">
        <v>341</v>
      </c>
      <c r="I2574" s="137">
        <v>513907649</v>
      </c>
      <c r="J2574" s="137" t="s">
        <v>180</v>
      </c>
      <c r="K2574" s="21">
        <v>46173.53597222222</v>
      </c>
      <c r="L2574" s="21">
        <v>46174.816134259258</v>
      </c>
      <c r="M2574" s="137" t="s">
        <v>347</v>
      </c>
      <c r="N2574" s="137" t="s">
        <v>329</v>
      </c>
      <c r="O2574" s="137" t="s">
        <v>35</v>
      </c>
      <c r="P2574" s="137">
        <v>0</v>
      </c>
      <c r="Q2574" s="137" t="s">
        <v>191</v>
      </c>
      <c r="R2574" s="137" t="s">
        <v>342</v>
      </c>
    </row>
    <row r="2575" spans="1:19" s="137" customFormat="1">
      <c r="A2575" s="137" t="s">
        <v>186</v>
      </c>
      <c r="B2575" s="137" t="s">
        <v>120</v>
      </c>
      <c r="C2575" s="137" t="s">
        <v>185</v>
      </c>
      <c r="D2575" s="137" t="s">
        <v>384</v>
      </c>
      <c r="E2575" s="137">
        <v>32962</v>
      </c>
      <c r="F2575" s="137" t="s">
        <v>5</v>
      </c>
      <c r="G2575" s="137" t="s">
        <v>28</v>
      </c>
      <c r="H2575" s="137" t="s">
        <v>341</v>
      </c>
      <c r="I2575" s="137">
        <v>513907649</v>
      </c>
      <c r="J2575" s="137" t="s">
        <v>180</v>
      </c>
      <c r="K2575" s="21">
        <v>46173.53597222222</v>
      </c>
      <c r="L2575" s="21">
        <v>46174.816134259258</v>
      </c>
      <c r="M2575" s="137" t="s">
        <v>347</v>
      </c>
      <c r="N2575" s="137" t="s">
        <v>194</v>
      </c>
      <c r="O2575" s="137" t="s">
        <v>41</v>
      </c>
      <c r="P2575" s="137">
        <v>0</v>
      </c>
      <c r="Q2575" s="137" t="s">
        <v>191</v>
      </c>
      <c r="R2575" s="137" t="s">
        <v>342</v>
      </c>
    </row>
    <row r="2576" spans="1:19" s="137" customFormat="1">
      <c r="A2576" s="137" t="s">
        <v>186</v>
      </c>
      <c r="B2576" s="137" t="s">
        <v>120</v>
      </c>
      <c r="C2576" s="137" t="s">
        <v>185</v>
      </c>
      <c r="D2576" s="137" t="s">
        <v>384</v>
      </c>
      <c r="E2576" s="137">
        <v>32962</v>
      </c>
      <c r="F2576" s="137" t="s">
        <v>5</v>
      </c>
      <c r="G2576" s="137" t="s">
        <v>28</v>
      </c>
      <c r="H2576" s="137" t="s">
        <v>341</v>
      </c>
      <c r="I2576" s="137">
        <v>513907649</v>
      </c>
      <c r="J2576" s="137" t="s">
        <v>180</v>
      </c>
      <c r="K2576" s="21">
        <v>46173.53597222222</v>
      </c>
      <c r="L2576" s="21">
        <v>46174.816134259258</v>
      </c>
      <c r="M2576" s="137" t="s">
        <v>347</v>
      </c>
      <c r="N2576" s="137" t="s">
        <v>350</v>
      </c>
      <c r="O2576" s="137" t="s">
        <v>39</v>
      </c>
      <c r="P2576" s="137">
        <v>0</v>
      </c>
      <c r="Q2576" s="137" t="s">
        <v>191</v>
      </c>
      <c r="R2576" s="137" t="s">
        <v>342</v>
      </c>
    </row>
    <row r="2577" spans="1:18" s="137" customFormat="1">
      <c r="A2577" s="137" t="s">
        <v>186</v>
      </c>
      <c r="B2577" s="137" t="s">
        <v>120</v>
      </c>
      <c r="C2577" s="137" t="s">
        <v>185</v>
      </c>
      <c r="D2577" s="137" t="s">
        <v>384</v>
      </c>
      <c r="E2577" s="137">
        <v>32962</v>
      </c>
      <c r="F2577" s="137" t="s">
        <v>5</v>
      </c>
      <c r="G2577" s="137" t="s">
        <v>28</v>
      </c>
      <c r="H2577" s="137" t="s">
        <v>341</v>
      </c>
      <c r="I2577" s="137">
        <v>513907649</v>
      </c>
      <c r="J2577" s="137" t="s">
        <v>180</v>
      </c>
      <c r="K2577" s="21">
        <v>46173.53597222222</v>
      </c>
      <c r="L2577" s="21">
        <v>46174.816134259258</v>
      </c>
      <c r="M2577" s="137" t="s">
        <v>347</v>
      </c>
      <c r="N2577" s="137" t="s">
        <v>195</v>
      </c>
      <c r="O2577" s="137" t="s">
        <v>41</v>
      </c>
      <c r="P2577" s="137">
        <v>0</v>
      </c>
      <c r="Q2577" s="137" t="s">
        <v>191</v>
      </c>
      <c r="R2577" s="137" t="s">
        <v>342</v>
      </c>
    </row>
    <row r="2578" spans="1:18" s="137" customFormat="1">
      <c r="A2578" s="137" t="s">
        <v>186</v>
      </c>
      <c r="B2578" s="137" t="s">
        <v>120</v>
      </c>
      <c r="C2578" s="137" t="s">
        <v>185</v>
      </c>
      <c r="D2578" s="137" t="s">
        <v>384</v>
      </c>
      <c r="E2578" s="137">
        <v>32962</v>
      </c>
      <c r="F2578" s="137" t="s">
        <v>5</v>
      </c>
      <c r="G2578" s="137" t="s">
        <v>28</v>
      </c>
      <c r="H2578" s="137" t="s">
        <v>341</v>
      </c>
      <c r="I2578" s="137">
        <v>513907649</v>
      </c>
      <c r="J2578" s="137" t="s">
        <v>180</v>
      </c>
      <c r="K2578" s="21">
        <v>46173.53597222222</v>
      </c>
      <c r="L2578" s="21">
        <v>46174.816134259258</v>
      </c>
      <c r="M2578" s="137" t="s">
        <v>347</v>
      </c>
      <c r="N2578" s="137" t="s">
        <v>351</v>
      </c>
      <c r="O2578" s="137" t="s">
        <v>35</v>
      </c>
      <c r="P2578" s="137">
        <v>0</v>
      </c>
      <c r="Q2578" s="137" t="s">
        <v>191</v>
      </c>
      <c r="R2578" s="137" t="s">
        <v>342</v>
      </c>
    </row>
    <row r="2579" spans="1:18" s="137" customFormat="1">
      <c r="A2579" s="137" t="s">
        <v>186</v>
      </c>
      <c r="B2579" s="137" t="s">
        <v>120</v>
      </c>
      <c r="C2579" s="137" t="s">
        <v>185</v>
      </c>
      <c r="D2579" s="137" t="s">
        <v>384</v>
      </c>
      <c r="E2579" s="137">
        <v>32962</v>
      </c>
      <c r="F2579" s="137" t="s">
        <v>5</v>
      </c>
      <c r="G2579" s="137" t="s">
        <v>28</v>
      </c>
      <c r="H2579" s="137" t="s">
        <v>341</v>
      </c>
      <c r="I2579" s="137">
        <v>513907649</v>
      </c>
      <c r="J2579" s="137" t="s">
        <v>180</v>
      </c>
      <c r="K2579" s="21">
        <v>46173.53597222222</v>
      </c>
      <c r="L2579" s="21">
        <v>46174.816134259258</v>
      </c>
      <c r="M2579" s="137" t="s">
        <v>347</v>
      </c>
      <c r="N2579" s="137" t="s">
        <v>196</v>
      </c>
      <c r="O2579" s="137" t="s">
        <v>41</v>
      </c>
      <c r="P2579" s="137">
        <v>0</v>
      </c>
      <c r="Q2579" s="137" t="s">
        <v>191</v>
      </c>
      <c r="R2579" s="137" t="s">
        <v>342</v>
      </c>
    </row>
    <row r="2580" spans="1:18" s="137" customFormat="1">
      <c r="A2580" s="137" t="s">
        <v>186</v>
      </c>
      <c r="B2580" s="137" t="s">
        <v>120</v>
      </c>
      <c r="C2580" s="137" t="s">
        <v>185</v>
      </c>
      <c r="D2580" s="137" t="s">
        <v>384</v>
      </c>
      <c r="E2580" s="137">
        <v>32962</v>
      </c>
      <c r="F2580" s="137" t="s">
        <v>5</v>
      </c>
      <c r="G2580" s="137" t="s">
        <v>28</v>
      </c>
      <c r="H2580" s="137" t="s">
        <v>341</v>
      </c>
      <c r="I2580" s="137">
        <v>513907649</v>
      </c>
      <c r="J2580" s="137" t="s">
        <v>180</v>
      </c>
      <c r="K2580" s="21">
        <v>46173.53597222222</v>
      </c>
      <c r="L2580" s="21">
        <v>46174.816134259258</v>
      </c>
      <c r="M2580" s="137" t="s">
        <v>352</v>
      </c>
      <c r="N2580" s="137" t="s">
        <v>352</v>
      </c>
      <c r="O2580" s="137" t="s">
        <v>35</v>
      </c>
      <c r="P2580" s="137">
        <v>0</v>
      </c>
      <c r="Q2580" s="137" t="s">
        <v>191</v>
      </c>
      <c r="R2580" s="137" t="s">
        <v>342</v>
      </c>
    </row>
    <row r="2581" spans="1:18" s="137" customFormat="1">
      <c r="A2581" s="137" t="s">
        <v>186</v>
      </c>
      <c r="B2581" s="137" t="s">
        <v>120</v>
      </c>
      <c r="C2581" s="137" t="s">
        <v>185</v>
      </c>
      <c r="D2581" s="137" t="s">
        <v>384</v>
      </c>
      <c r="E2581" s="137">
        <v>32962</v>
      </c>
      <c r="F2581" s="137" t="s">
        <v>5</v>
      </c>
      <c r="G2581" s="137" t="s">
        <v>28</v>
      </c>
      <c r="H2581" s="137" t="s">
        <v>341</v>
      </c>
      <c r="I2581" s="137">
        <v>513907649</v>
      </c>
      <c r="J2581" s="137" t="s">
        <v>180</v>
      </c>
      <c r="K2581" s="21">
        <v>46173.53597222222</v>
      </c>
      <c r="L2581" s="21">
        <v>46174.816134259258</v>
      </c>
      <c r="M2581" s="137" t="s">
        <v>353</v>
      </c>
      <c r="N2581" s="137" t="s">
        <v>197</v>
      </c>
      <c r="O2581" s="137" t="s">
        <v>41</v>
      </c>
      <c r="P2581" s="137">
        <v>0</v>
      </c>
      <c r="Q2581" s="137" t="s">
        <v>191</v>
      </c>
      <c r="R2581" s="137" t="s">
        <v>342</v>
      </c>
    </row>
    <row r="2582" spans="1:18" s="137" customFormat="1">
      <c r="A2582" s="137" t="s">
        <v>186</v>
      </c>
      <c r="B2582" s="137" t="s">
        <v>120</v>
      </c>
      <c r="C2582" s="137" t="s">
        <v>185</v>
      </c>
      <c r="D2582" s="137" t="s">
        <v>384</v>
      </c>
      <c r="E2582" s="137">
        <v>32962</v>
      </c>
      <c r="F2582" s="137" t="s">
        <v>5</v>
      </c>
      <c r="G2582" s="137" t="s">
        <v>28</v>
      </c>
      <c r="H2582" s="137" t="s">
        <v>341</v>
      </c>
      <c r="I2582" s="137">
        <v>513907649</v>
      </c>
      <c r="J2582" s="137" t="s">
        <v>180</v>
      </c>
      <c r="K2582" s="21">
        <v>46173.53597222222</v>
      </c>
      <c r="L2582" s="21">
        <v>46174.816134259258</v>
      </c>
      <c r="M2582" s="137" t="s">
        <v>353</v>
      </c>
      <c r="N2582" s="137" t="s">
        <v>330</v>
      </c>
      <c r="O2582" s="137" t="s">
        <v>41</v>
      </c>
      <c r="P2582" s="137">
        <v>0</v>
      </c>
      <c r="Q2582" s="137" t="s">
        <v>191</v>
      </c>
      <c r="R2582" s="137" t="s">
        <v>342</v>
      </c>
    </row>
    <row r="2583" spans="1:18" s="137" customFormat="1">
      <c r="A2583" s="137" t="s">
        <v>186</v>
      </c>
      <c r="B2583" s="137" t="s">
        <v>120</v>
      </c>
      <c r="C2583" s="137" t="s">
        <v>185</v>
      </c>
      <c r="D2583" s="137" t="s">
        <v>384</v>
      </c>
      <c r="E2583" s="137">
        <v>32962</v>
      </c>
      <c r="F2583" s="137" t="s">
        <v>5</v>
      </c>
      <c r="G2583" s="137" t="s">
        <v>28</v>
      </c>
      <c r="H2583" s="137" t="s">
        <v>341</v>
      </c>
      <c r="I2583" s="137">
        <v>513907649</v>
      </c>
      <c r="J2583" s="137" t="s">
        <v>180</v>
      </c>
      <c r="K2583" s="21">
        <v>46173.53597222222</v>
      </c>
      <c r="L2583" s="21">
        <v>46174.816134259258</v>
      </c>
      <c r="M2583" s="137" t="s">
        <v>353</v>
      </c>
      <c r="N2583" s="137" t="s">
        <v>354</v>
      </c>
      <c r="O2583" s="137" t="s">
        <v>39</v>
      </c>
      <c r="P2583" s="137">
        <v>0</v>
      </c>
      <c r="Q2583" s="137" t="s">
        <v>191</v>
      </c>
      <c r="R2583" s="137" t="s">
        <v>342</v>
      </c>
    </row>
    <row r="2584" spans="1:18" s="137" customFormat="1">
      <c r="A2584" s="137" t="s">
        <v>186</v>
      </c>
      <c r="B2584" s="137" t="s">
        <v>120</v>
      </c>
      <c r="C2584" s="137" t="s">
        <v>185</v>
      </c>
      <c r="D2584" s="137" t="s">
        <v>384</v>
      </c>
      <c r="E2584" s="137">
        <v>32962</v>
      </c>
      <c r="F2584" s="137" t="s">
        <v>5</v>
      </c>
      <c r="G2584" s="137" t="s">
        <v>28</v>
      </c>
      <c r="H2584" s="137" t="s">
        <v>341</v>
      </c>
      <c r="I2584" s="137">
        <v>513907649</v>
      </c>
      <c r="J2584" s="137" t="s">
        <v>180</v>
      </c>
      <c r="K2584" s="21">
        <v>46173.53597222222</v>
      </c>
      <c r="L2584" s="21">
        <v>46174.816134259258</v>
      </c>
      <c r="M2584" s="137" t="s">
        <v>353</v>
      </c>
      <c r="N2584" s="137" t="s">
        <v>355</v>
      </c>
      <c r="O2584" s="137" t="s">
        <v>35</v>
      </c>
      <c r="P2584" s="137">
        <v>0</v>
      </c>
      <c r="Q2584" s="137" t="s">
        <v>191</v>
      </c>
      <c r="R2584" s="137" t="s">
        <v>342</v>
      </c>
    </row>
    <row r="2585" spans="1:18" s="137" customFormat="1">
      <c r="A2585" s="137" t="s">
        <v>186</v>
      </c>
      <c r="B2585" s="137" t="s">
        <v>120</v>
      </c>
      <c r="C2585" s="137" t="s">
        <v>185</v>
      </c>
      <c r="D2585" s="137" t="s">
        <v>384</v>
      </c>
      <c r="E2585" s="137">
        <v>32962</v>
      </c>
      <c r="F2585" s="137" t="s">
        <v>5</v>
      </c>
      <c r="G2585" s="137" t="s">
        <v>28</v>
      </c>
      <c r="H2585" s="137" t="s">
        <v>341</v>
      </c>
      <c r="I2585" s="137">
        <v>513907649</v>
      </c>
      <c r="J2585" s="137" t="s">
        <v>180</v>
      </c>
      <c r="K2585" s="21">
        <v>46173.53597222222</v>
      </c>
      <c r="L2585" s="21">
        <v>46174.816134259258</v>
      </c>
      <c r="M2585" s="137" t="s">
        <v>353</v>
      </c>
      <c r="N2585" s="137" t="s">
        <v>356</v>
      </c>
      <c r="O2585" s="137" t="s">
        <v>39</v>
      </c>
      <c r="P2585" s="137">
        <v>0</v>
      </c>
      <c r="Q2585" s="137" t="s">
        <v>191</v>
      </c>
      <c r="R2585" s="137" t="s">
        <v>342</v>
      </c>
    </row>
    <row r="2586" spans="1:18" s="137" customFormat="1">
      <c r="A2586" s="137" t="s">
        <v>186</v>
      </c>
      <c r="B2586" s="137" t="s">
        <v>120</v>
      </c>
      <c r="C2586" s="137" t="s">
        <v>185</v>
      </c>
      <c r="D2586" s="137" t="s">
        <v>384</v>
      </c>
      <c r="E2586" s="137">
        <v>32962</v>
      </c>
      <c r="F2586" s="137" t="s">
        <v>5</v>
      </c>
      <c r="G2586" s="137" t="s">
        <v>28</v>
      </c>
      <c r="H2586" s="137" t="s">
        <v>341</v>
      </c>
      <c r="I2586" s="137">
        <v>513907649</v>
      </c>
      <c r="J2586" s="137" t="s">
        <v>180</v>
      </c>
      <c r="K2586" s="21">
        <v>46173.53597222222</v>
      </c>
      <c r="L2586" s="21">
        <v>46174.816134259258</v>
      </c>
      <c r="M2586" s="137" t="s">
        <v>353</v>
      </c>
      <c r="N2586" s="137" t="s">
        <v>357</v>
      </c>
      <c r="O2586" s="137" t="s">
        <v>39</v>
      </c>
      <c r="P2586" s="137">
        <v>0</v>
      </c>
      <c r="Q2586" s="137" t="s">
        <v>191</v>
      </c>
      <c r="R2586" s="137" t="s">
        <v>342</v>
      </c>
    </row>
    <row r="2587" spans="1:18" s="137" customFormat="1">
      <c r="A2587" s="137" t="s">
        <v>186</v>
      </c>
      <c r="B2587" s="137" t="s">
        <v>120</v>
      </c>
      <c r="C2587" s="137" t="s">
        <v>185</v>
      </c>
      <c r="D2587" s="137" t="s">
        <v>384</v>
      </c>
      <c r="E2587" s="137">
        <v>32962</v>
      </c>
      <c r="F2587" s="137" t="s">
        <v>5</v>
      </c>
      <c r="G2587" s="137" t="s">
        <v>28</v>
      </c>
      <c r="H2587" s="137" t="s">
        <v>341</v>
      </c>
      <c r="I2587" s="137">
        <v>513907649</v>
      </c>
      <c r="J2587" s="137" t="s">
        <v>180</v>
      </c>
      <c r="K2587" s="21">
        <v>46173.53597222222</v>
      </c>
      <c r="L2587" s="21">
        <v>46174.816134259258</v>
      </c>
      <c r="M2587" s="137" t="s">
        <v>358</v>
      </c>
      <c r="N2587" s="137" t="s">
        <v>359</v>
      </c>
      <c r="O2587" s="137" t="s">
        <v>39</v>
      </c>
      <c r="P2587" s="137">
        <v>0</v>
      </c>
      <c r="Q2587" s="137" t="s">
        <v>191</v>
      </c>
      <c r="R2587" s="137" t="s">
        <v>342</v>
      </c>
    </row>
    <row r="2588" spans="1:18" s="137" customFormat="1">
      <c r="A2588" s="137" t="s">
        <v>186</v>
      </c>
      <c r="B2588" s="137" t="s">
        <v>120</v>
      </c>
      <c r="C2588" s="137" t="s">
        <v>185</v>
      </c>
      <c r="D2588" s="137" t="s">
        <v>384</v>
      </c>
      <c r="E2588" s="137">
        <v>32962</v>
      </c>
      <c r="F2588" s="137" t="s">
        <v>5</v>
      </c>
      <c r="G2588" s="137" t="s">
        <v>28</v>
      </c>
      <c r="H2588" s="137" t="s">
        <v>341</v>
      </c>
      <c r="I2588" s="137">
        <v>513907649</v>
      </c>
      <c r="J2588" s="137" t="s">
        <v>180</v>
      </c>
      <c r="K2588" s="21">
        <v>46173.53597222222</v>
      </c>
      <c r="L2588" s="21">
        <v>46174.816134259258</v>
      </c>
      <c r="M2588" s="137" t="s">
        <v>358</v>
      </c>
      <c r="N2588" s="137" t="s">
        <v>360</v>
      </c>
      <c r="O2588" s="137" t="s">
        <v>35</v>
      </c>
      <c r="P2588" s="137">
        <v>0</v>
      </c>
      <c r="Q2588" s="137" t="s">
        <v>191</v>
      </c>
      <c r="R2588" s="137" t="s">
        <v>342</v>
      </c>
    </row>
    <row r="2589" spans="1:18" s="137" customFormat="1">
      <c r="A2589" s="137" t="s">
        <v>186</v>
      </c>
      <c r="B2589" s="137" t="s">
        <v>120</v>
      </c>
      <c r="C2589" s="137" t="s">
        <v>185</v>
      </c>
      <c r="D2589" s="137" t="s">
        <v>384</v>
      </c>
      <c r="E2589" s="137">
        <v>32962</v>
      </c>
      <c r="F2589" s="137" t="s">
        <v>5</v>
      </c>
      <c r="G2589" s="137" t="s">
        <v>28</v>
      </c>
      <c r="H2589" s="137" t="s">
        <v>341</v>
      </c>
      <c r="I2589" s="137">
        <v>513907649</v>
      </c>
      <c r="J2589" s="137" t="s">
        <v>180</v>
      </c>
      <c r="K2589" s="21">
        <v>46173.53597222222</v>
      </c>
      <c r="L2589" s="21">
        <v>46174.816134259258</v>
      </c>
      <c r="M2589" s="137" t="s">
        <v>358</v>
      </c>
      <c r="N2589" s="137" t="s">
        <v>361</v>
      </c>
      <c r="O2589" s="137" t="s">
        <v>41</v>
      </c>
      <c r="P2589" s="137">
        <v>0</v>
      </c>
      <c r="Q2589" s="137" t="s">
        <v>191</v>
      </c>
      <c r="R2589" s="137" t="s">
        <v>342</v>
      </c>
    </row>
    <row r="2590" spans="1:18" s="137" customFormat="1">
      <c r="A2590" s="137" t="s">
        <v>186</v>
      </c>
      <c r="B2590" s="137" t="s">
        <v>120</v>
      </c>
      <c r="C2590" s="137" t="s">
        <v>185</v>
      </c>
      <c r="D2590" s="137" t="s">
        <v>384</v>
      </c>
      <c r="E2590" s="137">
        <v>32962</v>
      </c>
      <c r="F2590" s="137" t="s">
        <v>5</v>
      </c>
      <c r="G2590" s="137" t="s">
        <v>28</v>
      </c>
      <c r="H2590" s="137" t="s">
        <v>341</v>
      </c>
      <c r="I2590" s="137">
        <v>513907649</v>
      </c>
      <c r="J2590" s="137" t="s">
        <v>180</v>
      </c>
      <c r="K2590" s="21">
        <v>46173.53597222222</v>
      </c>
      <c r="L2590" s="21">
        <v>46174.816134259258</v>
      </c>
      <c r="M2590" s="137" t="s">
        <v>362</v>
      </c>
      <c r="N2590" s="137" t="s">
        <v>363</v>
      </c>
      <c r="O2590" s="137" t="s">
        <v>37</v>
      </c>
      <c r="P2590" s="137">
        <v>0</v>
      </c>
      <c r="Q2590" s="137" t="s">
        <v>191</v>
      </c>
      <c r="R2590" s="137" t="s">
        <v>342</v>
      </c>
    </row>
    <row r="2591" spans="1:18" s="137" customFormat="1">
      <c r="A2591" s="137" t="s">
        <v>186</v>
      </c>
      <c r="B2591" s="137" t="s">
        <v>120</v>
      </c>
      <c r="C2591" s="137" t="s">
        <v>185</v>
      </c>
      <c r="D2591" s="137" t="s">
        <v>384</v>
      </c>
      <c r="E2591" s="137">
        <v>32962</v>
      </c>
      <c r="F2591" s="137" t="s">
        <v>5</v>
      </c>
      <c r="G2591" s="137" t="s">
        <v>28</v>
      </c>
      <c r="H2591" s="137" t="s">
        <v>341</v>
      </c>
      <c r="I2591" s="137">
        <v>513907649</v>
      </c>
      <c r="J2591" s="137" t="s">
        <v>180</v>
      </c>
      <c r="K2591" s="21">
        <v>46173.53597222222</v>
      </c>
      <c r="L2591" s="21">
        <v>46174.816134259258</v>
      </c>
      <c r="M2591" s="137" t="s">
        <v>364</v>
      </c>
      <c r="N2591" s="137" t="s">
        <v>365</v>
      </c>
      <c r="O2591" s="137" t="s">
        <v>35</v>
      </c>
      <c r="P2591" s="137">
        <v>0</v>
      </c>
      <c r="Q2591" s="137" t="s">
        <v>191</v>
      </c>
      <c r="R2591" s="137" t="s">
        <v>342</v>
      </c>
    </row>
    <row r="2592" spans="1:18" s="137" customFormat="1">
      <c r="A2592" s="137" t="s">
        <v>186</v>
      </c>
      <c r="B2592" s="137" t="s">
        <v>120</v>
      </c>
      <c r="C2592" s="137" t="s">
        <v>185</v>
      </c>
      <c r="D2592" s="137" t="s">
        <v>384</v>
      </c>
      <c r="E2592" s="137">
        <v>32962</v>
      </c>
      <c r="F2592" s="137" t="s">
        <v>5</v>
      </c>
      <c r="G2592" s="137" t="s">
        <v>28</v>
      </c>
      <c r="H2592" s="137" t="s">
        <v>341</v>
      </c>
      <c r="I2592" s="137">
        <v>513907649</v>
      </c>
      <c r="J2592" s="137" t="s">
        <v>180</v>
      </c>
      <c r="K2592" s="21">
        <v>46173.53597222222</v>
      </c>
      <c r="L2592" s="21">
        <v>46174.816134259258</v>
      </c>
      <c r="M2592" s="137" t="s">
        <v>364</v>
      </c>
      <c r="N2592" s="137" t="s">
        <v>366</v>
      </c>
      <c r="O2592" s="137" t="s">
        <v>35</v>
      </c>
      <c r="P2592" s="137">
        <v>0</v>
      </c>
      <c r="Q2592" s="137" t="s">
        <v>191</v>
      </c>
      <c r="R2592" s="137" t="s">
        <v>342</v>
      </c>
    </row>
    <row r="2593" spans="1:19" s="137" customFormat="1">
      <c r="A2593" s="137" t="s">
        <v>186</v>
      </c>
      <c r="B2593" s="137" t="s">
        <v>120</v>
      </c>
      <c r="C2593" s="137" t="s">
        <v>185</v>
      </c>
      <c r="D2593" s="137" t="s">
        <v>384</v>
      </c>
      <c r="E2593" s="137">
        <v>32962</v>
      </c>
      <c r="F2593" s="137" t="s">
        <v>5</v>
      </c>
      <c r="G2593" s="137" t="s">
        <v>28</v>
      </c>
      <c r="H2593" s="137" t="s">
        <v>341</v>
      </c>
      <c r="I2593" s="137">
        <v>513907649</v>
      </c>
      <c r="J2593" s="137" t="s">
        <v>180</v>
      </c>
      <c r="K2593" s="21">
        <v>46173.53597222222</v>
      </c>
      <c r="L2593" s="21">
        <v>46174.816134259258</v>
      </c>
      <c r="M2593" s="137" t="s">
        <v>364</v>
      </c>
      <c r="N2593" s="137" t="s">
        <v>367</v>
      </c>
      <c r="O2593" s="137" t="s">
        <v>41</v>
      </c>
      <c r="P2593" s="137">
        <v>0</v>
      </c>
      <c r="Q2593" s="137" t="s">
        <v>191</v>
      </c>
      <c r="R2593" s="137" t="s">
        <v>342</v>
      </c>
    </row>
    <row r="2594" spans="1:19" s="137" customFormat="1">
      <c r="A2594" s="137" t="s">
        <v>186</v>
      </c>
      <c r="B2594" s="137" t="s">
        <v>120</v>
      </c>
      <c r="C2594" s="137" t="s">
        <v>185</v>
      </c>
      <c r="D2594" s="137" t="s">
        <v>384</v>
      </c>
      <c r="E2594" s="137">
        <v>32962</v>
      </c>
      <c r="F2594" s="137" t="s">
        <v>5</v>
      </c>
      <c r="G2594" s="137" t="s">
        <v>28</v>
      </c>
      <c r="H2594" s="137" t="s">
        <v>341</v>
      </c>
      <c r="I2594" s="137">
        <v>513901245</v>
      </c>
      <c r="J2594" s="137" t="s">
        <v>180</v>
      </c>
      <c r="K2594" s="21">
        <v>46173.444664351853</v>
      </c>
      <c r="L2594" s="21">
        <v>46174.817916666667</v>
      </c>
      <c r="M2594" s="137" t="s">
        <v>287</v>
      </c>
      <c r="N2594" s="137" t="s">
        <v>287</v>
      </c>
      <c r="O2594" s="137" t="s">
        <v>35</v>
      </c>
      <c r="P2594" s="137">
        <v>0</v>
      </c>
      <c r="Q2594" s="137" t="s">
        <v>191</v>
      </c>
      <c r="R2594" s="137" t="s">
        <v>342</v>
      </c>
      <c r="S2594" s="137" t="s">
        <v>181</v>
      </c>
    </row>
    <row r="2595" spans="1:19" s="137" customFormat="1">
      <c r="A2595" s="137" t="s">
        <v>186</v>
      </c>
      <c r="B2595" s="137" t="s">
        <v>120</v>
      </c>
      <c r="C2595" s="137" t="s">
        <v>185</v>
      </c>
      <c r="D2595" s="137" t="s">
        <v>384</v>
      </c>
      <c r="E2595" s="137">
        <v>32962</v>
      </c>
      <c r="F2595" s="137" t="s">
        <v>5</v>
      </c>
      <c r="G2595" s="137" t="s">
        <v>28</v>
      </c>
      <c r="H2595" s="137" t="s">
        <v>341</v>
      </c>
      <c r="I2595" s="137">
        <v>513901245</v>
      </c>
      <c r="J2595" s="137" t="s">
        <v>180</v>
      </c>
      <c r="K2595" s="21">
        <v>46173.444664351853</v>
      </c>
      <c r="L2595" s="21">
        <v>46174.817916666667</v>
      </c>
      <c r="M2595" s="137" t="s">
        <v>343</v>
      </c>
      <c r="N2595" s="137" t="s">
        <v>288</v>
      </c>
      <c r="O2595" s="137" t="s">
        <v>39</v>
      </c>
      <c r="P2595" s="137">
        <v>0</v>
      </c>
      <c r="Q2595" s="137" t="s">
        <v>191</v>
      </c>
      <c r="R2595" s="137" t="s">
        <v>342</v>
      </c>
      <c r="S2595" s="137" t="s">
        <v>181</v>
      </c>
    </row>
    <row r="2596" spans="1:19" s="137" customFormat="1">
      <c r="A2596" s="137" t="s">
        <v>186</v>
      </c>
      <c r="B2596" s="137" t="s">
        <v>120</v>
      </c>
      <c r="C2596" s="137" t="s">
        <v>185</v>
      </c>
      <c r="D2596" s="137" t="s">
        <v>384</v>
      </c>
      <c r="E2596" s="137">
        <v>32962</v>
      </c>
      <c r="F2596" s="137" t="s">
        <v>5</v>
      </c>
      <c r="G2596" s="137" t="s">
        <v>28</v>
      </c>
      <c r="H2596" s="137" t="s">
        <v>341</v>
      </c>
      <c r="I2596" s="137">
        <v>513901245</v>
      </c>
      <c r="J2596" s="137" t="s">
        <v>180</v>
      </c>
      <c r="K2596" s="21">
        <v>46173.444664351853</v>
      </c>
      <c r="L2596" s="21">
        <v>46174.817916666667</v>
      </c>
      <c r="M2596" s="137" t="s">
        <v>343</v>
      </c>
      <c r="N2596" s="137" t="s">
        <v>193</v>
      </c>
      <c r="O2596" s="137" t="s">
        <v>35</v>
      </c>
      <c r="P2596" s="137">
        <v>0</v>
      </c>
      <c r="Q2596" s="137" t="s">
        <v>191</v>
      </c>
      <c r="R2596" s="137" t="s">
        <v>342</v>
      </c>
      <c r="S2596" s="137" t="s">
        <v>181</v>
      </c>
    </row>
    <row r="2597" spans="1:19" s="137" customFormat="1">
      <c r="A2597" s="137" t="s">
        <v>186</v>
      </c>
      <c r="B2597" s="137" t="s">
        <v>120</v>
      </c>
      <c r="C2597" s="137" t="s">
        <v>185</v>
      </c>
      <c r="D2597" s="137" t="s">
        <v>384</v>
      </c>
      <c r="E2597" s="137">
        <v>32962</v>
      </c>
      <c r="F2597" s="137" t="s">
        <v>5</v>
      </c>
      <c r="G2597" s="137" t="s">
        <v>28</v>
      </c>
      <c r="H2597" s="137" t="s">
        <v>341</v>
      </c>
      <c r="I2597" s="137">
        <v>513901245</v>
      </c>
      <c r="J2597" s="137" t="s">
        <v>180</v>
      </c>
      <c r="K2597" s="21">
        <v>46173.444664351853</v>
      </c>
      <c r="L2597" s="21">
        <v>46174.817916666667</v>
      </c>
      <c r="M2597" s="137" t="s">
        <v>344</v>
      </c>
      <c r="N2597" s="137" t="s">
        <v>345</v>
      </c>
      <c r="O2597" s="137" t="s">
        <v>39</v>
      </c>
      <c r="P2597" s="137">
        <v>0</v>
      </c>
      <c r="Q2597" s="137" t="s">
        <v>191</v>
      </c>
      <c r="R2597" s="137" t="s">
        <v>342</v>
      </c>
      <c r="S2597" s="137" t="s">
        <v>181</v>
      </c>
    </row>
    <row r="2598" spans="1:19" s="137" customFormat="1">
      <c r="A2598" s="137" t="s">
        <v>186</v>
      </c>
      <c r="B2598" s="137" t="s">
        <v>120</v>
      </c>
      <c r="C2598" s="137" t="s">
        <v>185</v>
      </c>
      <c r="D2598" s="137" t="s">
        <v>384</v>
      </c>
      <c r="E2598" s="137">
        <v>32962</v>
      </c>
      <c r="F2598" s="137" t="s">
        <v>5</v>
      </c>
      <c r="G2598" s="137" t="s">
        <v>28</v>
      </c>
      <c r="H2598" s="137" t="s">
        <v>341</v>
      </c>
      <c r="I2598" s="137">
        <v>513901245</v>
      </c>
      <c r="J2598" s="137" t="s">
        <v>180</v>
      </c>
      <c r="K2598" s="21">
        <v>46173.444664351853</v>
      </c>
      <c r="L2598" s="21">
        <v>46174.817916666667</v>
      </c>
      <c r="M2598" s="137" t="s">
        <v>344</v>
      </c>
      <c r="N2598" s="137" t="s">
        <v>346</v>
      </c>
      <c r="O2598" s="137" t="s">
        <v>39</v>
      </c>
      <c r="P2598" s="137">
        <v>0</v>
      </c>
      <c r="Q2598" s="137" t="s">
        <v>191</v>
      </c>
      <c r="R2598" s="137" t="s">
        <v>342</v>
      </c>
      <c r="S2598" s="137" t="s">
        <v>181</v>
      </c>
    </row>
    <row r="2599" spans="1:19" s="137" customFormat="1">
      <c r="A2599" s="137" t="s">
        <v>186</v>
      </c>
      <c r="B2599" s="137" t="s">
        <v>120</v>
      </c>
      <c r="C2599" s="137" t="s">
        <v>185</v>
      </c>
      <c r="D2599" s="137" t="s">
        <v>384</v>
      </c>
      <c r="E2599" s="137">
        <v>32962</v>
      </c>
      <c r="F2599" s="137" t="s">
        <v>5</v>
      </c>
      <c r="G2599" s="137" t="s">
        <v>28</v>
      </c>
      <c r="H2599" s="137" t="s">
        <v>341</v>
      </c>
      <c r="I2599" s="137">
        <v>513901245</v>
      </c>
      <c r="J2599" s="137" t="s">
        <v>180</v>
      </c>
      <c r="K2599" s="21">
        <v>46173.444664351853</v>
      </c>
      <c r="L2599" s="21">
        <v>46174.817916666667</v>
      </c>
      <c r="M2599" s="137" t="s">
        <v>347</v>
      </c>
      <c r="N2599" s="137" t="s">
        <v>348</v>
      </c>
      <c r="O2599" s="137" t="s">
        <v>41</v>
      </c>
      <c r="P2599" s="137">
        <v>0</v>
      </c>
      <c r="Q2599" s="137" t="s">
        <v>191</v>
      </c>
      <c r="R2599" s="137" t="s">
        <v>342</v>
      </c>
      <c r="S2599" s="137" t="s">
        <v>181</v>
      </c>
    </row>
    <row r="2600" spans="1:19" s="137" customFormat="1">
      <c r="A2600" s="137" t="s">
        <v>186</v>
      </c>
      <c r="B2600" s="137" t="s">
        <v>120</v>
      </c>
      <c r="C2600" s="137" t="s">
        <v>185</v>
      </c>
      <c r="D2600" s="137" t="s">
        <v>384</v>
      </c>
      <c r="E2600" s="137">
        <v>32962</v>
      </c>
      <c r="F2600" s="137" t="s">
        <v>5</v>
      </c>
      <c r="G2600" s="137" t="s">
        <v>28</v>
      </c>
      <c r="H2600" s="137" t="s">
        <v>341</v>
      </c>
      <c r="I2600" s="137">
        <v>513901245</v>
      </c>
      <c r="J2600" s="137" t="s">
        <v>180</v>
      </c>
      <c r="K2600" s="21">
        <v>46173.444664351853</v>
      </c>
      <c r="L2600" s="21">
        <v>46174.817916666667</v>
      </c>
      <c r="M2600" s="137" t="s">
        <v>347</v>
      </c>
      <c r="N2600" s="137" t="s">
        <v>349</v>
      </c>
      <c r="O2600" s="137" t="s">
        <v>39</v>
      </c>
      <c r="P2600" s="137">
        <v>0</v>
      </c>
      <c r="Q2600" s="137" t="s">
        <v>191</v>
      </c>
      <c r="R2600" s="137" t="s">
        <v>342</v>
      </c>
      <c r="S2600" s="137" t="s">
        <v>181</v>
      </c>
    </row>
    <row r="2601" spans="1:19" s="137" customFormat="1">
      <c r="A2601" s="137" t="s">
        <v>186</v>
      </c>
      <c r="B2601" s="137" t="s">
        <v>120</v>
      </c>
      <c r="C2601" s="137" t="s">
        <v>185</v>
      </c>
      <c r="D2601" s="137" t="s">
        <v>384</v>
      </c>
      <c r="E2601" s="137">
        <v>32962</v>
      </c>
      <c r="F2601" s="137" t="s">
        <v>5</v>
      </c>
      <c r="G2601" s="137" t="s">
        <v>28</v>
      </c>
      <c r="H2601" s="137" t="s">
        <v>341</v>
      </c>
      <c r="I2601" s="137">
        <v>513901245</v>
      </c>
      <c r="J2601" s="137" t="s">
        <v>180</v>
      </c>
      <c r="K2601" s="21">
        <v>46173.444664351853</v>
      </c>
      <c r="L2601" s="21">
        <v>46174.817916666667</v>
      </c>
      <c r="M2601" s="137" t="s">
        <v>347</v>
      </c>
      <c r="N2601" s="137" t="s">
        <v>329</v>
      </c>
      <c r="O2601" s="137" t="s">
        <v>35</v>
      </c>
      <c r="P2601" s="137">
        <v>0</v>
      </c>
      <c r="Q2601" s="137" t="s">
        <v>191</v>
      </c>
      <c r="R2601" s="137" t="s">
        <v>342</v>
      </c>
      <c r="S2601" s="137" t="s">
        <v>181</v>
      </c>
    </row>
    <row r="2602" spans="1:19" s="137" customFormat="1">
      <c r="A2602" s="137" t="s">
        <v>186</v>
      </c>
      <c r="B2602" s="137" t="s">
        <v>120</v>
      </c>
      <c r="C2602" s="137" t="s">
        <v>185</v>
      </c>
      <c r="D2602" s="137" t="s">
        <v>384</v>
      </c>
      <c r="E2602" s="137">
        <v>32962</v>
      </c>
      <c r="F2602" s="137" t="s">
        <v>5</v>
      </c>
      <c r="G2602" s="137" t="s">
        <v>28</v>
      </c>
      <c r="H2602" s="137" t="s">
        <v>341</v>
      </c>
      <c r="I2602" s="137">
        <v>513901245</v>
      </c>
      <c r="J2602" s="137" t="s">
        <v>180</v>
      </c>
      <c r="K2602" s="21">
        <v>46173.444664351853</v>
      </c>
      <c r="L2602" s="21">
        <v>46174.817916666667</v>
      </c>
      <c r="M2602" s="137" t="s">
        <v>347</v>
      </c>
      <c r="N2602" s="137" t="s">
        <v>194</v>
      </c>
      <c r="O2602" s="137" t="s">
        <v>41</v>
      </c>
      <c r="P2602" s="137">
        <v>0</v>
      </c>
      <c r="Q2602" s="137" t="s">
        <v>191</v>
      </c>
      <c r="R2602" s="137" t="s">
        <v>342</v>
      </c>
      <c r="S2602" s="137" t="s">
        <v>181</v>
      </c>
    </row>
    <row r="2603" spans="1:19" s="137" customFormat="1">
      <c r="A2603" s="137" t="s">
        <v>186</v>
      </c>
      <c r="B2603" s="137" t="s">
        <v>120</v>
      </c>
      <c r="C2603" s="137" t="s">
        <v>185</v>
      </c>
      <c r="D2603" s="137" t="s">
        <v>384</v>
      </c>
      <c r="E2603" s="137">
        <v>32962</v>
      </c>
      <c r="F2603" s="137" t="s">
        <v>5</v>
      </c>
      <c r="G2603" s="137" t="s">
        <v>28</v>
      </c>
      <c r="H2603" s="137" t="s">
        <v>341</v>
      </c>
      <c r="I2603" s="137">
        <v>513901245</v>
      </c>
      <c r="J2603" s="137" t="s">
        <v>180</v>
      </c>
      <c r="K2603" s="21">
        <v>46173.444664351853</v>
      </c>
      <c r="L2603" s="21">
        <v>46174.817916666667</v>
      </c>
      <c r="M2603" s="137" t="s">
        <v>347</v>
      </c>
      <c r="N2603" s="137" t="s">
        <v>350</v>
      </c>
      <c r="O2603" s="137" t="s">
        <v>39</v>
      </c>
      <c r="P2603" s="137">
        <v>0</v>
      </c>
      <c r="Q2603" s="137" t="s">
        <v>191</v>
      </c>
      <c r="R2603" s="137" t="s">
        <v>342</v>
      </c>
      <c r="S2603" s="137" t="s">
        <v>181</v>
      </c>
    </row>
    <row r="2604" spans="1:19" s="137" customFormat="1">
      <c r="A2604" s="137" t="s">
        <v>186</v>
      </c>
      <c r="B2604" s="137" t="s">
        <v>120</v>
      </c>
      <c r="C2604" s="137" t="s">
        <v>185</v>
      </c>
      <c r="D2604" s="137" t="s">
        <v>384</v>
      </c>
      <c r="E2604" s="137">
        <v>32962</v>
      </c>
      <c r="F2604" s="137" t="s">
        <v>5</v>
      </c>
      <c r="G2604" s="137" t="s">
        <v>28</v>
      </c>
      <c r="H2604" s="137" t="s">
        <v>341</v>
      </c>
      <c r="I2604" s="137">
        <v>513901245</v>
      </c>
      <c r="J2604" s="137" t="s">
        <v>180</v>
      </c>
      <c r="K2604" s="21">
        <v>46173.444664351853</v>
      </c>
      <c r="L2604" s="21">
        <v>46174.817916666667</v>
      </c>
      <c r="M2604" s="137" t="s">
        <v>347</v>
      </c>
      <c r="N2604" s="137" t="s">
        <v>195</v>
      </c>
      <c r="O2604" s="137" t="s">
        <v>41</v>
      </c>
      <c r="P2604" s="137">
        <v>0</v>
      </c>
      <c r="Q2604" s="137" t="s">
        <v>67</v>
      </c>
      <c r="R2604" s="137" t="s">
        <v>437</v>
      </c>
      <c r="S2604" s="137" t="s">
        <v>181</v>
      </c>
    </row>
    <row r="2605" spans="1:19" s="137" customFormat="1">
      <c r="A2605" s="137" t="s">
        <v>186</v>
      </c>
      <c r="B2605" s="137" t="s">
        <v>120</v>
      </c>
      <c r="C2605" s="137" t="s">
        <v>185</v>
      </c>
      <c r="D2605" s="137" t="s">
        <v>384</v>
      </c>
      <c r="E2605" s="137">
        <v>32962</v>
      </c>
      <c r="F2605" s="137" t="s">
        <v>5</v>
      </c>
      <c r="G2605" s="137" t="s">
        <v>28</v>
      </c>
      <c r="H2605" s="137" t="s">
        <v>341</v>
      </c>
      <c r="I2605" s="137">
        <v>513901245</v>
      </c>
      <c r="J2605" s="137" t="s">
        <v>180</v>
      </c>
      <c r="K2605" s="21">
        <v>46173.444664351853</v>
      </c>
      <c r="L2605" s="21">
        <v>46174.817916666667</v>
      </c>
      <c r="M2605" s="137" t="s">
        <v>347</v>
      </c>
      <c r="N2605" s="137" t="s">
        <v>351</v>
      </c>
      <c r="O2605" s="137" t="s">
        <v>35</v>
      </c>
      <c r="P2605" s="137">
        <v>0</v>
      </c>
      <c r="Q2605" s="137" t="s">
        <v>191</v>
      </c>
      <c r="R2605" s="137" t="s">
        <v>342</v>
      </c>
      <c r="S2605" s="137" t="s">
        <v>181</v>
      </c>
    </row>
    <row r="2606" spans="1:19" s="137" customFormat="1">
      <c r="A2606" s="137" t="s">
        <v>186</v>
      </c>
      <c r="B2606" s="137" t="s">
        <v>120</v>
      </c>
      <c r="C2606" s="137" t="s">
        <v>185</v>
      </c>
      <c r="D2606" s="137" t="s">
        <v>384</v>
      </c>
      <c r="E2606" s="137">
        <v>32962</v>
      </c>
      <c r="F2606" s="137" t="s">
        <v>5</v>
      </c>
      <c r="G2606" s="137" t="s">
        <v>28</v>
      </c>
      <c r="H2606" s="137" t="s">
        <v>341</v>
      </c>
      <c r="I2606" s="137">
        <v>513901245</v>
      </c>
      <c r="J2606" s="137" t="s">
        <v>180</v>
      </c>
      <c r="K2606" s="21">
        <v>46173.444664351853</v>
      </c>
      <c r="L2606" s="21">
        <v>46174.817916666667</v>
      </c>
      <c r="M2606" s="137" t="s">
        <v>347</v>
      </c>
      <c r="N2606" s="137" t="s">
        <v>196</v>
      </c>
      <c r="O2606" s="137" t="s">
        <v>41</v>
      </c>
      <c r="P2606" s="137">
        <v>0</v>
      </c>
      <c r="Q2606" s="137" t="s">
        <v>191</v>
      </c>
      <c r="R2606" s="137" t="s">
        <v>342</v>
      </c>
      <c r="S2606" s="137" t="s">
        <v>181</v>
      </c>
    </row>
    <row r="2607" spans="1:19" s="137" customFormat="1">
      <c r="A2607" s="137" t="s">
        <v>186</v>
      </c>
      <c r="B2607" s="137" t="s">
        <v>120</v>
      </c>
      <c r="C2607" s="137" t="s">
        <v>185</v>
      </c>
      <c r="D2607" s="137" t="s">
        <v>384</v>
      </c>
      <c r="E2607" s="137">
        <v>32962</v>
      </c>
      <c r="F2607" s="137" t="s">
        <v>5</v>
      </c>
      <c r="G2607" s="137" t="s">
        <v>28</v>
      </c>
      <c r="H2607" s="137" t="s">
        <v>341</v>
      </c>
      <c r="I2607" s="137">
        <v>513901245</v>
      </c>
      <c r="J2607" s="137" t="s">
        <v>180</v>
      </c>
      <c r="K2607" s="21">
        <v>46173.444664351853</v>
      </c>
      <c r="L2607" s="21">
        <v>46174.817916666667</v>
      </c>
      <c r="M2607" s="137" t="s">
        <v>352</v>
      </c>
      <c r="N2607" s="137" t="s">
        <v>352</v>
      </c>
      <c r="O2607" s="137" t="s">
        <v>35</v>
      </c>
      <c r="P2607" s="137">
        <v>0</v>
      </c>
      <c r="Q2607" s="137" t="s">
        <v>191</v>
      </c>
      <c r="R2607" s="137" t="s">
        <v>342</v>
      </c>
      <c r="S2607" s="137" t="s">
        <v>181</v>
      </c>
    </row>
    <row r="2608" spans="1:19" s="137" customFormat="1">
      <c r="A2608" s="137" t="s">
        <v>186</v>
      </c>
      <c r="B2608" s="137" t="s">
        <v>120</v>
      </c>
      <c r="C2608" s="137" t="s">
        <v>185</v>
      </c>
      <c r="D2608" s="137" t="s">
        <v>384</v>
      </c>
      <c r="E2608" s="137">
        <v>32962</v>
      </c>
      <c r="F2608" s="137" t="s">
        <v>5</v>
      </c>
      <c r="G2608" s="137" t="s">
        <v>28</v>
      </c>
      <c r="H2608" s="137" t="s">
        <v>341</v>
      </c>
      <c r="I2608" s="137">
        <v>513901245</v>
      </c>
      <c r="J2608" s="137" t="s">
        <v>180</v>
      </c>
      <c r="K2608" s="21">
        <v>46173.444664351853</v>
      </c>
      <c r="L2608" s="21">
        <v>46174.817916666667</v>
      </c>
      <c r="M2608" s="137" t="s">
        <v>353</v>
      </c>
      <c r="N2608" s="137" t="s">
        <v>197</v>
      </c>
      <c r="O2608" s="137" t="s">
        <v>41</v>
      </c>
      <c r="P2608" s="137">
        <v>0</v>
      </c>
      <c r="Q2608" s="137" t="s">
        <v>191</v>
      </c>
      <c r="R2608" s="137" t="s">
        <v>342</v>
      </c>
      <c r="S2608" s="137" t="s">
        <v>181</v>
      </c>
    </row>
    <row r="2609" spans="1:19" s="137" customFormat="1">
      <c r="A2609" s="137" t="s">
        <v>186</v>
      </c>
      <c r="B2609" s="137" t="s">
        <v>120</v>
      </c>
      <c r="C2609" s="137" t="s">
        <v>185</v>
      </c>
      <c r="D2609" s="137" t="s">
        <v>384</v>
      </c>
      <c r="E2609" s="137">
        <v>32962</v>
      </c>
      <c r="F2609" s="137" t="s">
        <v>5</v>
      </c>
      <c r="G2609" s="137" t="s">
        <v>28</v>
      </c>
      <c r="H2609" s="137" t="s">
        <v>341</v>
      </c>
      <c r="I2609" s="137">
        <v>513901245</v>
      </c>
      <c r="J2609" s="137" t="s">
        <v>180</v>
      </c>
      <c r="K2609" s="21">
        <v>46173.444664351853</v>
      </c>
      <c r="L2609" s="21">
        <v>46174.817916666667</v>
      </c>
      <c r="M2609" s="137" t="s">
        <v>353</v>
      </c>
      <c r="N2609" s="137" t="s">
        <v>330</v>
      </c>
      <c r="O2609" s="137" t="s">
        <v>41</v>
      </c>
      <c r="P2609" s="137">
        <v>0</v>
      </c>
      <c r="Q2609" s="137" t="s">
        <v>191</v>
      </c>
      <c r="R2609" s="137" t="s">
        <v>342</v>
      </c>
      <c r="S2609" s="137" t="s">
        <v>181</v>
      </c>
    </row>
    <row r="2610" spans="1:19" s="137" customFormat="1">
      <c r="A2610" s="137" t="s">
        <v>186</v>
      </c>
      <c r="B2610" s="137" t="s">
        <v>120</v>
      </c>
      <c r="C2610" s="137" t="s">
        <v>185</v>
      </c>
      <c r="D2610" s="137" t="s">
        <v>384</v>
      </c>
      <c r="E2610" s="137">
        <v>32962</v>
      </c>
      <c r="F2610" s="137" t="s">
        <v>5</v>
      </c>
      <c r="G2610" s="137" t="s">
        <v>28</v>
      </c>
      <c r="H2610" s="137" t="s">
        <v>341</v>
      </c>
      <c r="I2610" s="137">
        <v>513901245</v>
      </c>
      <c r="J2610" s="137" t="s">
        <v>180</v>
      </c>
      <c r="K2610" s="21">
        <v>46173.444664351853</v>
      </c>
      <c r="L2610" s="21">
        <v>46174.817916666667</v>
      </c>
      <c r="M2610" s="137" t="s">
        <v>353</v>
      </c>
      <c r="N2610" s="137" t="s">
        <v>354</v>
      </c>
      <c r="O2610" s="137" t="s">
        <v>39</v>
      </c>
      <c r="P2610" s="137">
        <v>0</v>
      </c>
      <c r="Q2610" s="137" t="s">
        <v>191</v>
      </c>
      <c r="R2610" s="137" t="s">
        <v>342</v>
      </c>
      <c r="S2610" s="137" t="s">
        <v>181</v>
      </c>
    </row>
    <row r="2611" spans="1:19" s="137" customFormat="1">
      <c r="A2611" s="137" t="s">
        <v>186</v>
      </c>
      <c r="B2611" s="137" t="s">
        <v>120</v>
      </c>
      <c r="C2611" s="137" t="s">
        <v>185</v>
      </c>
      <c r="D2611" s="137" t="s">
        <v>384</v>
      </c>
      <c r="E2611" s="137">
        <v>32962</v>
      </c>
      <c r="F2611" s="137" t="s">
        <v>5</v>
      </c>
      <c r="G2611" s="137" t="s">
        <v>28</v>
      </c>
      <c r="H2611" s="137" t="s">
        <v>341</v>
      </c>
      <c r="I2611" s="137">
        <v>513901245</v>
      </c>
      <c r="J2611" s="137" t="s">
        <v>180</v>
      </c>
      <c r="K2611" s="21">
        <v>46173.444664351853</v>
      </c>
      <c r="L2611" s="21">
        <v>46174.817916666667</v>
      </c>
      <c r="M2611" s="137" t="s">
        <v>353</v>
      </c>
      <c r="N2611" s="137" t="s">
        <v>355</v>
      </c>
      <c r="O2611" s="137" t="s">
        <v>35</v>
      </c>
      <c r="P2611" s="137">
        <v>0</v>
      </c>
      <c r="Q2611" s="137" t="s">
        <v>191</v>
      </c>
      <c r="R2611" s="137" t="s">
        <v>342</v>
      </c>
      <c r="S2611" s="137" t="s">
        <v>181</v>
      </c>
    </row>
    <row r="2612" spans="1:19" s="137" customFormat="1">
      <c r="A2612" s="137" t="s">
        <v>186</v>
      </c>
      <c r="B2612" s="137" t="s">
        <v>120</v>
      </c>
      <c r="C2612" s="137" t="s">
        <v>185</v>
      </c>
      <c r="D2612" s="137" t="s">
        <v>384</v>
      </c>
      <c r="E2612" s="137">
        <v>32962</v>
      </c>
      <c r="F2612" s="137" t="s">
        <v>5</v>
      </c>
      <c r="G2612" s="137" t="s">
        <v>28</v>
      </c>
      <c r="H2612" s="137" t="s">
        <v>341</v>
      </c>
      <c r="I2612" s="137">
        <v>513901245</v>
      </c>
      <c r="J2612" s="137" t="s">
        <v>180</v>
      </c>
      <c r="K2612" s="21">
        <v>46173.444664351853</v>
      </c>
      <c r="L2612" s="21">
        <v>46174.817916666667</v>
      </c>
      <c r="M2612" s="137" t="s">
        <v>353</v>
      </c>
      <c r="N2612" s="137" t="s">
        <v>356</v>
      </c>
      <c r="O2612" s="137" t="s">
        <v>39</v>
      </c>
      <c r="P2612" s="137">
        <v>0</v>
      </c>
      <c r="Q2612" s="137" t="s">
        <v>191</v>
      </c>
      <c r="R2612" s="137" t="s">
        <v>342</v>
      </c>
      <c r="S2612" s="137" t="s">
        <v>181</v>
      </c>
    </row>
    <row r="2613" spans="1:19" s="137" customFormat="1">
      <c r="A2613" s="137" t="s">
        <v>186</v>
      </c>
      <c r="B2613" s="137" t="s">
        <v>120</v>
      </c>
      <c r="C2613" s="137" t="s">
        <v>185</v>
      </c>
      <c r="D2613" s="137" t="s">
        <v>384</v>
      </c>
      <c r="E2613" s="137">
        <v>32962</v>
      </c>
      <c r="F2613" s="137" t="s">
        <v>5</v>
      </c>
      <c r="G2613" s="137" t="s">
        <v>28</v>
      </c>
      <c r="H2613" s="137" t="s">
        <v>341</v>
      </c>
      <c r="I2613" s="137">
        <v>513901245</v>
      </c>
      <c r="J2613" s="137" t="s">
        <v>180</v>
      </c>
      <c r="K2613" s="21">
        <v>46173.444664351853</v>
      </c>
      <c r="L2613" s="21">
        <v>46174.817916666667</v>
      </c>
      <c r="M2613" s="137" t="s">
        <v>353</v>
      </c>
      <c r="N2613" s="137" t="s">
        <v>357</v>
      </c>
      <c r="O2613" s="137" t="s">
        <v>39</v>
      </c>
      <c r="P2613" s="137">
        <v>0</v>
      </c>
      <c r="Q2613" s="137" t="s">
        <v>191</v>
      </c>
      <c r="R2613" s="137" t="s">
        <v>342</v>
      </c>
      <c r="S2613" s="137" t="s">
        <v>181</v>
      </c>
    </row>
    <row r="2614" spans="1:19" s="137" customFormat="1">
      <c r="A2614" s="137" t="s">
        <v>186</v>
      </c>
      <c r="B2614" s="137" t="s">
        <v>120</v>
      </c>
      <c r="C2614" s="137" t="s">
        <v>185</v>
      </c>
      <c r="D2614" s="137" t="s">
        <v>384</v>
      </c>
      <c r="E2614" s="137">
        <v>32962</v>
      </c>
      <c r="F2614" s="137" t="s">
        <v>5</v>
      </c>
      <c r="G2614" s="137" t="s">
        <v>28</v>
      </c>
      <c r="H2614" s="137" t="s">
        <v>341</v>
      </c>
      <c r="I2614" s="137">
        <v>513901245</v>
      </c>
      <c r="J2614" s="137" t="s">
        <v>180</v>
      </c>
      <c r="K2614" s="21">
        <v>46173.444664351853</v>
      </c>
      <c r="L2614" s="21">
        <v>46174.817916666667</v>
      </c>
      <c r="M2614" s="137" t="s">
        <v>358</v>
      </c>
      <c r="N2614" s="137" t="s">
        <v>359</v>
      </c>
      <c r="O2614" s="137" t="s">
        <v>39</v>
      </c>
      <c r="P2614" s="137">
        <v>0</v>
      </c>
      <c r="Q2614" s="137" t="s">
        <v>191</v>
      </c>
      <c r="R2614" s="137" t="s">
        <v>342</v>
      </c>
      <c r="S2614" s="137" t="s">
        <v>181</v>
      </c>
    </row>
    <row r="2615" spans="1:19" s="137" customFormat="1">
      <c r="A2615" s="137" t="s">
        <v>186</v>
      </c>
      <c r="B2615" s="137" t="s">
        <v>120</v>
      </c>
      <c r="C2615" s="137" t="s">
        <v>185</v>
      </c>
      <c r="D2615" s="137" t="s">
        <v>384</v>
      </c>
      <c r="E2615" s="137">
        <v>32962</v>
      </c>
      <c r="F2615" s="137" t="s">
        <v>5</v>
      </c>
      <c r="G2615" s="137" t="s">
        <v>28</v>
      </c>
      <c r="H2615" s="137" t="s">
        <v>341</v>
      </c>
      <c r="I2615" s="137">
        <v>513901245</v>
      </c>
      <c r="J2615" s="137" t="s">
        <v>180</v>
      </c>
      <c r="K2615" s="21">
        <v>46173.444664351853</v>
      </c>
      <c r="L2615" s="21">
        <v>46174.817916666667</v>
      </c>
      <c r="M2615" s="137" t="s">
        <v>358</v>
      </c>
      <c r="N2615" s="137" t="s">
        <v>360</v>
      </c>
      <c r="O2615" s="137" t="s">
        <v>35</v>
      </c>
      <c r="P2615" s="137">
        <v>0</v>
      </c>
      <c r="Q2615" s="137" t="s">
        <v>191</v>
      </c>
      <c r="R2615" s="137" t="s">
        <v>342</v>
      </c>
      <c r="S2615" s="137" t="s">
        <v>181</v>
      </c>
    </row>
    <row r="2616" spans="1:19" s="137" customFormat="1">
      <c r="A2616" s="137" t="s">
        <v>186</v>
      </c>
      <c r="B2616" s="137" t="s">
        <v>120</v>
      </c>
      <c r="C2616" s="137" t="s">
        <v>185</v>
      </c>
      <c r="D2616" s="137" t="s">
        <v>384</v>
      </c>
      <c r="E2616" s="137">
        <v>32962</v>
      </c>
      <c r="F2616" s="137" t="s">
        <v>5</v>
      </c>
      <c r="G2616" s="137" t="s">
        <v>28</v>
      </c>
      <c r="H2616" s="137" t="s">
        <v>341</v>
      </c>
      <c r="I2616" s="137">
        <v>513901245</v>
      </c>
      <c r="J2616" s="137" t="s">
        <v>180</v>
      </c>
      <c r="K2616" s="21">
        <v>46173.444664351853</v>
      </c>
      <c r="L2616" s="21">
        <v>46174.817916666667</v>
      </c>
      <c r="M2616" s="137" t="s">
        <v>358</v>
      </c>
      <c r="N2616" s="137" t="s">
        <v>361</v>
      </c>
      <c r="O2616" s="137" t="s">
        <v>41</v>
      </c>
      <c r="P2616" s="137">
        <v>0</v>
      </c>
      <c r="Q2616" s="137" t="s">
        <v>191</v>
      </c>
      <c r="R2616" s="137" t="s">
        <v>342</v>
      </c>
      <c r="S2616" s="137" t="s">
        <v>181</v>
      </c>
    </row>
    <row r="2617" spans="1:19" s="137" customFormat="1">
      <c r="A2617" s="137" t="s">
        <v>186</v>
      </c>
      <c r="B2617" s="137" t="s">
        <v>120</v>
      </c>
      <c r="C2617" s="137" t="s">
        <v>185</v>
      </c>
      <c r="D2617" s="137" t="s">
        <v>384</v>
      </c>
      <c r="E2617" s="137">
        <v>32962</v>
      </c>
      <c r="F2617" s="137" t="s">
        <v>5</v>
      </c>
      <c r="G2617" s="137" t="s">
        <v>28</v>
      </c>
      <c r="H2617" s="137" t="s">
        <v>341</v>
      </c>
      <c r="I2617" s="137">
        <v>513901245</v>
      </c>
      <c r="J2617" s="137" t="s">
        <v>180</v>
      </c>
      <c r="K2617" s="21">
        <v>46173.444664351853</v>
      </c>
      <c r="L2617" s="21">
        <v>46174.817916666667</v>
      </c>
      <c r="M2617" s="137" t="s">
        <v>362</v>
      </c>
      <c r="N2617" s="137" t="s">
        <v>363</v>
      </c>
      <c r="O2617" s="137" t="s">
        <v>37</v>
      </c>
      <c r="P2617" s="137">
        <v>0</v>
      </c>
      <c r="Q2617" s="137" t="s">
        <v>191</v>
      </c>
      <c r="R2617" s="137" t="s">
        <v>342</v>
      </c>
      <c r="S2617" s="137" t="s">
        <v>181</v>
      </c>
    </row>
    <row r="2618" spans="1:19" s="137" customFormat="1">
      <c r="A2618" s="137" t="s">
        <v>186</v>
      </c>
      <c r="B2618" s="137" t="s">
        <v>120</v>
      </c>
      <c r="C2618" s="137" t="s">
        <v>185</v>
      </c>
      <c r="D2618" s="137" t="s">
        <v>384</v>
      </c>
      <c r="E2618" s="137">
        <v>32962</v>
      </c>
      <c r="F2618" s="137" t="s">
        <v>5</v>
      </c>
      <c r="G2618" s="137" t="s">
        <v>28</v>
      </c>
      <c r="H2618" s="137" t="s">
        <v>341</v>
      </c>
      <c r="I2618" s="137">
        <v>513901245</v>
      </c>
      <c r="J2618" s="137" t="s">
        <v>180</v>
      </c>
      <c r="K2618" s="21">
        <v>46173.444664351853</v>
      </c>
      <c r="L2618" s="21">
        <v>46174.817916666667</v>
      </c>
      <c r="M2618" s="137" t="s">
        <v>364</v>
      </c>
      <c r="N2618" s="137" t="s">
        <v>365</v>
      </c>
      <c r="O2618" s="137" t="s">
        <v>35</v>
      </c>
      <c r="P2618" s="137">
        <v>0</v>
      </c>
      <c r="Q2618" s="137" t="s">
        <v>191</v>
      </c>
      <c r="R2618" s="137" t="s">
        <v>342</v>
      </c>
      <c r="S2618" s="137" t="s">
        <v>181</v>
      </c>
    </row>
    <row r="2619" spans="1:19" s="137" customFormat="1">
      <c r="A2619" s="137" t="s">
        <v>186</v>
      </c>
      <c r="B2619" s="137" t="s">
        <v>120</v>
      </c>
      <c r="C2619" s="137" t="s">
        <v>185</v>
      </c>
      <c r="D2619" s="137" t="s">
        <v>384</v>
      </c>
      <c r="E2619" s="137">
        <v>32962</v>
      </c>
      <c r="F2619" s="137" t="s">
        <v>5</v>
      </c>
      <c r="G2619" s="137" t="s">
        <v>28</v>
      </c>
      <c r="H2619" s="137" t="s">
        <v>341</v>
      </c>
      <c r="I2619" s="137">
        <v>513901245</v>
      </c>
      <c r="J2619" s="137" t="s">
        <v>180</v>
      </c>
      <c r="K2619" s="21">
        <v>46173.444664351853</v>
      </c>
      <c r="L2619" s="21">
        <v>46174.817916666667</v>
      </c>
      <c r="M2619" s="137" t="s">
        <v>364</v>
      </c>
      <c r="N2619" s="137" t="s">
        <v>366</v>
      </c>
      <c r="O2619" s="137" t="s">
        <v>35</v>
      </c>
      <c r="P2619" s="137">
        <v>0</v>
      </c>
      <c r="Q2619" s="137" t="s">
        <v>191</v>
      </c>
      <c r="R2619" s="137" t="s">
        <v>342</v>
      </c>
      <c r="S2619" s="137" t="s">
        <v>181</v>
      </c>
    </row>
    <row r="2620" spans="1:19" s="137" customFormat="1">
      <c r="A2620" s="137" t="s">
        <v>186</v>
      </c>
      <c r="B2620" s="137" t="s">
        <v>120</v>
      </c>
      <c r="C2620" s="137" t="s">
        <v>185</v>
      </c>
      <c r="D2620" s="137" t="s">
        <v>384</v>
      </c>
      <c r="E2620" s="137">
        <v>32962</v>
      </c>
      <c r="F2620" s="137" t="s">
        <v>5</v>
      </c>
      <c r="G2620" s="137" t="s">
        <v>28</v>
      </c>
      <c r="H2620" s="137" t="s">
        <v>341</v>
      </c>
      <c r="I2620" s="137">
        <v>513901245</v>
      </c>
      <c r="J2620" s="137" t="s">
        <v>180</v>
      </c>
      <c r="K2620" s="21">
        <v>46173.444664351853</v>
      </c>
      <c r="L2620" s="21">
        <v>46174.817916666667</v>
      </c>
      <c r="M2620" s="137" t="s">
        <v>364</v>
      </c>
      <c r="N2620" s="137" t="s">
        <v>367</v>
      </c>
      <c r="O2620" s="137" t="s">
        <v>41</v>
      </c>
      <c r="P2620" s="137">
        <v>0</v>
      </c>
      <c r="Q2620" s="137" t="s">
        <v>191</v>
      </c>
      <c r="R2620" s="137" t="s">
        <v>342</v>
      </c>
      <c r="S2620" s="137" t="s">
        <v>181</v>
      </c>
    </row>
    <row r="2621" spans="1:19" s="137" customFormat="1">
      <c r="A2621" s="137" t="s">
        <v>186</v>
      </c>
      <c r="B2621" s="137" t="s">
        <v>120</v>
      </c>
      <c r="C2621" s="137" t="s">
        <v>185</v>
      </c>
      <c r="D2621" s="137" t="s">
        <v>384</v>
      </c>
      <c r="E2621" s="137">
        <v>32962</v>
      </c>
      <c r="F2621" s="137" t="s">
        <v>5</v>
      </c>
      <c r="G2621" s="137" t="s">
        <v>28</v>
      </c>
      <c r="H2621" s="137" t="s">
        <v>341</v>
      </c>
      <c r="I2621" s="137">
        <v>513858659</v>
      </c>
      <c r="J2621" s="137" t="s">
        <v>180</v>
      </c>
      <c r="K2621" s="21">
        <v>46172.489675925928</v>
      </c>
      <c r="L2621" s="21">
        <v>46174.819826388892</v>
      </c>
      <c r="M2621" s="137" t="s">
        <v>287</v>
      </c>
      <c r="N2621" s="137" t="s">
        <v>287</v>
      </c>
      <c r="O2621" s="137" t="s">
        <v>35</v>
      </c>
      <c r="P2621" s="137">
        <v>0</v>
      </c>
      <c r="Q2621" s="137" t="s">
        <v>191</v>
      </c>
      <c r="R2621" s="137" t="s">
        <v>342</v>
      </c>
      <c r="S2621" s="137" t="s">
        <v>181</v>
      </c>
    </row>
    <row r="2622" spans="1:19" s="137" customFormat="1">
      <c r="A2622" s="137" t="s">
        <v>186</v>
      </c>
      <c r="B2622" s="137" t="s">
        <v>120</v>
      </c>
      <c r="C2622" s="137" t="s">
        <v>185</v>
      </c>
      <c r="D2622" s="137" t="s">
        <v>384</v>
      </c>
      <c r="E2622" s="137">
        <v>32962</v>
      </c>
      <c r="F2622" s="137" t="s">
        <v>5</v>
      </c>
      <c r="G2622" s="137" t="s">
        <v>28</v>
      </c>
      <c r="H2622" s="137" t="s">
        <v>341</v>
      </c>
      <c r="I2622" s="137">
        <v>513858659</v>
      </c>
      <c r="J2622" s="137" t="s">
        <v>180</v>
      </c>
      <c r="K2622" s="21">
        <v>46172.489675925928</v>
      </c>
      <c r="L2622" s="21">
        <v>46174.819826388892</v>
      </c>
      <c r="M2622" s="137" t="s">
        <v>343</v>
      </c>
      <c r="N2622" s="137" t="s">
        <v>288</v>
      </c>
      <c r="O2622" s="137" t="s">
        <v>39</v>
      </c>
      <c r="P2622" s="137">
        <v>0</v>
      </c>
      <c r="Q2622" s="137" t="s">
        <v>191</v>
      </c>
      <c r="R2622" s="137" t="s">
        <v>342</v>
      </c>
      <c r="S2622" s="137" t="s">
        <v>181</v>
      </c>
    </row>
    <row r="2623" spans="1:19" s="137" customFormat="1">
      <c r="A2623" s="137" t="s">
        <v>186</v>
      </c>
      <c r="B2623" s="137" t="s">
        <v>120</v>
      </c>
      <c r="C2623" s="137" t="s">
        <v>185</v>
      </c>
      <c r="D2623" s="137" t="s">
        <v>384</v>
      </c>
      <c r="E2623" s="137">
        <v>32962</v>
      </c>
      <c r="F2623" s="137" t="s">
        <v>5</v>
      </c>
      <c r="G2623" s="137" t="s">
        <v>28</v>
      </c>
      <c r="H2623" s="137" t="s">
        <v>341</v>
      </c>
      <c r="I2623" s="137">
        <v>513858659</v>
      </c>
      <c r="J2623" s="137" t="s">
        <v>180</v>
      </c>
      <c r="K2623" s="21">
        <v>46172.489675925928</v>
      </c>
      <c r="L2623" s="21">
        <v>46174.819826388892</v>
      </c>
      <c r="M2623" s="137" t="s">
        <v>343</v>
      </c>
      <c r="N2623" s="137" t="s">
        <v>193</v>
      </c>
      <c r="O2623" s="137" t="s">
        <v>35</v>
      </c>
      <c r="P2623" s="137">
        <v>0</v>
      </c>
      <c r="Q2623" s="137" t="s">
        <v>191</v>
      </c>
      <c r="R2623" s="137" t="s">
        <v>342</v>
      </c>
      <c r="S2623" s="137" t="s">
        <v>181</v>
      </c>
    </row>
    <row r="2624" spans="1:19" s="137" customFormat="1">
      <c r="A2624" s="137" t="s">
        <v>186</v>
      </c>
      <c r="B2624" s="137" t="s">
        <v>120</v>
      </c>
      <c r="C2624" s="137" t="s">
        <v>185</v>
      </c>
      <c r="D2624" s="137" t="s">
        <v>384</v>
      </c>
      <c r="E2624" s="137">
        <v>32962</v>
      </c>
      <c r="F2624" s="137" t="s">
        <v>5</v>
      </c>
      <c r="G2624" s="137" t="s">
        <v>28</v>
      </c>
      <c r="H2624" s="137" t="s">
        <v>341</v>
      </c>
      <c r="I2624" s="137">
        <v>513858659</v>
      </c>
      <c r="J2624" s="137" t="s">
        <v>180</v>
      </c>
      <c r="K2624" s="21">
        <v>46172.489675925928</v>
      </c>
      <c r="L2624" s="21">
        <v>46174.819826388892</v>
      </c>
      <c r="M2624" s="137" t="s">
        <v>344</v>
      </c>
      <c r="N2624" s="137" t="s">
        <v>345</v>
      </c>
      <c r="O2624" s="137" t="s">
        <v>39</v>
      </c>
      <c r="P2624" s="137">
        <v>0</v>
      </c>
      <c r="Q2624" s="137" t="s">
        <v>191</v>
      </c>
      <c r="R2624" s="137" t="s">
        <v>342</v>
      </c>
      <c r="S2624" s="137" t="s">
        <v>181</v>
      </c>
    </row>
    <row r="2625" spans="1:19" s="137" customFormat="1">
      <c r="A2625" s="137" t="s">
        <v>186</v>
      </c>
      <c r="B2625" s="137" t="s">
        <v>120</v>
      </c>
      <c r="C2625" s="137" t="s">
        <v>185</v>
      </c>
      <c r="D2625" s="137" t="s">
        <v>384</v>
      </c>
      <c r="E2625" s="137">
        <v>32962</v>
      </c>
      <c r="F2625" s="137" t="s">
        <v>5</v>
      </c>
      <c r="G2625" s="137" t="s">
        <v>28</v>
      </c>
      <c r="H2625" s="137" t="s">
        <v>341</v>
      </c>
      <c r="I2625" s="137">
        <v>513858659</v>
      </c>
      <c r="J2625" s="137" t="s">
        <v>180</v>
      </c>
      <c r="K2625" s="21">
        <v>46172.489675925928</v>
      </c>
      <c r="L2625" s="21">
        <v>46174.819826388892</v>
      </c>
      <c r="M2625" s="137" t="s">
        <v>344</v>
      </c>
      <c r="N2625" s="137" t="s">
        <v>346</v>
      </c>
      <c r="O2625" s="137" t="s">
        <v>39</v>
      </c>
      <c r="P2625" s="137">
        <v>0</v>
      </c>
      <c r="Q2625" s="137" t="s">
        <v>191</v>
      </c>
      <c r="R2625" s="137" t="s">
        <v>342</v>
      </c>
      <c r="S2625" s="137" t="s">
        <v>181</v>
      </c>
    </row>
    <row r="2626" spans="1:19" s="137" customFormat="1">
      <c r="A2626" s="137" t="s">
        <v>186</v>
      </c>
      <c r="B2626" s="137" t="s">
        <v>120</v>
      </c>
      <c r="C2626" s="137" t="s">
        <v>185</v>
      </c>
      <c r="D2626" s="137" t="s">
        <v>384</v>
      </c>
      <c r="E2626" s="137">
        <v>32962</v>
      </c>
      <c r="F2626" s="137" t="s">
        <v>5</v>
      </c>
      <c r="G2626" s="137" t="s">
        <v>28</v>
      </c>
      <c r="H2626" s="137" t="s">
        <v>341</v>
      </c>
      <c r="I2626" s="137">
        <v>513858659</v>
      </c>
      <c r="J2626" s="137" t="s">
        <v>180</v>
      </c>
      <c r="K2626" s="21">
        <v>46172.489675925928</v>
      </c>
      <c r="L2626" s="21">
        <v>46174.819826388892</v>
      </c>
      <c r="M2626" s="137" t="s">
        <v>347</v>
      </c>
      <c r="N2626" s="137" t="s">
        <v>348</v>
      </c>
      <c r="O2626" s="137" t="s">
        <v>41</v>
      </c>
      <c r="P2626" s="137">
        <v>0</v>
      </c>
      <c r="Q2626" s="137" t="s">
        <v>191</v>
      </c>
      <c r="R2626" s="137" t="s">
        <v>342</v>
      </c>
      <c r="S2626" s="137" t="s">
        <v>181</v>
      </c>
    </row>
    <row r="2627" spans="1:19" s="137" customFormat="1">
      <c r="A2627" s="137" t="s">
        <v>186</v>
      </c>
      <c r="B2627" s="137" t="s">
        <v>120</v>
      </c>
      <c r="C2627" s="137" t="s">
        <v>185</v>
      </c>
      <c r="D2627" s="137" t="s">
        <v>384</v>
      </c>
      <c r="E2627" s="137">
        <v>32962</v>
      </c>
      <c r="F2627" s="137" t="s">
        <v>5</v>
      </c>
      <c r="G2627" s="137" t="s">
        <v>28</v>
      </c>
      <c r="H2627" s="137" t="s">
        <v>341</v>
      </c>
      <c r="I2627" s="137">
        <v>513858659</v>
      </c>
      <c r="J2627" s="137" t="s">
        <v>180</v>
      </c>
      <c r="K2627" s="21">
        <v>46172.489675925928</v>
      </c>
      <c r="L2627" s="21">
        <v>46174.819826388892</v>
      </c>
      <c r="M2627" s="137" t="s">
        <v>347</v>
      </c>
      <c r="N2627" s="137" t="s">
        <v>349</v>
      </c>
      <c r="O2627" s="137" t="s">
        <v>39</v>
      </c>
      <c r="P2627" s="137">
        <v>0</v>
      </c>
      <c r="Q2627" s="137" t="s">
        <v>191</v>
      </c>
      <c r="R2627" s="137" t="s">
        <v>342</v>
      </c>
      <c r="S2627" s="137" t="s">
        <v>181</v>
      </c>
    </row>
    <row r="2628" spans="1:19" s="137" customFormat="1">
      <c r="A2628" s="137" t="s">
        <v>186</v>
      </c>
      <c r="B2628" s="137" t="s">
        <v>120</v>
      </c>
      <c r="C2628" s="137" t="s">
        <v>185</v>
      </c>
      <c r="D2628" s="137" t="s">
        <v>384</v>
      </c>
      <c r="E2628" s="137">
        <v>32962</v>
      </c>
      <c r="F2628" s="137" t="s">
        <v>5</v>
      </c>
      <c r="G2628" s="137" t="s">
        <v>28</v>
      </c>
      <c r="H2628" s="137" t="s">
        <v>341</v>
      </c>
      <c r="I2628" s="137">
        <v>513858659</v>
      </c>
      <c r="J2628" s="137" t="s">
        <v>180</v>
      </c>
      <c r="K2628" s="21">
        <v>46172.489675925928</v>
      </c>
      <c r="L2628" s="21">
        <v>46174.819826388892</v>
      </c>
      <c r="M2628" s="137" t="s">
        <v>347</v>
      </c>
      <c r="N2628" s="137" t="s">
        <v>329</v>
      </c>
      <c r="O2628" s="137" t="s">
        <v>35</v>
      </c>
      <c r="P2628" s="137">
        <v>0</v>
      </c>
      <c r="Q2628" s="137" t="s">
        <v>191</v>
      </c>
      <c r="R2628" s="137" t="s">
        <v>342</v>
      </c>
      <c r="S2628" s="137" t="s">
        <v>181</v>
      </c>
    </row>
    <row r="2629" spans="1:19" s="137" customFormat="1">
      <c r="A2629" s="137" t="s">
        <v>186</v>
      </c>
      <c r="B2629" s="137" t="s">
        <v>120</v>
      </c>
      <c r="C2629" s="137" t="s">
        <v>185</v>
      </c>
      <c r="D2629" s="137" t="s">
        <v>384</v>
      </c>
      <c r="E2629" s="137">
        <v>32962</v>
      </c>
      <c r="F2629" s="137" t="s">
        <v>5</v>
      </c>
      <c r="G2629" s="137" t="s">
        <v>28</v>
      </c>
      <c r="H2629" s="137" t="s">
        <v>341</v>
      </c>
      <c r="I2629" s="137">
        <v>513858659</v>
      </c>
      <c r="J2629" s="137" t="s">
        <v>180</v>
      </c>
      <c r="K2629" s="21">
        <v>46172.489675925928</v>
      </c>
      <c r="L2629" s="21">
        <v>46174.819826388892</v>
      </c>
      <c r="M2629" s="137" t="s">
        <v>347</v>
      </c>
      <c r="N2629" s="137" t="s">
        <v>194</v>
      </c>
      <c r="O2629" s="137" t="s">
        <v>41</v>
      </c>
      <c r="P2629" s="137">
        <v>0</v>
      </c>
      <c r="Q2629" s="137" t="s">
        <v>191</v>
      </c>
      <c r="R2629" s="137" t="s">
        <v>342</v>
      </c>
      <c r="S2629" s="137" t="s">
        <v>181</v>
      </c>
    </row>
    <row r="2630" spans="1:19" s="137" customFormat="1">
      <c r="A2630" s="137" t="s">
        <v>186</v>
      </c>
      <c r="B2630" s="137" t="s">
        <v>120</v>
      </c>
      <c r="C2630" s="137" t="s">
        <v>185</v>
      </c>
      <c r="D2630" s="137" t="s">
        <v>384</v>
      </c>
      <c r="E2630" s="137">
        <v>32962</v>
      </c>
      <c r="F2630" s="137" t="s">
        <v>5</v>
      </c>
      <c r="G2630" s="137" t="s">
        <v>28</v>
      </c>
      <c r="H2630" s="137" t="s">
        <v>341</v>
      </c>
      <c r="I2630" s="137">
        <v>513858659</v>
      </c>
      <c r="J2630" s="137" t="s">
        <v>180</v>
      </c>
      <c r="K2630" s="21">
        <v>46172.489675925928</v>
      </c>
      <c r="L2630" s="21">
        <v>46174.819826388892</v>
      </c>
      <c r="M2630" s="137" t="s">
        <v>347</v>
      </c>
      <c r="N2630" s="137" t="s">
        <v>350</v>
      </c>
      <c r="O2630" s="137" t="s">
        <v>39</v>
      </c>
      <c r="P2630" s="137">
        <v>0</v>
      </c>
      <c r="Q2630" s="137" t="s">
        <v>191</v>
      </c>
      <c r="R2630" s="137" t="s">
        <v>342</v>
      </c>
      <c r="S2630" s="137" t="s">
        <v>181</v>
      </c>
    </row>
    <row r="2631" spans="1:19" s="137" customFormat="1">
      <c r="A2631" s="137" t="s">
        <v>186</v>
      </c>
      <c r="B2631" s="137" t="s">
        <v>120</v>
      </c>
      <c r="C2631" s="137" t="s">
        <v>185</v>
      </c>
      <c r="D2631" s="137" t="s">
        <v>384</v>
      </c>
      <c r="E2631" s="137">
        <v>32962</v>
      </c>
      <c r="F2631" s="137" t="s">
        <v>5</v>
      </c>
      <c r="G2631" s="137" t="s">
        <v>28</v>
      </c>
      <c r="H2631" s="137" t="s">
        <v>341</v>
      </c>
      <c r="I2631" s="137">
        <v>513858659</v>
      </c>
      <c r="J2631" s="137" t="s">
        <v>180</v>
      </c>
      <c r="K2631" s="21">
        <v>46172.489675925928</v>
      </c>
      <c r="L2631" s="21">
        <v>46174.819826388892</v>
      </c>
      <c r="M2631" s="137" t="s">
        <v>347</v>
      </c>
      <c r="N2631" s="137" t="s">
        <v>195</v>
      </c>
      <c r="O2631" s="137" t="s">
        <v>41</v>
      </c>
      <c r="P2631" s="137">
        <v>0</v>
      </c>
      <c r="Q2631" s="137" t="s">
        <v>191</v>
      </c>
      <c r="R2631" s="137" t="s">
        <v>342</v>
      </c>
      <c r="S2631" s="137" t="s">
        <v>181</v>
      </c>
    </row>
    <row r="2632" spans="1:19" s="137" customFormat="1">
      <c r="A2632" s="137" t="s">
        <v>186</v>
      </c>
      <c r="B2632" s="137" t="s">
        <v>120</v>
      </c>
      <c r="C2632" s="137" t="s">
        <v>185</v>
      </c>
      <c r="D2632" s="137" t="s">
        <v>384</v>
      </c>
      <c r="E2632" s="137">
        <v>32962</v>
      </c>
      <c r="F2632" s="137" t="s">
        <v>5</v>
      </c>
      <c r="G2632" s="137" t="s">
        <v>28</v>
      </c>
      <c r="H2632" s="137" t="s">
        <v>341</v>
      </c>
      <c r="I2632" s="137">
        <v>513858659</v>
      </c>
      <c r="J2632" s="137" t="s">
        <v>180</v>
      </c>
      <c r="K2632" s="21">
        <v>46172.489675925928</v>
      </c>
      <c r="L2632" s="21">
        <v>46174.819826388892</v>
      </c>
      <c r="M2632" s="137" t="s">
        <v>347</v>
      </c>
      <c r="N2632" s="137" t="s">
        <v>351</v>
      </c>
      <c r="O2632" s="137" t="s">
        <v>35</v>
      </c>
      <c r="P2632" s="137">
        <v>0</v>
      </c>
      <c r="Q2632" s="137" t="s">
        <v>191</v>
      </c>
      <c r="R2632" s="137" t="s">
        <v>342</v>
      </c>
      <c r="S2632" s="137" t="s">
        <v>181</v>
      </c>
    </row>
    <row r="2633" spans="1:19" s="137" customFormat="1">
      <c r="A2633" s="137" t="s">
        <v>186</v>
      </c>
      <c r="B2633" s="137" t="s">
        <v>120</v>
      </c>
      <c r="C2633" s="137" t="s">
        <v>185</v>
      </c>
      <c r="D2633" s="137" t="s">
        <v>384</v>
      </c>
      <c r="E2633" s="137">
        <v>32962</v>
      </c>
      <c r="F2633" s="137" t="s">
        <v>5</v>
      </c>
      <c r="G2633" s="137" t="s">
        <v>28</v>
      </c>
      <c r="H2633" s="137" t="s">
        <v>341</v>
      </c>
      <c r="I2633" s="137">
        <v>513858659</v>
      </c>
      <c r="J2633" s="137" t="s">
        <v>180</v>
      </c>
      <c r="K2633" s="21">
        <v>46172.489675925928</v>
      </c>
      <c r="L2633" s="21">
        <v>46174.819826388892</v>
      </c>
      <c r="M2633" s="137" t="s">
        <v>347</v>
      </c>
      <c r="N2633" s="137" t="s">
        <v>196</v>
      </c>
      <c r="O2633" s="137" t="s">
        <v>41</v>
      </c>
      <c r="P2633" s="137">
        <v>0</v>
      </c>
      <c r="Q2633" s="137" t="s">
        <v>191</v>
      </c>
      <c r="R2633" s="137" t="s">
        <v>342</v>
      </c>
      <c r="S2633" s="137" t="s">
        <v>181</v>
      </c>
    </row>
    <row r="2634" spans="1:19" s="137" customFormat="1">
      <c r="A2634" s="137" t="s">
        <v>186</v>
      </c>
      <c r="B2634" s="137" t="s">
        <v>120</v>
      </c>
      <c r="C2634" s="137" t="s">
        <v>185</v>
      </c>
      <c r="D2634" s="137" t="s">
        <v>384</v>
      </c>
      <c r="E2634" s="137">
        <v>32962</v>
      </c>
      <c r="F2634" s="137" t="s">
        <v>5</v>
      </c>
      <c r="G2634" s="137" t="s">
        <v>28</v>
      </c>
      <c r="H2634" s="137" t="s">
        <v>341</v>
      </c>
      <c r="I2634" s="137">
        <v>513858659</v>
      </c>
      <c r="J2634" s="137" t="s">
        <v>180</v>
      </c>
      <c r="K2634" s="21">
        <v>46172.489675925928</v>
      </c>
      <c r="L2634" s="21">
        <v>46174.819826388892</v>
      </c>
      <c r="M2634" s="137" t="s">
        <v>352</v>
      </c>
      <c r="N2634" s="137" t="s">
        <v>352</v>
      </c>
      <c r="O2634" s="137" t="s">
        <v>35</v>
      </c>
      <c r="P2634" s="137">
        <v>0</v>
      </c>
      <c r="Q2634" s="137" t="s">
        <v>191</v>
      </c>
      <c r="R2634" s="137" t="s">
        <v>342</v>
      </c>
      <c r="S2634" s="137" t="s">
        <v>181</v>
      </c>
    </row>
    <row r="2635" spans="1:19" s="137" customFormat="1">
      <c r="A2635" s="137" t="s">
        <v>186</v>
      </c>
      <c r="B2635" s="137" t="s">
        <v>120</v>
      </c>
      <c r="C2635" s="137" t="s">
        <v>185</v>
      </c>
      <c r="D2635" s="137" t="s">
        <v>384</v>
      </c>
      <c r="E2635" s="137">
        <v>32962</v>
      </c>
      <c r="F2635" s="137" t="s">
        <v>5</v>
      </c>
      <c r="G2635" s="137" t="s">
        <v>28</v>
      </c>
      <c r="H2635" s="137" t="s">
        <v>341</v>
      </c>
      <c r="I2635" s="137">
        <v>513858659</v>
      </c>
      <c r="J2635" s="137" t="s">
        <v>180</v>
      </c>
      <c r="K2635" s="21">
        <v>46172.489675925928</v>
      </c>
      <c r="L2635" s="21">
        <v>46174.819826388892</v>
      </c>
      <c r="M2635" s="137" t="s">
        <v>353</v>
      </c>
      <c r="N2635" s="137" t="s">
        <v>197</v>
      </c>
      <c r="O2635" s="137" t="s">
        <v>41</v>
      </c>
      <c r="P2635" s="137">
        <v>0</v>
      </c>
      <c r="Q2635" s="137" t="s">
        <v>191</v>
      </c>
      <c r="R2635" s="137" t="s">
        <v>342</v>
      </c>
      <c r="S2635" s="137" t="s">
        <v>181</v>
      </c>
    </row>
    <row r="2636" spans="1:19" s="137" customFormat="1">
      <c r="A2636" s="137" t="s">
        <v>186</v>
      </c>
      <c r="B2636" s="137" t="s">
        <v>120</v>
      </c>
      <c r="C2636" s="137" t="s">
        <v>185</v>
      </c>
      <c r="D2636" s="137" t="s">
        <v>384</v>
      </c>
      <c r="E2636" s="137">
        <v>32962</v>
      </c>
      <c r="F2636" s="137" t="s">
        <v>5</v>
      </c>
      <c r="G2636" s="137" t="s">
        <v>28</v>
      </c>
      <c r="H2636" s="137" t="s">
        <v>341</v>
      </c>
      <c r="I2636" s="137">
        <v>513858659</v>
      </c>
      <c r="J2636" s="137" t="s">
        <v>180</v>
      </c>
      <c r="K2636" s="21">
        <v>46172.489675925928</v>
      </c>
      <c r="L2636" s="21">
        <v>46174.819826388892</v>
      </c>
      <c r="M2636" s="137" t="s">
        <v>353</v>
      </c>
      <c r="N2636" s="137" t="s">
        <v>330</v>
      </c>
      <c r="O2636" s="137" t="s">
        <v>41</v>
      </c>
      <c r="P2636" s="137">
        <v>0</v>
      </c>
      <c r="Q2636" s="137" t="s">
        <v>191</v>
      </c>
      <c r="R2636" s="137" t="s">
        <v>342</v>
      </c>
      <c r="S2636" s="137" t="s">
        <v>181</v>
      </c>
    </row>
    <row r="2637" spans="1:19" s="137" customFormat="1">
      <c r="A2637" s="137" t="s">
        <v>186</v>
      </c>
      <c r="B2637" s="137" t="s">
        <v>120</v>
      </c>
      <c r="C2637" s="137" t="s">
        <v>185</v>
      </c>
      <c r="D2637" s="137" t="s">
        <v>384</v>
      </c>
      <c r="E2637" s="137">
        <v>32962</v>
      </c>
      <c r="F2637" s="137" t="s">
        <v>5</v>
      </c>
      <c r="G2637" s="137" t="s">
        <v>28</v>
      </c>
      <c r="H2637" s="137" t="s">
        <v>341</v>
      </c>
      <c r="I2637" s="137">
        <v>513858659</v>
      </c>
      <c r="J2637" s="137" t="s">
        <v>180</v>
      </c>
      <c r="K2637" s="21">
        <v>46172.489675925928</v>
      </c>
      <c r="L2637" s="21">
        <v>46174.819826388892</v>
      </c>
      <c r="M2637" s="137" t="s">
        <v>353</v>
      </c>
      <c r="N2637" s="137" t="s">
        <v>354</v>
      </c>
      <c r="O2637" s="137" t="s">
        <v>39</v>
      </c>
      <c r="P2637" s="137">
        <v>0</v>
      </c>
      <c r="Q2637" s="137" t="s">
        <v>191</v>
      </c>
      <c r="R2637" s="137" t="s">
        <v>342</v>
      </c>
      <c r="S2637" s="137" t="s">
        <v>181</v>
      </c>
    </row>
    <row r="2638" spans="1:19" s="137" customFormat="1">
      <c r="A2638" s="137" t="s">
        <v>186</v>
      </c>
      <c r="B2638" s="137" t="s">
        <v>120</v>
      </c>
      <c r="C2638" s="137" t="s">
        <v>185</v>
      </c>
      <c r="D2638" s="137" t="s">
        <v>384</v>
      </c>
      <c r="E2638" s="137">
        <v>32962</v>
      </c>
      <c r="F2638" s="137" t="s">
        <v>5</v>
      </c>
      <c r="G2638" s="137" t="s">
        <v>28</v>
      </c>
      <c r="H2638" s="137" t="s">
        <v>341</v>
      </c>
      <c r="I2638" s="137">
        <v>513858659</v>
      </c>
      <c r="J2638" s="137" t="s">
        <v>180</v>
      </c>
      <c r="K2638" s="21">
        <v>46172.489675925928</v>
      </c>
      <c r="L2638" s="21">
        <v>46174.819826388892</v>
      </c>
      <c r="M2638" s="137" t="s">
        <v>353</v>
      </c>
      <c r="N2638" s="137" t="s">
        <v>355</v>
      </c>
      <c r="O2638" s="137" t="s">
        <v>35</v>
      </c>
      <c r="P2638" s="137">
        <v>0</v>
      </c>
      <c r="Q2638" s="137" t="s">
        <v>191</v>
      </c>
      <c r="R2638" s="137" t="s">
        <v>342</v>
      </c>
      <c r="S2638" s="137" t="s">
        <v>181</v>
      </c>
    </row>
    <row r="2639" spans="1:19" s="137" customFormat="1">
      <c r="A2639" s="137" t="s">
        <v>186</v>
      </c>
      <c r="B2639" s="137" t="s">
        <v>120</v>
      </c>
      <c r="C2639" s="137" t="s">
        <v>185</v>
      </c>
      <c r="D2639" s="137" t="s">
        <v>384</v>
      </c>
      <c r="E2639" s="137">
        <v>32962</v>
      </c>
      <c r="F2639" s="137" t="s">
        <v>5</v>
      </c>
      <c r="G2639" s="137" t="s">
        <v>28</v>
      </c>
      <c r="H2639" s="137" t="s">
        <v>341</v>
      </c>
      <c r="I2639" s="137">
        <v>513858659</v>
      </c>
      <c r="J2639" s="137" t="s">
        <v>180</v>
      </c>
      <c r="K2639" s="21">
        <v>46172.489675925928</v>
      </c>
      <c r="L2639" s="21">
        <v>46174.819826388892</v>
      </c>
      <c r="M2639" s="137" t="s">
        <v>353</v>
      </c>
      <c r="N2639" s="137" t="s">
        <v>356</v>
      </c>
      <c r="O2639" s="137" t="s">
        <v>39</v>
      </c>
      <c r="P2639" s="137">
        <v>0</v>
      </c>
      <c r="Q2639" s="137" t="s">
        <v>191</v>
      </c>
      <c r="R2639" s="137" t="s">
        <v>342</v>
      </c>
      <c r="S2639" s="137" t="s">
        <v>181</v>
      </c>
    </row>
    <row r="2640" spans="1:19" s="137" customFormat="1">
      <c r="A2640" s="137" t="s">
        <v>186</v>
      </c>
      <c r="B2640" s="137" t="s">
        <v>120</v>
      </c>
      <c r="C2640" s="137" t="s">
        <v>185</v>
      </c>
      <c r="D2640" s="137" t="s">
        <v>384</v>
      </c>
      <c r="E2640" s="137">
        <v>32962</v>
      </c>
      <c r="F2640" s="137" t="s">
        <v>5</v>
      </c>
      <c r="G2640" s="137" t="s">
        <v>28</v>
      </c>
      <c r="H2640" s="137" t="s">
        <v>341</v>
      </c>
      <c r="I2640" s="137">
        <v>513858659</v>
      </c>
      <c r="J2640" s="137" t="s">
        <v>180</v>
      </c>
      <c r="K2640" s="21">
        <v>46172.489675925928</v>
      </c>
      <c r="L2640" s="21">
        <v>46174.819826388892</v>
      </c>
      <c r="M2640" s="137" t="s">
        <v>353</v>
      </c>
      <c r="N2640" s="137" t="s">
        <v>357</v>
      </c>
      <c r="O2640" s="137" t="s">
        <v>39</v>
      </c>
      <c r="P2640" s="137">
        <v>0</v>
      </c>
      <c r="Q2640" s="137" t="s">
        <v>191</v>
      </c>
      <c r="R2640" s="137" t="s">
        <v>342</v>
      </c>
      <c r="S2640" s="137" t="s">
        <v>181</v>
      </c>
    </row>
    <row r="2641" spans="1:19" s="137" customFormat="1">
      <c r="A2641" s="137" t="s">
        <v>186</v>
      </c>
      <c r="B2641" s="137" t="s">
        <v>120</v>
      </c>
      <c r="C2641" s="137" t="s">
        <v>185</v>
      </c>
      <c r="D2641" s="137" t="s">
        <v>384</v>
      </c>
      <c r="E2641" s="137">
        <v>32962</v>
      </c>
      <c r="F2641" s="137" t="s">
        <v>5</v>
      </c>
      <c r="G2641" s="137" t="s">
        <v>28</v>
      </c>
      <c r="H2641" s="137" t="s">
        <v>341</v>
      </c>
      <c r="I2641" s="137">
        <v>513858659</v>
      </c>
      <c r="J2641" s="137" t="s">
        <v>180</v>
      </c>
      <c r="K2641" s="21">
        <v>46172.489675925928</v>
      </c>
      <c r="L2641" s="21">
        <v>46174.819826388892</v>
      </c>
      <c r="M2641" s="137" t="s">
        <v>358</v>
      </c>
      <c r="N2641" s="137" t="s">
        <v>359</v>
      </c>
      <c r="O2641" s="137" t="s">
        <v>39</v>
      </c>
      <c r="P2641" s="137">
        <v>0</v>
      </c>
      <c r="Q2641" s="137" t="s">
        <v>191</v>
      </c>
      <c r="R2641" s="137" t="s">
        <v>342</v>
      </c>
      <c r="S2641" s="137" t="s">
        <v>181</v>
      </c>
    </row>
    <row r="2642" spans="1:19" s="137" customFormat="1">
      <c r="A2642" s="137" t="s">
        <v>186</v>
      </c>
      <c r="B2642" s="137" t="s">
        <v>120</v>
      </c>
      <c r="C2642" s="137" t="s">
        <v>185</v>
      </c>
      <c r="D2642" s="137" t="s">
        <v>384</v>
      </c>
      <c r="E2642" s="137">
        <v>32962</v>
      </c>
      <c r="F2642" s="137" t="s">
        <v>5</v>
      </c>
      <c r="G2642" s="137" t="s">
        <v>28</v>
      </c>
      <c r="H2642" s="137" t="s">
        <v>341</v>
      </c>
      <c r="I2642" s="137">
        <v>513858659</v>
      </c>
      <c r="J2642" s="137" t="s">
        <v>180</v>
      </c>
      <c r="K2642" s="21">
        <v>46172.489675925928</v>
      </c>
      <c r="L2642" s="21">
        <v>46174.819826388892</v>
      </c>
      <c r="M2642" s="137" t="s">
        <v>358</v>
      </c>
      <c r="N2642" s="137" t="s">
        <v>360</v>
      </c>
      <c r="O2642" s="137" t="s">
        <v>35</v>
      </c>
      <c r="P2642" s="137">
        <v>0</v>
      </c>
      <c r="Q2642" s="137" t="s">
        <v>191</v>
      </c>
      <c r="R2642" s="137" t="s">
        <v>342</v>
      </c>
      <c r="S2642" s="137" t="s">
        <v>181</v>
      </c>
    </row>
    <row r="2643" spans="1:19" s="137" customFormat="1">
      <c r="A2643" s="137" t="s">
        <v>186</v>
      </c>
      <c r="B2643" s="137" t="s">
        <v>120</v>
      </c>
      <c r="C2643" s="137" t="s">
        <v>185</v>
      </c>
      <c r="D2643" s="137" t="s">
        <v>384</v>
      </c>
      <c r="E2643" s="137">
        <v>32962</v>
      </c>
      <c r="F2643" s="137" t="s">
        <v>5</v>
      </c>
      <c r="G2643" s="137" t="s">
        <v>28</v>
      </c>
      <c r="H2643" s="137" t="s">
        <v>341</v>
      </c>
      <c r="I2643" s="137">
        <v>513858659</v>
      </c>
      <c r="J2643" s="137" t="s">
        <v>180</v>
      </c>
      <c r="K2643" s="21">
        <v>46172.489675925928</v>
      </c>
      <c r="L2643" s="21">
        <v>46174.819826388892</v>
      </c>
      <c r="M2643" s="137" t="s">
        <v>358</v>
      </c>
      <c r="N2643" s="137" t="s">
        <v>361</v>
      </c>
      <c r="O2643" s="137" t="s">
        <v>41</v>
      </c>
      <c r="P2643" s="137">
        <v>0</v>
      </c>
      <c r="Q2643" s="137" t="s">
        <v>191</v>
      </c>
      <c r="R2643" s="137" t="s">
        <v>342</v>
      </c>
      <c r="S2643" s="137" t="s">
        <v>181</v>
      </c>
    </row>
    <row r="2644" spans="1:19" s="137" customFormat="1">
      <c r="A2644" s="137" t="s">
        <v>186</v>
      </c>
      <c r="B2644" s="137" t="s">
        <v>120</v>
      </c>
      <c r="C2644" s="137" t="s">
        <v>185</v>
      </c>
      <c r="D2644" s="137" t="s">
        <v>384</v>
      </c>
      <c r="E2644" s="137">
        <v>32962</v>
      </c>
      <c r="F2644" s="137" t="s">
        <v>5</v>
      </c>
      <c r="G2644" s="137" t="s">
        <v>28</v>
      </c>
      <c r="H2644" s="137" t="s">
        <v>341</v>
      </c>
      <c r="I2644" s="137">
        <v>513858659</v>
      </c>
      <c r="J2644" s="137" t="s">
        <v>180</v>
      </c>
      <c r="K2644" s="21">
        <v>46172.489675925928</v>
      </c>
      <c r="L2644" s="21">
        <v>46174.819826388892</v>
      </c>
      <c r="M2644" s="137" t="s">
        <v>362</v>
      </c>
      <c r="N2644" s="137" t="s">
        <v>363</v>
      </c>
      <c r="O2644" s="137" t="s">
        <v>37</v>
      </c>
      <c r="P2644" s="137">
        <v>0</v>
      </c>
      <c r="Q2644" s="137" t="s">
        <v>191</v>
      </c>
      <c r="R2644" s="137" t="s">
        <v>342</v>
      </c>
      <c r="S2644" s="137" t="s">
        <v>181</v>
      </c>
    </row>
    <row r="2645" spans="1:19" s="137" customFormat="1">
      <c r="A2645" s="137" t="s">
        <v>186</v>
      </c>
      <c r="B2645" s="137" t="s">
        <v>120</v>
      </c>
      <c r="C2645" s="137" t="s">
        <v>185</v>
      </c>
      <c r="D2645" s="137" t="s">
        <v>384</v>
      </c>
      <c r="E2645" s="137">
        <v>32962</v>
      </c>
      <c r="F2645" s="137" t="s">
        <v>5</v>
      </c>
      <c r="G2645" s="137" t="s">
        <v>28</v>
      </c>
      <c r="H2645" s="137" t="s">
        <v>341</v>
      </c>
      <c r="I2645" s="137">
        <v>513858659</v>
      </c>
      <c r="J2645" s="137" t="s">
        <v>180</v>
      </c>
      <c r="K2645" s="21">
        <v>46172.489675925928</v>
      </c>
      <c r="L2645" s="21">
        <v>46174.819826388892</v>
      </c>
      <c r="M2645" s="137" t="s">
        <v>364</v>
      </c>
      <c r="N2645" s="137" t="s">
        <v>365</v>
      </c>
      <c r="O2645" s="137" t="s">
        <v>35</v>
      </c>
      <c r="P2645" s="137">
        <v>0</v>
      </c>
      <c r="Q2645" s="137" t="s">
        <v>191</v>
      </c>
      <c r="R2645" s="137" t="s">
        <v>342</v>
      </c>
      <c r="S2645" s="137" t="s">
        <v>181</v>
      </c>
    </row>
    <row r="2646" spans="1:19" s="137" customFormat="1">
      <c r="A2646" s="137" t="s">
        <v>186</v>
      </c>
      <c r="B2646" s="137" t="s">
        <v>120</v>
      </c>
      <c r="C2646" s="137" t="s">
        <v>185</v>
      </c>
      <c r="D2646" s="137" t="s">
        <v>384</v>
      </c>
      <c r="E2646" s="137">
        <v>32962</v>
      </c>
      <c r="F2646" s="137" t="s">
        <v>5</v>
      </c>
      <c r="G2646" s="137" t="s">
        <v>28</v>
      </c>
      <c r="H2646" s="137" t="s">
        <v>341</v>
      </c>
      <c r="I2646" s="137">
        <v>513858659</v>
      </c>
      <c r="J2646" s="137" t="s">
        <v>180</v>
      </c>
      <c r="K2646" s="21">
        <v>46172.489675925928</v>
      </c>
      <c r="L2646" s="21">
        <v>46174.819826388892</v>
      </c>
      <c r="M2646" s="137" t="s">
        <v>364</v>
      </c>
      <c r="N2646" s="137" t="s">
        <v>366</v>
      </c>
      <c r="O2646" s="137" t="s">
        <v>35</v>
      </c>
      <c r="P2646" s="137">
        <v>0</v>
      </c>
      <c r="Q2646" s="137" t="s">
        <v>191</v>
      </c>
      <c r="R2646" s="137" t="s">
        <v>342</v>
      </c>
      <c r="S2646" s="137" t="s">
        <v>181</v>
      </c>
    </row>
    <row r="2647" spans="1:19" s="137" customFormat="1">
      <c r="A2647" s="137" t="s">
        <v>186</v>
      </c>
      <c r="B2647" s="137" t="s">
        <v>120</v>
      </c>
      <c r="C2647" s="137" t="s">
        <v>185</v>
      </c>
      <c r="D2647" s="137" t="s">
        <v>384</v>
      </c>
      <c r="E2647" s="137">
        <v>32962</v>
      </c>
      <c r="F2647" s="137" t="s">
        <v>5</v>
      </c>
      <c r="G2647" s="137" t="s">
        <v>28</v>
      </c>
      <c r="H2647" s="137" t="s">
        <v>341</v>
      </c>
      <c r="I2647" s="137">
        <v>513858659</v>
      </c>
      <c r="J2647" s="137" t="s">
        <v>180</v>
      </c>
      <c r="K2647" s="21">
        <v>46172.489675925928</v>
      </c>
      <c r="L2647" s="21">
        <v>46174.819826388892</v>
      </c>
      <c r="M2647" s="137" t="s">
        <v>364</v>
      </c>
      <c r="N2647" s="137" t="s">
        <v>367</v>
      </c>
      <c r="O2647" s="137" t="s">
        <v>41</v>
      </c>
      <c r="P2647" s="137">
        <v>0</v>
      </c>
      <c r="Q2647" s="137" t="s">
        <v>191</v>
      </c>
      <c r="R2647" s="137" t="s">
        <v>342</v>
      </c>
      <c r="S2647" s="137" t="s">
        <v>181</v>
      </c>
    </row>
    <row r="2648" spans="1:19" s="137" customFormat="1">
      <c r="A2648" s="137" t="s">
        <v>186</v>
      </c>
      <c r="B2648" s="137" t="s">
        <v>10</v>
      </c>
      <c r="C2648" s="137" t="s">
        <v>185</v>
      </c>
      <c r="D2648" s="137" t="s">
        <v>310</v>
      </c>
      <c r="E2648" s="137">
        <v>31924</v>
      </c>
      <c r="F2648" s="137" t="s">
        <v>5</v>
      </c>
      <c r="G2648" s="137" t="s">
        <v>28</v>
      </c>
      <c r="H2648" s="137" t="s">
        <v>341</v>
      </c>
      <c r="I2648" s="137">
        <v>514015043</v>
      </c>
      <c r="J2648" s="137" t="s">
        <v>224</v>
      </c>
      <c r="K2648" s="21">
        <v>46172.458819444444</v>
      </c>
      <c r="L2648" s="21">
        <v>46174.821736111109</v>
      </c>
      <c r="M2648" s="137" t="s">
        <v>287</v>
      </c>
      <c r="N2648" s="137" t="s">
        <v>287</v>
      </c>
      <c r="O2648" s="137" t="s">
        <v>35</v>
      </c>
      <c r="P2648" s="137">
        <v>0</v>
      </c>
      <c r="Q2648" s="137" t="s">
        <v>191</v>
      </c>
      <c r="R2648" s="137" t="s">
        <v>342</v>
      </c>
    </row>
    <row r="2649" spans="1:19" s="137" customFormat="1">
      <c r="A2649" s="137" t="s">
        <v>186</v>
      </c>
      <c r="B2649" s="137" t="s">
        <v>10</v>
      </c>
      <c r="C2649" s="137" t="s">
        <v>185</v>
      </c>
      <c r="D2649" s="137" t="s">
        <v>310</v>
      </c>
      <c r="E2649" s="137">
        <v>31924</v>
      </c>
      <c r="F2649" s="137" t="s">
        <v>5</v>
      </c>
      <c r="G2649" s="137" t="s">
        <v>28</v>
      </c>
      <c r="H2649" s="137" t="s">
        <v>341</v>
      </c>
      <c r="I2649" s="137">
        <v>514015043</v>
      </c>
      <c r="J2649" s="137" t="s">
        <v>224</v>
      </c>
      <c r="K2649" s="21">
        <v>46172.458819444444</v>
      </c>
      <c r="L2649" s="21">
        <v>46174.821736111109</v>
      </c>
      <c r="M2649" s="137" t="s">
        <v>343</v>
      </c>
      <c r="N2649" s="137" t="s">
        <v>288</v>
      </c>
      <c r="O2649" s="137" t="s">
        <v>39</v>
      </c>
      <c r="P2649" s="137">
        <v>0</v>
      </c>
      <c r="Q2649" s="137" t="s">
        <v>191</v>
      </c>
      <c r="R2649" s="137" t="s">
        <v>342</v>
      </c>
    </row>
    <row r="2650" spans="1:19" s="137" customFormat="1">
      <c r="A2650" s="137" t="s">
        <v>186</v>
      </c>
      <c r="B2650" s="137" t="s">
        <v>10</v>
      </c>
      <c r="C2650" s="137" t="s">
        <v>185</v>
      </c>
      <c r="D2650" s="137" t="s">
        <v>310</v>
      </c>
      <c r="E2650" s="137">
        <v>31924</v>
      </c>
      <c r="F2650" s="137" t="s">
        <v>5</v>
      </c>
      <c r="G2650" s="137" t="s">
        <v>28</v>
      </c>
      <c r="H2650" s="137" t="s">
        <v>341</v>
      </c>
      <c r="I2650" s="137">
        <v>514015043</v>
      </c>
      <c r="J2650" s="137" t="s">
        <v>224</v>
      </c>
      <c r="K2650" s="21">
        <v>46172.458819444444</v>
      </c>
      <c r="L2650" s="21">
        <v>46174.821736111109</v>
      </c>
      <c r="M2650" s="137" t="s">
        <v>343</v>
      </c>
      <c r="N2650" s="137" t="s">
        <v>193</v>
      </c>
      <c r="O2650" s="137" t="s">
        <v>35</v>
      </c>
      <c r="P2650" s="137">
        <v>0</v>
      </c>
      <c r="Q2650" s="137" t="s">
        <v>191</v>
      </c>
      <c r="R2650" s="137" t="s">
        <v>342</v>
      </c>
    </row>
    <row r="2651" spans="1:19" s="137" customFormat="1">
      <c r="A2651" s="137" t="s">
        <v>186</v>
      </c>
      <c r="B2651" s="137" t="s">
        <v>10</v>
      </c>
      <c r="C2651" s="137" t="s">
        <v>185</v>
      </c>
      <c r="D2651" s="137" t="s">
        <v>310</v>
      </c>
      <c r="E2651" s="137">
        <v>31924</v>
      </c>
      <c r="F2651" s="137" t="s">
        <v>5</v>
      </c>
      <c r="G2651" s="137" t="s">
        <v>28</v>
      </c>
      <c r="H2651" s="137" t="s">
        <v>341</v>
      </c>
      <c r="I2651" s="137">
        <v>514015043</v>
      </c>
      <c r="J2651" s="137" t="s">
        <v>224</v>
      </c>
      <c r="K2651" s="21">
        <v>46172.458819444444</v>
      </c>
      <c r="L2651" s="21">
        <v>46174.821736111109</v>
      </c>
      <c r="M2651" s="137" t="s">
        <v>344</v>
      </c>
      <c r="N2651" s="137" t="s">
        <v>345</v>
      </c>
      <c r="O2651" s="137" t="s">
        <v>39</v>
      </c>
      <c r="P2651" s="137">
        <v>0</v>
      </c>
      <c r="Q2651" s="137" t="s">
        <v>191</v>
      </c>
      <c r="R2651" s="137" t="s">
        <v>342</v>
      </c>
    </row>
    <row r="2652" spans="1:19" s="137" customFormat="1">
      <c r="A2652" s="137" t="s">
        <v>186</v>
      </c>
      <c r="B2652" s="137" t="s">
        <v>10</v>
      </c>
      <c r="C2652" s="137" t="s">
        <v>185</v>
      </c>
      <c r="D2652" s="137" t="s">
        <v>310</v>
      </c>
      <c r="E2652" s="137">
        <v>31924</v>
      </c>
      <c r="F2652" s="137" t="s">
        <v>5</v>
      </c>
      <c r="G2652" s="137" t="s">
        <v>28</v>
      </c>
      <c r="H2652" s="137" t="s">
        <v>341</v>
      </c>
      <c r="I2652" s="137">
        <v>514015043</v>
      </c>
      <c r="J2652" s="137" t="s">
        <v>224</v>
      </c>
      <c r="K2652" s="21">
        <v>46172.458819444444</v>
      </c>
      <c r="L2652" s="21">
        <v>46174.821736111109</v>
      </c>
      <c r="M2652" s="137" t="s">
        <v>344</v>
      </c>
      <c r="N2652" s="137" t="s">
        <v>346</v>
      </c>
      <c r="O2652" s="137" t="s">
        <v>39</v>
      </c>
      <c r="P2652" s="137">
        <v>0</v>
      </c>
      <c r="Q2652" s="137" t="s">
        <v>191</v>
      </c>
      <c r="R2652" s="137" t="s">
        <v>342</v>
      </c>
    </row>
    <row r="2653" spans="1:19" s="137" customFormat="1">
      <c r="A2653" s="137" t="s">
        <v>186</v>
      </c>
      <c r="B2653" s="137" t="s">
        <v>10</v>
      </c>
      <c r="C2653" s="137" t="s">
        <v>185</v>
      </c>
      <c r="D2653" s="137" t="s">
        <v>310</v>
      </c>
      <c r="E2653" s="137">
        <v>31924</v>
      </c>
      <c r="F2653" s="137" t="s">
        <v>5</v>
      </c>
      <c r="G2653" s="137" t="s">
        <v>28</v>
      </c>
      <c r="H2653" s="137" t="s">
        <v>341</v>
      </c>
      <c r="I2653" s="137">
        <v>514015043</v>
      </c>
      <c r="J2653" s="137" t="s">
        <v>224</v>
      </c>
      <c r="K2653" s="21">
        <v>46172.458819444444</v>
      </c>
      <c r="L2653" s="21">
        <v>46174.821736111109</v>
      </c>
      <c r="M2653" s="137" t="s">
        <v>347</v>
      </c>
      <c r="N2653" s="137" t="s">
        <v>348</v>
      </c>
      <c r="O2653" s="137" t="s">
        <v>41</v>
      </c>
      <c r="P2653" s="137">
        <v>0</v>
      </c>
      <c r="Q2653" s="137" t="s">
        <v>191</v>
      </c>
      <c r="R2653" s="137" t="s">
        <v>342</v>
      </c>
    </row>
    <row r="2654" spans="1:19" s="137" customFormat="1">
      <c r="A2654" s="137" t="s">
        <v>186</v>
      </c>
      <c r="B2654" s="137" t="s">
        <v>10</v>
      </c>
      <c r="C2654" s="137" t="s">
        <v>185</v>
      </c>
      <c r="D2654" s="137" t="s">
        <v>310</v>
      </c>
      <c r="E2654" s="137">
        <v>31924</v>
      </c>
      <c r="F2654" s="137" t="s">
        <v>5</v>
      </c>
      <c r="G2654" s="137" t="s">
        <v>28</v>
      </c>
      <c r="H2654" s="137" t="s">
        <v>341</v>
      </c>
      <c r="I2654" s="137">
        <v>514015043</v>
      </c>
      <c r="J2654" s="137" t="s">
        <v>224</v>
      </c>
      <c r="K2654" s="21">
        <v>46172.458819444444</v>
      </c>
      <c r="L2654" s="21">
        <v>46174.821736111109</v>
      </c>
      <c r="M2654" s="137" t="s">
        <v>347</v>
      </c>
      <c r="N2654" s="137" t="s">
        <v>349</v>
      </c>
      <c r="O2654" s="137" t="s">
        <v>39</v>
      </c>
      <c r="P2654" s="137">
        <v>0</v>
      </c>
      <c r="Q2654" s="137" t="s">
        <v>191</v>
      </c>
      <c r="R2654" s="137" t="s">
        <v>342</v>
      </c>
    </row>
    <row r="2655" spans="1:19" s="137" customFormat="1">
      <c r="A2655" s="137" t="s">
        <v>186</v>
      </c>
      <c r="B2655" s="137" t="s">
        <v>10</v>
      </c>
      <c r="C2655" s="137" t="s">
        <v>185</v>
      </c>
      <c r="D2655" s="137" t="s">
        <v>310</v>
      </c>
      <c r="E2655" s="137">
        <v>31924</v>
      </c>
      <c r="F2655" s="137" t="s">
        <v>5</v>
      </c>
      <c r="G2655" s="137" t="s">
        <v>28</v>
      </c>
      <c r="H2655" s="137" t="s">
        <v>341</v>
      </c>
      <c r="I2655" s="137">
        <v>514015043</v>
      </c>
      <c r="J2655" s="137" t="s">
        <v>224</v>
      </c>
      <c r="K2655" s="21">
        <v>46172.458819444444</v>
      </c>
      <c r="L2655" s="21">
        <v>46174.821736111109</v>
      </c>
      <c r="M2655" s="137" t="s">
        <v>347</v>
      </c>
      <c r="N2655" s="137" t="s">
        <v>329</v>
      </c>
      <c r="O2655" s="137" t="s">
        <v>35</v>
      </c>
      <c r="P2655" s="137">
        <v>0</v>
      </c>
      <c r="Q2655" s="137" t="s">
        <v>191</v>
      </c>
      <c r="R2655" s="137" t="s">
        <v>342</v>
      </c>
    </row>
    <row r="2656" spans="1:19" s="137" customFormat="1">
      <c r="A2656" s="137" t="s">
        <v>186</v>
      </c>
      <c r="B2656" s="137" t="s">
        <v>10</v>
      </c>
      <c r="C2656" s="137" t="s">
        <v>185</v>
      </c>
      <c r="D2656" s="137" t="s">
        <v>310</v>
      </c>
      <c r="E2656" s="137">
        <v>31924</v>
      </c>
      <c r="F2656" s="137" t="s">
        <v>5</v>
      </c>
      <c r="G2656" s="137" t="s">
        <v>28</v>
      </c>
      <c r="H2656" s="137" t="s">
        <v>341</v>
      </c>
      <c r="I2656" s="137">
        <v>514015043</v>
      </c>
      <c r="J2656" s="137" t="s">
        <v>224</v>
      </c>
      <c r="K2656" s="21">
        <v>46172.458819444444</v>
      </c>
      <c r="L2656" s="21">
        <v>46174.821736111109</v>
      </c>
      <c r="M2656" s="137" t="s">
        <v>347</v>
      </c>
      <c r="N2656" s="137" t="s">
        <v>194</v>
      </c>
      <c r="O2656" s="137" t="s">
        <v>41</v>
      </c>
      <c r="P2656" s="137">
        <v>0</v>
      </c>
      <c r="Q2656" s="137" t="s">
        <v>191</v>
      </c>
      <c r="R2656" s="137" t="s">
        <v>342</v>
      </c>
    </row>
    <row r="2657" spans="1:18" s="137" customFormat="1">
      <c r="A2657" s="137" t="s">
        <v>186</v>
      </c>
      <c r="B2657" s="137" t="s">
        <v>10</v>
      </c>
      <c r="C2657" s="137" t="s">
        <v>185</v>
      </c>
      <c r="D2657" s="137" t="s">
        <v>310</v>
      </c>
      <c r="E2657" s="137">
        <v>31924</v>
      </c>
      <c r="F2657" s="137" t="s">
        <v>5</v>
      </c>
      <c r="G2657" s="137" t="s">
        <v>28</v>
      </c>
      <c r="H2657" s="137" t="s">
        <v>341</v>
      </c>
      <c r="I2657" s="137">
        <v>514015043</v>
      </c>
      <c r="J2657" s="137" t="s">
        <v>224</v>
      </c>
      <c r="K2657" s="21">
        <v>46172.458819444444</v>
      </c>
      <c r="L2657" s="21">
        <v>46174.821736111109</v>
      </c>
      <c r="M2657" s="137" t="s">
        <v>347</v>
      </c>
      <c r="N2657" s="137" t="s">
        <v>350</v>
      </c>
      <c r="O2657" s="137" t="s">
        <v>39</v>
      </c>
      <c r="P2657" s="137">
        <v>0</v>
      </c>
      <c r="Q2657" s="137" t="s">
        <v>191</v>
      </c>
      <c r="R2657" s="137" t="s">
        <v>342</v>
      </c>
    </row>
    <row r="2658" spans="1:18" s="137" customFormat="1">
      <c r="A2658" s="137" t="s">
        <v>186</v>
      </c>
      <c r="B2658" s="137" t="s">
        <v>10</v>
      </c>
      <c r="C2658" s="137" t="s">
        <v>185</v>
      </c>
      <c r="D2658" s="137" t="s">
        <v>310</v>
      </c>
      <c r="E2658" s="137">
        <v>31924</v>
      </c>
      <c r="F2658" s="137" t="s">
        <v>5</v>
      </c>
      <c r="G2658" s="137" t="s">
        <v>28</v>
      </c>
      <c r="H2658" s="137" t="s">
        <v>341</v>
      </c>
      <c r="I2658" s="137">
        <v>514015043</v>
      </c>
      <c r="J2658" s="137" t="s">
        <v>224</v>
      </c>
      <c r="K2658" s="21">
        <v>46172.458819444444</v>
      </c>
      <c r="L2658" s="21">
        <v>46174.821736111109</v>
      </c>
      <c r="M2658" s="137" t="s">
        <v>347</v>
      </c>
      <c r="N2658" s="137" t="s">
        <v>195</v>
      </c>
      <c r="O2658" s="137" t="s">
        <v>41</v>
      </c>
      <c r="P2658" s="137">
        <v>0</v>
      </c>
      <c r="Q2658" s="137" t="s">
        <v>191</v>
      </c>
      <c r="R2658" s="137" t="s">
        <v>342</v>
      </c>
    </row>
    <row r="2659" spans="1:18" s="137" customFormat="1">
      <c r="A2659" s="137" t="s">
        <v>186</v>
      </c>
      <c r="B2659" s="137" t="s">
        <v>10</v>
      </c>
      <c r="C2659" s="137" t="s">
        <v>185</v>
      </c>
      <c r="D2659" s="137" t="s">
        <v>310</v>
      </c>
      <c r="E2659" s="137">
        <v>31924</v>
      </c>
      <c r="F2659" s="137" t="s">
        <v>5</v>
      </c>
      <c r="G2659" s="137" t="s">
        <v>28</v>
      </c>
      <c r="H2659" s="137" t="s">
        <v>341</v>
      </c>
      <c r="I2659" s="137">
        <v>514015043</v>
      </c>
      <c r="J2659" s="137" t="s">
        <v>224</v>
      </c>
      <c r="K2659" s="21">
        <v>46172.458819444444</v>
      </c>
      <c r="L2659" s="21">
        <v>46174.821736111109</v>
      </c>
      <c r="M2659" s="137" t="s">
        <v>347</v>
      </c>
      <c r="N2659" s="137" t="s">
        <v>351</v>
      </c>
      <c r="O2659" s="137" t="s">
        <v>35</v>
      </c>
      <c r="P2659" s="137">
        <v>0</v>
      </c>
      <c r="Q2659" s="137" t="s">
        <v>191</v>
      </c>
      <c r="R2659" s="137" t="s">
        <v>342</v>
      </c>
    </row>
    <row r="2660" spans="1:18" s="137" customFormat="1">
      <c r="A2660" s="137" t="s">
        <v>186</v>
      </c>
      <c r="B2660" s="137" t="s">
        <v>10</v>
      </c>
      <c r="C2660" s="137" t="s">
        <v>185</v>
      </c>
      <c r="D2660" s="137" t="s">
        <v>310</v>
      </c>
      <c r="E2660" s="137">
        <v>31924</v>
      </c>
      <c r="F2660" s="137" t="s">
        <v>5</v>
      </c>
      <c r="G2660" s="137" t="s">
        <v>28</v>
      </c>
      <c r="H2660" s="137" t="s">
        <v>341</v>
      </c>
      <c r="I2660" s="137">
        <v>514015043</v>
      </c>
      <c r="J2660" s="137" t="s">
        <v>224</v>
      </c>
      <c r="K2660" s="21">
        <v>46172.458819444444</v>
      </c>
      <c r="L2660" s="21">
        <v>46174.821736111109</v>
      </c>
      <c r="M2660" s="137" t="s">
        <v>347</v>
      </c>
      <c r="N2660" s="137" t="s">
        <v>196</v>
      </c>
      <c r="O2660" s="137" t="s">
        <v>41</v>
      </c>
      <c r="P2660" s="137">
        <v>0</v>
      </c>
      <c r="Q2660" s="137" t="s">
        <v>191</v>
      </c>
      <c r="R2660" s="137" t="s">
        <v>342</v>
      </c>
    </row>
    <row r="2661" spans="1:18" s="137" customFormat="1">
      <c r="A2661" s="137" t="s">
        <v>186</v>
      </c>
      <c r="B2661" s="137" t="s">
        <v>10</v>
      </c>
      <c r="C2661" s="137" t="s">
        <v>185</v>
      </c>
      <c r="D2661" s="137" t="s">
        <v>310</v>
      </c>
      <c r="E2661" s="137">
        <v>31924</v>
      </c>
      <c r="F2661" s="137" t="s">
        <v>5</v>
      </c>
      <c r="G2661" s="137" t="s">
        <v>28</v>
      </c>
      <c r="H2661" s="137" t="s">
        <v>341</v>
      </c>
      <c r="I2661" s="137">
        <v>514015043</v>
      </c>
      <c r="J2661" s="137" t="s">
        <v>224</v>
      </c>
      <c r="K2661" s="21">
        <v>46172.458819444444</v>
      </c>
      <c r="L2661" s="21">
        <v>46174.821736111109</v>
      </c>
      <c r="M2661" s="137" t="s">
        <v>352</v>
      </c>
      <c r="N2661" s="137" t="s">
        <v>352</v>
      </c>
      <c r="O2661" s="137" t="s">
        <v>35</v>
      </c>
      <c r="P2661" s="137">
        <v>0</v>
      </c>
      <c r="Q2661" s="137" t="s">
        <v>191</v>
      </c>
      <c r="R2661" s="137" t="s">
        <v>342</v>
      </c>
    </row>
    <row r="2662" spans="1:18" s="137" customFormat="1">
      <c r="A2662" s="137" t="s">
        <v>186</v>
      </c>
      <c r="B2662" s="137" t="s">
        <v>10</v>
      </c>
      <c r="C2662" s="137" t="s">
        <v>185</v>
      </c>
      <c r="D2662" s="137" t="s">
        <v>310</v>
      </c>
      <c r="E2662" s="137">
        <v>31924</v>
      </c>
      <c r="F2662" s="137" t="s">
        <v>5</v>
      </c>
      <c r="G2662" s="137" t="s">
        <v>28</v>
      </c>
      <c r="H2662" s="137" t="s">
        <v>341</v>
      </c>
      <c r="I2662" s="137">
        <v>514015043</v>
      </c>
      <c r="J2662" s="137" t="s">
        <v>224</v>
      </c>
      <c r="K2662" s="21">
        <v>46172.458819444444</v>
      </c>
      <c r="L2662" s="21">
        <v>46174.821736111109</v>
      </c>
      <c r="M2662" s="137" t="s">
        <v>353</v>
      </c>
      <c r="N2662" s="137" t="s">
        <v>197</v>
      </c>
      <c r="O2662" s="137" t="s">
        <v>41</v>
      </c>
      <c r="P2662" s="137">
        <v>0</v>
      </c>
      <c r="Q2662" s="137" t="s">
        <v>191</v>
      </c>
      <c r="R2662" s="137" t="s">
        <v>342</v>
      </c>
    </row>
    <row r="2663" spans="1:18" s="137" customFormat="1">
      <c r="A2663" s="137" t="s">
        <v>186</v>
      </c>
      <c r="B2663" s="137" t="s">
        <v>10</v>
      </c>
      <c r="C2663" s="137" t="s">
        <v>185</v>
      </c>
      <c r="D2663" s="137" t="s">
        <v>310</v>
      </c>
      <c r="E2663" s="137">
        <v>31924</v>
      </c>
      <c r="F2663" s="137" t="s">
        <v>5</v>
      </c>
      <c r="G2663" s="137" t="s">
        <v>28</v>
      </c>
      <c r="H2663" s="137" t="s">
        <v>341</v>
      </c>
      <c r="I2663" s="137">
        <v>514015043</v>
      </c>
      <c r="J2663" s="137" t="s">
        <v>224</v>
      </c>
      <c r="K2663" s="21">
        <v>46172.458819444444</v>
      </c>
      <c r="L2663" s="21">
        <v>46174.821736111109</v>
      </c>
      <c r="M2663" s="137" t="s">
        <v>353</v>
      </c>
      <c r="N2663" s="137" t="s">
        <v>330</v>
      </c>
      <c r="O2663" s="137" t="s">
        <v>41</v>
      </c>
      <c r="P2663" s="137">
        <v>0</v>
      </c>
      <c r="Q2663" s="137" t="s">
        <v>191</v>
      </c>
      <c r="R2663" s="137" t="s">
        <v>342</v>
      </c>
    </row>
    <row r="2664" spans="1:18" s="137" customFormat="1">
      <c r="A2664" s="137" t="s">
        <v>186</v>
      </c>
      <c r="B2664" s="137" t="s">
        <v>10</v>
      </c>
      <c r="C2664" s="137" t="s">
        <v>185</v>
      </c>
      <c r="D2664" s="137" t="s">
        <v>310</v>
      </c>
      <c r="E2664" s="137">
        <v>31924</v>
      </c>
      <c r="F2664" s="137" t="s">
        <v>5</v>
      </c>
      <c r="G2664" s="137" t="s">
        <v>28</v>
      </c>
      <c r="H2664" s="137" t="s">
        <v>341</v>
      </c>
      <c r="I2664" s="137">
        <v>514015043</v>
      </c>
      <c r="J2664" s="137" t="s">
        <v>224</v>
      </c>
      <c r="K2664" s="21">
        <v>46172.458819444444</v>
      </c>
      <c r="L2664" s="21">
        <v>46174.821736111109</v>
      </c>
      <c r="M2664" s="137" t="s">
        <v>353</v>
      </c>
      <c r="N2664" s="137" t="s">
        <v>354</v>
      </c>
      <c r="O2664" s="137" t="s">
        <v>39</v>
      </c>
      <c r="P2664" s="137">
        <v>0</v>
      </c>
      <c r="Q2664" s="137" t="s">
        <v>191</v>
      </c>
      <c r="R2664" s="137" t="s">
        <v>342</v>
      </c>
    </row>
    <row r="2665" spans="1:18" s="137" customFormat="1">
      <c r="A2665" s="137" t="s">
        <v>186</v>
      </c>
      <c r="B2665" s="137" t="s">
        <v>10</v>
      </c>
      <c r="C2665" s="137" t="s">
        <v>185</v>
      </c>
      <c r="D2665" s="137" t="s">
        <v>310</v>
      </c>
      <c r="E2665" s="137">
        <v>31924</v>
      </c>
      <c r="F2665" s="137" t="s">
        <v>5</v>
      </c>
      <c r="G2665" s="137" t="s">
        <v>28</v>
      </c>
      <c r="H2665" s="137" t="s">
        <v>341</v>
      </c>
      <c r="I2665" s="137">
        <v>514015043</v>
      </c>
      <c r="J2665" s="137" t="s">
        <v>224</v>
      </c>
      <c r="K2665" s="21">
        <v>46172.458819444444</v>
      </c>
      <c r="L2665" s="21">
        <v>46174.821736111109</v>
      </c>
      <c r="M2665" s="137" t="s">
        <v>353</v>
      </c>
      <c r="N2665" s="137" t="s">
        <v>355</v>
      </c>
      <c r="O2665" s="137" t="s">
        <v>35</v>
      </c>
      <c r="P2665" s="137">
        <v>0</v>
      </c>
      <c r="Q2665" s="137" t="s">
        <v>191</v>
      </c>
      <c r="R2665" s="137" t="s">
        <v>342</v>
      </c>
    </row>
    <row r="2666" spans="1:18" s="137" customFormat="1">
      <c r="A2666" s="137" t="s">
        <v>186</v>
      </c>
      <c r="B2666" s="137" t="s">
        <v>10</v>
      </c>
      <c r="C2666" s="137" t="s">
        <v>185</v>
      </c>
      <c r="D2666" s="137" t="s">
        <v>310</v>
      </c>
      <c r="E2666" s="137">
        <v>31924</v>
      </c>
      <c r="F2666" s="137" t="s">
        <v>5</v>
      </c>
      <c r="G2666" s="137" t="s">
        <v>28</v>
      </c>
      <c r="H2666" s="137" t="s">
        <v>341</v>
      </c>
      <c r="I2666" s="137">
        <v>514015043</v>
      </c>
      <c r="J2666" s="137" t="s">
        <v>224</v>
      </c>
      <c r="K2666" s="21">
        <v>46172.458819444444</v>
      </c>
      <c r="L2666" s="21">
        <v>46174.821736111109</v>
      </c>
      <c r="M2666" s="137" t="s">
        <v>353</v>
      </c>
      <c r="N2666" s="137" t="s">
        <v>356</v>
      </c>
      <c r="O2666" s="137" t="s">
        <v>39</v>
      </c>
      <c r="P2666" s="137">
        <v>0</v>
      </c>
      <c r="Q2666" s="137" t="s">
        <v>191</v>
      </c>
      <c r="R2666" s="137" t="s">
        <v>342</v>
      </c>
    </row>
    <row r="2667" spans="1:18" s="137" customFormat="1">
      <c r="A2667" s="137" t="s">
        <v>186</v>
      </c>
      <c r="B2667" s="137" t="s">
        <v>10</v>
      </c>
      <c r="C2667" s="137" t="s">
        <v>185</v>
      </c>
      <c r="D2667" s="137" t="s">
        <v>310</v>
      </c>
      <c r="E2667" s="137">
        <v>31924</v>
      </c>
      <c r="F2667" s="137" t="s">
        <v>5</v>
      </c>
      <c r="G2667" s="137" t="s">
        <v>28</v>
      </c>
      <c r="H2667" s="137" t="s">
        <v>341</v>
      </c>
      <c r="I2667" s="137">
        <v>514015043</v>
      </c>
      <c r="J2667" s="137" t="s">
        <v>224</v>
      </c>
      <c r="K2667" s="21">
        <v>46172.458819444444</v>
      </c>
      <c r="L2667" s="21">
        <v>46174.821736111109</v>
      </c>
      <c r="M2667" s="137" t="s">
        <v>353</v>
      </c>
      <c r="N2667" s="137" t="s">
        <v>357</v>
      </c>
      <c r="O2667" s="137" t="s">
        <v>39</v>
      </c>
      <c r="P2667" s="137">
        <v>0</v>
      </c>
      <c r="Q2667" s="137" t="s">
        <v>191</v>
      </c>
      <c r="R2667" s="137" t="s">
        <v>342</v>
      </c>
    </row>
    <row r="2668" spans="1:18" s="137" customFormat="1">
      <c r="A2668" s="137" t="s">
        <v>186</v>
      </c>
      <c r="B2668" s="137" t="s">
        <v>10</v>
      </c>
      <c r="C2668" s="137" t="s">
        <v>185</v>
      </c>
      <c r="D2668" s="137" t="s">
        <v>310</v>
      </c>
      <c r="E2668" s="137">
        <v>31924</v>
      </c>
      <c r="F2668" s="137" t="s">
        <v>5</v>
      </c>
      <c r="G2668" s="137" t="s">
        <v>28</v>
      </c>
      <c r="H2668" s="137" t="s">
        <v>341</v>
      </c>
      <c r="I2668" s="137">
        <v>514015043</v>
      </c>
      <c r="J2668" s="137" t="s">
        <v>224</v>
      </c>
      <c r="K2668" s="21">
        <v>46172.458819444444</v>
      </c>
      <c r="L2668" s="21">
        <v>46174.821736111109</v>
      </c>
      <c r="M2668" s="137" t="s">
        <v>358</v>
      </c>
      <c r="N2668" s="137" t="s">
        <v>359</v>
      </c>
      <c r="O2668" s="137" t="s">
        <v>39</v>
      </c>
      <c r="P2668" s="137">
        <v>0</v>
      </c>
      <c r="Q2668" s="137" t="s">
        <v>191</v>
      </c>
      <c r="R2668" s="137" t="s">
        <v>342</v>
      </c>
    </row>
    <row r="2669" spans="1:18" s="137" customFormat="1">
      <c r="A2669" s="137" t="s">
        <v>186</v>
      </c>
      <c r="B2669" s="137" t="s">
        <v>10</v>
      </c>
      <c r="C2669" s="137" t="s">
        <v>185</v>
      </c>
      <c r="D2669" s="137" t="s">
        <v>310</v>
      </c>
      <c r="E2669" s="137">
        <v>31924</v>
      </c>
      <c r="F2669" s="137" t="s">
        <v>5</v>
      </c>
      <c r="G2669" s="137" t="s">
        <v>28</v>
      </c>
      <c r="H2669" s="137" t="s">
        <v>341</v>
      </c>
      <c r="I2669" s="137">
        <v>514015043</v>
      </c>
      <c r="J2669" s="137" t="s">
        <v>224</v>
      </c>
      <c r="K2669" s="21">
        <v>46172.458819444444</v>
      </c>
      <c r="L2669" s="21">
        <v>46174.821736111109</v>
      </c>
      <c r="M2669" s="137" t="s">
        <v>358</v>
      </c>
      <c r="N2669" s="137" t="s">
        <v>360</v>
      </c>
      <c r="O2669" s="137" t="s">
        <v>35</v>
      </c>
      <c r="P2669" s="137">
        <v>0</v>
      </c>
      <c r="Q2669" s="137" t="s">
        <v>191</v>
      </c>
      <c r="R2669" s="137" t="s">
        <v>342</v>
      </c>
    </row>
    <row r="2670" spans="1:18" s="137" customFormat="1">
      <c r="A2670" s="137" t="s">
        <v>186</v>
      </c>
      <c r="B2670" s="137" t="s">
        <v>10</v>
      </c>
      <c r="C2670" s="137" t="s">
        <v>185</v>
      </c>
      <c r="D2670" s="137" t="s">
        <v>310</v>
      </c>
      <c r="E2670" s="137">
        <v>31924</v>
      </c>
      <c r="F2670" s="137" t="s">
        <v>5</v>
      </c>
      <c r="G2670" s="137" t="s">
        <v>28</v>
      </c>
      <c r="H2670" s="137" t="s">
        <v>341</v>
      </c>
      <c r="I2670" s="137">
        <v>514015043</v>
      </c>
      <c r="J2670" s="137" t="s">
        <v>224</v>
      </c>
      <c r="K2670" s="21">
        <v>46172.458819444444</v>
      </c>
      <c r="L2670" s="21">
        <v>46174.821736111109</v>
      </c>
      <c r="M2670" s="137" t="s">
        <v>358</v>
      </c>
      <c r="N2670" s="137" t="s">
        <v>361</v>
      </c>
      <c r="O2670" s="137" t="s">
        <v>41</v>
      </c>
      <c r="P2670" s="137">
        <v>0</v>
      </c>
      <c r="Q2670" s="137" t="s">
        <v>191</v>
      </c>
      <c r="R2670" s="137" t="s">
        <v>342</v>
      </c>
    </row>
    <row r="2671" spans="1:18" s="137" customFormat="1">
      <c r="A2671" s="137" t="s">
        <v>186</v>
      </c>
      <c r="B2671" s="137" t="s">
        <v>10</v>
      </c>
      <c r="C2671" s="137" t="s">
        <v>185</v>
      </c>
      <c r="D2671" s="137" t="s">
        <v>310</v>
      </c>
      <c r="E2671" s="137">
        <v>31924</v>
      </c>
      <c r="F2671" s="137" t="s">
        <v>5</v>
      </c>
      <c r="G2671" s="137" t="s">
        <v>28</v>
      </c>
      <c r="H2671" s="137" t="s">
        <v>341</v>
      </c>
      <c r="I2671" s="137">
        <v>514015043</v>
      </c>
      <c r="J2671" s="137" t="s">
        <v>224</v>
      </c>
      <c r="K2671" s="21">
        <v>46172.458819444444</v>
      </c>
      <c r="L2671" s="21">
        <v>46174.821736111109</v>
      </c>
      <c r="M2671" s="137" t="s">
        <v>362</v>
      </c>
      <c r="N2671" s="137" t="s">
        <v>363</v>
      </c>
      <c r="O2671" s="137" t="s">
        <v>37</v>
      </c>
      <c r="P2671" s="137">
        <v>0</v>
      </c>
      <c r="Q2671" s="137" t="s">
        <v>191</v>
      </c>
      <c r="R2671" s="137" t="s">
        <v>342</v>
      </c>
    </row>
    <row r="2672" spans="1:18" s="137" customFormat="1">
      <c r="A2672" s="137" t="s">
        <v>186</v>
      </c>
      <c r="B2672" s="137" t="s">
        <v>10</v>
      </c>
      <c r="C2672" s="137" t="s">
        <v>185</v>
      </c>
      <c r="D2672" s="137" t="s">
        <v>310</v>
      </c>
      <c r="E2672" s="137">
        <v>31924</v>
      </c>
      <c r="F2672" s="137" t="s">
        <v>5</v>
      </c>
      <c r="G2672" s="137" t="s">
        <v>28</v>
      </c>
      <c r="H2672" s="137" t="s">
        <v>341</v>
      </c>
      <c r="I2672" s="137">
        <v>514015043</v>
      </c>
      <c r="J2672" s="137" t="s">
        <v>224</v>
      </c>
      <c r="K2672" s="21">
        <v>46172.458819444444</v>
      </c>
      <c r="L2672" s="21">
        <v>46174.821736111109</v>
      </c>
      <c r="M2672" s="137" t="s">
        <v>364</v>
      </c>
      <c r="N2672" s="137" t="s">
        <v>365</v>
      </c>
      <c r="O2672" s="137" t="s">
        <v>35</v>
      </c>
      <c r="P2672" s="137">
        <v>0</v>
      </c>
      <c r="Q2672" s="137" t="s">
        <v>191</v>
      </c>
      <c r="R2672" s="137" t="s">
        <v>342</v>
      </c>
    </row>
    <row r="2673" spans="1:18" s="137" customFormat="1">
      <c r="A2673" s="137" t="s">
        <v>186</v>
      </c>
      <c r="B2673" s="137" t="s">
        <v>10</v>
      </c>
      <c r="C2673" s="137" t="s">
        <v>185</v>
      </c>
      <c r="D2673" s="137" t="s">
        <v>310</v>
      </c>
      <c r="E2673" s="137">
        <v>31924</v>
      </c>
      <c r="F2673" s="137" t="s">
        <v>5</v>
      </c>
      <c r="G2673" s="137" t="s">
        <v>28</v>
      </c>
      <c r="H2673" s="137" t="s">
        <v>341</v>
      </c>
      <c r="I2673" s="137">
        <v>514015043</v>
      </c>
      <c r="J2673" s="137" t="s">
        <v>224</v>
      </c>
      <c r="K2673" s="21">
        <v>46172.458819444444</v>
      </c>
      <c r="L2673" s="21">
        <v>46174.821736111109</v>
      </c>
      <c r="M2673" s="137" t="s">
        <v>364</v>
      </c>
      <c r="N2673" s="137" t="s">
        <v>366</v>
      </c>
      <c r="O2673" s="137" t="s">
        <v>35</v>
      </c>
      <c r="P2673" s="137">
        <v>0</v>
      </c>
      <c r="Q2673" s="137" t="s">
        <v>191</v>
      </c>
      <c r="R2673" s="137" t="s">
        <v>342</v>
      </c>
    </row>
    <row r="2674" spans="1:18" s="137" customFormat="1">
      <c r="A2674" s="137" t="s">
        <v>186</v>
      </c>
      <c r="B2674" s="137" t="s">
        <v>10</v>
      </c>
      <c r="C2674" s="137" t="s">
        <v>185</v>
      </c>
      <c r="D2674" s="137" t="s">
        <v>310</v>
      </c>
      <c r="E2674" s="137">
        <v>31924</v>
      </c>
      <c r="F2674" s="137" t="s">
        <v>5</v>
      </c>
      <c r="G2674" s="137" t="s">
        <v>28</v>
      </c>
      <c r="H2674" s="137" t="s">
        <v>341</v>
      </c>
      <c r="I2674" s="137">
        <v>514015043</v>
      </c>
      <c r="J2674" s="137" t="s">
        <v>224</v>
      </c>
      <c r="K2674" s="21">
        <v>46172.458819444444</v>
      </c>
      <c r="L2674" s="21">
        <v>46174.821736111109</v>
      </c>
      <c r="M2674" s="137" t="s">
        <v>364</v>
      </c>
      <c r="N2674" s="137" t="s">
        <v>367</v>
      </c>
      <c r="O2674" s="137" t="s">
        <v>41</v>
      </c>
      <c r="P2674" s="137">
        <v>0</v>
      </c>
      <c r="Q2674" s="137" t="s">
        <v>191</v>
      </c>
      <c r="R2674" s="137" t="s">
        <v>342</v>
      </c>
    </row>
    <row r="2675" spans="1:18" s="137" customFormat="1">
      <c r="A2675" s="137" t="s">
        <v>186</v>
      </c>
      <c r="B2675" s="137" t="s">
        <v>120</v>
      </c>
      <c r="C2675" s="137" t="s">
        <v>185</v>
      </c>
      <c r="D2675" s="137" t="s">
        <v>384</v>
      </c>
      <c r="E2675" s="137">
        <v>32962</v>
      </c>
      <c r="F2675" s="137" t="s">
        <v>5</v>
      </c>
      <c r="G2675" s="137" t="s">
        <v>28</v>
      </c>
      <c r="H2675" s="137" t="s">
        <v>341</v>
      </c>
      <c r="I2675" s="137">
        <v>513856760</v>
      </c>
      <c r="J2675" s="137" t="s">
        <v>180</v>
      </c>
      <c r="K2675" s="21">
        <v>46172.424629629626</v>
      </c>
      <c r="L2675" s="21">
        <v>46174.823912037034</v>
      </c>
      <c r="M2675" s="137" t="s">
        <v>287</v>
      </c>
      <c r="N2675" s="137" t="s">
        <v>287</v>
      </c>
      <c r="O2675" s="137" t="s">
        <v>35</v>
      </c>
      <c r="P2675" s="137">
        <v>0</v>
      </c>
      <c r="Q2675" s="137" t="s">
        <v>191</v>
      </c>
      <c r="R2675" s="137" t="s">
        <v>342</v>
      </c>
    </row>
    <row r="2676" spans="1:18" s="137" customFormat="1">
      <c r="A2676" s="137" t="s">
        <v>186</v>
      </c>
      <c r="B2676" s="137" t="s">
        <v>120</v>
      </c>
      <c r="C2676" s="137" t="s">
        <v>185</v>
      </c>
      <c r="D2676" s="137" t="s">
        <v>384</v>
      </c>
      <c r="E2676" s="137">
        <v>32962</v>
      </c>
      <c r="F2676" s="137" t="s">
        <v>5</v>
      </c>
      <c r="G2676" s="137" t="s">
        <v>28</v>
      </c>
      <c r="H2676" s="137" t="s">
        <v>341</v>
      </c>
      <c r="I2676" s="137">
        <v>513856760</v>
      </c>
      <c r="J2676" s="137" t="s">
        <v>180</v>
      </c>
      <c r="K2676" s="21">
        <v>46172.424629629626</v>
      </c>
      <c r="L2676" s="21">
        <v>46174.823912037034</v>
      </c>
      <c r="M2676" s="137" t="s">
        <v>343</v>
      </c>
      <c r="N2676" s="137" t="s">
        <v>288</v>
      </c>
      <c r="O2676" s="137" t="s">
        <v>39</v>
      </c>
      <c r="P2676" s="137">
        <v>0</v>
      </c>
      <c r="Q2676" s="137" t="s">
        <v>191</v>
      </c>
      <c r="R2676" s="137" t="s">
        <v>342</v>
      </c>
    </row>
    <row r="2677" spans="1:18" s="137" customFormat="1">
      <c r="A2677" s="137" t="s">
        <v>186</v>
      </c>
      <c r="B2677" s="137" t="s">
        <v>120</v>
      </c>
      <c r="C2677" s="137" t="s">
        <v>185</v>
      </c>
      <c r="D2677" s="137" t="s">
        <v>384</v>
      </c>
      <c r="E2677" s="137">
        <v>32962</v>
      </c>
      <c r="F2677" s="137" t="s">
        <v>5</v>
      </c>
      <c r="G2677" s="137" t="s">
        <v>28</v>
      </c>
      <c r="H2677" s="137" t="s">
        <v>341</v>
      </c>
      <c r="I2677" s="137">
        <v>513856760</v>
      </c>
      <c r="J2677" s="137" t="s">
        <v>180</v>
      </c>
      <c r="K2677" s="21">
        <v>46172.424629629626</v>
      </c>
      <c r="L2677" s="21">
        <v>46174.823912037034</v>
      </c>
      <c r="M2677" s="137" t="s">
        <v>343</v>
      </c>
      <c r="N2677" s="137" t="s">
        <v>193</v>
      </c>
      <c r="O2677" s="137" t="s">
        <v>35</v>
      </c>
      <c r="P2677" s="137">
        <v>0</v>
      </c>
      <c r="Q2677" s="137" t="s">
        <v>191</v>
      </c>
      <c r="R2677" s="137" t="s">
        <v>342</v>
      </c>
    </row>
    <row r="2678" spans="1:18" s="137" customFormat="1">
      <c r="A2678" s="137" t="s">
        <v>186</v>
      </c>
      <c r="B2678" s="137" t="s">
        <v>120</v>
      </c>
      <c r="C2678" s="137" t="s">
        <v>185</v>
      </c>
      <c r="D2678" s="137" t="s">
        <v>384</v>
      </c>
      <c r="E2678" s="137">
        <v>32962</v>
      </c>
      <c r="F2678" s="137" t="s">
        <v>5</v>
      </c>
      <c r="G2678" s="137" t="s">
        <v>28</v>
      </c>
      <c r="H2678" s="137" t="s">
        <v>341</v>
      </c>
      <c r="I2678" s="137">
        <v>513856760</v>
      </c>
      <c r="J2678" s="137" t="s">
        <v>180</v>
      </c>
      <c r="K2678" s="21">
        <v>46172.424629629626</v>
      </c>
      <c r="L2678" s="21">
        <v>46174.823912037034</v>
      </c>
      <c r="M2678" s="137" t="s">
        <v>344</v>
      </c>
      <c r="N2678" s="137" t="s">
        <v>345</v>
      </c>
      <c r="O2678" s="137" t="s">
        <v>39</v>
      </c>
      <c r="P2678" s="137">
        <v>0</v>
      </c>
      <c r="Q2678" s="137" t="s">
        <v>191</v>
      </c>
      <c r="R2678" s="137" t="s">
        <v>342</v>
      </c>
    </row>
    <row r="2679" spans="1:18" s="137" customFormat="1">
      <c r="A2679" s="137" t="s">
        <v>186</v>
      </c>
      <c r="B2679" s="137" t="s">
        <v>120</v>
      </c>
      <c r="C2679" s="137" t="s">
        <v>185</v>
      </c>
      <c r="D2679" s="137" t="s">
        <v>384</v>
      </c>
      <c r="E2679" s="137">
        <v>32962</v>
      </c>
      <c r="F2679" s="137" t="s">
        <v>5</v>
      </c>
      <c r="G2679" s="137" t="s">
        <v>28</v>
      </c>
      <c r="H2679" s="137" t="s">
        <v>341</v>
      </c>
      <c r="I2679" s="137">
        <v>513856760</v>
      </c>
      <c r="J2679" s="137" t="s">
        <v>180</v>
      </c>
      <c r="K2679" s="21">
        <v>46172.424629629626</v>
      </c>
      <c r="L2679" s="21">
        <v>46174.823912037034</v>
      </c>
      <c r="M2679" s="137" t="s">
        <v>344</v>
      </c>
      <c r="N2679" s="137" t="s">
        <v>346</v>
      </c>
      <c r="O2679" s="137" t="s">
        <v>39</v>
      </c>
      <c r="P2679" s="137">
        <v>0</v>
      </c>
      <c r="Q2679" s="137" t="s">
        <v>191</v>
      </c>
      <c r="R2679" s="137" t="s">
        <v>342</v>
      </c>
    </row>
    <row r="2680" spans="1:18" s="137" customFormat="1">
      <c r="A2680" s="137" t="s">
        <v>186</v>
      </c>
      <c r="B2680" s="137" t="s">
        <v>120</v>
      </c>
      <c r="C2680" s="137" t="s">
        <v>185</v>
      </c>
      <c r="D2680" s="137" t="s">
        <v>384</v>
      </c>
      <c r="E2680" s="137">
        <v>32962</v>
      </c>
      <c r="F2680" s="137" t="s">
        <v>5</v>
      </c>
      <c r="G2680" s="137" t="s">
        <v>28</v>
      </c>
      <c r="H2680" s="137" t="s">
        <v>341</v>
      </c>
      <c r="I2680" s="137">
        <v>513856760</v>
      </c>
      <c r="J2680" s="137" t="s">
        <v>180</v>
      </c>
      <c r="K2680" s="21">
        <v>46172.424629629626</v>
      </c>
      <c r="L2680" s="21">
        <v>46174.823912037034</v>
      </c>
      <c r="M2680" s="137" t="s">
        <v>347</v>
      </c>
      <c r="N2680" s="137" t="s">
        <v>348</v>
      </c>
      <c r="O2680" s="137" t="s">
        <v>41</v>
      </c>
      <c r="P2680" s="137">
        <v>0</v>
      </c>
      <c r="Q2680" s="137" t="s">
        <v>191</v>
      </c>
      <c r="R2680" s="137" t="s">
        <v>342</v>
      </c>
    </row>
    <row r="2681" spans="1:18" s="137" customFormat="1">
      <c r="A2681" s="137" t="s">
        <v>186</v>
      </c>
      <c r="B2681" s="137" t="s">
        <v>120</v>
      </c>
      <c r="C2681" s="137" t="s">
        <v>185</v>
      </c>
      <c r="D2681" s="137" t="s">
        <v>384</v>
      </c>
      <c r="E2681" s="137">
        <v>32962</v>
      </c>
      <c r="F2681" s="137" t="s">
        <v>5</v>
      </c>
      <c r="G2681" s="137" t="s">
        <v>28</v>
      </c>
      <c r="H2681" s="137" t="s">
        <v>341</v>
      </c>
      <c r="I2681" s="137">
        <v>513856760</v>
      </c>
      <c r="J2681" s="137" t="s">
        <v>180</v>
      </c>
      <c r="K2681" s="21">
        <v>46172.424629629626</v>
      </c>
      <c r="L2681" s="21">
        <v>46174.823912037034</v>
      </c>
      <c r="M2681" s="137" t="s">
        <v>347</v>
      </c>
      <c r="N2681" s="137" t="s">
        <v>349</v>
      </c>
      <c r="O2681" s="137" t="s">
        <v>39</v>
      </c>
      <c r="P2681" s="137">
        <v>0</v>
      </c>
      <c r="Q2681" s="137" t="s">
        <v>191</v>
      </c>
      <c r="R2681" s="137" t="s">
        <v>342</v>
      </c>
    </row>
    <row r="2682" spans="1:18" s="137" customFormat="1">
      <c r="A2682" s="137" t="s">
        <v>186</v>
      </c>
      <c r="B2682" s="137" t="s">
        <v>120</v>
      </c>
      <c r="C2682" s="137" t="s">
        <v>185</v>
      </c>
      <c r="D2682" s="137" t="s">
        <v>384</v>
      </c>
      <c r="E2682" s="137">
        <v>32962</v>
      </c>
      <c r="F2682" s="137" t="s">
        <v>5</v>
      </c>
      <c r="G2682" s="137" t="s">
        <v>28</v>
      </c>
      <c r="H2682" s="137" t="s">
        <v>341</v>
      </c>
      <c r="I2682" s="137">
        <v>513856760</v>
      </c>
      <c r="J2682" s="137" t="s">
        <v>180</v>
      </c>
      <c r="K2682" s="21">
        <v>46172.424629629626</v>
      </c>
      <c r="L2682" s="21">
        <v>46174.823912037034</v>
      </c>
      <c r="M2682" s="137" t="s">
        <v>347</v>
      </c>
      <c r="N2682" s="137" t="s">
        <v>329</v>
      </c>
      <c r="O2682" s="137" t="s">
        <v>35</v>
      </c>
      <c r="P2682" s="137">
        <v>0</v>
      </c>
      <c r="Q2682" s="137" t="s">
        <v>191</v>
      </c>
      <c r="R2682" s="137" t="s">
        <v>342</v>
      </c>
    </row>
    <row r="2683" spans="1:18" s="137" customFormat="1">
      <c r="A2683" s="137" t="s">
        <v>186</v>
      </c>
      <c r="B2683" s="137" t="s">
        <v>120</v>
      </c>
      <c r="C2683" s="137" t="s">
        <v>185</v>
      </c>
      <c r="D2683" s="137" t="s">
        <v>384</v>
      </c>
      <c r="E2683" s="137">
        <v>32962</v>
      </c>
      <c r="F2683" s="137" t="s">
        <v>5</v>
      </c>
      <c r="G2683" s="137" t="s">
        <v>28</v>
      </c>
      <c r="H2683" s="137" t="s">
        <v>341</v>
      </c>
      <c r="I2683" s="137">
        <v>513856760</v>
      </c>
      <c r="J2683" s="137" t="s">
        <v>180</v>
      </c>
      <c r="K2683" s="21">
        <v>46172.424629629626</v>
      </c>
      <c r="L2683" s="21">
        <v>46174.823912037034</v>
      </c>
      <c r="M2683" s="137" t="s">
        <v>347</v>
      </c>
      <c r="N2683" s="137" t="s">
        <v>194</v>
      </c>
      <c r="O2683" s="137" t="s">
        <v>41</v>
      </c>
      <c r="P2683" s="137">
        <v>0</v>
      </c>
      <c r="Q2683" s="137" t="s">
        <v>191</v>
      </c>
      <c r="R2683" s="137" t="s">
        <v>342</v>
      </c>
    </row>
    <row r="2684" spans="1:18" s="137" customFormat="1">
      <c r="A2684" s="137" t="s">
        <v>186</v>
      </c>
      <c r="B2684" s="137" t="s">
        <v>120</v>
      </c>
      <c r="C2684" s="137" t="s">
        <v>185</v>
      </c>
      <c r="D2684" s="137" t="s">
        <v>384</v>
      </c>
      <c r="E2684" s="137">
        <v>32962</v>
      </c>
      <c r="F2684" s="137" t="s">
        <v>5</v>
      </c>
      <c r="G2684" s="137" t="s">
        <v>28</v>
      </c>
      <c r="H2684" s="137" t="s">
        <v>341</v>
      </c>
      <c r="I2684" s="137">
        <v>513856760</v>
      </c>
      <c r="J2684" s="137" t="s">
        <v>180</v>
      </c>
      <c r="K2684" s="21">
        <v>46172.424629629626</v>
      </c>
      <c r="L2684" s="21">
        <v>46174.823912037034</v>
      </c>
      <c r="M2684" s="137" t="s">
        <v>347</v>
      </c>
      <c r="N2684" s="137" t="s">
        <v>350</v>
      </c>
      <c r="O2684" s="137" t="s">
        <v>39</v>
      </c>
      <c r="P2684" s="137">
        <v>0</v>
      </c>
      <c r="Q2684" s="137" t="s">
        <v>191</v>
      </c>
      <c r="R2684" s="137" t="s">
        <v>342</v>
      </c>
    </row>
    <row r="2685" spans="1:18" s="137" customFormat="1">
      <c r="A2685" s="137" t="s">
        <v>186</v>
      </c>
      <c r="B2685" s="137" t="s">
        <v>120</v>
      </c>
      <c r="C2685" s="137" t="s">
        <v>185</v>
      </c>
      <c r="D2685" s="137" t="s">
        <v>384</v>
      </c>
      <c r="E2685" s="137">
        <v>32962</v>
      </c>
      <c r="F2685" s="137" t="s">
        <v>5</v>
      </c>
      <c r="G2685" s="137" t="s">
        <v>28</v>
      </c>
      <c r="H2685" s="137" t="s">
        <v>341</v>
      </c>
      <c r="I2685" s="137">
        <v>513856760</v>
      </c>
      <c r="J2685" s="137" t="s">
        <v>180</v>
      </c>
      <c r="K2685" s="21">
        <v>46172.424629629626</v>
      </c>
      <c r="L2685" s="21">
        <v>46174.823912037034</v>
      </c>
      <c r="M2685" s="137" t="s">
        <v>347</v>
      </c>
      <c r="N2685" s="137" t="s">
        <v>195</v>
      </c>
      <c r="O2685" s="137" t="s">
        <v>41</v>
      </c>
      <c r="P2685" s="137">
        <v>0</v>
      </c>
      <c r="Q2685" s="137" t="s">
        <v>191</v>
      </c>
      <c r="R2685" s="137" t="s">
        <v>342</v>
      </c>
    </row>
    <row r="2686" spans="1:18" s="137" customFormat="1">
      <c r="A2686" s="137" t="s">
        <v>186</v>
      </c>
      <c r="B2686" s="137" t="s">
        <v>120</v>
      </c>
      <c r="C2686" s="137" t="s">
        <v>185</v>
      </c>
      <c r="D2686" s="137" t="s">
        <v>384</v>
      </c>
      <c r="E2686" s="137">
        <v>32962</v>
      </c>
      <c r="F2686" s="137" t="s">
        <v>5</v>
      </c>
      <c r="G2686" s="137" t="s">
        <v>28</v>
      </c>
      <c r="H2686" s="137" t="s">
        <v>341</v>
      </c>
      <c r="I2686" s="137">
        <v>513856760</v>
      </c>
      <c r="J2686" s="137" t="s">
        <v>180</v>
      </c>
      <c r="K2686" s="21">
        <v>46172.424629629626</v>
      </c>
      <c r="L2686" s="21">
        <v>46174.823912037034</v>
      </c>
      <c r="M2686" s="137" t="s">
        <v>347</v>
      </c>
      <c r="N2686" s="137" t="s">
        <v>351</v>
      </c>
      <c r="O2686" s="137" t="s">
        <v>35</v>
      </c>
      <c r="P2686" s="137">
        <v>0</v>
      </c>
      <c r="Q2686" s="137" t="s">
        <v>191</v>
      </c>
      <c r="R2686" s="137" t="s">
        <v>342</v>
      </c>
    </row>
    <row r="2687" spans="1:18" s="137" customFormat="1">
      <c r="A2687" s="137" t="s">
        <v>186</v>
      </c>
      <c r="B2687" s="137" t="s">
        <v>120</v>
      </c>
      <c r="C2687" s="137" t="s">
        <v>185</v>
      </c>
      <c r="D2687" s="137" t="s">
        <v>384</v>
      </c>
      <c r="E2687" s="137">
        <v>32962</v>
      </c>
      <c r="F2687" s="137" t="s">
        <v>5</v>
      </c>
      <c r="G2687" s="137" t="s">
        <v>28</v>
      </c>
      <c r="H2687" s="137" t="s">
        <v>341</v>
      </c>
      <c r="I2687" s="137">
        <v>513856760</v>
      </c>
      <c r="J2687" s="137" t="s">
        <v>180</v>
      </c>
      <c r="K2687" s="21">
        <v>46172.424629629626</v>
      </c>
      <c r="L2687" s="21">
        <v>46174.823912037034</v>
      </c>
      <c r="M2687" s="137" t="s">
        <v>347</v>
      </c>
      <c r="N2687" s="137" t="s">
        <v>196</v>
      </c>
      <c r="O2687" s="137" t="s">
        <v>41</v>
      </c>
      <c r="P2687" s="137">
        <v>0</v>
      </c>
      <c r="Q2687" s="137" t="s">
        <v>191</v>
      </c>
      <c r="R2687" s="137" t="s">
        <v>342</v>
      </c>
    </row>
    <row r="2688" spans="1:18" s="137" customFormat="1">
      <c r="A2688" s="137" t="s">
        <v>186</v>
      </c>
      <c r="B2688" s="137" t="s">
        <v>120</v>
      </c>
      <c r="C2688" s="137" t="s">
        <v>185</v>
      </c>
      <c r="D2688" s="137" t="s">
        <v>384</v>
      </c>
      <c r="E2688" s="137">
        <v>32962</v>
      </c>
      <c r="F2688" s="137" t="s">
        <v>5</v>
      </c>
      <c r="G2688" s="137" t="s">
        <v>28</v>
      </c>
      <c r="H2688" s="137" t="s">
        <v>341</v>
      </c>
      <c r="I2688" s="137">
        <v>513856760</v>
      </c>
      <c r="J2688" s="137" t="s">
        <v>180</v>
      </c>
      <c r="K2688" s="21">
        <v>46172.424629629626</v>
      </c>
      <c r="L2688" s="21">
        <v>46174.823912037034</v>
      </c>
      <c r="M2688" s="137" t="s">
        <v>352</v>
      </c>
      <c r="N2688" s="137" t="s">
        <v>352</v>
      </c>
      <c r="O2688" s="137" t="s">
        <v>35</v>
      </c>
      <c r="P2688" s="137">
        <v>0</v>
      </c>
      <c r="Q2688" s="137" t="s">
        <v>191</v>
      </c>
      <c r="R2688" s="137" t="s">
        <v>342</v>
      </c>
    </row>
    <row r="2689" spans="1:19" s="137" customFormat="1">
      <c r="A2689" s="137" t="s">
        <v>186</v>
      </c>
      <c r="B2689" s="137" t="s">
        <v>120</v>
      </c>
      <c r="C2689" s="137" t="s">
        <v>185</v>
      </c>
      <c r="D2689" s="137" t="s">
        <v>384</v>
      </c>
      <c r="E2689" s="137">
        <v>32962</v>
      </c>
      <c r="F2689" s="137" t="s">
        <v>5</v>
      </c>
      <c r="G2689" s="137" t="s">
        <v>28</v>
      </c>
      <c r="H2689" s="137" t="s">
        <v>341</v>
      </c>
      <c r="I2689" s="137">
        <v>513856760</v>
      </c>
      <c r="J2689" s="137" t="s">
        <v>180</v>
      </c>
      <c r="K2689" s="21">
        <v>46172.424629629626</v>
      </c>
      <c r="L2689" s="21">
        <v>46174.823912037034</v>
      </c>
      <c r="M2689" s="137" t="s">
        <v>353</v>
      </c>
      <c r="N2689" s="137" t="s">
        <v>197</v>
      </c>
      <c r="O2689" s="137" t="s">
        <v>41</v>
      </c>
      <c r="P2689" s="137">
        <v>0</v>
      </c>
      <c r="Q2689" s="137" t="s">
        <v>191</v>
      </c>
      <c r="R2689" s="137" t="s">
        <v>342</v>
      </c>
    </row>
    <row r="2690" spans="1:19" s="137" customFormat="1">
      <c r="A2690" s="137" t="s">
        <v>186</v>
      </c>
      <c r="B2690" s="137" t="s">
        <v>120</v>
      </c>
      <c r="C2690" s="137" t="s">
        <v>185</v>
      </c>
      <c r="D2690" s="137" t="s">
        <v>384</v>
      </c>
      <c r="E2690" s="137">
        <v>32962</v>
      </c>
      <c r="F2690" s="137" t="s">
        <v>5</v>
      </c>
      <c r="G2690" s="137" t="s">
        <v>28</v>
      </c>
      <c r="H2690" s="137" t="s">
        <v>341</v>
      </c>
      <c r="I2690" s="137">
        <v>513856760</v>
      </c>
      <c r="J2690" s="137" t="s">
        <v>180</v>
      </c>
      <c r="K2690" s="21">
        <v>46172.424629629626</v>
      </c>
      <c r="L2690" s="21">
        <v>46174.823912037034</v>
      </c>
      <c r="M2690" s="137" t="s">
        <v>353</v>
      </c>
      <c r="N2690" s="137" t="s">
        <v>330</v>
      </c>
      <c r="O2690" s="137" t="s">
        <v>41</v>
      </c>
      <c r="P2690" s="137">
        <v>0</v>
      </c>
      <c r="Q2690" s="137" t="s">
        <v>191</v>
      </c>
      <c r="R2690" s="137" t="s">
        <v>342</v>
      </c>
    </row>
    <row r="2691" spans="1:19" s="137" customFormat="1">
      <c r="A2691" s="137" t="s">
        <v>186</v>
      </c>
      <c r="B2691" s="137" t="s">
        <v>120</v>
      </c>
      <c r="C2691" s="137" t="s">
        <v>185</v>
      </c>
      <c r="D2691" s="137" t="s">
        <v>384</v>
      </c>
      <c r="E2691" s="137">
        <v>32962</v>
      </c>
      <c r="F2691" s="137" t="s">
        <v>5</v>
      </c>
      <c r="G2691" s="137" t="s">
        <v>28</v>
      </c>
      <c r="H2691" s="137" t="s">
        <v>341</v>
      </c>
      <c r="I2691" s="137">
        <v>513856760</v>
      </c>
      <c r="J2691" s="137" t="s">
        <v>180</v>
      </c>
      <c r="K2691" s="21">
        <v>46172.424629629626</v>
      </c>
      <c r="L2691" s="21">
        <v>46174.823912037034</v>
      </c>
      <c r="M2691" s="137" t="s">
        <v>353</v>
      </c>
      <c r="N2691" s="137" t="s">
        <v>354</v>
      </c>
      <c r="O2691" s="137" t="s">
        <v>39</v>
      </c>
      <c r="P2691" s="137">
        <v>0</v>
      </c>
      <c r="Q2691" s="137" t="s">
        <v>191</v>
      </c>
      <c r="R2691" s="137" t="s">
        <v>342</v>
      </c>
    </row>
    <row r="2692" spans="1:19" s="137" customFormat="1">
      <c r="A2692" s="137" t="s">
        <v>186</v>
      </c>
      <c r="B2692" s="137" t="s">
        <v>120</v>
      </c>
      <c r="C2692" s="137" t="s">
        <v>185</v>
      </c>
      <c r="D2692" s="137" t="s">
        <v>384</v>
      </c>
      <c r="E2692" s="137">
        <v>32962</v>
      </c>
      <c r="F2692" s="137" t="s">
        <v>5</v>
      </c>
      <c r="G2692" s="137" t="s">
        <v>28</v>
      </c>
      <c r="H2692" s="137" t="s">
        <v>341</v>
      </c>
      <c r="I2692" s="137">
        <v>513856760</v>
      </c>
      <c r="J2692" s="137" t="s">
        <v>180</v>
      </c>
      <c r="K2692" s="21">
        <v>46172.424629629626</v>
      </c>
      <c r="L2692" s="21">
        <v>46174.823912037034</v>
      </c>
      <c r="M2692" s="137" t="s">
        <v>353</v>
      </c>
      <c r="N2692" s="137" t="s">
        <v>355</v>
      </c>
      <c r="O2692" s="137" t="s">
        <v>35</v>
      </c>
      <c r="P2692" s="137">
        <v>0</v>
      </c>
      <c r="Q2692" s="137" t="s">
        <v>191</v>
      </c>
      <c r="R2692" s="137" t="s">
        <v>342</v>
      </c>
    </row>
    <row r="2693" spans="1:19" s="137" customFormat="1">
      <c r="A2693" s="137" t="s">
        <v>186</v>
      </c>
      <c r="B2693" s="137" t="s">
        <v>120</v>
      </c>
      <c r="C2693" s="137" t="s">
        <v>185</v>
      </c>
      <c r="D2693" s="137" t="s">
        <v>384</v>
      </c>
      <c r="E2693" s="137">
        <v>32962</v>
      </c>
      <c r="F2693" s="137" t="s">
        <v>5</v>
      </c>
      <c r="G2693" s="137" t="s">
        <v>28</v>
      </c>
      <c r="H2693" s="137" t="s">
        <v>341</v>
      </c>
      <c r="I2693" s="137">
        <v>513856760</v>
      </c>
      <c r="J2693" s="137" t="s">
        <v>180</v>
      </c>
      <c r="K2693" s="21">
        <v>46172.424629629626</v>
      </c>
      <c r="L2693" s="21">
        <v>46174.823912037034</v>
      </c>
      <c r="M2693" s="137" t="s">
        <v>353</v>
      </c>
      <c r="N2693" s="137" t="s">
        <v>356</v>
      </c>
      <c r="O2693" s="137" t="s">
        <v>39</v>
      </c>
      <c r="P2693" s="137">
        <v>0</v>
      </c>
      <c r="Q2693" s="137" t="s">
        <v>191</v>
      </c>
      <c r="R2693" s="137" t="s">
        <v>342</v>
      </c>
    </row>
    <row r="2694" spans="1:19" s="137" customFormat="1">
      <c r="A2694" s="137" t="s">
        <v>186</v>
      </c>
      <c r="B2694" s="137" t="s">
        <v>120</v>
      </c>
      <c r="C2694" s="137" t="s">
        <v>185</v>
      </c>
      <c r="D2694" s="137" t="s">
        <v>384</v>
      </c>
      <c r="E2694" s="137">
        <v>32962</v>
      </c>
      <c r="F2694" s="137" t="s">
        <v>5</v>
      </c>
      <c r="G2694" s="137" t="s">
        <v>28</v>
      </c>
      <c r="H2694" s="137" t="s">
        <v>341</v>
      </c>
      <c r="I2694" s="137">
        <v>513856760</v>
      </c>
      <c r="J2694" s="137" t="s">
        <v>180</v>
      </c>
      <c r="K2694" s="21">
        <v>46172.424629629626</v>
      </c>
      <c r="L2694" s="21">
        <v>46174.823912037034</v>
      </c>
      <c r="M2694" s="137" t="s">
        <v>353</v>
      </c>
      <c r="N2694" s="137" t="s">
        <v>357</v>
      </c>
      <c r="O2694" s="137" t="s">
        <v>39</v>
      </c>
      <c r="P2694" s="137">
        <v>0</v>
      </c>
      <c r="Q2694" s="137" t="s">
        <v>191</v>
      </c>
      <c r="R2694" s="137" t="s">
        <v>342</v>
      </c>
    </row>
    <row r="2695" spans="1:19" s="137" customFormat="1">
      <c r="A2695" s="137" t="s">
        <v>186</v>
      </c>
      <c r="B2695" s="137" t="s">
        <v>120</v>
      </c>
      <c r="C2695" s="137" t="s">
        <v>185</v>
      </c>
      <c r="D2695" s="137" t="s">
        <v>384</v>
      </c>
      <c r="E2695" s="137">
        <v>32962</v>
      </c>
      <c r="F2695" s="137" t="s">
        <v>5</v>
      </c>
      <c r="G2695" s="137" t="s">
        <v>28</v>
      </c>
      <c r="H2695" s="137" t="s">
        <v>341</v>
      </c>
      <c r="I2695" s="137">
        <v>513856760</v>
      </c>
      <c r="J2695" s="137" t="s">
        <v>180</v>
      </c>
      <c r="K2695" s="21">
        <v>46172.424629629626</v>
      </c>
      <c r="L2695" s="21">
        <v>46174.823912037034</v>
      </c>
      <c r="M2695" s="137" t="s">
        <v>358</v>
      </c>
      <c r="N2695" s="137" t="s">
        <v>359</v>
      </c>
      <c r="O2695" s="137" t="s">
        <v>39</v>
      </c>
      <c r="P2695" s="137">
        <v>0</v>
      </c>
      <c r="Q2695" s="137" t="s">
        <v>191</v>
      </c>
      <c r="R2695" s="137" t="s">
        <v>342</v>
      </c>
    </row>
    <row r="2696" spans="1:19" s="137" customFormat="1">
      <c r="A2696" s="137" t="s">
        <v>186</v>
      </c>
      <c r="B2696" s="137" t="s">
        <v>120</v>
      </c>
      <c r="C2696" s="137" t="s">
        <v>185</v>
      </c>
      <c r="D2696" s="137" t="s">
        <v>384</v>
      </c>
      <c r="E2696" s="137">
        <v>32962</v>
      </c>
      <c r="F2696" s="137" t="s">
        <v>5</v>
      </c>
      <c r="G2696" s="137" t="s">
        <v>28</v>
      </c>
      <c r="H2696" s="137" t="s">
        <v>341</v>
      </c>
      <c r="I2696" s="137">
        <v>513856760</v>
      </c>
      <c r="J2696" s="137" t="s">
        <v>180</v>
      </c>
      <c r="K2696" s="21">
        <v>46172.424629629626</v>
      </c>
      <c r="L2696" s="21">
        <v>46174.823912037034</v>
      </c>
      <c r="M2696" s="137" t="s">
        <v>358</v>
      </c>
      <c r="N2696" s="137" t="s">
        <v>360</v>
      </c>
      <c r="O2696" s="137" t="s">
        <v>35</v>
      </c>
      <c r="P2696" s="137">
        <v>0</v>
      </c>
      <c r="Q2696" s="137" t="s">
        <v>191</v>
      </c>
      <c r="R2696" s="137" t="s">
        <v>342</v>
      </c>
    </row>
    <row r="2697" spans="1:19" s="137" customFormat="1">
      <c r="A2697" s="137" t="s">
        <v>186</v>
      </c>
      <c r="B2697" s="137" t="s">
        <v>120</v>
      </c>
      <c r="C2697" s="137" t="s">
        <v>185</v>
      </c>
      <c r="D2697" s="137" t="s">
        <v>384</v>
      </c>
      <c r="E2697" s="137">
        <v>32962</v>
      </c>
      <c r="F2697" s="137" t="s">
        <v>5</v>
      </c>
      <c r="G2697" s="137" t="s">
        <v>28</v>
      </c>
      <c r="H2697" s="137" t="s">
        <v>341</v>
      </c>
      <c r="I2697" s="137">
        <v>513856760</v>
      </c>
      <c r="J2697" s="137" t="s">
        <v>180</v>
      </c>
      <c r="K2697" s="21">
        <v>46172.424629629626</v>
      </c>
      <c r="L2697" s="21">
        <v>46174.823912037034</v>
      </c>
      <c r="M2697" s="137" t="s">
        <v>358</v>
      </c>
      <c r="N2697" s="137" t="s">
        <v>361</v>
      </c>
      <c r="O2697" s="137" t="s">
        <v>41</v>
      </c>
      <c r="P2697" s="137">
        <v>0</v>
      </c>
      <c r="Q2697" s="137" t="s">
        <v>191</v>
      </c>
      <c r="R2697" s="137" t="s">
        <v>342</v>
      </c>
    </row>
    <row r="2698" spans="1:19" s="137" customFormat="1">
      <c r="A2698" s="137" t="s">
        <v>186</v>
      </c>
      <c r="B2698" s="137" t="s">
        <v>120</v>
      </c>
      <c r="C2698" s="137" t="s">
        <v>185</v>
      </c>
      <c r="D2698" s="137" t="s">
        <v>384</v>
      </c>
      <c r="E2698" s="137">
        <v>32962</v>
      </c>
      <c r="F2698" s="137" t="s">
        <v>5</v>
      </c>
      <c r="G2698" s="137" t="s">
        <v>28</v>
      </c>
      <c r="H2698" s="137" t="s">
        <v>341</v>
      </c>
      <c r="I2698" s="137">
        <v>513856760</v>
      </c>
      <c r="J2698" s="137" t="s">
        <v>180</v>
      </c>
      <c r="K2698" s="21">
        <v>46172.424629629626</v>
      </c>
      <c r="L2698" s="21">
        <v>46174.823912037034</v>
      </c>
      <c r="M2698" s="137" t="s">
        <v>362</v>
      </c>
      <c r="N2698" s="137" t="s">
        <v>363</v>
      </c>
      <c r="O2698" s="137" t="s">
        <v>37</v>
      </c>
      <c r="P2698" s="137">
        <v>0</v>
      </c>
      <c r="Q2698" s="137" t="s">
        <v>191</v>
      </c>
      <c r="R2698" s="137" t="s">
        <v>342</v>
      </c>
    </row>
    <row r="2699" spans="1:19" s="137" customFormat="1">
      <c r="A2699" s="137" t="s">
        <v>186</v>
      </c>
      <c r="B2699" s="137" t="s">
        <v>120</v>
      </c>
      <c r="C2699" s="137" t="s">
        <v>185</v>
      </c>
      <c r="D2699" s="137" t="s">
        <v>384</v>
      </c>
      <c r="E2699" s="137">
        <v>32962</v>
      </c>
      <c r="F2699" s="137" t="s">
        <v>5</v>
      </c>
      <c r="G2699" s="137" t="s">
        <v>28</v>
      </c>
      <c r="H2699" s="137" t="s">
        <v>341</v>
      </c>
      <c r="I2699" s="137">
        <v>513856760</v>
      </c>
      <c r="J2699" s="137" t="s">
        <v>180</v>
      </c>
      <c r="K2699" s="21">
        <v>46172.424629629626</v>
      </c>
      <c r="L2699" s="21">
        <v>46174.823912037034</v>
      </c>
      <c r="M2699" s="137" t="s">
        <v>364</v>
      </c>
      <c r="N2699" s="137" t="s">
        <v>365</v>
      </c>
      <c r="O2699" s="137" t="s">
        <v>35</v>
      </c>
      <c r="P2699" s="137">
        <v>0</v>
      </c>
      <c r="Q2699" s="137" t="s">
        <v>191</v>
      </c>
      <c r="R2699" s="137" t="s">
        <v>342</v>
      </c>
    </row>
    <row r="2700" spans="1:19" s="137" customFormat="1">
      <c r="A2700" s="137" t="s">
        <v>186</v>
      </c>
      <c r="B2700" s="137" t="s">
        <v>120</v>
      </c>
      <c r="C2700" s="137" t="s">
        <v>185</v>
      </c>
      <c r="D2700" s="137" t="s">
        <v>384</v>
      </c>
      <c r="E2700" s="137">
        <v>32962</v>
      </c>
      <c r="F2700" s="137" t="s">
        <v>5</v>
      </c>
      <c r="G2700" s="137" t="s">
        <v>28</v>
      </c>
      <c r="H2700" s="137" t="s">
        <v>341</v>
      </c>
      <c r="I2700" s="137">
        <v>513856760</v>
      </c>
      <c r="J2700" s="137" t="s">
        <v>180</v>
      </c>
      <c r="K2700" s="21">
        <v>46172.424629629626</v>
      </c>
      <c r="L2700" s="21">
        <v>46174.823912037034</v>
      </c>
      <c r="M2700" s="137" t="s">
        <v>364</v>
      </c>
      <c r="N2700" s="137" t="s">
        <v>366</v>
      </c>
      <c r="O2700" s="137" t="s">
        <v>35</v>
      </c>
      <c r="P2700" s="137">
        <v>0</v>
      </c>
      <c r="Q2700" s="137" t="s">
        <v>191</v>
      </c>
      <c r="R2700" s="137" t="s">
        <v>342</v>
      </c>
    </row>
    <row r="2701" spans="1:19" s="137" customFormat="1">
      <c r="A2701" s="137" t="s">
        <v>186</v>
      </c>
      <c r="B2701" s="137" t="s">
        <v>120</v>
      </c>
      <c r="C2701" s="137" t="s">
        <v>185</v>
      </c>
      <c r="D2701" s="137" t="s">
        <v>384</v>
      </c>
      <c r="E2701" s="137">
        <v>32962</v>
      </c>
      <c r="F2701" s="137" t="s">
        <v>5</v>
      </c>
      <c r="G2701" s="137" t="s">
        <v>28</v>
      </c>
      <c r="H2701" s="137" t="s">
        <v>341</v>
      </c>
      <c r="I2701" s="137">
        <v>513856760</v>
      </c>
      <c r="J2701" s="137" t="s">
        <v>180</v>
      </c>
      <c r="K2701" s="21">
        <v>46172.424629629626</v>
      </c>
      <c r="L2701" s="21">
        <v>46174.823912037034</v>
      </c>
      <c r="M2701" s="137" t="s">
        <v>364</v>
      </c>
      <c r="N2701" s="137" t="s">
        <v>367</v>
      </c>
      <c r="O2701" s="137" t="s">
        <v>41</v>
      </c>
      <c r="P2701" s="137">
        <v>0</v>
      </c>
      <c r="Q2701" s="137" t="s">
        <v>191</v>
      </c>
      <c r="R2701" s="137" t="s">
        <v>342</v>
      </c>
    </row>
    <row r="2702" spans="1:19" s="137" customFormat="1">
      <c r="A2702" s="137" t="s">
        <v>186</v>
      </c>
      <c r="B2702" s="137" t="s">
        <v>10</v>
      </c>
      <c r="C2702" s="137" t="s">
        <v>185</v>
      </c>
      <c r="D2702" s="137" t="s">
        <v>311</v>
      </c>
      <c r="E2702" s="137">
        <v>33279</v>
      </c>
      <c r="F2702" s="137" t="s">
        <v>5</v>
      </c>
      <c r="G2702" s="137" t="s">
        <v>28</v>
      </c>
      <c r="H2702" s="137" t="s">
        <v>341</v>
      </c>
      <c r="I2702" s="137">
        <v>514015547</v>
      </c>
      <c r="J2702" s="137" t="s">
        <v>224</v>
      </c>
      <c r="K2702" s="21">
        <v>46172.366562499999</v>
      </c>
      <c r="L2702" s="21">
        <v>46174.826053240744</v>
      </c>
      <c r="M2702" s="137" t="s">
        <v>287</v>
      </c>
      <c r="N2702" s="137" t="s">
        <v>287</v>
      </c>
      <c r="O2702" s="137" t="s">
        <v>35</v>
      </c>
      <c r="P2702" s="137">
        <v>0</v>
      </c>
      <c r="Q2702" s="137" t="s">
        <v>191</v>
      </c>
      <c r="R2702" s="137" t="s">
        <v>342</v>
      </c>
      <c r="S2702" s="137" t="s">
        <v>181</v>
      </c>
    </row>
    <row r="2703" spans="1:19" s="137" customFormat="1">
      <c r="A2703" s="137" t="s">
        <v>186</v>
      </c>
      <c r="B2703" s="137" t="s">
        <v>10</v>
      </c>
      <c r="C2703" s="137" t="s">
        <v>185</v>
      </c>
      <c r="D2703" s="137" t="s">
        <v>311</v>
      </c>
      <c r="E2703" s="137">
        <v>33279</v>
      </c>
      <c r="F2703" s="137" t="s">
        <v>5</v>
      </c>
      <c r="G2703" s="137" t="s">
        <v>28</v>
      </c>
      <c r="H2703" s="137" t="s">
        <v>341</v>
      </c>
      <c r="I2703" s="137">
        <v>514015547</v>
      </c>
      <c r="J2703" s="137" t="s">
        <v>224</v>
      </c>
      <c r="K2703" s="21">
        <v>46172.366562499999</v>
      </c>
      <c r="L2703" s="21">
        <v>46174.826053240744</v>
      </c>
      <c r="M2703" s="137" t="s">
        <v>343</v>
      </c>
      <c r="N2703" s="137" t="s">
        <v>288</v>
      </c>
      <c r="O2703" s="137" t="s">
        <v>39</v>
      </c>
      <c r="P2703" s="137">
        <v>0</v>
      </c>
      <c r="Q2703" s="137" t="s">
        <v>191</v>
      </c>
      <c r="R2703" s="137" t="s">
        <v>342</v>
      </c>
      <c r="S2703" s="137" t="s">
        <v>181</v>
      </c>
    </row>
    <row r="2704" spans="1:19" s="137" customFormat="1">
      <c r="A2704" s="137" t="s">
        <v>186</v>
      </c>
      <c r="B2704" s="137" t="s">
        <v>10</v>
      </c>
      <c r="C2704" s="137" t="s">
        <v>185</v>
      </c>
      <c r="D2704" s="137" t="s">
        <v>311</v>
      </c>
      <c r="E2704" s="137">
        <v>33279</v>
      </c>
      <c r="F2704" s="137" t="s">
        <v>5</v>
      </c>
      <c r="G2704" s="137" t="s">
        <v>28</v>
      </c>
      <c r="H2704" s="137" t="s">
        <v>341</v>
      </c>
      <c r="I2704" s="137">
        <v>514015547</v>
      </c>
      <c r="J2704" s="137" t="s">
        <v>224</v>
      </c>
      <c r="K2704" s="21">
        <v>46172.366562499999</v>
      </c>
      <c r="L2704" s="21">
        <v>46174.826053240744</v>
      </c>
      <c r="M2704" s="137" t="s">
        <v>343</v>
      </c>
      <c r="N2704" s="137" t="s">
        <v>193</v>
      </c>
      <c r="O2704" s="137" t="s">
        <v>35</v>
      </c>
      <c r="P2704" s="137">
        <v>0</v>
      </c>
      <c r="Q2704" s="137" t="s">
        <v>191</v>
      </c>
      <c r="R2704" s="137" t="s">
        <v>342</v>
      </c>
      <c r="S2704" s="137" t="s">
        <v>181</v>
      </c>
    </row>
    <row r="2705" spans="1:19" s="137" customFormat="1">
      <c r="A2705" s="137" t="s">
        <v>186</v>
      </c>
      <c r="B2705" s="137" t="s">
        <v>10</v>
      </c>
      <c r="C2705" s="137" t="s">
        <v>185</v>
      </c>
      <c r="D2705" s="137" t="s">
        <v>311</v>
      </c>
      <c r="E2705" s="137">
        <v>33279</v>
      </c>
      <c r="F2705" s="137" t="s">
        <v>5</v>
      </c>
      <c r="G2705" s="137" t="s">
        <v>28</v>
      </c>
      <c r="H2705" s="137" t="s">
        <v>341</v>
      </c>
      <c r="I2705" s="137">
        <v>514015547</v>
      </c>
      <c r="J2705" s="137" t="s">
        <v>224</v>
      </c>
      <c r="K2705" s="21">
        <v>46172.366562499999</v>
      </c>
      <c r="L2705" s="21">
        <v>46174.826053240744</v>
      </c>
      <c r="M2705" s="137" t="s">
        <v>344</v>
      </c>
      <c r="N2705" s="137" t="s">
        <v>345</v>
      </c>
      <c r="O2705" s="137" t="s">
        <v>39</v>
      </c>
      <c r="P2705" s="137">
        <v>0</v>
      </c>
      <c r="Q2705" s="137" t="s">
        <v>191</v>
      </c>
      <c r="R2705" s="137" t="s">
        <v>342</v>
      </c>
      <c r="S2705" s="137" t="s">
        <v>181</v>
      </c>
    </row>
    <row r="2706" spans="1:19" s="137" customFormat="1">
      <c r="A2706" s="137" t="s">
        <v>186</v>
      </c>
      <c r="B2706" s="137" t="s">
        <v>10</v>
      </c>
      <c r="C2706" s="137" t="s">
        <v>185</v>
      </c>
      <c r="D2706" s="137" t="s">
        <v>311</v>
      </c>
      <c r="E2706" s="137">
        <v>33279</v>
      </c>
      <c r="F2706" s="137" t="s">
        <v>5</v>
      </c>
      <c r="G2706" s="137" t="s">
        <v>28</v>
      </c>
      <c r="H2706" s="137" t="s">
        <v>341</v>
      </c>
      <c r="I2706" s="137">
        <v>514015547</v>
      </c>
      <c r="J2706" s="137" t="s">
        <v>224</v>
      </c>
      <c r="K2706" s="21">
        <v>46172.366562499999</v>
      </c>
      <c r="L2706" s="21">
        <v>46174.826053240744</v>
      </c>
      <c r="M2706" s="137" t="s">
        <v>344</v>
      </c>
      <c r="N2706" s="137" t="s">
        <v>346</v>
      </c>
      <c r="O2706" s="137" t="s">
        <v>39</v>
      </c>
      <c r="P2706" s="137">
        <v>0</v>
      </c>
      <c r="Q2706" s="137" t="s">
        <v>191</v>
      </c>
      <c r="R2706" s="137" t="s">
        <v>342</v>
      </c>
      <c r="S2706" s="137" t="s">
        <v>181</v>
      </c>
    </row>
    <row r="2707" spans="1:19" s="137" customFormat="1">
      <c r="A2707" s="137" t="s">
        <v>186</v>
      </c>
      <c r="B2707" s="137" t="s">
        <v>10</v>
      </c>
      <c r="C2707" s="137" t="s">
        <v>185</v>
      </c>
      <c r="D2707" s="137" t="s">
        <v>311</v>
      </c>
      <c r="E2707" s="137">
        <v>33279</v>
      </c>
      <c r="F2707" s="137" t="s">
        <v>5</v>
      </c>
      <c r="G2707" s="137" t="s">
        <v>28</v>
      </c>
      <c r="H2707" s="137" t="s">
        <v>341</v>
      </c>
      <c r="I2707" s="137">
        <v>514015547</v>
      </c>
      <c r="J2707" s="137" t="s">
        <v>224</v>
      </c>
      <c r="K2707" s="21">
        <v>46172.366562499999</v>
      </c>
      <c r="L2707" s="21">
        <v>46174.826053240744</v>
      </c>
      <c r="M2707" s="137" t="s">
        <v>347</v>
      </c>
      <c r="N2707" s="137" t="s">
        <v>348</v>
      </c>
      <c r="O2707" s="137" t="s">
        <v>41</v>
      </c>
      <c r="P2707" s="137">
        <v>0</v>
      </c>
      <c r="Q2707" s="137" t="s">
        <v>191</v>
      </c>
      <c r="R2707" s="137" t="s">
        <v>342</v>
      </c>
      <c r="S2707" s="137" t="s">
        <v>181</v>
      </c>
    </row>
    <row r="2708" spans="1:19" s="137" customFormat="1">
      <c r="A2708" s="137" t="s">
        <v>186</v>
      </c>
      <c r="B2708" s="137" t="s">
        <v>10</v>
      </c>
      <c r="C2708" s="137" t="s">
        <v>185</v>
      </c>
      <c r="D2708" s="137" t="s">
        <v>311</v>
      </c>
      <c r="E2708" s="137">
        <v>33279</v>
      </c>
      <c r="F2708" s="137" t="s">
        <v>5</v>
      </c>
      <c r="G2708" s="137" t="s">
        <v>28</v>
      </c>
      <c r="H2708" s="137" t="s">
        <v>341</v>
      </c>
      <c r="I2708" s="137">
        <v>514015547</v>
      </c>
      <c r="J2708" s="137" t="s">
        <v>224</v>
      </c>
      <c r="K2708" s="21">
        <v>46172.366562499999</v>
      </c>
      <c r="L2708" s="21">
        <v>46174.826053240744</v>
      </c>
      <c r="M2708" s="137" t="s">
        <v>347</v>
      </c>
      <c r="N2708" s="137" t="s">
        <v>349</v>
      </c>
      <c r="O2708" s="137" t="s">
        <v>39</v>
      </c>
      <c r="P2708" s="137">
        <v>0</v>
      </c>
      <c r="Q2708" s="137" t="s">
        <v>191</v>
      </c>
      <c r="R2708" s="137" t="s">
        <v>342</v>
      </c>
      <c r="S2708" s="137" t="s">
        <v>181</v>
      </c>
    </row>
    <row r="2709" spans="1:19" s="137" customFormat="1">
      <c r="A2709" s="137" t="s">
        <v>186</v>
      </c>
      <c r="B2709" s="137" t="s">
        <v>10</v>
      </c>
      <c r="C2709" s="137" t="s">
        <v>185</v>
      </c>
      <c r="D2709" s="137" t="s">
        <v>311</v>
      </c>
      <c r="E2709" s="137">
        <v>33279</v>
      </c>
      <c r="F2709" s="137" t="s">
        <v>5</v>
      </c>
      <c r="G2709" s="137" t="s">
        <v>28</v>
      </c>
      <c r="H2709" s="137" t="s">
        <v>341</v>
      </c>
      <c r="I2709" s="137">
        <v>514015547</v>
      </c>
      <c r="J2709" s="137" t="s">
        <v>224</v>
      </c>
      <c r="K2709" s="21">
        <v>46172.366562499999</v>
      </c>
      <c r="L2709" s="21">
        <v>46174.826053240744</v>
      </c>
      <c r="M2709" s="137" t="s">
        <v>347</v>
      </c>
      <c r="N2709" s="137" t="s">
        <v>329</v>
      </c>
      <c r="O2709" s="137" t="s">
        <v>35</v>
      </c>
      <c r="P2709" s="137">
        <v>0</v>
      </c>
      <c r="Q2709" s="137" t="s">
        <v>191</v>
      </c>
      <c r="R2709" s="137" t="s">
        <v>342</v>
      </c>
      <c r="S2709" s="137" t="s">
        <v>181</v>
      </c>
    </row>
    <row r="2710" spans="1:19" s="137" customFormat="1">
      <c r="A2710" s="137" t="s">
        <v>186</v>
      </c>
      <c r="B2710" s="137" t="s">
        <v>10</v>
      </c>
      <c r="C2710" s="137" t="s">
        <v>185</v>
      </c>
      <c r="D2710" s="137" t="s">
        <v>311</v>
      </c>
      <c r="E2710" s="137">
        <v>33279</v>
      </c>
      <c r="F2710" s="137" t="s">
        <v>5</v>
      </c>
      <c r="G2710" s="137" t="s">
        <v>28</v>
      </c>
      <c r="H2710" s="137" t="s">
        <v>341</v>
      </c>
      <c r="I2710" s="137">
        <v>514015547</v>
      </c>
      <c r="J2710" s="137" t="s">
        <v>224</v>
      </c>
      <c r="K2710" s="21">
        <v>46172.366562499999</v>
      </c>
      <c r="L2710" s="21">
        <v>46174.826053240744</v>
      </c>
      <c r="M2710" s="137" t="s">
        <v>347</v>
      </c>
      <c r="N2710" s="137" t="s">
        <v>194</v>
      </c>
      <c r="O2710" s="137" t="s">
        <v>41</v>
      </c>
      <c r="P2710" s="137">
        <v>0</v>
      </c>
      <c r="Q2710" s="137" t="s">
        <v>191</v>
      </c>
      <c r="R2710" s="137" t="s">
        <v>342</v>
      </c>
      <c r="S2710" s="137" t="s">
        <v>181</v>
      </c>
    </row>
    <row r="2711" spans="1:19" s="137" customFormat="1">
      <c r="A2711" s="137" t="s">
        <v>186</v>
      </c>
      <c r="B2711" s="137" t="s">
        <v>10</v>
      </c>
      <c r="C2711" s="137" t="s">
        <v>185</v>
      </c>
      <c r="D2711" s="137" t="s">
        <v>311</v>
      </c>
      <c r="E2711" s="137">
        <v>33279</v>
      </c>
      <c r="F2711" s="137" t="s">
        <v>5</v>
      </c>
      <c r="G2711" s="137" t="s">
        <v>28</v>
      </c>
      <c r="H2711" s="137" t="s">
        <v>341</v>
      </c>
      <c r="I2711" s="137">
        <v>514015547</v>
      </c>
      <c r="J2711" s="137" t="s">
        <v>224</v>
      </c>
      <c r="K2711" s="21">
        <v>46172.366562499999</v>
      </c>
      <c r="L2711" s="21">
        <v>46174.826053240744</v>
      </c>
      <c r="M2711" s="137" t="s">
        <v>347</v>
      </c>
      <c r="N2711" s="137" t="s">
        <v>350</v>
      </c>
      <c r="O2711" s="137" t="s">
        <v>39</v>
      </c>
      <c r="P2711" s="137">
        <v>0</v>
      </c>
      <c r="Q2711" s="137" t="s">
        <v>191</v>
      </c>
      <c r="R2711" s="137" t="s">
        <v>342</v>
      </c>
      <c r="S2711" s="137" t="s">
        <v>181</v>
      </c>
    </row>
    <row r="2712" spans="1:19" s="137" customFormat="1">
      <c r="A2712" s="137" t="s">
        <v>186</v>
      </c>
      <c r="B2712" s="137" t="s">
        <v>10</v>
      </c>
      <c r="C2712" s="137" t="s">
        <v>185</v>
      </c>
      <c r="D2712" s="137" t="s">
        <v>311</v>
      </c>
      <c r="E2712" s="137">
        <v>33279</v>
      </c>
      <c r="F2712" s="137" t="s">
        <v>5</v>
      </c>
      <c r="G2712" s="137" t="s">
        <v>28</v>
      </c>
      <c r="H2712" s="137" t="s">
        <v>341</v>
      </c>
      <c r="I2712" s="137">
        <v>514015547</v>
      </c>
      <c r="J2712" s="137" t="s">
        <v>224</v>
      </c>
      <c r="K2712" s="21">
        <v>46172.366562499999</v>
      </c>
      <c r="L2712" s="21">
        <v>46174.826053240744</v>
      </c>
      <c r="M2712" s="137" t="s">
        <v>347</v>
      </c>
      <c r="N2712" s="137" t="s">
        <v>195</v>
      </c>
      <c r="O2712" s="137" t="s">
        <v>41</v>
      </c>
      <c r="P2712" s="137">
        <v>0</v>
      </c>
      <c r="Q2712" s="137" t="s">
        <v>191</v>
      </c>
      <c r="R2712" s="137" t="s">
        <v>342</v>
      </c>
      <c r="S2712" s="137" t="s">
        <v>181</v>
      </c>
    </row>
    <row r="2713" spans="1:19" s="137" customFormat="1">
      <c r="A2713" s="137" t="s">
        <v>186</v>
      </c>
      <c r="B2713" s="137" t="s">
        <v>10</v>
      </c>
      <c r="C2713" s="137" t="s">
        <v>185</v>
      </c>
      <c r="D2713" s="137" t="s">
        <v>311</v>
      </c>
      <c r="E2713" s="137">
        <v>33279</v>
      </c>
      <c r="F2713" s="137" t="s">
        <v>5</v>
      </c>
      <c r="G2713" s="137" t="s">
        <v>28</v>
      </c>
      <c r="H2713" s="137" t="s">
        <v>341</v>
      </c>
      <c r="I2713" s="137">
        <v>514015547</v>
      </c>
      <c r="J2713" s="137" t="s">
        <v>224</v>
      </c>
      <c r="K2713" s="21">
        <v>46172.366562499999</v>
      </c>
      <c r="L2713" s="21">
        <v>46174.826053240744</v>
      </c>
      <c r="M2713" s="137" t="s">
        <v>347</v>
      </c>
      <c r="N2713" s="137" t="s">
        <v>351</v>
      </c>
      <c r="O2713" s="137" t="s">
        <v>35</v>
      </c>
      <c r="P2713" s="137">
        <v>0</v>
      </c>
      <c r="Q2713" s="137" t="s">
        <v>191</v>
      </c>
      <c r="R2713" s="137" t="s">
        <v>342</v>
      </c>
      <c r="S2713" s="137" t="s">
        <v>181</v>
      </c>
    </row>
    <row r="2714" spans="1:19" s="137" customFormat="1">
      <c r="A2714" s="137" t="s">
        <v>186</v>
      </c>
      <c r="B2714" s="137" t="s">
        <v>10</v>
      </c>
      <c r="C2714" s="137" t="s">
        <v>185</v>
      </c>
      <c r="D2714" s="137" t="s">
        <v>311</v>
      </c>
      <c r="E2714" s="137">
        <v>33279</v>
      </c>
      <c r="F2714" s="137" t="s">
        <v>5</v>
      </c>
      <c r="G2714" s="137" t="s">
        <v>28</v>
      </c>
      <c r="H2714" s="137" t="s">
        <v>341</v>
      </c>
      <c r="I2714" s="137">
        <v>514015547</v>
      </c>
      <c r="J2714" s="137" t="s">
        <v>224</v>
      </c>
      <c r="K2714" s="21">
        <v>46172.366562499999</v>
      </c>
      <c r="L2714" s="21">
        <v>46174.826053240744</v>
      </c>
      <c r="M2714" s="137" t="s">
        <v>347</v>
      </c>
      <c r="N2714" s="137" t="s">
        <v>196</v>
      </c>
      <c r="O2714" s="137" t="s">
        <v>41</v>
      </c>
      <c r="P2714" s="137">
        <v>0</v>
      </c>
      <c r="Q2714" s="137" t="s">
        <v>191</v>
      </c>
      <c r="R2714" s="137" t="s">
        <v>342</v>
      </c>
      <c r="S2714" s="137" t="s">
        <v>181</v>
      </c>
    </row>
    <row r="2715" spans="1:19" s="137" customFormat="1">
      <c r="A2715" s="137" t="s">
        <v>186</v>
      </c>
      <c r="B2715" s="137" t="s">
        <v>10</v>
      </c>
      <c r="C2715" s="137" t="s">
        <v>185</v>
      </c>
      <c r="D2715" s="137" t="s">
        <v>311</v>
      </c>
      <c r="E2715" s="137">
        <v>33279</v>
      </c>
      <c r="F2715" s="137" t="s">
        <v>5</v>
      </c>
      <c r="G2715" s="137" t="s">
        <v>28</v>
      </c>
      <c r="H2715" s="137" t="s">
        <v>341</v>
      </c>
      <c r="I2715" s="137">
        <v>514015547</v>
      </c>
      <c r="J2715" s="137" t="s">
        <v>224</v>
      </c>
      <c r="K2715" s="21">
        <v>46172.366562499999</v>
      </c>
      <c r="L2715" s="21">
        <v>46174.826053240744</v>
      </c>
      <c r="M2715" s="137" t="s">
        <v>352</v>
      </c>
      <c r="N2715" s="137" t="s">
        <v>352</v>
      </c>
      <c r="O2715" s="137" t="s">
        <v>35</v>
      </c>
      <c r="P2715" s="137">
        <v>0</v>
      </c>
      <c r="Q2715" s="137" t="s">
        <v>191</v>
      </c>
      <c r="R2715" s="137" t="s">
        <v>342</v>
      </c>
      <c r="S2715" s="137" t="s">
        <v>181</v>
      </c>
    </row>
    <row r="2716" spans="1:19" s="137" customFormat="1">
      <c r="A2716" s="137" t="s">
        <v>186</v>
      </c>
      <c r="B2716" s="137" t="s">
        <v>10</v>
      </c>
      <c r="C2716" s="137" t="s">
        <v>185</v>
      </c>
      <c r="D2716" s="137" t="s">
        <v>311</v>
      </c>
      <c r="E2716" s="137">
        <v>33279</v>
      </c>
      <c r="F2716" s="137" t="s">
        <v>5</v>
      </c>
      <c r="G2716" s="137" t="s">
        <v>28</v>
      </c>
      <c r="H2716" s="137" t="s">
        <v>341</v>
      </c>
      <c r="I2716" s="137">
        <v>514015547</v>
      </c>
      <c r="J2716" s="137" t="s">
        <v>224</v>
      </c>
      <c r="K2716" s="21">
        <v>46172.366562499999</v>
      </c>
      <c r="L2716" s="21">
        <v>46174.826053240744</v>
      </c>
      <c r="M2716" s="137" t="s">
        <v>353</v>
      </c>
      <c r="N2716" s="137" t="s">
        <v>197</v>
      </c>
      <c r="O2716" s="137" t="s">
        <v>41</v>
      </c>
      <c r="P2716" s="137">
        <v>0</v>
      </c>
      <c r="Q2716" s="137" t="s">
        <v>191</v>
      </c>
      <c r="R2716" s="137" t="s">
        <v>342</v>
      </c>
      <c r="S2716" s="137" t="s">
        <v>181</v>
      </c>
    </row>
    <row r="2717" spans="1:19" s="137" customFormat="1">
      <c r="A2717" s="137" t="s">
        <v>186</v>
      </c>
      <c r="B2717" s="137" t="s">
        <v>10</v>
      </c>
      <c r="C2717" s="137" t="s">
        <v>185</v>
      </c>
      <c r="D2717" s="137" t="s">
        <v>311</v>
      </c>
      <c r="E2717" s="137">
        <v>33279</v>
      </c>
      <c r="F2717" s="137" t="s">
        <v>5</v>
      </c>
      <c r="G2717" s="137" t="s">
        <v>28</v>
      </c>
      <c r="H2717" s="137" t="s">
        <v>341</v>
      </c>
      <c r="I2717" s="137">
        <v>514015547</v>
      </c>
      <c r="J2717" s="137" t="s">
        <v>224</v>
      </c>
      <c r="K2717" s="21">
        <v>46172.366562499999</v>
      </c>
      <c r="L2717" s="21">
        <v>46174.826053240744</v>
      </c>
      <c r="M2717" s="137" t="s">
        <v>353</v>
      </c>
      <c r="N2717" s="137" t="s">
        <v>330</v>
      </c>
      <c r="O2717" s="137" t="s">
        <v>41</v>
      </c>
      <c r="P2717" s="137">
        <v>0</v>
      </c>
      <c r="Q2717" s="137" t="s">
        <v>191</v>
      </c>
      <c r="R2717" s="137" t="s">
        <v>342</v>
      </c>
      <c r="S2717" s="137" t="s">
        <v>181</v>
      </c>
    </row>
    <row r="2718" spans="1:19" s="137" customFormat="1">
      <c r="A2718" s="137" t="s">
        <v>186</v>
      </c>
      <c r="B2718" s="137" t="s">
        <v>10</v>
      </c>
      <c r="C2718" s="137" t="s">
        <v>185</v>
      </c>
      <c r="D2718" s="137" t="s">
        <v>311</v>
      </c>
      <c r="E2718" s="137">
        <v>33279</v>
      </c>
      <c r="F2718" s="137" t="s">
        <v>5</v>
      </c>
      <c r="G2718" s="137" t="s">
        <v>28</v>
      </c>
      <c r="H2718" s="137" t="s">
        <v>341</v>
      </c>
      <c r="I2718" s="137">
        <v>514015547</v>
      </c>
      <c r="J2718" s="137" t="s">
        <v>224</v>
      </c>
      <c r="K2718" s="21">
        <v>46172.366562499999</v>
      </c>
      <c r="L2718" s="21">
        <v>46174.826053240744</v>
      </c>
      <c r="M2718" s="137" t="s">
        <v>353</v>
      </c>
      <c r="N2718" s="137" t="s">
        <v>354</v>
      </c>
      <c r="O2718" s="137" t="s">
        <v>39</v>
      </c>
      <c r="P2718" s="137">
        <v>0</v>
      </c>
      <c r="Q2718" s="137" t="s">
        <v>191</v>
      </c>
      <c r="R2718" s="137" t="s">
        <v>342</v>
      </c>
      <c r="S2718" s="137" t="s">
        <v>181</v>
      </c>
    </row>
    <row r="2719" spans="1:19" s="137" customFormat="1">
      <c r="A2719" s="137" t="s">
        <v>186</v>
      </c>
      <c r="B2719" s="137" t="s">
        <v>10</v>
      </c>
      <c r="C2719" s="137" t="s">
        <v>185</v>
      </c>
      <c r="D2719" s="137" t="s">
        <v>311</v>
      </c>
      <c r="E2719" s="137">
        <v>33279</v>
      </c>
      <c r="F2719" s="137" t="s">
        <v>5</v>
      </c>
      <c r="G2719" s="137" t="s">
        <v>28</v>
      </c>
      <c r="H2719" s="137" t="s">
        <v>341</v>
      </c>
      <c r="I2719" s="137">
        <v>514015547</v>
      </c>
      <c r="J2719" s="137" t="s">
        <v>224</v>
      </c>
      <c r="K2719" s="21">
        <v>46172.366562499999</v>
      </c>
      <c r="L2719" s="21">
        <v>46174.826053240744</v>
      </c>
      <c r="M2719" s="137" t="s">
        <v>353</v>
      </c>
      <c r="N2719" s="137" t="s">
        <v>355</v>
      </c>
      <c r="O2719" s="137" t="s">
        <v>35</v>
      </c>
      <c r="P2719" s="137">
        <v>0</v>
      </c>
      <c r="Q2719" s="137" t="s">
        <v>191</v>
      </c>
      <c r="R2719" s="137" t="s">
        <v>342</v>
      </c>
      <c r="S2719" s="137" t="s">
        <v>181</v>
      </c>
    </row>
    <row r="2720" spans="1:19" s="137" customFormat="1">
      <c r="A2720" s="137" t="s">
        <v>186</v>
      </c>
      <c r="B2720" s="137" t="s">
        <v>10</v>
      </c>
      <c r="C2720" s="137" t="s">
        <v>185</v>
      </c>
      <c r="D2720" s="137" t="s">
        <v>311</v>
      </c>
      <c r="E2720" s="137">
        <v>33279</v>
      </c>
      <c r="F2720" s="137" t="s">
        <v>5</v>
      </c>
      <c r="G2720" s="137" t="s">
        <v>28</v>
      </c>
      <c r="H2720" s="137" t="s">
        <v>341</v>
      </c>
      <c r="I2720" s="137">
        <v>514015547</v>
      </c>
      <c r="J2720" s="137" t="s">
        <v>224</v>
      </c>
      <c r="K2720" s="21">
        <v>46172.366562499999</v>
      </c>
      <c r="L2720" s="21">
        <v>46174.826053240744</v>
      </c>
      <c r="M2720" s="137" t="s">
        <v>353</v>
      </c>
      <c r="N2720" s="137" t="s">
        <v>356</v>
      </c>
      <c r="O2720" s="137" t="s">
        <v>39</v>
      </c>
      <c r="P2720" s="137">
        <v>0</v>
      </c>
      <c r="Q2720" s="137" t="s">
        <v>191</v>
      </c>
      <c r="R2720" s="137" t="s">
        <v>342</v>
      </c>
      <c r="S2720" s="137" t="s">
        <v>181</v>
      </c>
    </row>
    <row r="2721" spans="1:19" s="137" customFormat="1">
      <c r="A2721" s="137" t="s">
        <v>186</v>
      </c>
      <c r="B2721" s="137" t="s">
        <v>10</v>
      </c>
      <c r="C2721" s="137" t="s">
        <v>185</v>
      </c>
      <c r="D2721" s="137" t="s">
        <v>311</v>
      </c>
      <c r="E2721" s="137">
        <v>33279</v>
      </c>
      <c r="F2721" s="137" t="s">
        <v>5</v>
      </c>
      <c r="G2721" s="137" t="s">
        <v>28</v>
      </c>
      <c r="H2721" s="137" t="s">
        <v>341</v>
      </c>
      <c r="I2721" s="137">
        <v>514015547</v>
      </c>
      <c r="J2721" s="137" t="s">
        <v>224</v>
      </c>
      <c r="K2721" s="21">
        <v>46172.366562499999</v>
      </c>
      <c r="L2721" s="21">
        <v>46174.826053240744</v>
      </c>
      <c r="M2721" s="137" t="s">
        <v>353</v>
      </c>
      <c r="N2721" s="137" t="s">
        <v>357</v>
      </c>
      <c r="O2721" s="137" t="s">
        <v>39</v>
      </c>
      <c r="P2721" s="137">
        <v>0</v>
      </c>
      <c r="Q2721" s="137" t="s">
        <v>191</v>
      </c>
      <c r="R2721" s="137" t="s">
        <v>342</v>
      </c>
      <c r="S2721" s="137" t="s">
        <v>181</v>
      </c>
    </row>
    <row r="2722" spans="1:19" s="137" customFormat="1">
      <c r="A2722" s="137" t="s">
        <v>186</v>
      </c>
      <c r="B2722" s="137" t="s">
        <v>10</v>
      </c>
      <c r="C2722" s="137" t="s">
        <v>185</v>
      </c>
      <c r="D2722" s="137" t="s">
        <v>311</v>
      </c>
      <c r="E2722" s="137">
        <v>33279</v>
      </c>
      <c r="F2722" s="137" t="s">
        <v>5</v>
      </c>
      <c r="G2722" s="137" t="s">
        <v>28</v>
      </c>
      <c r="H2722" s="137" t="s">
        <v>341</v>
      </c>
      <c r="I2722" s="137">
        <v>514015547</v>
      </c>
      <c r="J2722" s="137" t="s">
        <v>224</v>
      </c>
      <c r="K2722" s="21">
        <v>46172.366562499999</v>
      </c>
      <c r="L2722" s="21">
        <v>46174.826053240744</v>
      </c>
      <c r="M2722" s="137" t="s">
        <v>358</v>
      </c>
      <c r="N2722" s="137" t="s">
        <v>359</v>
      </c>
      <c r="O2722" s="137" t="s">
        <v>39</v>
      </c>
      <c r="P2722" s="137">
        <v>0</v>
      </c>
      <c r="Q2722" s="137" t="s">
        <v>191</v>
      </c>
      <c r="R2722" s="137" t="s">
        <v>342</v>
      </c>
      <c r="S2722" s="137" t="s">
        <v>181</v>
      </c>
    </row>
    <row r="2723" spans="1:19" s="137" customFormat="1">
      <c r="A2723" s="137" t="s">
        <v>186</v>
      </c>
      <c r="B2723" s="137" t="s">
        <v>10</v>
      </c>
      <c r="C2723" s="137" t="s">
        <v>185</v>
      </c>
      <c r="D2723" s="137" t="s">
        <v>311</v>
      </c>
      <c r="E2723" s="137">
        <v>33279</v>
      </c>
      <c r="F2723" s="137" t="s">
        <v>5</v>
      </c>
      <c r="G2723" s="137" t="s">
        <v>28</v>
      </c>
      <c r="H2723" s="137" t="s">
        <v>341</v>
      </c>
      <c r="I2723" s="137">
        <v>514015547</v>
      </c>
      <c r="J2723" s="137" t="s">
        <v>224</v>
      </c>
      <c r="K2723" s="21">
        <v>46172.366562499999</v>
      </c>
      <c r="L2723" s="21">
        <v>46174.826053240744</v>
      </c>
      <c r="M2723" s="137" t="s">
        <v>358</v>
      </c>
      <c r="N2723" s="137" t="s">
        <v>360</v>
      </c>
      <c r="O2723" s="137" t="s">
        <v>35</v>
      </c>
      <c r="P2723" s="137">
        <v>0</v>
      </c>
      <c r="Q2723" s="137" t="s">
        <v>191</v>
      </c>
      <c r="R2723" s="137" t="s">
        <v>342</v>
      </c>
      <c r="S2723" s="137" t="s">
        <v>181</v>
      </c>
    </row>
    <row r="2724" spans="1:19" s="137" customFormat="1">
      <c r="A2724" s="137" t="s">
        <v>186</v>
      </c>
      <c r="B2724" s="137" t="s">
        <v>10</v>
      </c>
      <c r="C2724" s="137" t="s">
        <v>185</v>
      </c>
      <c r="D2724" s="137" t="s">
        <v>311</v>
      </c>
      <c r="E2724" s="137">
        <v>33279</v>
      </c>
      <c r="F2724" s="137" t="s">
        <v>5</v>
      </c>
      <c r="G2724" s="137" t="s">
        <v>28</v>
      </c>
      <c r="H2724" s="137" t="s">
        <v>341</v>
      </c>
      <c r="I2724" s="137">
        <v>514015547</v>
      </c>
      <c r="J2724" s="137" t="s">
        <v>224</v>
      </c>
      <c r="K2724" s="21">
        <v>46172.366562499999</v>
      </c>
      <c r="L2724" s="21">
        <v>46174.826053240744</v>
      </c>
      <c r="M2724" s="137" t="s">
        <v>358</v>
      </c>
      <c r="N2724" s="137" t="s">
        <v>361</v>
      </c>
      <c r="O2724" s="137" t="s">
        <v>41</v>
      </c>
      <c r="P2724" s="137">
        <v>0</v>
      </c>
      <c r="Q2724" s="137" t="s">
        <v>191</v>
      </c>
      <c r="R2724" s="137" t="s">
        <v>342</v>
      </c>
      <c r="S2724" s="137" t="s">
        <v>181</v>
      </c>
    </row>
    <row r="2725" spans="1:19" s="137" customFormat="1">
      <c r="A2725" s="137" t="s">
        <v>186</v>
      </c>
      <c r="B2725" s="137" t="s">
        <v>10</v>
      </c>
      <c r="C2725" s="137" t="s">
        <v>185</v>
      </c>
      <c r="D2725" s="137" t="s">
        <v>311</v>
      </c>
      <c r="E2725" s="137">
        <v>33279</v>
      </c>
      <c r="F2725" s="137" t="s">
        <v>5</v>
      </c>
      <c r="G2725" s="137" t="s">
        <v>28</v>
      </c>
      <c r="H2725" s="137" t="s">
        <v>341</v>
      </c>
      <c r="I2725" s="137">
        <v>514015547</v>
      </c>
      <c r="J2725" s="137" t="s">
        <v>224</v>
      </c>
      <c r="K2725" s="21">
        <v>46172.366562499999</v>
      </c>
      <c r="L2725" s="21">
        <v>46174.826053240744</v>
      </c>
      <c r="M2725" s="137" t="s">
        <v>362</v>
      </c>
      <c r="N2725" s="137" t="s">
        <v>363</v>
      </c>
      <c r="O2725" s="137" t="s">
        <v>37</v>
      </c>
      <c r="P2725" s="137">
        <v>0</v>
      </c>
      <c r="Q2725" s="137" t="s">
        <v>191</v>
      </c>
      <c r="R2725" s="137" t="s">
        <v>342</v>
      </c>
      <c r="S2725" s="137" t="s">
        <v>181</v>
      </c>
    </row>
    <row r="2726" spans="1:19" s="137" customFormat="1">
      <c r="A2726" s="137" t="s">
        <v>186</v>
      </c>
      <c r="B2726" s="137" t="s">
        <v>10</v>
      </c>
      <c r="C2726" s="137" t="s">
        <v>185</v>
      </c>
      <c r="D2726" s="137" t="s">
        <v>311</v>
      </c>
      <c r="E2726" s="137">
        <v>33279</v>
      </c>
      <c r="F2726" s="137" t="s">
        <v>5</v>
      </c>
      <c r="G2726" s="137" t="s">
        <v>28</v>
      </c>
      <c r="H2726" s="137" t="s">
        <v>341</v>
      </c>
      <c r="I2726" s="137">
        <v>514015547</v>
      </c>
      <c r="J2726" s="137" t="s">
        <v>224</v>
      </c>
      <c r="K2726" s="21">
        <v>46172.366562499999</v>
      </c>
      <c r="L2726" s="21">
        <v>46174.826053240744</v>
      </c>
      <c r="M2726" s="137" t="s">
        <v>364</v>
      </c>
      <c r="N2726" s="137" t="s">
        <v>365</v>
      </c>
      <c r="O2726" s="137" t="s">
        <v>35</v>
      </c>
      <c r="P2726" s="137">
        <v>0</v>
      </c>
      <c r="Q2726" s="137" t="s">
        <v>191</v>
      </c>
      <c r="R2726" s="137" t="s">
        <v>342</v>
      </c>
      <c r="S2726" s="137" t="s">
        <v>181</v>
      </c>
    </row>
    <row r="2727" spans="1:19" s="137" customFormat="1">
      <c r="A2727" s="137" t="s">
        <v>186</v>
      </c>
      <c r="B2727" s="137" t="s">
        <v>10</v>
      </c>
      <c r="C2727" s="137" t="s">
        <v>185</v>
      </c>
      <c r="D2727" s="137" t="s">
        <v>311</v>
      </c>
      <c r="E2727" s="137">
        <v>33279</v>
      </c>
      <c r="F2727" s="137" t="s">
        <v>5</v>
      </c>
      <c r="G2727" s="137" t="s">
        <v>28</v>
      </c>
      <c r="H2727" s="137" t="s">
        <v>341</v>
      </c>
      <c r="I2727" s="137">
        <v>514015547</v>
      </c>
      <c r="J2727" s="137" t="s">
        <v>224</v>
      </c>
      <c r="K2727" s="21">
        <v>46172.366562499999</v>
      </c>
      <c r="L2727" s="21">
        <v>46174.826053240744</v>
      </c>
      <c r="M2727" s="137" t="s">
        <v>364</v>
      </c>
      <c r="N2727" s="137" t="s">
        <v>366</v>
      </c>
      <c r="O2727" s="137" t="s">
        <v>35</v>
      </c>
      <c r="P2727" s="137">
        <v>0</v>
      </c>
      <c r="Q2727" s="137" t="s">
        <v>191</v>
      </c>
      <c r="R2727" s="137" t="s">
        <v>342</v>
      </c>
      <c r="S2727" s="137" t="s">
        <v>181</v>
      </c>
    </row>
    <row r="2728" spans="1:19" s="137" customFormat="1">
      <c r="A2728" s="137" t="s">
        <v>186</v>
      </c>
      <c r="B2728" s="137" t="s">
        <v>10</v>
      </c>
      <c r="C2728" s="137" t="s">
        <v>185</v>
      </c>
      <c r="D2728" s="137" t="s">
        <v>311</v>
      </c>
      <c r="E2728" s="137">
        <v>33279</v>
      </c>
      <c r="F2728" s="137" t="s">
        <v>5</v>
      </c>
      <c r="G2728" s="137" t="s">
        <v>28</v>
      </c>
      <c r="H2728" s="137" t="s">
        <v>341</v>
      </c>
      <c r="I2728" s="137">
        <v>514015547</v>
      </c>
      <c r="J2728" s="137" t="s">
        <v>224</v>
      </c>
      <c r="K2728" s="21">
        <v>46172.366562499999</v>
      </c>
      <c r="L2728" s="21">
        <v>46174.826053240744</v>
      </c>
      <c r="M2728" s="137" t="s">
        <v>364</v>
      </c>
      <c r="N2728" s="137" t="s">
        <v>367</v>
      </c>
      <c r="O2728" s="137" t="s">
        <v>41</v>
      </c>
      <c r="P2728" s="137">
        <v>0</v>
      </c>
      <c r="Q2728" s="137" t="s">
        <v>191</v>
      </c>
      <c r="R2728" s="137" t="s">
        <v>342</v>
      </c>
      <c r="S2728" s="137" t="s">
        <v>181</v>
      </c>
    </row>
    <row r="2729" spans="1:19" s="137" customFormat="1">
      <c r="A2729" s="137" t="s">
        <v>186</v>
      </c>
      <c r="B2729" s="137" t="s">
        <v>10</v>
      </c>
      <c r="C2729" s="137" t="s">
        <v>185</v>
      </c>
      <c r="D2729" s="137" t="s">
        <v>317</v>
      </c>
      <c r="E2729" s="137">
        <v>39025</v>
      </c>
      <c r="F2729" s="137" t="s">
        <v>5</v>
      </c>
      <c r="G2729" s="137" t="s">
        <v>28</v>
      </c>
      <c r="H2729" s="137" t="s">
        <v>341</v>
      </c>
      <c r="I2729" s="137">
        <v>514016084</v>
      </c>
      <c r="J2729" s="137" t="s">
        <v>224</v>
      </c>
      <c r="K2729" s="21">
        <v>46173.46875</v>
      </c>
      <c r="L2729" s="21">
        <v>46174.830752314818</v>
      </c>
      <c r="M2729" s="137" t="s">
        <v>287</v>
      </c>
      <c r="N2729" s="137" t="s">
        <v>287</v>
      </c>
      <c r="O2729" s="137" t="s">
        <v>35</v>
      </c>
      <c r="P2729" s="137">
        <v>0</v>
      </c>
      <c r="Q2729" s="137" t="s">
        <v>191</v>
      </c>
      <c r="R2729" s="137" t="s">
        <v>342</v>
      </c>
      <c r="S2729" s="137" t="s">
        <v>181</v>
      </c>
    </row>
    <row r="2730" spans="1:19" s="137" customFormat="1">
      <c r="A2730" s="137" t="s">
        <v>186</v>
      </c>
      <c r="B2730" s="137" t="s">
        <v>10</v>
      </c>
      <c r="C2730" s="137" t="s">
        <v>185</v>
      </c>
      <c r="D2730" s="137" t="s">
        <v>317</v>
      </c>
      <c r="E2730" s="137">
        <v>39025</v>
      </c>
      <c r="F2730" s="137" t="s">
        <v>5</v>
      </c>
      <c r="G2730" s="137" t="s">
        <v>28</v>
      </c>
      <c r="H2730" s="137" t="s">
        <v>341</v>
      </c>
      <c r="I2730" s="137">
        <v>514016084</v>
      </c>
      <c r="J2730" s="137" t="s">
        <v>224</v>
      </c>
      <c r="K2730" s="21">
        <v>46173.46875</v>
      </c>
      <c r="L2730" s="21">
        <v>46174.830752314818</v>
      </c>
      <c r="M2730" s="137" t="s">
        <v>343</v>
      </c>
      <c r="N2730" s="137" t="s">
        <v>288</v>
      </c>
      <c r="O2730" s="137" t="s">
        <v>39</v>
      </c>
      <c r="P2730" s="137">
        <v>0</v>
      </c>
      <c r="Q2730" s="137" t="s">
        <v>191</v>
      </c>
      <c r="R2730" s="137" t="s">
        <v>342</v>
      </c>
      <c r="S2730" s="137" t="s">
        <v>181</v>
      </c>
    </row>
    <row r="2731" spans="1:19" s="137" customFormat="1">
      <c r="A2731" s="137" t="s">
        <v>186</v>
      </c>
      <c r="B2731" s="137" t="s">
        <v>10</v>
      </c>
      <c r="C2731" s="137" t="s">
        <v>185</v>
      </c>
      <c r="D2731" s="137" t="s">
        <v>317</v>
      </c>
      <c r="E2731" s="137">
        <v>39025</v>
      </c>
      <c r="F2731" s="137" t="s">
        <v>5</v>
      </c>
      <c r="G2731" s="137" t="s">
        <v>28</v>
      </c>
      <c r="H2731" s="137" t="s">
        <v>341</v>
      </c>
      <c r="I2731" s="137">
        <v>514016084</v>
      </c>
      <c r="J2731" s="137" t="s">
        <v>224</v>
      </c>
      <c r="K2731" s="21">
        <v>46173.46875</v>
      </c>
      <c r="L2731" s="21">
        <v>46174.830752314818</v>
      </c>
      <c r="M2731" s="137" t="s">
        <v>343</v>
      </c>
      <c r="N2731" s="137" t="s">
        <v>193</v>
      </c>
      <c r="O2731" s="137" t="s">
        <v>35</v>
      </c>
      <c r="P2731" s="137">
        <v>0</v>
      </c>
      <c r="Q2731" s="137" t="s">
        <v>191</v>
      </c>
      <c r="R2731" s="137" t="s">
        <v>342</v>
      </c>
      <c r="S2731" s="137" t="s">
        <v>181</v>
      </c>
    </row>
    <row r="2732" spans="1:19" s="137" customFormat="1">
      <c r="A2732" s="137" t="s">
        <v>186</v>
      </c>
      <c r="B2732" s="137" t="s">
        <v>10</v>
      </c>
      <c r="C2732" s="137" t="s">
        <v>185</v>
      </c>
      <c r="D2732" s="137" t="s">
        <v>317</v>
      </c>
      <c r="E2732" s="137">
        <v>39025</v>
      </c>
      <c r="F2732" s="137" t="s">
        <v>5</v>
      </c>
      <c r="G2732" s="137" t="s">
        <v>28</v>
      </c>
      <c r="H2732" s="137" t="s">
        <v>341</v>
      </c>
      <c r="I2732" s="137">
        <v>514016084</v>
      </c>
      <c r="J2732" s="137" t="s">
        <v>224</v>
      </c>
      <c r="K2732" s="21">
        <v>46173.46875</v>
      </c>
      <c r="L2732" s="21">
        <v>46174.830752314818</v>
      </c>
      <c r="M2732" s="137" t="s">
        <v>344</v>
      </c>
      <c r="N2732" s="137" t="s">
        <v>345</v>
      </c>
      <c r="O2732" s="137" t="s">
        <v>39</v>
      </c>
      <c r="P2732" s="137">
        <v>0</v>
      </c>
      <c r="Q2732" s="137" t="s">
        <v>191</v>
      </c>
      <c r="R2732" s="137" t="s">
        <v>342</v>
      </c>
      <c r="S2732" s="137" t="s">
        <v>181</v>
      </c>
    </row>
    <row r="2733" spans="1:19" s="137" customFormat="1">
      <c r="A2733" s="137" t="s">
        <v>186</v>
      </c>
      <c r="B2733" s="137" t="s">
        <v>10</v>
      </c>
      <c r="C2733" s="137" t="s">
        <v>185</v>
      </c>
      <c r="D2733" s="137" t="s">
        <v>317</v>
      </c>
      <c r="E2733" s="137">
        <v>39025</v>
      </c>
      <c r="F2733" s="137" t="s">
        <v>5</v>
      </c>
      <c r="G2733" s="137" t="s">
        <v>28</v>
      </c>
      <c r="H2733" s="137" t="s">
        <v>341</v>
      </c>
      <c r="I2733" s="137">
        <v>514016084</v>
      </c>
      <c r="J2733" s="137" t="s">
        <v>224</v>
      </c>
      <c r="K2733" s="21">
        <v>46173.46875</v>
      </c>
      <c r="L2733" s="21">
        <v>46174.830752314818</v>
      </c>
      <c r="M2733" s="137" t="s">
        <v>344</v>
      </c>
      <c r="N2733" s="137" t="s">
        <v>346</v>
      </c>
      <c r="O2733" s="137" t="s">
        <v>39</v>
      </c>
      <c r="P2733" s="137">
        <v>0</v>
      </c>
      <c r="Q2733" s="137" t="s">
        <v>191</v>
      </c>
      <c r="R2733" s="137" t="s">
        <v>342</v>
      </c>
      <c r="S2733" s="137" t="s">
        <v>181</v>
      </c>
    </row>
    <row r="2734" spans="1:19" s="137" customFormat="1">
      <c r="A2734" s="137" t="s">
        <v>186</v>
      </c>
      <c r="B2734" s="137" t="s">
        <v>10</v>
      </c>
      <c r="C2734" s="137" t="s">
        <v>185</v>
      </c>
      <c r="D2734" s="137" t="s">
        <v>317</v>
      </c>
      <c r="E2734" s="137">
        <v>39025</v>
      </c>
      <c r="F2734" s="137" t="s">
        <v>5</v>
      </c>
      <c r="G2734" s="137" t="s">
        <v>28</v>
      </c>
      <c r="H2734" s="137" t="s">
        <v>341</v>
      </c>
      <c r="I2734" s="137">
        <v>514016084</v>
      </c>
      <c r="J2734" s="137" t="s">
        <v>224</v>
      </c>
      <c r="K2734" s="21">
        <v>46173.46875</v>
      </c>
      <c r="L2734" s="21">
        <v>46174.830752314818</v>
      </c>
      <c r="M2734" s="137" t="s">
        <v>347</v>
      </c>
      <c r="N2734" s="137" t="s">
        <v>348</v>
      </c>
      <c r="O2734" s="137" t="s">
        <v>41</v>
      </c>
      <c r="P2734" s="137">
        <v>0</v>
      </c>
      <c r="Q2734" s="137" t="s">
        <v>191</v>
      </c>
      <c r="R2734" s="137" t="s">
        <v>342</v>
      </c>
      <c r="S2734" s="137" t="s">
        <v>181</v>
      </c>
    </row>
    <row r="2735" spans="1:19" s="137" customFormat="1">
      <c r="A2735" s="137" t="s">
        <v>186</v>
      </c>
      <c r="B2735" s="137" t="s">
        <v>10</v>
      </c>
      <c r="C2735" s="137" t="s">
        <v>185</v>
      </c>
      <c r="D2735" s="137" t="s">
        <v>317</v>
      </c>
      <c r="E2735" s="137">
        <v>39025</v>
      </c>
      <c r="F2735" s="137" t="s">
        <v>5</v>
      </c>
      <c r="G2735" s="137" t="s">
        <v>28</v>
      </c>
      <c r="H2735" s="137" t="s">
        <v>341</v>
      </c>
      <c r="I2735" s="137">
        <v>514016084</v>
      </c>
      <c r="J2735" s="137" t="s">
        <v>224</v>
      </c>
      <c r="K2735" s="21">
        <v>46173.46875</v>
      </c>
      <c r="L2735" s="21">
        <v>46174.830752314818</v>
      </c>
      <c r="M2735" s="137" t="s">
        <v>347</v>
      </c>
      <c r="N2735" s="137" t="s">
        <v>349</v>
      </c>
      <c r="O2735" s="137" t="s">
        <v>39</v>
      </c>
      <c r="P2735" s="137">
        <v>0</v>
      </c>
      <c r="Q2735" s="137" t="s">
        <v>191</v>
      </c>
      <c r="R2735" s="137" t="s">
        <v>342</v>
      </c>
      <c r="S2735" s="137" t="s">
        <v>181</v>
      </c>
    </row>
    <row r="2736" spans="1:19" s="137" customFormat="1">
      <c r="A2736" s="137" t="s">
        <v>186</v>
      </c>
      <c r="B2736" s="137" t="s">
        <v>10</v>
      </c>
      <c r="C2736" s="137" t="s">
        <v>185</v>
      </c>
      <c r="D2736" s="137" t="s">
        <v>317</v>
      </c>
      <c r="E2736" s="137">
        <v>39025</v>
      </c>
      <c r="F2736" s="137" t="s">
        <v>5</v>
      </c>
      <c r="G2736" s="137" t="s">
        <v>28</v>
      </c>
      <c r="H2736" s="137" t="s">
        <v>341</v>
      </c>
      <c r="I2736" s="137">
        <v>514016084</v>
      </c>
      <c r="J2736" s="137" t="s">
        <v>224</v>
      </c>
      <c r="K2736" s="21">
        <v>46173.46875</v>
      </c>
      <c r="L2736" s="21">
        <v>46174.830752314818</v>
      </c>
      <c r="M2736" s="137" t="s">
        <v>347</v>
      </c>
      <c r="N2736" s="137" t="s">
        <v>329</v>
      </c>
      <c r="O2736" s="137" t="s">
        <v>35</v>
      </c>
      <c r="P2736" s="137">
        <v>0</v>
      </c>
      <c r="Q2736" s="137" t="s">
        <v>191</v>
      </c>
      <c r="R2736" s="137" t="s">
        <v>342</v>
      </c>
      <c r="S2736" s="137" t="s">
        <v>181</v>
      </c>
    </row>
    <row r="2737" spans="1:19" s="137" customFormat="1">
      <c r="A2737" s="137" t="s">
        <v>186</v>
      </c>
      <c r="B2737" s="137" t="s">
        <v>10</v>
      </c>
      <c r="C2737" s="137" t="s">
        <v>185</v>
      </c>
      <c r="D2737" s="137" t="s">
        <v>317</v>
      </c>
      <c r="E2737" s="137">
        <v>39025</v>
      </c>
      <c r="F2737" s="137" t="s">
        <v>5</v>
      </c>
      <c r="G2737" s="137" t="s">
        <v>28</v>
      </c>
      <c r="H2737" s="137" t="s">
        <v>341</v>
      </c>
      <c r="I2737" s="137">
        <v>514016084</v>
      </c>
      <c r="J2737" s="137" t="s">
        <v>224</v>
      </c>
      <c r="K2737" s="21">
        <v>46173.46875</v>
      </c>
      <c r="L2737" s="21">
        <v>46174.830752314818</v>
      </c>
      <c r="M2737" s="137" t="s">
        <v>347</v>
      </c>
      <c r="N2737" s="137" t="s">
        <v>194</v>
      </c>
      <c r="O2737" s="137" t="s">
        <v>41</v>
      </c>
      <c r="P2737" s="137">
        <v>0</v>
      </c>
      <c r="Q2737" s="137" t="s">
        <v>191</v>
      </c>
      <c r="R2737" s="137" t="s">
        <v>342</v>
      </c>
      <c r="S2737" s="137" t="s">
        <v>181</v>
      </c>
    </row>
    <row r="2738" spans="1:19" s="137" customFormat="1">
      <c r="A2738" s="137" t="s">
        <v>186</v>
      </c>
      <c r="B2738" s="137" t="s">
        <v>10</v>
      </c>
      <c r="C2738" s="137" t="s">
        <v>185</v>
      </c>
      <c r="D2738" s="137" t="s">
        <v>317</v>
      </c>
      <c r="E2738" s="137">
        <v>39025</v>
      </c>
      <c r="F2738" s="137" t="s">
        <v>5</v>
      </c>
      <c r="G2738" s="137" t="s">
        <v>28</v>
      </c>
      <c r="H2738" s="137" t="s">
        <v>341</v>
      </c>
      <c r="I2738" s="137">
        <v>514016084</v>
      </c>
      <c r="J2738" s="137" t="s">
        <v>224</v>
      </c>
      <c r="K2738" s="21">
        <v>46173.46875</v>
      </c>
      <c r="L2738" s="21">
        <v>46174.830752314818</v>
      </c>
      <c r="M2738" s="137" t="s">
        <v>347</v>
      </c>
      <c r="N2738" s="137" t="s">
        <v>350</v>
      </c>
      <c r="O2738" s="137" t="s">
        <v>39</v>
      </c>
      <c r="P2738" s="137">
        <v>0</v>
      </c>
      <c r="Q2738" s="137" t="s">
        <v>191</v>
      </c>
      <c r="R2738" s="137" t="s">
        <v>342</v>
      </c>
      <c r="S2738" s="137" t="s">
        <v>181</v>
      </c>
    </row>
    <row r="2739" spans="1:19" s="137" customFormat="1">
      <c r="A2739" s="137" t="s">
        <v>186</v>
      </c>
      <c r="B2739" s="137" t="s">
        <v>10</v>
      </c>
      <c r="C2739" s="137" t="s">
        <v>185</v>
      </c>
      <c r="D2739" s="137" t="s">
        <v>317</v>
      </c>
      <c r="E2739" s="137">
        <v>39025</v>
      </c>
      <c r="F2739" s="137" t="s">
        <v>5</v>
      </c>
      <c r="G2739" s="137" t="s">
        <v>28</v>
      </c>
      <c r="H2739" s="137" t="s">
        <v>341</v>
      </c>
      <c r="I2739" s="137">
        <v>514016084</v>
      </c>
      <c r="J2739" s="137" t="s">
        <v>224</v>
      </c>
      <c r="K2739" s="21">
        <v>46173.46875</v>
      </c>
      <c r="L2739" s="21">
        <v>46174.830752314818</v>
      </c>
      <c r="M2739" s="137" t="s">
        <v>347</v>
      </c>
      <c r="N2739" s="137" t="s">
        <v>195</v>
      </c>
      <c r="O2739" s="137" t="s">
        <v>41</v>
      </c>
      <c r="P2739" s="137">
        <v>0</v>
      </c>
      <c r="Q2739" s="137" t="s">
        <v>191</v>
      </c>
      <c r="R2739" s="137" t="s">
        <v>342</v>
      </c>
      <c r="S2739" s="137" t="s">
        <v>181</v>
      </c>
    </row>
    <row r="2740" spans="1:19" s="137" customFormat="1">
      <c r="A2740" s="137" t="s">
        <v>186</v>
      </c>
      <c r="B2740" s="137" t="s">
        <v>10</v>
      </c>
      <c r="C2740" s="137" t="s">
        <v>185</v>
      </c>
      <c r="D2740" s="137" t="s">
        <v>317</v>
      </c>
      <c r="E2740" s="137">
        <v>39025</v>
      </c>
      <c r="F2740" s="137" t="s">
        <v>5</v>
      </c>
      <c r="G2740" s="137" t="s">
        <v>28</v>
      </c>
      <c r="H2740" s="137" t="s">
        <v>341</v>
      </c>
      <c r="I2740" s="137">
        <v>514016084</v>
      </c>
      <c r="J2740" s="137" t="s">
        <v>224</v>
      </c>
      <c r="K2740" s="21">
        <v>46173.46875</v>
      </c>
      <c r="L2740" s="21">
        <v>46174.830752314818</v>
      </c>
      <c r="M2740" s="137" t="s">
        <v>347</v>
      </c>
      <c r="N2740" s="137" t="s">
        <v>351</v>
      </c>
      <c r="O2740" s="137" t="s">
        <v>35</v>
      </c>
      <c r="P2740" s="137">
        <v>0</v>
      </c>
      <c r="Q2740" s="137" t="s">
        <v>191</v>
      </c>
      <c r="R2740" s="137" t="s">
        <v>342</v>
      </c>
      <c r="S2740" s="137" t="s">
        <v>181</v>
      </c>
    </row>
    <row r="2741" spans="1:19" s="137" customFormat="1">
      <c r="A2741" s="137" t="s">
        <v>186</v>
      </c>
      <c r="B2741" s="137" t="s">
        <v>10</v>
      </c>
      <c r="C2741" s="137" t="s">
        <v>185</v>
      </c>
      <c r="D2741" s="137" t="s">
        <v>317</v>
      </c>
      <c r="E2741" s="137">
        <v>39025</v>
      </c>
      <c r="F2741" s="137" t="s">
        <v>5</v>
      </c>
      <c r="G2741" s="137" t="s">
        <v>28</v>
      </c>
      <c r="H2741" s="137" t="s">
        <v>341</v>
      </c>
      <c r="I2741" s="137">
        <v>514016084</v>
      </c>
      <c r="J2741" s="137" t="s">
        <v>224</v>
      </c>
      <c r="K2741" s="21">
        <v>46173.46875</v>
      </c>
      <c r="L2741" s="21">
        <v>46174.830752314818</v>
      </c>
      <c r="M2741" s="137" t="s">
        <v>347</v>
      </c>
      <c r="N2741" s="137" t="s">
        <v>196</v>
      </c>
      <c r="O2741" s="137" t="s">
        <v>41</v>
      </c>
      <c r="P2741" s="137">
        <v>0</v>
      </c>
      <c r="Q2741" s="137" t="s">
        <v>191</v>
      </c>
      <c r="R2741" s="137" t="s">
        <v>342</v>
      </c>
      <c r="S2741" s="137" t="s">
        <v>181</v>
      </c>
    </row>
    <row r="2742" spans="1:19" s="137" customFormat="1">
      <c r="A2742" s="137" t="s">
        <v>186</v>
      </c>
      <c r="B2742" s="137" t="s">
        <v>10</v>
      </c>
      <c r="C2742" s="137" t="s">
        <v>185</v>
      </c>
      <c r="D2742" s="137" t="s">
        <v>317</v>
      </c>
      <c r="E2742" s="137">
        <v>39025</v>
      </c>
      <c r="F2742" s="137" t="s">
        <v>5</v>
      </c>
      <c r="G2742" s="137" t="s">
        <v>28</v>
      </c>
      <c r="H2742" s="137" t="s">
        <v>341</v>
      </c>
      <c r="I2742" s="137">
        <v>514016084</v>
      </c>
      <c r="J2742" s="137" t="s">
        <v>224</v>
      </c>
      <c r="K2742" s="21">
        <v>46173.46875</v>
      </c>
      <c r="L2742" s="21">
        <v>46174.830752314818</v>
      </c>
      <c r="M2742" s="137" t="s">
        <v>352</v>
      </c>
      <c r="N2742" s="137" t="s">
        <v>352</v>
      </c>
      <c r="O2742" s="137" t="s">
        <v>35</v>
      </c>
      <c r="P2742" s="137">
        <v>0</v>
      </c>
      <c r="Q2742" s="137" t="s">
        <v>191</v>
      </c>
      <c r="R2742" s="137" t="s">
        <v>342</v>
      </c>
      <c r="S2742" s="137" t="s">
        <v>181</v>
      </c>
    </row>
    <row r="2743" spans="1:19" s="137" customFormat="1">
      <c r="A2743" s="137" t="s">
        <v>186</v>
      </c>
      <c r="B2743" s="137" t="s">
        <v>10</v>
      </c>
      <c r="C2743" s="137" t="s">
        <v>185</v>
      </c>
      <c r="D2743" s="137" t="s">
        <v>317</v>
      </c>
      <c r="E2743" s="137">
        <v>39025</v>
      </c>
      <c r="F2743" s="137" t="s">
        <v>5</v>
      </c>
      <c r="G2743" s="137" t="s">
        <v>28</v>
      </c>
      <c r="H2743" s="137" t="s">
        <v>341</v>
      </c>
      <c r="I2743" s="137">
        <v>514016084</v>
      </c>
      <c r="J2743" s="137" t="s">
        <v>224</v>
      </c>
      <c r="K2743" s="21">
        <v>46173.46875</v>
      </c>
      <c r="L2743" s="21">
        <v>46174.830752314818</v>
      </c>
      <c r="M2743" s="137" t="s">
        <v>353</v>
      </c>
      <c r="N2743" s="137" t="s">
        <v>197</v>
      </c>
      <c r="O2743" s="137" t="s">
        <v>41</v>
      </c>
      <c r="P2743" s="137">
        <v>0</v>
      </c>
      <c r="Q2743" s="137" t="s">
        <v>191</v>
      </c>
      <c r="R2743" s="137" t="s">
        <v>342</v>
      </c>
      <c r="S2743" s="137" t="s">
        <v>181</v>
      </c>
    </row>
    <row r="2744" spans="1:19" s="137" customFormat="1">
      <c r="A2744" s="137" t="s">
        <v>186</v>
      </c>
      <c r="B2744" s="137" t="s">
        <v>10</v>
      </c>
      <c r="C2744" s="137" t="s">
        <v>185</v>
      </c>
      <c r="D2744" s="137" t="s">
        <v>317</v>
      </c>
      <c r="E2744" s="137">
        <v>39025</v>
      </c>
      <c r="F2744" s="137" t="s">
        <v>5</v>
      </c>
      <c r="G2744" s="137" t="s">
        <v>28</v>
      </c>
      <c r="H2744" s="137" t="s">
        <v>341</v>
      </c>
      <c r="I2744" s="137">
        <v>514016084</v>
      </c>
      <c r="J2744" s="137" t="s">
        <v>224</v>
      </c>
      <c r="K2744" s="21">
        <v>46173.46875</v>
      </c>
      <c r="L2744" s="21">
        <v>46174.830752314818</v>
      </c>
      <c r="M2744" s="137" t="s">
        <v>353</v>
      </c>
      <c r="N2744" s="137" t="s">
        <v>330</v>
      </c>
      <c r="O2744" s="137" t="s">
        <v>41</v>
      </c>
      <c r="P2744" s="137">
        <v>0</v>
      </c>
      <c r="Q2744" s="137" t="s">
        <v>191</v>
      </c>
      <c r="R2744" s="137" t="s">
        <v>342</v>
      </c>
      <c r="S2744" s="137" t="s">
        <v>181</v>
      </c>
    </row>
    <row r="2745" spans="1:19" s="137" customFormat="1">
      <c r="A2745" s="137" t="s">
        <v>186</v>
      </c>
      <c r="B2745" s="137" t="s">
        <v>10</v>
      </c>
      <c r="C2745" s="137" t="s">
        <v>185</v>
      </c>
      <c r="D2745" s="137" t="s">
        <v>317</v>
      </c>
      <c r="E2745" s="137">
        <v>39025</v>
      </c>
      <c r="F2745" s="137" t="s">
        <v>5</v>
      </c>
      <c r="G2745" s="137" t="s">
        <v>28</v>
      </c>
      <c r="H2745" s="137" t="s">
        <v>341</v>
      </c>
      <c r="I2745" s="137">
        <v>514016084</v>
      </c>
      <c r="J2745" s="137" t="s">
        <v>224</v>
      </c>
      <c r="K2745" s="21">
        <v>46173.46875</v>
      </c>
      <c r="L2745" s="21">
        <v>46174.830752314818</v>
      </c>
      <c r="M2745" s="137" t="s">
        <v>353</v>
      </c>
      <c r="N2745" s="137" t="s">
        <v>354</v>
      </c>
      <c r="O2745" s="137" t="s">
        <v>39</v>
      </c>
      <c r="P2745" s="137">
        <v>0</v>
      </c>
      <c r="Q2745" s="137" t="s">
        <v>191</v>
      </c>
      <c r="R2745" s="137" t="s">
        <v>342</v>
      </c>
      <c r="S2745" s="137" t="s">
        <v>181</v>
      </c>
    </row>
    <row r="2746" spans="1:19" s="137" customFormat="1">
      <c r="A2746" s="137" t="s">
        <v>186</v>
      </c>
      <c r="B2746" s="137" t="s">
        <v>10</v>
      </c>
      <c r="C2746" s="137" t="s">
        <v>185</v>
      </c>
      <c r="D2746" s="137" t="s">
        <v>317</v>
      </c>
      <c r="E2746" s="137">
        <v>39025</v>
      </c>
      <c r="F2746" s="137" t="s">
        <v>5</v>
      </c>
      <c r="G2746" s="137" t="s">
        <v>28</v>
      </c>
      <c r="H2746" s="137" t="s">
        <v>341</v>
      </c>
      <c r="I2746" s="137">
        <v>514016084</v>
      </c>
      <c r="J2746" s="137" t="s">
        <v>224</v>
      </c>
      <c r="K2746" s="21">
        <v>46173.46875</v>
      </c>
      <c r="L2746" s="21">
        <v>46174.830752314818</v>
      </c>
      <c r="M2746" s="137" t="s">
        <v>353</v>
      </c>
      <c r="N2746" s="137" t="s">
        <v>355</v>
      </c>
      <c r="O2746" s="137" t="s">
        <v>35</v>
      </c>
      <c r="P2746" s="137">
        <v>0</v>
      </c>
      <c r="Q2746" s="137" t="s">
        <v>191</v>
      </c>
      <c r="R2746" s="137" t="s">
        <v>342</v>
      </c>
      <c r="S2746" s="137" t="s">
        <v>181</v>
      </c>
    </row>
    <row r="2747" spans="1:19" s="137" customFormat="1">
      <c r="A2747" s="137" t="s">
        <v>186</v>
      </c>
      <c r="B2747" s="137" t="s">
        <v>10</v>
      </c>
      <c r="C2747" s="137" t="s">
        <v>185</v>
      </c>
      <c r="D2747" s="137" t="s">
        <v>317</v>
      </c>
      <c r="E2747" s="137">
        <v>39025</v>
      </c>
      <c r="F2747" s="137" t="s">
        <v>5</v>
      </c>
      <c r="G2747" s="137" t="s">
        <v>28</v>
      </c>
      <c r="H2747" s="137" t="s">
        <v>341</v>
      </c>
      <c r="I2747" s="137">
        <v>514016084</v>
      </c>
      <c r="J2747" s="137" t="s">
        <v>224</v>
      </c>
      <c r="K2747" s="21">
        <v>46173.46875</v>
      </c>
      <c r="L2747" s="21">
        <v>46174.830752314818</v>
      </c>
      <c r="M2747" s="137" t="s">
        <v>353</v>
      </c>
      <c r="N2747" s="137" t="s">
        <v>356</v>
      </c>
      <c r="O2747" s="137" t="s">
        <v>39</v>
      </c>
      <c r="P2747" s="137">
        <v>0</v>
      </c>
      <c r="Q2747" s="137" t="s">
        <v>191</v>
      </c>
      <c r="R2747" s="137" t="s">
        <v>342</v>
      </c>
      <c r="S2747" s="137" t="s">
        <v>181</v>
      </c>
    </row>
    <row r="2748" spans="1:19" s="137" customFormat="1">
      <c r="A2748" s="137" t="s">
        <v>186</v>
      </c>
      <c r="B2748" s="137" t="s">
        <v>10</v>
      </c>
      <c r="C2748" s="137" t="s">
        <v>185</v>
      </c>
      <c r="D2748" s="137" t="s">
        <v>317</v>
      </c>
      <c r="E2748" s="137">
        <v>39025</v>
      </c>
      <c r="F2748" s="137" t="s">
        <v>5</v>
      </c>
      <c r="G2748" s="137" t="s">
        <v>28</v>
      </c>
      <c r="H2748" s="137" t="s">
        <v>341</v>
      </c>
      <c r="I2748" s="137">
        <v>514016084</v>
      </c>
      <c r="J2748" s="137" t="s">
        <v>224</v>
      </c>
      <c r="K2748" s="21">
        <v>46173.46875</v>
      </c>
      <c r="L2748" s="21">
        <v>46174.830752314818</v>
      </c>
      <c r="M2748" s="137" t="s">
        <v>353</v>
      </c>
      <c r="N2748" s="137" t="s">
        <v>357</v>
      </c>
      <c r="O2748" s="137" t="s">
        <v>39</v>
      </c>
      <c r="P2748" s="137">
        <v>0</v>
      </c>
      <c r="Q2748" s="137" t="s">
        <v>191</v>
      </c>
      <c r="R2748" s="137" t="s">
        <v>342</v>
      </c>
      <c r="S2748" s="137" t="s">
        <v>181</v>
      </c>
    </row>
    <row r="2749" spans="1:19" s="137" customFormat="1">
      <c r="A2749" s="137" t="s">
        <v>186</v>
      </c>
      <c r="B2749" s="137" t="s">
        <v>10</v>
      </c>
      <c r="C2749" s="137" t="s">
        <v>185</v>
      </c>
      <c r="D2749" s="137" t="s">
        <v>317</v>
      </c>
      <c r="E2749" s="137">
        <v>39025</v>
      </c>
      <c r="F2749" s="137" t="s">
        <v>5</v>
      </c>
      <c r="G2749" s="137" t="s">
        <v>28</v>
      </c>
      <c r="H2749" s="137" t="s">
        <v>341</v>
      </c>
      <c r="I2749" s="137">
        <v>514016084</v>
      </c>
      <c r="J2749" s="137" t="s">
        <v>224</v>
      </c>
      <c r="K2749" s="21">
        <v>46173.46875</v>
      </c>
      <c r="L2749" s="21">
        <v>46174.830752314818</v>
      </c>
      <c r="M2749" s="137" t="s">
        <v>358</v>
      </c>
      <c r="N2749" s="137" t="s">
        <v>359</v>
      </c>
      <c r="O2749" s="137" t="s">
        <v>39</v>
      </c>
      <c r="P2749" s="137">
        <v>0</v>
      </c>
      <c r="Q2749" s="137" t="s">
        <v>191</v>
      </c>
      <c r="R2749" s="137" t="s">
        <v>342</v>
      </c>
      <c r="S2749" s="137" t="s">
        <v>181</v>
      </c>
    </row>
    <row r="2750" spans="1:19" s="137" customFormat="1">
      <c r="A2750" s="137" t="s">
        <v>186</v>
      </c>
      <c r="B2750" s="137" t="s">
        <v>10</v>
      </c>
      <c r="C2750" s="137" t="s">
        <v>185</v>
      </c>
      <c r="D2750" s="137" t="s">
        <v>317</v>
      </c>
      <c r="E2750" s="137">
        <v>39025</v>
      </c>
      <c r="F2750" s="137" t="s">
        <v>5</v>
      </c>
      <c r="G2750" s="137" t="s">
        <v>28</v>
      </c>
      <c r="H2750" s="137" t="s">
        <v>341</v>
      </c>
      <c r="I2750" s="137">
        <v>514016084</v>
      </c>
      <c r="J2750" s="137" t="s">
        <v>224</v>
      </c>
      <c r="K2750" s="21">
        <v>46173.46875</v>
      </c>
      <c r="L2750" s="21">
        <v>46174.830752314818</v>
      </c>
      <c r="M2750" s="137" t="s">
        <v>358</v>
      </c>
      <c r="N2750" s="137" t="s">
        <v>360</v>
      </c>
      <c r="O2750" s="137" t="s">
        <v>35</v>
      </c>
      <c r="P2750" s="137">
        <v>0</v>
      </c>
      <c r="Q2750" s="137" t="s">
        <v>191</v>
      </c>
      <c r="R2750" s="137" t="s">
        <v>342</v>
      </c>
      <c r="S2750" s="137" t="s">
        <v>181</v>
      </c>
    </row>
    <row r="2751" spans="1:19" s="137" customFormat="1">
      <c r="A2751" s="137" t="s">
        <v>186</v>
      </c>
      <c r="B2751" s="137" t="s">
        <v>10</v>
      </c>
      <c r="C2751" s="137" t="s">
        <v>185</v>
      </c>
      <c r="D2751" s="137" t="s">
        <v>317</v>
      </c>
      <c r="E2751" s="137">
        <v>39025</v>
      </c>
      <c r="F2751" s="137" t="s">
        <v>5</v>
      </c>
      <c r="G2751" s="137" t="s">
        <v>28</v>
      </c>
      <c r="H2751" s="137" t="s">
        <v>341</v>
      </c>
      <c r="I2751" s="137">
        <v>514016084</v>
      </c>
      <c r="J2751" s="137" t="s">
        <v>224</v>
      </c>
      <c r="K2751" s="21">
        <v>46173.46875</v>
      </c>
      <c r="L2751" s="21">
        <v>46174.830752314818</v>
      </c>
      <c r="M2751" s="137" t="s">
        <v>358</v>
      </c>
      <c r="N2751" s="137" t="s">
        <v>361</v>
      </c>
      <c r="O2751" s="137" t="s">
        <v>41</v>
      </c>
      <c r="P2751" s="137">
        <v>0</v>
      </c>
      <c r="Q2751" s="137" t="s">
        <v>191</v>
      </c>
      <c r="R2751" s="137" t="s">
        <v>342</v>
      </c>
      <c r="S2751" s="137" t="s">
        <v>181</v>
      </c>
    </row>
    <row r="2752" spans="1:19" s="137" customFormat="1">
      <c r="A2752" s="137" t="s">
        <v>186</v>
      </c>
      <c r="B2752" s="137" t="s">
        <v>10</v>
      </c>
      <c r="C2752" s="137" t="s">
        <v>185</v>
      </c>
      <c r="D2752" s="137" t="s">
        <v>317</v>
      </c>
      <c r="E2752" s="137">
        <v>39025</v>
      </c>
      <c r="F2752" s="137" t="s">
        <v>5</v>
      </c>
      <c r="G2752" s="137" t="s">
        <v>28</v>
      </c>
      <c r="H2752" s="137" t="s">
        <v>341</v>
      </c>
      <c r="I2752" s="137">
        <v>514016084</v>
      </c>
      <c r="J2752" s="137" t="s">
        <v>224</v>
      </c>
      <c r="K2752" s="21">
        <v>46173.46875</v>
      </c>
      <c r="L2752" s="21">
        <v>46174.830752314818</v>
      </c>
      <c r="M2752" s="137" t="s">
        <v>362</v>
      </c>
      <c r="N2752" s="137" t="s">
        <v>363</v>
      </c>
      <c r="O2752" s="137" t="s">
        <v>37</v>
      </c>
      <c r="P2752" s="137">
        <v>0</v>
      </c>
      <c r="Q2752" s="137" t="s">
        <v>191</v>
      </c>
      <c r="R2752" s="137" t="s">
        <v>342</v>
      </c>
      <c r="S2752" s="137" t="s">
        <v>181</v>
      </c>
    </row>
    <row r="2753" spans="1:19" s="137" customFormat="1">
      <c r="A2753" s="137" t="s">
        <v>186</v>
      </c>
      <c r="B2753" s="137" t="s">
        <v>10</v>
      </c>
      <c r="C2753" s="137" t="s">
        <v>185</v>
      </c>
      <c r="D2753" s="137" t="s">
        <v>317</v>
      </c>
      <c r="E2753" s="137">
        <v>39025</v>
      </c>
      <c r="F2753" s="137" t="s">
        <v>5</v>
      </c>
      <c r="G2753" s="137" t="s">
        <v>28</v>
      </c>
      <c r="H2753" s="137" t="s">
        <v>341</v>
      </c>
      <c r="I2753" s="137">
        <v>514016084</v>
      </c>
      <c r="J2753" s="137" t="s">
        <v>224</v>
      </c>
      <c r="K2753" s="21">
        <v>46173.46875</v>
      </c>
      <c r="L2753" s="21">
        <v>46174.830752314818</v>
      </c>
      <c r="M2753" s="137" t="s">
        <v>364</v>
      </c>
      <c r="N2753" s="137" t="s">
        <v>365</v>
      </c>
      <c r="O2753" s="137" t="s">
        <v>35</v>
      </c>
      <c r="P2753" s="137">
        <v>0</v>
      </c>
      <c r="Q2753" s="137" t="s">
        <v>191</v>
      </c>
      <c r="R2753" s="137" t="s">
        <v>342</v>
      </c>
      <c r="S2753" s="137" t="s">
        <v>181</v>
      </c>
    </row>
    <row r="2754" spans="1:19" s="137" customFormat="1">
      <c r="A2754" s="137" t="s">
        <v>186</v>
      </c>
      <c r="B2754" s="137" t="s">
        <v>10</v>
      </c>
      <c r="C2754" s="137" t="s">
        <v>185</v>
      </c>
      <c r="D2754" s="137" t="s">
        <v>317</v>
      </c>
      <c r="E2754" s="137">
        <v>39025</v>
      </c>
      <c r="F2754" s="137" t="s">
        <v>5</v>
      </c>
      <c r="G2754" s="137" t="s">
        <v>28</v>
      </c>
      <c r="H2754" s="137" t="s">
        <v>341</v>
      </c>
      <c r="I2754" s="137">
        <v>514016084</v>
      </c>
      <c r="J2754" s="137" t="s">
        <v>224</v>
      </c>
      <c r="K2754" s="21">
        <v>46173.46875</v>
      </c>
      <c r="L2754" s="21">
        <v>46174.830752314818</v>
      </c>
      <c r="M2754" s="137" t="s">
        <v>364</v>
      </c>
      <c r="N2754" s="137" t="s">
        <v>366</v>
      </c>
      <c r="O2754" s="137" t="s">
        <v>35</v>
      </c>
      <c r="P2754" s="137">
        <v>0</v>
      </c>
      <c r="Q2754" s="137" t="s">
        <v>191</v>
      </c>
      <c r="R2754" s="137" t="s">
        <v>342</v>
      </c>
      <c r="S2754" s="137" t="s">
        <v>181</v>
      </c>
    </row>
    <row r="2755" spans="1:19" s="137" customFormat="1">
      <c r="A2755" s="137" t="s">
        <v>186</v>
      </c>
      <c r="B2755" s="137" t="s">
        <v>10</v>
      </c>
      <c r="C2755" s="137" t="s">
        <v>185</v>
      </c>
      <c r="D2755" s="137" t="s">
        <v>317</v>
      </c>
      <c r="E2755" s="137">
        <v>39025</v>
      </c>
      <c r="F2755" s="137" t="s">
        <v>5</v>
      </c>
      <c r="G2755" s="137" t="s">
        <v>28</v>
      </c>
      <c r="H2755" s="137" t="s">
        <v>341</v>
      </c>
      <c r="I2755" s="137">
        <v>514016084</v>
      </c>
      <c r="J2755" s="137" t="s">
        <v>224</v>
      </c>
      <c r="K2755" s="21">
        <v>46173.46875</v>
      </c>
      <c r="L2755" s="21">
        <v>46174.830752314818</v>
      </c>
      <c r="M2755" s="137" t="s">
        <v>364</v>
      </c>
      <c r="N2755" s="137" t="s">
        <v>367</v>
      </c>
      <c r="O2755" s="137" t="s">
        <v>41</v>
      </c>
      <c r="P2755" s="137">
        <v>0</v>
      </c>
      <c r="Q2755" s="137" t="s">
        <v>191</v>
      </c>
      <c r="R2755" s="137" t="s">
        <v>342</v>
      </c>
      <c r="S2755" s="137" t="s">
        <v>181</v>
      </c>
    </row>
    <row r="2756" spans="1:19" s="137" customFormat="1">
      <c r="A2756" s="137" t="s">
        <v>186</v>
      </c>
      <c r="B2756" s="137" t="s">
        <v>10</v>
      </c>
      <c r="C2756" s="137" t="s">
        <v>185</v>
      </c>
      <c r="D2756" s="137" t="s">
        <v>317</v>
      </c>
      <c r="E2756" s="137">
        <v>39025</v>
      </c>
      <c r="F2756" s="137" t="s">
        <v>5</v>
      </c>
      <c r="G2756" s="137" t="s">
        <v>28</v>
      </c>
      <c r="H2756" s="137" t="s">
        <v>341</v>
      </c>
      <c r="I2756" s="137">
        <v>514016273</v>
      </c>
      <c r="J2756" s="137" t="s">
        <v>224</v>
      </c>
      <c r="K2756" s="21">
        <v>46173.434953703705</v>
      </c>
      <c r="L2756" s="21">
        <v>46174.832268518519</v>
      </c>
      <c r="M2756" s="137" t="s">
        <v>287</v>
      </c>
      <c r="N2756" s="137" t="s">
        <v>287</v>
      </c>
      <c r="O2756" s="137" t="s">
        <v>35</v>
      </c>
      <c r="P2756" s="137">
        <v>0</v>
      </c>
      <c r="Q2756" s="137" t="s">
        <v>191</v>
      </c>
      <c r="R2756" s="137" t="s">
        <v>342</v>
      </c>
      <c r="S2756" s="137" t="s">
        <v>181</v>
      </c>
    </row>
    <row r="2757" spans="1:19" s="137" customFormat="1">
      <c r="A2757" s="137" t="s">
        <v>186</v>
      </c>
      <c r="B2757" s="137" t="s">
        <v>10</v>
      </c>
      <c r="C2757" s="137" t="s">
        <v>185</v>
      </c>
      <c r="D2757" s="137" t="s">
        <v>317</v>
      </c>
      <c r="E2757" s="137">
        <v>39025</v>
      </c>
      <c r="F2757" s="137" t="s">
        <v>5</v>
      </c>
      <c r="G2757" s="137" t="s">
        <v>28</v>
      </c>
      <c r="H2757" s="137" t="s">
        <v>341</v>
      </c>
      <c r="I2757" s="137">
        <v>514016273</v>
      </c>
      <c r="J2757" s="137" t="s">
        <v>224</v>
      </c>
      <c r="K2757" s="21">
        <v>46173.434953703705</v>
      </c>
      <c r="L2757" s="21">
        <v>46174.832268518519</v>
      </c>
      <c r="M2757" s="137" t="s">
        <v>343</v>
      </c>
      <c r="N2757" s="137" t="s">
        <v>288</v>
      </c>
      <c r="O2757" s="137" t="s">
        <v>39</v>
      </c>
      <c r="P2757" s="137">
        <v>0</v>
      </c>
      <c r="Q2757" s="137" t="s">
        <v>191</v>
      </c>
      <c r="R2757" s="137" t="s">
        <v>342</v>
      </c>
      <c r="S2757" s="137" t="s">
        <v>181</v>
      </c>
    </row>
    <row r="2758" spans="1:19" s="137" customFormat="1">
      <c r="A2758" s="137" t="s">
        <v>186</v>
      </c>
      <c r="B2758" s="137" t="s">
        <v>10</v>
      </c>
      <c r="C2758" s="137" t="s">
        <v>185</v>
      </c>
      <c r="D2758" s="137" t="s">
        <v>317</v>
      </c>
      <c r="E2758" s="137">
        <v>39025</v>
      </c>
      <c r="F2758" s="137" t="s">
        <v>5</v>
      </c>
      <c r="G2758" s="137" t="s">
        <v>28</v>
      </c>
      <c r="H2758" s="137" t="s">
        <v>341</v>
      </c>
      <c r="I2758" s="137">
        <v>514016273</v>
      </c>
      <c r="J2758" s="137" t="s">
        <v>224</v>
      </c>
      <c r="K2758" s="21">
        <v>46173.434953703705</v>
      </c>
      <c r="L2758" s="21">
        <v>46174.832268518519</v>
      </c>
      <c r="M2758" s="137" t="s">
        <v>343</v>
      </c>
      <c r="N2758" s="137" t="s">
        <v>193</v>
      </c>
      <c r="O2758" s="137" t="s">
        <v>35</v>
      </c>
      <c r="P2758" s="137">
        <v>0</v>
      </c>
      <c r="Q2758" s="137" t="s">
        <v>191</v>
      </c>
      <c r="R2758" s="137" t="s">
        <v>342</v>
      </c>
      <c r="S2758" s="137" t="s">
        <v>181</v>
      </c>
    </row>
    <row r="2759" spans="1:19" s="137" customFormat="1">
      <c r="A2759" s="137" t="s">
        <v>186</v>
      </c>
      <c r="B2759" s="137" t="s">
        <v>10</v>
      </c>
      <c r="C2759" s="137" t="s">
        <v>185</v>
      </c>
      <c r="D2759" s="137" t="s">
        <v>317</v>
      </c>
      <c r="E2759" s="137">
        <v>39025</v>
      </c>
      <c r="F2759" s="137" t="s">
        <v>5</v>
      </c>
      <c r="G2759" s="137" t="s">
        <v>28</v>
      </c>
      <c r="H2759" s="137" t="s">
        <v>341</v>
      </c>
      <c r="I2759" s="137">
        <v>514016273</v>
      </c>
      <c r="J2759" s="137" t="s">
        <v>224</v>
      </c>
      <c r="K2759" s="21">
        <v>46173.434953703705</v>
      </c>
      <c r="L2759" s="21">
        <v>46174.832268518519</v>
      </c>
      <c r="M2759" s="137" t="s">
        <v>344</v>
      </c>
      <c r="N2759" s="137" t="s">
        <v>345</v>
      </c>
      <c r="O2759" s="137" t="s">
        <v>39</v>
      </c>
      <c r="P2759" s="137">
        <v>0</v>
      </c>
      <c r="Q2759" s="137" t="s">
        <v>191</v>
      </c>
      <c r="R2759" s="137" t="s">
        <v>342</v>
      </c>
      <c r="S2759" s="137" t="s">
        <v>181</v>
      </c>
    </row>
    <row r="2760" spans="1:19" s="137" customFormat="1">
      <c r="A2760" s="137" t="s">
        <v>186</v>
      </c>
      <c r="B2760" s="137" t="s">
        <v>10</v>
      </c>
      <c r="C2760" s="137" t="s">
        <v>185</v>
      </c>
      <c r="D2760" s="137" t="s">
        <v>317</v>
      </c>
      <c r="E2760" s="137">
        <v>39025</v>
      </c>
      <c r="F2760" s="137" t="s">
        <v>5</v>
      </c>
      <c r="G2760" s="137" t="s">
        <v>28</v>
      </c>
      <c r="H2760" s="137" t="s">
        <v>341</v>
      </c>
      <c r="I2760" s="137">
        <v>514016273</v>
      </c>
      <c r="J2760" s="137" t="s">
        <v>224</v>
      </c>
      <c r="K2760" s="21">
        <v>46173.434953703705</v>
      </c>
      <c r="L2760" s="21">
        <v>46174.832268518519</v>
      </c>
      <c r="M2760" s="137" t="s">
        <v>344</v>
      </c>
      <c r="N2760" s="137" t="s">
        <v>346</v>
      </c>
      <c r="O2760" s="137" t="s">
        <v>39</v>
      </c>
      <c r="P2760" s="137">
        <v>0</v>
      </c>
      <c r="Q2760" s="137" t="s">
        <v>191</v>
      </c>
      <c r="R2760" s="137" t="s">
        <v>342</v>
      </c>
      <c r="S2760" s="137" t="s">
        <v>181</v>
      </c>
    </row>
    <row r="2761" spans="1:19" s="137" customFormat="1">
      <c r="A2761" s="137" t="s">
        <v>186</v>
      </c>
      <c r="B2761" s="137" t="s">
        <v>10</v>
      </c>
      <c r="C2761" s="137" t="s">
        <v>185</v>
      </c>
      <c r="D2761" s="137" t="s">
        <v>317</v>
      </c>
      <c r="E2761" s="137">
        <v>39025</v>
      </c>
      <c r="F2761" s="137" t="s">
        <v>5</v>
      </c>
      <c r="G2761" s="137" t="s">
        <v>28</v>
      </c>
      <c r="H2761" s="137" t="s">
        <v>341</v>
      </c>
      <c r="I2761" s="137">
        <v>514016273</v>
      </c>
      <c r="J2761" s="137" t="s">
        <v>224</v>
      </c>
      <c r="K2761" s="21">
        <v>46173.434953703705</v>
      </c>
      <c r="L2761" s="21">
        <v>46174.832268518519</v>
      </c>
      <c r="M2761" s="137" t="s">
        <v>347</v>
      </c>
      <c r="N2761" s="137" t="s">
        <v>348</v>
      </c>
      <c r="O2761" s="137" t="s">
        <v>41</v>
      </c>
      <c r="P2761" s="137">
        <v>0</v>
      </c>
      <c r="Q2761" s="137" t="s">
        <v>191</v>
      </c>
      <c r="R2761" s="137" t="s">
        <v>342</v>
      </c>
      <c r="S2761" s="137" t="s">
        <v>181</v>
      </c>
    </row>
    <row r="2762" spans="1:19" s="137" customFormat="1">
      <c r="A2762" s="137" t="s">
        <v>186</v>
      </c>
      <c r="B2762" s="137" t="s">
        <v>10</v>
      </c>
      <c r="C2762" s="137" t="s">
        <v>185</v>
      </c>
      <c r="D2762" s="137" t="s">
        <v>317</v>
      </c>
      <c r="E2762" s="137">
        <v>39025</v>
      </c>
      <c r="F2762" s="137" t="s">
        <v>5</v>
      </c>
      <c r="G2762" s="137" t="s">
        <v>28</v>
      </c>
      <c r="H2762" s="137" t="s">
        <v>341</v>
      </c>
      <c r="I2762" s="137">
        <v>514016273</v>
      </c>
      <c r="J2762" s="137" t="s">
        <v>224</v>
      </c>
      <c r="K2762" s="21">
        <v>46173.434953703705</v>
      </c>
      <c r="L2762" s="21">
        <v>46174.832268518519</v>
      </c>
      <c r="M2762" s="137" t="s">
        <v>347</v>
      </c>
      <c r="N2762" s="137" t="s">
        <v>349</v>
      </c>
      <c r="O2762" s="137" t="s">
        <v>39</v>
      </c>
      <c r="P2762" s="137">
        <v>0</v>
      </c>
      <c r="Q2762" s="137" t="s">
        <v>191</v>
      </c>
      <c r="R2762" s="137" t="s">
        <v>342</v>
      </c>
      <c r="S2762" s="137" t="s">
        <v>181</v>
      </c>
    </row>
    <row r="2763" spans="1:19" s="137" customFormat="1">
      <c r="A2763" s="137" t="s">
        <v>186</v>
      </c>
      <c r="B2763" s="137" t="s">
        <v>10</v>
      </c>
      <c r="C2763" s="137" t="s">
        <v>185</v>
      </c>
      <c r="D2763" s="137" t="s">
        <v>317</v>
      </c>
      <c r="E2763" s="137">
        <v>39025</v>
      </c>
      <c r="F2763" s="137" t="s">
        <v>5</v>
      </c>
      <c r="G2763" s="137" t="s">
        <v>28</v>
      </c>
      <c r="H2763" s="137" t="s">
        <v>341</v>
      </c>
      <c r="I2763" s="137">
        <v>514016273</v>
      </c>
      <c r="J2763" s="137" t="s">
        <v>224</v>
      </c>
      <c r="K2763" s="21">
        <v>46173.434953703705</v>
      </c>
      <c r="L2763" s="21">
        <v>46174.832268518519</v>
      </c>
      <c r="M2763" s="137" t="s">
        <v>347</v>
      </c>
      <c r="N2763" s="137" t="s">
        <v>329</v>
      </c>
      <c r="O2763" s="137" t="s">
        <v>35</v>
      </c>
      <c r="P2763" s="137">
        <v>0</v>
      </c>
      <c r="Q2763" s="137" t="s">
        <v>191</v>
      </c>
      <c r="R2763" s="137" t="s">
        <v>342</v>
      </c>
      <c r="S2763" s="137" t="s">
        <v>181</v>
      </c>
    </row>
    <row r="2764" spans="1:19" s="137" customFormat="1">
      <c r="A2764" s="137" t="s">
        <v>186</v>
      </c>
      <c r="B2764" s="137" t="s">
        <v>10</v>
      </c>
      <c r="C2764" s="137" t="s">
        <v>185</v>
      </c>
      <c r="D2764" s="137" t="s">
        <v>317</v>
      </c>
      <c r="E2764" s="137">
        <v>39025</v>
      </c>
      <c r="F2764" s="137" t="s">
        <v>5</v>
      </c>
      <c r="G2764" s="137" t="s">
        <v>28</v>
      </c>
      <c r="H2764" s="137" t="s">
        <v>341</v>
      </c>
      <c r="I2764" s="137">
        <v>514016273</v>
      </c>
      <c r="J2764" s="137" t="s">
        <v>224</v>
      </c>
      <c r="K2764" s="21">
        <v>46173.434953703705</v>
      </c>
      <c r="L2764" s="21">
        <v>46174.832268518519</v>
      </c>
      <c r="M2764" s="137" t="s">
        <v>347</v>
      </c>
      <c r="N2764" s="137" t="s">
        <v>194</v>
      </c>
      <c r="O2764" s="137" t="s">
        <v>41</v>
      </c>
      <c r="P2764" s="137">
        <v>0</v>
      </c>
      <c r="Q2764" s="137" t="s">
        <v>191</v>
      </c>
      <c r="R2764" s="137" t="s">
        <v>342</v>
      </c>
      <c r="S2764" s="137" t="s">
        <v>181</v>
      </c>
    </row>
    <row r="2765" spans="1:19" s="137" customFormat="1">
      <c r="A2765" s="137" t="s">
        <v>186</v>
      </c>
      <c r="B2765" s="137" t="s">
        <v>10</v>
      </c>
      <c r="C2765" s="137" t="s">
        <v>185</v>
      </c>
      <c r="D2765" s="137" t="s">
        <v>317</v>
      </c>
      <c r="E2765" s="137">
        <v>39025</v>
      </c>
      <c r="F2765" s="137" t="s">
        <v>5</v>
      </c>
      <c r="G2765" s="137" t="s">
        <v>28</v>
      </c>
      <c r="H2765" s="137" t="s">
        <v>341</v>
      </c>
      <c r="I2765" s="137">
        <v>514016273</v>
      </c>
      <c r="J2765" s="137" t="s">
        <v>224</v>
      </c>
      <c r="K2765" s="21">
        <v>46173.434953703705</v>
      </c>
      <c r="L2765" s="21">
        <v>46174.832268518519</v>
      </c>
      <c r="M2765" s="137" t="s">
        <v>347</v>
      </c>
      <c r="N2765" s="137" t="s">
        <v>350</v>
      </c>
      <c r="O2765" s="137" t="s">
        <v>39</v>
      </c>
      <c r="P2765" s="137">
        <v>0</v>
      </c>
      <c r="Q2765" s="137" t="s">
        <v>191</v>
      </c>
      <c r="R2765" s="137" t="s">
        <v>342</v>
      </c>
      <c r="S2765" s="137" t="s">
        <v>181</v>
      </c>
    </row>
    <row r="2766" spans="1:19" s="137" customFormat="1">
      <c r="A2766" s="137" t="s">
        <v>186</v>
      </c>
      <c r="B2766" s="137" t="s">
        <v>10</v>
      </c>
      <c r="C2766" s="137" t="s">
        <v>185</v>
      </c>
      <c r="D2766" s="137" t="s">
        <v>317</v>
      </c>
      <c r="E2766" s="137">
        <v>39025</v>
      </c>
      <c r="F2766" s="137" t="s">
        <v>5</v>
      </c>
      <c r="G2766" s="137" t="s">
        <v>28</v>
      </c>
      <c r="H2766" s="137" t="s">
        <v>341</v>
      </c>
      <c r="I2766" s="137">
        <v>514016273</v>
      </c>
      <c r="J2766" s="137" t="s">
        <v>224</v>
      </c>
      <c r="K2766" s="21">
        <v>46173.434953703705</v>
      </c>
      <c r="L2766" s="21">
        <v>46174.832268518519</v>
      </c>
      <c r="M2766" s="137" t="s">
        <v>347</v>
      </c>
      <c r="N2766" s="137" t="s">
        <v>195</v>
      </c>
      <c r="O2766" s="137" t="s">
        <v>41</v>
      </c>
      <c r="P2766" s="137">
        <v>0</v>
      </c>
      <c r="Q2766" s="137" t="s">
        <v>191</v>
      </c>
      <c r="R2766" s="137" t="s">
        <v>342</v>
      </c>
      <c r="S2766" s="137" t="s">
        <v>181</v>
      </c>
    </row>
    <row r="2767" spans="1:19" s="137" customFormat="1">
      <c r="A2767" s="137" t="s">
        <v>186</v>
      </c>
      <c r="B2767" s="137" t="s">
        <v>10</v>
      </c>
      <c r="C2767" s="137" t="s">
        <v>185</v>
      </c>
      <c r="D2767" s="137" t="s">
        <v>317</v>
      </c>
      <c r="E2767" s="137">
        <v>39025</v>
      </c>
      <c r="F2767" s="137" t="s">
        <v>5</v>
      </c>
      <c r="G2767" s="137" t="s">
        <v>28</v>
      </c>
      <c r="H2767" s="137" t="s">
        <v>341</v>
      </c>
      <c r="I2767" s="137">
        <v>514016273</v>
      </c>
      <c r="J2767" s="137" t="s">
        <v>224</v>
      </c>
      <c r="K2767" s="21">
        <v>46173.434953703705</v>
      </c>
      <c r="L2767" s="21">
        <v>46174.832268518519</v>
      </c>
      <c r="M2767" s="137" t="s">
        <v>347</v>
      </c>
      <c r="N2767" s="137" t="s">
        <v>351</v>
      </c>
      <c r="O2767" s="137" t="s">
        <v>35</v>
      </c>
      <c r="P2767" s="137">
        <v>0</v>
      </c>
      <c r="Q2767" s="137" t="s">
        <v>191</v>
      </c>
      <c r="R2767" s="137" t="s">
        <v>342</v>
      </c>
      <c r="S2767" s="137" t="s">
        <v>181</v>
      </c>
    </row>
    <row r="2768" spans="1:19" s="137" customFormat="1">
      <c r="A2768" s="137" t="s">
        <v>186</v>
      </c>
      <c r="B2768" s="137" t="s">
        <v>10</v>
      </c>
      <c r="C2768" s="137" t="s">
        <v>185</v>
      </c>
      <c r="D2768" s="137" t="s">
        <v>317</v>
      </c>
      <c r="E2768" s="137">
        <v>39025</v>
      </c>
      <c r="F2768" s="137" t="s">
        <v>5</v>
      </c>
      <c r="G2768" s="137" t="s">
        <v>28</v>
      </c>
      <c r="H2768" s="137" t="s">
        <v>341</v>
      </c>
      <c r="I2768" s="137">
        <v>514016273</v>
      </c>
      <c r="J2768" s="137" t="s">
        <v>224</v>
      </c>
      <c r="K2768" s="21">
        <v>46173.434953703705</v>
      </c>
      <c r="L2768" s="21">
        <v>46174.832268518519</v>
      </c>
      <c r="M2768" s="137" t="s">
        <v>347</v>
      </c>
      <c r="N2768" s="137" t="s">
        <v>196</v>
      </c>
      <c r="O2768" s="137" t="s">
        <v>41</v>
      </c>
      <c r="P2768" s="137">
        <v>0</v>
      </c>
      <c r="Q2768" s="137" t="s">
        <v>191</v>
      </c>
      <c r="R2768" s="137" t="s">
        <v>342</v>
      </c>
      <c r="S2768" s="137" t="s">
        <v>181</v>
      </c>
    </row>
    <row r="2769" spans="1:19" s="137" customFormat="1">
      <c r="A2769" s="137" t="s">
        <v>186</v>
      </c>
      <c r="B2769" s="137" t="s">
        <v>10</v>
      </c>
      <c r="C2769" s="137" t="s">
        <v>185</v>
      </c>
      <c r="D2769" s="137" t="s">
        <v>317</v>
      </c>
      <c r="E2769" s="137">
        <v>39025</v>
      </c>
      <c r="F2769" s="137" t="s">
        <v>5</v>
      </c>
      <c r="G2769" s="137" t="s">
        <v>28</v>
      </c>
      <c r="H2769" s="137" t="s">
        <v>341</v>
      </c>
      <c r="I2769" s="137">
        <v>514016273</v>
      </c>
      <c r="J2769" s="137" t="s">
        <v>224</v>
      </c>
      <c r="K2769" s="21">
        <v>46173.434953703705</v>
      </c>
      <c r="L2769" s="21">
        <v>46174.832268518519</v>
      </c>
      <c r="M2769" s="137" t="s">
        <v>352</v>
      </c>
      <c r="N2769" s="137" t="s">
        <v>352</v>
      </c>
      <c r="O2769" s="137" t="s">
        <v>35</v>
      </c>
      <c r="P2769" s="137">
        <v>0</v>
      </c>
      <c r="Q2769" s="137" t="s">
        <v>191</v>
      </c>
      <c r="R2769" s="137" t="s">
        <v>342</v>
      </c>
      <c r="S2769" s="137" t="s">
        <v>181</v>
      </c>
    </row>
    <row r="2770" spans="1:19" s="137" customFormat="1">
      <c r="A2770" s="137" t="s">
        <v>186</v>
      </c>
      <c r="B2770" s="137" t="s">
        <v>10</v>
      </c>
      <c r="C2770" s="137" t="s">
        <v>185</v>
      </c>
      <c r="D2770" s="137" t="s">
        <v>317</v>
      </c>
      <c r="E2770" s="137">
        <v>39025</v>
      </c>
      <c r="F2770" s="137" t="s">
        <v>5</v>
      </c>
      <c r="G2770" s="137" t="s">
        <v>28</v>
      </c>
      <c r="H2770" s="137" t="s">
        <v>341</v>
      </c>
      <c r="I2770" s="137">
        <v>514016273</v>
      </c>
      <c r="J2770" s="137" t="s">
        <v>224</v>
      </c>
      <c r="K2770" s="21">
        <v>46173.434953703705</v>
      </c>
      <c r="L2770" s="21">
        <v>46174.832268518519</v>
      </c>
      <c r="M2770" s="137" t="s">
        <v>353</v>
      </c>
      <c r="N2770" s="137" t="s">
        <v>197</v>
      </c>
      <c r="O2770" s="137" t="s">
        <v>41</v>
      </c>
      <c r="P2770" s="137">
        <v>0</v>
      </c>
      <c r="Q2770" s="137" t="s">
        <v>191</v>
      </c>
      <c r="R2770" s="137" t="s">
        <v>342</v>
      </c>
      <c r="S2770" s="137" t="s">
        <v>181</v>
      </c>
    </row>
    <row r="2771" spans="1:19" s="137" customFormat="1">
      <c r="A2771" s="137" t="s">
        <v>186</v>
      </c>
      <c r="B2771" s="137" t="s">
        <v>10</v>
      </c>
      <c r="C2771" s="137" t="s">
        <v>185</v>
      </c>
      <c r="D2771" s="137" t="s">
        <v>317</v>
      </c>
      <c r="E2771" s="137">
        <v>39025</v>
      </c>
      <c r="F2771" s="137" t="s">
        <v>5</v>
      </c>
      <c r="G2771" s="137" t="s">
        <v>28</v>
      </c>
      <c r="H2771" s="137" t="s">
        <v>341</v>
      </c>
      <c r="I2771" s="137">
        <v>514016273</v>
      </c>
      <c r="J2771" s="137" t="s">
        <v>224</v>
      </c>
      <c r="K2771" s="21">
        <v>46173.434953703705</v>
      </c>
      <c r="L2771" s="21">
        <v>46174.832268518519</v>
      </c>
      <c r="M2771" s="137" t="s">
        <v>353</v>
      </c>
      <c r="N2771" s="137" t="s">
        <v>330</v>
      </c>
      <c r="O2771" s="137" t="s">
        <v>41</v>
      </c>
      <c r="P2771" s="137">
        <v>0</v>
      </c>
      <c r="Q2771" s="137" t="s">
        <v>191</v>
      </c>
      <c r="R2771" s="137" t="s">
        <v>342</v>
      </c>
      <c r="S2771" s="137" t="s">
        <v>181</v>
      </c>
    </row>
    <row r="2772" spans="1:19" s="137" customFormat="1">
      <c r="A2772" s="137" t="s">
        <v>186</v>
      </c>
      <c r="B2772" s="137" t="s">
        <v>10</v>
      </c>
      <c r="C2772" s="137" t="s">
        <v>185</v>
      </c>
      <c r="D2772" s="137" t="s">
        <v>317</v>
      </c>
      <c r="E2772" s="137">
        <v>39025</v>
      </c>
      <c r="F2772" s="137" t="s">
        <v>5</v>
      </c>
      <c r="G2772" s="137" t="s">
        <v>28</v>
      </c>
      <c r="H2772" s="137" t="s">
        <v>341</v>
      </c>
      <c r="I2772" s="137">
        <v>514016273</v>
      </c>
      <c r="J2772" s="137" t="s">
        <v>224</v>
      </c>
      <c r="K2772" s="21">
        <v>46173.434953703705</v>
      </c>
      <c r="L2772" s="21">
        <v>46174.832268518519</v>
      </c>
      <c r="M2772" s="137" t="s">
        <v>353</v>
      </c>
      <c r="N2772" s="137" t="s">
        <v>354</v>
      </c>
      <c r="O2772" s="137" t="s">
        <v>39</v>
      </c>
      <c r="P2772" s="137">
        <v>0</v>
      </c>
      <c r="Q2772" s="137" t="s">
        <v>191</v>
      </c>
      <c r="R2772" s="137" t="s">
        <v>342</v>
      </c>
      <c r="S2772" s="137" t="s">
        <v>181</v>
      </c>
    </row>
    <row r="2773" spans="1:19" s="137" customFormat="1">
      <c r="A2773" s="137" t="s">
        <v>186</v>
      </c>
      <c r="B2773" s="137" t="s">
        <v>10</v>
      </c>
      <c r="C2773" s="137" t="s">
        <v>185</v>
      </c>
      <c r="D2773" s="137" t="s">
        <v>317</v>
      </c>
      <c r="E2773" s="137">
        <v>39025</v>
      </c>
      <c r="F2773" s="137" t="s">
        <v>5</v>
      </c>
      <c r="G2773" s="137" t="s">
        <v>28</v>
      </c>
      <c r="H2773" s="137" t="s">
        <v>341</v>
      </c>
      <c r="I2773" s="137">
        <v>514016273</v>
      </c>
      <c r="J2773" s="137" t="s">
        <v>224</v>
      </c>
      <c r="K2773" s="21">
        <v>46173.434953703705</v>
      </c>
      <c r="L2773" s="21">
        <v>46174.832268518519</v>
      </c>
      <c r="M2773" s="137" t="s">
        <v>353</v>
      </c>
      <c r="N2773" s="137" t="s">
        <v>355</v>
      </c>
      <c r="O2773" s="137" t="s">
        <v>35</v>
      </c>
      <c r="P2773" s="137">
        <v>0</v>
      </c>
      <c r="Q2773" s="137" t="s">
        <v>191</v>
      </c>
      <c r="R2773" s="137" t="s">
        <v>342</v>
      </c>
      <c r="S2773" s="137" t="s">
        <v>181</v>
      </c>
    </row>
    <row r="2774" spans="1:19" s="137" customFormat="1">
      <c r="A2774" s="137" t="s">
        <v>186</v>
      </c>
      <c r="B2774" s="137" t="s">
        <v>10</v>
      </c>
      <c r="C2774" s="137" t="s">
        <v>185</v>
      </c>
      <c r="D2774" s="137" t="s">
        <v>317</v>
      </c>
      <c r="E2774" s="137">
        <v>39025</v>
      </c>
      <c r="F2774" s="137" t="s">
        <v>5</v>
      </c>
      <c r="G2774" s="137" t="s">
        <v>28</v>
      </c>
      <c r="H2774" s="137" t="s">
        <v>341</v>
      </c>
      <c r="I2774" s="137">
        <v>514016273</v>
      </c>
      <c r="J2774" s="137" t="s">
        <v>224</v>
      </c>
      <c r="K2774" s="21">
        <v>46173.434953703705</v>
      </c>
      <c r="L2774" s="21">
        <v>46174.832268518519</v>
      </c>
      <c r="M2774" s="137" t="s">
        <v>353</v>
      </c>
      <c r="N2774" s="137" t="s">
        <v>356</v>
      </c>
      <c r="O2774" s="137" t="s">
        <v>39</v>
      </c>
      <c r="P2774" s="137">
        <v>0</v>
      </c>
      <c r="Q2774" s="137" t="s">
        <v>191</v>
      </c>
      <c r="R2774" s="137" t="s">
        <v>342</v>
      </c>
      <c r="S2774" s="137" t="s">
        <v>181</v>
      </c>
    </row>
    <row r="2775" spans="1:19" s="137" customFormat="1">
      <c r="A2775" s="137" t="s">
        <v>186</v>
      </c>
      <c r="B2775" s="137" t="s">
        <v>10</v>
      </c>
      <c r="C2775" s="137" t="s">
        <v>185</v>
      </c>
      <c r="D2775" s="137" t="s">
        <v>317</v>
      </c>
      <c r="E2775" s="137">
        <v>39025</v>
      </c>
      <c r="F2775" s="137" t="s">
        <v>5</v>
      </c>
      <c r="G2775" s="137" t="s">
        <v>28</v>
      </c>
      <c r="H2775" s="137" t="s">
        <v>341</v>
      </c>
      <c r="I2775" s="137">
        <v>514016273</v>
      </c>
      <c r="J2775" s="137" t="s">
        <v>224</v>
      </c>
      <c r="K2775" s="21">
        <v>46173.434953703705</v>
      </c>
      <c r="L2775" s="21">
        <v>46174.832268518519</v>
      </c>
      <c r="M2775" s="137" t="s">
        <v>353</v>
      </c>
      <c r="N2775" s="137" t="s">
        <v>357</v>
      </c>
      <c r="O2775" s="137" t="s">
        <v>39</v>
      </c>
      <c r="P2775" s="137">
        <v>0</v>
      </c>
      <c r="Q2775" s="137" t="s">
        <v>191</v>
      </c>
      <c r="R2775" s="137" t="s">
        <v>342</v>
      </c>
      <c r="S2775" s="137" t="s">
        <v>181</v>
      </c>
    </row>
    <row r="2776" spans="1:19" s="137" customFormat="1">
      <c r="A2776" s="137" t="s">
        <v>186</v>
      </c>
      <c r="B2776" s="137" t="s">
        <v>10</v>
      </c>
      <c r="C2776" s="137" t="s">
        <v>185</v>
      </c>
      <c r="D2776" s="137" t="s">
        <v>317</v>
      </c>
      <c r="E2776" s="137">
        <v>39025</v>
      </c>
      <c r="F2776" s="137" t="s">
        <v>5</v>
      </c>
      <c r="G2776" s="137" t="s">
        <v>28</v>
      </c>
      <c r="H2776" s="137" t="s">
        <v>341</v>
      </c>
      <c r="I2776" s="137">
        <v>514016273</v>
      </c>
      <c r="J2776" s="137" t="s">
        <v>224</v>
      </c>
      <c r="K2776" s="21">
        <v>46173.434953703705</v>
      </c>
      <c r="L2776" s="21">
        <v>46174.832268518519</v>
      </c>
      <c r="M2776" s="137" t="s">
        <v>358</v>
      </c>
      <c r="N2776" s="137" t="s">
        <v>359</v>
      </c>
      <c r="O2776" s="137" t="s">
        <v>39</v>
      </c>
      <c r="P2776" s="137">
        <v>0</v>
      </c>
      <c r="Q2776" s="137" t="s">
        <v>191</v>
      </c>
      <c r="R2776" s="137" t="s">
        <v>342</v>
      </c>
      <c r="S2776" s="137" t="s">
        <v>181</v>
      </c>
    </row>
    <row r="2777" spans="1:19" s="137" customFormat="1">
      <c r="A2777" s="137" t="s">
        <v>186</v>
      </c>
      <c r="B2777" s="137" t="s">
        <v>10</v>
      </c>
      <c r="C2777" s="137" t="s">
        <v>185</v>
      </c>
      <c r="D2777" s="137" t="s">
        <v>317</v>
      </c>
      <c r="E2777" s="137">
        <v>39025</v>
      </c>
      <c r="F2777" s="137" t="s">
        <v>5</v>
      </c>
      <c r="G2777" s="137" t="s">
        <v>28</v>
      </c>
      <c r="H2777" s="137" t="s">
        <v>341</v>
      </c>
      <c r="I2777" s="137">
        <v>514016273</v>
      </c>
      <c r="J2777" s="137" t="s">
        <v>224</v>
      </c>
      <c r="K2777" s="21">
        <v>46173.434953703705</v>
      </c>
      <c r="L2777" s="21">
        <v>46174.832268518519</v>
      </c>
      <c r="M2777" s="137" t="s">
        <v>358</v>
      </c>
      <c r="N2777" s="137" t="s">
        <v>360</v>
      </c>
      <c r="O2777" s="137" t="s">
        <v>35</v>
      </c>
      <c r="P2777" s="137">
        <v>0</v>
      </c>
      <c r="Q2777" s="137" t="s">
        <v>191</v>
      </c>
      <c r="R2777" s="137" t="s">
        <v>342</v>
      </c>
      <c r="S2777" s="137" t="s">
        <v>181</v>
      </c>
    </row>
    <row r="2778" spans="1:19" s="137" customFormat="1">
      <c r="A2778" s="137" t="s">
        <v>186</v>
      </c>
      <c r="B2778" s="137" t="s">
        <v>10</v>
      </c>
      <c r="C2778" s="137" t="s">
        <v>185</v>
      </c>
      <c r="D2778" s="137" t="s">
        <v>317</v>
      </c>
      <c r="E2778" s="137">
        <v>39025</v>
      </c>
      <c r="F2778" s="137" t="s">
        <v>5</v>
      </c>
      <c r="G2778" s="137" t="s">
        <v>28</v>
      </c>
      <c r="H2778" s="137" t="s">
        <v>341</v>
      </c>
      <c r="I2778" s="137">
        <v>514016273</v>
      </c>
      <c r="J2778" s="137" t="s">
        <v>224</v>
      </c>
      <c r="K2778" s="21">
        <v>46173.434953703705</v>
      </c>
      <c r="L2778" s="21">
        <v>46174.832268518519</v>
      </c>
      <c r="M2778" s="137" t="s">
        <v>358</v>
      </c>
      <c r="N2778" s="137" t="s">
        <v>361</v>
      </c>
      <c r="O2778" s="137" t="s">
        <v>41</v>
      </c>
      <c r="P2778" s="137">
        <v>0</v>
      </c>
      <c r="Q2778" s="137" t="s">
        <v>191</v>
      </c>
      <c r="R2778" s="137" t="s">
        <v>342</v>
      </c>
      <c r="S2778" s="137" t="s">
        <v>181</v>
      </c>
    </row>
    <row r="2779" spans="1:19" s="137" customFormat="1">
      <c r="A2779" s="137" t="s">
        <v>186</v>
      </c>
      <c r="B2779" s="137" t="s">
        <v>10</v>
      </c>
      <c r="C2779" s="137" t="s">
        <v>185</v>
      </c>
      <c r="D2779" s="137" t="s">
        <v>317</v>
      </c>
      <c r="E2779" s="137">
        <v>39025</v>
      </c>
      <c r="F2779" s="137" t="s">
        <v>5</v>
      </c>
      <c r="G2779" s="137" t="s">
        <v>28</v>
      </c>
      <c r="H2779" s="137" t="s">
        <v>341</v>
      </c>
      <c r="I2779" s="137">
        <v>514016273</v>
      </c>
      <c r="J2779" s="137" t="s">
        <v>224</v>
      </c>
      <c r="K2779" s="21">
        <v>46173.434953703705</v>
      </c>
      <c r="L2779" s="21">
        <v>46174.832268518519</v>
      </c>
      <c r="M2779" s="137" t="s">
        <v>362</v>
      </c>
      <c r="N2779" s="137" t="s">
        <v>363</v>
      </c>
      <c r="O2779" s="137" t="s">
        <v>37</v>
      </c>
      <c r="P2779" s="137">
        <v>0</v>
      </c>
      <c r="Q2779" s="137" t="s">
        <v>191</v>
      </c>
      <c r="R2779" s="137" t="s">
        <v>342</v>
      </c>
      <c r="S2779" s="137" t="s">
        <v>181</v>
      </c>
    </row>
    <row r="2780" spans="1:19" s="137" customFormat="1">
      <c r="A2780" s="137" t="s">
        <v>186</v>
      </c>
      <c r="B2780" s="137" t="s">
        <v>10</v>
      </c>
      <c r="C2780" s="137" t="s">
        <v>185</v>
      </c>
      <c r="D2780" s="137" t="s">
        <v>317</v>
      </c>
      <c r="E2780" s="137">
        <v>39025</v>
      </c>
      <c r="F2780" s="137" t="s">
        <v>5</v>
      </c>
      <c r="G2780" s="137" t="s">
        <v>28</v>
      </c>
      <c r="H2780" s="137" t="s">
        <v>341</v>
      </c>
      <c r="I2780" s="137">
        <v>514016273</v>
      </c>
      <c r="J2780" s="137" t="s">
        <v>224</v>
      </c>
      <c r="K2780" s="21">
        <v>46173.434953703705</v>
      </c>
      <c r="L2780" s="21">
        <v>46174.832268518519</v>
      </c>
      <c r="M2780" s="137" t="s">
        <v>364</v>
      </c>
      <c r="N2780" s="137" t="s">
        <v>365</v>
      </c>
      <c r="O2780" s="137" t="s">
        <v>35</v>
      </c>
      <c r="P2780" s="137">
        <v>0</v>
      </c>
      <c r="Q2780" s="137" t="s">
        <v>191</v>
      </c>
      <c r="R2780" s="137" t="s">
        <v>342</v>
      </c>
      <c r="S2780" s="137" t="s">
        <v>181</v>
      </c>
    </row>
    <row r="2781" spans="1:19" s="137" customFormat="1">
      <c r="A2781" s="137" t="s">
        <v>186</v>
      </c>
      <c r="B2781" s="137" t="s">
        <v>10</v>
      </c>
      <c r="C2781" s="137" t="s">
        <v>185</v>
      </c>
      <c r="D2781" s="137" t="s">
        <v>317</v>
      </c>
      <c r="E2781" s="137">
        <v>39025</v>
      </c>
      <c r="F2781" s="137" t="s">
        <v>5</v>
      </c>
      <c r="G2781" s="137" t="s">
        <v>28</v>
      </c>
      <c r="H2781" s="137" t="s">
        <v>341</v>
      </c>
      <c r="I2781" s="137">
        <v>514016273</v>
      </c>
      <c r="J2781" s="137" t="s">
        <v>224</v>
      </c>
      <c r="K2781" s="21">
        <v>46173.434953703705</v>
      </c>
      <c r="L2781" s="21">
        <v>46174.832268518519</v>
      </c>
      <c r="M2781" s="137" t="s">
        <v>364</v>
      </c>
      <c r="N2781" s="137" t="s">
        <v>366</v>
      </c>
      <c r="O2781" s="137" t="s">
        <v>35</v>
      </c>
      <c r="P2781" s="137">
        <v>0</v>
      </c>
      <c r="Q2781" s="137" t="s">
        <v>191</v>
      </c>
      <c r="R2781" s="137" t="s">
        <v>342</v>
      </c>
      <c r="S2781" s="137" t="s">
        <v>181</v>
      </c>
    </row>
    <row r="2782" spans="1:19" s="137" customFormat="1">
      <c r="A2782" s="137" t="s">
        <v>186</v>
      </c>
      <c r="B2782" s="137" t="s">
        <v>10</v>
      </c>
      <c r="C2782" s="137" t="s">
        <v>185</v>
      </c>
      <c r="D2782" s="137" t="s">
        <v>317</v>
      </c>
      <c r="E2782" s="137">
        <v>39025</v>
      </c>
      <c r="F2782" s="137" t="s">
        <v>5</v>
      </c>
      <c r="G2782" s="137" t="s">
        <v>28</v>
      </c>
      <c r="H2782" s="137" t="s">
        <v>341</v>
      </c>
      <c r="I2782" s="137">
        <v>514016273</v>
      </c>
      <c r="J2782" s="137" t="s">
        <v>224</v>
      </c>
      <c r="K2782" s="21">
        <v>46173.434953703705</v>
      </c>
      <c r="L2782" s="21">
        <v>46174.832268518519</v>
      </c>
      <c r="M2782" s="137" t="s">
        <v>364</v>
      </c>
      <c r="N2782" s="137" t="s">
        <v>367</v>
      </c>
      <c r="O2782" s="137" t="s">
        <v>41</v>
      </c>
      <c r="P2782" s="137">
        <v>0</v>
      </c>
      <c r="Q2782" s="137" t="s">
        <v>191</v>
      </c>
      <c r="R2782" s="137" t="s">
        <v>342</v>
      </c>
      <c r="S2782" s="137" t="s">
        <v>181</v>
      </c>
    </row>
    <row r="2783" spans="1:19" s="137" customFormat="1">
      <c r="A2783" s="137" t="s">
        <v>186</v>
      </c>
      <c r="B2783" s="137" t="s">
        <v>10</v>
      </c>
      <c r="C2783" s="137" t="s">
        <v>185</v>
      </c>
      <c r="D2783" s="137" t="s">
        <v>300</v>
      </c>
      <c r="E2783" s="137">
        <v>33271</v>
      </c>
      <c r="F2783" s="137" t="s">
        <v>5</v>
      </c>
      <c r="G2783" s="137" t="s">
        <v>28</v>
      </c>
      <c r="H2783" s="137" t="s">
        <v>341</v>
      </c>
      <c r="I2783" s="137">
        <v>514016870</v>
      </c>
      <c r="J2783" s="137" t="s">
        <v>224</v>
      </c>
      <c r="K2783" s="21">
        <v>46171.803298611114</v>
      </c>
      <c r="L2783" s="21">
        <v>46174.838043981479</v>
      </c>
      <c r="M2783" s="137" t="s">
        <v>287</v>
      </c>
      <c r="N2783" s="137" t="s">
        <v>287</v>
      </c>
      <c r="O2783" s="137" t="s">
        <v>35</v>
      </c>
      <c r="P2783" s="137">
        <v>0</v>
      </c>
      <c r="Q2783" s="137" t="s">
        <v>191</v>
      </c>
      <c r="R2783" s="137" t="s">
        <v>342</v>
      </c>
    </row>
    <row r="2784" spans="1:19" s="137" customFormat="1">
      <c r="A2784" s="137" t="s">
        <v>186</v>
      </c>
      <c r="B2784" s="137" t="s">
        <v>10</v>
      </c>
      <c r="C2784" s="137" t="s">
        <v>185</v>
      </c>
      <c r="D2784" s="137" t="s">
        <v>300</v>
      </c>
      <c r="E2784" s="137">
        <v>33271</v>
      </c>
      <c r="F2784" s="137" t="s">
        <v>5</v>
      </c>
      <c r="G2784" s="137" t="s">
        <v>28</v>
      </c>
      <c r="H2784" s="137" t="s">
        <v>341</v>
      </c>
      <c r="I2784" s="137">
        <v>514016870</v>
      </c>
      <c r="J2784" s="137" t="s">
        <v>224</v>
      </c>
      <c r="K2784" s="21">
        <v>46171.803298611114</v>
      </c>
      <c r="L2784" s="21">
        <v>46174.838043981479</v>
      </c>
      <c r="M2784" s="137" t="s">
        <v>343</v>
      </c>
      <c r="N2784" s="137" t="s">
        <v>288</v>
      </c>
      <c r="O2784" s="137" t="s">
        <v>39</v>
      </c>
      <c r="P2784" s="137">
        <v>0</v>
      </c>
      <c r="Q2784" s="137" t="s">
        <v>191</v>
      </c>
      <c r="R2784" s="137" t="s">
        <v>342</v>
      </c>
    </row>
    <row r="2785" spans="1:18" s="137" customFormat="1">
      <c r="A2785" s="137" t="s">
        <v>186</v>
      </c>
      <c r="B2785" s="137" t="s">
        <v>10</v>
      </c>
      <c r="C2785" s="137" t="s">
        <v>185</v>
      </c>
      <c r="D2785" s="137" t="s">
        <v>300</v>
      </c>
      <c r="E2785" s="137">
        <v>33271</v>
      </c>
      <c r="F2785" s="137" t="s">
        <v>5</v>
      </c>
      <c r="G2785" s="137" t="s">
        <v>28</v>
      </c>
      <c r="H2785" s="137" t="s">
        <v>341</v>
      </c>
      <c r="I2785" s="137">
        <v>514016870</v>
      </c>
      <c r="J2785" s="137" t="s">
        <v>224</v>
      </c>
      <c r="K2785" s="21">
        <v>46171.803298611114</v>
      </c>
      <c r="L2785" s="21">
        <v>46174.838043981479</v>
      </c>
      <c r="M2785" s="137" t="s">
        <v>343</v>
      </c>
      <c r="N2785" s="137" t="s">
        <v>193</v>
      </c>
      <c r="O2785" s="137" t="s">
        <v>35</v>
      </c>
      <c r="P2785" s="137">
        <v>0</v>
      </c>
      <c r="Q2785" s="137" t="s">
        <v>191</v>
      </c>
      <c r="R2785" s="137" t="s">
        <v>342</v>
      </c>
    </row>
    <row r="2786" spans="1:18" s="137" customFormat="1">
      <c r="A2786" s="137" t="s">
        <v>186</v>
      </c>
      <c r="B2786" s="137" t="s">
        <v>10</v>
      </c>
      <c r="C2786" s="137" t="s">
        <v>185</v>
      </c>
      <c r="D2786" s="137" t="s">
        <v>300</v>
      </c>
      <c r="E2786" s="137">
        <v>33271</v>
      </c>
      <c r="F2786" s="137" t="s">
        <v>5</v>
      </c>
      <c r="G2786" s="137" t="s">
        <v>28</v>
      </c>
      <c r="H2786" s="137" t="s">
        <v>341</v>
      </c>
      <c r="I2786" s="137">
        <v>514016870</v>
      </c>
      <c r="J2786" s="137" t="s">
        <v>224</v>
      </c>
      <c r="K2786" s="21">
        <v>46171.803298611114</v>
      </c>
      <c r="L2786" s="21">
        <v>46174.838043981479</v>
      </c>
      <c r="M2786" s="137" t="s">
        <v>344</v>
      </c>
      <c r="N2786" s="137" t="s">
        <v>345</v>
      </c>
      <c r="O2786" s="137" t="s">
        <v>39</v>
      </c>
      <c r="P2786" s="137">
        <v>0</v>
      </c>
      <c r="Q2786" s="137" t="s">
        <v>191</v>
      </c>
      <c r="R2786" s="137" t="s">
        <v>342</v>
      </c>
    </row>
    <row r="2787" spans="1:18" s="137" customFormat="1">
      <c r="A2787" s="137" t="s">
        <v>186</v>
      </c>
      <c r="B2787" s="137" t="s">
        <v>10</v>
      </c>
      <c r="C2787" s="137" t="s">
        <v>185</v>
      </c>
      <c r="D2787" s="137" t="s">
        <v>300</v>
      </c>
      <c r="E2787" s="137">
        <v>33271</v>
      </c>
      <c r="F2787" s="137" t="s">
        <v>5</v>
      </c>
      <c r="G2787" s="137" t="s">
        <v>28</v>
      </c>
      <c r="H2787" s="137" t="s">
        <v>341</v>
      </c>
      <c r="I2787" s="137">
        <v>514016870</v>
      </c>
      <c r="J2787" s="137" t="s">
        <v>224</v>
      </c>
      <c r="K2787" s="21">
        <v>46171.803298611114</v>
      </c>
      <c r="L2787" s="21">
        <v>46174.838043981479</v>
      </c>
      <c r="M2787" s="137" t="s">
        <v>344</v>
      </c>
      <c r="N2787" s="137" t="s">
        <v>346</v>
      </c>
      <c r="O2787" s="137" t="s">
        <v>39</v>
      </c>
      <c r="P2787" s="137">
        <v>0</v>
      </c>
      <c r="Q2787" s="137" t="s">
        <v>191</v>
      </c>
      <c r="R2787" s="137" t="s">
        <v>342</v>
      </c>
    </row>
    <row r="2788" spans="1:18" s="137" customFormat="1">
      <c r="A2788" s="137" t="s">
        <v>186</v>
      </c>
      <c r="B2788" s="137" t="s">
        <v>10</v>
      </c>
      <c r="C2788" s="137" t="s">
        <v>185</v>
      </c>
      <c r="D2788" s="137" t="s">
        <v>300</v>
      </c>
      <c r="E2788" s="137">
        <v>33271</v>
      </c>
      <c r="F2788" s="137" t="s">
        <v>5</v>
      </c>
      <c r="G2788" s="137" t="s">
        <v>28</v>
      </c>
      <c r="H2788" s="137" t="s">
        <v>341</v>
      </c>
      <c r="I2788" s="137">
        <v>514016870</v>
      </c>
      <c r="J2788" s="137" t="s">
        <v>224</v>
      </c>
      <c r="K2788" s="21">
        <v>46171.803298611114</v>
      </c>
      <c r="L2788" s="21">
        <v>46174.838043981479</v>
      </c>
      <c r="M2788" s="137" t="s">
        <v>347</v>
      </c>
      <c r="N2788" s="137" t="s">
        <v>348</v>
      </c>
      <c r="O2788" s="137" t="s">
        <v>41</v>
      </c>
      <c r="P2788" s="137">
        <v>0</v>
      </c>
      <c r="Q2788" s="137" t="s">
        <v>191</v>
      </c>
      <c r="R2788" s="137" t="s">
        <v>342</v>
      </c>
    </row>
    <row r="2789" spans="1:18" s="137" customFormat="1">
      <c r="A2789" s="137" t="s">
        <v>186</v>
      </c>
      <c r="B2789" s="137" t="s">
        <v>10</v>
      </c>
      <c r="C2789" s="137" t="s">
        <v>185</v>
      </c>
      <c r="D2789" s="137" t="s">
        <v>300</v>
      </c>
      <c r="E2789" s="137">
        <v>33271</v>
      </c>
      <c r="F2789" s="137" t="s">
        <v>5</v>
      </c>
      <c r="G2789" s="137" t="s">
        <v>28</v>
      </c>
      <c r="H2789" s="137" t="s">
        <v>341</v>
      </c>
      <c r="I2789" s="137">
        <v>514016870</v>
      </c>
      <c r="J2789" s="137" t="s">
        <v>224</v>
      </c>
      <c r="K2789" s="21">
        <v>46171.803298611114</v>
      </c>
      <c r="L2789" s="21">
        <v>46174.838043981479</v>
      </c>
      <c r="M2789" s="137" t="s">
        <v>347</v>
      </c>
      <c r="N2789" s="137" t="s">
        <v>349</v>
      </c>
      <c r="O2789" s="137" t="s">
        <v>39</v>
      </c>
      <c r="P2789" s="137">
        <v>0</v>
      </c>
      <c r="Q2789" s="137" t="s">
        <v>191</v>
      </c>
      <c r="R2789" s="137" t="s">
        <v>342</v>
      </c>
    </row>
    <row r="2790" spans="1:18" s="137" customFormat="1">
      <c r="A2790" s="137" t="s">
        <v>186</v>
      </c>
      <c r="B2790" s="137" t="s">
        <v>10</v>
      </c>
      <c r="C2790" s="137" t="s">
        <v>185</v>
      </c>
      <c r="D2790" s="137" t="s">
        <v>300</v>
      </c>
      <c r="E2790" s="137">
        <v>33271</v>
      </c>
      <c r="F2790" s="137" t="s">
        <v>5</v>
      </c>
      <c r="G2790" s="137" t="s">
        <v>28</v>
      </c>
      <c r="H2790" s="137" t="s">
        <v>341</v>
      </c>
      <c r="I2790" s="137">
        <v>514016870</v>
      </c>
      <c r="J2790" s="137" t="s">
        <v>224</v>
      </c>
      <c r="K2790" s="21">
        <v>46171.803298611114</v>
      </c>
      <c r="L2790" s="21">
        <v>46174.838043981479</v>
      </c>
      <c r="M2790" s="137" t="s">
        <v>347</v>
      </c>
      <c r="N2790" s="137" t="s">
        <v>329</v>
      </c>
      <c r="O2790" s="137" t="s">
        <v>35</v>
      </c>
      <c r="P2790" s="137">
        <v>0</v>
      </c>
      <c r="Q2790" s="137" t="s">
        <v>191</v>
      </c>
      <c r="R2790" s="137" t="s">
        <v>342</v>
      </c>
    </row>
    <row r="2791" spans="1:18" s="137" customFormat="1">
      <c r="A2791" s="137" t="s">
        <v>186</v>
      </c>
      <c r="B2791" s="137" t="s">
        <v>10</v>
      </c>
      <c r="C2791" s="137" t="s">
        <v>185</v>
      </c>
      <c r="D2791" s="137" t="s">
        <v>300</v>
      </c>
      <c r="E2791" s="137">
        <v>33271</v>
      </c>
      <c r="F2791" s="137" t="s">
        <v>5</v>
      </c>
      <c r="G2791" s="137" t="s">
        <v>28</v>
      </c>
      <c r="H2791" s="137" t="s">
        <v>341</v>
      </c>
      <c r="I2791" s="137">
        <v>514016870</v>
      </c>
      <c r="J2791" s="137" t="s">
        <v>224</v>
      </c>
      <c r="K2791" s="21">
        <v>46171.803298611114</v>
      </c>
      <c r="L2791" s="21">
        <v>46174.838043981479</v>
      </c>
      <c r="M2791" s="137" t="s">
        <v>347</v>
      </c>
      <c r="N2791" s="137" t="s">
        <v>194</v>
      </c>
      <c r="O2791" s="137" t="s">
        <v>41</v>
      </c>
      <c r="P2791" s="137">
        <v>0</v>
      </c>
      <c r="Q2791" s="137" t="s">
        <v>191</v>
      </c>
      <c r="R2791" s="137" t="s">
        <v>342</v>
      </c>
    </row>
    <row r="2792" spans="1:18" s="137" customFormat="1">
      <c r="A2792" s="137" t="s">
        <v>186</v>
      </c>
      <c r="B2792" s="137" t="s">
        <v>10</v>
      </c>
      <c r="C2792" s="137" t="s">
        <v>185</v>
      </c>
      <c r="D2792" s="137" t="s">
        <v>300</v>
      </c>
      <c r="E2792" s="137">
        <v>33271</v>
      </c>
      <c r="F2792" s="137" t="s">
        <v>5</v>
      </c>
      <c r="G2792" s="137" t="s">
        <v>28</v>
      </c>
      <c r="H2792" s="137" t="s">
        <v>341</v>
      </c>
      <c r="I2792" s="137">
        <v>514016870</v>
      </c>
      <c r="J2792" s="137" t="s">
        <v>224</v>
      </c>
      <c r="K2792" s="21">
        <v>46171.803298611114</v>
      </c>
      <c r="L2792" s="21">
        <v>46174.838043981479</v>
      </c>
      <c r="M2792" s="137" t="s">
        <v>347</v>
      </c>
      <c r="N2792" s="137" t="s">
        <v>350</v>
      </c>
      <c r="O2792" s="137" t="s">
        <v>39</v>
      </c>
      <c r="P2792" s="137">
        <v>0</v>
      </c>
      <c r="Q2792" s="137" t="s">
        <v>191</v>
      </c>
      <c r="R2792" s="137" t="s">
        <v>342</v>
      </c>
    </row>
    <row r="2793" spans="1:18" s="137" customFormat="1">
      <c r="A2793" s="137" t="s">
        <v>186</v>
      </c>
      <c r="B2793" s="137" t="s">
        <v>10</v>
      </c>
      <c r="C2793" s="137" t="s">
        <v>185</v>
      </c>
      <c r="D2793" s="137" t="s">
        <v>300</v>
      </c>
      <c r="E2793" s="137">
        <v>33271</v>
      </c>
      <c r="F2793" s="137" t="s">
        <v>5</v>
      </c>
      <c r="G2793" s="137" t="s">
        <v>28</v>
      </c>
      <c r="H2793" s="137" t="s">
        <v>341</v>
      </c>
      <c r="I2793" s="137">
        <v>514016870</v>
      </c>
      <c r="J2793" s="137" t="s">
        <v>224</v>
      </c>
      <c r="K2793" s="21">
        <v>46171.803298611114</v>
      </c>
      <c r="L2793" s="21">
        <v>46174.838043981479</v>
      </c>
      <c r="M2793" s="137" t="s">
        <v>347</v>
      </c>
      <c r="N2793" s="137" t="s">
        <v>195</v>
      </c>
      <c r="O2793" s="137" t="s">
        <v>41</v>
      </c>
      <c r="P2793" s="137">
        <v>0</v>
      </c>
      <c r="Q2793" s="137" t="s">
        <v>191</v>
      </c>
      <c r="R2793" s="137" t="s">
        <v>342</v>
      </c>
    </row>
    <row r="2794" spans="1:18" s="137" customFormat="1">
      <c r="A2794" s="137" t="s">
        <v>186</v>
      </c>
      <c r="B2794" s="137" t="s">
        <v>10</v>
      </c>
      <c r="C2794" s="137" t="s">
        <v>185</v>
      </c>
      <c r="D2794" s="137" t="s">
        <v>300</v>
      </c>
      <c r="E2794" s="137">
        <v>33271</v>
      </c>
      <c r="F2794" s="137" t="s">
        <v>5</v>
      </c>
      <c r="G2794" s="137" t="s">
        <v>28</v>
      </c>
      <c r="H2794" s="137" t="s">
        <v>341</v>
      </c>
      <c r="I2794" s="137">
        <v>514016870</v>
      </c>
      <c r="J2794" s="137" t="s">
        <v>224</v>
      </c>
      <c r="K2794" s="21">
        <v>46171.803298611114</v>
      </c>
      <c r="L2794" s="21">
        <v>46174.838043981479</v>
      </c>
      <c r="M2794" s="137" t="s">
        <v>347</v>
      </c>
      <c r="N2794" s="137" t="s">
        <v>351</v>
      </c>
      <c r="O2794" s="137" t="s">
        <v>35</v>
      </c>
      <c r="P2794" s="137">
        <v>0</v>
      </c>
      <c r="Q2794" s="137" t="s">
        <v>191</v>
      </c>
      <c r="R2794" s="137" t="s">
        <v>342</v>
      </c>
    </row>
    <row r="2795" spans="1:18" s="137" customFormat="1">
      <c r="A2795" s="137" t="s">
        <v>186</v>
      </c>
      <c r="B2795" s="137" t="s">
        <v>10</v>
      </c>
      <c r="C2795" s="137" t="s">
        <v>185</v>
      </c>
      <c r="D2795" s="137" t="s">
        <v>300</v>
      </c>
      <c r="E2795" s="137">
        <v>33271</v>
      </c>
      <c r="F2795" s="137" t="s">
        <v>5</v>
      </c>
      <c r="G2795" s="137" t="s">
        <v>28</v>
      </c>
      <c r="H2795" s="137" t="s">
        <v>341</v>
      </c>
      <c r="I2795" s="137">
        <v>514016870</v>
      </c>
      <c r="J2795" s="137" t="s">
        <v>224</v>
      </c>
      <c r="K2795" s="21">
        <v>46171.803298611114</v>
      </c>
      <c r="L2795" s="21">
        <v>46174.838043981479</v>
      </c>
      <c r="M2795" s="137" t="s">
        <v>347</v>
      </c>
      <c r="N2795" s="137" t="s">
        <v>196</v>
      </c>
      <c r="O2795" s="137" t="s">
        <v>41</v>
      </c>
      <c r="P2795" s="137">
        <v>0</v>
      </c>
      <c r="Q2795" s="137" t="s">
        <v>191</v>
      </c>
      <c r="R2795" s="137" t="s">
        <v>342</v>
      </c>
    </row>
    <row r="2796" spans="1:18" s="137" customFormat="1">
      <c r="A2796" s="137" t="s">
        <v>186</v>
      </c>
      <c r="B2796" s="137" t="s">
        <v>10</v>
      </c>
      <c r="C2796" s="137" t="s">
        <v>185</v>
      </c>
      <c r="D2796" s="137" t="s">
        <v>300</v>
      </c>
      <c r="E2796" s="137">
        <v>33271</v>
      </c>
      <c r="F2796" s="137" t="s">
        <v>5</v>
      </c>
      <c r="G2796" s="137" t="s">
        <v>28</v>
      </c>
      <c r="H2796" s="137" t="s">
        <v>341</v>
      </c>
      <c r="I2796" s="137">
        <v>514016870</v>
      </c>
      <c r="J2796" s="137" t="s">
        <v>224</v>
      </c>
      <c r="K2796" s="21">
        <v>46171.803298611114</v>
      </c>
      <c r="L2796" s="21">
        <v>46174.838043981479</v>
      </c>
      <c r="M2796" s="137" t="s">
        <v>352</v>
      </c>
      <c r="N2796" s="137" t="s">
        <v>352</v>
      </c>
      <c r="O2796" s="137" t="s">
        <v>35</v>
      </c>
      <c r="P2796" s="137">
        <v>0</v>
      </c>
      <c r="Q2796" s="137" t="s">
        <v>191</v>
      </c>
      <c r="R2796" s="137" t="s">
        <v>342</v>
      </c>
    </row>
    <row r="2797" spans="1:18" s="137" customFormat="1">
      <c r="A2797" s="137" t="s">
        <v>186</v>
      </c>
      <c r="B2797" s="137" t="s">
        <v>10</v>
      </c>
      <c r="C2797" s="137" t="s">
        <v>185</v>
      </c>
      <c r="D2797" s="137" t="s">
        <v>300</v>
      </c>
      <c r="E2797" s="137">
        <v>33271</v>
      </c>
      <c r="F2797" s="137" t="s">
        <v>5</v>
      </c>
      <c r="G2797" s="137" t="s">
        <v>28</v>
      </c>
      <c r="H2797" s="137" t="s">
        <v>341</v>
      </c>
      <c r="I2797" s="137">
        <v>514016870</v>
      </c>
      <c r="J2797" s="137" t="s">
        <v>224</v>
      </c>
      <c r="K2797" s="21">
        <v>46171.803298611114</v>
      </c>
      <c r="L2797" s="21">
        <v>46174.838043981479</v>
      </c>
      <c r="M2797" s="137" t="s">
        <v>353</v>
      </c>
      <c r="N2797" s="137" t="s">
        <v>197</v>
      </c>
      <c r="O2797" s="137" t="s">
        <v>41</v>
      </c>
      <c r="P2797" s="137">
        <v>0</v>
      </c>
      <c r="Q2797" s="137" t="s">
        <v>191</v>
      </c>
      <c r="R2797" s="137" t="s">
        <v>342</v>
      </c>
    </row>
    <row r="2798" spans="1:18" s="137" customFormat="1">
      <c r="A2798" s="137" t="s">
        <v>186</v>
      </c>
      <c r="B2798" s="137" t="s">
        <v>10</v>
      </c>
      <c r="C2798" s="137" t="s">
        <v>185</v>
      </c>
      <c r="D2798" s="137" t="s">
        <v>300</v>
      </c>
      <c r="E2798" s="137">
        <v>33271</v>
      </c>
      <c r="F2798" s="137" t="s">
        <v>5</v>
      </c>
      <c r="G2798" s="137" t="s">
        <v>28</v>
      </c>
      <c r="H2798" s="137" t="s">
        <v>341</v>
      </c>
      <c r="I2798" s="137">
        <v>514016870</v>
      </c>
      <c r="J2798" s="137" t="s">
        <v>224</v>
      </c>
      <c r="K2798" s="21">
        <v>46171.803298611114</v>
      </c>
      <c r="L2798" s="21">
        <v>46174.838043981479</v>
      </c>
      <c r="M2798" s="137" t="s">
        <v>353</v>
      </c>
      <c r="N2798" s="137" t="s">
        <v>330</v>
      </c>
      <c r="O2798" s="137" t="s">
        <v>41</v>
      </c>
      <c r="P2798" s="137">
        <v>0</v>
      </c>
      <c r="Q2798" s="137" t="s">
        <v>191</v>
      </c>
      <c r="R2798" s="137" t="s">
        <v>342</v>
      </c>
    </row>
    <row r="2799" spans="1:18" s="137" customFormat="1">
      <c r="A2799" s="137" t="s">
        <v>186</v>
      </c>
      <c r="B2799" s="137" t="s">
        <v>10</v>
      </c>
      <c r="C2799" s="137" t="s">
        <v>185</v>
      </c>
      <c r="D2799" s="137" t="s">
        <v>300</v>
      </c>
      <c r="E2799" s="137">
        <v>33271</v>
      </c>
      <c r="F2799" s="137" t="s">
        <v>5</v>
      </c>
      <c r="G2799" s="137" t="s">
        <v>28</v>
      </c>
      <c r="H2799" s="137" t="s">
        <v>341</v>
      </c>
      <c r="I2799" s="137">
        <v>514016870</v>
      </c>
      <c r="J2799" s="137" t="s">
        <v>224</v>
      </c>
      <c r="K2799" s="21">
        <v>46171.803298611114</v>
      </c>
      <c r="L2799" s="21">
        <v>46174.838043981479</v>
      </c>
      <c r="M2799" s="137" t="s">
        <v>353</v>
      </c>
      <c r="N2799" s="137" t="s">
        <v>354</v>
      </c>
      <c r="O2799" s="137" t="s">
        <v>39</v>
      </c>
      <c r="P2799" s="137">
        <v>0</v>
      </c>
      <c r="Q2799" s="137" t="s">
        <v>191</v>
      </c>
      <c r="R2799" s="137" t="s">
        <v>342</v>
      </c>
    </row>
    <row r="2800" spans="1:18" s="137" customFormat="1">
      <c r="A2800" s="137" t="s">
        <v>186</v>
      </c>
      <c r="B2800" s="137" t="s">
        <v>10</v>
      </c>
      <c r="C2800" s="137" t="s">
        <v>185</v>
      </c>
      <c r="D2800" s="137" t="s">
        <v>300</v>
      </c>
      <c r="E2800" s="137">
        <v>33271</v>
      </c>
      <c r="F2800" s="137" t="s">
        <v>5</v>
      </c>
      <c r="G2800" s="137" t="s">
        <v>28</v>
      </c>
      <c r="H2800" s="137" t="s">
        <v>341</v>
      </c>
      <c r="I2800" s="137">
        <v>514016870</v>
      </c>
      <c r="J2800" s="137" t="s">
        <v>224</v>
      </c>
      <c r="K2800" s="21">
        <v>46171.803298611114</v>
      </c>
      <c r="L2800" s="21">
        <v>46174.838043981479</v>
      </c>
      <c r="M2800" s="137" t="s">
        <v>353</v>
      </c>
      <c r="N2800" s="137" t="s">
        <v>355</v>
      </c>
      <c r="O2800" s="137" t="s">
        <v>35</v>
      </c>
      <c r="P2800" s="137">
        <v>0</v>
      </c>
      <c r="Q2800" s="137" t="s">
        <v>191</v>
      </c>
      <c r="R2800" s="137" t="s">
        <v>342</v>
      </c>
    </row>
    <row r="2801" spans="1:18" s="137" customFormat="1">
      <c r="A2801" s="137" t="s">
        <v>186</v>
      </c>
      <c r="B2801" s="137" t="s">
        <v>10</v>
      </c>
      <c r="C2801" s="137" t="s">
        <v>185</v>
      </c>
      <c r="D2801" s="137" t="s">
        <v>300</v>
      </c>
      <c r="E2801" s="137">
        <v>33271</v>
      </c>
      <c r="F2801" s="137" t="s">
        <v>5</v>
      </c>
      <c r="G2801" s="137" t="s">
        <v>28</v>
      </c>
      <c r="H2801" s="137" t="s">
        <v>341</v>
      </c>
      <c r="I2801" s="137">
        <v>514016870</v>
      </c>
      <c r="J2801" s="137" t="s">
        <v>224</v>
      </c>
      <c r="K2801" s="21">
        <v>46171.803298611114</v>
      </c>
      <c r="L2801" s="21">
        <v>46174.838043981479</v>
      </c>
      <c r="M2801" s="137" t="s">
        <v>353</v>
      </c>
      <c r="N2801" s="137" t="s">
        <v>356</v>
      </c>
      <c r="O2801" s="137" t="s">
        <v>39</v>
      </c>
      <c r="P2801" s="137">
        <v>0</v>
      </c>
      <c r="Q2801" s="137" t="s">
        <v>191</v>
      </c>
      <c r="R2801" s="137" t="s">
        <v>342</v>
      </c>
    </row>
    <row r="2802" spans="1:18" s="137" customFormat="1">
      <c r="A2802" s="137" t="s">
        <v>186</v>
      </c>
      <c r="B2802" s="137" t="s">
        <v>10</v>
      </c>
      <c r="C2802" s="137" t="s">
        <v>185</v>
      </c>
      <c r="D2802" s="137" t="s">
        <v>300</v>
      </c>
      <c r="E2802" s="137">
        <v>33271</v>
      </c>
      <c r="F2802" s="137" t="s">
        <v>5</v>
      </c>
      <c r="G2802" s="137" t="s">
        <v>28</v>
      </c>
      <c r="H2802" s="137" t="s">
        <v>341</v>
      </c>
      <c r="I2802" s="137">
        <v>514016870</v>
      </c>
      <c r="J2802" s="137" t="s">
        <v>224</v>
      </c>
      <c r="K2802" s="21">
        <v>46171.803298611114</v>
      </c>
      <c r="L2802" s="21">
        <v>46174.838043981479</v>
      </c>
      <c r="M2802" s="137" t="s">
        <v>353</v>
      </c>
      <c r="N2802" s="137" t="s">
        <v>357</v>
      </c>
      <c r="O2802" s="137" t="s">
        <v>39</v>
      </c>
      <c r="P2802" s="137">
        <v>0</v>
      </c>
      <c r="Q2802" s="137" t="s">
        <v>191</v>
      </c>
      <c r="R2802" s="137" t="s">
        <v>342</v>
      </c>
    </row>
    <row r="2803" spans="1:18" s="137" customFormat="1">
      <c r="A2803" s="137" t="s">
        <v>186</v>
      </c>
      <c r="B2803" s="137" t="s">
        <v>10</v>
      </c>
      <c r="C2803" s="137" t="s">
        <v>185</v>
      </c>
      <c r="D2803" s="137" t="s">
        <v>300</v>
      </c>
      <c r="E2803" s="137">
        <v>33271</v>
      </c>
      <c r="F2803" s="137" t="s">
        <v>5</v>
      </c>
      <c r="G2803" s="137" t="s">
        <v>28</v>
      </c>
      <c r="H2803" s="137" t="s">
        <v>341</v>
      </c>
      <c r="I2803" s="137">
        <v>514016870</v>
      </c>
      <c r="J2803" s="137" t="s">
        <v>224</v>
      </c>
      <c r="K2803" s="21">
        <v>46171.803298611114</v>
      </c>
      <c r="L2803" s="21">
        <v>46174.838043981479</v>
      </c>
      <c r="M2803" s="137" t="s">
        <v>358</v>
      </c>
      <c r="N2803" s="137" t="s">
        <v>359</v>
      </c>
      <c r="O2803" s="137" t="s">
        <v>39</v>
      </c>
      <c r="P2803" s="137">
        <v>0</v>
      </c>
      <c r="Q2803" s="137" t="s">
        <v>191</v>
      </c>
      <c r="R2803" s="137" t="s">
        <v>342</v>
      </c>
    </row>
    <row r="2804" spans="1:18" s="137" customFormat="1">
      <c r="A2804" s="137" t="s">
        <v>186</v>
      </c>
      <c r="B2804" s="137" t="s">
        <v>10</v>
      </c>
      <c r="C2804" s="137" t="s">
        <v>185</v>
      </c>
      <c r="D2804" s="137" t="s">
        <v>300</v>
      </c>
      <c r="E2804" s="137">
        <v>33271</v>
      </c>
      <c r="F2804" s="137" t="s">
        <v>5</v>
      </c>
      <c r="G2804" s="137" t="s">
        <v>28</v>
      </c>
      <c r="H2804" s="137" t="s">
        <v>341</v>
      </c>
      <c r="I2804" s="137">
        <v>514016870</v>
      </c>
      <c r="J2804" s="137" t="s">
        <v>224</v>
      </c>
      <c r="K2804" s="21">
        <v>46171.803298611114</v>
      </c>
      <c r="L2804" s="21">
        <v>46174.838043981479</v>
      </c>
      <c r="M2804" s="137" t="s">
        <v>358</v>
      </c>
      <c r="N2804" s="137" t="s">
        <v>360</v>
      </c>
      <c r="O2804" s="137" t="s">
        <v>35</v>
      </c>
      <c r="P2804" s="137">
        <v>0</v>
      </c>
      <c r="Q2804" s="137" t="s">
        <v>191</v>
      </c>
      <c r="R2804" s="137" t="s">
        <v>342</v>
      </c>
    </row>
    <row r="2805" spans="1:18" s="137" customFormat="1">
      <c r="A2805" s="137" t="s">
        <v>186</v>
      </c>
      <c r="B2805" s="137" t="s">
        <v>10</v>
      </c>
      <c r="C2805" s="137" t="s">
        <v>185</v>
      </c>
      <c r="D2805" s="137" t="s">
        <v>300</v>
      </c>
      <c r="E2805" s="137">
        <v>33271</v>
      </c>
      <c r="F2805" s="137" t="s">
        <v>5</v>
      </c>
      <c r="G2805" s="137" t="s">
        <v>28</v>
      </c>
      <c r="H2805" s="137" t="s">
        <v>341</v>
      </c>
      <c r="I2805" s="137">
        <v>514016870</v>
      </c>
      <c r="J2805" s="137" t="s">
        <v>224</v>
      </c>
      <c r="K2805" s="21">
        <v>46171.803298611114</v>
      </c>
      <c r="L2805" s="21">
        <v>46174.838043981479</v>
      </c>
      <c r="M2805" s="137" t="s">
        <v>358</v>
      </c>
      <c r="N2805" s="137" t="s">
        <v>361</v>
      </c>
      <c r="O2805" s="137" t="s">
        <v>41</v>
      </c>
      <c r="P2805" s="137">
        <v>0</v>
      </c>
      <c r="Q2805" s="137" t="s">
        <v>191</v>
      </c>
      <c r="R2805" s="137" t="s">
        <v>342</v>
      </c>
    </row>
    <row r="2806" spans="1:18" s="137" customFormat="1">
      <c r="A2806" s="137" t="s">
        <v>186</v>
      </c>
      <c r="B2806" s="137" t="s">
        <v>10</v>
      </c>
      <c r="C2806" s="137" t="s">
        <v>185</v>
      </c>
      <c r="D2806" s="137" t="s">
        <v>300</v>
      </c>
      <c r="E2806" s="137">
        <v>33271</v>
      </c>
      <c r="F2806" s="137" t="s">
        <v>5</v>
      </c>
      <c r="G2806" s="137" t="s">
        <v>28</v>
      </c>
      <c r="H2806" s="137" t="s">
        <v>341</v>
      </c>
      <c r="I2806" s="137">
        <v>514016870</v>
      </c>
      <c r="J2806" s="137" t="s">
        <v>224</v>
      </c>
      <c r="K2806" s="21">
        <v>46171.803298611114</v>
      </c>
      <c r="L2806" s="21">
        <v>46174.838043981479</v>
      </c>
      <c r="M2806" s="137" t="s">
        <v>362</v>
      </c>
      <c r="N2806" s="137" t="s">
        <v>363</v>
      </c>
      <c r="O2806" s="137" t="s">
        <v>37</v>
      </c>
      <c r="P2806" s="137">
        <v>0</v>
      </c>
      <c r="Q2806" s="137" t="s">
        <v>191</v>
      </c>
      <c r="R2806" s="137" t="s">
        <v>342</v>
      </c>
    </row>
    <row r="2807" spans="1:18" s="137" customFormat="1">
      <c r="A2807" s="137" t="s">
        <v>186</v>
      </c>
      <c r="B2807" s="137" t="s">
        <v>10</v>
      </c>
      <c r="C2807" s="137" t="s">
        <v>185</v>
      </c>
      <c r="D2807" s="137" t="s">
        <v>300</v>
      </c>
      <c r="E2807" s="137">
        <v>33271</v>
      </c>
      <c r="F2807" s="137" t="s">
        <v>5</v>
      </c>
      <c r="G2807" s="137" t="s">
        <v>28</v>
      </c>
      <c r="H2807" s="137" t="s">
        <v>341</v>
      </c>
      <c r="I2807" s="137">
        <v>514016870</v>
      </c>
      <c r="J2807" s="137" t="s">
        <v>224</v>
      </c>
      <c r="K2807" s="21">
        <v>46171.803298611114</v>
      </c>
      <c r="L2807" s="21">
        <v>46174.838043981479</v>
      </c>
      <c r="M2807" s="137" t="s">
        <v>364</v>
      </c>
      <c r="N2807" s="137" t="s">
        <v>365</v>
      </c>
      <c r="O2807" s="137" t="s">
        <v>35</v>
      </c>
      <c r="P2807" s="137">
        <v>0</v>
      </c>
      <c r="Q2807" s="137" t="s">
        <v>191</v>
      </c>
      <c r="R2807" s="137" t="s">
        <v>342</v>
      </c>
    </row>
    <row r="2808" spans="1:18" s="137" customFormat="1">
      <c r="A2808" s="137" t="s">
        <v>186</v>
      </c>
      <c r="B2808" s="137" t="s">
        <v>10</v>
      </c>
      <c r="C2808" s="137" t="s">
        <v>185</v>
      </c>
      <c r="D2808" s="137" t="s">
        <v>300</v>
      </c>
      <c r="E2808" s="137">
        <v>33271</v>
      </c>
      <c r="F2808" s="137" t="s">
        <v>5</v>
      </c>
      <c r="G2808" s="137" t="s">
        <v>28</v>
      </c>
      <c r="H2808" s="137" t="s">
        <v>341</v>
      </c>
      <c r="I2808" s="137">
        <v>514016870</v>
      </c>
      <c r="J2808" s="137" t="s">
        <v>224</v>
      </c>
      <c r="K2808" s="21">
        <v>46171.803298611114</v>
      </c>
      <c r="L2808" s="21">
        <v>46174.838043981479</v>
      </c>
      <c r="M2808" s="137" t="s">
        <v>364</v>
      </c>
      <c r="N2808" s="137" t="s">
        <v>366</v>
      </c>
      <c r="O2808" s="137" t="s">
        <v>35</v>
      </c>
      <c r="P2808" s="137">
        <v>0</v>
      </c>
      <c r="Q2808" s="137" t="s">
        <v>191</v>
      </c>
      <c r="R2808" s="137" t="s">
        <v>342</v>
      </c>
    </row>
    <row r="2809" spans="1:18" s="137" customFormat="1">
      <c r="A2809" s="137" t="s">
        <v>186</v>
      </c>
      <c r="B2809" s="137" t="s">
        <v>10</v>
      </c>
      <c r="C2809" s="137" t="s">
        <v>185</v>
      </c>
      <c r="D2809" s="137" t="s">
        <v>300</v>
      </c>
      <c r="E2809" s="137">
        <v>33271</v>
      </c>
      <c r="F2809" s="137" t="s">
        <v>5</v>
      </c>
      <c r="G2809" s="137" t="s">
        <v>28</v>
      </c>
      <c r="H2809" s="137" t="s">
        <v>341</v>
      </c>
      <c r="I2809" s="137">
        <v>514016870</v>
      </c>
      <c r="J2809" s="137" t="s">
        <v>224</v>
      </c>
      <c r="K2809" s="21">
        <v>46171.803298611114</v>
      </c>
      <c r="L2809" s="21">
        <v>46174.838043981479</v>
      </c>
      <c r="M2809" s="137" t="s">
        <v>364</v>
      </c>
      <c r="N2809" s="137" t="s">
        <v>367</v>
      </c>
      <c r="O2809" s="137" t="s">
        <v>41</v>
      </c>
      <c r="P2809" s="137">
        <v>0</v>
      </c>
      <c r="Q2809" s="137" t="s">
        <v>191</v>
      </c>
      <c r="R2809" s="137" t="s">
        <v>342</v>
      </c>
    </row>
    <row r="2810" spans="1:18" s="137" customFormat="1">
      <c r="A2810" s="137" t="s">
        <v>186</v>
      </c>
      <c r="B2810" s="137" t="s">
        <v>10</v>
      </c>
      <c r="C2810" s="137" t="s">
        <v>185</v>
      </c>
      <c r="D2810" s="137" t="s">
        <v>302</v>
      </c>
      <c r="E2810" s="137">
        <v>32760</v>
      </c>
      <c r="F2810" s="137" t="s">
        <v>5</v>
      </c>
      <c r="G2810" s="137" t="s">
        <v>28</v>
      </c>
      <c r="H2810" s="137" t="s">
        <v>341</v>
      </c>
      <c r="I2810" s="137">
        <v>514017336</v>
      </c>
      <c r="J2810" s="137" t="s">
        <v>224</v>
      </c>
      <c r="K2810" s="21">
        <v>46171.690694444442</v>
      </c>
      <c r="L2810" s="21">
        <v>46174.84233796296</v>
      </c>
      <c r="M2810" s="137" t="s">
        <v>287</v>
      </c>
      <c r="N2810" s="137" t="s">
        <v>287</v>
      </c>
      <c r="O2810" s="137" t="s">
        <v>35</v>
      </c>
      <c r="P2810" s="137">
        <v>0</v>
      </c>
      <c r="Q2810" s="137" t="s">
        <v>191</v>
      </c>
      <c r="R2810" s="137" t="s">
        <v>342</v>
      </c>
    </row>
    <row r="2811" spans="1:18" s="137" customFormat="1">
      <c r="A2811" s="137" t="s">
        <v>186</v>
      </c>
      <c r="B2811" s="137" t="s">
        <v>10</v>
      </c>
      <c r="C2811" s="137" t="s">
        <v>185</v>
      </c>
      <c r="D2811" s="137" t="s">
        <v>302</v>
      </c>
      <c r="E2811" s="137">
        <v>32760</v>
      </c>
      <c r="F2811" s="137" t="s">
        <v>5</v>
      </c>
      <c r="G2811" s="137" t="s">
        <v>28</v>
      </c>
      <c r="H2811" s="137" t="s">
        <v>341</v>
      </c>
      <c r="I2811" s="137">
        <v>514017336</v>
      </c>
      <c r="J2811" s="137" t="s">
        <v>224</v>
      </c>
      <c r="K2811" s="21">
        <v>46171.690694444442</v>
      </c>
      <c r="L2811" s="21">
        <v>46174.84233796296</v>
      </c>
      <c r="M2811" s="137" t="s">
        <v>343</v>
      </c>
      <c r="N2811" s="137" t="s">
        <v>288</v>
      </c>
      <c r="O2811" s="137" t="s">
        <v>39</v>
      </c>
      <c r="P2811" s="137">
        <v>0</v>
      </c>
      <c r="Q2811" s="137" t="s">
        <v>191</v>
      </c>
      <c r="R2811" s="137" t="s">
        <v>342</v>
      </c>
    </row>
    <row r="2812" spans="1:18" s="137" customFormat="1">
      <c r="A2812" s="137" t="s">
        <v>186</v>
      </c>
      <c r="B2812" s="137" t="s">
        <v>10</v>
      </c>
      <c r="C2812" s="137" t="s">
        <v>185</v>
      </c>
      <c r="D2812" s="137" t="s">
        <v>302</v>
      </c>
      <c r="E2812" s="137">
        <v>32760</v>
      </c>
      <c r="F2812" s="137" t="s">
        <v>5</v>
      </c>
      <c r="G2812" s="137" t="s">
        <v>28</v>
      </c>
      <c r="H2812" s="137" t="s">
        <v>341</v>
      </c>
      <c r="I2812" s="137">
        <v>514017336</v>
      </c>
      <c r="J2812" s="137" t="s">
        <v>224</v>
      </c>
      <c r="K2812" s="21">
        <v>46171.690694444442</v>
      </c>
      <c r="L2812" s="21">
        <v>46174.84233796296</v>
      </c>
      <c r="M2812" s="137" t="s">
        <v>343</v>
      </c>
      <c r="N2812" s="137" t="s">
        <v>193</v>
      </c>
      <c r="O2812" s="137" t="s">
        <v>35</v>
      </c>
      <c r="P2812" s="137">
        <v>0</v>
      </c>
      <c r="Q2812" s="137" t="s">
        <v>191</v>
      </c>
      <c r="R2812" s="137" t="s">
        <v>342</v>
      </c>
    </row>
    <row r="2813" spans="1:18" s="137" customFormat="1">
      <c r="A2813" s="137" t="s">
        <v>186</v>
      </c>
      <c r="B2813" s="137" t="s">
        <v>10</v>
      </c>
      <c r="C2813" s="137" t="s">
        <v>185</v>
      </c>
      <c r="D2813" s="137" t="s">
        <v>302</v>
      </c>
      <c r="E2813" s="137">
        <v>32760</v>
      </c>
      <c r="F2813" s="137" t="s">
        <v>5</v>
      </c>
      <c r="G2813" s="137" t="s">
        <v>28</v>
      </c>
      <c r="H2813" s="137" t="s">
        <v>341</v>
      </c>
      <c r="I2813" s="137">
        <v>514017336</v>
      </c>
      <c r="J2813" s="137" t="s">
        <v>224</v>
      </c>
      <c r="K2813" s="21">
        <v>46171.690694444442</v>
      </c>
      <c r="L2813" s="21">
        <v>46174.84233796296</v>
      </c>
      <c r="M2813" s="137" t="s">
        <v>344</v>
      </c>
      <c r="N2813" s="137" t="s">
        <v>345</v>
      </c>
      <c r="O2813" s="137" t="s">
        <v>39</v>
      </c>
      <c r="P2813" s="137">
        <v>0</v>
      </c>
      <c r="Q2813" s="137" t="s">
        <v>191</v>
      </c>
      <c r="R2813" s="137" t="s">
        <v>342</v>
      </c>
    </row>
    <row r="2814" spans="1:18" s="137" customFormat="1">
      <c r="A2814" s="137" t="s">
        <v>186</v>
      </c>
      <c r="B2814" s="137" t="s">
        <v>10</v>
      </c>
      <c r="C2814" s="137" t="s">
        <v>185</v>
      </c>
      <c r="D2814" s="137" t="s">
        <v>302</v>
      </c>
      <c r="E2814" s="137">
        <v>32760</v>
      </c>
      <c r="F2814" s="137" t="s">
        <v>5</v>
      </c>
      <c r="G2814" s="137" t="s">
        <v>28</v>
      </c>
      <c r="H2814" s="137" t="s">
        <v>341</v>
      </c>
      <c r="I2814" s="137">
        <v>514017336</v>
      </c>
      <c r="J2814" s="137" t="s">
        <v>224</v>
      </c>
      <c r="K2814" s="21">
        <v>46171.690694444442</v>
      </c>
      <c r="L2814" s="21">
        <v>46174.84233796296</v>
      </c>
      <c r="M2814" s="137" t="s">
        <v>344</v>
      </c>
      <c r="N2814" s="137" t="s">
        <v>346</v>
      </c>
      <c r="O2814" s="137" t="s">
        <v>39</v>
      </c>
      <c r="P2814" s="137">
        <v>0</v>
      </c>
      <c r="Q2814" s="137" t="s">
        <v>191</v>
      </c>
      <c r="R2814" s="137" t="s">
        <v>342</v>
      </c>
    </row>
    <row r="2815" spans="1:18" s="137" customFormat="1">
      <c r="A2815" s="137" t="s">
        <v>186</v>
      </c>
      <c r="B2815" s="137" t="s">
        <v>10</v>
      </c>
      <c r="C2815" s="137" t="s">
        <v>185</v>
      </c>
      <c r="D2815" s="137" t="s">
        <v>302</v>
      </c>
      <c r="E2815" s="137">
        <v>32760</v>
      </c>
      <c r="F2815" s="137" t="s">
        <v>5</v>
      </c>
      <c r="G2815" s="137" t="s">
        <v>28</v>
      </c>
      <c r="H2815" s="137" t="s">
        <v>341</v>
      </c>
      <c r="I2815" s="137">
        <v>514017336</v>
      </c>
      <c r="J2815" s="137" t="s">
        <v>224</v>
      </c>
      <c r="K2815" s="21">
        <v>46171.690694444442</v>
      </c>
      <c r="L2815" s="21">
        <v>46174.84233796296</v>
      </c>
      <c r="M2815" s="137" t="s">
        <v>347</v>
      </c>
      <c r="N2815" s="137" t="s">
        <v>348</v>
      </c>
      <c r="O2815" s="137" t="s">
        <v>41</v>
      </c>
      <c r="P2815" s="137">
        <v>0</v>
      </c>
      <c r="Q2815" s="137" t="s">
        <v>191</v>
      </c>
      <c r="R2815" s="137" t="s">
        <v>342</v>
      </c>
    </row>
    <row r="2816" spans="1:18" s="137" customFormat="1">
      <c r="A2816" s="137" t="s">
        <v>186</v>
      </c>
      <c r="B2816" s="137" t="s">
        <v>10</v>
      </c>
      <c r="C2816" s="137" t="s">
        <v>185</v>
      </c>
      <c r="D2816" s="137" t="s">
        <v>302</v>
      </c>
      <c r="E2816" s="137">
        <v>32760</v>
      </c>
      <c r="F2816" s="137" t="s">
        <v>5</v>
      </c>
      <c r="G2816" s="137" t="s">
        <v>28</v>
      </c>
      <c r="H2816" s="137" t="s">
        <v>341</v>
      </c>
      <c r="I2816" s="137">
        <v>514017336</v>
      </c>
      <c r="J2816" s="137" t="s">
        <v>224</v>
      </c>
      <c r="K2816" s="21">
        <v>46171.690694444442</v>
      </c>
      <c r="L2816" s="21">
        <v>46174.84233796296</v>
      </c>
      <c r="M2816" s="137" t="s">
        <v>347</v>
      </c>
      <c r="N2816" s="137" t="s">
        <v>349</v>
      </c>
      <c r="O2816" s="137" t="s">
        <v>39</v>
      </c>
      <c r="P2816" s="137">
        <v>0</v>
      </c>
      <c r="Q2816" s="137" t="s">
        <v>191</v>
      </c>
      <c r="R2816" s="137" t="s">
        <v>342</v>
      </c>
    </row>
    <row r="2817" spans="1:18" s="137" customFormat="1">
      <c r="A2817" s="137" t="s">
        <v>186</v>
      </c>
      <c r="B2817" s="137" t="s">
        <v>10</v>
      </c>
      <c r="C2817" s="137" t="s">
        <v>185</v>
      </c>
      <c r="D2817" s="137" t="s">
        <v>302</v>
      </c>
      <c r="E2817" s="137">
        <v>32760</v>
      </c>
      <c r="F2817" s="137" t="s">
        <v>5</v>
      </c>
      <c r="G2817" s="137" t="s">
        <v>28</v>
      </c>
      <c r="H2817" s="137" t="s">
        <v>341</v>
      </c>
      <c r="I2817" s="137">
        <v>514017336</v>
      </c>
      <c r="J2817" s="137" t="s">
        <v>224</v>
      </c>
      <c r="K2817" s="21">
        <v>46171.690694444442</v>
      </c>
      <c r="L2817" s="21">
        <v>46174.84233796296</v>
      </c>
      <c r="M2817" s="137" t="s">
        <v>347</v>
      </c>
      <c r="N2817" s="137" t="s">
        <v>329</v>
      </c>
      <c r="O2817" s="137" t="s">
        <v>35</v>
      </c>
      <c r="P2817" s="137">
        <v>0</v>
      </c>
      <c r="Q2817" s="137" t="s">
        <v>191</v>
      </c>
      <c r="R2817" s="137" t="s">
        <v>342</v>
      </c>
    </row>
    <row r="2818" spans="1:18" s="137" customFormat="1">
      <c r="A2818" s="137" t="s">
        <v>186</v>
      </c>
      <c r="B2818" s="137" t="s">
        <v>10</v>
      </c>
      <c r="C2818" s="137" t="s">
        <v>185</v>
      </c>
      <c r="D2818" s="137" t="s">
        <v>302</v>
      </c>
      <c r="E2818" s="137">
        <v>32760</v>
      </c>
      <c r="F2818" s="137" t="s">
        <v>5</v>
      </c>
      <c r="G2818" s="137" t="s">
        <v>28</v>
      </c>
      <c r="H2818" s="137" t="s">
        <v>341</v>
      </c>
      <c r="I2818" s="137">
        <v>514017336</v>
      </c>
      <c r="J2818" s="137" t="s">
        <v>224</v>
      </c>
      <c r="K2818" s="21">
        <v>46171.690694444442</v>
      </c>
      <c r="L2818" s="21">
        <v>46174.84233796296</v>
      </c>
      <c r="M2818" s="137" t="s">
        <v>347</v>
      </c>
      <c r="N2818" s="137" t="s">
        <v>194</v>
      </c>
      <c r="O2818" s="137" t="s">
        <v>41</v>
      </c>
      <c r="P2818" s="137">
        <v>0</v>
      </c>
      <c r="Q2818" s="137" t="s">
        <v>191</v>
      </c>
      <c r="R2818" s="137" t="s">
        <v>342</v>
      </c>
    </row>
    <row r="2819" spans="1:18" s="137" customFormat="1">
      <c r="A2819" s="137" t="s">
        <v>186</v>
      </c>
      <c r="B2819" s="137" t="s">
        <v>10</v>
      </c>
      <c r="C2819" s="137" t="s">
        <v>185</v>
      </c>
      <c r="D2819" s="137" t="s">
        <v>302</v>
      </c>
      <c r="E2819" s="137">
        <v>32760</v>
      </c>
      <c r="F2819" s="137" t="s">
        <v>5</v>
      </c>
      <c r="G2819" s="137" t="s">
        <v>28</v>
      </c>
      <c r="H2819" s="137" t="s">
        <v>341</v>
      </c>
      <c r="I2819" s="137">
        <v>514017336</v>
      </c>
      <c r="J2819" s="137" t="s">
        <v>224</v>
      </c>
      <c r="K2819" s="21">
        <v>46171.690694444442</v>
      </c>
      <c r="L2819" s="21">
        <v>46174.84233796296</v>
      </c>
      <c r="M2819" s="137" t="s">
        <v>347</v>
      </c>
      <c r="N2819" s="137" t="s">
        <v>350</v>
      </c>
      <c r="O2819" s="137" t="s">
        <v>39</v>
      </c>
      <c r="P2819" s="137">
        <v>0</v>
      </c>
      <c r="Q2819" s="137" t="s">
        <v>191</v>
      </c>
      <c r="R2819" s="137" t="s">
        <v>342</v>
      </c>
    </row>
    <row r="2820" spans="1:18" s="137" customFormat="1">
      <c r="A2820" s="137" t="s">
        <v>186</v>
      </c>
      <c r="B2820" s="137" t="s">
        <v>10</v>
      </c>
      <c r="C2820" s="137" t="s">
        <v>185</v>
      </c>
      <c r="D2820" s="137" t="s">
        <v>302</v>
      </c>
      <c r="E2820" s="137">
        <v>32760</v>
      </c>
      <c r="F2820" s="137" t="s">
        <v>5</v>
      </c>
      <c r="G2820" s="137" t="s">
        <v>28</v>
      </c>
      <c r="H2820" s="137" t="s">
        <v>341</v>
      </c>
      <c r="I2820" s="137">
        <v>514017336</v>
      </c>
      <c r="J2820" s="137" t="s">
        <v>224</v>
      </c>
      <c r="K2820" s="21">
        <v>46171.690694444442</v>
      </c>
      <c r="L2820" s="21">
        <v>46174.84233796296</v>
      </c>
      <c r="M2820" s="137" t="s">
        <v>347</v>
      </c>
      <c r="N2820" s="137" t="s">
        <v>195</v>
      </c>
      <c r="O2820" s="137" t="s">
        <v>41</v>
      </c>
      <c r="P2820" s="137">
        <v>0</v>
      </c>
      <c r="Q2820" s="137" t="s">
        <v>191</v>
      </c>
      <c r="R2820" s="137" t="s">
        <v>342</v>
      </c>
    </row>
    <row r="2821" spans="1:18" s="137" customFormat="1">
      <c r="A2821" s="137" t="s">
        <v>186</v>
      </c>
      <c r="B2821" s="137" t="s">
        <v>10</v>
      </c>
      <c r="C2821" s="137" t="s">
        <v>185</v>
      </c>
      <c r="D2821" s="137" t="s">
        <v>302</v>
      </c>
      <c r="E2821" s="137">
        <v>32760</v>
      </c>
      <c r="F2821" s="137" t="s">
        <v>5</v>
      </c>
      <c r="G2821" s="137" t="s">
        <v>28</v>
      </c>
      <c r="H2821" s="137" t="s">
        <v>341</v>
      </c>
      <c r="I2821" s="137">
        <v>514017336</v>
      </c>
      <c r="J2821" s="137" t="s">
        <v>224</v>
      </c>
      <c r="K2821" s="21">
        <v>46171.690694444442</v>
      </c>
      <c r="L2821" s="21">
        <v>46174.84233796296</v>
      </c>
      <c r="M2821" s="137" t="s">
        <v>347</v>
      </c>
      <c r="N2821" s="137" t="s">
        <v>351</v>
      </c>
      <c r="O2821" s="137" t="s">
        <v>35</v>
      </c>
      <c r="P2821" s="137">
        <v>0</v>
      </c>
      <c r="Q2821" s="137" t="s">
        <v>191</v>
      </c>
      <c r="R2821" s="137" t="s">
        <v>342</v>
      </c>
    </row>
    <row r="2822" spans="1:18" s="137" customFormat="1">
      <c r="A2822" s="137" t="s">
        <v>186</v>
      </c>
      <c r="B2822" s="137" t="s">
        <v>10</v>
      </c>
      <c r="C2822" s="137" t="s">
        <v>185</v>
      </c>
      <c r="D2822" s="137" t="s">
        <v>302</v>
      </c>
      <c r="E2822" s="137">
        <v>32760</v>
      </c>
      <c r="F2822" s="137" t="s">
        <v>5</v>
      </c>
      <c r="G2822" s="137" t="s">
        <v>28</v>
      </c>
      <c r="H2822" s="137" t="s">
        <v>341</v>
      </c>
      <c r="I2822" s="137">
        <v>514017336</v>
      </c>
      <c r="J2822" s="137" t="s">
        <v>224</v>
      </c>
      <c r="K2822" s="21">
        <v>46171.690694444442</v>
      </c>
      <c r="L2822" s="21">
        <v>46174.84233796296</v>
      </c>
      <c r="M2822" s="137" t="s">
        <v>347</v>
      </c>
      <c r="N2822" s="137" t="s">
        <v>196</v>
      </c>
      <c r="O2822" s="137" t="s">
        <v>41</v>
      </c>
      <c r="P2822" s="137">
        <v>0</v>
      </c>
      <c r="Q2822" s="137" t="s">
        <v>191</v>
      </c>
      <c r="R2822" s="137" t="s">
        <v>342</v>
      </c>
    </row>
    <row r="2823" spans="1:18" s="137" customFormat="1">
      <c r="A2823" s="137" t="s">
        <v>186</v>
      </c>
      <c r="B2823" s="137" t="s">
        <v>10</v>
      </c>
      <c r="C2823" s="137" t="s">
        <v>185</v>
      </c>
      <c r="D2823" s="137" t="s">
        <v>302</v>
      </c>
      <c r="E2823" s="137">
        <v>32760</v>
      </c>
      <c r="F2823" s="137" t="s">
        <v>5</v>
      </c>
      <c r="G2823" s="137" t="s">
        <v>28</v>
      </c>
      <c r="H2823" s="137" t="s">
        <v>341</v>
      </c>
      <c r="I2823" s="137">
        <v>514017336</v>
      </c>
      <c r="J2823" s="137" t="s">
        <v>224</v>
      </c>
      <c r="K2823" s="21">
        <v>46171.690694444442</v>
      </c>
      <c r="L2823" s="21">
        <v>46174.84233796296</v>
      </c>
      <c r="M2823" s="137" t="s">
        <v>352</v>
      </c>
      <c r="N2823" s="137" t="s">
        <v>352</v>
      </c>
      <c r="O2823" s="137" t="s">
        <v>35</v>
      </c>
      <c r="P2823" s="137">
        <v>0</v>
      </c>
      <c r="Q2823" s="137" t="s">
        <v>191</v>
      </c>
      <c r="R2823" s="137" t="s">
        <v>342</v>
      </c>
    </row>
    <row r="2824" spans="1:18" s="137" customFormat="1">
      <c r="A2824" s="137" t="s">
        <v>186</v>
      </c>
      <c r="B2824" s="137" t="s">
        <v>10</v>
      </c>
      <c r="C2824" s="137" t="s">
        <v>185</v>
      </c>
      <c r="D2824" s="137" t="s">
        <v>302</v>
      </c>
      <c r="E2824" s="137">
        <v>32760</v>
      </c>
      <c r="F2824" s="137" t="s">
        <v>5</v>
      </c>
      <c r="G2824" s="137" t="s">
        <v>28</v>
      </c>
      <c r="H2824" s="137" t="s">
        <v>341</v>
      </c>
      <c r="I2824" s="137">
        <v>514017336</v>
      </c>
      <c r="J2824" s="137" t="s">
        <v>224</v>
      </c>
      <c r="K2824" s="21">
        <v>46171.690694444442</v>
      </c>
      <c r="L2824" s="21">
        <v>46174.84233796296</v>
      </c>
      <c r="M2824" s="137" t="s">
        <v>353</v>
      </c>
      <c r="N2824" s="137" t="s">
        <v>197</v>
      </c>
      <c r="O2824" s="137" t="s">
        <v>41</v>
      </c>
      <c r="P2824" s="137">
        <v>0</v>
      </c>
      <c r="Q2824" s="137" t="s">
        <v>191</v>
      </c>
      <c r="R2824" s="137" t="s">
        <v>342</v>
      </c>
    </row>
    <row r="2825" spans="1:18" s="137" customFormat="1">
      <c r="A2825" s="137" t="s">
        <v>186</v>
      </c>
      <c r="B2825" s="137" t="s">
        <v>10</v>
      </c>
      <c r="C2825" s="137" t="s">
        <v>185</v>
      </c>
      <c r="D2825" s="137" t="s">
        <v>302</v>
      </c>
      <c r="E2825" s="137">
        <v>32760</v>
      </c>
      <c r="F2825" s="137" t="s">
        <v>5</v>
      </c>
      <c r="G2825" s="137" t="s">
        <v>28</v>
      </c>
      <c r="H2825" s="137" t="s">
        <v>341</v>
      </c>
      <c r="I2825" s="137">
        <v>514017336</v>
      </c>
      <c r="J2825" s="137" t="s">
        <v>224</v>
      </c>
      <c r="K2825" s="21">
        <v>46171.690694444442</v>
      </c>
      <c r="L2825" s="21">
        <v>46174.84233796296</v>
      </c>
      <c r="M2825" s="137" t="s">
        <v>353</v>
      </c>
      <c r="N2825" s="137" t="s">
        <v>330</v>
      </c>
      <c r="O2825" s="137" t="s">
        <v>41</v>
      </c>
      <c r="P2825" s="137">
        <v>0</v>
      </c>
      <c r="Q2825" s="137" t="s">
        <v>191</v>
      </c>
      <c r="R2825" s="137" t="s">
        <v>342</v>
      </c>
    </row>
    <row r="2826" spans="1:18" s="137" customFormat="1">
      <c r="A2826" s="137" t="s">
        <v>186</v>
      </c>
      <c r="B2826" s="137" t="s">
        <v>10</v>
      </c>
      <c r="C2826" s="137" t="s">
        <v>185</v>
      </c>
      <c r="D2826" s="137" t="s">
        <v>302</v>
      </c>
      <c r="E2826" s="137">
        <v>32760</v>
      </c>
      <c r="F2826" s="137" t="s">
        <v>5</v>
      </c>
      <c r="G2826" s="137" t="s">
        <v>28</v>
      </c>
      <c r="H2826" s="137" t="s">
        <v>341</v>
      </c>
      <c r="I2826" s="137">
        <v>514017336</v>
      </c>
      <c r="J2826" s="137" t="s">
        <v>224</v>
      </c>
      <c r="K2826" s="21">
        <v>46171.690694444442</v>
      </c>
      <c r="L2826" s="21">
        <v>46174.84233796296</v>
      </c>
      <c r="M2826" s="137" t="s">
        <v>353</v>
      </c>
      <c r="N2826" s="137" t="s">
        <v>354</v>
      </c>
      <c r="O2826" s="137" t="s">
        <v>39</v>
      </c>
      <c r="P2826" s="137">
        <v>0</v>
      </c>
      <c r="Q2826" s="137" t="s">
        <v>191</v>
      </c>
      <c r="R2826" s="137" t="s">
        <v>342</v>
      </c>
    </row>
    <row r="2827" spans="1:18" s="137" customFormat="1">
      <c r="A2827" s="137" t="s">
        <v>186</v>
      </c>
      <c r="B2827" s="137" t="s">
        <v>10</v>
      </c>
      <c r="C2827" s="137" t="s">
        <v>185</v>
      </c>
      <c r="D2827" s="137" t="s">
        <v>302</v>
      </c>
      <c r="E2827" s="137">
        <v>32760</v>
      </c>
      <c r="F2827" s="137" t="s">
        <v>5</v>
      </c>
      <c r="G2827" s="137" t="s">
        <v>28</v>
      </c>
      <c r="H2827" s="137" t="s">
        <v>341</v>
      </c>
      <c r="I2827" s="137">
        <v>514017336</v>
      </c>
      <c r="J2827" s="137" t="s">
        <v>224</v>
      </c>
      <c r="K2827" s="21">
        <v>46171.690694444442</v>
      </c>
      <c r="L2827" s="21">
        <v>46174.84233796296</v>
      </c>
      <c r="M2827" s="137" t="s">
        <v>353</v>
      </c>
      <c r="N2827" s="137" t="s">
        <v>355</v>
      </c>
      <c r="O2827" s="137" t="s">
        <v>35</v>
      </c>
      <c r="P2827" s="137">
        <v>0</v>
      </c>
      <c r="Q2827" s="137" t="s">
        <v>191</v>
      </c>
      <c r="R2827" s="137" t="s">
        <v>342</v>
      </c>
    </row>
    <row r="2828" spans="1:18" s="137" customFormat="1">
      <c r="A2828" s="137" t="s">
        <v>186</v>
      </c>
      <c r="B2828" s="137" t="s">
        <v>10</v>
      </c>
      <c r="C2828" s="137" t="s">
        <v>185</v>
      </c>
      <c r="D2828" s="137" t="s">
        <v>302</v>
      </c>
      <c r="E2828" s="137">
        <v>32760</v>
      </c>
      <c r="F2828" s="137" t="s">
        <v>5</v>
      </c>
      <c r="G2828" s="137" t="s">
        <v>28</v>
      </c>
      <c r="H2828" s="137" t="s">
        <v>341</v>
      </c>
      <c r="I2828" s="137">
        <v>514017336</v>
      </c>
      <c r="J2828" s="137" t="s">
        <v>224</v>
      </c>
      <c r="K2828" s="21">
        <v>46171.690694444442</v>
      </c>
      <c r="L2828" s="21">
        <v>46174.84233796296</v>
      </c>
      <c r="M2828" s="137" t="s">
        <v>353</v>
      </c>
      <c r="N2828" s="137" t="s">
        <v>356</v>
      </c>
      <c r="O2828" s="137" t="s">
        <v>39</v>
      </c>
      <c r="P2828" s="137">
        <v>0</v>
      </c>
      <c r="Q2828" s="137" t="s">
        <v>191</v>
      </c>
      <c r="R2828" s="137" t="s">
        <v>342</v>
      </c>
    </row>
    <row r="2829" spans="1:18" s="137" customFormat="1">
      <c r="A2829" s="137" t="s">
        <v>186</v>
      </c>
      <c r="B2829" s="137" t="s">
        <v>10</v>
      </c>
      <c r="C2829" s="137" t="s">
        <v>185</v>
      </c>
      <c r="D2829" s="137" t="s">
        <v>302</v>
      </c>
      <c r="E2829" s="137">
        <v>32760</v>
      </c>
      <c r="F2829" s="137" t="s">
        <v>5</v>
      </c>
      <c r="G2829" s="137" t="s">
        <v>28</v>
      </c>
      <c r="H2829" s="137" t="s">
        <v>341</v>
      </c>
      <c r="I2829" s="137">
        <v>514017336</v>
      </c>
      <c r="J2829" s="137" t="s">
        <v>224</v>
      </c>
      <c r="K2829" s="21">
        <v>46171.690694444442</v>
      </c>
      <c r="L2829" s="21">
        <v>46174.84233796296</v>
      </c>
      <c r="M2829" s="137" t="s">
        <v>353</v>
      </c>
      <c r="N2829" s="137" t="s">
        <v>357</v>
      </c>
      <c r="O2829" s="137" t="s">
        <v>39</v>
      </c>
      <c r="P2829" s="137">
        <v>0</v>
      </c>
      <c r="Q2829" s="137" t="s">
        <v>191</v>
      </c>
      <c r="R2829" s="137" t="s">
        <v>342</v>
      </c>
    </row>
    <row r="2830" spans="1:18" s="137" customFormat="1">
      <c r="A2830" s="137" t="s">
        <v>186</v>
      </c>
      <c r="B2830" s="137" t="s">
        <v>10</v>
      </c>
      <c r="C2830" s="137" t="s">
        <v>185</v>
      </c>
      <c r="D2830" s="137" t="s">
        <v>302</v>
      </c>
      <c r="E2830" s="137">
        <v>32760</v>
      </c>
      <c r="F2830" s="137" t="s">
        <v>5</v>
      </c>
      <c r="G2830" s="137" t="s">
        <v>28</v>
      </c>
      <c r="H2830" s="137" t="s">
        <v>341</v>
      </c>
      <c r="I2830" s="137">
        <v>514017336</v>
      </c>
      <c r="J2830" s="137" t="s">
        <v>224</v>
      </c>
      <c r="K2830" s="21">
        <v>46171.690694444442</v>
      </c>
      <c r="L2830" s="21">
        <v>46174.84233796296</v>
      </c>
      <c r="M2830" s="137" t="s">
        <v>358</v>
      </c>
      <c r="N2830" s="137" t="s">
        <v>359</v>
      </c>
      <c r="O2830" s="137" t="s">
        <v>39</v>
      </c>
      <c r="P2830" s="137">
        <v>0</v>
      </c>
      <c r="Q2830" s="137" t="s">
        <v>191</v>
      </c>
      <c r="R2830" s="137" t="s">
        <v>342</v>
      </c>
    </row>
    <row r="2831" spans="1:18" s="137" customFormat="1">
      <c r="A2831" s="137" t="s">
        <v>186</v>
      </c>
      <c r="B2831" s="137" t="s">
        <v>10</v>
      </c>
      <c r="C2831" s="137" t="s">
        <v>185</v>
      </c>
      <c r="D2831" s="137" t="s">
        <v>302</v>
      </c>
      <c r="E2831" s="137">
        <v>32760</v>
      </c>
      <c r="F2831" s="137" t="s">
        <v>5</v>
      </c>
      <c r="G2831" s="137" t="s">
        <v>28</v>
      </c>
      <c r="H2831" s="137" t="s">
        <v>341</v>
      </c>
      <c r="I2831" s="137">
        <v>514017336</v>
      </c>
      <c r="J2831" s="137" t="s">
        <v>224</v>
      </c>
      <c r="K2831" s="21">
        <v>46171.690694444442</v>
      </c>
      <c r="L2831" s="21">
        <v>46174.84233796296</v>
      </c>
      <c r="M2831" s="137" t="s">
        <v>358</v>
      </c>
      <c r="N2831" s="137" t="s">
        <v>360</v>
      </c>
      <c r="O2831" s="137" t="s">
        <v>35</v>
      </c>
      <c r="P2831" s="137">
        <v>0</v>
      </c>
      <c r="Q2831" s="137" t="s">
        <v>191</v>
      </c>
      <c r="R2831" s="137" t="s">
        <v>342</v>
      </c>
    </row>
    <row r="2832" spans="1:18" s="137" customFormat="1">
      <c r="A2832" s="137" t="s">
        <v>186</v>
      </c>
      <c r="B2832" s="137" t="s">
        <v>10</v>
      </c>
      <c r="C2832" s="137" t="s">
        <v>185</v>
      </c>
      <c r="D2832" s="137" t="s">
        <v>302</v>
      </c>
      <c r="E2832" s="137">
        <v>32760</v>
      </c>
      <c r="F2832" s="137" t="s">
        <v>5</v>
      </c>
      <c r="G2832" s="137" t="s">
        <v>28</v>
      </c>
      <c r="H2832" s="137" t="s">
        <v>341</v>
      </c>
      <c r="I2832" s="137">
        <v>514017336</v>
      </c>
      <c r="J2832" s="137" t="s">
        <v>224</v>
      </c>
      <c r="K2832" s="21">
        <v>46171.690694444442</v>
      </c>
      <c r="L2832" s="21">
        <v>46174.84233796296</v>
      </c>
      <c r="M2832" s="137" t="s">
        <v>358</v>
      </c>
      <c r="N2832" s="137" t="s">
        <v>361</v>
      </c>
      <c r="O2832" s="137" t="s">
        <v>41</v>
      </c>
      <c r="P2832" s="137">
        <v>0</v>
      </c>
      <c r="Q2832" s="137" t="s">
        <v>191</v>
      </c>
      <c r="R2832" s="137" t="s">
        <v>342</v>
      </c>
    </row>
    <row r="2833" spans="1:18" s="137" customFormat="1">
      <c r="A2833" s="137" t="s">
        <v>186</v>
      </c>
      <c r="B2833" s="137" t="s">
        <v>10</v>
      </c>
      <c r="C2833" s="137" t="s">
        <v>185</v>
      </c>
      <c r="D2833" s="137" t="s">
        <v>302</v>
      </c>
      <c r="E2833" s="137">
        <v>32760</v>
      </c>
      <c r="F2833" s="137" t="s">
        <v>5</v>
      </c>
      <c r="G2833" s="137" t="s">
        <v>28</v>
      </c>
      <c r="H2833" s="137" t="s">
        <v>341</v>
      </c>
      <c r="I2833" s="137">
        <v>514017336</v>
      </c>
      <c r="J2833" s="137" t="s">
        <v>224</v>
      </c>
      <c r="K2833" s="21">
        <v>46171.690694444442</v>
      </c>
      <c r="L2833" s="21">
        <v>46174.84233796296</v>
      </c>
      <c r="M2833" s="137" t="s">
        <v>362</v>
      </c>
      <c r="N2833" s="137" t="s">
        <v>363</v>
      </c>
      <c r="O2833" s="137" t="s">
        <v>37</v>
      </c>
      <c r="P2833" s="137">
        <v>0</v>
      </c>
      <c r="Q2833" s="137" t="s">
        <v>191</v>
      </c>
      <c r="R2833" s="137" t="s">
        <v>342</v>
      </c>
    </row>
    <row r="2834" spans="1:18" s="137" customFormat="1">
      <c r="A2834" s="137" t="s">
        <v>186</v>
      </c>
      <c r="B2834" s="137" t="s">
        <v>10</v>
      </c>
      <c r="C2834" s="137" t="s">
        <v>185</v>
      </c>
      <c r="D2834" s="137" t="s">
        <v>302</v>
      </c>
      <c r="E2834" s="137">
        <v>32760</v>
      </c>
      <c r="F2834" s="137" t="s">
        <v>5</v>
      </c>
      <c r="G2834" s="137" t="s">
        <v>28</v>
      </c>
      <c r="H2834" s="137" t="s">
        <v>341</v>
      </c>
      <c r="I2834" s="137">
        <v>514017336</v>
      </c>
      <c r="J2834" s="137" t="s">
        <v>224</v>
      </c>
      <c r="K2834" s="21">
        <v>46171.690694444442</v>
      </c>
      <c r="L2834" s="21">
        <v>46174.84233796296</v>
      </c>
      <c r="M2834" s="137" t="s">
        <v>364</v>
      </c>
      <c r="N2834" s="137" t="s">
        <v>365</v>
      </c>
      <c r="O2834" s="137" t="s">
        <v>35</v>
      </c>
      <c r="P2834" s="137">
        <v>0</v>
      </c>
      <c r="Q2834" s="137" t="s">
        <v>191</v>
      </c>
      <c r="R2834" s="137" t="s">
        <v>342</v>
      </c>
    </row>
    <row r="2835" spans="1:18" s="137" customFormat="1">
      <c r="A2835" s="137" t="s">
        <v>186</v>
      </c>
      <c r="B2835" s="137" t="s">
        <v>10</v>
      </c>
      <c r="C2835" s="137" t="s">
        <v>185</v>
      </c>
      <c r="D2835" s="137" t="s">
        <v>302</v>
      </c>
      <c r="E2835" s="137">
        <v>32760</v>
      </c>
      <c r="F2835" s="137" t="s">
        <v>5</v>
      </c>
      <c r="G2835" s="137" t="s">
        <v>28</v>
      </c>
      <c r="H2835" s="137" t="s">
        <v>341</v>
      </c>
      <c r="I2835" s="137">
        <v>514017336</v>
      </c>
      <c r="J2835" s="137" t="s">
        <v>224</v>
      </c>
      <c r="K2835" s="21">
        <v>46171.690694444442</v>
      </c>
      <c r="L2835" s="21">
        <v>46174.84233796296</v>
      </c>
      <c r="M2835" s="137" t="s">
        <v>364</v>
      </c>
      <c r="N2835" s="137" t="s">
        <v>366</v>
      </c>
      <c r="O2835" s="137" t="s">
        <v>35</v>
      </c>
      <c r="P2835" s="137">
        <v>0</v>
      </c>
      <c r="Q2835" s="137" t="s">
        <v>191</v>
      </c>
      <c r="R2835" s="137" t="s">
        <v>342</v>
      </c>
    </row>
    <row r="2836" spans="1:18" s="137" customFormat="1">
      <c r="A2836" s="137" t="s">
        <v>186</v>
      </c>
      <c r="B2836" s="137" t="s">
        <v>10</v>
      </c>
      <c r="C2836" s="137" t="s">
        <v>185</v>
      </c>
      <c r="D2836" s="137" t="s">
        <v>302</v>
      </c>
      <c r="E2836" s="137">
        <v>32760</v>
      </c>
      <c r="F2836" s="137" t="s">
        <v>5</v>
      </c>
      <c r="G2836" s="137" t="s">
        <v>28</v>
      </c>
      <c r="H2836" s="137" t="s">
        <v>341</v>
      </c>
      <c r="I2836" s="137">
        <v>514017336</v>
      </c>
      <c r="J2836" s="137" t="s">
        <v>224</v>
      </c>
      <c r="K2836" s="21">
        <v>46171.690694444442</v>
      </c>
      <c r="L2836" s="21">
        <v>46174.84233796296</v>
      </c>
      <c r="M2836" s="137" t="s">
        <v>364</v>
      </c>
      <c r="N2836" s="137" t="s">
        <v>367</v>
      </c>
      <c r="O2836" s="137" t="s">
        <v>41</v>
      </c>
      <c r="P2836" s="137">
        <v>0</v>
      </c>
      <c r="Q2836" s="137" t="s">
        <v>191</v>
      </c>
      <c r="R2836" s="137" t="s">
        <v>342</v>
      </c>
    </row>
    <row r="2837" spans="1:18" s="137" customFormat="1">
      <c r="A2837" s="137" t="s">
        <v>186</v>
      </c>
      <c r="B2837" s="137" t="s">
        <v>120</v>
      </c>
      <c r="C2837" s="137" t="s">
        <v>186</v>
      </c>
      <c r="D2837" s="137" t="s">
        <v>310</v>
      </c>
      <c r="E2837" s="137">
        <v>31924</v>
      </c>
      <c r="F2837" s="137" t="s">
        <v>5</v>
      </c>
      <c r="G2837" s="137" t="s">
        <v>28</v>
      </c>
      <c r="H2837" s="137" t="s">
        <v>368</v>
      </c>
      <c r="I2837" s="137">
        <v>511642781</v>
      </c>
      <c r="J2837" s="137" t="s">
        <v>180</v>
      </c>
      <c r="K2837" s="21">
        <v>46144.616840277777</v>
      </c>
      <c r="L2837" s="21">
        <v>46145.625520833331</v>
      </c>
      <c r="M2837" s="137" t="s">
        <v>287</v>
      </c>
      <c r="N2837" s="137" t="s">
        <v>287</v>
      </c>
      <c r="O2837" s="137" t="s">
        <v>35</v>
      </c>
      <c r="P2837" s="137">
        <v>0</v>
      </c>
      <c r="Q2837" s="137" t="s">
        <v>191</v>
      </c>
      <c r="R2837" s="137" t="s">
        <v>342</v>
      </c>
    </row>
    <row r="2838" spans="1:18" s="137" customFormat="1">
      <c r="A2838" s="137" t="s">
        <v>186</v>
      </c>
      <c r="B2838" s="137" t="s">
        <v>120</v>
      </c>
      <c r="C2838" s="137" t="s">
        <v>186</v>
      </c>
      <c r="D2838" s="137" t="s">
        <v>310</v>
      </c>
      <c r="E2838" s="137">
        <v>31924</v>
      </c>
      <c r="F2838" s="137" t="s">
        <v>5</v>
      </c>
      <c r="G2838" s="137" t="s">
        <v>28</v>
      </c>
      <c r="H2838" s="137" t="s">
        <v>368</v>
      </c>
      <c r="I2838" s="137">
        <v>511642781</v>
      </c>
      <c r="J2838" s="137" t="s">
        <v>180</v>
      </c>
      <c r="K2838" s="21">
        <v>46144.616840277777</v>
      </c>
      <c r="L2838" s="21">
        <v>46145.625520833331</v>
      </c>
      <c r="M2838" s="137" t="s">
        <v>343</v>
      </c>
      <c r="N2838" s="137" t="s">
        <v>288</v>
      </c>
      <c r="O2838" s="137" t="s">
        <v>39</v>
      </c>
      <c r="P2838" s="137">
        <v>0</v>
      </c>
      <c r="Q2838" s="137" t="s">
        <v>191</v>
      </c>
      <c r="R2838" s="137" t="s">
        <v>342</v>
      </c>
    </row>
    <row r="2839" spans="1:18" s="137" customFormat="1">
      <c r="A2839" s="137" t="s">
        <v>186</v>
      </c>
      <c r="B2839" s="137" t="s">
        <v>120</v>
      </c>
      <c r="C2839" s="137" t="s">
        <v>186</v>
      </c>
      <c r="D2839" s="137" t="s">
        <v>310</v>
      </c>
      <c r="E2839" s="137">
        <v>31924</v>
      </c>
      <c r="F2839" s="137" t="s">
        <v>5</v>
      </c>
      <c r="G2839" s="137" t="s">
        <v>28</v>
      </c>
      <c r="H2839" s="137" t="s">
        <v>368</v>
      </c>
      <c r="I2839" s="137">
        <v>511642781</v>
      </c>
      <c r="J2839" s="137" t="s">
        <v>180</v>
      </c>
      <c r="K2839" s="21">
        <v>46144.616840277777</v>
      </c>
      <c r="L2839" s="21">
        <v>46145.625520833331</v>
      </c>
      <c r="M2839" s="137" t="s">
        <v>343</v>
      </c>
      <c r="N2839" s="137" t="s">
        <v>193</v>
      </c>
      <c r="O2839" s="137" t="s">
        <v>35</v>
      </c>
      <c r="P2839" s="137">
        <v>0</v>
      </c>
      <c r="Q2839" s="137" t="s">
        <v>191</v>
      </c>
      <c r="R2839" s="137" t="s">
        <v>342</v>
      </c>
    </row>
    <row r="2840" spans="1:18" s="137" customFormat="1">
      <c r="A2840" s="137" t="s">
        <v>186</v>
      </c>
      <c r="B2840" s="137" t="s">
        <v>120</v>
      </c>
      <c r="C2840" s="137" t="s">
        <v>186</v>
      </c>
      <c r="D2840" s="137" t="s">
        <v>310</v>
      </c>
      <c r="E2840" s="137">
        <v>31924</v>
      </c>
      <c r="F2840" s="137" t="s">
        <v>5</v>
      </c>
      <c r="G2840" s="137" t="s">
        <v>28</v>
      </c>
      <c r="H2840" s="137" t="s">
        <v>368</v>
      </c>
      <c r="I2840" s="137">
        <v>511642781</v>
      </c>
      <c r="J2840" s="137" t="s">
        <v>180</v>
      </c>
      <c r="K2840" s="21">
        <v>46144.616840277777</v>
      </c>
      <c r="L2840" s="21">
        <v>46145.625520833331</v>
      </c>
      <c r="M2840" s="137" t="s">
        <v>344</v>
      </c>
      <c r="N2840" s="137" t="s">
        <v>345</v>
      </c>
      <c r="O2840" s="137" t="s">
        <v>39</v>
      </c>
      <c r="P2840" s="137">
        <v>0</v>
      </c>
      <c r="Q2840" s="137" t="s">
        <v>191</v>
      </c>
      <c r="R2840" s="137" t="s">
        <v>342</v>
      </c>
    </row>
    <row r="2841" spans="1:18" s="137" customFormat="1">
      <c r="A2841" s="137" t="s">
        <v>186</v>
      </c>
      <c r="B2841" s="137" t="s">
        <v>120</v>
      </c>
      <c r="C2841" s="137" t="s">
        <v>186</v>
      </c>
      <c r="D2841" s="137" t="s">
        <v>310</v>
      </c>
      <c r="E2841" s="137">
        <v>31924</v>
      </c>
      <c r="F2841" s="137" t="s">
        <v>5</v>
      </c>
      <c r="G2841" s="137" t="s">
        <v>28</v>
      </c>
      <c r="H2841" s="137" t="s">
        <v>368</v>
      </c>
      <c r="I2841" s="137">
        <v>511642781</v>
      </c>
      <c r="J2841" s="137" t="s">
        <v>180</v>
      </c>
      <c r="K2841" s="21">
        <v>46144.616840277777</v>
      </c>
      <c r="L2841" s="21">
        <v>46145.625520833331</v>
      </c>
      <c r="M2841" s="137" t="s">
        <v>344</v>
      </c>
      <c r="N2841" s="137" t="s">
        <v>346</v>
      </c>
      <c r="O2841" s="137" t="s">
        <v>39</v>
      </c>
      <c r="P2841" s="137">
        <v>0</v>
      </c>
      <c r="Q2841" s="137" t="s">
        <v>191</v>
      </c>
      <c r="R2841" s="137" t="s">
        <v>342</v>
      </c>
    </row>
    <row r="2842" spans="1:18" s="137" customFormat="1">
      <c r="A2842" s="137" t="s">
        <v>186</v>
      </c>
      <c r="B2842" s="137" t="s">
        <v>120</v>
      </c>
      <c r="C2842" s="137" t="s">
        <v>186</v>
      </c>
      <c r="D2842" s="137" t="s">
        <v>310</v>
      </c>
      <c r="E2842" s="137">
        <v>31924</v>
      </c>
      <c r="F2842" s="137" t="s">
        <v>5</v>
      </c>
      <c r="G2842" s="137" t="s">
        <v>28</v>
      </c>
      <c r="H2842" s="137" t="s">
        <v>368</v>
      </c>
      <c r="I2842" s="137">
        <v>511642781</v>
      </c>
      <c r="J2842" s="137" t="s">
        <v>180</v>
      </c>
      <c r="K2842" s="21">
        <v>46144.616840277777</v>
      </c>
      <c r="L2842" s="21">
        <v>46145.625520833331</v>
      </c>
      <c r="M2842" s="137" t="s">
        <v>347</v>
      </c>
      <c r="N2842" s="137" t="s">
        <v>348</v>
      </c>
      <c r="O2842" s="137" t="s">
        <v>41</v>
      </c>
      <c r="P2842" s="137">
        <v>0</v>
      </c>
      <c r="Q2842" s="137" t="s">
        <v>191</v>
      </c>
      <c r="R2842" s="137" t="s">
        <v>342</v>
      </c>
    </row>
    <row r="2843" spans="1:18" s="137" customFormat="1">
      <c r="A2843" s="137" t="s">
        <v>186</v>
      </c>
      <c r="B2843" s="137" t="s">
        <v>120</v>
      </c>
      <c r="C2843" s="137" t="s">
        <v>186</v>
      </c>
      <c r="D2843" s="137" t="s">
        <v>310</v>
      </c>
      <c r="E2843" s="137">
        <v>31924</v>
      </c>
      <c r="F2843" s="137" t="s">
        <v>5</v>
      </c>
      <c r="G2843" s="137" t="s">
        <v>28</v>
      </c>
      <c r="H2843" s="137" t="s">
        <v>368</v>
      </c>
      <c r="I2843" s="137">
        <v>511642781</v>
      </c>
      <c r="J2843" s="137" t="s">
        <v>180</v>
      </c>
      <c r="K2843" s="21">
        <v>46144.616840277777</v>
      </c>
      <c r="L2843" s="21">
        <v>46145.625520833331</v>
      </c>
      <c r="M2843" s="137" t="s">
        <v>347</v>
      </c>
      <c r="N2843" s="137" t="s">
        <v>349</v>
      </c>
      <c r="O2843" s="137" t="s">
        <v>39</v>
      </c>
      <c r="P2843" s="137">
        <v>0</v>
      </c>
      <c r="Q2843" s="137" t="s">
        <v>191</v>
      </c>
      <c r="R2843" s="137" t="s">
        <v>342</v>
      </c>
    </row>
    <row r="2844" spans="1:18" s="137" customFormat="1">
      <c r="A2844" s="137" t="s">
        <v>186</v>
      </c>
      <c r="B2844" s="137" t="s">
        <v>120</v>
      </c>
      <c r="C2844" s="137" t="s">
        <v>186</v>
      </c>
      <c r="D2844" s="137" t="s">
        <v>310</v>
      </c>
      <c r="E2844" s="137">
        <v>31924</v>
      </c>
      <c r="F2844" s="137" t="s">
        <v>5</v>
      </c>
      <c r="G2844" s="137" t="s">
        <v>28</v>
      </c>
      <c r="H2844" s="137" t="s">
        <v>368</v>
      </c>
      <c r="I2844" s="137">
        <v>511642781</v>
      </c>
      <c r="J2844" s="137" t="s">
        <v>180</v>
      </c>
      <c r="K2844" s="21">
        <v>46144.616840277777</v>
      </c>
      <c r="L2844" s="21">
        <v>46145.625520833331</v>
      </c>
      <c r="M2844" s="137" t="s">
        <v>347</v>
      </c>
      <c r="N2844" s="137" t="s">
        <v>329</v>
      </c>
      <c r="O2844" s="137" t="s">
        <v>35</v>
      </c>
      <c r="P2844" s="137">
        <v>0</v>
      </c>
      <c r="Q2844" s="137" t="s">
        <v>191</v>
      </c>
      <c r="R2844" s="137" t="s">
        <v>342</v>
      </c>
    </row>
    <row r="2845" spans="1:18" s="137" customFormat="1">
      <c r="A2845" s="137" t="s">
        <v>186</v>
      </c>
      <c r="B2845" s="137" t="s">
        <v>120</v>
      </c>
      <c r="C2845" s="137" t="s">
        <v>186</v>
      </c>
      <c r="D2845" s="137" t="s">
        <v>310</v>
      </c>
      <c r="E2845" s="137">
        <v>31924</v>
      </c>
      <c r="F2845" s="137" t="s">
        <v>5</v>
      </c>
      <c r="G2845" s="137" t="s">
        <v>28</v>
      </c>
      <c r="H2845" s="137" t="s">
        <v>368</v>
      </c>
      <c r="I2845" s="137">
        <v>511642781</v>
      </c>
      <c r="J2845" s="137" t="s">
        <v>180</v>
      </c>
      <c r="K2845" s="21">
        <v>46144.616840277777</v>
      </c>
      <c r="L2845" s="21">
        <v>46145.625520833331</v>
      </c>
      <c r="M2845" s="137" t="s">
        <v>347</v>
      </c>
      <c r="N2845" s="137" t="s">
        <v>194</v>
      </c>
      <c r="O2845" s="137" t="s">
        <v>41</v>
      </c>
      <c r="P2845" s="137">
        <v>0</v>
      </c>
      <c r="Q2845" s="137" t="s">
        <v>191</v>
      </c>
      <c r="R2845" s="137" t="s">
        <v>342</v>
      </c>
    </row>
    <row r="2846" spans="1:18" s="137" customFormat="1">
      <c r="A2846" s="137" t="s">
        <v>186</v>
      </c>
      <c r="B2846" s="137" t="s">
        <v>120</v>
      </c>
      <c r="C2846" s="137" t="s">
        <v>186</v>
      </c>
      <c r="D2846" s="137" t="s">
        <v>310</v>
      </c>
      <c r="E2846" s="137">
        <v>31924</v>
      </c>
      <c r="F2846" s="137" t="s">
        <v>5</v>
      </c>
      <c r="G2846" s="137" t="s">
        <v>28</v>
      </c>
      <c r="H2846" s="137" t="s">
        <v>368</v>
      </c>
      <c r="I2846" s="137">
        <v>511642781</v>
      </c>
      <c r="J2846" s="137" t="s">
        <v>180</v>
      </c>
      <c r="K2846" s="21">
        <v>46144.616840277777</v>
      </c>
      <c r="L2846" s="21">
        <v>46145.625520833331</v>
      </c>
      <c r="M2846" s="137" t="s">
        <v>347</v>
      </c>
      <c r="N2846" s="137" t="s">
        <v>350</v>
      </c>
      <c r="O2846" s="137" t="s">
        <v>39</v>
      </c>
      <c r="P2846" s="137">
        <v>0</v>
      </c>
      <c r="Q2846" s="137" t="s">
        <v>191</v>
      </c>
      <c r="R2846" s="137" t="s">
        <v>342</v>
      </c>
    </row>
    <row r="2847" spans="1:18" s="137" customFormat="1">
      <c r="A2847" s="137" t="s">
        <v>186</v>
      </c>
      <c r="B2847" s="137" t="s">
        <v>120</v>
      </c>
      <c r="C2847" s="137" t="s">
        <v>186</v>
      </c>
      <c r="D2847" s="137" t="s">
        <v>310</v>
      </c>
      <c r="E2847" s="137">
        <v>31924</v>
      </c>
      <c r="F2847" s="137" t="s">
        <v>5</v>
      </c>
      <c r="G2847" s="137" t="s">
        <v>28</v>
      </c>
      <c r="H2847" s="137" t="s">
        <v>368</v>
      </c>
      <c r="I2847" s="137">
        <v>511642781</v>
      </c>
      <c r="J2847" s="137" t="s">
        <v>180</v>
      </c>
      <c r="K2847" s="21">
        <v>46144.616840277777</v>
      </c>
      <c r="L2847" s="21">
        <v>46145.625520833331</v>
      </c>
      <c r="M2847" s="137" t="s">
        <v>347</v>
      </c>
      <c r="N2847" s="137" t="s">
        <v>195</v>
      </c>
      <c r="O2847" s="137" t="s">
        <v>41</v>
      </c>
      <c r="P2847" s="137">
        <v>0</v>
      </c>
      <c r="Q2847" s="137" t="s">
        <v>191</v>
      </c>
      <c r="R2847" s="137" t="s">
        <v>342</v>
      </c>
    </row>
    <row r="2848" spans="1:18" s="137" customFormat="1">
      <c r="A2848" s="137" t="s">
        <v>186</v>
      </c>
      <c r="B2848" s="137" t="s">
        <v>120</v>
      </c>
      <c r="C2848" s="137" t="s">
        <v>186</v>
      </c>
      <c r="D2848" s="137" t="s">
        <v>310</v>
      </c>
      <c r="E2848" s="137">
        <v>31924</v>
      </c>
      <c r="F2848" s="137" t="s">
        <v>5</v>
      </c>
      <c r="G2848" s="137" t="s">
        <v>28</v>
      </c>
      <c r="H2848" s="137" t="s">
        <v>368</v>
      </c>
      <c r="I2848" s="137">
        <v>511642781</v>
      </c>
      <c r="J2848" s="137" t="s">
        <v>180</v>
      </c>
      <c r="K2848" s="21">
        <v>46144.616840277777</v>
      </c>
      <c r="L2848" s="21">
        <v>46145.625520833331</v>
      </c>
      <c r="M2848" s="137" t="s">
        <v>347</v>
      </c>
      <c r="N2848" s="137" t="s">
        <v>351</v>
      </c>
      <c r="O2848" s="137" t="s">
        <v>35</v>
      </c>
      <c r="P2848" s="137">
        <v>0</v>
      </c>
      <c r="Q2848" s="137" t="s">
        <v>191</v>
      </c>
      <c r="R2848" s="137" t="s">
        <v>342</v>
      </c>
    </row>
    <row r="2849" spans="1:18" s="137" customFormat="1">
      <c r="A2849" s="137" t="s">
        <v>186</v>
      </c>
      <c r="B2849" s="137" t="s">
        <v>120</v>
      </c>
      <c r="C2849" s="137" t="s">
        <v>186</v>
      </c>
      <c r="D2849" s="137" t="s">
        <v>310</v>
      </c>
      <c r="E2849" s="137">
        <v>31924</v>
      </c>
      <c r="F2849" s="137" t="s">
        <v>5</v>
      </c>
      <c r="G2849" s="137" t="s">
        <v>28</v>
      </c>
      <c r="H2849" s="137" t="s">
        <v>368</v>
      </c>
      <c r="I2849" s="137">
        <v>511642781</v>
      </c>
      <c r="J2849" s="137" t="s">
        <v>180</v>
      </c>
      <c r="K2849" s="21">
        <v>46144.616840277777</v>
      </c>
      <c r="L2849" s="21">
        <v>46145.625520833331</v>
      </c>
      <c r="M2849" s="137" t="s">
        <v>347</v>
      </c>
      <c r="N2849" s="137" t="s">
        <v>196</v>
      </c>
      <c r="O2849" s="137" t="s">
        <v>41</v>
      </c>
      <c r="P2849" s="137">
        <v>0</v>
      </c>
      <c r="Q2849" s="137" t="s">
        <v>191</v>
      </c>
      <c r="R2849" s="137" t="s">
        <v>342</v>
      </c>
    </row>
    <row r="2850" spans="1:18" s="137" customFormat="1">
      <c r="A2850" s="137" t="s">
        <v>186</v>
      </c>
      <c r="B2850" s="137" t="s">
        <v>120</v>
      </c>
      <c r="C2850" s="137" t="s">
        <v>186</v>
      </c>
      <c r="D2850" s="137" t="s">
        <v>310</v>
      </c>
      <c r="E2850" s="137">
        <v>31924</v>
      </c>
      <c r="F2850" s="137" t="s">
        <v>5</v>
      </c>
      <c r="G2850" s="137" t="s">
        <v>28</v>
      </c>
      <c r="H2850" s="137" t="s">
        <v>368</v>
      </c>
      <c r="I2850" s="137">
        <v>511642781</v>
      </c>
      <c r="J2850" s="137" t="s">
        <v>180</v>
      </c>
      <c r="K2850" s="21">
        <v>46144.616840277777</v>
      </c>
      <c r="L2850" s="21">
        <v>46145.625520833331</v>
      </c>
      <c r="M2850" s="137" t="s">
        <v>352</v>
      </c>
      <c r="N2850" s="137" t="s">
        <v>352</v>
      </c>
      <c r="O2850" s="137" t="s">
        <v>35</v>
      </c>
      <c r="P2850" s="137">
        <v>0</v>
      </c>
      <c r="Q2850" s="137" t="s">
        <v>191</v>
      </c>
      <c r="R2850" s="137" t="s">
        <v>342</v>
      </c>
    </row>
    <row r="2851" spans="1:18" s="137" customFormat="1">
      <c r="A2851" s="137" t="s">
        <v>186</v>
      </c>
      <c r="B2851" s="137" t="s">
        <v>120</v>
      </c>
      <c r="C2851" s="137" t="s">
        <v>186</v>
      </c>
      <c r="D2851" s="137" t="s">
        <v>310</v>
      </c>
      <c r="E2851" s="137">
        <v>31924</v>
      </c>
      <c r="F2851" s="137" t="s">
        <v>5</v>
      </c>
      <c r="G2851" s="137" t="s">
        <v>28</v>
      </c>
      <c r="H2851" s="137" t="s">
        <v>368</v>
      </c>
      <c r="I2851" s="137">
        <v>511642781</v>
      </c>
      <c r="J2851" s="137" t="s">
        <v>180</v>
      </c>
      <c r="K2851" s="21">
        <v>46144.616840277777</v>
      </c>
      <c r="L2851" s="21">
        <v>46145.625520833331</v>
      </c>
      <c r="M2851" s="137" t="s">
        <v>353</v>
      </c>
      <c r="N2851" s="137" t="s">
        <v>197</v>
      </c>
      <c r="O2851" s="137" t="s">
        <v>41</v>
      </c>
      <c r="P2851" s="137">
        <v>0</v>
      </c>
      <c r="Q2851" s="137" t="s">
        <v>191</v>
      </c>
      <c r="R2851" s="137" t="s">
        <v>342</v>
      </c>
    </row>
    <row r="2852" spans="1:18" s="137" customFormat="1">
      <c r="A2852" s="137" t="s">
        <v>186</v>
      </c>
      <c r="B2852" s="137" t="s">
        <v>120</v>
      </c>
      <c r="C2852" s="137" t="s">
        <v>186</v>
      </c>
      <c r="D2852" s="137" t="s">
        <v>310</v>
      </c>
      <c r="E2852" s="137">
        <v>31924</v>
      </c>
      <c r="F2852" s="137" t="s">
        <v>5</v>
      </c>
      <c r="G2852" s="137" t="s">
        <v>28</v>
      </c>
      <c r="H2852" s="137" t="s">
        <v>368</v>
      </c>
      <c r="I2852" s="137">
        <v>511642781</v>
      </c>
      <c r="J2852" s="137" t="s">
        <v>180</v>
      </c>
      <c r="K2852" s="21">
        <v>46144.616840277777</v>
      </c>
      <c r="L2852" s="21">
        <v>46145.625520833331</v>
      </c>
      <c r="M2852" s="137" t="s">
        <v>353</v>
      </c>
      <c r="N2852" s="137" t="s">
        <v>330</v>
      </c>
      <c r="O2852" s="137" t="s">
        <v>41</v>
      </c>
      <c r="P2852" s="137">
        <v>0</v>
      </c>
      <c r="Q2852" s="137" t="s">
        <v>191</v>
      </c>
      <c r="R2852" s="137" t="s">
        <v>342</v>
      </c>
    </row>
    <row r="2853" spans="1:18" s="137" customFormat="1">
      <c r="A2853" s="137" t="s">
        <v>186</v>
      </c>
      <c r="B2853" s="137" t="s">
        <v>120</v>
      </c>
      <c r="C2853" s="137" t="s">
        <v>186</v>
      </c>
      <c r="D2853" s="137" t="s">
        <v>310</v>
      </c>
      <c r="E2853" s="137">
        <v>31924</v>
      </c>
      <c r="F2853" s="137" t="s">
        <v>5</v>
      </c>
      <c r="G2853" s="137" t="s">
        <v>28</v>
      </c>
      <c r="H2853" s="137" t="s">
        <v>368</v>
      </c>
      <c r="I2853" s="137">
        <v>511642781</v>
      </c>
      <c r="J2853" s="137" t="s">
        <v>180</v>
      </c>
      <c r="K2853" s="21">
        <v>46144.616840277777</v>
      </c>
      <c r="L2853" s="21">
        <v>46145.625520833331</v>
      </c>
      <c r="M2853" s="137" t="s">
        <v>353</v>
      </c>
      <c r="N2853" s="137" t="s">
        <v>354</v>
      </c>
      <c r="O2853" s="137" t="s">
        <v>39</v>
      </c>
      <c r="P2853" s="137">
        <v>0</v>
      </c>
      <c r="Q2853" s="137" t="s">
        <v>191</v>
      </c>
      <c r="R2853" s="137" t="s">
        <v>342</v>
      </c>
    </row>
    <row r="2854" spans="1:18" s="137" customFormat="1">
      <c r="A2854" s="137" t="s">
        <v>186</v>
      </c>
      <c r="B2854" s="137" t="s">
        <v>120</v>
      </c>
      <c r="C2854" s="137" t="s">
        <v>186</v>
      </c>
      <c r="D2854" s="137" t="s">
        <v>310</v>
      </c>
      <c r="E2854" s="137">
        <v>31924</v>
      </c>
      <c r="F2854" s="137" t="s">
        <v>5</v>
      </c>
      <c r="G2854" s="137" t="s">
        <v>28</v>
      </c>
      <c r="H2854" s="137" t="s">
        <v>368</v>
      </c>
      <c r="I2854" s="137">
        <v>511642781</v>
      </c>
      <c r="J2854" s="137" t="s">
        <v>180</v>
      </c>
      <c r="K2854" s="21">
        <v>46144.616840277777</v>
      </c>
      <c r="L2854" s="21">
        <v>46145.625520833331</v>
      </c>
      <c r="M2854" s="137" t="s">
        <v>353</v>
      </c>
      <c r="N2854" s="137" t="s">
        <v>355</v>
      </c>
      <c r="O2854" s="137" t="s">
        <v>35</v>
      </c>
      <c r="P2854" s="137">
        <v>0</v>
      </c>
      <c r="Q2854" s="137" t="s">
        <v>191</v>
      </c>
      <c r="R2854" s="137" t="s">
        <v>342</v>
      </c>
    </row>
    <row r="2855" spans="1:18" s="137" customFormat="1">
      <c r="A2855" s="137" t="s">
        <v>186</v>
      </c>
      <c r="B2855" s="137" t="s">
        <v>120</v>
      </c>
      <c r="C2855" s="137" t="s">
        <v>186</v>
      </c>
      <c r="D2855" s="137" t="s">
        <v>310</v>
      </c>
      <c r="E2855" s="137">
        <v>31924</v>
      </c>
      <c r="F2855" s="137" t="s">
        <v>5</v>
      </c>
      <c r="G2855" s="137" t="s">
        <v>28</v>
      </c>
      <c r="H2855" s="137" t="s">
        <v>368</v>
      </c>
      <c r="I2855" s="137">
        <v>511642781</v>
      </c>
      <c r="J2855" s="137" t="s">
        <v>180</v>
      </c>
      <c r="K2855" s="21">
        <v>46144.616840277777</v>
      </c>
      <c r="L2855" s="21">
        <v>46145.625520833331</v>
      </c>
      <c r="M2855" s="137" t="s">
        <v>353</v>
      </c>
      <c r="N2855" s="137" t="s">
        <v>356</v>
      </c>
      <c r="O2855" s="137" t="s">
        <v>39</v>
      </c>
      <c r="P2855" s="137">
        <v>0</v>
      </c>
      <c r="Q2855" s="137" t="s">
        <v>191</v>
      </c>
      <c r="R2855" s="137" t="s">
        <v>342</v>
      </c>
    </row>
    <row r="2856" spans="1:18" s="137" customFormat="1">
      <c r="A2856" s="137" t="s">
        <v>186</v>
      </c>
      <c r="B2856" s="137" t="s">
        <v>120</v>
      </c>
      <c r="C2856" s="137" t="s">
        <v>186</v>
      </c>
      <c r="D2856" s="137" t="s">
        <v>310</v>
      </c>
      <c r="E2856" s="137">
        <v>31924</v>
      </c>
      <c r="F2856" s="137" t="s">
        <v>5</v>
      </c>
      <c r="G2856" s="137" t="s">
        <v>28</v>
      </c>
      <c r="H2856" s="137" t="s">
        <v>368</v>
      </c>
      <c r="I2856" s="137">
        <v>511642781</v>
      </c>
      <c r="J2856" s="137" t="s">
        <v>180</v>
      </c>
      <c r="K2856" s="21">
        <v>46144.616840277777</v>
      </c>
      <c r="L2856" s="21">
        <v>46145.625520833331</v>
      </c>
      <c r="M2856" s="137" t="s">
        <v>353</v>
      </c>
      <c r="N2856" s="137" t="s">
        <v>357</v>
      </c>
      <c r="O2856" s="137" t="s">
        <v>39</v>
      </c>
      <c r="P2856" s="137">
        <v>0</v>
      </c>
      <c r="Q2856" s="137" t="s">
        <v>191</v>
      </c>
      <c r="R2856" s="137" t="s">
        <v>342</v>
      </c>
    </row>
    <row r="2857" spans="1:18" s="137" customFormat="1">
      <c r="A2857" s="137" t="s">
        <v>186</v>
      </c>
      <c r="B2857" s="137" t="s">
        <v>120</v>
      </c>
      <c r="C2857" s="137" t="s">
        <v>186</v>
      </c>
      <c r="D2857" s="137" t="s">
        <v>310</v>
      </c>
      <c r="E2857" s="137">
        <v>31924</v>
      </c>
      <c r="F2857" s="137" t="s">
        <v>5</v>
      </c>
      <c r="G2857" s="137" t="s">
        <v>28</v>
      </c>
      <c r="H2857" s="137" t="s">
        <v>368</v>
      </c>
      <c r="I2857" s="137">
        <v>511642781</v>
      </c>
      <c r="J2857" s="137" t="s">
        <v>180</v>
      </c>
      <c r="K2857" s="21">
        <v>46144.616840277777</v>
      </c>
      <c r="L2857" s="21">
        <v>46145.625520833331</v>
      </c>
      <c r="M2857" s="137" t="s">
        <v>358</v>
      </c>
      <c r="N2857" s="137" t="s">
        <v>359</v>
      </c>
      <c r="O2857" s="137" t="s">
        <v>39</v>
      </c>
      <c r="P2857" s="137">
        <v>0</v>
      </c>
      <c r="Q2857" s="137" t="s">
        <v>191</v>
      </c>
      <c r="R2857" s="137" t="s">
        <v>342</v>
      </c>
    </row>
    <row r="2858" spans="1:18" s="137" customFormat="1">
      <c r="A2858" s="137" t="s">
        <v>186</v>
      </c>
      <c r="B2858" s="137" t="s">
        <v>120</v>
      </c>
      <c r="C2858" s="137" t="s">
        <v>186</v>
      </c>
      <c r="D2858" s="137" t="s">
        <v>310</v>
      </c>
      <c r="E2858" s="137">
        <v>31924</v>
      </c>
      <c r="F2858" s="137" t="s">
        <v>5</v>
      </c>
      <c r="G2858" s="137" t="s">
        <v>28</v>
      </c>
      <c r="H2858" s="137" t="s">
        <v>368</v>
      </c>
      <c r="I2858" s="137">
        <v>511642781</v>
      </c>
      <c r="J2858" s="137" t="s">
        <v>180</v>
      </c>
      <c r="K2858" s="21">
        <v>46144.616840277777</v>
      </c>
      <c r="L2858" s="21">
        <v>46145.625520833331</v>
      </c>
      <c r="M2858" s="137" t="s">
        <v>358</v>
      </c>
      <c r="N2858" s="137" t="s">
        <v>360</v>
      </c>
      <c r="O2858" s="137" t="s">
        <v>35</v>
      </c>
      <c r="P2858" s="137">
        <v>0</v>
      </c>
      <c r="Q2858" s="137" t="s">
        <v>191</v>
      </c>
      <c r="R2858" s="137" t="s">
        <v>342</v>
      </c>
    </row>
    <row r="2859" spans="1:18" s="137" customFormat="1">
      <c r="A2859" s="137" t="s">
        <v>186</v>
      </c>
      <c r="B2859" s="137" t="s">
        <v>120</v>
      </c>
      <c r="C2859" s="137" t="s">
        <v>186</v>
      </c>
      <c r="D2859" s="137" t="s">
        <v>310</v>
      </c>
      <c r="E2859" s="137">
        <v>31924</v>
      </c>
      <c r="F2859" s="137" t="s">
        <v>5</v>
      </c>
      <c r="G2859" s="137" t="s">
        <v>28</v>
      </c>
      <c r="H2859" s="137" t="s">
        <v>368</v>
      </c>
      <c r="I2859" s="137">
        <v>511642781</v>
      </c>
      <c r="J2859" s="137" t="s">
        <v>180</v>
      </c>
      <c r="K2859" s="21">
        <v>46144.616840277777</v>
      </c>
      <c r="L2859" s="21">
        <v>46145.625520833331</v>
      </c>
      <c r="M2859" s="137" t="s">
        <v>358</v>
      </c>
      <c r="N2859" s="137" t="s">
        <v>361</v>
      </c>
      <c r="O2859" s="137" t="s">
        <v>41</v>
      </c>
      <c r="P2859" s="137">
        <v>0</v>
      </c>
      <c r="Q2859" s="137" t="s">
        <v>191</v>
      </c>
      <c r="R2859" s="137" t="s">
        <v>342</v>
      </c>
    </row>
    <row r="2860" spans="1:18" s="137" customFormat="1">
      <c r="A2860" s="137" t="s">
        <v>186</v>
      </c>
      <c r="B2860" s="137" t="s">
        <v>120</v>
      </c>
      <c r="C2860" s="137" t="s">
        <v>186</v>
      </c>
      <c r="D2860" s="137" t="s">
        <v>310</v>
      </c>
      <c r="E2860" s="137">
        <v>31924</v>
      </c>
      <c r="F2860" s="137" t="s">
        <v>5</v>
      </c>
      <c r="G2860" s="137" t="s">
        <v>28</v>
      </c>
      <c r="H2860" s="137" t="s">
        <v>368</v>
      </c>
      <c r="I2860" s="137">
        <v>511642781</v>
      </c>
      <c r="J2860" s="137" t="s">
        <v>180</v>
      </c>
      <c r="K2860" s="21">
        <v>46144.616840277777</v>
      </c>
      <c r="L2860" s="21">
        <v>46145.625520833331</v>
      </c>
      <c r="M2860" s="137" t="s">
        <v>362</v>
      </c>
      <c r="N2860" s="137" t="s">
        <v>363</v>
      </c>
      <c r="O2860" s="137" t="s">
        <v>37</v>
      </c>
      <c r="P2860" s="137">
        <v>0</v>
      </c>
      <c r="Q2860" s="137" t="s">
        <v>191</v>
      </c>
      <c r="R2860" s="137" t="s">
        <v>342</v>
      </c>
    </row>
    <row r="2861" spans="1:18" s="137" customFormat="1">
      <c r="A2861" s="137" t="s">
        <v>186</v>
      </c>
      <c r="B2861" s="137" t="s">
        <v>120</v>
      </c>
      <c r="C2861" s="137" t="s">
        <v>186</v>
      </c>
      <c r="D2861" s="137" t="s">
        <v>310</v>
      </c>
      <c r="E2861" s="137">
        <v>31924</v>
      </c>
      <c r="F2861" s="137" t="s">
        <v>5</v>
      </c>
      <c r="G2861" s="137" t="s">
        <v>28</v>
      </c>
      <c r="H2861" s="137" t="s">
        <v>368</v>
      </c>
      <c r="I2861" s="137">
        <v>511642781</v>
      </c>
      <c r="J2861" s="137" t="s">
        <v>180</v>
      </c>
      <c r="K2861" s="21">
        <v>46144.616840277777</v>
      </c>
      <c r="L2861" s="21">
        <v>46145.625520833331</v>
      </c>
      <c r="M2861" s="137" t="s">
        <v>364</v>
      </c>
      <c r="N2861" s="137" t="s">
        <v>365</v>
      </c>
      <c r="O2861" s="137" t="s">
        <v>35</v>
      </c>
      <c r="P2861" s="137">
        <v>0</v>
      </c>
      <c r="Q2861" s="137" t="s">
        <v>191</v>
      </c>
      <c r="R2861" s="137" t="s">
        <v>342</v>
      </c>
    </row>
    <row r="2862" spans="1:18" s="137" customFormat="1">
      <c r="A2862" s="137" t="s">
        <v>186</v>
      </c>
      <c r="B2862" s="137" t="s">
        <v>120</v>
      </c>
      <c r="C2862" s="137" t="s">
        <v>186</v>
      </c>
      <c r="D2862" s="137" t="s">
        <v>310</v>
      </c>
      <c r="E2862" s="137">
        <v>31924</v>
      </c>
      <c r="F2862" s="137" t="s">
        <v>5</v>
      </c>
      <c r="G2862" s="137" t="s">
        <v>28</v>
      </c>
      <c r="H2862" s="137" t="s">
        <v>368</v>
      </c>
      <c r="I2862" s="137">
        <v>511642781</v>
      </c>
      <c r="J2862" s="137" t="s">
        <v>180</v>
      </c>
      <c r="K2862" s="21">
        <v>46144.616840277777</v>
      </c>
      <c r="L2862" s="21">
        <v>46145.625520833331</v>
      </c>
      <c r="M2862" s="137" t="s">
        <v>364</v>
      </c>
      <c r="N2862" s="137" t="s">
        <v>366</v>
      </c>
      <c r="O2862" s="137" t="s">
        <v>35</v>
      </c>
      <c r="P2862" s="137">
        <v>0</v>
      </c>
      <c r="Q2862" s="137" t="s">
        <v>191</v>
      </c>
      <c r="R2862" s="137" t="s">
        <v>342</v>
      </c>
    </row>
    <row r="2863" spans="1:18" s="137" customFormat="1">
      <c r="A2863" s="137" t="s">
        <v>186</v>
      </c>
      <c r="B2863" s="137" t="s">
        <v>120</v>
      </c>
      <c r="C2863" s="137" t="s">
        <v>186</v>
      </c>
      <c r="D2863" s="137" t="s">
        <v>310</v>
      </c>
      <c r="E2863" s="137">
        <v>31924</v>
      </c>
      <c r="F2863" s="137" t="s">
        <v>5</v>
      </c>
      <c r="G2863" s="137" t="s">
        <v>28</v>
      </c>
      <c r="H2863" s="137" t="s">
        <v>368</v>
      </c>
      <c r="I2863" s="137">
        <v>511642781</v>
      </c>
      <c r="J2863" s="137" t="s">
        <v>180</v>
      </c>
      <c r="K2863" s="21">
        <v>46144.616840277777</v>
      </c>
      <c r="L2863" s="21">
        <v>46145.625520833331</v>
      </c>
      <c r="M2863" s="137" t="s">
        <v>364</v>
      </c>
      <c r="N2863" s="137" t="s">
        <v>367</v>
      </c>
      <c r="O2863" s="137" t="s">
        <v>41</v>
      </c>
      <c r="P2863" s="137">
        <v>0</v>
      </c>
      <c r="Q2863" s="137" t="s">
        <v>191</v>
      </c>
      <c r="R2863" s="137" t="s">
        <v>342</v>
      </c>
    </row>
    <row r="2864" spans="1:18" s="137" customFormat="1">
      <c r="A2864" s="137" t="s">
        <v>186</v>
      </c>
      <c r="B2864" s="137" t="s">
        <v>120</v>
      </c>
      <c r="C2864" s="137" t="s">
        <v>186</v>
      </c>
      <c r="D2864" s="137" t="s">
        <v>248</v>
      </c>
      <c r="E2864" s="137">
        <v>32699</v>
      </c>
      <c r="F2864" s="137" t="s">
        <v>5</v>
      </c>
      <c r="G2864" s="137" t="s">
        <v>28</v>
      </c>
      <c r="H2864" s="137" t="s">
        <v>368</v>
      </c>
      <c r="I2864" s="137">
        <v>511656823</v>
      </c>
      <c r="J2864" s="137" t="s">
        <v>180</v>
      </c>
      <c r="K2864" s="21">
        <v>46144.778564814813</v>
      </c>
      <c r="L2864" s="21">
        <v>46145.633750000001</v>
      </c>
      <c r="M2864" s="137" t="s">
        <v>287</v>
      </c>
      <c r="N2864" s="137" t="s">
        <v>287</v>
      </c>
      <c r="O2864" s="137" t="s">
        <v>35</v>
      </c>
      <c r="P2864" s="137">
        <v>0</v>
      </c>
      <c r="Q2864" s="137" t="s">
        <v>191</v>
      </c>
      <c r="R2864" s="137" t="s">
        <v>342</v>
      </c>
    </row>
    <row r="2865" spans="1:18" s="137" customFormat="1">
      <c r="A2865" s="137" t="s">
        <v>186</v>
      </c>
      <c r="B2865" s="137" t="s">
        <v>120</v>
      </c>
      <c r="C2865" s="137" t="s">
        <v>186</v>
      </c>
      <c r="D2865" s="137" t="s">
        <v>248</v>
      </c>
      <c r="E2865" s="137">
        <v>32699</v>
      </c>
      <c r="F2865" s="137" t="s">
        <v>5</v>
      </c>
      <c r="G2865" s="137" t="s">
        <v>28</v>
      </c>
      <c r="H2865" s="137" t="s">
        <v>368</v>
      </c>
      <c r="I2865" s="137">
        <v>511656823</v>
      </c>
      <c r="J2865" s="137" t="s">
        <v>180</v>
      </c>
      <c r="K2865" s="21">
        <v>46144.778564814813</v>
      </c>
      <c r="L2865" s="21">
        <v>46145.633750000001</v>
      </c>
      <c r="M2865" s="137" t="s">
        <v>343</v>
      </c>
      <c r="N2865" s="137" t="s">
        <v>288</v>
      </c>
      <c r="O2865" s="137" t="s">
        <v>39</v>
      </c>
      <c r="P2865" s="137">
        <v>0</v>
      </c>
      <c r="Q2865" s="137" t="s">
        <v>191</v>
      </c>
      <c r="R2865" s="137" t="s">
        <v>342</v>
      </c>
    </row>
    <row r="2866" spans="1:18" s="137" customFormat="1">
      <c r="A2866" s="137" t="s">
        <v>186</v>
      </c>
      <c r="B2866" s="137" t="s">
        <v>120</v>
      </c>
      <c r="C2866" s="137" t="s">
        <v>186</v>
      </c>
      <c r="D2866" s="137" t="s">
        <v>248</v>
      </c>
      <c r="E2866" s="137">
        <v>32699</v>
      </c>
      <c r="F2866" s="137" t="s">
        <v>5</v>
      </c>
      <c r="G2866" s="137" t="s">
        <v>28</v>
      </c>
      <c r="H2866" s="137" t="s">
        <v>368</v>
      </c>
      <c r="I2866" s="137">
        <v>511656823</v>
      </c>
      <c r="J2866" s="137" t="s">
        <v>180</v>
      </c>
      <c r="K2866" s="21">
        <v>46144.778564814813</v>
      </c>
      <c r="L2866" s="21">
        <v>46145.633750000001</v>
      </c>
      <c r="M2866" s="137" t="s">
        <v>343</v>
      </c>
      <c r="N2866" s="137" t="s">
        <v>193</v>
      </c>
      <c r="O2866" s="137" t="s">
        <v>35</v>
      </c>
      <c r="P2866" s="137">
        <v>0</v>
      </c>
      <c r="Q2866" s="137" t="s">
        <v>191</v>
      </c>
      <c r="R2866" s="137" t="s">
        <v>342</v>
      </c>
    </row>
    <row r="2867" spans="1:18" s="137" customFormat="1">
      <c r="A2867" s="137" t="s">
        <v>186</v>
      </c>
      <c r="B2867" s="137" t="s">
        <v>120</v>
      </c>
      <c r="C2867" s="137" t="s">
        <v>186</v>
      </c>
      <c r="D2867" s="137" t="s">
        <v>248</v>
      </c>
      <c r="E2867" s="137">
        <v>32699</v>
      </c>
      <c r="F2867" s="137" t="s">
        <v>5</v>
      </c>
      <c r="G2867" s="137" t="s">
        <v>28</v>
      </c>
      <c r="H2867" s="137" t="s">
        <v>368</v>
      </c>
      <c r="I2867" s="137">
        <v>511656823</v>
      </c>
      <c r="J2867" s="137" t="s">
        <v>180</v>
      </c>
      <c r="K2867" s="21">
        <v>46144.778564814813</v>
      </c>
      <c r="L2867" s="21">
        <v>46145.633750000001</v>
      </c>
      <c r="M2867" s="137" t="s">
        <v>344</v>
      </c>
      <c r="N2867" s="137" t="s">
        <v>345</v>
      </c>
      <c r="O2867" s="137" t="s">
        <v>39</v>
      </c>
      <c r="P2867" s="137">
        <v>0</v>
      </c>
      <c r="Q2867" s="137" t="s">
        <v>191</v>
      </c>
      <c r="R2867" s="137" t="s">
        <v>342</v>
      </c>
    </row>
    <row r="2868" spans="1:18" s="137" customFormat="1">
      <c r="A2868" s="137" t="s">
        <v>186</v>
      </c>
      <c r="B2868" s="137" t="s">
        <v>120</v>
      </c>
      <c r="C2868" s="137" t="s">
        <v>186</v>
      </c>
      <c r="D2868" s="137" t="s">
        <v>248</v>
      </c>
      <c r="E2868" s="137">
        <v>32699</v>
      </c>
      <c r="F2868" s="137" t="s">
        <v>5</v>
      </c>
      <c r="G2868" s="137" t="s">
        <v>28</v>
      </c>
      <c r="H2868" s="137" t="s">
        <v>368</v>
      </c>
      <c r="I2868" s="137">
        <v>511656823</v>
      </c>
      <c r="J2868" s="137" t="s">
        <v>180</v>
      </c>
      <c r="K2868" s="21">
        <v>46144.778564814813</v>
      </c>
      <c r="L2868" s="21">
        <v>46145.633750000001</v>
      </c>
      <c r="M2868" s="137" t="s">
        <v>344</v>
      </c>
      <c r="N2868" s="137" t="s">
        <v>346</v>
      </c>
      <c r="O2868" s="137" t="s">
        <v>39</v>
      </c>
      <c r="P2868" s="137">
        <v>0</v>
      </c>
      <c r="Q2868" s="137" t="s">
        <v>191</v>
      </c>
      <c r="R2868" s="137" t="s">
        <v>342</v>
      </c>
    </row>
    <row r="2869" spans="1:18" s="137" customFormat="1">
      <c r="A2869" s="137" t="s">
        <v>186</v>
      </c>
      <c r="B2869" s="137" t="s">
        <v>120</v>
      </c>
      <c r="C2869" s="137" t="s">
        <v>186</v>
      </c>
      <c r="D2869" s="137" t="s">
        <v>248</v>
      </c>
      <c r="E2869" s="137">
        <v>32699</v>
      </c>
      <c r="F2869" s="137" t="s">
        <v>5</v>
      </c>
      <c r="G2869" s="137" t="s">
        <v>28</v>
      </c>
      <c r="H2869" s="137" t="s">
        <v>368</v>
      </c>
      <c r="I2869" s="137">
        <v>511656823</v>
      </c>
      <c r="J2869" s="137" t="s">
        <v>180</v>
      </c>
      <c r="K2869" s="21">
        <v>46144.778564814813</v>
      </c>
      <c r="L2869" s="21">
        <v>46145.633750000001</v>
      </c>
      <c r="M2869" s="137" t="s">
        <v>347</v>
      </c>
      <c r="N2869" s="137" t="s">
        <v>348</v>
      </c>
      <c r="O2869" s="137" t="s">
        <v>41</v>
      </c>
      <c r="P2869" s="137">
        <v>0</v>
      </c>
      <c r="Q2869" s="137" t="s">
        <v>191</v>
      </c>
      <c r="R2869" s="137" t="s">
        <v>342</v>
      </c>
    </row>
    <row r="2870" spans="1:18" s="137" customFormat="1">
      <c r="A2870" s="137" t="s">
        <v>186</v>
      </c>
      <c r="B2870" s="137" t="s">
        <v>120</v>
      </c>
      <c r="C2870" s="137" t="s">
        <v>186</v>
      </c>
      <c r="D2870" s="137" t="s">
        <v>248</v>
      </c>
      <c r="E2870" s="137">
        <v>32699</v>
      </c>
      <c r="F2870" s="137" t="s">
        <v>5</v>
      </c>
      <c r="G2870" s="137" t="s">
        <v>28</v>
      </c>
      <c r="H2870" s="137" t="s">
        <v>368</v>
      </c>
      <c r="I2870" s="137">
        <v>511656823</v>
      </c>
      <c r="J2870" s="137" t="s">
        <v>180</v>
      </c>
      <c r="K2870" s="21">
        <v>46144.778564814813</v>
      </c>
      <c r="L2870" s="21">
        <v>46145.633750000001</v>
      </c>
      <c r="M2870" s="137" t="s">
        <v>347</v>
      </c>
      <c r="N2870" s="137" t="s">
        <v>349</v>
      </c>
      <c r="O2870" s="137" t="s">
        <v>39</v>
      </c>
      <c r="P2870" s="137">
        <v>0</v>
      </c>
      <c r="Q2870" s="137" t="s">
        <v>191</v>
      </c>
      <c r="R2870" s="137" t="s">
        <v>342</v>
      </c>
    </row>
    <row r="2871" spans="1:18" s="137" customFormat="1">
      <c r="A2871" s="137" t="s">
        <v>186</v>
      </c>
      <c r="B2871" s="137" t="s">
        <v>120</v>
      </c>
      <c r="C2871" s="137" t="s">
        <v>186</v>
      </c>
      <c r="D2871" s="137" t="s">
        <v>248</v>
      </c>
      <c r="E2871" s="137">
        <v>32699</v>
      </c>
      <c r="F2871" s="137" t="s">
        <v>5</v>
      </c>
      <c r="G2871" s="137" t="s">
        <v>28</v>
      </c>
      <c r="H2871" s="137" t="s">
        <v>368</v>
      </c>
      <c r="I2871" s="137">
        <v>511656823</v>
      </c>
      <c r="J2871" s="137" t="s">
        <v>180</v>
      </c>
      <c r="K2871" s="21">
        <v>46144.778564814813</v>
      </c>
      <c r="L2871" s="21">
        <v>46145.633750000001</v>
      </c>
      <c r="M2871" s="137" t="s">
        <v>347</v>
      </c>
      <c r="N2871" s="137" t="s">
        <v>329</v>
      </c>
      <c r="O2871" s="137" t="s">
        <v>35</v>
      </c>
      <c r="P2871" s="137">
        <v>0</v>
      </c>
      <c r="Q2871" s="137" t="s">
        <v>191</v>
      </c>
      <c r="R2871" s="137" t="s">
        <v>342</v>
      </c>
    </row>
    <row r="2872" spans="1:18" s="137" customFormat="1">
      <c r="A2872" s="137" t="s">
        <v>186</v>
      </c>
      <c r="B2872" s="137" t="s">
        <v>120</v>
      </c>
      <c r="C2872" s="137" t="s">
        <v>186</v>
      </c>
      <c r="D2872" s="137" t="s">
        <v>248</v>
      </c>
      <c r="E2872" s="137">
        <v>32699</v>
      </c>
      <c r="F2872" s="137" t="s">
        <v>5</v>
      </c>
      <c r="G2872" s="137" t="s">
        <v>28</v>
      </c>
      <c r="H2872" s="137" t="s">
        <v>368</v>
      </c>
      <c r="I2872" s="137">
        <v>511656823</v>
      </c>
      <c r="J2872" s="137" t="s">
        <v>180</v>
      </c>
      <c r="K2872" s="21">
        <v>46144.778564814813</v>
      </c>
      <c r="L2872" s="21">
        <v>46145.633750000001</v>
      </c>
      <c r="M2872" s="137" t="s">
        <v>347</v>
      </c>
      <c r="N2872" s="137" t="s">
        <v>194</v>
      </c>
      <c r="O2872" s="137" t="s">
        <v>41</v>
      </c>
      <c r="P2872" s="137">
        <v>0</v>
      </c>
      <c r="Q2872" s="137" t="s">
        <v>191</v>
      </c>
      <c r="R2872" s="137" t="s">
        <v>342</v>
      </c>
    </row>
    <row r="2873" spans="1:18" s="137" customFormat="1">
      <c r="A2873" s="137" t="s">
        <v>186</v>
      </c>
      <c r="B2873" s="137" t="s">
        <v>120</v>
      </c>
      <c r="C2873" s="137" t="s">
        <v>186</v>
      </c>
      <c r="D2873" s="137" t="s">
        <v>248</v>
      </c>
      <c r="E2873" s="137">
        <v>32699</v>
      </c>
      <c r="F2873" s="137" t="s">
        <v>5</v>
      </c>
      <c r="G2873" s="137" t="s">
        <v>28</v>
      </c>
      <c r="H2873" s="137" t="s">
        <v>368</v>
      </c>
      <c r="I2873" s="137">
        <v>511656823</v>
      </c>
      <c r="J2873" s="137" t="s">
        <v>180</v>
      </c>
      <c r="K2873" s="21">
        <v>46144.778564814813</v>
      </c>
      <c r="L2873" s="21">
        <v>46145.633750000001</v>
      </c>
      <c r="M2873" s="137" t="s">
        <v>347</v>
      </c>
      <c r="N2873" s="137" t="s">
        <v>350</v>
      </c>
      <c r="O2873" s="137" t="s">
        <v>39</v>
      </c>
      <c r="P2873" s="137">
        <v>0</v>
      </c>
      <c r="Q2873" s="137" t="s">
        <v>191</v>
      </c>
      <c r="R2873" s="137" t="s">
        <v>342</v>
      </c>
    </row>
    <row r="2874" spans="1:18" s="137" customFormat="1">
      <c r="A2874" s="137" t="s">
        <v>186</v>
      </c>
      <c r="B2874" s="137" t="s">
        <v>120</v>
      </c>
      <c r="C2874" s="137" t="s">
        <v>186</v>
      </c>
      <c r="D2874" s="137" t="s">
        <v>248</v>
      </c>
      <c r="E2874" s="137">
        <v>32699</v>
      </c>
      <c r="F2874" s="137" t="s">
        <v>5</v>
      </c>
      <c r="G2874" s="137" t="s">
        <v>28</v>
      </c>
      <c r="H2874" s="137" t="s">
        <v>368</v>
      </c>
      <c r="I2874" s="137">
        <v>511656823</v>
      </c>
      <c r="J2874" s="137" t="s">
        <v>180</v>
      </c>
      <c r="K2874" s="21">
        <v>46144.778564814813</v>
      </c>
      <c r="L2874" s="21">
        <v>46145.633750000001</v>
      </c>
      <c r="M2874" s="137" t="s">
        <v>347</v>
      </c>
      <c r="N2874" s="137" t="s">
        <v>195</v>
      </c>
      <c r="O2874" s="137" t="s">
        <v>41</v>
      </c>
      <c r="P2874" s="137">
        <v>0</v>
      </c>
      <c r="Q2874" s="137" t="s">
        <v>191</v>
      </c>
      <c r="R2874" s="137" t="s">
        <v>342</v>
      </c>
    </row>
    <row r="2875" spans="1:18" s="137" customFormat="1">
      <c r="A2875" s="137" t="s">
        <v>186</v>
      </c>
      <c r="B2875" s="137" t="s">
        <v>120</v>
      </c>
      <c r="C2875" s="137" t="s">
        <v>186</v>
      </c>
      <c r="D2875" s="137" t="s">
        <v>248</v>
      </c>
      <c r="E2875" s="137">
        <v>32699</v>
      </c>
      <c r="F2875" s="137" t="s">
        <v>5</v>
      </c>
      <c r="G2875" s="137" t="s">
        <v>28</v>
      </c>
      <c r="H2875" s="137" t="s">
        <v>368</v>
      </c>
      <c r="I2875" s="137">
        <v>511656823</v>
      </c>
      <c r="J2875" s="137" t="s">
        <v>180</v>
      </c>
      <c r="K2875" s="21">
        <v>46144.778564814813</v>
      </c>
      <c r="L2875" s="21">
        <v>46145.633750000001</v>
      </c>
      <c r="M2875" s="137" t="s">
        <v>347</v>
      </c>
      <c r="N2875" s="137" t="s">
        <v>351</v>
      </c>
      <c r="O2875" s="137" t="s">
        <v>35</v>
      </c>
      <c r="P2875" s="137">
        <v>0</v>
      </c>
      <c r="Q2875" s="137" t="s">
        <v>191</v>
      </c>
      <c r="R2875" s="137" t="s">
        <v>342</v>
      </c>
    </row>
    <row r="2876" spans="1:18" s="137" customFormat="1">
      <c r="A2876" s="137" t="s">
        <v>186</v>
      </c>
      <c r="B2876" s="137" t="s">
        <v>120</v>
      </c>
      <c r="C2876" s="137" t="s">
        <v>186</v>
      </c>
      <c r="D2876" s="137" t="s">
        <v>248</v>
      </c>
      <c r="E2876" s="137">
        <v>32699</v>
      </c>
      <c r="F2876" s="137" t="s">
        <v>5</v>
      </c>
      <c r="G2876" s="137" t="s">
        <v>28</v>
      </c>
      <c r="H2876" s="137" t="s">
        <v>368</v>
      </c>
      <c r="I2876" s="137">
        <v>511656823</v>
      </c>
      <c r="J2876" s="137" t="s">
        <v>180</v>
      </c>
      <c r="K2876" s="21">
        <v>46144.778564814813</v>
      </c>
      <c r="L2876" s="21">
        <v>46145.633750000001</v>
      </c>
      <c r="M2876" s="137" t="s">
        <v>347</v>
      </c>
      <c r="N2876" s="137" t="s">
        <v>196</v>
      </c>
      <c r="O2876" s="137" t="s">
        <v>41</v>
      </c>
      <c r="P2876" s="137">
        <v>0</v>
      </c>
      <c r="Q2876" s="137" t="s">
        <v>191</v>
      </c>
      <c r="R2876" s="137" t="s">
        <v>342</v>
      </c>
    </row>
    <row r="2877" spans="1:18" s="137" customFormat="1">
      <c r="A2877" s="137" t="s">
        <v>186</v>
      </c>
      <c r="B2877" s="137" t="s">
        <v>120</v>
      </c>
      <c r="C2877" s="137" t="s">
        <v>186</v>
      </c>
      <c r="D2877" s="137" t="s">
        <v>248</v>
      </c>
      <c r="E2877" s="137">
        <v>32699</v>
      </c>
      <c r="F2877" s="137" t="s">
        <v>5</v>
      </c>
      <c r="G2877" s="137" t="s">
        <v>28</v>
      </c>
      <c r="H2877" s="137" t="s">
        <v>368</v>
      </c>
      <c r="I2877" s="137">
        <v>511656823</v>
      </c>
      <c r="J2877" s="137" t="s">
        <v>180</v>
      </c>
      <c r="K2877" s="21">
        <v>46144.778564814813</v>
      </c>
      <c r="L2877" s="21">
        <v>46145.633750000001</v>
      </c>
      <c r="M2877" s="137" t="s">
        <v>352</v>
      </c>
      <c r="N2877" s="137" t="s">
        <v>352</v>
      </c>
      <c r="O2877" s="137" t="s">
        <v>35</v>
      </c>
      <c r="P2877" s="137">
        <v>0</v>
      </c>
      <c r="Q2877" s="137" t="s">
        <v>191</v>
      </c>
      <c r="R2877" s="137" t="s">
        <v>342</v>
      </c>
    </row>
    <row r="2878" spans="1:18" s="137" customFormat="1">
      <c r="A2878" s="137" t="s">
        <v>186</v>
      </c>
      <c r="B2878" s="137" t="s">
        <v>120</v>
      </c>
      <c r="C2878" s="137" t="s">
        <v>186</v>
      </c>
      <c r="D2878" s="137" t="s">
        <v>248</v>
      </c>
      <c r="E2878" s="137">
        <v>32699</v>
      </c>
      <c r="F2878" s="137" t="s">
        <v>5</v>
      </c>
      <c r="G2878" s="137" t="s">
        <v>28</v>
      </c>
      <c r="H2878" s="137" t="s">
        <v>368</v>
      </c>
      <c r="I2878" s="137">
        <v>511656823</v>
      </c>
      <c r="J2878" s="137" t="s">
        <v>180</v>
      </c>
      <c r="K2878" s="21">
        <v>46144.778564814813</v>
      </c>
      <c r="L2878" s="21">
        <v>46145.633750000001</v>
      </c>
      <c r="M2878" s="137" t="s">
        <v>353</v>
      </c>
      <c r="N2878" s="137" t="s">
        <v>197</v>
      </c>
      <c r="O2878" s="137" t="s">
        <v>41</v>
      </c>
      <c r="P2878" s="137">
        <v>0</v>
      </c>
      <c r="Q2878" s="137" t="s">
        <v>191</v>
      </c>
      <c r="R2878" s="137" t="s">
        <v>342</v>
      </c>
    </row>
    <row r="2879" spans="1:18" s="137" customFormat="1">
      <c r="A2879" s="137" t="s">
        <v>186</v>
      </c>
      <c r="B2879" s="137" t="s">
        <v>120</v>
      </c>
      <c r="C2879" s="137" t="s">
        <v>186</v>
      </c>
      <c r="D2879" s="137" t="s">
        <v>248</v>
      </c>
      <c r="E2879" s="137">
        <v>32699</v>
      </c>
      <c r="F2879" s="137" t="s">
        <v>5</v>
      </c>
      <c r="G2879" s="137" t="s">
        <v>28</v>
      </c>
      <c r="H2879" s="137" t="s">
        <v>368</v>
      </c>
      <c r="I2879" s="137">
        <v>511656823</v>
      </c>
      <c r="J2879" s="137" t="s">
        <v>180</v>
      </c>
      <c r="K2879" s="21">
        <v>46144.778564814813</v>
      </c>
      <c r="L2879" s="21">
        <v>46145.633750000001</v>
      </c>
      <c r="M2879" s="137" t="s">
        <v>353</v>
      </c>
      <c r="N2879" s="137" t="s">
        <v>330</v>
      </c>
      <c r="O2879" s="137" t="s">
        <v>41</v>
      </c>
      <c r="P2879" s="137">
        <v>0</v>
      </c>
      <c r="Q2879" s="137" t="s">
        <v>191</v>
      </c>
      <c r="R2879" s="137" t="s">
        <v>342</v>
      </c>
    </row>
    <row r="2880" spans="1:18" s="137" customFormat="1">
      <c r="A2880" s="137" t="s">
        <v>186</v>
      </c>
      <c r="B2880" s="137" t="s">
        <v>120</v>
      </c>
      <c r="C2880" s="137" t="s">
        <v>186</v>
      </c>
      <c r="D2880" s="137" t="s">
        <v>248</v>
      </c>
      <c r="E2880" s="137">
        <v>32699</v>
      </c>
      <c r="F2880" s="137" t="s">
        <v>5</v>
      </c>
      <c r="G2880" s="137" t="s">
        <v>28</v>
      </c>
      <c r="H2880" s="137" t="s">
        <v>368</v>
      </c>
      <c r="I2880" s="137">
        <v>511656823</v>
      </c>
      <c r="J2880" s="137" t="s">
        <v>180</v>
      </c>
      <c r="K2880" s="21">
        <v>46144.778564814813</v>
      </c>
      <c r="L2880" s="21">
        <v>46145.633750000001</v>
      </c>
      <c r="M2880" s="137" t="s">
        <v>353</v>
      </c>
      <c r="N2880" s="137" t="s">
        <v>354</v>
      </c>
      <c r="O2880" s="137" t="s">
        <v>39</v>
      </c>
      <c r="P2880" s="137">
        <v>0</v>
      </c>
      <c r="Q2880" s="137" t="s">
        <v>191</v>
      </c>
      <c r="R2880" s="137" t="s">
        <v>342</v>
      </c>
    </row>
    <row r="2881" spans="1:19" s="137" customFormat="1">
      <c r="A2881" s="137" t="s">
        <v>186</v>
      </c>
      <c r="B2881" s="137" t="s">
        <v>120</v>
      </c>
      <c r="C2881" s="137" t="s">
        <v>186</v>
      </c>
      <c r="D2881" s="137" t="s">
        <v>248</v>
      </c>
      <c r="E2881" s="137">
        <v>32699</v>
      </c>
      <c r="F2881" s="137" t="s">
        <v>5</v>
      </c>
      <c r="G2881" s="137" t="s">
        <v>28</v>
      </c>
      <c r="H2881" s="137" t="s">
        <v>368</v>
      </c>
      <c r="I2881" s="137">
        <v>511656823</v>
      </c>
      <c r="J2881" s="137" t="s">
        <v>180</v>
      </c>
      <c r="K2881" s="21">
        <v>46144.778564814813</v>
      </c>
      <c r="L2881" s="21">
        <v>46145.633750000001</v>
      </c>
      <c r="M2881" s="137" t="s">
        <v>353</v>
      </c>
      <c r="N2881" s="137" t="s">
        <v>355</v>
      </c>
      <c r="O2881" s="137" t="s">
        <v>35</v>
      </c>
      <c r="P2881" s="137">
        <v>0</v>
      </c>
      <c r="Q2881" s="137" t="s">
        <v>191</v>
      </c>
      <c r="R2881" s="137" t="s">
        <v>342</v>
      </c>
    </row>
    <row r="2882" spans="1:19" s="137" customFormat="1">
      <c r="A2882" s="137" t="s">
        <v>186</v>
      </c>
      <c r="B2882" s="137" t="s">
        <v>120</v>
      </c>
      <c r="C2882" s="137" t="s">
        <v>186</v>
      </c>
      <c r="D2882" s="137" t="s">
        <v>248</v>
      </c>
      <c r="E2882" s="137">
        <v>32699</v>
      </c>
      <c r="F2882" s="137" t="s">
        <v>5</v>
      </c>
      <c r="G2882" s="137" t="s">
        <v>28</v>
      </c>
      <c r="H2882" s="137" t="s">
        <v>368</v>
      </c>
      <c r="I2882" s="137">
        <v>511656823</v>
      </c>
      <c r="J2882" s="137" t="s">
        <v>180</v>
      </c>
      <c r="K2882" s="21">
        <v>46144.778564814813</v>
      </c>
      <c r="L2882" s="21">
        <v>46145.633750000001</v>
      </c>
      <c r="M2882" s="137" t="s">
        <v>353</v>
      </c>
      <c r="N2882" s="137" t="s">
        <v>356</v>
      </c>
      <c r="O2882" s="137" t="s">
        <v>39</v>
      </c>
      <c r="P2882" s="137">
        <v>0</v>
      </c>
      <c r="Q2882" s="137" t="s">
        <v>191</v>
      </c>
      <c r="R2882" s="137" t="s">
        <v>342</v>
      </c>
    </row>
    <row r="2883" spans="1:19" s="137" customFormat="1">
      <c r="A2883" s="137" t="s">
        <v>186</v>
      </c>
      <c r="B2883" s="137" t="s">
        <v>120</v>
      </c>
      <c r="C2883" s="137" t="s">
        <v>186</v>
      </c>
      <c r="D2883" s="137" t="s">
        <v>248</v>
      </c>
      <c r="E2883" s="137">
        <v>32699</v>
      </c>
      <c r="F2883" s="137" t="s">
        <v>5</v>
      </c>
      <c r="G2883" s="137" t="s">
        <v>28</v>
      </c>
      <c r="H2883" s="137" t="s">
        <v>368</v>
      </c>
      <c r="I2883" s="137">
        <v>511656823</v>
      </c>
      <c r="J2883" s="137" t="s">
        <v>180</v>
      </c>
      <c r="K2883" s="21">
        <v>46144.778564814813</v>
      </c>
      <c r="L2883" s="21">
        <v>46145.633750000001</v>
      </c>
      <c r="M2883" s="137" t="s">
        <v>353</v>
      </c>
      <c r="N2883" s="137" t="s">
        <v>357</v>
      </c>
      <c r="O2883" s="137" t="s">
        <v>39</v>
      </c>
      <c r="P2883" s="137">
        <v>0</v>
      </c>
      <c r="Q2883" s="137" t="s">
        <v>191</v>
      </c>
      <c r="R2883" s="137" t="s">
        <v>342</v>
      </c>
    </row>
    <row r="2884" spans="1:19" s="137" customFormat="1">
      <c r="A2884" s="137" t="s">
        <v>186</v>
      </c>
      <c r="B2884" s="137" t="s">
        <v>120</v>
      </c>
      <c r="C2884" s="137" t="s">
        <v>186</v>
      </c>
      <c r="D2884" s="137" t="s">
        <v>248</v>
      </c>
      <c r="E2884" s="137">
        <v>32699</v>
      </c>
      <c r="F2884" s="137" t="s">
        <v>5</v>
      </c>
      <c r="G2884" s="137" t="s">
        <v>28</v>
      </c>
      <c r="H2884" s="137" t="s">
        <v>368</v>
      </c>
      <c r="I2884" s="137">
        <v>511656823</v>
      </c>
      <c r="J2884" s="137" t="s">
        <v>180</v>
      </c>
      <c r="K2884" s="21">
        <v>46144.778564814813</v>
      </c>
      <c r="L2884" s="21">
        <v>46145.633750000001</v>
      </c>
      <c r="M2884" s="137" t="s">
        <v>358</v>
      </c>
      <c r="N2884" s="137" t="s">
        <v>359</v>
      </c>
      <c r="O2884" s="137" t="s">
        <v>39</v>
      </c>
      <c r="P2884" s="137">
        <v>0</v>
      </c>
      <c r="Q2884" s="137" t="s">
        <v>191</v>
      </c>
      <c r="R2884" s="137" t="s">
        <v>342</v>
      </c>
    </row>
    <row r="2885" spans="1:19" s="137" customFormat="1">
      <c r="A2885" s="137" t="s">
        <v>186</v>
      </c>
      <c r="B2885" s="137" t="s">
        <v>120</v>
      </c>
      <c r="C2885" s="137" t="s">
        <v>186</v>
      </c>
      <c r="D2885" s="137" t="s">
        <v>248</v>
      </c>
      <c r="E2885" s="137">
        <v>32699</v>
      </c>
      <c r="F2885" s="137" t="s">
        <v>5</v>
      </c>
      <c r="G2885" s="137" t="s">
        <v>28</v>
      </c>
      <c r="H2885" s="137" t="s">
        <v>368</v>
      </c>
      <c r="I2885" s="137">
        <v>511656823</v>
      </c>
      <c r="J2885" s="137" t="s">
        <v>180</v>
      </c>
      <c r="K2885" s="21">
        <v>46144.778564814813</v>
      </c>
      <c r="L2885" s="21">
        <v>46145.633750000001</v>
      </c>
      <c r="M2885" s="137" t="s">
        <v>358</v>
      </c>
      <c r="N2885" s="137" t="s">
        <v>360</v>
      </c>
      <c r="O2885" s="137" t="s">
        <v>35</v>
      </c>
      <c r="P2885" s="137">
        <v>0</v>
      </c>
      <c r="Q2885" s="137" t="s">
        <v>191</v>
      </c>
      <c r="R2885" s="137" t="s">
        <v>342</v>
      </c>
    </row>
    <row r="2886" spans="1:19" s="137" customFormat="1">
      <c r="A2886" s="137" t="s">
        <v>186</v>
      </c>
      <c r="B2886" s="137" t="s">
        <v>120</v>
      </c>
      <c r="C2886" s="137" t="s">
        <v>186</v>
      </c>
      <c r="D2886" s="137" t="s">
        <v>248</v>
      </c>
      <c r="E2886" s="137">
        <v>32699</v>
      </c>
      <c r="F2886" s="137" t="s">
        <v>5</v>
      </c>
      <c r="G2886" s="137" t="s">
        <v>28</v>
      </c>
      <c r="H2886" s="137" t="s">
        <v>368</v>
      </c>
      <c r="I2886" s="137">
        <v>511656823</v>
      </c>
      <c r="J2886" s="137" t="s">
        <v>180</v>
      </c>
      <c r="K2886" s="21">
        <v>46144.778564814813</v>
      </c>
      <c r="L2886" s="21">
        <v>46145.633750000001</v>
      </c>
      <c r="M2886" s="137" t="s">
        <v>358</v>
      </c>
      <c r="N2886" s="137" t="s">
        <v>361</v>
      </c>
      <c r="O2886" s="137" t="s">
        <v>41</v>
      </c>
      <c r="P2886" s="137">
        <v>0</v>
      </c>
      <c r="Q2886" s="137" t="s">
        <v>191</v>
      </c>
      <c r="R2886" s="137" t="s">
        <v>342</v>
      </c>
    </row>
    <row r="2887" spans="1:19" s="137" customFormat="1">
      <c r="A2887" s="137" t="s">
        <v>186</v>
      </c>
      <c r="B2887" s="137" t="s">
        <v>120</v>
      </c>
      <c r="C2887" s="137" t="s">
        <v>186</v>
      </c>
      <c r="D2887" s="137" t="s">
        <v>248</v>
      </c>
      <c r="E2887" s="137">
        <v>32699</v>
      </c>
      <c r="F2887" s="137" t="s">
        <v>5</v>
      </c>
      <c r="G2887" s="137" t="s">
        <v>28</v>
      </c>
      <c r="H2887" s="137" t="s">
        <v>368</v>
      </c>
      <c r="I2887" s="137">
        <v>511656823</v>
      </c>
      <c r="J2887" s="137" t="s">
        <v>180</v>
      </c>
      <c r="K2887" s="21">
        <v>46144.778564814813</v>
      </c>
      <c r="L2887" s="21">
        <v>46145.633750000001</v>
      </c>
      <c r="M2887" s="137" t="s">
        <v>362</v>
      </c>
      <c r="N2887" s="137" t="s">
        <v>363</v>
      </c>
      <c r="O2887" s="137" t="s">
        <v>37</v>
      </c>
      <c r="P2887" s="137">
        <v>0</v>
      </c>
      <c r="Q2887" s="137" t="s">
        <v>191</v>
      </c>
      <c r="R2887" s="137" t="s">
        <v>342</v>
      </c>
    </row>
    <row r="2888" spans="1:19" s="137" customFormat="1">
      <c r="A2888" s="137" t="s">
        <v>186</v>
      </c>
      <c r="B2888" s="137" t="s">
        <v>120</v>
      </c>
      <c r="C2888" s="137" t="s">
        <v>186</v>
      </c>
      <c r="D2888" s="137" t="s">
        <v>248</v>
      </c>
      <c r="E2888" s="137">
        <v>32699</v>
      </c>
      <c r="F2888" s="137" t="s">
        <v>5</v>
      </c>
      <c r="G2888" s="137" t="s">
        <v>28</v>
      </c>
      <c r="H2888" s="137" t="s">
        <v>368</v>
      </c>
      <c r="I2888" s="137">
        <v>511656823</v>
      </c>
      <c r="J2888" s="137" t="s">
        <v>180</v>
      </c>
      <c r="K2888" s="21">
        <v>46144.778564814813</v>
      </c>
      <c r="L2888" s="21">
        <v>46145.633750000001</v>
      </c>
      <c r="M2888" s="137" t="s">
        <v>364</v>
      </c>
      <c r="N2888" s="137" t="s">
        <v>365</v>
      </c>
      <c r="O2888" s="137" t="s">
        <v>35</v>
      </c>
      <c r="P2888" s="137">
        <v>0</v>
      </c>
      <c r="Q2888" s="137" t="s">
        <v>191</v>
      </c>
      <c r="R2888" s="137" t="s">
        <v>342</v>
      </c>
    </row>
    <row r="2889" spans="1:19" s="137" customFormat="1">
      <c r="A2889" s="137" t="s">
        <v>186</v>
      </c>
      <c r="B2889" s="137" t="s">
        <v>120</v>
      </c>
      <c r="C2889" s="137" t="s">
        <v>186</v>
      </c>
      <c r="D2889" s="137" t="s">
        <v>248</v>
      </c>
      <c r="E2889" s="137">
        <v>32699</v>
      </c>
      <c r="F2889" s="137" t="s">
        <v>5</v>
      </c>
      <c r="G2889" s="137" t="s">
        <v>28</v>
      </c>
      <c r="H2889" s="137" t="s">
        <v>368</v>
      </c>
      <c r="I2889" s="137">
        <v>511656823</v>
      </c>
      <c r="J2889" s="137" t="s">
        <v>180</v>
      </c>
      <c r="K2889" s="21">
        <v>46144.778564814813</v>
      </c>
      <c r="L2889" s="21">
        <v>46145.633750000001</v>
      </c>
      <c r="M2889" s="137" t="s">
        <v>364</v>
      </c>
      <c r="N2889" s="137" t="s">
        <v>366</v>
      </c>
      <c r="O2889" s="137" t="s">
        <v>35</v>
      </c>
      <c r="P2889" s="137">
        <v>0</v>
      </c>
      <c r="Q2889" s="137" t="s">
        <v>191</v>
      </c>
      <c r="R2889" s="137" t="s">
        <v>342</v>
      </c>
    </row>
    <row r="2890" spans="1:19" s="137" customFormat="1">
      <c r="A2890" s="137" t="s">
        <v>186</v>
      </c>
      <c r="B2890" s="137" t="s">
        <v>120</v>
      </c>
      <c r="C2890" s="137" t="s">
        <v>186</v>
      </c>
      <c r="D2890" s="137" t="s">
        <v>248</v>
      </c>
      <c r="E2890" s="137">
        <v>32699</v>
      </c>
      <c r="F2890" s="137" t="s">
        <v>5</v>
      </c>
      <c r="G2890" s="137" t="s">
        <v>28</v>
      </c>
      <c r="H2890" s="137" t="s">
        <v>368</v>
      </c>
      <c r="I2890" s="137">
        <v>511656823</v>
      </c>
      <c r="J2890" s="137" t="s">
        <v>180</v>
      </c>
      <c r="K2890" s="21">
        <v>46144.778564814813</v>
      </c>
      <c r="L2890" s="21">
        <v>46145.633750000001</v>
      </c>
      <c r="M2890" s="137" t="s">
        <v>364</v>
      </c>
      <c r="N2890" s="137" t="s">
        <v>367</v>
      </c>
      <c r="O2890" s="137" t="s">
        <v>41</v>
      </c>
      <c r="P2890" s="137">
        <v>0</v>
      </c>
      <c r="Q2890" s="137" t="s">
        <v>191</v>
      </c>
      <c r="R2890" s="137" t="s">
        <v>342</v>
      </c>
    </row>
    <row r="2891" spans="1:19" s="137" customFormat="1">
      <c r="A2891" s="137" t="s">
        <v>186</v>
      </c>
      <c r="B2891" s="137" t="s">
        <v>120</v>
      </c>
      <c r="C2891" s="137" t="s">
        <v>186</v>
      </c>
      <c r="D2891" s="137" t="s">
        <v>379</v>
      </c>
      <c r="E2891" s="137">
        <v>32764</v>
      </c>
      <c r="F2891" s="137" t="s">
        <v>5</v>
      </c>
      <c r="G2891" s="137" t="s">
        <v>28</v>
      </c>
      <c r="H2891" s="137" t="s">
        <v>368</v>
      </c>
      <c r="I2891" s="137">
        <v>511686189</v>
      </c>
      <c r="J2891" s="137" t="s">
        <v>180</v>
      </c>
      <c r="K2891" s="21">
        <v>46145.419444444444</v>
      </c>
      <c r="L2891" s="21">
        <v>46146.8200462963</v>
      </c>
      <c r="M2891" s="137" t="s">
        <v>287</v>
      </c>
      <c r="N2891" s="137" t="s">
        <v>287</v>
      </c>
      <c r="O2891" s="137" t="s">
        <v>35</v>
      </c>
      <c r="P2891" s="137">
        <v>0</v>
      </c>
      <c r="Q2891" s="137" t="s">
        <v>191</v>
      </c>
      <c r="R2891" s="137" t="s">
        <v>342</v>
      </c>
      <c r="S2891" s="137" t="s">
        <v>181</v>
      </c>
    </row>
    <row r="2892" spans="1:19" s="137" customFormat="1">
      <c r="A2892" s="137" t="s">
        <v>186</v>
      </c>
      <c r="B2892" s="137" t="s">
        <v>120</v>
      </c>
      <c r="C2892" s="137" t="s">
        <v>186</v>
      </c>
      <c r="D2892" s="137" t="s">
        <v>379</v>
      </c>
      <c r="E2892" s="137">
        <v>32764</v>
      </c>
      <c r="F2892" s="137" t="s">
        <v>5</v>
      </c>
      <c r="G2892" s="137" t="s">
        <v>28</v>
      </c>
      <c r="H2892" s="137" t="s">
        <v>368</v>
      </c>
      <c r="I2892" s="137">
        <v>511686189</v>
      </c>
      <c r="J2892" s="137" t="s">
        <v>180</v>
      </c>
      <c r="K2892" s="21">
        <v>46145.419444444444</v>
      </c>
      <c r="L2892" s="21">
        <v>46146.8200462963</v>
      </c>
      <c r="M2892" s="137" t="s">
        <v>343</v>
      </c>
      <c r="N2892" s="137" t="s">
        <v>288</v>
      </c>
      <c r="O2892" s="137" t="s">
        <v>39</v>
      </c>
      <c r="P2892" s="137">
        <v>0</v>
      </c>
      <c r="Q2892" s="137" t="s">
        <v>191</v>
      </c>
      <c r="R2892" s="137" t="s">
        <v>342</v>
      </c>
      <c r="S2892" s="137" t="s">
        <v>181</v>
      </c>
    </row>
    <row r="2893" spans="1:19" s="137" customFormat="1">
      <c r="A2893" s="137" t="s">
        <v>186</v>
      </c>
      <c r="B2893" s="137" t="s">
        <v>120</v>
      </c>
      <c r="C2893" s="137" t="s">
        <v>186</v>
      </c>
      <c r="D2893" s="137" t="s">
        <v>379</v>
      </c>
      <c r="E2893" s="137">
        <v>32764</v>
      </c>
      <c r="F2893" s="137" t="s">
        <v>5</v>
      </c>
      <c r="G2893" s="137" t="s">
        <v>28</v>
      </c>
      <c r="H2893" s="137" t="s">
        <v>368</v>
      </c>
      <c r="I2893" s="137">
        <v>511686189</v>
      </c>
      <c r="J2893" s="137" t="s">
        <v>180</v>
      </c>
      <c r="K2893" s="21">
        <v>46145.419444444444</v>
      </c>
      <c r="L2893" s="21">
        <v>46146.8200462963</v>
      </c>
      <c r="M2893" s="137" t="s">
        <v>343</v>
      </c>
      <c r="N2893" s="137" t="s">
        <v>193</v>
      </c>
      <c r="O2893" s="137" t="s">
        <v>35</v>
      </c>
      <c r="P2893" s="137">
        <v>0</v>
      </c>
      <c r="Q2893" s="137" t="s">
        <v>191</v>
      </c>
      <c r="R2893" s="137" t="s">
        <v>342</v>
      </c>
      <c r="S2893" s="137" t="s">
        <v>181</v>
      </c>
    </row>
    <row r="2894" spans="1:19" s="137" customFormat="1">
      <c r="A2894" s="137" t="s">
        <v>186</v>
      </c>
      <c r="B2894" s="137" t="s">
        <v>120</v>
      </c>
      <c r="C2894" s="137" t="s">
        <v>186</v>
      </c>
      <c r="D2894" s="137" t="s">
        <v>379</v>
      </c>
      <c r="E2894" s="137">
        <v>32764</v>
      </c>
      <c r="F2894" s="137" t="s">
        <v>5</v>
      </c>
      <c r="G2894" s="137" t="s">
        <v>28</v>
      </c>
      <c r="H2894" s="137" t="s">
        <v>368</v>
      </c>
      <c r="I2894" s="137">
        <v>511686189</v>
      </c>
      <c r="J2894" s="137" t="s">
        <v>180</v>
      </c>
      <c r="K2894" s="21">
        <v>46145.419444444444</v>
      </c>
      <c r="L2894" s="21">
        <v>46146.8200462963</v>
      </c>
      <c r="M2894" s="137" t="s">
        <v>344</v>
      </c>
      <c r="N2894" s="137" t="s">
        <v>345</v>
      </c>
      <c r="O2894" s="137" t="s">
        <v>39</v>
      </c>
      <c r="P2894" s="137">
        <v>0</v>
      </c>
      <c r="Q2894" s="137" t="s">
        <v>191</v>
      </c>
      <c r="R2894" s="137" t="s">
        <v>342</v>
      </c>
      <c r="S2894" s="137" t="s">
        <v>181</v>
      </c>
    </row>
    <row r="2895" spans="1:19" s="137" customFormat="1">
      <c r="A2895" s="137" t="s">
        <v>186</v>
      </c>
      <c r="B2895" s="137" t="s">
        <v>120</v>
      </c>
      <c r="C2895" s="137" t="s">
        <v>186</v>
      </c>
      <c r="D2895" s="137" t="s">
        <v>379</v>
      </c>
      <c r="E2895" s="137">
        <v>32764</v>
      </c>
      <c r="F2895" s="137" t="s">
        <v>5</v>
      </c>
      <c r="G2895" s="137" t="s">
        <v>28</v>
      </c>
      <c r="H2895" s="137" t="s">
        <v>368</v>
      </c>
      <c r="I2895" s="137">
        <v>511686189</v>
      </c>
      <c r="J2895" s="137" t="s">
        <v>180</v>
      </c>
      <c r="K2895" s="21">
        <v>46145.419444444444</v>
      </c>
      <c r="L2895" s="21">
        <v>46146.8200462963</v>
      </c>
      <c r="M2895" s="137" t="s">
        <v>344</v>
      </c>
      <c r="N2895" s="137" t="s">
        <v>346</v>
      </c>
      <c r="O2895" s="137" t="s">
        <v>39</v>
      </c>
      <c r="P2895" s="137">
        <v>0</v>
      </c>
      <c r="Q2895" s="137" t="s">
        <v>191</v>
      </c>
      <c r="R2895" s="137" t="s">
        <v>342</v>
      </c>
      <c r="S2895" s="137" t="s">
        <v>181</v>
      </c>
    </row>
    <row r="2896" spans="1:19" s="137" customFormat="1">
      <c r="A2896" s="137" t="s">
        <v>186</v>
      </c>
      <c r="B2896" s="137" t="s">
        <v>120</v>
      </c>
      <c r="C2896" s="137" t="s">
        <v>186</v>
      </c>
      <c r="D2896" s="137" t="s">
        <v>379</v>
      </c>
      <c r="E2896" s="137">
        <v>32764</v>
      </c>
      <c r="F2896" s="137" t="s">
        <v>5</v>
      </c>
      <c r="G2896" s="137" t="s">
        <v>28</v>
      </c>
      <c r="H2896" s="137" t="s">
        <v>368</v>
      </c>
      <c r="I2896" s="137">
        <v>511686189</v>
      </c>
      <c r="J2896" s="137" t="s">
        <v>180</v>
      </c>
      <c r="K2896" s="21">
        <v>46145.419444444444</v>
      </c>
      <c r="L2896" s="21">
        <v>46146.8200462963</v>
      </c>
      <c r="M2896" s="137" t="s">
        <v>347</v>
      </c>
      <c r="N2896" s="137" t="s">
        <v>348</v>
      </c>
      <c r="O2896" s="137" t="s">
        <v>41</v>
      </c>
      <c r="P2896" s="137">
        <v>0</v>
      </c>
      <c r="Q2896" s="137" t="s">
        <v>191</v>
      </c>
      <c r="R2896" s="137" t="s">
        <v>342</v>
      </c>
      <c r="S2896" s="137" t="s">
        <v>181</v>
      </c>
    </row>
    <row r="2897" spans="1:19" s="137" customFormat="1">
      <c r="A2897" s="137" t="s">
        <v>186</v>
      </c>
      <c r="B2897" s="137" t="s">
        <v>120</v>
      </c>
      <c r="C2897" s="137" t="s">
        <v>186</v>
      </c>
      <c r="D2897" s="137" t="s">
        <v>379</v>
      </c>
      <c r="E2897" s="137">
        <v>32764</v>
      </c>
      <c r="F2897" s="137" t="s">
        <v>5</v>
      </c>
      <c r="G2897" s="137" t="s">
        <v>28</v>
      </c>
      <c r="H2897" s="137" t="s">
        <v>368</v>
      </c>
      <c r="I2897" s="137">
        <v>511686189</v>
      </c>
      <c r="J2897" s="137" t="s">
        <v>180</v>
      </c>
      <c r="K2897" s="21">
        <v>46145.419444444444</v>
      </c>
      <c r="L2897" s="21">
        <v>46146.8200462963</v>
      </c>
      <c r="M2897" s="137" t="s">
        <v>347</v>
      </c>
      <c r="N2897" s="137" t="s">
        <v>349</v>
      </c>
      <c r="O2897" s="137" t="s">
        <v>39</v>
      </c>
      <c r="P2897" s="137">
        <v>0</v>
      </c>
      <c r="Q2897" s="137" t="s">
        <v>191</v>
      </c>
      <c r="R2897" s="137" t="s">
        <v>342</v>
      </c>
      <c r="S2897" s="137" t="s">
        <v>181</v>
      </c>
    </row>
    <row r="2898" spans="1:19" s="137" customFormat="1">
      <c r="A2898" s="137" t="s">
        <v>186</v>
      </c>
      <c r="B2898" s="137" t="s">
        <v>120</v>
      </c>
      <c r="C2898" s="137" t="s">
        <v>186</v>
      </c>
      <c r="D2898" s="137" t="s">
        <v>379</v>
      </c>
      <c r="E2898" s="137">
        <v>32764</v>
      </c>
      <c r="F2898" s="137" t="s">
        <v>5</v>
      </c>
      <c r="G2898" s="137" t="s">
        <v>28</v>
      </c>
      <c r="H2898" s="137" t="s">
        <v>368</v>
      </c>
      <c r="I2898" s="137">
        <v>511686189</v>
      </c>
      <c r="J2898" s="137" t="s">
        <v>180</v>
      </c>
      <c r="K2898" s="21">
        <v>46145.419444444444</v>
      </c>
      <c r="L2898" s="21">
        <v>46146.8200462963</v>
      </c>
      <c r="M2898" s="137" t="s">
        <v>347</v>
      </c>
      <c r="N2898" s="137" t="s">
        <v>329</v>
      </c>
      <c r="O2898" s="137" t="s">
        <v>35</v>
      </c>
      <c r="P2898" s="137">
        <v>0</v>
      </c>
      <c r="Q2898" s="137" t="s">
        <v>191</v>
      </c>
      <c r="R2898" s="137" t="s">
        <v>342</v>
      </c>
      <c r="S2898" s="137" t="s">
        <v>181</v>
      </c>
    </row>
    <row r="2899" spans="1:19" s="137" customFormat="1">
      <c r="A2899" s="137" t="s">
        <v>186</v>
      </c>
      <c r="B2899" s="137" t="s">
        <v>120</v>
      </c>
      <c r="C2899" s="137" t="s">
        <v>186</v>
      </c>
      <c r="D2899" s="137" t="s">
        <v>379</v>
      </c>
      <c r="E2899" s="137">
        <v>32764</v>
      </c>
      <c r="F2899" s="137" t="s">
        <v>5</v>
      </c>
      <c r="G2899" s="137" t="s">
        <v>28</v>
      </c>
      <c r="H2899" s="137" t="s">
        <v>368</v>
      </c>
      <c r="I2899" s="137">
        <v>511686189</v>
      </c>
      <c r="J2899" s="137" t="s">
        <v>180</v>
      </c>
      <c r="K2899" s="21">
        <v>46145.419444444444</v>
      </c>
      <c r="L2899" s="21">
        <v>46146.8200462963</v>
      </c>
      <c r="M2899" s="137" t="s">
        <v>347</v>
      </c>
      <c r="N2899" s="137" t="s">
        <v>194</v>
      </c>
      <c r="O2899" s="137" t="s">
        <v>41</v>
      </c>
      <c r="P2899" s="137">
        <v>0</v>
      </c>
      <c r="Q2899" s="137" t="s">
        <v>67</v>
      </c>
      <c r="R2899" s="137" t="s">
        <v>382</v>
      </c>
      <c r="S2899" s="137" t="s">
        <v>408</v>
      </c>
    </row>
    <row r="2900" spans="1:19" s="137" customFormat="1">
      <c r="A2900" s="137" t="s">
        <v>186</v>
      </c>
      <c r="B2900" s="137" t="s">
        <v>120</v>
      </c>
      <c r="C2900" s="137" t="s">
        <v>186</v>
      </c>
      <c r="D2900" s="137" t="s">
        <v>379</v>
      </c>
      <c r="E2900" s="137">
        <v>32764</v>
      </c>
      <c r="F2900" s="137" t="s">
        <v>5</v>
      </c>
      <c r="G2900" s="137" t="s">
        <v>28</v>
      </c>
      <c r="H2900" s="137" t="s">
        <v>368</v>
      </c>
      <c r="I2900" s="137">
        <v>511686189</v>
      </c>
      <c r="J2900" s="137" t="s">
        <v>180</v>
      </c>
      <c r="K2900" s="21">
        <v>46145.419444444444</v>
      </c>
      <c r="L2900" s="21">
        <v>46146.8200462963</v>
      </c>
      <c r="M2900" s="137" t="s">
        <v>347</v>
      </c>
      <c r="N2900" s="137" t="s">
        <v>350</v>
      </c>
      <c r="O2900" s="137" t="s">
        <v>39</v>
      </c>
      <c r="P2900" s="137">
        <v>0</v>
      </c>
      <c r="Q2900" s="137" t="s">
        <v>191</v>
      </c>
      <c r="R2900" s="137" t="s">
        <v>342</v>
      </c>
      <c r="S2900" s="137" t="s">
        <v>181</v>
      </c>
    </row>
    <row r="2901" spans="1:19" s="137" customFormat="1">
      <c r="A2901" s="137" t="s">
        <v>186</v>
      </c>
      <c r="B2901" s="137" t="s">
        <v>120</v>
      </c>
      <c r="C2901" s="137" t="s">
        <v>186</v>
      </c>
      <c r="D2901" s="137" t="s">
        <v>379</v>
      </c>
      <c r="E2901" s="137">
        <v>32764</v>
      </c>
      <c r="F2901" s="137" t="s">
        <v>5</v>
      </c>
      <c r="G2901" s="137" t="s">
        <v>28</v>
      </c>
      <c r="H2901" s="137" t="s">
        <v>368</v>
      </c>
      <c r="I2901" s="137">
        <v>511686189</v>
      </c>
      <c r="J2901" s="137" t="s">
        <v>180</v>
      </c>
      <c r="K2901" s="21">
        <v>46145.419444444444</v>
      </c>
      <c r="L2901" s="21">
        <v>46146.8200462963</v>
      </c>
      <c r="M2901" s="137" t="s">
        <v>347</v>
      </c>
      <c r="N2901" s="137" t="s">
        <v>195</v>
      </c>
      <c r="O2901" s="137" t="s">
        <v>41</v>
      </c>
      <c r="P2901" s="137">
        <v>0</v>
      </c>
      <c r="Q2901" s="137" t="s">
        <v>191</v>
      </c>
      <c r="R2901" s="137" t="s">
        <v>342</v>
      </c>
      <c r="S2901" s="137" t="s">
        <v>181</v>
      </c>
    </row>
    <row r="2902" spans="1:19" s="137" customFormat="1">
      <c r="A2902" s="137" t="s">
        <v>186</v>
      </c>
      <c r="B2902" s="137" t="s">
        <v>120</v>
      </c>
      <c r="C2902" s="137" t="s">
        <v>186</v>
      </c>
      <c r="D2902" s="137" t="s">
        <v>379</v>
      </c>
      <c r="E2902" s="137">
        <v>32764</v>
      </c>
      <c r="F2902" s="137" t="s">
        <v>5</v>
      </c>
      <c r="G2902" s="137" t="s">
        <v>28</v>
      </c>
      <c r="H2902" s="137" t="s">
        <v>368</v>
      </c>
      <c r="I2902" s="137">
        <v>511686189</v>
      </c>
      <c r="J2902" s="137" t="s">
        <v>180</v>
      </c>
      <c r="K2902" s="21">
        <v>46145.419444444444</v>
      </c>
      <c r="L2902" s="21">
        <v>46146.8200462963</v>
      </c>
      <c r="M2902" s="137" t="s">
        <v>347</v>
      </c>
      <c r="N2902" s="137" t="s">
        <v>351</v>
      </c>
      <c r="O2902" s="137" t="s">
        <v>35</v>
      </c>
      <c r="P2902" s="137">
        <v>0</v>
      </c>
      <c r="Q2902" s="137" t="s">
        <v>191</v>
      </c>
      <c r="R2902" s="137" t="s">
        <v>342</v>
      </c>
      <c r="S2902" s="137" t="s">
        <v>181</v>
      </c>
    </row>
    <row r="2903" spans="1:19" s="137" customFormat="1">
      <c r="A2903" s="137" t="s">
        <v>186</v>
      </c>
      <c r="B2903" s="137" t="s">
        <v>120</v>
      </c>
      <c r="C2903" s="137" t="s">
        <v>186</v>
      </c>
      <c r="D2903" s="137" t="s">
        <v>379</v>
      </c>
      <c r="E2903" s="137">
        <v>32764</v>
      </c>
      <c r="F2903" s="137" t="s">
        <v>5</v>
      </c>
      <c r="G2903" s="137" t="s">
        <v>28</v>
      </c>
      <c r="H2903" s="137" t="s">
        <v>368</v>
      </c>
      <c r="I2903" s="137">
        <v>511686189</v>
      </c>
      <c r="J2903" s="137" t="s">
        <v>180</v>
      </c>
      <c r="K2903" s="21">
        <v>46145.419444444444</v>
      </c>
      <c r="L2903" s="21">
        <v>46146.8200462963</v>
      </c>
      <c r="M2903" s="137" t="s">
        <v>347</v>
      </c>
      <c r="N2903" s="137" t="s">
        <v>196</v>
      </c>
      <c r="O2903" s="137" t="s">
        <v>41</v>
      </c>
      <c r="P2903" s="137">
        <v>0</v>
      </c>
      <c r="Q2903" s="137" t="s">
        <v>191</v>
      </c>
      <c r="R2903" s="137" t="s">
        <v>342</v>
      </c>
      <c r="S2903" s="137" t="s">
        <v>181</v>
      </c>
    </row>
    <row r="2904" spans="1:19" s="137" customFormat="1">
      <c r="A2904" s="137" t="s">
        <v>186</v>
      </c>
      <c r="B2904" s="137" t="s">
        <v>120</v>
      </c>
      <c r="C2904" s="137" t="s">
        <v>186</v>
      </c>
      <c r="D2904" s="137" t="s">
        <v>379</v>
      </c>
      <c r="E2904" s="137">
        <v>32764</v>
      </c>
      <c r="F2904" s="137" t="s">
        <v>5</v>
      </c>
      <c r="G2904" s="137" t="s">
        <v>28</v>
      </c>
      <c r="H2904" s="137" t="s">
        <v>368</v>
      </c>
      <c r="I2904" s="137">
        <v>511686189</v>
      </c>
      <c r="J2904" s="137" t="s">
        <v>180</v>
      </c>
      <c r="K2904" s="21">
        <v>46145.419444444444</v>
      </c>
      <c r="L2904" s="21">
        <v>46146.8200462963</v>
      </c>
      <c r="M2904" s="137" t="s">
        <v>352</v>
      </c>
      <c r="N2904" s="137" t="s">
        <v>352</v>
      </c>
      <c r="O2904" s="137" t="s">
        <v>35</v>
      </c>
      <c r="P2904" s="137">
        <v>0</v>
      </c>
      <c r="Q2904" s="137" t="s">
        <v>191</v>
      </c>
      <c r="R2904" s="137" t="s">
        <v>342</v>
      </c>
      <c r="S2904" s="137" t="s">
        <v>181</v>
      </c>
    </row>
    <row r="2905" spans="1:19" s="137" customFormat="1">
      <c r="A2905" s="137" t="s">
        <v>186</v>
      </c>
      <c r="B2905" s="137" t="s">
        <v>120</v>
      </c>
      <c r="C2905" s="137" t="s">
        <v>186</v>
      </c>
      <c r="D2905" s="137" t="s">
        <v>379</v>
      </c>
      <c r="E2905" s="137">
        <v>32764</v>
      </c>
      <c r="F2905" s="137" t="s">
        <v>5</v>
      </c>
      <c r="G2905" s="137" t="s">
        <v>28</v>
      </c>
      <c r="H2905" s="137" t="s">
        <v>368</v>
      </c>
      <c r="I2905" s="137">
        <v>511686189</v>
      </c>
      <c r="J2905" s="137" t="s">
        <v>180</v>
      </c>
      <c r="K2905" s="21">
        <v>46145.419444444444</v>
      </c>
      <c r="L2905" s="21">
        <v>46146.8200462963</v>
      </c>
      <c r="M2905" s="137" t="s">
        <v>353</v>
      </c>
      <c r="N2905" s="137" t="s">
        <v>197</v>
      </c>
      <c r="O2905" s="137" t="s">
        <v>41</v>
      </c>
      <c r="P2905" s="137">
        <v>0</v>
      </c>
      <c r="Q2905" s="137" t="s">
        <v>67</v>
      </c>
      <c r="R2905" s="137" t="s">
        <v>225</v>
      </c>
      <c r="S2905" s="137" t="s">
        <v>409</v>
      </c>
    </row>
    <row r="2906" spans="1:19" s="137" customFormat="1">
      <c r="A2906" s="137" t="s">
        <v>186</v>
      </c>
      <c r="B2906" s="137" t="s">
        <v>120</v>
      </c>
      <c r="C2906" s="137" t="s">
        <v>186</v>
      </c>
      <c r="D2906" s="137" t="s">
        <v>379</v>
      </c>
      <c r="E2906" s="137">
        <v>32764</v>
      </c>
      <c r="F2906" s="137" t="s">
        <v>5</v>
      </c>
      <c r="G2906" s="137" t="s">
        <v>28</v>
      </c>
      <c r="H2906" s="137" t="s">
        <v>368</v>
      </c>
      <c r="I2906" s="137">
        <v>511686189</v>
      </c>
      <c r="J2906" s="137" t="s">
        <v>180</v>
      </c>
      <c r="K2906" s="21">
        <v>46145.419444444444</v>
      </c>
      <c r="L2906" s="21">
        <v>46146.8200462963</v>
      </c>
      <c r="M2906" s="137" t="s">
        <v>353</v>
      </c>
      <c r="N2906" s="137" t="s">
        <v>330</v>
      </c>
      <c r="O2906" s="137" t="s">
        <v>41</v>
      </c>
      <c r="P2906" s="137">
        <v>0</v>
      </c>
      <c r="Q2906" s="137" t="s">
        <v>191</v>
      </c>
      <c r="R2906" s="137" t="s">
        <v>342</v>
      </c>
      <c r="S2906" s="137" t="s">
        <v>181</v>
      </c>
    </row>
    <row r="2907" spans="1:19" s="137" customFormat="1">
      <c r="A2907" s="137" t="s">
        <v>186</v>
      </c>
      <c r="B2907" s="137" t="s">
        <v>120</v>
      </c>
      <c r="C2907" s="137" t="s">
        <v>186</v>
      </c>
      <c r="D2907" s="137" t="s">
        <v>379</v>
      </c>
      <c r="E2907" s="137">
        <v>32764</v>
      </c>
      <c r="F2907" s="137" t="s">
        <v>5</v>
      </c>
      <c r="G2907" s="137" t="s">
        <v>28</v>
      </c>
      <c r="H2907" s="137" t="s">
        <v>368</v>
      </c>
      <c r="I2907" s="137">
        <v>511686189</v>
      </c>
      <c r="J2907" s="137" t="s">
        <v>180</v>
      </c>
      <c r="K2907" s="21">
        <v>46145.419444444444</v>
      </c>
      <c r="L2907" s="21">
        <v>46146.8200462963</v>
      </c>
      <c r="M2907" s="137" t="s">
        <v>353</v>
      </c>
      <c r="N2907" s="137" t="s">
        <v>354</v>
      </c>
      <c r="O2907" s="137" t="s">
        <v>39</v>
      </c>
      <c r="P2907" s="137">
        <v>0</v>
      </c>
      <c r="Q2907" s="137" t="s">
        <v>191</v>
      </c>
      <c r="R2907" s="137" t="s">
        <v>342</v>
      </c>
      <c r="S2907" s="137" t="s">
        <v>181</v>
      </c>
    </row>
    <row r="2908" spans="1:19" s="137" customFormat="1">
      <c r="A2908" s="137" t="s">
        <v>186</v>
      </c>
      <c r="B2908" s="137" t="s">
        <v>120</v>
      </c>
      <c r="C2908" s="137" t="s">
        <v>186</v>
      </c>
      <c r="D2908" s="137" t="s">
        <v>379</v>
      </c>
      <c r="E2908" s="137">
        <v>32764</v>
      </c>
      <c r="F2908" s="137" t="s">
        <v>5</v>
      </c>
      <c r="G2908" s="137" t="s">
        <v>28</v>
      </c>
      <c r="H2908" s="137" t="s">
        <v>368</v>
      </c>
      <c r="I2908" s="137">
        <v>511686189</v>
      </c>
      <c r="J2908" s="137" t="s">
        <v>180</v>
      </c>
      <c r="K2908" s="21">
        <v>46145.419444444444</v>
      </c>
      <c r="L2908" s="21">
        <v>46146.8200462963</v>
      </c>
      <c r="M2908" s="137" t="s">
        <v>353</v>
      </c>
      <c r="N2908" s="137" t="s">
        <v>355</v>
      </c>
      <c r="O2908" s="137" t="s">
        <v>35</v>
      </c>
      <c r="P2908" s="137">
        <v>0</v>
      </c>
      <c r="Q2908" s="137" t="s">
        <v>191</v>
      </c>
      <c r="R2908" s="137" t="s">
        <v>342</v>
      </c>
      <c r="S2908" s="137" t="s">
        <v>181</v>
      </c>
    </row>
    <row r="2909" spans="1:19" s="137" customFormat="1">
      <c r="A2909" s="137" t="s">
        <v>186</v>
      </c>
      <c r="B2909" s="137" t="s">
        <v>120</v>
      </c>
      <c r="C2909" s="137" t="s">
        <v>186</v>
      </c>
      <c r="D2909" s="137" t="s">
        <v>379</v>
      </c>
      <c r="E2909" s="137">
        <v>32764</v>
      </c>
      <c r="F2909" s="137" t="s">
        <v>5</v>
      </c>
      <c r="G2909" s="137" t="s">
        <v>28</v>
      </c>
      <c r="H2909" s="137" t="s">
        <v>368</v>
      </c>
      <c r="I2909" s="137">
        <v>511686189</v>
      </c>
      <c r="J2909" s="137" t="s">
        <v>180</v>
      </c>
      <c r="K2909" s="21">
        <v>46145.419444444444</v>
      </c>
      <c r="L2909" s="21">
        <v>46146.8200462963</v>
      </c>
      <c r="M2909" s="137" t="s">
        <v>353</v>
      </c>
      <c r="N2909" s="137" t="s">
        <v>356</v>
      </c>
      <c r="O2909" s="137" t="s">
        <v>39</v>
      </c>
      <c r="P2909" s="137">
        <v>0</v>
      </c>
      <c r="Q2909" s="137" t="s">
        <v>191</v>
      </c>
      <c r="R2909" s="137" t="s">
        <v>342</v>
      </c>
      <c r="S2909" s="137" t="s">
        <v>181</v>
      </c>
    </row>
    <row r="2910" spans="1:19" s="137" customFormat="1">
      <c r="A2910" s="137" t="s">
        <v>186</v>
      </c>
      <c r="B2910" s="137" t="s">
        <v>120</v>
      </c>
      <c r="C2910" s="137" t="s">
        <v>186</v>
      </c>
      <c r="D2910" s="137" t="s">
        <v>379</v>
      </c>
      <c r="E2910" s="137">
        <v>32764</v>
      </c>
      <c r="F2910" s="137" t="s">
        <v>5</v>
      </c>
      <c r="G2910" s="137" t="s">
        <v>28</v>
      </c>
      <c r="H2910" s="137" t="s">
        <v>368</v>
      </c>
      <c r="I2910" s="137">
        <v>511686189</v>
      </c>
      <c r="J2910" s="137" t="s">
        <v>180</v>
      </c>
      <c r="K2910" s="21">
        <v>46145.419444444444</v>
      </c>
      <c r="L2910" s="21">
        <v>46146.8200462963</v>
      </c>
      <c r="M2910" s="137" t="s">
        <v>353</v>
      </c>
      <c r="N2910" s="137" t="s">
        <v>357</v>
      </c>
      <c r="O2910" s="137" t="s">
        <v>39</v>
      </c>
      <c r="P2910" s="137">
        <v>0</v>
      </c>
      <c r="Q2910" s="137" t="s">
        <v>191</v>
      </c>
      <c r="R2910" s="137" t="s">
        <v>342</v>
      </c>
      <c r="S2910" s="137" t="s">
        <v>181</v>
      </c>
    </row>
    <row r="2911" spans="1:19" s="137" customFormat="1">
      <c r="A2911" s="137" t="s">
        <v>186</v>
      </c>
      <c r="B2911" s="137" t="s">
        <v>120</v>
      </c>
      <c r="C2911" s="137" t="s">
        <v>186</v>
      </c>
      <c r="D2911" s="137" t="s">
        <v>379</v>
      </c>
      <c r="E2911" s="137">
        <v>32764</v>
      </c>
      <c r="F2911" s="137" t="s">
        <v>5</v>
      </c>
      <c r="G2911" s="137" t="s">
        <v>28</v>
      </c>
      <c r="H2911" s="137" t="s">
        <v>368</v>
      </c>
      <c r="I2911" s="137">
        <v>511686189</v>
      </c>
      <c r="J2911" s="137" t="s">
        <v>180</v>
      </c>
      <c r="K2911" s="21">
        <v>46145.419444444444</v>
      </c>
      <c r="L2911" s="21">
        <v>46146.8200462963</v>
      </c>
      <c r="M2911" s="137" t="s">
        <v>358</v>
      </c>
      <c r="N2911" s="137" t="s">
        <v>359</v>
      </c>
      <c r="O2911" s="137" t="s">
        <v>39</v>
      </c>
      <c r="P2911" s="137">
        <v>0</v>
      </c>
      <c r="Q2911" s="137" t="s">
        <v>191</v>
      </c>
      <c r="R2911" s="137" t="s">
        <v>342</v>
      </c>
      <c r="S2911" s="137" t="s">
        <v>181</v>
      </c>
    </row>
    <row r="2912" spans="1:19" s="137" customFormat="1">
      <c r="A2912" s="137" t="s">
        <v>186</v>
      </c>
      <c r="B2912" s="137" t="s">
        <v>120</v>
      </c>
      <c r="C2912" s="137" t="s">
        <v>186</v>
      </c>
      <c r="D2912" s="137" t="s">
        <v>379</v>
      </c>
      <c r="E2912" s="137">
        <v>32764</v>
      </c>
      <c r="F2912" s="137" t="s">
        <v>5</v>
      </c>
      <c r="G2912" s="137" t="s">
        <v>28</v>
      </c>
      <c r="H2912" s="137" t="s">
        <v>368</v>
      </c>
      <c r="I2912" s="137">
        <v>511686189</v>
      </c>
      <c r="J2912" s="137" t="s">
        <v>180</v>
      </c>
      <c r="K2912" s="21">
        <v>46145.419444444444</v>
      </c>
      <c r="L2912" s="21">
        <v>46146.8200462963</v>
      </c>
      <c r="M2912" s="137" t="s">
        <v>358</v>
      </c>
      <c r="N2912" s="137" t="s">
        <v>360</v>
      </c>
      <c r="O2912" s="137" t="s">
        <v>35</v>
      </c>
      <c r="P2912" s="137">
        <v>0</v>
      </c>
      <c r="Q2912" s="137" t="s">
        <v>191</v>
      </c>
      <c r="R2912" s="137" t="s">
        <v>342</v>
      </c>
      <c r="S2912" s="137" t="s">
        <v>181</v>
      </c>
    </row>
    <row r="2913" spans="1:19" s="137" customFormat="1">
      <c r="A2913" s="137" t="s">
        <v>186</v>
      </c>
      <c r="B2913" s="137" t="s">
        <v>120</v>
      </c>
      <c r="C2913" s="137" t="s">
        <v>186</v>
      </c>
      <c r="D2913" s="137" t="s">
        <v>379</v>
      </c>
      <c r="E2913" s="137">
        <v>32764</v>
      </c>
      <c r="F2913" s="137" t="s">
        <v>5</v>
      </c>
      <c r="G2913" s="137" t="s">
        <v>28</v>
      </c>
      <c r="H2913" s="137" t="s">
        <v>368</v>
      </c>
      <c r="I2913" s="137">
        <v>511686189</v>
      </c>
      <c r="J2913" s="137" t="s">
        <v>180</v>
      </c>
      <c r="K2913" s="21">
        <v>46145.419444444444</v>
      </c>
      <c r="L2913" s="21">
        <v>46146.8200462963</v>
      </c>
      <c r="M2913" s="137" t="s">
        <v>358</v>
      </c>
      <c r="N2913" s="137" t="s">
        <v>361</v>
      </c>
      <c r="O2913" s="137" t="s">
        <v>41</v>
      </c>
      <c r="P2913" s="137">
        <v>0</v>
      </c>
      <c r="Q2913" s="137" t="s">
        <v>191</v>
      </c>
      <c r="R2913" s="137" t="s">
        <v>342</v>
      </c>
      <c r="S2913" s="137" t="s">
        <v>181</v>
      </c>
    </row>
    <row r="2914" spans="1:19" s="137" customFormat="1">
      <c r="A2914" s="137" t="s">
        <v>186</v>
      </c>
      <c r="B2914" s="137" t="s">
        <v>120</v>
      </c>
      <c r="C2914" s="137" t="s">
        <v>186</v>
      </c>
      <c r="D2914" s="137" t="s">
        <v>379</v>
      </c>
      <c r="E2914" s="137">
        <v>32764</v>
      </c>
      <c r="F2914" s="137" t="s">
        <v>5</v>
      </c>
      <c r="G2914" s="137" t="s">
        <v>28</v>
      </c>
      <c r="H2914" s="137" t="s">
        <v>368</v>
      </c>
      <c r="I2914" s="137">
        <v>511686189</v>
      </c>
      <c r="J2914" s="137" t="s">
        <v>180</v>
      </c>
      <c r="K2914" s="21">
        <v>46145.419444444444</v>
      </c>
      <c r="L2914" s="21">
        <v>46146.8200462963</v>
      </c>
      <c r="M2914" s="137" t="s">
        <v>362</v>
      </c>
      <c r="N2914" s="137" t="s">
        <v>363</v>
      </c>
      <c r="O2914" s="137" t="s">
        <v>37</v>
      </c>
      <c r="P2914" s="137">
        <v>0</v>
      </c>
      <c r="Q2914" s="137" t="s">
        <v>191</v>
      </c>
      <c r="R2914" s="137" t="s">
        <v>342</v>
      </c>
      <c r="S2914" s="137" t="s">
        <v>181</v>
      </c>
    </row>
    <row r="2915" spans="1:19" s="137" customFormat="1">
      <c r="A2915" s="137" t="s">
        <v>186</v>
      </c>
      <c r="B2915" s="137" t="s">
        <v>120</v>
      </c>
      <c r="C2915" s="137" t="s">
        <v>186</v>
      </c>
      <c r="D2915" s="137" t="s">
        <v>379</v>
      </c>
      <c r="E2915" s="137">
        <v>32764</v>
      </c>
      <c r="F2915" s="137" t="s">
        <v>5</v>
      </c>
      <c r="G2915" s="137" t="s">
        <v>28</v>
      </c>
      <c r="H2915" s="137" t="s">
        <v>368</v>
      </c>
      <c r="I2915" s="137">
        <v>511686189</v>
      </c>
      <c r="J2915" s="137" t="s">
        <v>180</v>
      </c>
      <c r="K2915" s="21">
        <v>46145.419444444444</v>
      </c>
      <c r="L2915" s="21">
        <v>46146.8200462963</v>
      </c>
      <c r="M2915" s="137" t="s">
        <v>364</v>
      </c>
      <c r="N2915" s="137" t="s">
        <v>365</v>
      </c>
      <c r="O2915" s="137" t="s">
        <v>35</v>
      </c>
      <c r="P2915" s="137">
        <v>0</v>
      </c>
      <c r="Q2915" s="137" t="s">
        <v>191</v>
      </c>
      <c r="R2915" s="137" t="s">
        <v>342</v>
      </c>
      <c r="S2915" s="137" t="s">
        <v>181</v>
      </c>
    </row>
    <row r="2916" spans="1:19" s="137" customFormat="1">
      <c r="A2916" s="137" t="s">
        <v>186</v>
      </c>
      <c r="B2916" s="137" t="s">
        <v>120</v>
      </c>
      <c r="C2916" s="137" t="s">
        <v>186</v>
      </c>
      <c r="D2916" s="137" t="s">
        <v>379</v>
      </c>
      <c r="E2916" s="137">
        <v>32764</v>
      </c>
      <c r="F2916" s="137" t="s">
        <v>5</v>
      </c>
      <c r="G2916" s="137" t="s">
        <v>28</v>
      </c>
      <c r="H2916" s="137" t="s">
        <v>368</v>
      </c>
      <c r="I2916" s="137">
        <v>511686189</v>
      </c>
      <c r="J2916" s="137" t="s">
        <v>180</v>
      </c>
      <c r="K2916" s="21">
        <v>46145.419444444444</v>
      </c>
      <c r="L2916" s="21">
        <v>46146.8200462963</v>
      </c>
      <c r="M2916" s="137" t="s">
        <v>364</v>
      </c>
      <c r="N2916" s="137" t="s">
        <v>366</v>
      </c>
      <c r="O2916" s="137" t="s">
        <v>35</v>
      </c>
      <c r="P2916" s="137">
        <v>0</v>
      </c>
      <c r="Q2916" s="137" t="s">
        <v>191</v>
      </c>
      <c r="R2916" s="137" t="s">
        <v>342</v>
      </c>
      <c r="S2916" s="137" t="s">
        <v>181</v>
      </c>
    </row>
    <row r="2917" spans="1:19" s="137" customFormat="1">
      <c r="A2917" s="137" t="s">
        <v>186</v>
      </c>
      <c r="B2917" s="137" t="s">
        <v>120</v>
      </c>
      <c r="C2917" s="137" t="s">
        <v>186</v>
      </c>
      <c r="D2917" s="137" t="s">
        <v>379</v>
      </c>
      <c r="E2917" s="137">
        <v>32764</v>
      </c>
      <c r="F2917" s="137" t="s">
        <v>5</v>
      </c>
      <c r="G2917" s="137" t="s">
        <v>28</v>
      </c>
      <c r="H2917" s="137" t="s">
        <v>368</v>
      </c>
      <c r="I2917" s="137">
        <v>511686189</v>
      </c>
      <c r="J2917" s="137" t="s">
        <v>180</v>
      </c>
      <c r="K2917" s="21">
        <v>46145.419444444444</v>
      </c>
      <c r="L2917" s="21">
        <v>46146.8200462963</v>
      </c>
      <c r="M2917" s="137" t="s">
        <v>364</v>
      </c>
      <c r="N2917" s="137" t="s">
        <v>367</v>
      </c>
      <c r="O2917" s="137" t="s">
        <v>41</v>
      </c>
      <c r="P2917" s="137">
        <v>0</v>
      </c>
      <c r="Q2917" s="137" t="s">
        <v>191</v>
      </c>
      <c r="R2917" s="137" t="s">
        <v>342</v>
      </c>
      <c r="S2917" s="137" t="s">
        <v>181</v>
      </c>
    </row>
    <row r="2918" spans="1:19" s="137" customFormat="1">
      <c r="A2918" s="137" t="s">
        <v>186</v>
      </c>
      <c r="B2918" s="137" t="s">
        <v>120</v>
      </c>
      <c r="C2918" s="137" t="s">
        <v>186</v>
      </c>
      <c r="D2918" s="137" t="s">
        <v>311</v>
      </c>
      <c r="E2918" s="137">
        <v>33279</v>
      </c>
      <c r="F2918" s="137" t="s">
        <v>5</v>
      </c>
      <c r="G2918" s="137" t="s">
        <v>28</v>
      </c>
      <c r="H2918" s="137" t="s">
        <v>368</v>
      </c>
      <c r="I2918" s="137">
        <v>511618083</v>
      </c>
      <c r="J2918" s="137" t="s">
        <v>180</v>
      </c>
      <c r="K2918" s="21">
        <v>46144.430289351854</v>
      </c>
      <c r="L2918" s="21">
        <v>46146.828923611109</v>
      </c>
      <c r="M2918" s="137" t="s">
        <v>287</v>
      </c>
      <c r="N2918" s="137" t="s">
        <v>287</v>
      </c>
      <c r="O2918" s="137" t="s">
        <v>35</v>
      </c>
      <c r="P2918" s="137">
        <v>0</v>
      </c>
      <c r="Q2918" s="137" t="s">
        <v>191</v>
      </c>
      <c r="R2918" s="137" t="s">
        <v>342</v>
      </c>
    </row>
    <row r="2919" spans="1:19" s="137" customFormat="1">
      <c r="A2919" s="137" t="s">
        <v>186</v>
      </c>
      <c r="B2919" s="137" t="s">
        <v>120</v>
      </c>
      <c r="C2919" s="137" t="s">
        <v>186</v>
      </c>
      <c r="D2919" s="137" t="s">
        <v>311</v>
      </c>
      <c r="E2919" s="137">
        <v>33279</v>
      </c>
      <c r="F2919" s="137" t="s">
        <v>5</v>
      </c>
      <c r="G2919" s="137" t="s">
        <v>28</v>
      </c>
      <c r="H2919" s="137" t="s">
        <v>368</v>
      </c>
      <c r="I2919" s="137">
        <v>511618083</v>
      </c>
      <c r="J2919" s="137" t="s">
        <v>180</v>
      </c>
      <c r="K2919" s="21">
        <v>46144.430289351854</v>
      </c>
      <c r="L2919" s="21">
        <v>46146.828923611109</v>
      </c>
      <c r="M2919" s="137" t="s">
        <v>343</v>
      </c>
      <c r="N2919" s="137" t="s">
        <v>288</v>
      </c>
      <c r="O2919" s="137" t="s">
        <v>39</v>
      </c>
      <c r="P2919" s="137">
        <v>0</v>
      </c>
      <c r="Q2919" s="137" t="s">
        <v>191</v>
      </c>
      <c r="R2919" s="137" t="s">
        <v>342</v>
      </c>
    </row>
    <row r="2920" spans="1:19" s="137" customFormat="1">
      <c r="A2920" s="137" t="s">
        <v>186</v>
      </c>
      <c r="B2920" s="137" t="s">
        <v>120</v>
      </c>
      <c r="C2920" s="137" t="s">
        <v>186</v>
      </c>
      <c r="D2920" s="137" t="s">
        <v>311</v>
      </c>
      <c r="E2920" s="137">
        <v>33279</v>
      </c>
      <c r="F2920" s="137" t="s">
        <v>5</v>
      </c>
      <c r="G2920" s="137" t="s">
        <v>28</v>
      </c>
      <c r="H2920" s="137" t="s">
        <v>368</v>
      </c>
      <c r="I2920" s="137">
        <v>511618083</v>
      </c>
      <c r="J2920" s="137" t="s">
        <v>180</v>
      </c>
      <c r="K2920" s="21">
        <v>46144.430289351854</v>
      </c>
      <c r="L2920" s="21">
        <v>46146.828923611109</v>
      </c>
      <c r="M2920" s="137" t="s">
        <v>343</v>
      </c>
      <c r="N2920" s="137" t="s">
        <v>193</v>
      </c>
      <c r="O2920" s="137" t="s">
        <v>35</v>
      </c>
      <c r="P2920" s="137">
        <v>0</v>
      </c>
      <c r="Q2920" s="137" t="s">
        <v>191</v>
      </c>
      <c r="R2920" s="137" t="s">
        <v>342</v>
      </c>
    </row>
    <row r="2921" spans="1:19" s="137" customFormat="1">
      <c r="A2921" s="137" t="s">
        <v>186</v>
      </c>
      <c r="B2921" s="137" t="s">
        <v>120</v>
      </c>
      <c r="C2921" s="137" t="s">
        <v>186</v>
      </c>
      <c r="D2921" s="137" t="s">
        <v>311</v>
      </c>
      <c r="E2921" s="137">
        <v>33279</v>
      </c>
      <c r="F2921" s="137" t="s">
        <v>5</v>
      </c>
      <c r="G2921" s="137" t="s">
        <v>28</v>
      </c>
      <c r="H2921" s="137" t="s">
        <v>368</v>
      </c>
      <c r="I2921" s="137">
        <v>511618083</v>
      </c>
      <c r="J2921" s="137" t="s">
        <v>180</v>
      </c>
      <c r="K2921" s="21">
        <v>46144.430289351854</v>
      </c>
      <c r="L2921" s="21">
        <v>46146.828923611109</v>
      </c>
      <c r="M2921" s="137" t="s">
        <v>344</v>
      </c>
      <c r="N2921" s="137" t="s">
        <v>345</v>
      </c>
      <c r="O2921" s="137" t="s">
        <v>39</v>
      </c>
      <c r="P2921" s="137">
        <v>0</v>
      </c>
      <c r="Q2921" s="137" t="s">
        <v>191</v>
      </c>
      <c r="R2921" s="137" t="s">
        <v>342</v>
      </c>
    </row>
    <row r="2922" spans="1:19" s="137" customFormat="1">
      <c r="A2922" s="137" t="s">
        <v>186</v>
      </c>
      <c r="B2922" s="137" t="s">
        <v>120</v>
      </c>
      <c r="C2922" s="137" t="s">
        <v>186</v>
      </c>
      <c r="D2922" s="137" t="s">
        <v>311</v>
      </c>
      <c r="E2922" s="137">
        <v>33279</v>
      </c>
      <c r="F2922" s="137" t="s">
        <v>5</v>
      </c>
      <c r="G2922" s="137" t="s">
        <v>28</v>
      </c>
      <c r="H2922" s="137" t="s">
        <v>368</v>
      </c>
      <c r="I2922" s="137">
        <v>511618083</v>
      </c>
      <c r="J2922" s="137" t="s">
        <v>180</v>
      </c>
      <c r="K2922" s="21">
        <v>46144.430289351854</v>
      </c>
      <c r="L2922" s="21">
        <v>46146.828923611109</v>
      </c>
      <c r="M2922" s="137" t="s">
        <v>344</v>
      </c>
      <c r="N2922" s="137" t="s">
        <v>346</v>
      </c>
      <c r="O2922" s="137" t="s">
        <v>39</v>
      </c>
      <c r="P2922" s="137">
        <v>0</v>
      </c>
      <c r="Q2922" s="137" t="s">
        <v>191</v>
      </c>
      <c r="R2922" s="137" t="s">
        <v>342</v>
      </c>
    </row>
    <row r="2923" spans="1:19" s="137" customFormat="1">
      <c r="A2923" s="137" t="s">
        <v>186</v>
      </c>
      <c r="B2923" s="137" t="s">
        <v>120</v>
      </c>
      <c r="C2923" s="137" t="s">
        <v>186</v>
      </c>
      <c r="D2923" s="137" t="s">
        <v>311</v>
      </c>
      <c r="E2923" s="137">
        <v>33279</v>
      </c>
      <c r="F2923" s="137" t="s">
        <v>5</v>
      </c>
      <c r="G2923" s="137" t="s">
        <v>28</v>
      </c>
      <c r="H2923" s="137" t="s">
        <v>368</v>
      </c>
      <c r="I2923" s="137">
        <v>511618083</v>
      </c>
      <c r="J2923" s="137" t="s">
        <v>180</v>
      </c>
      <c r="K2923" s="21">
        <v>46144.430289351854</v>
      </c>
      <c r="L2923" s="21">
        <v>46146.828923611109</v>
      </c>
      <c r="M2923" s="137" t="s">
        <v>347</v>
      </c>
      <c r="N2923" s="137" t="s">
        <v>348</v>
      </c>
      <c r="O2923" s="137" t="s">
        <v>41</v>
      </c>
      <c r="P2923" s="137">
        <v>0</v>
      </c>
      <c r="Q2923" s="137" t="s">
        <v>191</v>
      </c>
      <c r="R2923" s="137" t="s">
        <v>342</v>
      </c>
    </row>
    <row r="2924" spans="1:19" s="137" customFormat="1">
      <c r="A2924" s="137" t="s">
        <v>186</v>
      </c>
      <c r="B2924" s="137" t="s">
        <v>120</v>
      </c>
      <c r="C2924" s="137" t="s">
        <v>186</v>
      </c>
      <c r="D2924" s="137" t="s">
        <v>311</v>
      </c>
      <c r="E2924" s="137">
        <v>33279</v>
      </c>
      <c r="F2924" s="137" t="s">
        <v>5</v>
      </c>
      <c r="G2924" s="137" t="s">
        <v>28</v>
      </c>
      <c r="H2924" s="137" t="s">
        <v>368</v>
      </c>
      <c r="I2924" s="137">
        <v>511618083</v>
      </c>
      <c r="J2924" s="137" t="s">
        <v>180</v>
      </c>
      <c r="K2924" s="21">
        <v>46144.430289351854</v>
      </c>
      <c r="L2924" s="21">
        <v>46146.828923611109</v>
      </c>
      <c r="M2924" s="137" t="s">
        <v>347</v>
      </c>
      <c r="N2924" s="137" t="s">
        <v>349</v>
      </c>
      <c r="O2924" s="137" t="s">
        <v>39</v>
      </c>
      <c r="P2924" s="137">
        <v>0</v>
      </c>
      <c r="Q2924" s="137" t="s">
        <v>191</v>
      </c>
      <c r="R2924" s="137" t="s">
        <v>342</v>
      </c>
    </row>
    <row r="2925" spans="1:19" s="137" customFormat="1">
      <c r="A2925" s="137" t="s">
        <v>186</v>
      </c>
      <c r="B2925" s="137" t="s">
        <v>120</v>
      </c>
      <c r="C2925" s="137" t="s">
        <v>186</v>
      </c>
      <c r="D2925" s="137" t="s">
        <v>311</v>
      </c>
      <c r="E2925" s="137">
        <v>33279</v>
      </c>
      <c r="F2925" s="137" t="s">
        <v>5</v>
      </c>
      <c r="G2925" s="137" t="s">
        <v>28</v>
      </c>
      <c r="H2925" s="137" t="s">
        <v>368</v>
      </c>
      <c r="I2925" s="137">
        <v>511618083</v>
      </c>
      <c r="J2925" s="137" t="s">
        <v>180</v>
      </c>
      <c r="K2925" s="21">
        <v>46144.430289351854</v>
      </c>
      <c r="L2925" s="21">
        <v>46146.828923611109</v>
      </c>
      <c r="M2925" s="137" t="s">
        <v>347</v>
      </c>
      <c r="N2925" s="137" t="s">
        <v>329</v>
      </c>
      <c r="O2925" s="137" t="s">
        <v>35</v>
      </c>
      <c r="P2925" s="137">
        <v>0</v>
      </c>
      <c r="Q2925" s="137" t="s">
        <v>191</v>
      </c>
      <c r="R2925" s="137" t="s">
        <v>342</v>
      </c>
    </row>
    <row r="2926" spans="1:19" s="137" customFormat="1">
      <c r="A2926" s="137" t="s">
        <v>186</v>
      </c>
      <c r="B2926" s="137" t="s">
        <v>120</v>
      </c>
      <c r="C2926" s="137" t="s">
        <v>186</v>
      </c>
      <c r="D2926" s="137" t="s">
        <v>311</v>
      </c>
      <c r="E2926" s="137">
        <v>33279</v>
      </c>
      <c r="F2926" s="137" t="s">
        <v>5</v>
      </c>
      <c r="G2926" s="137" t="s">
        <v>28</v>
      </c>
      <c r="H2926" s="137" t="s">
        <v>368</v>
      </c>
      <c r="I2926" s="137">
        <v>511618083</v>
      </c>
      <c r="J2926" s="137" t="s">
        <v>180</v>
      </c>
      <c r="K2926" s="21">
        <v>46144.430289351854</v>
      </c>
      <c r="L2926" s="21">
        <v>46146.828923611109</v>
      </c>
      <c r="M2926" s="137" t="s">
        <v>347</v>
      </c>
      <c r="N2926" s="137" t="s">
        <v>194</v>
      </c>
      <c r="O2926" s="137" t="s">
        <v>41</v>
      </c>
      <c r="P2926" s="137">
        <v>0</v>
      </c>
      <c r="Q2926" s="137" t="s">
        <v>191</v>
      </c>
      <c r="R2926" s="137" t="s">
        <v>342</v>
      </c>
    </row>
    <row r="2927" spans="1:19" s="137" customFormat="1">
      <c r="A2927" s="137" t="s">
        <v>186</v>
      </c>
      <c r="B2927" s="137" t="s">
        <v>120</v>
      </c>
      <c r="C2927" s="137" t="s">
        <v>186</v>
      </c>
      <c r="D2927" s="137" t="s">
        <v>311</v>
      </c>
      <c r="E2927" s="137">
        <v>33279</v>
      </c>
      <c r="F2927" s="137" t="s">
        <v>5</v>
      </c>
      <c r="G2927" s="137" t="s">
        <v>28</v>
      </c>
      <c r="H2927" s="137" t="s">
        <v>368</v>
      </c>
      <c r="I2927" s="137">
        <v>511618083</v>
      </c>
      <c r="J2927" s="137" t="s">
        <v>180</v>
      </c>
      <c r="K2927" s="21">
        <v>46144.430289351854</v>
      </c>
      <c r="L2927" s="21">
        <v>46146.828923611109</v>
      </c>
      <c r="M2927" s="137" t="s">
        <v>347</v>
      </c>
      <c r="N2927" s="137" t="s">
        <v>350</v>
      </c>
      <c r="O2927" s="137" t="s">
        <v>39</v>
      </c>
      <c r="P2927" s="137">
        <v>0</v>
      </c>
      <c r="Q2927" s="137" t="s">
        <v>191</v>
      </c>
      <c r="R2927" s="137" t="s">
        <v>342</v>
      </c>
    </row>
    <row r="2928" spans="1:19" s="137" customFormat="1">
      <c r="A2928" s="137" t="s">
        <v>186</v>
      </c>
      <c r="B2928" s="137" t="s">
        <v>120</v>
      </c>
      <c r="C2928" s="137" t="s">
        <v>186</v>
      </c>
      <c r="D2928" s="137" t="s">
        <v>311</v>
      </c>
      <c r="E2928" s="137">
        <v>33279</v>
      </c>
      <c r="F2928" s="137" t="s">
        <v>5</v>
      </c>
      <c r="G2928" s="137" t="s">
        <v>28</v>
      </c>
      <c r="H2928" s="137" t="s">
        <v>368</v>
      </c>
      <c r="I2928" s="137">
        <v>511618083</v>
      </c>
      <c r="J2928" s="137" t="s">
        <v>180</v>
      </c>
      <c r="K2928" s="21">
        <v>46144.430289351854</v>
      </c>
      <c r="L2928" s="21">
        <v>46146.828923611109</v>
      </c>
      <c r="M2928" s="137" t="s">
        <v>347</v>
      </c>
      <c r="N2928" s="137" t="s">
        <v>195</v>
      </c>
      <c r="O2928" s="137" t="s">
        <v>41</v>
      </c>
      <c r="P2928" s="137">
        <v>0</v>
      </c>
      <c r="Q2928" s="137" t="s">
        <v>191</v>
      </c>
      <c r="R2928" s="137" t="s">
        <v>342</v>
      </c>
    </row>
    <row r="2929" spans="1:18" s="137" customFormat="1">
      <c r="A2929" s="137" t="s">
        <v>186</v>
      </c>
      <c r="B2929" s="137" t="s">
        <v>120</v>
      </c>
      <c r="C2929" s="137" t="s">
        <v>186</v>
      </c>
      <c r="D2929" s="137" t="s">
        <v>311</v>
      </c>
      <c r="E2929" s="137">
        <v>33279</v>
      </c>
      <c r="F2929" s="137" t="s">
        <v>5</v>
      </c>
      <c r="G2929" s="137" t="s">
        <v>28</v>
      </c>
      <c r="H2929" s="137" t="s">
        <v>368</v>
      </c>
      <c r="I2929" s="137">
        <v>511618083</v>
      </c>
      <c r="J2929" s="137" t="s">
        <v>180</v>
      </c>
      <c r="K2929" s="21">
        <v>46144.430289351854</v>
      </c>
      <c r="L2929" s="21">
        <v>46146.828923611109</v>
      </c>
      <c r="M2929" s="137" t="s">
        <v>347</v>
      </c>
      <c r="N2929" s="137" t="s">
        <v>351</v>
      </c>
      <c r="O2929" s="137" t="s">
        <v>35</v>
      </c>
      <c r="P2929" s="137">
        <v>0</v>
      </c>
      <c r="Q2929" s="137" t="s">
        <v>191</v>
      </c>
      <c r="R2929" s="137" t="s">
        <v>342</v>
      </c>
    </row>
    <row r="2930" spans="1:18" s="137" customFormat="1">
      <c r="A2930" s="137" t="s">
        <v>186</v>
      </c>
      <c r="B2930" s="137" t="s">
        <v>120</v>
      </c>
      <c r="C2930" s="137" t="s">
        <v>186</v>
      </c>
      <c r="D2930" s="137" t="s">
        <v>311</v>
      </c>
      <c r="E2930" s="137">
        <v>33279</v>
      </c>
      <c r="F2930" s="137" t="s">
        <v>5</v>
      </c>
      <c r="G2930" s="137" t="s">
        <v>28</v>
      </c>
      <c r="H2930" s="137" t="s">
        <v>368</v>
      </c>
      <c r="I2930" s="137">
        <v>511618083</v>
      </c>
      <c r="J2930" s="137" t="s">
        <v>180</v>
      </c>
      <c r="K2930" s="21">
        <v>46144.430289351854</v>
      </c>
      <c r="L2930" s="21">
        <v>46146.828923611109</v>
      </c>
      <c r="M2930" s="137" t="s">
        <v>347</v>
      </c>
      <c r="N2930" s="137" t="s">
        <v>196</v>
      </c>
      <c r="O2930" s="137" t="s">
        <v>41</v>
      </c>
      <c r="P2930" s="137">
        <v>0</v>
      </c>
      <c r="Q2930" s="137" t="s">
        <v>191</v>
      </c>
      <c r="R2930" s="137" t="s">
        <v>342</v>
      </c>
    </row>
    <row r="2931" spans="1:18" s="137" customFormat="1">
      <c r="A2931" s="137" t="s">
        <v>186</v>
      </c>
      <c r="B2931" s="137" t="s">
        <v>120</v>
      </c>
      <c r="C2931" s="137" t="s">
        <v>186</v>
      </c>
      <c r="D2931" s="137" t="s">
        <v>311</v>
      </c>
      <c r="E2931" s="137">
        <v>33279</v>
      </c>
      <c r="F2931" s="137" t="s">
        <v>5</v>
      </c>
      <c r="G2931" s="137" t="s">
        <v>28</v>
      </c>
      <c r="H2931" s="137" t="s">
        <v>368</v>
      </c>
      <c r="I2931" s="137">
        <v>511618083</v>
      </c>
      <c r="J2931" s="137" t="s">
        <v>180</v>
      </c>
      <c r="K2931" s="21">
        <v>46144.430289351854</v>
      </c>
      <c r="L2931" s="21">
        <v>46146.828923611109</v>
      </c>
      <c r="M2931" s="137" t="s">
        <v>352</v>
      </c>
      <c r="N2931" s="137" t="s">
        <v>352</v>
      </c>
      <c r="O2931" s="137" t="s">
        <v>35</v>
      </c>
      <c r="P2931" s="137">
        <v>0</v>
      </c>
      <c r="Q2931" s="137" t="s">
        <v>191</v>
      </c>
      <c r="R2931" s="137" t="s">
        <v>342</v>
      </c>
    </row>
    <row r="2932" spans="1:18" s="137" customFormat="1">
      <c r="A2932" s="137" t="s">
        <v>186</v>
      </c>
      <c r="B2932" s="137" t="s">
        <v>120</v>
      </c>
      <c r="C2932" s="137" t="s">
        <v>186</v>
      </c>
      <c r="D2932" s="137" t="s">
        <v>311</v>
      </c>
      <c r="E2932" s="137">
        <v>33279</v>
      </c>
      <c r="F2932" s="137" t="s">
        <v>5</v>
      </c>
      <c r="G2932" s="137" t="s">
        <v>28</v>
      </c>
      <c r="H2932" s="137" t="s">
        <v>368</v>
      </c>
      <c r="I2932" s="137">
        <v>511618083</v>
      </c>
      <c r="J2932" s="137" t="s">
        <v>180</v>
      </c>
      <c r="K2932" s="21">
        <v>46144.430289351854</v>
      </c>
      <c r="L2932" s="21">
        <v>46146.828923611109</v>
      </c>
      <c r="M2932" s="137" t="s">
        <v>353</v>
      </c>
      <c r="N2932" s="137" t="s">
        <v>197</v>
      </c>
      <c r="O2932" s="137" t="s">
        <v>41</v>
      </c>
      <c r="P2932" s="137">
        <v>0</v>
      </c>
      <c r="Q2932" s="137" t="s">
        <v>191</v>
      </c>
      <c r="R2932" s="137" t="s">
        <v>342</v>
      </c>
    </row>
    <row r="2933" spans="1:18" s="137" customFormat="1">
      <c r="A2933" s="137" t="s">
        <v>186</v>
      </c>
      <c r="B2933" s="137" t="s">
        <v>120</v>
      </c>
      <c r="C2933" s="137" t="s">
        <v>186</v>
      </c>
      <c r="D2933" s="137" t="s">
        <v>311</v>
      </c>
      <c r="E2933" s="137">
        <v>33279</v>
      </c>
      <c r="F2933" s="137" t="s">
        <v>5</v>
      </c>
      <c r="G2933" s="137" t="s">
        <v>28</v>
      </c>
      <c r="H2933" s="137" t="s">
        <v>368</v>
      </c>
      <c r="I2933" s="137">
        <v>511618083</v>
      </c>
      <c r="J2933" s="137" t="s">
        <v>180</v>
      </c>
      <c r="K2933" s="21">
        <v>46144.430289351854</v>
      </c>
      <c r="L2933" s="21">
        <v>46146.828923611109</v>
      </c>
      <c r="M2933" s="137" t="s">
        <v>353</v>
      </c>
      <c r="N2933" s="137" t="s">
        <v>330</v>
      </c>
      <c r="O2933" s="137" t="s">
        <v>41</v>
      </c>
      <c r="P2933" s="137">
        <v>0</v>
      </c>
      <c r="Q2933" s="137" t="s">
        <v>191</v>
      </c>
      <c r="R2933" s="137" t="s">
        <v>342</v>
      </c>
    </row>
    <row r="2934" spans="1:18" s="137" customFormat="1">
      <c r="A2934" s="137" t="s">
        <v>186</v>
      </c>
      <c r="B2934" s="137" t="s">
        <v>120</v>
      </c>
      <c r="C2934" s="137" t="s">
        <v>186</v>
      </c>
      <c r="D2934" s="137" t="s">
        <v>311</v>
      </c>
      <c r="E2934" s="137">
        <v>33279</v>
      </c>
      <c r="F2934" s="137" t="s">
        <v>5</v>
      </c>
      <c r="G2934" s="137" t="s">
        <v>28</v>
      </c>
      <c r="H2934" s="137" t="s">
        <v>368</v>
      </c>
      <c r="I2934" s="137">
        <v>511618083</v>
      </c>
      <c r="J2934" s="137" t="s">
        <v>180</v>
      </c>
      <c r="K2934" s="21">
        <v>46144.430289351854</v>
      </c>
      <c r="L2934" s="21">
        <v>46146.828923611109</v>
      </c>
      <c r="M2934" s="137" t="s">
        <v>353</v>
      </c>
      <c r="N2934" s="137" t="s">
        <v>354</v>
      </c>
      <c r="O2934" s="137" t="s">
        <v>39</v>
      </c>
      <c r="P2934" s="137">
        <v>0</v>
      </c>
      <c r="Q2934" s="137" t="s">
        <v>191</v>
      </c>
      <c r="R2934" s="137" t="s">
        <v>342</v>
      </c>
    </row>
    <row r="2935" spans="1:18" s="137" customFormat="1">
      <c r="A2935" s="137" t="s">
        <v>186</v>
      </c>
      <c r="B2935" s="137" t="s">
        <v>120</v>
      </c>
      <c r="C2935" s="137" t="s">
        <v>186</v>
      </c>
      <c r="D2935" s="137" t="s">
        <v>311</v>
      </c>
      <c r="E2935" s="137">
        <v>33279</v>
      </c>
      <c r="F2935" s="137" t="s">
        <v>5</v>
      </c>
      <c r="G2935" s="137" t="s">
        <v>28</v>
      </c>
      <c r="H2935" s="137" t="s">
        <v>368</v>
      </c>
      <c r="I2935" s="137">
        <v>511618083</v>
      </c>
      <c r="J2935" s="137" t="s">
        <v>180</v>
      </c>
      <c r="K2935" s="21">
        <v>46144.430289351854</v>
      </c>
      <c r="L2935" s="21">
        <v>46146.828923611109</v>
      </c>
      <c r="M2935" s="137" t="s">
        <v>353</v>
      </c>
      <c r="N2935" s="137" t="s">
        <v>355</v>
      </c>
      <c r="O2935" s="137" t="s">
        <v>35</v>
      </c>
      <c r="P2935" s="137">
        <v>0</v>
      </c>
      <c r="Q2935" s="137" t="s">
        <v>191</v>
      </c>
      <c r="R2935" s="137" t="s">
        <v>342</v>
      </c>
    </row>
    <row r="2936" spans="1:18" s="137" customFormat="1">
      <c r="A2936" s="137" t="s">
        <v>186</v>
      </c>
      <c r="B2936" s="137" t="s">
        <v>120</v>
      </c>
      <c r="C2936" s="137" t="s">
        <v>186</v>
      </c>
      <c r="D2936" s="137" t="s">
        <v>311</v>
      </c>
      <c r="E2936" s="137">
        <v>33279</v>
      </c>
      <c r="F2936" s="137" t="s">
        <v>5</v>
      </c>
      <c r="G2936" s="137" t="s">
        <v>28</v>
      </c>
      <c r="H2936" s="137" t="s">
        <v>368</v>
      </c>
      <c r="I2936" s="137">
        <v>511618083</v>
      </c>
      <c r="J2936" s="137" t="s">
        <v>180</v>
      </c>
      <c r="K2936" s="21">
        <v>46144.430289351854</v>
      </c>
      <c r="L2936" s="21">
        <v>46146.828923611109</v>
      </c>
      <c r="M2936" s="137" t="s">
        <v>353</v>
      </c>
      <c r="N2936" s="137" t="s">
        <v>356</v>
      </c>
      <c r="O2936" s="137" t="s">
        <v>39</v>
      </c>
      <c r="P2936" s="137">
        <v>0</v>
      </c>
      <c r="Q2936" s="137" t="s">
        <v>191</v>
      </c>
      <c r="R2936" s="137" t="s">
        <v>342</v>
      </c>
    </row>
    <row r="2937" spans="1:18" s="137" customFormat="1">
      <c r="A2937" s="137" t="s">
        <v>186</v>
      </c>
      <c r="B2937" s="137" t="s">
        <v>120</v>
      </c>
      <c r="C2937" s="137" t="s">
        <v>186</v>
      </c>
      <c r="D2937" s="137" t="s">
        <v>311</v>
      </c>
      <c r="E2937" s="137">
        <v>33279</v>
      </c>
      <c r="F2937" s="137" t="s">
        <v>5</v>
      </c>
      <c r="G2937" s="137" t="s">
        <v>28</v>
      </c>
      <c r="H2937" s="137" t="s">
        <v>368</v>
      </c>
      <c r="I2937" s="137">
        <v>511618083</v>
      </c>
      <c r="J2937" s="137" t="s">
        <v>180</v>
      </c>
      <c r="K2937" s="21">
        <v>46144.430289351854</v>
      </c>
      <c r="L2937" s="21">
        <v>46146.828923611109</v>
      </c>
      <c r="M2937" s="137" t="s">
        <v>353</v>
      </c>
      <c r="N2937" s="137" t="s">
        <v>357</v>
      </c>
      <c r="O2937" s="137" t="s">
        <v>39</v>
      </c>
      <c r="P2937" s="137">
        <v>0</v>
      </c>
      <c r="Q2937" s="137" t="s">
        <v>191</v>
      </c>
      <c r="R2937" s="137" t="s">
        <v>342</v>
      </c>
    </row>
    <row r="2938" spans="1:18" s="137" customFormat="1">
      <c r="A2938" s="137" t="s">
        <v>186</v>
      </c>
      <c r="B2938" s="137" t="s">
        <v>120</v>
      </c>
      <c r="C2938" s="137" t="s">
        <v>186</v>
      </c>
      <c r="D2938" s="137" t="s">
        <v>311</v>
      </c>
      <c r="E2938" s="137">
        <v>33279</v>
      </c>
      <c r="F2938" s="137" t="s">
        <v>5</v>
      </c>
      <c r="G2938" s="137" t="s">
        <v>28</v>
      </c>
      <c r="H2938" s="137" t="s">
        <v>368</v>
      </c>
      <c r="I2938" s="137">
        <v>511618083</v>
      </c>
      <c r="J2938" s="137" t="s">
        <v>180</v>
      </c>
      <c r="K2938" s="21">
        <v>46144.430289351854</v>
      </c>
      <c r="L2938" s="21">
        <v>46146.828923611109</v>
      </c>
      <c r="M2938" s="137" t="s">
        <v>358</v>
      </c>
      <c r="N2938" s="137" t="s">
        <v>359</v>
      </c>
      <c r="O2938" s="137" t="s">
        <v>39</v>
      </c>
      <c r="P2938" s="137">
        <v>0</v>
      </c>
      <c r="Q2938" s="137" t="s">
        <v>191</v>
      </c>
      <c r="R2938" s="137" t="s">
        <v>342</v>
      </c>
    </row>
    <row r="2939" spans="1:18" s="137" customFormat="1">
      <c r="A2939" s="137" t="s">
        <v>186</v>
      </c>
      <c r="B2939" s="137" t="s">
        <v>120</v>
      </c>
      <c r="C2939" s="137" t="s">
        <v>186</v>
      </c>
      <c r="D2939" s="137" t="s">
        <v>311</v>
      </c>
      <c r="E2939" s="137">
        <v>33279</v>
      </c>
      <c r="F2939" s="137" t="s">
        <v>5</v>
      </c>
      <c r="G2939" s="137" t="s">
        <v>28</v>
      </c>
      <c r="H2939" s="137" t="s">
        <v>368</v>
      </c>
      <c r="I2939" s="137">
        <v>511618083</v>
      </c>
      <c r="J2939" s="137" t="s">
        <v>180</v>
      </c>
      <c r="K2939" s="21">
        <v>46144.430289351854</v>
      </c>
      <c r="L2939" s="21">
        <v>46146.828923611109</v>
      </c>
      <c r="M2939" s="137" t="s">
        <v>358</v>
      </c>
      <c r="N2939" s="137" t="s">
        <v>360</v>
      </c>
      <c r="O2939" s="137" t="s">
        <v>35</v>
      </c>
      <c r="P2939" s="137">
        <v>0</v>
      </c>
      <c r="Q2939" s="137" t="s">
        <v>191</v>
      </c>
      <c r="R2939" s="137" t="s">
        <v>342</v>
      </c>
    </row>
    <row r="2940" spans="1:18" s="137" customFormat="1">
      <c r="A2940" s="137" t="s">
        <v>186</v>
      </c>
      <c r="B2940" s="137" t="s">
        <v>120</v>
      </c>
      <c r="C2940" s="137" t="s">
        <v>186</v>
      </c>
      <c r="D2940" s="137" t="s">
        <v>311</v>
      </c>
      <c r="E2940" s="137">
        <v>33279</v>
      </c>
      <c r="F2940" s="137" t="s">
        <v>5</v>
      </c>
      <c r="G2940" s="137" t="s">
        <v>28</v>
      </c>
      <c r="H2940" s="137" t="s">
        <v>368</v>
      </c>
      <c r="I2940" s="137">
        <v>511618083</v>
      </c>
      <c r="J2940" s="137" t="s">
        <v>180</v>
      </c>
      <c r="K2940" s="21">
        <v>46144.430289351854</v>
      </c>
      <c r="L2940" s="21">
        <v>46146.828923611109</v>
      </c>
      <c r="M2940" s="137" t="s">
        <v>358</v>
      </c>
      <c r="N2940" s="137" t="s">
        <v>361</v>
      </c>
      <c r="O2940" s="137" t="s">
        <v>41</v>
      </c>
      <c r="P2940" s="137">
        <v>0</v>
      </c>
      <c r="Q2940" s="137" t="s">
        <v>191</v>
      </c>
      <c r="R2940" s="137" t="s">
        <v>342</v>
      </c>
    </row>
    <row r="2941" spans="1:18" s="137" customFormat="1">
      <c r="A2941" s="137" t="s">
        <v>186</v>
      </c>
      <c r="B2941" s="137" t="s">
        <v>120</v>
      </c>
      <c r="C2941" s="137" t="s">
        <v>186</v>
      </c>
      <c r="D2941" s="137" t="s">
        <v>311</v>
      </c>
      <c r="E2941" s="137">
        <v>33279</v>
      </c>
      <c r="F2941" s="137" t="s">
        <v>5</v>
      </c>
      <c r="G2941" s="137" t="s">
        <v>28</v>
      </c>
      <c r="H2941" s="137" t="s">
        <v>368</v>
      </c>
      <c r="I2941" s="137">
        <v>511618083</v>
      </c>
      <c r="J2941" s="137" t="s">
        <v>180</v>
      </c>
      <c r="K2941" s="21">
        <v>46144.430289351854</v>
      </c>
      <c r="L2941" s="21">
        <v>46146.828923611109</v>
      </c>
      <c r="M2941" s="137" t="s">
        <v>362</v>
      </c>
      <c r="N2941" s="137" t="s">
        <v>363</v>
      </c>
      <c r="O2941" s="137" t="s">
        <v>37</v>
      </c>
      <c r="P2941" s="137">
        <v>0</v>
      </c>
      <c r="Q2941" s="137" t="s">
        <v>191</v>
      </c>
      <c r="R2941" s="137" t="s">
        <v>342</v>
      </c>
    </row>
    <row r="2942" spans="1:18" s="137" customFormat="1">
      <c r="A2942" s="137" t="s">
        <v>186</v>
      </c>
      <c r="B2942" s="137" t="s">
        <v>120</v>
      </c>
      <c r="C2942" s="137" t="s">
        <v>186</v>
      </c>
      <c r="D2942" s="137" t="s">
        <v>311</v>
      </c>
      <c r="E2942" s="137">
        <v>33279</v>
      </c>
      <c r="F2942" s="137" t="s">
        <v>5</v>
      </c>
      <c r="G2942" s="137" t="s">
        <v>28</v>
      </c>
      <c r="H2942" s="137" t="s">
        <v>368</v>
      </c>
      <c r="I2942" s="137">
        <v>511618083</v>
      </c>
      <c r="J2942" s="137" t="s">
        <v>180</v>
      </c>
      <c r="K2942" s="21">
        <v>46144.430289351854</v>
      </c>
      <c r="L2942" s="21">
        <v>46146.828923611109</v>
      </c>
      <c r="M2942" s="137" t="s">
        <v>364</v>
      </c>
      <c r="N2942" s="137" t="s">
        <v>365</v>
      </c>
      <c r="O2942" s="137" t="s">
        <v>35</v>
      </c>
      <c r="P2942" s="137">
        <v>0</v>
      </c>
      <c r="Q2942" s="137" t="s">
        <v>191</v>
      </c>
      <c r="R2942" s="137" t="s">
        <v>342</v>
      </c>
    </row>
    <row r="2943" spans="1:18" s="137" customFormat="1">
      <c r="A2943" s="137" t="s">
        <v>186</v>
      </c>
      <c r="B2943" s="137" t="s">
        <v>120</v>
      </c>
      <c r="C2943" s="137" t="s">
        <v>186</v>
      </c>
      <c r="D2943" s="137" t="s">
        <v>311</v>
      </c>
      <c r="E2943" s="137">
        <v>33279</v>
      </c>
      <c r="F2943" s="137" t="s">
        <v>5</v>
      </c>
      <c r="G2943" s="137" t="s">
        <v>28</v>
      </c>
      <c r="H2943" s="137" t="s">
        <v>368</v>
      </c>
      <c r="I2943" s="137">
        <v>511618083</v>
      </c>
      <c r="J2943" s="137" t="s">
        <v>180</v>
      </c>
      <c r="K2943" s="21">
        <v>46144.430289351854</v>
      </c>
      <c r="L2943" s="21">
        <v>46146.828923611109</v>
      </c>
      <c r="M2943" s="137" t="s">
        <v>364</v>
      </c>
      <c r="N2943" s="137" t="s">
        <v>366</v>
      </c>
      <c r="O2943" s="137" t="s">
        <v>35</v>
      </c>
      <c r="P2943" s="137">
        <v>0</v>
      </c>
      <c r="Q2943" s="137" t="s">
        <v>191</v>
      </c>
      <c r="R2943" s="137" t="s">
        <v>342</v>
      </c>
    </row>
    <row r="2944" spans="1:18" s="137" customFormat="1">
      <c r="A2944" s="137" t="s">
        <v>186</v>
      </c>
      <c r="B2944" s="137" t="s">
        <v>120</v>
      </c>
      <c r="C2944" s="137" t="s">
        <v>186</v>
      </c>
      <c r="D2944" s="137" t="s">
        <v>311</v>
      </c>
      <c r="E2944" s="137">
        <v>33279</v>
      </c>
      <c r="F2944" s="137" t="s">
        <v>5</v>
      </c>
      <c r="G2944" s="137" t="s">
        <v>28</v>
      </c>
      <c r="H2944" s="137" t="s">
        <v>368</v>
      </c>
      <c r="I2944" s="137">
        <v>511618083</v>
      </c>
      <c r="J2944" s="137" t="s">
        <v>180</v>
      </c>
      <c r="K2944" s="21">
        <v>46144.430289351854</v>
      </c>
      <c r="L2944" s="21">
        <v>46146.828923611109</v>
      </c>
      <c r="M2944" s="137" t="s">
        <v>364</v>
      </c>
      <c r="N2944" s="137" t="s">
        <v>367</v>
      </c>
      <c r="O2944" s="137" t="s">
        <v>41</v>
      </c>
      <c r="P2944" s="137">
        <v>0</v>
      </c>
      <c r="Q2944" s="137" t="s">
        <v>191</v>
      </c>
      <c r="R2944" s="137" t="s">
        <v>342</v>
      </c>
    </row>
    <row r="2945" spans="1:18" s="137" customFormat="1">
      <c r="A2945" s="137" t="s">
        <v>186</v>
      </c>
      <c r="B2945" s="137" t="s">
        <v>120</v>
      </c>
      <c r="C2945" s="137" t="s">
        <v>186</v>
      </c>
      <c r="D2945" s="137" t="s">
        <v>373</v>
      </c>
      <c r="E2945" s="137">
        <v>32961</v>
      </c>
      <c r="F2945" s="137" t="s">
        <v>5</v>
      </c>
      <c r="G2945" s="137" t="s">
        <v>28</v>
      </c>
      <c r="H2945" s="137" t="s">
        <v>368</v>
      </c>
      <c r="I2945" s="137">
        <v>511789386</v>
      </c>
      <c r="J2945" s="137" t="s">
        <v>180</v>
      </c>
      <c r="K2945" s="21">
        <v>46146.426620370374</v>
      </c>
      <c r="L2945" s="21">
        <v>46147.78497685185</v>
      </c>
      <c r="M2945" s="137" t="s">
        <v>287</v>
      </c>
      <c r="N2945" s="137" t="s">
        <v>287</v>
      </c>
      <c r="O2945" s="137" t="s">
        <v>35</v>
      </c>
      <c r="P2945" s="137">
        <v>0</v>
      </c>
      <c r="Q2945" s="137" t="s">
        <v>191</v>
      </c>
      <c r="R2945" s="137" t="s">
        <v>342</v>
      </c>
    </row>
    <row r="2946" spans="1:18" s="137" customFormat="1">
      <c r="A2946" s="137" t="s">
        <v>186</v>
      </c>
      <c r="B2946" s="137" t="s">
        <v>120</v>
      </c>
      <c r="C2946" s="137" t="s">
        <v>186</v>
      </c>
      <c r="D2946" s="137" t="s">
        <v>373</v>
      </c>
      <c r="E2946" s="137">
        <v>32961</v>
      </c>
      <c r="F2946" s="137" t="s">
        <v>5</v>
      </c>
      <c r="G2946" s="137" t="s">
        <v>28</v>
      </c>
      <c r="H2946" s="137" t="s">
        <v>368</v>
      </c>
      <c r="I2946" s="137">
        <v>511789386</v>
      </c>
      <c r="J2946" s="137" t="s">
        <v>180</v>
      </c>
      <c r="K2946" s="21">
        <v>46146.426620370374</v>
      </c>
      <c r="L2946" s="21">
        <v>46147.78497685185</v>
      </c>
      <c r="M2946" s="137" t="s">
        <v>343</v>
      </c>
      <c r="N2946" s="137" t="s">
        <v>288</v>
      </c>
      <c r="O2946" s="137" t="s">
        <v>39</v>
      </c>
      <c r="P2946" s="137">
        <v>0</v>
      </c>
      <c r="Q2946" s="137" t="s">
        <v>191</v>
      </c>
      <c r="R2946" s="137" t="s">
        <v>342</v>
      </c>
    </row>
    <row r="2947" spans="1:18" s="137" customFormat="1">
      <c r="A2947" s="137" t="s">
        <v>186</v>
      </c>
      <c r="B2947" s="137" t="s">
        <v>120</v>
      </c>
      <c r="C2947" s="137" t="s">
        <v>186</v>
      </c>
      <c r="D2947" s="137" t="s">
        <v>373</v>
      </c>
      <c r="E2947" s="137">
        <v>32961</v>
      </c>
      <c r="F2947" s="137" t="s">
        <v>5</v>
      </c>
      <c r="G2947" s="137" t="s">
        <v>28</v>
      </c>
      <c r="H2947" s="137" t="s">
        <v>368</v>
      </c>
      <c r="I2947" s="137">
        <v>511789386</v>
      </c>
      <c r="J2947" s="137" t="s">
        <v>180</v>
      </c>
      <c r="K2947" s="21">
        <v>46146.426620370374</v>
      </c>
      <c r="L2947" s="21">
        <v>46147.78497685185</v>
      </c>
      <c r="M2947" s="137" t="s">
        <v>343</v>
      </c>
      <c r="N2947" s="137" t="s">
        <v>193</v>
      </c>
      <c r="O2947" s="137" t="s">
        <v>35</v>
      </c>
      <c r="P2947" s="137">
        <v>0</v>
      </c>
      <c r="Q2947" s="137" t="s">
        <v>191</v>
      </c>
      <c r="R2947" s="137" t="s">
        <v>342</v>
      </c>
    </row>
    <row r="2948" spans="1:18" s="137" customFormat="1">
      <c r="A2948" s="137" t="s">
        <v>186</v>
      </c>
      <c r="B2948" s="137" t="s">
        <v>120</v>
      </c>
      <c r="C2948" s="137" t="s">
        <v>186</v>
      </c>
      <c r="D2948" s="137" t="s">
        <v>373</v>
      </c>
      <c r="E2948" s="137">
        <v>32961</v>
      </c>
      <c r="F2948" s="137" t="s">
        <v>5</v>
      </c>
      <c r="G2948" s="137" t="s">
        <v>28</v>
      </c>
      <c r="H2948" s="137" t="s">
        <v>368</v>
      </c>
      <c r="I2948" s="137">
        <v>511789386</v>
      </c>
      <c r="J2948" s="137" t="s">
        <v>180</v>
      </c>
      <c r="K2948" s="21">
        <v>46146.426620370374</v>
      </c>
      <c r="L2948" s="21">
        <v>46147.78497685185</v>
      </c>
      <c r="M2948" s="137" t="s">
        <v>344</v>
      </c>
      <c r="N2948" s="137" t="s">
        <v>345</v>
      </c>
      <c r="O2948" s="137" t="s">
        <v>39</v>
      </c>
      <c r="P2948" s="137">
        <v>0</v>
      </c>
      <c r="Q2948" s="137" t="s">
        <v>191</v>
      </c>
      <c r="R2948" s="137" t="s">
        <v>342</v>
      </c>
    </row>
    <row r="2949" spans="1:18" s="137" customFormat="1">
      <c r="A2949" s="137" t="s">
        <v>186</v>
      </c>
      <c r="B2949" s="137" t="s">
        <v>120</v>
      </c>
      <c r="C2949" s="137" t="s">
        <v>186</v>
      </c>
      <c r="D2949" s="137" t="s">
        <v>373</v>
      </c>
      <c r="E2949" s="137">
        <v>32961</v>
      </c>
      <c r="F2949" s="137" t="s">
        <v>5</v>
      </c>
      <c r="G2949" s="137" t="s">
        <v>28</v>
      </c>
      <c r="H2949" s="137" t="s">
        <v>368</v>
      </c>
      <c r="I2949" s="137">
        <v>511789386</v>
      </c>
      <c r="J2949" s="137" t="s">
        <v>180</v>
      </c>
      <c r="K2949" s="21">
        <v>46146.426620370374</v>
      </c>
      <c r="L2949" s="21">
        <v>46147.78497685185</v>
      </c>
      <c r="M2949" s="137" t="s">
        <v>344</v>
      </c>
      <c r="N2949" s="137" t="s">
        <v>346</v>
      </c>
      <c r="O2949" s="137" t="s">
        <v>39</v>
      </c>
      <c r="P2949" s="137">
        <v>0</v>
      </c>
      <c r="Q2949" s="137" t="s">
        <v>191</v>
      </c>
      <c r="R2949" s="137" t="s">
        <v>342</v>
      </c>
    </row>
    <row r="2950" spans="1:18" s="137" customFormat="1">
      <c r="A2950" s="137" t="s">
        <v>186</v>
      </c>
      <c r="B2950" s="137" t="s">
        <v>120</v>
      </c>
      <c r="C2950" s="137" t="s">
        <v>186</v>
      </c>
      <c r="D2950" s="137" t="s">
        <v>373</v>
      </c>
      <c r="E2950" s="137">
        <v>32961</v>
      </c>
      <c r="F2950" s="137" t="s">
        <v>5</v>
      </c>
      <c r="G2950" s="137" t="s">
        <v>28</v>
      </c>
      <c r="H2950" s="137" t="s">
        <v>368</v>
      </c>
      <c r="I2950" s="137">
        <v>511789386</v>
      </c>
      <c r="J2950" s="137" t="s">
        <v>180</v>
      </c>
      <c r="K2950" s="21">
        <v>46146.426620370374</v>
      </c>
      <c r="L2950" s="21">
        <v>46147.78497685185</v>
      </c>
      <c r="M2950" s="137" t="s">
        <v>347</v>
      </c>
      <c r="N2950" s="137" t="s">
        <v>348</v>
      </c>
      <c r="O2950" s="137" t="s">
        <v>41</v>
      </c>
      <c r="P2950" s="137">
        <v>0</v>
      </c>
      <c r="Q2950" s="137" t="s">
        <v>191</v>
      </c>
      <c r="R2950" s="137" t="s">
        <v>342</v>
      </c>
    </row>
    <row r="2951" spans="1:18" s="137" customFormat="1">
      <c r="A2951" s="137" t="s">
        <v>186</v>
      </c>
      <c r="B2951" s="137" t="s">
        <v>120</v>
      </c>
      <c r="C2951" s="137" t="s">
        <v>186</v>
      </c>
      <c r="D2951" s="137" t="s">
        <v>373</v>
      </c>
      <c r="E2951" s="137">
        <v>32961</v>
      </c>
      <c r="F2951" s="137" t="s">
        <v>5</v>
      </c>
      <c r="G2951" s="137" t="s">
        <v>28</v>
      </c>
      <c r="H2951" s="137" t="s">
        <v>368</v>
      </c>
      <c r="I2951" s="137">
        <v>511789386</v>
      </c>
      <c r="J2951" s="137" t="s">
        <v>180</v>
      </c>
      <c r="K2951" s="21">
        <v>46146.426620370374</v>
      </c>
      <c r="L2951" s="21">
        <v>46147.78497685185</v>
      </c>
      <c r="M2951" s="137" t="s">
        <v>347</v>
      </c>
      <c r="N2951" s="137" t="s">
        <v>349</v>
      </c>
      <c r="O2951" s="137" t="s">
        <v>39</v>
      </c>
      <c r="P2951" s="137">
        <v>0</v>
      </c>
      <c r="Q2951" s="137" t="s">
        <v>191</v>
      </c>
      <c r="R2951" s="137" t="s">
        <v>342</v>
      </c>
    </row>
    <row r="2952" spans="1:18" s="137" customFormat="1">
      <c r="A2952" s="137" t="s">
        <v>186</v>
      </c>
      <c r="B2952" s="137" t="s">
        <v>120</v>
      </c>
      <c r="C2952" s="137" t="s">
        <v>186</v>
      </c>
      <c r="D2952" s="137" t="s">
        <v>373</v>
      </c>
      <c r="E2952" s="137">
        <v>32961</v>
      </c>
      <c r="F2952" s="137" t="s">
        <v>5</v>
      </c>
      <c r="G2952" s="137" t="s">
        <v>28</v>
      </c>
      <c r="H2952" s="137" t="s">
        <v>368</v>
      </c>
      <c r="I2952" s="137">
        <v>511789386</v>
      </c>
      <c r="J2952" s="137" t="s">
        <v>180</v>
      </c>
      <c r="K2952" s="21">
        <v>46146.426620370374</v>
      </c>
      <c r="L2952" s="21">
        <v>46147.78497685185</v>
      </c>
      <c r="M2952" s="137" t="s">
        <v>347</v>
      </c>
      <c r="N2952" s="137" t="s">
        <v>329</v>
      </c>
      <c r="O2952" s="137" t="s">
        <v>35</v>
      </c>
      <c r="P2952" s="137">
        <v>0</v>
      </c>
      <c r="Q2952" s="137" t="s">
        <v>191</v>
      </c>
      <c r="R2952" s="137" t="s">
        <v>342</v>
      </c>
    </row>
    <row r="2953" spans="1:18" s="137" customFormat="1">
      <c r="A2953" s="137" t="s">
        <v>186</v>
      </c>
      <c r="B2953" s="137" t="s">
        <v>120</v>
      </c>
      <c r="C2953" s="137" t="s">
        <v>186</v>
      </c>
      <c r="D2953" s="137" t="s">
        <v>373</v>
      </c>
      <c r="E2953" s="137">
        <v>32961</v>
      </c>
      <c r="F2953" s="137" t="s">
        <v>5</v>
      </c>
      <c r="G2953" s="137" t="s">
        <v>28</v>
      </c>
      <c r="H2953" s="137" t="s">
        <v>368</v>
      </c>
      <c r="I2953" s="137">
        <v>511789386</v>
      </c>
      <c r="J2953" s="137" t="s">
        <v>180</v>
      </c>
      <c r="K2953" s="21">
        <v>46146.426620370374</v>
      </c>
      <c r="L2953" s="21">
        <v>46147.78497685185</v>
      </c>
      <c r="M2953" s="137" t="s">
        <v>347</v>
      </c>
      <c r="N2953" s="137" t="s">
        <v>194</v>
      </c>
      <c r="O2953" s="137" t="s">
        <v>41</v>
      </c>
      <c r="P2953" s="137">
        <v>0</v>
      </c>
      <c r="Q2953" s="137" t="s">
        <v>191</v>
      </c>
      <c r="R2953" s="137" t="s">
        <v>342</v>
      </c>
    </row>
    <row r="2954" spans="1:18" s="137" customFormat="1">
      <c r="A2954" s="137" t="s">
        <v>186</v>
      </c>
      <c r="B2954" s="137" t="s">
        <v>120</v>
      </c>
      <c r="C2954" s="137" t="s">
        <v>186</v>
      </c>
      <c r="D2954" s="137" t="s">
        <v>373</v>
      </c>
      <c r="E2954" s="137">
        <v>32961</v>
      </c>
      <c r="F2954" s="137" t="s">
        <v>5</v>
      </c>
      <c r="G2954" s="137" t="s">
        <v>28</v>
      </c>
      <c r="H2954" s="137" t="s">
        <v>368</v>
      </c>
      <c r="I2954" s="137">
        <v>511789386</v>
      </c>
      <c r="J2954" s="137" t="s">
        <v>180</v>
      </c>
      <c r="K2954" s="21">
        <v>46146.426620370374</v>
      </c>
      <c r="L2954" s="21">
        <v>46147.78497685185</v>
      </c>
      <c r="M2954" s="137" t="s">
        <v>347</v>
      </c>
      <c r="N2954" s="137" t="s">
        <v>350</v>
      </c>
      <c r="O2954" s="137" t="s">
        <v>39</v>
      </c>
      <c r="P2954" s="137">
        <v>0</v>
      </c>
      <c r="Q2954" s="137" t="s">
        <v>191</v>
      </c>
      <c r="R2954" s="137" t="s">
        <v>342</v>
      </c>
    </row>
    <row r="2955" spans="1:18" s="137" customFormat="1">
      <c r="A2955" s="137" t="s">
        <v>186</v>
      </c>
      <c r="B2955" s="137" t="s">
        <v>120</v>
      </c>
      <c r="C2955" s="137" t="s">
        <v>186</v>
      </c>
      <c r="D2955" s="137" t="s">
        <v>373</v>
      </c>
      <c r="E2955" s="137">
        <v>32961</v>
      </c>
      <c r="F2955" s="137" t="s">
        <v>5</v>
      </c>
      <c r="G2955" s="137" t="s">
        <v>28</v>
      </c>
      <c r="H2955" s="137" t="s">
        <v>368</v>
      </c>
      <c r="I2955" s="137">
        <v>511789386</v>
      </c>
      <c r="J2955" s="137" t="s">
        <v>180</v>
      </c>
      <c r="K2955" s="21">
        <v>46146.426620370374</v>
      </c>
      <c r="L2955" s="21">
        <v>46147.78497685185</v>
      </c>
      <c r="M2955" s="137" t="s">
        <v>347</v>
      </c>
      <c r="N2955" s="137" t="s">
        <v>195</v>
      </c>
      <c r="O2955" s="137" t="s">
        <v>41</v>
      </c>
      <c r="P2955" s="137">
        <v>0</v>
      </c>
      <c r="Q2955" s="137" t="s">
        <v>191</v>
      </c>
      <c r="R2955" s="137" t="s">
        <v>342</v>
      </c>
    </row>
    <row r="2956" spans="1:18" s="137" customFormat="1">
      <c r="A2956" s="137" t="s">
        <v>186</v>
      </c>
      <c r="B2956" s="137" t="s">
        <v>120</v>
      </c>
      <c r="C2956" s="137" t="s">
        <v>186</v>
      </c>
      <c r="D2956" s="137" t="s">
        <v>373</v>
      </c>
      <c r="E2956" s="137">
        <v>32961</v>
      </c>
      <c r="F2956" s="137" t="s">
        <v>5</v>
      </c>
      <c r="G2956" s="137" t="s">
        <v>28</v>
      </c>
      <c r="H2956" s="137" t="s">
        <v>368</v>
      </c>
      <c r="I2956" s="137">
        <v>511789386</v>
      </c>
      <c r="J2956" s="137" t="s">
        <v>180</v>
      </c>
      <c r="K2956" s="21">
        <v>46146.426620370374</v>
      </c>
      <c r="L2956" s="21">
        <v>46147.78497685185</v>
      </c>
      <c r="M2956" s="137" t="s">
        <v>347</v>
      </c>
      <c r="N2956" s="137" t="s">
        <v>351</v>
      </c>
      <c r="O2956" s="137" t="s">
        <v>35</v>
      </c>
      <c r="P2956" s="137">
        <v>0</v>
      </c>
      <c r="Q2956" s="137" t="s">
        <v>191</v>
      </c>
      <c r="R2956" s="137" t="s">
        <v>342</v>
      </c>
    </row>
    <row r="2957" spans="1:18" s="137" customFormat="1">
      <c r="A2957" s="137" t="s">
        <v>186</v>
      </c>
      <c r="B2957" s="137" t="s">
        <v>120</v>
      </c>
      <c r="C2957" s="137" t="s">
        <v>186</v>
      </c>
      <c r="D2957" s="137" t="s">
        <v>373</v>
      </c>
      <c r="E2957" s="137">
        <v>32961</v>
      </c>
      <c r="F2957" s="137" t="s">
        <v>5</v>
      </c>
      <c r="G2957" s="137" t="s">
        <v>28</v>
      </c>
      <c r="H2957" s="137" t="s">
        <v>368</v>
      </c>
      <c r="I2957" s="137">
        <v>511789386</v>
      </c>
      <c r="J2957" s="137" t="s">
        <v>180</v>
      </c>
      <c r="K2957" s="21">
        <v>46146.426620370374</v>
      </c>
      <c r="L2957" s="21">
        <v>46147.78497685185</v>
      </c>
      <c r="M2957" s="137" t="s">
        <v>347</v>
      </c>
      <c r="N2957" s="137" t="s">
        <v>196</v>
      </c>
      <c r="O2957" s="137" t="s">
        <v>41</v>
      </c>
      <c r="P2957" s="137">
        <v>0</v>
      </c>
      <c r="Q2957" s="137" t="s">
        <v>191</v>
      </c>
      <c r="R2957" s="137" t="s">
        <v>342</v>
      </c>
    </row>
    <row r="2958" spans="1:18" s="137" customFormat="1">
      <c r="A2958" s="137" t="s">
        <v>186</v>
      </c>
      <c r="B2958" s="137" t="s">
        <v>120</v>
      </c>
      <c r="C2958" s="137" t="s">
        <v>186</v>
      </c>
      <c r="D2958" s="137" t="s">
        <v>373</v>
      </c>
      <c r="E2958" s="137">
        <v>32961</v>
      </c>
      <c r="F2958" s="137" t="s">
        <v>5</v>
      </c>
      <c r="G2958" s="137" t="s">
        <v>28</v>
      </c>
      <c r="H2958" s="137" t="s">
        <v>368</v>
      </c>
      <c r="I2958" s="137">
        <v>511789386</v>
      </c>
      <c r="J2958" s="137" t="s">
        <v>180</v>
      </c>
      <c r="K2958" s="21">
        <v>46146.426620370374</v>
      </c>
      <c r="L2958" s="21">
        <v>46147.78497685185</v>
      </c>
      <c r="M2958" s="137" t="s">
        <v>352</v>
      </c>
      <c r="N2958" s="137" t="s">
        <v>352</v>
      </c>
      <c r="O2958" s="137" t="s">
        <v>35</v>
      </c>
      <c r="P2958" s="137">
        <v>0</v>
      </c>
      <c r="Q2958" s="137" t="s">
        <v>191</v>
      </c>
      <c r="R2958" s="137" t="s">
        <v>342</v>
      </c>
    </row>
    <row r="2959" spans="1:18" s="137" customFormat="1">
      <c r="A2959" s="137" t="s">
        <v>186</v>
      </c>
      <c r="B2959" s="137" t="s">
        <v>120</v>
      </c>
      <c r="C2959" s="137" t="s">
        <v>186</v>
      </c>
      <c r="D2959" s="137" t="s">
        <v>373</v>
      </c>
      <c r="E2959" s="137">
        <v>32961</v>
      </c>
      <c r="F2959" s="137" t="s">
        <v>5</v>
      </c>
      <c r="G2959" s="137" t="s">
        <v>28</v>
      </c>
      <c r="H2959" s="137" t="s">
        <v>368</v>
      </c>
      <c r="I2959" s="137">
        <v>511789386</v>
      </c>
      <c r="J2959" s="137" t="s">
        <v>180</v>
      </c>
      <c r="K2959" s="21">
        <v>46146.426620370374</v>
      </c>
      <c r="L2959" s="21">
        <v>46147.78497685185</v>
      </c>
      <c r="M2959" s="137" t="s">
        <v>353</v>
      </c>
      <c r="N2959" s="137" t="s">
        <v>197</v>
      </c>
      <c r="O2959" s="137" t="s">
        <v>41</v>
      </c>
      <c r="P2959" s="137">
        <v>0</v>
      </c>
      <c r="Q2959" s="137" t="s">
        <v>191</v>
      </c>
      <c r="R2959" s="137" t="s">
        <v>342</v>
      </c>
    </row>
    <row r="2960" spans="1:18" s="137" customFormat="1">
      <c r="A2960" s="137" t="s">
        <v>186</v>
      </c>
      <c r="B2960" s="137" t="s">
        <v>120</v>
      </c>
      <c r="C2960" s="137" t="s">
        <v>186</v>
      </c>
      <c r="D2960" s="137" t="s">
        <v>373</v>
      </c>
      <c r="E2960" s="137">
        <v>32961</v>
      </c>
      <c r="F2960" s="137" t="s">
        <v>5</v>
      </c>
      <c r="G2960" s="137" t="s">
        <v>28</v>
      </c>
      <c r="H2960" s="137" t="s">
        <v>368</v>
      </c>
      <c r="I2960" s="137">
        <v>511789386</v>
      </c>
      <c r="J2960" s="137" t="s">
        <v>180</v>
      </c>
      <c r="K2960" s="21">
        <v>46146.426620370374</v>
      </c>
      <c r="L2960" s="21">
        <v>46147.78497685185</v>
      </c>
      <c r="M2960" s="137" t="s">
        <v>353</v>
      </c>
      <c r="N2960" s="137" t="s">
        <v>330</v>
      </c>
      <c r="O2960" s="137" t="s">
        <v>41</v>
      </c>
      <c r="P2960" s="137">
        <v>0</v>
      </c>
      <c r="Q2960" s="137" t="s">
        <v>191</v>
      </c>
      <c r="R2960" s="137" t="s">
        <v>342</v>
      </c>
    </row>
    <row r="2961" spans="1:19" s="137" customFormat="1">
      <c r="A2961" s="137" t="s">
        <v>186</v>
      </c>
      <c r="B2961" s="137" t="s">
        <v>120</v>
      </c>
      <c r="C2961" s="137" t="s">
        <v>186</v>
      </c>
      <c r="D2961" s="137" t="s">
        <v>373</v>
      </c>
      <c r="E2961" s="137">
        <v>32961</v>
      </c>
      <c r="F2961" s="137" t="s">
        <v>5</v>
      </c>
      <c r="G2961" s="137" t="s">
        <v>28</v>
      </c>
      <c r="H2961" s="137" t="s">
        <v>368</v>
      </c>
      <c r="I2961" s="137">
        <v>511789386</v>
      </c>
      <c r="J2961" s="137" t="s">
        <v>180</v>
      </c>
      <c r="K2961" s="21">
        <v>46146.426620370374</v>
      </c>
      <c r="L2961" s="21">
        <v>46147.78497685185</v>
      </c>
      <c r="M2961" s="137" t="s">
        <v>353</v>
      </c>
      <c r="N2961" s="137" t="s">
        <v>354</v>
      </c>
      <c r="O2961" s="137" t="s">
        <v>39</v>
      </c>
      <c r="P2961" s="137">
        <v>0</v>
      </c>
      <c r="Q2961" s="137" t="s">
        <v>191</v>
      </c>
      <c r="R2961" s="137" t="s">
        <v>342</v>
      </c>
    </row>
    <row r="2962" spans="1:19" s="137" customFormat="1">
      <c r="A2962" s="137" t="s">
        <v>186</v>
      </c>
      <c r="B2962" s="137" t="s">
        <v>120</v>
      </c>
      <c r="C2962" s="137" t="s">
        <v>186</v>
      </c>
      <c r="D2962" s="137" t="s">
        <v>373</v>
      </c>
      <c r="E2962" s="137">
        <v>32961</v>
      </c>
      <c r="F2962" s="137" t="s">
        <v>5</v>
      </c>
      <c r="G2962" s="137" t="s">
        <v>28</v>
      </c>
      <c r="H2962" s="137" t="s">
        <v>368</v>
      </c>
      <c r="I2962" s="137">
        <v>511789386</v>
      </c>
      <c r="J2962" s="137" t="s">
        <v>180</v>
      </c>
      <c r="K2962" s="21">
        <v>46146.426620370374</v>
      </c>
      <c r="L2962" s="21">
        <v>46147.78497685185</v>
      </c>
      <c r="M2962" s="137" t="s">
        <v>353</v>
      </c>
      <c r="N2962" s="137" t="s">
        <v>355</v>
      </c>
      <c r="O2962" s="137" t="s">
        <v>35</v>
      </c>
      <c r="P2962" s="137">
        <v>0</v>
      </c>
      <c r="Q2962" s="137" t="s">
        <v>191</v>
      </c>
      <c r="R2962" s="137" t="s">
        <v>342</v>
      </c>
    </row>
    <row r="2963" spans="1:19" s="137" customFormat="1">
      <c r="A2963" s="137" t="s">
        <v>186</v>
      </c>
      <c r="B2963" s="137" t="s">
        <v>120</v>
      </c>
      <c r="C2963" s="137" t="s">
        <v>186</v>
      </c>
      <c r="D2963" s="137" t="s">
        <v>373</v>
      </c>
      <c r="E2963" s="137">
        <v>32961</v>
      </c>
      <c r="F2963" s="137" t="s">
        <v>5</v>
      </c>
      <c r="G2963" s="137" t="s">
        <v>28</v>
      </c>
      <c r="H2963" s="137" t="s">
        <v>368</v>
      </c>
      <c r="I2963" s="137">
        <v>511789386</v>
      </c>
      <c r="J2963" s="137" t="s">
        <v>180</v>
      </c>
      <c r="K2963" s="21">
        <v>46146.426620370374</v>
      </c>
      <c r="L2963" s="21">
        <v>46147.78497685185</v>
      </c>
      <c r="M2963" s="137" t="s">
        <v>353</v>
      </c>
      <c r="N2963" s="137" t="s">
        <v>356</v>
      </c>
      <c r="O2963" s="137" t="s">
        <v>39</v>
      </c>
      <c r="P2963" s="137">
        <v>0</v>
      </c>
      <c r="Q2963" s="137" t="s">
        <v>191</v>
      </c>
      <c r="R2963" s="137" t="s">
        <v>342</v>
      </c>
    </row>
    <row r="2964" spans="1:19" s="137" customFormat="1">
      <c r="A2964" s="137" t="s">
        <v>186</v>
      </c>
      <c r="B2964" s="137" t="s">
        <v>120</v>
      </c>
      <c r="C2964" s="137" t="s">
        <v>186</v>
      </c>
      <c r="D2964" s="137" t="s">
        <v>373</v>
      </c>
      <c r="E2964" s="137">
        <v>32961</v>
      </c>
      <c r="F2964" s="137" t="s">
        <v>5</v>
      </c>
      <c r="G2964" s="137" t="s">
        <v>28</v>
      </c>
      <c r="H2964" s="137" t="s">
        <v>368</v>
      </c>
      <c r="I2964" s="137">
        <v>511789386</v>
      </c>
      <c r="J2964" s="137" t="s">
        <v>180</v>
      </c>
      <c r="K2964" s="21">
        <v>46146.426620370374</v>
      </c>
      <c r="L2964" s="21">
        <v>46147.78497685185</v>
      </c>
      <c r="M2964" s="137" t="s">
        <v>353</v>
      </c>
      <c r="N2964" s="137" t="s">
        <v>357</v>
      </c>
      <c r="O2964" s="137" t="s">
        <v>39</v>
      </c>
      <c r="P2964" s="137">
        <v>0</v>
      </c>
      <c r="Q2964" s="137" t="s">
        <v>191</v>
      </c>
      <c r="R2964" s="137" t="s">
        <v>342</v>
      </c>
    </row>
    <row r="2965" spans="1:19" s="137" customFormat="1">
      <c r="A2965" s="137" t="s">
        <v>186</v>
      </c>
      <c r="B2965" s="137" t="s">
        <v>120</v>
      </c>
      <c r="C2965" s="137" t="s">
        <v>186</v>
      </c>
      <c r="D2965" s="137" t="s">
        <v>373</v>
      </c>
      <c r="E2965" s="137">
        <v>32961</v>
      </c>
      <c r="F2965" s="137" t="s">
        <v>5</v>
      </c>
      <c r="G2965" s="137" t="s">
        <v>28</v>
      </c>
      <c r="H2965" s="137" t="s">
        <v>368</v>
      </c>
      <c r="I2965" s="137">
        <v>511789386</v>
      </c>
      <c r="J2965" s="137" t="s">
        <v>180</v>
      </c>
      <c r="K2965" s="21">
        <v>46146.426620370374</v>
      </c>
      <c r="L2965" s="21">
        <v>46147.78497685185</v>
      </c>
      <c r="M2965" s="137" t="s">
        <v>358</v>
      </c>
      <c r="N2965" s="137" t="s">
        <v>359</v>
      </c>
      <c r="O2965" s="137" t="s">
        <v>39</v>
      </c>
      <c r="P2965" s="137">
        <v>0</v>
      </c>
      <c r="Q2965" s="137" t="s">
        <v>191</v>
      </c>
      <c r="R2965" s="137" t="s">
        <v>342</v>
      </c>
    </row>
    <row r="2966" spans="1:19" s="137" customFormat="1">
      <c r="A2966" s="137" t="s">
        <v>186</v>
      </c>
      <c r="B2966" s="137" t="s">
        <v>120</v>
      </c>
      <c r="C2966" s="137" t="s">
        <v>186</v>
      </c>
      <c r="D2966" s="137" t="s">
        <v>373</v>
      </c>
      <c r="E2966" s="137">
        <v>32961</v>
      </c>
      <c r="F2966" s="137" t="s">
        <v>5</v>
      </c>
      <c r="G2966" s="137" t="s">
        <v>28</v>
      </c>
      <c r="H2966" s="137" t="s">
        <v>368</v>
      </c>
      <c r="I2966" s="137">
        <v>511789386</v>
      </c>
      <c r="J2966" s="137" t="s">
        <v>180</v>
      </c>
      <c r="K2966" s="21">
        <v>46146.426620370374</v>
      </c>
      <c r="L2966" s="21">
        <v>46147.78497685185</v>
      </c>
      <c r="M2966" s="137" t="s">
        <v>358</v>
      </c>
      <c r="N2966" s="137" t="s">
        <v>360</v>
      </c>
      <c r="O2966" s="137" t="s">
        <v>35</v>
      </c>
      <c r="P2966" s="137">
        <v>0</v>
      </c>
      <c r="Q2966" s="137" t="s">
        <v>191</v>
      </c>
      <c r="R2966" s="137" t="s">
        <v>342</v>
      </c>
    </row>
    <row r="2967" spans="1:19" s="137" customFormat="1">
      <c r="A2967" s="137" t="s">
        <v>186</v>
      </c>
      <c r="B2967" s="137" t="s">
        <v>120</v>
      </c>
      <c r="C2967" s="137" t="s">
        <v>186</v>
      </c>
      <c r="D2967" s="137" t="s">
        <v>373</v>
      </c>
      <c r="E2967" s="137">
        <v>32961</v>
      </c>
      <c r="F2967" s="137" t="s">
        <v>5</v>
      </c>
      <c r="G2967" s="137" t="s">
        <v>28</v>
      </c>
      <c r="H2967" s="137" t="s">
        <v>368</v>
      </c>
      <c r="I2967" s="137">
        <v>511789386</v>
      </c>
      <c r="J2967" s="137" t="s">
        <v>180</v>
      </c>
      <c r="K2967" s="21">
        <v>46146.426620370374</v>
      </c>
      <c r="L2967" s="21">
        <v>46147.78497685185</v>
      </c>
      <c r="M2967" s="137" t="s">
        <v>358</v>
      </c>
      <c r="N2967" s="137" t="s">
        <v>361</v>
      </c>
      <c r="O2967" s="137" t="s">
        <v>41</v>
      </c>
      <c r="P2967" s="137">
        <v>0</v>
      </c>
      <c r="Q2967" s="137" t="s">
        <v>191</v>
      </c>
      <c r="R2967" s="137" t="s">
        <v>342</v>
      </c>
    </row>
    <row r="2968" spans="1:19" s="137" customFormat="1">
      <c r="A2968" s="137" t="s">
        <v>186</v>
      </c>
      <c r="B2968" s="137" t="s">
        <v>120</v>
      </c>
      <c r="C2968" s="137" t="s">
        <v>186</v>
      </c>
      <c r="D2968" s="137" t="s">
        <v>373</v>
      </c>
      <c r="E2968" s="137">
        <v>32961</v>
      </c>
      <c r="F2968" s="137" t="s">
        <v>5</v>
      </c>
      <c r="G2968" s="137" t="s">
        <v>28</v>
      </c>
      <c r="H2968" s="137" t="s">
        <v>368</v>
      </c>
      <c r="I2968" s="137">
        <v>511789386</v>
      </c>
      <c r="J2968" s="137" t="s">
        <v>180</v>
      </c>
      <c r="K2968" s="21">
        <v>46146.426620370374</v>
      </c>
      <c r="L2968" s="21">
        <v>46147.78497685185</v>
      </c>
      <c r="M2968" s="137" t="s">
        <v>362</v>
      </c>
      <c r="N2968" s="137" t="s">
        <v>363</v>
      </c>
      <c r="O2968" s="137" t="s">
        <v>37</v>
      </c>
      <c r="P2968" s="137">
        <v>0</v>
      </c>
      <c r="Q2968" s="137" t="s">
        <v>191</v>
      </c>
      <c r="R2968" s="137" t="s">
        <v>342</v>
      </c>
    </row>
    <row r="2969" spans="1:19" s="137" customFormat="1">
      <c r="A2969" s="137" t="s">
        <v>186</v>
      </c>
      <c r="B2969" s="137" t="s">
        <v>120</v>
      </c>
      <c r="C2969" s="137" t="s">
        <v>186</v>
      </c>
      <c r="D2969" s="137" t="s">
        <v>373</v>
      </c>
      <c r="E2969" s="137">
        <v>32961</v>
      </c>
      <c r="F2969" s="137" t="s">
        <v>5</v>
      </c>
      <c r="G2969" s="137" t="s">
        <v>28</v>
      </c>
      <c r="H2969" s="137" t="s">
        <v>368</v>
      </c>
      <c r="I2969" s="137">
        <v>511789386</v>
      </c>
      <c r="J2969" s="137" t="s">
        <v>180</v>
      </c>
      <c r="K2969" s="21">
        <v>46146.426620370374</v>
      </c>
      <c r="L2969" s="21">
        <v>46147.78497685185</v>
      </c>
      <c r="M2969" s="137" t="s">
        <v>364</v>
      </c>
      <c r="N2969" s="137" t="s">
        <v>365</v>
      </c>
      <c r="O2969" s="137" t="s">
        <v>35</v>
      </c>
      <c r="P2969" s="137">
        <v>0</v>
      </c>
      <c r="Q2969" s="137" t="s">
        <v>191</v>
      </c>
      <c r="R2969" s="137" t="s">
        <v>342</v>
      </c>
    </row>
    <row r="2970" spans="1:19" s="137" customFormat="1">
      <c r="A2970" s="137" t="s">
        <v>186</v>
      </c>
      <c r="B2970" s="137" t="s">
        <v>120</v>
      </c>
      <c r="C2970" s="137" t="s">
        <v>186</v>
      </c>
      <c r="D2970" s="137" t="s">
        <v>373</v>
      </c>
      <c r="E2970" s="137">
        <v>32961</v>
      </c>
      <c r="F2970" s="137" t="s">
        <v>5</v>
      </c>
      <c r="G2970" s="137" t="s">
        <v>28</v>
      </c>
      <c r="H2970" s="137" t="s">
        <v>368</v>
      </c>
      <c r="I2970" s="137">
        <v>511789386</v>
      </c>
      <c r="J2970" s="137" t="s">
        <v>180</v>
      </c>
      <c r="K2970" s="21">
        <v>46146.426620370374</v>
      </c>
      <c r="L2970" s="21">
        <v>46147.78497685185</v>
      </c>
      <c r="M2970" s="137" t="s">
        <v>364</v>
      </c>
      <c r="N2970" s="137" t="s">
        <v>366</v>
      </c>
      <c r="O2970" s="137" t="s">
        <v>35</v>
      </c>
      <c r="P2970" s="137">
        <v>0</v>
      </c>
      <c r="Q2970" s="137" t="s">
        <v>191</v>
      </c>
      <c r="R2970" s="137" t="s">
        <v>342</v>
      </c>
    </row>
    <row r="2971" spans="1:19" s="137" customFormat="1">
      <c r="A2971" s="137" t="s">
        <v>186</v>
      </c>
      <c r="B2971" s="137" t="s">
        <v>120</v>
      </c>
      <c r="C2971" s="137" t="s">
        <v>186</v>
      </c>
      <c r="D2971" s="137" t="s">
        <v>373</v>
      </c>
      <c r="E2971" s="137">
        <v>32961</v>
      </c>
      <c r="F2971" s="137" t="s">
        <v>5</v>
      </c>
      <c r="G2971" s="137" t="s">
        <v>28</v>
      </c>
      <c r="H2971" s="137" t="s">
        <v>368</v>
      </c>
      <c r="I2971" s="137">
        <v>511789386</v>
      </c>
      <c r="J2971" s="137" t="s">
        <v>180</v>
      </c>
      <c r="K2971" s="21">
        <v>46146.426620370374</v>
      </c>
      <c r="L2971" s="21">
        <v>46147.78497685185</v>
      </c>
      <c r="M2971" s="137" t="s">
        <v>364</v>
      </c>
      <c r="N2971" s="137" t="s">
        <v>367</v>
      </c>
      <c r="O2971" s="137" t="s">
        <v>41</v>
      </c>
      <c r="P2971" s="137">
        <v>0</v>
      </c>
      <c r="Q2971" s="137" t="s">
        <v>191</v>
      </c>
      <c r="R2971" s="137" t="s">
        <v>342</v>
      </c>
    </row>
    <row r="2972" spans="1:19" s="137" customFormat="1">
      <c r="A2972" s="137" t="s">
        <v>186</v>
      </c>
      <c r="B2972" s="137" t="s">
        <v>120</v>
      </c>
      <c r="C2972" s="137" t="s">
        <v>186</v>
      </c>
      <c r="D2972" s="137" t="s">
        <v>384</v>
      </c>
      <c r="E2972" s="137">
        <v>32962</v>
      </c>
      <c r="F2972" s="137" t="s">
        <v>5</v>
      </c>
      <c r="G2972" s="137" t="s">
        <v>28</v>
      </c>
      <c r="H2972" s="137" t="s">
        <v>368</v>
      </c>
      <c r="I2972" s="137">
        <v>511692092</v>
      </c>
      <c r="J2972" s="137" t="s">
        <v>180</v>
      </c>
      <c r="K2972" s="21">
        <v>46145.454224537039</v>
      </c>
      <c r="L2972" s="21">
        <v>46147.788321759261</v>
      </c>
      <c r="M2972" s="137" t="s">
        <v>287</v>
      </c>
      <c r="N2972" s="137" t="s">
        <v>287</v>
      </c>
      <c r="O2972" s="137" t="s">
        <v>35</v>
      </c>
      <c r="P2972" s="137">
        <v>0</v>
      </c>
      <c r="Q2972" s="137" t="s">
        <v>191</v>
      </c>
      <c r="R2972" s="137" t="s">
        <v>342</v>
      </c>
      <c r="S2972" s="137" t="s">
        <v>181</v>
      </c>
    </row>
    <row r="2973" spans="1:19" s="137" customFormat="1">
      <c r="A2973" s="137" t="s">
        <v>186</v>
      </c>
      <c r="B2973" s="137" t="s">
        <v>120</v>
      </c>
      <c r="C2973" s="137" t="s">
        <v>186</v>
      </c>
      <c r="D2973" s="137" t="s">
        <v>384</v>
      </c>
      <c r="E2973" s="137">
        <v>32962</v>
      </c>
      <c r="F2973" s="137" t="s">
        <v>5</v>
      </c>
      <c r="G2973" s="137" t="s">
        <v>28</v>
      </c>
      <c r="H2973" s="137" t="s">
        <v>368</v>
      </c>
      <c r="I2973" s="137">
        <v>511692092</v>
      </c>
      <c r="J2973" s="137" t="s">
        <v>180</v>
      </c>
      <c r="K2973" s="21">
        <v>46145.454224537039</v>
      </c>
      <c r="L2973" s="21">
        <v>46147.788321759261</v>
      </c>
      <c r="M2973" s="137" t="s">
        <v>343</v>
      </c>
      <c r="N2973" s="137" t="s">
        <v>288</v>
      </c>
      <c r="O2973" s="137" t="s">
        <v>39</v>
      </c>
      <c r="P2973" s="137">
        <v>0</v>
      </c>
      <c r="Q2973" s="137" t="s">
        <v>191</v>
      </c>
      <c r="R2973" s="137" t="s">
        <v>342</v>
      </c>
      <c r="S2973" s="137" t="s">
        <v>181</v>
      </c>
    </row>
    <row r="2974" spans="1:19" s="137" customFormat="1">
      <c r="A2974" s="137" t="s">
        <v>186</v>
      </c>
      <c r="B2974" s="137" t="s">
        <v>120</v>
      </c>
      <c r="C2974" s="137" t="s">
        <v>186</v>
      </c>
      <c r="D2974" s="137" t="s">
        <v>384</v>
      </c>
      <c r="E2974" s="137">
        <v>32962</v>
      </c>
      <c r="F2974" s="137" t="s">
        <v>5</v>
      </c>
      <c r="G2974" s="137" t="s">
        <v>28</v>
      </c>
      <c r="H2974" s="137" t="s">
        <v>368</v>
      </c>
      <c r="I2974" s="137">
        <v>511692092</v>
      </c>
      <c r="J2974" s="137" t="s">
        <v>180</v>
      </c>
      <c r="K2974" s="21">
        <v>46145.454224537039</v>
      </c>
      <c r="L2974" s="21">
        <v>46147.788321759261</v>
      </c>
      <c r="M2974" s="137" t="s">
        <v>343</v>
      </c>
      <c r="N2974" s="137" t="s">
        <v>193</v>
      </c>
      <c r="O2974" s="137" t="s">
        <v>35</v>
      </c>
      <c r="P2974" s="137">
        <v>0</v>
      </c>
      <c r="Q2974" s="137" t="s">
        <v>191</v>
      </c>
      <c r="R2974" s="137" t="s">
        <v>342</v>
      </c>
      <c r="S2974" s="137" t="s">
        <v>181</v>
      </c>
    </row>
    <row r="2975" spans="1:19" s="137" customFormat="1">
      <c r="A2975" s="137" t="s">
        <v>186</v>
      </c>
      <c r="B2975" s="137" t="s">
        <v>120</v>
      </c>
      <c r="C2975" s="137" t="s">
        <v>186</v>
      </c>
      <c r="D2975" s="137" t="s">
        <v>384</v>
      </c>
      <c r="E2975" s="137">
        <v>32962</v>
      </c>
      <c r="F2975" s="137" t="s">
        <v>5</v>
      </c>
      <c r="G2975" s="137" t="s">
        <v>28</v>
      </c>
      <c r="H2975" s="137" t="s">
        <v>368</v>
      </c>
      <c r="I2975" s="137">
        <v>511692092</v>
      </c>
      <c r="J2975" s="137" t="s">
        <v>180</v>
      </c>
      <c r="K2975" s="21">
        <v>46145.454224537039</v>
      </c>
      <c r="L2975" s="21">
        <v>46147.788321759261</v>
      </c>
      <c r="M2975" s="137" t="s">
        <v>344</v>
      </c>
      <c r="N2975" s="137" t="s">
        <v>345</v>
      </c>
      <c r="O2975" s="137" t="s">
        <v>39</v>
      </c>
      <c r="P2975" s="137">
        <v>0</v>
      </c>
      <c r="Q2975" s="137" t="s">
        <v>191</v>
      </c>
      <c r="R2975" s="137" t="s">
        <v>342</v>
      </c>
      <c r="S2975" s="137" t="s">
        <v>181</v>
      </c>
    </row>
    <row r="2976" spans="1:19" s="137" customFormat="1">
      <c r="A2976" s="137" t="s">
        <v>186</v>
      </c>
      <c r="B2976" s="137" t="s">
        <v>120</v>
      </c>
      <c r="C2976" s="137" t="s">
        <v>186</v>
      </c>
      <c r="D2976" s="137" t="s">
        <v>384</v>
      </c>
      <c r="E2976" s="137">
        <v>32962</v>
      </c>
      <c r="F2976" s="137" t="s">
        <v>5</v>
      </c>
      <c r="G2976" s="137" t="s">
        <v>28</v>
      </c>
      <c r="H2976" s="137" t="s">
        <v>368</v>
      </c>
      <c r="I2976" s="137">
        <v>511692092</v>
      </c>
      <c r="J2976" s="137" t="s">
        <v>180</v>
      </c>
      <c r="K2976" s="21">
        <v>46145.454224537039</v>
      </c>
      <c r="L2976" s="21">
        <v>46147.788321759261</v>
      </c>
      <c r="M2976" s="137" t="s">
        <v>344</v>
      </c>
      <c r="N2976" s="137" t="s">
        <v>346</v>
      </c>
      <c r="O2976" s="137" t="s">
        <v>39</v>
      </c>
      <c r="P2976" s="137">
        <v>0</v>
      </c>
      <c r="Q2976" s="137" t="s">
        <v>191</v>
      </c>
      <c r="R2976" s="137" t="s">
        <v>342</v>
      </c>
      <c r="S2976" s="137" t="s">
        <v>181</v>
      </c>
    </row>
    <row r="2977" spans="1:19" s="137" customFormat="1">
      <c r="A2977" s="137" t="s">
        <v>186</v>
      </c>
      <c r="B2977" s="137" t="s">
        <v>120</v>
      </c>
      <c r="C2977" s="137" t="s">
        <v>186</v>
      </c>
      <c r="D2977" s="137" t="s">
        <v>384</v>
      </c>
      <c r="E2977" s="137">
        <v>32962</v>
      </c>
      <c r="F2977" s="137" t="s">
        <v>5</v>
      </c>
      <c r="G2977" s="137" t="s">
        <v>28</v>
      </c>
      <c r="H2977" s="137" t="s">
        <v>368</v>
      </c>
      <c r="I2977" s="137">
        <v>511692092</v>
      </c>
      <c r="J2977" s="137" t="s">
        <v>180</v>
      </c>
      <c r="K2977" s="21">
        <v>46145.454224537039</v>
      </c>
      <c r="L2977" s="21">
        <v>46147.788321759261</v>
      </c>
      <c r="M2977" s="137" t="s">
        <v>347</v>
      </c>
      <c r="N2977" s="137" t="s">
        <v>348</v>
      </c>
      <c r="O2977" s="137" t="s">
        <v>41</v>
      </c>
      <c r="P2977" s="137">
        <v>0</v>
      </c>
      <c r="Q2977" s="137" t="s">
        <v>191</v>
      </c>
      <c r="R2977" s="137" t="s">
        <v>342</v>
      </c>
      <c r="S2977" s="137" t="s">
        <v>181</v>
      </c>
    </row>
    <row r="2978" spans="1:19" s="137" customFormat="1">
      <c r="A2978" s="137" t="s">
        <v>186</v>
      </c>
      <c r="B2978" s="137" t="s">
        <v>120</v>
      </c>
      <c r="C2978" s="137" t="s">
        <v>186</v>
      </c>
      <c r="D2978" s="137" t="s">
        <v>384</v>
      </c>
      <c r="E2978" s="137">
        <v>32962</v>
      </c>
      <c r="F2978" s="137" t="s">
        <v>5</v>
      </c>
      <c r="G2978" s="137" t="s">
        <v>28</v>
      </c>
      <c r="H2978" s="137" t="s">
        <v>368</v>
      </c>
      <c r="I2978" s="137">
        <v>511692092</v>
      </c>
      <c r="J2978" s="137" t="s">
        <v>180</v>
      </c>
      <c r="K2978" s="21">
        <v>46145.454224537039</v>
      </c>
      <c r="L2978" s="21">
        <v>46147.788321759261</v>
      </c>
      <c r="M2978" s="137" t="s">
        <v>347</v>
      </c>
      <c r="N2978" s="137" t="s">
        <v>349</v>
      </c>
      <c r="O2978" s="137" t="s">
        <v>39</v>
      </c>
      <c r="P2978" s="137">
        <v>0</v>
      </c>
      <c r="Q2978" s="137" t="s">
        <v>191</v>
      </c>
      <c r="R2978" s="137" t="s">
        <v>342</v>
      </c>
      <c r="S2978" s="137" t="s">
        <v>181</v>
      </c>
    </row>
    <row r="2979" spans="1:19" s="137" customFormat="1">
      <c r="A2979" s="137" t="s">
        <v>186</v>
      </c>
      <c r="B2979" s="137" t="s">
        <v>120</v>
      </c>
      <c r="C2979" s="137" t="s">
        <v>186</v>
      </c>
      <c r="D2979" s="137" t="s">
        <v>384</v>
      </c>
      <c r="E2979" s="137">
        <v>32962</v>
      </c>
      <c r="F2979" s="137" t="s">
        <v>5</v>
      </c>
      <c r="G2979" s="137" t="s">
        <v>28</v>
      </c>
      <c r="H2979" s="137" t="s">
        <v>368</v>
      </c>
      <c r="I2979" s="137">
        <v>511692092</v>
      </c>
      <c r="J2979" s="137" t="s">
        <v>180</v>
      </c>
      <c r="K2979" s="21">
        <v>46145.454224537039</v>
      </c>
      <c r="L2979" s="21">
        <v>46147.788321759261</v>
      </c>
      <c r="M2979" s="137" t="s">
        <v>347</v>
      </c>
      <c r="N2979" s="137" t="s">
        <v>329</v>
      </c>
      <c r="O2979" s="137" t="s">
        <v>35</v>
      </c>
      <c r="P2979" s="137">
        <v>0</v>
      </c>
      <c r="Q2979" s="137" t="s">
        <v>191</v>
      </c>
      <c r="R2979" s="137" t="s">
        <v>342</v>
      </c>
      <c r="S2979" s="137" t="s">
        <v>181</v>
      </c>
    </row>
    <row r="2980" spans="1:19" s="137" customFormat="1">
      <c r="A2980" s="137" t="s">
        <v>186</v>
      </c>
      <c r="B2980" s="137" t="s">
        <v>120</v>
      </c>
      <c r="C2980" s="137" t="s">
        <v>186</v>
      </c>
      <c r="D2980" s="137" t="s">
        <v>384</v>
      </c>
      <c r="E2980" s="137">
        <v>32962</v>
      </c>
      <c r="F2980" s="137" t="s">
        <v>5</v>
      </c>
      <c r="G2980" s="137" t="s">
        <v>28</v>
      </c>
      <c r="H2980" s="137" t="s">
        <v>368</v>
      </c>
      <c r="I2980" s="137">
        <v>511692092</v>
      </c>
      <c r="J2980" s="137" t="s">
        <v>180</v>
      </c>
      <c r="K2980" s="21">
        <v>46145.454224537039</v>
      </c>
      <c r="L2980" s="21">
        <v>46147.788321759261</v>
      </c>
      <c r="M2980" s="137" t="s">
        <v>347</v>
      </c>
      <c r="N2980" s="137" t="s">
        <v>194</v>
      </c>
      <c r="O2980" s="137" t="s">
        <v>41</v>
      </c>
      <c r="P2980" s="137">
        <v>0</v>
      </c>
      <c r="Q2980" s="137" t="s">
        <v>67</v>
      </c>
      <c r="R2980" s="137" t="s">
        <v>370</v>
      </c>
      <c r="S2980" s="137" t="s">
        <v>181</v>
      </c>
    </row>
    <row r="2981" spans="1:19" s="137" customFormat="1">
      <c r="A2981" s="137" t="s">
        <v>186</v>
      </c>
      <c r="B2981" s="137" t="s">
        <v>120</v>
      </c>
      <c r="C2981" s="137" t="s">
        <v>186</v>
      </c>
      <c r="D2981" s="137" t="s">
        <v>384</v>
      </c>
      <c r="E2981" s="137">
        <v>32962</v>
      </c>
      <c r="F2981" s="137" t="s">
        <v>5</v>
      </c>
      <c r="G2981" s="137" t="s">
        <v>28</v>
      </c>
      <c r="H2981" s="137" t="s">
        <v>368</v>
      </c>
      <c r="I2981" s="137">
        <v>511692092</v>
      </c>
      <c r="J2981" s="137" t="s">
        <v>180</v>
      </c>
      <c r="K2981" s="21">
        <v>46145.454224537039</v>
      </c>
      <c r="L2981" s="21">
        <v>46147.788321759261</v>
      </c>
      <c r="M2981" s="137" t="s">
        <v>347</v>
      </c>
      <c r="N2981" s="137" t="s">
        <v>350</v>
      </c>
      <c r="O2981" s="137" t="s">
        <v>39</v>
      </c>
      <c r="P2981" s="137">
        <v>0</v>
      </c>
      <c r="Q2981" s="137" t="s">
        <v>191</v>
      </c>
      <c r="R2981" s="137" t="s">
        <v>342</v>
      </c>
      <c r="S2981" s="137" t="s">
        <v>181</v>
      </c>
    </row>
    <row r="2982" spans="1:19" s="137" customFormat="1">
      <c r="A2982" s="137" t="s">
        <v>186</v>
      </c>
      <c r="B2982" s="137" t="s">
        <v>120</v>
      </c>
      <c r="C2982" s="137" t="s">
        <v>186</v>
      </c>
      <c r="D2982" s="137" t="s">
        <v>384</v>
      </c>
      <c r="E2982" s="137">
        <v>32962</v>
      </c>
      <c r="F2982" s="137" t="s">
        <v>5</v>
      </c>
      <c r="G2982" s="137" t="s">
        <v>28</v>
      </c>
      <c r="H2982" s="137" t="s">
        <v>368</v>
      </c>
      <c r="I2982" s="137">
        <v>511692092</v>
      </c>
      <c r="J2982" s="137" t="s">
        <v>180</v>
      </c>
      <c r="K2982" s="21">
        <v>46145.454224537039</v>
      </c>
      <c r="L2982" s="21">
        <v>46147.788321759261</v>
      </c>
      <c r="M2982" s="137" t="s">
        <v>347</v>
      </c>
      <c r="N2982" s="137" t="s">
        <v>195</v>
      </c>
      <c r="O2982" s="137" t="s">
        <v>41</v>
      </c>
      <c r="P2982" s="137">
        <v>0</v>
      </c>
      <c r="Q2982" s="137" t="s">
        <v>191</v>
      </c>
      <c r="R2982" s="137" t="s">
        <v>342</v>
      </c>
      <c r="S2982" s="137" t="s">
        <v>181</v>
      </c>
    </row>
    <row r="2983" spans="1:19" s="137" customFormat="1">
      <c r="A2983" s="137" t="s">
        <v>186</v>
      </c>
      <c r="B2983" s="137" t="s">
        <v>120</v>
      </c>
      <c r="C2983" s="137" t="s">
        <v>186</v>
      </c>
      <c r="D2983" s="137" t="s">
        <v>384</v>
      </c>
      <c r="E2983" s="137">
        <v>32962</v>
      </c>
      <c r="F2983" s="137" t="s">
        <v>5</v>
      </c>
      <c r="G2983" s="137" t="s">
        <v>28</v>
      </c>
      <c r="H2983" s="137" t="s">
        <v>368</v>
      </c>
      <c r="I2983" s="137">
        <v>511692092</v>
      </c>
      <c r="J2983" s="137" t="s">
        <v>180</v>
      </c>
      <c r="K2983" s="21">
        <v>46145.454224537039</v>
      </c>
      <c r="L2983" s="21">
        <v>46147.788321759261</v>
      </c>
      <c r="M2983" s="137" t="s">
        <v>347</v>
      </c>
      <c r="N2983" s="137" t="s">
        <v>351</v>
      </c>
      <c r="O2983" s="137" t="s">
        <v>35</v>
      </c>
      <c r="P2983" s="137">
        <v>0</v>
      </c>
      <c r="Q2983" s="137" t="s">
        <v>191</v>
      </c>
      <c r="R2983" s="137" t="s">
        <v>342</v>
      </c>
      <c r="S2983" s="137" t="s">
        <v>181</v>
      </c>
    </row>
    <row r="2984" spans="1:19" s="137" customFormat="1">
      <c r="A2984" s="137" t="s">
        <v>186</v>
      </c>
      <c r="B2984" s="137" t="s">
        <v>120</v>
      </c>
      <c r="C2984" s="137" t="s">
        <v>186</v>
      </c>
      <c r="D2984" s="137" t="s">
        <v>384</v>
      </c>
      <c r="E2984" s="137">
        <v>32962</v>
      </c>
      <c r="F2984" s="137" t="s">
        <v>5</v>
      </c>
      <c r="G2984" s="137" t="s">
        <v>28</v>
      </c>
      <c r="H2984" s="137" t="s">
        <v>368</v>
      </c>
      <c r="I2984" s="137">
        <v>511692092</v>
      </c>
      <c r="J2984" s="137" t="s">
        <v>180</v>
      </c>
      <c r="K2984" s="21">
        <v>46145.454224537039</v>
      </c>
      <c r="L2984" s="21">
        <v>46147.788321759261</v>
      </c>
      <c r="M2984" s="137" t="s">
        <v>347</v>
      </c>
      <c r="N2984" s="137" t="s">
        <v>196</v>
      </c>
      <c r="O2984" s="137" t="s">
        <v>41</v>
      </c>
      <c r="P2984" s="137">
        <v>0</v>
      </c>
      <c r="Q2984" s="137" t="s">
        <v>191</v>
      </c>
      <c r="R2984" s="137" t="s">
        <v>342</v>
      </c>
      <c r="S2984" s="137" t="s">
        <v>181</v>
      </c>
    </row>
    <row r="2985" spans="1:19" s="137" customFormat="1">
      <c r="A2985" s="137" t="s">
        <v>186</v>
      </c>
      <c r="B2985" s="137" t="s">
        <v>120</v>
      </c>
      <c r="C2985" s="137" t="s">
        <v>186</v>
      </c>
      <c r="D2985" s="137" t="s">
        <v>384</v>
      </c>
      <c r="E2985" s="137">
        <v>32962</v>
      </c>
      <c r="F2985" s="137" t="s">
        <v>5</v>
      </c>
      <c r="G2985" s="137" t="s">
        <v>28</v>
      </c>
      <c r="H2985" s="137" t="s">
        <v>368</v>
      </c>
      <c r="I2985" s="137">
        <v>511692092</v>
      </c>
      <c r="J2985" s="137" t="s">
        <v>180</v>
      </c>
      <c r="K2985" s="21">
        <v>46145.454224537039</v>
      </c>
      <c r="L2985" s="21">
        <v>46147.788321759261</v>
      </c>
      <c r="M2985" s="137" t="s">
        <v>352</v>
      </c>
      <c r="N2985" s="137" t="s">
        <v>352</v>
      </c>
      <c r="O2985" s="137" t="s">
        <v>35</v>
      </c>
      <c r="P2985" s="137">
        <v>0</v>
      </c>
      <c r="Q2985" s="137" t="s">
        <v>191</v>
      </c>
      <c r="R2985" s="137" t="s">
        <v>342</v>
      </c>
      <c r="S2985" s="137" t="s">
        <v>181</v>
      </c>
    </row>
    <row r="2986" spans="1:19" s="137" customFormat="1">
      <c r="A2986" s="137" t="s">
        <v>186</v>
      </c>
      <c r="B2986" s="137" t="s">
        <v>120</v>
      </c>
      <c r="C2986" s="137" t="s">
        <v>186</v>
      </c>
      <c r="D2986" s="137" t="s">
        <v>384</v>
      </c>
      <c r="E2986" s="137">
        <v>32962</v>
      </c>
      <c r="F2986" s="137" t="s">
        <v>5</v>
      </c>
      <c r="G2986" s="137" t="s">
        <v>28</v>
      </c>
      <c r="H2986" s="137" t="s">
        <v>368</v>
      </c>
      <c r="I2986" s="137">
        <v>511692092</v>
      </c>
      <c r="J2986" s="137" t="s">
        <v>180</v>
      </c>
      <c r="K2986" s="21">
        <v>46145.454224537039</v>
      </c>
      <c r="L2986" s="21">
        <v>46147.788321759261</v>
      </c>
      <c r="M2986" s="137" t="s">
        <v>353</v>
      </c>
      <c r="N2986" s="137" t="s">
        <v>197</v>
      </c>
      <c r="O2986" s="137" t="s">
        <v>41</v>
      </c>
      <c r="P2986" s="137">
        <v>0</v>
      </c>
      <c r="Q2986" s="137" t="s">
        <v>67</v>
      </c>
      <c r="R2986" s="137" t="s">
        <v>225</v>
      </c>
      <c r="S2986" s="137" t="s">
        <v>410</v>
      </c>
    </row>
    <row r="2987" spans="1:19" s="137" customFormat="1">
      <c r="A2987" s="137" t="s">
        <v>186</v>
      </c>
      <c r="B2987" s="137" t="s">
        <v>120</v>
      </c>
      <c r="C2987" s="137" t="s">
        <v>186</v>
      </c>
      <c r="D2987" s="137" t="s">
        <v>384</v>
      </c>
      <c r="E2987" s="137">
        <v>32962</v>
      </c>
      <c r="F2987" s="137" t="s">
        <v>5</v>
      </c>
      <c r="G2987" s="137" t="s">
        <v>28</v>
      </c>
      <c r="H2987" s="137" t="s">
        <v>368</v>
      </c>
      <c r="I2987" s="137">
        <v>511692092</v>
      </c>
      <c r="J2987" s="137" t="s">
        <v>180</v>
      </c>
      <c r="K2987" s="21">
        <v>46145.454224537039</v>
      </c>
      <c r="L2987" s="21">
        <v>46147.788321759261</v>
      </c>
      <c r="M2987" s="137" t="s">
        <v>353</v>
      </c>
      <c r="N2987" s="137" t="s">
        <v>330</v>
      </c>
      <c r="O2987" s="137" t="s">
        <v>41</v>
      </c>
      <c r="P2987" s="137">
        <v>0</v>
      </c>
      <c r="Q2987" s="137" t="s">
        <v>191</v>
      </c>
      <c r="R2987" s="137" t="s">
        <v>342</v>
      </c>
      <c r="S2987" s="137" t="s">
        <v>181</v>
      </c>
    </row>
    <row r="2988" spans="1:19" s="137" customFormat="1">
      <c r="A2988" s="137" t="s">
        <v>186</v>
      </c>
      <c r="B2988" s="137" t="s">
        <v>120</v>
      </c>
      <c r="C2988" s="137" t="s">
        <v>186</v>
      </c>
      <c r="D2988" s="137" t="s">
        <v>384</v>
      </c>
      <c r="E2988" s="137">
        <v>32962</v>
      </c>
      <c r="F2988" s="137" t="s">
        <v>5</v>
      </c>
      <c r="G2988" s="137" t="s">
        <v>28</v>
      </c>
      <c r="H2988" s="137" t="s">
        <v>368</v>
      </c>
      <c r="I2988" s="137">
        <v>511692092</v>
      </c>
      <c r="J2988" s="137" t="s">
        <v>180</v>
      </c>
      <c r="K2988" s="21">
        <v>46145.454224537039</v>
      </c>
      <c r="L2988" s="21">
        <v>46147.788321759261</v>
      </c>
      <c r="M2988" s="137" t="s">
        <v>353</v>
      </c>
      <c r="N2988" s="137" t="s">
        <v>354</v>
      </c>
      <c r="O2988" s="137" t="s">
        <v>39</v>
      </c>
      <c r="P2988" s="137">
        <v>0</v>
      </c>
      <c r="Q2988" s="137" t="s">
        <v>191</v>
      </c>
      <c r="R2988" s="137" t="s">
        <v>342</v>
      </c>
      <c r="S2988" s="137" t="s">
        <v>181</v>
      </c>
    </row>
    <row r="2989" spans="1:19" s="137" customFormat="1">
      <c r="A2989" s="137" t="s">
        <v>186</v>
      </c>
      <c r="B2989" s="137" t="s">
        <v>120</v>
      </c>
      <c r="C2989" s="137" t="s">
        <v>186</v>
      </c>
      <c r="D2989" s="137" t="s">
        <v>384</v>
      </c>
      <c r="E2989" s="137">
        <v>32962</v>
      </c>
      <c r="F2989" s="137" t="s">
        <v>5</v>
      </c>
      <c r="G2989" s="137" t="s">
        <v>28</v>
      </c>
      <c r="H2989" s="137" t="s">
        <v>368</v>
      </c>
      <c r="I2989" s="137">
        <v>511692092</v>
      </c>
      <c r="J2989" s="137" t="s">
        <v>180</v>
      </c>
      <c r="K2989" s="21">
        <v>46145.454224537039</v>
      </c>
      <c r="L2989" s="21">
        <v>46147.788321759261</v>
      </c>
      <c r="M2989" s="137" t="s">
        <v>353</v>
      </c>
      <c r="N2989" s="137" t="s">
        <v>355</v>
      </c>
      <c r="O2989" s="137" t="s">
        <v>35</v>
      </c>
      <c r="P2989" s="137">
        <v>0</v>
      </c>
      <c r="Q2989" s="137" t="s">
        <v>191</v>
      </c>
      <c r="R2989" s="137" t="s">
        <v>342</v>
      </c>
      <c r="S2989" s="137" t="s">
        <v>181</v>
      </c>
    </row>
    <row r="2990" spans="1:19" s="137" customFormat="1">
      <c r="A2990" s="137" t="s">
        <v>186</v>
      </c>
      <c r="B2990" s="137" t="s">
        <v>120</v>
      </c>
      <c r="C2990" s="137" t="s">
        <v>186</v>
      </c>
      <c r="D2990" s="137" t="s">
        <v>384</v>
      </c>
      <c r="E2990" s="137">
        <v>32962</v>
      </c>
      <c r="F2990" s="137" t="s">
        <v>5</v>
      </c>
      <c r="G2990" s="137" t="s">
        <v>28</v>
      </c>
      <c r="H2990" s="137" t="s">
        <v>368</v>
      </c>
      <c r="I2990" s="137">
        <v>511692092</v>
      </c>
      <c r="J2990" s="137" t="s">
        <v>180</v>
      </c>
      <c r="K2990" s="21">
        <v>46145.454224537039</v>
      </c>
      <c r="L2990" s="21">
        <v>46147.788321759261</v>
      </c>
      <c r="M2990" s="137" t="s">
        <v>353</v>
      </c>
      <c r="N2990" s="137" t="s">
        <v>356</v>
      </c>
      <c r="O2990" s="137" t="s">
        <v>39</v>
      </c>
      <c r="P2990" s="137">
        <v>0</v>
      </c>
      <c r="Q2990" s="137" t="s">
        <v>191</v>
      </c>
      <c r="R2990" s="137" t="s">
        <v>342</v>
      </c>
      <c r="S2990" s="137" t="s">
        <v>181</v>
      </c>
    </row>
    <row r="2991" spans="1:19" s="137" customFormat="1">
      <c r="A2991" s="137" t="s">
        <v>186</v>
      </c>
      <c r="B2991" s="137" t="s">
        <v>120</v>
      </c>
      <c r="C2991" s="137" t="s">
        <v>186</v>
      </c>
      <c r="D2991" s="137" t="s">
        <v>384</v>
      </c>
      <c r="E2991" s="137">
        <v>32962</v>
      </c>
      <c r="F2991" s="137" t="s">
        <v>5</v>
      </c>
      <c r="G2991" s="137" t="s">
        <v>28</v>
      </c>
      <c r="H2991" s="137" t="s">
        <v>368</v>
      </c>
      <c r="I2991" s="137">
        <v>511692092</v>
      </c>
      <c r="J2991" s="137" t="s">
        <v>180</v>
      </c>
      <c r="K2991" s="21">
        <v>46145.454224537039</v>
      </c>
      <c r="L2991" s="21">
        <v>46147.788321759261</v>
      </c>
      <c r="M2991" s="137" t="s">
        <v>353</v>
      </c>
      <c r="N2991" s="137" t="s">
        <v>357</v>
      </c>
      <c r="O2991" s="137" t="s">
        <v>39</v>
      </c>
      <c r="P2991" s="137">
        <v>0</v>
      </c>
      <c r="Q2991" s="137" t="s">
        <v>191</v>
      </c>
      <c r="R2991" s="137" t="s">
        <v>342</v>
      </c>
      <c r="S2991" s="137" t="s">
        <v>181</v>
      </c>
    </row>
    <row r="2992" spans="1:19" s="137" customFormat="1">
      <c r="A2992" s="137" t="s">
        <v>186</v>
      </c>
      <c r="B2992" s="137" t="s">
        <v>120</v>
      </c>
      <c r="C2992" s="137" t="s">
        <v>186</v>
      </c>
      <c r="D2992" s="137" t="s">
        <v>384</v>
      </c>
      <c r="E2992" s="137">
        <v>32962</v>
      </c>
      <c r="F2992" s="137" t="s">
        <v>5</v>
      </c>
      <c r="G2992" s="137" t="s">
        <v>28</v>
      </c>
      <c r="H2992" s="137" t="s">
        <v>368</v>
      </c>
      <c r="I2992" s="137">
        <v>511692092</v>
      </c>
      <c r="J2992" s="137" t="s">
        <v>180</v>
      </c>
      <c r="K2992" s="21">
        <v>46145.454224537039</v>
      </c>
      <c r="L2992" s="21">
        <v>46147.788321759261</v>
      </c>
      <c r="M2992" s="137" t="s">
        <v>358</v>
      </c>
      <c r="N2992" s="137" t="s">
        <v>359</v>
      </c>
      <c r="O2992" s="137" t="s">
        <v>39</v>
      </c>
      <c r="P2992" s="137">
        <v>0</v>
      </c>
      <c r="Q2992" s="137" t="s">
        <v>191</v>
      </c>
      <c r="R2992" s="137" t="s">
        <v>342</v>
      </c>
      <c r="S2992" s="137" t="s">
        <v>181</v>
      </c>
    </row>
    <row r="2993" spans="1:19" s="137" customFormat="1">
      <c r="A2993" s="137" t="s">
        <v>186</v>
      </c>
      <c r="B2993" s="137" t="s">
        <v>120</v>
      </c>
      <c r="C2993" s="137" t="s">
        <v>186</v>
      </c>
      <c r="D2993" s="137" t="s">
        <v>384</v>
      </c>
      <c r="E2993" s="137">
        <v>32962</v>
      </c>
      <c r="F2993" s="137" t="s">
        <v>5</v>
      </c>
      <c r="G2993" s="137" t="s">
        <v>28</v>
      </c>
      <c r="H2993" s="137" t="s">
        <v>368</v>
      </c>
      <c r="I2993" s="137">
        <v>511692092</v>
      </c>
      <c r="J2993" s="137" t="s">
        <v>180</v>
      </c>
      <c r="K2993" s="21">
        <v>46145.454224537039</v>
      </c>
      <c r="L2993" s="21">
        <v>46147.788321759261</v>
      </c>
      <c r="M2993" s="137" t="s">
        <v>358</v>
      </c>
      <c r="N2993" s="137" t="s">
        <v>360</v>
      </c>
      <c r="O2993" s="137" t="s">
        <v>35</v>
      </c>
      <c r="P2993" s="137">
        <v>0</v>
      </c>
      <c r="Q2993" s="137" t="s">
        <v>191</v>
      </c>
      <c r="R2993" s="137" t="s">
        <v>342</v>
      </c>
      <c r="S2993" s="137" t="s">
        <v>181</v>
      </c>
    </row>
    <row r="2994" spans="1:19" s="137" customFormat="1">
      <c r="A2994" s="137" t="s">
        <v>186</v>
      </c>
      <c r="B2994" s="137" t="s">
        <v>120</v>
      </c>
      <c r="C2994" s="137" t="s">
        <v>186</v>
      </c>
      <c r="D2994" s="137" t="s">
        <v>384</v>
      </c>
      <c r="E2994" s="137">
        <v>32962</v>
      </c>
      <c r="F2994" s="137" t="s">
        <v>5</v>
      </c>
      <c r="G2994" s="137" t="s">
        <v>28</v>
      </c>
      <c r="H2994" s="137" t="s">
        <v>368</v>
      </c>
      <c r="I2994" s="137">
        <v>511692092</v>
      </c>
      <c r="J2994" s="137" t="s">
        <v>180</v>
      </c>
      <c r="K2994" s="21">
        <v>46145.454224537039</v>
      </c>
      <c r="L2994" s="21">
        <v>46147.788321759261</v>
      </c>
      <c r="M2994" s="137" t="s">
        <v>358</v>
      </c>
      <c r="N2994" s="137" t="s">
        <v>361</v>
      </c>
      <c r="O2994" s="137" t="s">
        <v>41</v>
      </c>
      <c r="P2994" s="137">
        <v>0</v>
      </c>
      <c r="Q2994" s="137" t="s">
        <v>191</v>
      </c>
      <c r="R2994" s="137" t="s">
        <v>342</v>
      </c>
      <c r="S2994" s="137" t="s">
        <v>181</v>
      </c>
    </row>
    <row r="2995" spans="1:19" s="137" customFormat="1">
      <c r="A2995" s="137" t="s">
        <v>186</v>
      </c>
      <c r="B2995" s="137" t="s">
        <v>120</v>
      </c>
      <c r="C2995" s="137" t="s">
        <v>186</v>
      </c>
      <c r="D2995" s="137" t="s">
        <v>384</v>
      </c>
      <c r="E2995" s="137">
        <v>32962</v>
      </c>
      <c r="F2995" s="137" t="s">
        <v>5</v>
      </c>
      <c r="G2995" s="137" t="s">
        <v>28</v>
      </c>
      <c r="H2995" s="137" t="s">
        <v>368</v>
      </c>
      <c r="I2995" s="137">
        <v>511692092</v>
      </c>
      <c r="J2995" s="137" t="s">
        <v>180</v>
      </c>
      <c r="K2995" s="21">
        <v>46145.454224537039</v>
      </c>
      <c r="L2995" s="21">
        <v>46147.788321759261</v>
      </c>
      <c r="M2995" s="137" t="s">
        <v>362</v>
      </c>
      <c r="N2995" s="137" t="s">
        <v>363</v>
      </c>
      <c r="O2995" s="137" t="s">
        <v>37</v>
      </c>
      <c r="P2995" s="137">
        <v>0</v>
      </c>
      <c r="Q2995" s="137" t="s">
        <v>191</v>
      </c>
      <c r="R2995" s="137" t="s">
        <v>342</v>
      </c>
      <c r="S2995" s="137" t="s">
        <v>181</v>
      </c>
    </row>
    <row r="2996" spans="1:19" s="137" customFormat="1">
      <c r="A2996" s="137" t="s">
        <v>186</v>
      </c>
      <c r="B2996" s="137" t="s">
        <v>120</v>
      </c>
      <c r="C2996" s="137" t="s">
        <v>186</v>
      </c>
      <c r="D2996" s="137" t="s">
        <v>384</v>
      </c>
      <c r="E2996" s="137">
        <v>32962</v>
      </c>
      <c r="F2996" s="137" t="s">
        <v>5</v>
      </c>
      <c r="G2996" s="137" t="s">
        <v>28</v>
      </c>
      <c r="H2996" s="137" t="s">
        <v>368</v>
      </c>
      <c r="I2996" s="137">
        <v>511692092</v>
      </c>
      <c r="J2996" s="137" t="s">
        <v>180</v>
      </c>
      <c r="K2996" s="21">
        <v>46145.454224537039</v>
      </c>
      <c r="L2996" s="21">
        <v>46147.788321759261</v>
      </c>
      <c r="M2996" s="137" t="s">
        <v>364</v>
      </c>
      <c r="N2996" s="137" t="s">
        <v>365</v>
      </c>
      <c r="O2996" s="137" t="s">
        <v>35</v>
      </c>
      <c r="P2996" s="137">
        <v>0</v>
      </c>
      <c r="Q2996" s="137" t="s">
        <v>191</v>
      </c>
      <c r="R2996" s="137" t="s">
        <v>342</v>
      </c>
      <c r="S2996" s="137" t="s">
        <v>181</v>
      </c>
    </row>
    <row r="2997" spans="1:19" s="137" customFormat="1">
      <c r="A2997" s="137" t="s">
        <v>186</v>
      </c>
      <c r="B2997" s="137" t="s">
        <v>120</v>
      </c>
      <c r="C2997" s="137" t="s">
        <v>186</v>
      </c>
      <c r="D2997" s="137" t="s">
        <v>384</v>
      </c>
      <c r="E2997" s="137">
        <v>32962</v>
      </c>
      <c r="F2997" s="137" t="s">
        <v>5</v>
      </c>
      <c r="G2997" s="137" t="s">
        <v>28</v>
      </c>
      <c r="H2997" s="137" t="s">
        <v>368</v>
      </c>
      <c r="I2997" s="137">
        <v>511692092</v>
      </c>
      <c r="J2997" s="137" t="s">
        <v>180</v>
      </c>
      <c r="K2997" s="21">
        <v>46145.454224537039</v>
      </c>
      <c r="L2997" s="21">
        <v>46147.788321759261</v>
      </c>
      <c r="M2997" s="137" t="s">
        <v>364</v>
      </c>
      <c r="N2997" s="137" t="s">
        <v>366</v>
      </c>
      <c r="O2997" s="137" t="s">
        <v>35</v>
      </c>
      <c r="P2997" s="137">
        <v>0</v>
      </c>
      <c r="Q2997" s="137" t="s">
        <v>191</v>
      </c>
      <c r="R2997" s="137" t="s">
        <v>342</v>
      </c>
      <c r="S2997" s="137" t="s">
        <v>181</v>
      </c>
    </row>
    <row r="2998" spans="1:19" s="137" customFormat="1">
      <c r="A2998" s="137" t="s">
        <v>186</v>
      </c>
      <c r="B2998" s="137" t="s">
        <v>120</v>
      </c>
      <c r="C2998" s="137" t="s">
        <v>186</v>
      </c>
      <c r="D2998" s="137" t="s">
        <v>384</v>
      </c>
      <c r="E2998" s="137">
        <v>32962</v>
      </c>
      <c r="F2998" s="137" t="s">
        <v>5</v>
      </c>
      <c r="G2998" s="137" t="s">
        <v>28</v>
      </c>
      <c r="H2998" s="137" t="s">
        <v>368</v>
      </c>
      <c r="I2998" s="137">
        <v>511692092</v>
      </c>
      <c r="J2998" s="137" t="s">
        <v>180</v>
      </c>
      <c r="K2998" s="21">
        <v>46145.454224537039</v>
      </c>
      <c r="L2998" s="21">
        <v>46147.788321759261</v>
      </c>
      <c r="M2998" s="137" t="s">
        <v>364</v>
      </c>
      <c r="N2998" s="137" t="s">
        <v>367</v>
      </c>
      <c r="O2998" s="137" t="s">
        <v>41</v>
      </c>
      <c r="P2998" s="137">
        <v>0</v>
      </c>
      <c r="Q2998" s="137" t="s">
        <v>191</v>
      </c>
      <c r="R2998" s="137" t="s">
        <v>342</v>
      </c>
      <c r="S2998" s="137" t="s">
        <v>181</v>
      </c>
    </row>
    <row r="2999" spans="1:19" s="137" customFormat="1">
      <c r="A2999" s="137" t="s">
        <v>186</v>
      </c>
      <c r="B2999" s="137" t="s">
        <v>10</v>
      </c>
      <c r="C2999" s="137" t="s">
        <v>186</v>
      </c>
      <c r="D2999" s="137" t="s">
        <v>331</v>
      </c>
      <c r="E2999" s="137">
        <v>32462</v>
      </c>
      <c r="F2999" s="137" t="s">
        <v>5</v>
      </c>
      <c r="G2999" s="137" t="s">
        <v>28</v>
      </c>
      <c r="H2999" s="137" t="s">
        <v>368</v>
      </c>
      <c r="I2999" s="137">
        <v>512129534</v>
      </c>
      <c r="J2999" s="137" t="s">
        <v>224</v>
      </c>
      <c r="K2999" s="21">
        <v>46149.594305555554</v>
      </c>
      <c r="L2999" s="21">
        <v>46150.604004629633</v>
      </c>
      <c r="M2999" s="137" t="s">
        <v>287</v>
      </c>
      <c r="N2999" s="137" t="s">
        <v>287</v>
      </c>
      <c r="O2999" s="137" t="s">
        <v>35</v>
      </c>
      <c r="P2999" s="137">
        <v>0</v>
      </c>
      <c r="Q2999" s="137" t="s">
        <v>191</v>
      </c>
      <c r="R2999" s="137" t="s">
        <v>342</v>
      </c>
    </row>
    <row r="3000" spans="1:19" s="137" customFormat="1">
      <c r="A3000" s="137" t="s">
        <v>186</v>
      </c>
      <c r="B3000" s="137" t="s">
        <v>10</v>
      </c>
      <c r="C3000" s="137" t="s">
        <v>186</v>
      </c>
      <c r="D3000" s="137" t="s">
        <v>331</v>
      </c>
      <c r="E3000" s="137">
        <v>32462</v>
      </c>
      <c r="F3000" s="137" t="s">
        <v>5</v>
      </c>
      <c r="G3000" s="137" t="s">
        <v>28</v>
      </c>
      <c r="H3000" s="137" t="s">
        <v>368</v>
      </c>
      <c r="I3000" s="137">
        <v>512129534</v>
      </c>
      <c r="J3000" s="137" t="s">
        <v>224</v>
      </c>
      <c r="K3000" s="21">
        <v>46149.594305555554</v>
      </c>
      <c r="L3000" s="21">
        <v>46150.604004629633</v>
      </c>
      <c r="M3000" s="137" t="s">
        <v>343</v>
      </c>
      <c r="N3000" s="137" t="s">
        <v>288</v>
      </c>
      <c r="O3000" s="137" t="s">
        <v>39</v>
      </c>
      <c r="P3000" s="137">
        <v>0</v>
      </c>
      <c r="Q3000" s="137" t="s">
        <v>191</v>
      </c>
      <c r="R3000" s="137" t="s">
        <v>342</v>
      </c>
    </row>
    <row r="3001" spans="1:19" s="137" customFormat="1">
      <c r="A3001" s="137" t="s">
        <v>186</v>
      </c>
      <c r="B3001" s="137" t="s">
        <v>10</v>
      </c>
      <c r="C3001" s="137" t="s">
        <v>186</v>
      </c>
      <c r="D3001" s="137" t="s">
        <v>331</v>
      </c>
      <c r="E3001" s="137">
        <v>32462</v>
      </c>
      <c r="F3001" s="137" t="s">
        <v>5</v>
      </c>
      <c r="G3001" s="137" t="s">
        <v>28</v>
      </c>
      <c r="H3001" s="137" t="s">
        <v>368</v>
      </c>
      <c r="I3001" s="137">
        <v>512129534</v>
      </c>
      <c r="J3001" s="137" t="s">
        <v>224</v>
      </c>
      <c r="K3001" s="21">
        <v>46149.594305555554</v>
      </c>
      <c r="L3001" s="21">
        <v>46150.604004629633</v>
      </c>
      <c r="M3001" s="137" t="s">
        <v>343</v>
      </c>
      <c r="N3001" s="137" t="s">
        <v>193</v>
      </c>
      <c r="O3001" s="137" t="s">
        <v>35</v>
      </c>
      <c r="P3001" s="137">
        <v>0</v>
      </c>
      <c r="Q3001" s="137" t="s">
        <v>191</v>
      </c>
      <c r="R3001" s="137" t="s">
        <v>342</v>
      </c>
    </row>
    <row r="3002" spans="1:19" s="137" customFormat="1">
      <c r="A3002" s="137" t="s">
        <v>186</v>
      </c>
      <c r="B3002" s="137" t="s">
        <v>10</v>
      </c>
      <c r="C3002" s="137" t="s">
        <v>186</v>
      </c>
      <c r="D3002" s="137" t="s">
        <v>331</v>
      </c>
      <c r="E3002" s="137">
        <v>32462</v>
      </c>
      <c r="F3002" s="137" t="s">
        <v>5</v>
      </c>
      <c r="G3002" s="137" t="s">
        <v>28</v>
      </c>
      <c r="H3002" s="137" t="s">
        <v>368</v>
      </c>
      <c r="I3002" s="137">
        <v>512129534</v>
      </c>
      <c r="J3002" s="137" t="s">
        <v>224</v>
      </c>
      <c r="K3002" s="21">
        <v>46149.594305555554</v>
      </c>
      <c r="L3002" s="21">
        <v>46150.604004629633</v>
      </c>
      <c r="M3002" s="137" t="s">
        <v>344</v>
      </c>
      <c r="N3002" s="137" t="s">
        <v>345</v>
      </c>
      <c r="O3002" s="137" t="s">
        <v>39</v>
      </c>
      <c r="P3002" s="137">
        <v>0</v>
      </c>
      <c r="Q3002" s="137" t="s">
        <v>191</v>
      </c>
      <c r="R3002" s="137" t="s">
        <v>342</v>
      </c>
    </row>
    <row r="3003" spans="1:19" s="137" customFormat="1">
      <c r="A3003" s="137" t="s">
        <v>186</v>
      </c>
      <c r="B3003" s="137" t="s">
        <v>10</v>
      </c>
      <c r="C3003" s="137" t="s">
        <v>186</v>
      </c>
      <c r="D3003" s="137" t="s">
        <v>331</v>
      </c>
      <c r="E3003" s="137">
        <v>32462</v>
      </c>
      <c r="F3003" s="137" t="s">
        <v>5</v>
      </c>
      <c r="G3003" s="137" t="s">
        <v>28</v>
      </c>
      <c r="H3003" s="137" t="s">
        <v>368</v>
      </c>
      <c r="I3003" s="137">
        <v>512129534</v>
      </c>
      <c r="J3003" s="137" t="s">
        <v>224</v>
      </c>
      <c r="K3003" s="21">
        <v>46149.594305555554</v>
      </c>
      <c r="L3003" s="21">
        <v>46150.604004629633</v>
      </c>
      <c r="M3003" s="137" t="s">
        <v>344</v>
      </c>
      <c r="N3003" s="137" t="s">
        <v>346</v>
      </c>
      <c r="O3003" s="137" t="s">
        <v>39</v>
      </c>
      <c r="P3003" s="137">
        <v>0</v>
      </c>
      <c r="Q3003" s="137" t="s">
        <v>191</v>
      </c>
      <c r="R3003" s="137" t="s">
        <v>342</v>
      </c>
    </row>
    <row r="3004" spans="1:19" s="137" customFormat="1">
      <c r="A3004" s="137" t="s">
        <v>186</v>
      </c>
      <c r="B3004" s="137" t="s">
        <v>10</v>
      </c>
      <c r="C3004" s="137" t="s">
        <v>186</v>
      </c>
      <c r="D3004" s="137" t="s">
        <v>331</v>
      </c>
      <c r="E3004" s="137">
        <v>32462</v>
      </c>
      <c r="F3004" s="137" t="s">
        <v>5</v>
      </c>
      <c r="G3004" s="137" t="s">
        <v>28</v>
      </c>
      <c r="H3004" s="137" t="s">
        <v>368</v>
      </c>
      <c r="I3004" s="137">
        <v>512129534</v>
      </c>
      <c r="J3004" s="137" t="s">
        <v>224</v>
      </c>
      <c r="K3004" s="21">
        <v>46149.594305555554</v>
      </c>
      <c r="L3004" s="21">
        <v>46150.604004629633</v>
      </c>
      <c r="M3004" s="137" t="s">
        <v>347</v>
      </c>
      <c r="N3004" s="137" t="s">
        <v>348</v>
      </c>
      <c r="O3004" s="137" t="s">
        <v>41</v>
      </c>
      <c r="P3004" s="137">
        <v>0</v>
      </c>
      <c r="Q3004" s="137" t="s">
        <v>191</v>
      </c>
      <c r="R3004" s="137" t="s">
        <v>342</v>
      </c>
    </row>
    <row r="3005" spans="1:19" s="137" customFormat="1">
      <c r="A3005" s="137" t="s">
        <v>186</v>
      </c>
      <c r="B3005" s="137" t="s">
        <v>10</v>
      </c>
      <c r="C3005" s="137" t="s">
        <v>186</v>
      </c>
      <c r="D3005" s="137" t="s">
        <v>331</v>
      </c>
      <c r="E3005" s="137">
        <v>32462</v>
      </c>
      <c r="F3005" s="137" t="s">
        <v>5</v>
      </c>
      <c r="G3005" s="137" t="s">
        <v>28</v>
      </c>
      <c r="H3005" s="137" t="s">
        <v>368</v>
      </c>
      <c r="I3005" s="137">
        <v>512129534</v>
      </c>
      <c r="J3005" s="137" t="s">
        <v>224</v>
      </c>
      <c r="K3005" s="21">
        <v>46149.594305555554</v>
      </c>
      <c r="L3005" s="21">
        <v>46150.604004629633</v>
      </c>
      <c r="M3005" s="137" t="s">
        <v>347</v>
      </c>
      <c r="N3005" s="137" t="s">
        <v>349</v>
      </c>
      <c r="O3005" s="137" t="s">
        <v>39</v>
      </c>
      <c r="P3005" s="137">
        <v>0</v>
      </c>
      <c r="Q3005" s="137" t="s">
        <v>191</v>
      </c>
      <c r="R3005" s="137" t="s">
        <v>342</v>
      </c>
    </row>
    <row r="3006" spans="1:19" s="137" customFormat="1">
      <c r="A3006" s="137" t="s">
        <v>186</v>
      </c>
      <c r="B3006" s="137" t="s">
        <v>10</v>
      </c>
      <c r="C3006" s="137" t="s">
        <v>186</v>
      </c>
      <c r="D3006" s="137" t="s">
        <v>331</v>
      </c>
      <c r="E3006" s="137">
        <v>32462</v>
      </c>
      <c r="F3006" s="137" t="s">
        <v>5</v>
      </c>
      <c r="G3006" s="137" t="s">
        <v>28</v>
      </c>
      <c r="H3006" s="137" t="s">
        <v>368</v>
      </c>
      <c r="I3006" s="137">
        <v>512129534</v>
      </c>
      <c r="J3006" s="137" t="s">
        <v>224</v>
      </c>
      <c r="K3006" s="21">
        <v>46149.594305555554</v>
      </c>
      <c r="L3006" s="21">
        <v>46150.604004629633</v>
      </c>
      <c r="M3006" s="137" t="s">
        <v>347</v>
      </c>
      <c r="N3006" s="137" t="s">
        <v>329</v>
      </c>
      <c r="O3006" s="137" t="s">
        <v>35</v>
      </c>
      <c r="P3006" s="137">
        <v>0</v>
      </c>
      <c r="Q3006" s="137" t="s">
        <v>191</v>
      </c>
      <c r="R3006" s="137" t="s">
        <v>342</v>
      </c>
    </row>
    <row r="3007" spans="1:19" s="137" customFormat="1">
      <c r="A3007" s="137" t="s">
        <v>186</v>
      </c>
      <c r="B3007" s="137" t="s">
        <v>10</v>
      </c>
      <c r="C3007" s="137" t="s">
        <v>186</v>
      </c>
      <c r="D3007" s="137" t="s">
        <v>331</v>
      </c>
      <c r="E3007" s="137">
        <v>32462</v>
      </c>
      <c r="F3007" s="137" t="s">
        <v>5</v>
      </c>
      <c r="G3007" s="137" t="s">
        <v>28</v>
      </c>
      <c r="H3007" s="137" t="s">
        <v>368</v>
      </c>
      <c r="I3007" s="137">
        <v>512129534</v>
      </c>
      <c r="J3007" s="137" t="s">
        <v>224</v>
      </c>
      <c r="K3007" s="21">
        <v>46149.594305555554</v>
      </c>
      <c r="L3007" s="21">
        <v>46150.604004629633</v>
      </c>
      <c r="M3007" s="137" t="s">
        <v>347</v>
      </c>
      <c r="N3007" s="137" t="s">
        <v>194</v>
      </c>
      <c r="O3007" s="137" t="s">
        <v>41</v>
      </c>
      <c r="P3007" s="137">
        <v>0</v>
      </c>
      <c r="Q3007" s="137" t="s">
        <v>191</v>
      </c>
      <c r="R3007" s="137" t="s">
        <v>342</v>
      </c>
    </row>
    <row r="3008" spans="1:19" s="137" customFormat="1">
      <c r="A3008" s="137" t="s">
        <v>186</v>
      </c>
      <c r="B3008" s="137" t="s">
        <v>10</v>
      </c>
      <c r="C3008" s="137" t="s">
        <v>186</v>
      </c>
      <c r="D3008" s="137" t="s">
        <v>331</v>
      </c>
      <c r="E3008" s="137">
        <v>32462</v>
      </c>
      <c r="F3008" s="137" t="s">
        <v>5</v>
      </c>
      <c r="G3008" s="137" t="s">
        <v>28</v>
      </c>
      <c r="H3008" s="137" t="s">
        <v>368</v>
      </c>
      <c r="I3008" s="137">
        <v>512129534</v>
      </c>
      <c r="J3008" s="137" t="s">
        <v>224</v>
      </c>
      <c r="K3008" s="21">
        <v>46149.594305555554</v>
      </c>
      <c r="L3008" s="21">
        <v>46150.604004629633</v>
      </c>
      <c r="M3008" s="137" t="s">
        <v>347</v>
      </c>
      <c r="N3008" s="137" t="s">
        <v>350</v>
      </c>
      <c r="O3008" s="137" t="s">
        <v>39</v>
      </c>
      <c r="P3008" s="137">
        <v>0</v>
      </c>
      <c r="Q3008" s="137" t="s">
        <v>191</v>
      </c>
      <c r="R3008" s="137" t="s">
        <v>342</v>
      </c>
    </row>
    <row r="3009" spans="1:18" s="137" customFormat="1">
      <c r="A3009" s="137" t="s">
        <v>186</v>
      </c>
      <c r="B3009" s="137" t="s">
        <v>10</v>
      </c>
      <c r="C3009" s="137" t="s">
        <v>186</v>
      </c>
      <c r="D3009" s="137" t="s">
        <v>331</v>
      </c>
      <c r="E3009" s="137">
        <v>32462</v>
      </c>
      <c r="F3009" s="137" t="s">
        <v>5</v>
      </c>
      <c r="G3009" s="137" t="s">
        <v>28</v>
      </c>
      <c r="H3009" s="137" t="s">
        <v>368</v>
      </c>
      <c r="I3009" s="137">
        <v>512129534</v>
      </c>
      <c r="J3009" s="137" t="s">
        <v>224</v>
      </c>
      <c r="K3009" s="21">
        <v>46149.594305555554</v>
      </c>
      <c r="L3009" s="21">
        <v>46150.604004629633</v>
      </c>
      <c r="M3009" s="137" t="s">
        <v>347</v>
      </c>
      <c r="N3009" s="137" t="s">
        <v>195</v>
      </c>
      <c r="O3009" s="137" t="s">
        <v>41</v>
      </c>
      <c r="P3009" s="137">
        <v>0</v>
      </c>
      <c r="Q3009" s="137" t="s">
        <v>191</v>
      </c>
      <c r="R3009" s="137" t="s">
        <v>342</v>
      </c>
    </row>
    <row r="3010" spans="1:18" s="137" customFormat="1">
      <c r="A3010" s="137" t="s">
        <v>186</v>
      </c>
      <c r="B3010" s="137" t="s">
        <v>10</v>
      </c>
      <c r="C3010" s="137" t="s">
        <v>186</v>
      </c>
      <c r="D3010" s="137" t="s">
        <v>331</v>
      </c>
      <c r="E3010" s="137">
        <v>32462</v>
      </c>
      <c r="F3010" s="137" t="s">
        <v>5</v>
      </c>
      <c r="G3010" s="137" t="s">
        <v>28</v>
      </c>
      <c r="H3010" s="137" t="s">
        <v>368</v>
      </c>
      <c r="I3010" s="137">
        <v>512129534</v>
      </c>
      <c r="J3010" s="137" t="s">
        <v>224</v>
      </c>
      <c r="K3010" s="21">
        <v>46149.594305555554</v>
      </c>
      <c r="L3010" s="21">
        <v>46150.604004629633</v>
      </c>
      <c r="M3010" s="137" t="s">
        <v>347</v>
      </c>
      <c r="N3010" s="137" t="s">
        <v>351</v>
      </c>
      <c r="O3010" s="137" t="s">
        <v>35</v>
      </c>
      <c r="P3010" s="137">
        <v>0</v>
      </c>
      <c r="Q3010" s="137" t="s">
        <v>191</v>
      </c>
      <c r="R3010" s="137" t="s">
        <v>342</v>
      </c>
    </row>
    <row r="3011" spans="1:18" s="137" customFormat="1">
      <c r="A3011" s="137" t="s">
        <v>186</v>
      </c>
      <c r="B3011" s="137" t="s">
        <v>10</v>
      </c>
      <c r="C3011" s="137" t="s">
        <v>186</v>
      </c>
      <c r="D3011" s="137" t="s">
        <v>331</v>
      </c>
      <c r="E3011" s="137">
        <v>32462</v>
      </c>
      <c r="F3011" s="137" t="s">
        <v>5</v>
      </c>
      <c r="G3011" s="137" t="s">
        <v>28</v>
      </c>
      <c r="H3011" s="137" t="s">
        <v>368</v>
      </c>
      <c r="I3011" s="137">
        <v>512129534</v>
      </c>
      <c r="J3011" s="137" t="s">
        <v>224</v>
      </c>
      <c r="K3011" s="21">
        <v>46149.594305555554</v>
      </c>
      <c r="L3011" s="21">
        <v>46150.604004629633</v>
      </c>
      <c r="M3011" s="137" t="s">
        <v>347</v>
      </c>
      <c r="N3011" s="137" t="s">
        <v>196</v>
      </c>
      <c r="O3011" s="137" t="s">
        <v>41</v>
      </c>
      <c r="P3011" s="137">
        <v>0</v>
      </c>
      <c r="Q3011" s="137" t="s">
        <v>191</v>
      </c>
      <c r="R3011" s="137" t="s">
        <v>342</v>
      </c>
    </row>
    <row r="3012" spans="1:18" s="137" customFormat="1">
      <c r="A3012" s="137" t="s">
        <v>186</v>
      </c>
      <c r="B3012" s="137" t="s">
        <v>10</v>
      </c>
      <c r="C3012" s="137" t="s">
        <v>186</v>
      </c>
      <c r="D3012" s="137" t="s">
        <v>331</v>
      </c>
      <c r="E3012" s="137">
        <v>32462</v>
      </c>
      <c r="F3012" s="137" t="s">
        <v>5</v>
      </c>
      <c r="G3012" s="137" t="s">
        <v>28</v>
      </c>
      <c r="H3012" s="137" t="s">
        <v>368</v>
      </c>
      <c r="I3012" s="137">
        <v>512129534</v>
      </c>
      <c r="J3012" s="137" t="s">
        <v>224</v>
      </c>
      <c r="K3012" s="21">
        <v>46149.594305555554</v>
      </c>
      <c r="L3012" s="21">
        <v>46150.604004629633</v>
      </c>
      <c r="M3012" s="137" t="s">
        <v>352</v>
      </c>
      <c r="N3012" s="137" t="s">
        <v>352</v>
      </c>
      <c r="O3012" s="137" t="s">
        <v>35</v>
      </c>
      <c r="P3012" s="137">
        <v>0</v>
      </c>
      <c r="Q3012" s="137" t="s">
        <v>191</v>
      </c>
      <c r="R3012" s="137" t="s">
        <v>342</v>
      </c>
    </row>
    <row r="3013" spans="1:18" s="137" customFormat="1">
      <c r="A3013" s="137" t="s">
        <v>186</v>
      </c>
      <c r="B3013" s="137" t="s">
        <v>10</v>
      </c>
      <c r="C3013" s="137" t="s">
        <v>186</v>
      </c>
      <c r="D3013" s="137" t="s">
        <v>331</v>
      </c>
      <c r="E3013" s="137">
        <v>32462</v>
      </c>
      <c r="F3013" s="137" t="s">
        <v>5</v>
      </c>
      <c r="G3013" s="137" t="s">
        <v>28</v>
      </c>
      <c r="H3013" s="137" t="s">
        <v>368</v>
      </c>
      <c r="I3013" s="137">
        <v>512129534</v>
      </c>
      <c r="J3013" s="137" t="s">
        <v>224</v>
      </c>
      <c r="K3013" s="21">
        <v>46149.594305555554</v>
      </c>
      <c r="L3013" s="21">
        <v>46150.604004629633</v>
      </c>
      <c r="M3013" s="137" t="s">
        <v>353</v>
      </c>
      <c r="N3013" s="137" t="s">
        <v>197</v>
      </c>
      <c r="O3013" s="137" t="s">
        <v>41</v>
      </c>
      <c r="P3013" s="137">
        <v>0</v>
      </c>
      <c r="Q3013" s="137" t="s">
        <v>191</v>
      </c>
      <c r="R3013" s="137" t="s">
        <v>342</v>
      </c>
    </row>
    <row r="3014" spans="1:18" s="137" customFormat="1">
      <c r="A3014" s="137" t="s">
        <v>186</v>
      </c>
      <c r="B3014" s="137" t="s">
        <v>10</v>
      </c>
      <c r="C3014" s="137" t="s">
        <v>186</v>
      </c>
      <c r="D3014" s="137" t="s">
        <v>331</v>
      </c>
      <c r="E3014" s="137">
        <v>32462</v>
      </c>
      <c r="F3014" s="137" t="s">
        <v>5</v>
      </c>
      <c r="G3014" s="137" t="s">
        <v>28</v>
      </c>
      <c r="H3014" s="137" t="s">
        <v>368</v>
      </c>
      <c r="I3014" s="137">
        <v>512129534</v>
      </c>
      <c r="J3014" s="137" t="s">
        <v>224</v>
      </c>
      <c r="K3014" s="21">
        <v>46149.594305555554</v>
      </c>
      <c r="L3014" s="21">
        <v>46150.604004629633</v>
      </c>
      <c r="M3014" s="137" t="s">
        <v>353</v>
      </c>
      <c r="N3014" s="137" t="s">
        <v>330</v>
      </c>
      <c r="O3014" s="137" t="s">
        <v>41</v>
      </c>
      <c r="P3014" s="137">
        <v>0</v>
      </c>
      <c r="Q3014" s="137" t="s">
        <v>191</v>
      </c>
      <c r="R3014" s="137" t="s">
        <v>342</v>
      </c>
    </row>
    <row r="3015" spans="1:18" s="137" customFormat="1">
      <c r="A3015" s="137" t="s">
        <v>186</v>
      </c>
      <c r="B3015" s="137" t="s">
        <v>10</v>
      </c>
      <c r="C3015" s="137" t="s">
        <v>186</v>
      </c>
      <c r="D3015" s="137" t="s">
        <v>331</v>
      </c>
      <c r="E3015" s="137">
        <v>32462</v>
      </c>
      <c r="F3015" s="137" t="s">
        <v>5</v>
      </c>
      <c r="G3015" s="137" t="s">
        <v>28</v>
      </c>
      <c r="H3015" s="137" t="s">
        <v>368</v>
      </c>
      <c r="I3015" s="137">
        <v>512129534</v>
      </c>
      <c r="J3015" s="137" t="s">
        <v>224</v>
      </c>
      <c r="K3015" s="21">
        <v>46149.594305555554</v>
      </c>
      <c r="L3015" s="21">
        <v>46150.604004629633</v>
      </c>
      <c r="M3015" s="137" t="s">
        <v>353</v>
      </c>
      <c r="N3015" s="137" t="s">
        <v>354</v>
      </c>
      <c r="O3015" s="137" t="s">
        <v>39</v>
      </c>
      <c r="P3015" s="137">
        <v>0</v>
      </c>
      <c r="Q3015" s="137" t="s">
        <v>191</v>
      </c>
      <c r="R3015" s="137" t="s">
        <v>342</v>
      </c>
    </row>
    <row r="3016" spans="1:18" s="137" customFormat="1">
      <c r="A3016" s="137" t="s">
        <v>186</v>
      </c>
      <c r="B3016" s="137" t="s">
        <v>10</v>
      </c>
      <c r="C3016" s="137" t="s">
        <v>186</v>
      </c>
      <c r="D3016" s="137" t="s">
        <v>331</v>
      </c>
      <c r="E3016" s="137">
        <v>32462</v>
      </c>
      <c r="F3016" s="137" t="s">
        <v>5</v>
      </c>
      <c r="G3016" s="137" t="s">
        <v>28</v>
      </c>
      <c r="H3016" s="137" t="s">
        <v>368</v>
      </c>
      <c r="I3016" s="137">
        <v>512129534</v>
      </c>
      <c r="J3016" s="137" t="s">
        <v>224</v>
      </c>
      <c r="K3016" s="21">
        <v>46149.594305555554</v>
      </c>
      <c r="L3016" s="21">
        <v>46150.604004629633</v>
      </c>
      <c r="M3016" s="137" t="s">
        <v>353</v>
      </c>
      <c r="N3016" s="137" t="s">
        <v>355</v>
      </c>
      <c r="O3016" s="137" t="s">
        <v>35</v>
      </c>
      <c r="P3016" s="137">
        <v>0</v>
      </c>
      <c r="Q3016" s="137" t="s">
        <v>191</v>
      </c>
      <c r="R3016" s="137" t="s">
        <v>342</v>
      </c>
    </row>
    <row r="3017" spans="1:18" s="137" customFormat="1">
      <c r="A3017" s="137" t="s">
        <v>186</v>
      </c>
      <c r="B3017" s="137" t="s">
        <v>10</v>
      </c>
      <c r="C3017" s="137" t="s">
        <v>186</v>
      </c>
      <c r="D3017" s="137" t="s">
        <v>331</v>
      </c>
      <c r="E3017" s="137">
        <v>32462</v>
      </c>
      <c r="F3017" s="137" t="s">
        <v>5</v>
      </c>
      <c r="G3017" s="137" t="s">
        <v>28</v>
      </c>
      <c r="H3017" s="137" t="s">
        <v>368</v>
      </c>
      <c r="I3017" s="137">
        <v>512129534</v>
      </c>
      <c r="J3017" s="137" t="s">
        <v>224</v>
      </c>
      <c r="K3017" s="21">
        <v>46149.594305555554</v>
      </c>
      <c r="L3017" s="21">
        <v>46150.604004629633</v>
      </c>
      <c r="M3017" s="137" t="s">
        <v>353</v>
      </c>
      <c r="N3017" s="137" t="s">
        <v>356</v>
      </c>
      <c r="O3017" s="137" t="s">
        <v>39</v>
      </c>
      <c r="P3017" s="137">
        <v>0</v>
      </c>
      <c r="Q3017" s="137" t="s">
        <v>191</v>
      </c>
      <c r="R3017" s="137" t="s">
        <v>342</v>
      </c>
    </row>
    <row r="3018" spans="1:18" s="137" customFormat="1">
      <c r="A3018" s="137" t="s">
        <v>186</v>
      </c>
      <c r="B3018" s="137" t="s">
        <v>10</v>
      </c>
      <c r="C3018" s="137" t="s">
        <v>186</v>
      </c>
      <c r="D3018" s="137" t="s">
        <v>331</v>
      </c>
      <c r="E3018" s="137">
        <v>32462</v>
      </c>
      <c r="F3018" s="137" t="s">
        <v>5</v>
      </c>
      <c r="G3018" s="137" t="s">
        <v>28</v>
      </c>
      <c r="H3018" s="137" t="s">
        <v>368</v>
      </c>
      <c r="I3018" s="137">
        <v>512129534</v>
      </c>
      <c r="J3018" s="137" t="s">
        <v>224</v>
      </c>
      <c r="K3018" s="21">
        <v>46149.594305555554</v>
      </c>
      <c r="L3018" s="21">
        <v>46150.604004629633</v>
      </c>
      <c r="M3018" s="137" t="s">
        <v>353</v>
      </c>
      <c r="N3018" s="137" t="s">
        <v>357</v>
      </c>
      <c r="O3018" s="137" t="s">
        <v>39</v>
      </c>
      <c r="P3018" s="137">
        <v>0</v>
      </c>
      <c r="Q3018" s="137" t="s">
        <v>191</v>
      </c>
      <c r="R3018" s="137" t="s">
        <v>342</v>
      </c>
    </row>
    <row r="3019" spans="1:18" s="137" customFormat="1">
      <c r="A3019" s="137" t="s">
        <v>186</v>
      </c>
      <c r="B3019" s="137" t="s">
        <v>10</v>
      </c>
      <c r="C3019" s="137" t="s">
        <v>186</v>
      </c>
      <c r="D3019" s="137" t="s">
        <v>331</v>
      </c>
      <c r="E3019" s="137">
        <v>32462</v>
      </c>
      <c r="F3019" s="137" t="s">
        <v>5</v>
      </c>
      <c r="G3019" s="137" t="s">
        <v>28</v>
      </c>
      <c r="H3019" s="137" t="s">
        <v>368</v>
      </c>
      <c r="I3019" s="137">
        <v>512129534</v>
      </c>
      <c r="J3019" s="137" t="s">
        <v>224</v>
      </c>
      <c r="K3019" s="21">
        <v>46149.594305555554</v>
      </c>
      <c r="L3019" s="21">
        <v>46150.604004629633</v>
      </c>
      <c r="M3019" s="137" t="s">
        <v>358</v>
      </c>
      <c r="N3019" s="137" t="s">
        <v>359</v>
      </c>
      <c r="O3019" s="137" t="s">
        <v>39</v>
      </c>
      <c r="P3019" s="137">
        <v>0</v>
      </c>
      <c r="Q3019" s="137" t="s">
        <v>191</v>
      </c>
      <c r="R3019" s="137" t="s">
        <v>342</v>
      </c>
    </row>
    <row r="3020" spans="1:18" s="137" customFormat="1">
      <c r="A3020" s="137" t="s">
        <v>186</v>
      </c>
      <c r="B3020" s="137" t="s">
        <v>10</v>
      </c>
      <c r="C3020" s="137" t="s">
        <v>186</v>
      </c>
      <c r="D3020" s="137" t="s">
        <v>331</v>
      </c>
      <c r="E3020" s="137">
        <v>32462</v>
      </c>
      <c r="F3020" s="137" t="s">
        <v>5</v>
      </c>
      <c r="G3020" s="137" t="s">
        <v>28</v>
      </c>
      <c r="H3020" s="137" t="s">
        <v>368</v>
      </c>
      <c r="I3020" s="137">
        <v>512129534</v>
      </c>
      <c r="J3020" s="137" t="s">
        <v>224</v>
      </c>
      <c r="K3020" s="21">
        <v>46149.594305555554</v>
      </c>
      <c r="L3020" s="21">
        <v>46150.604004629633</v>
      </c>
      <c r="M3020" s="137" t="s">
        <v>358</v>
      </c>
      <c r="N3020" s="137" t="s">
        <v>360</v>
      </c>
      <c r="O3020" s="137" t="s">
        <v>35</v>
      </c>
      <c r="P3020" s="137">
        <v>0</v>
      </c>
      <c r="Q3020" s="137" t="s">
        <v>191</v>
      </c>
      <c r="R3020" s="137" t="s">
        <v>342</v>
      </c>
    </row>
    <row r="3021" spans="1:18" s="137" customFormat="1">
      <c r="A3021" s="137" t="s">
        <v>186</v>
      </c>
      <c r="B3021" s="137" t="s">
        <v>10</v>
      </c>
      <c r="C3021" s="137" t="s">
        <v>186</v>
      </c>
      <c r="D3021" s="137" t="s">
        <v>331</v>
      </c>
      <c r="E3021" s="137">
        <v>32462</v>
      </c>
      <c r="F3021" s="137" t="s">
        <v>5</v>
      </c>
      <c r="G3021" s="137" t="s">
        <v>28</v>
      </c>
      <c r="H3021" s="137" t="s">
        <v>368</v>
      </c>
      <c r="I3021" s="137">
        <v>512129534</v>
      </c>
      <c r="J3021" s="137" t="s">
        <v>224</v>
      </c>
      <c r="K3021" s="21">
        <v>46149.594305555554</v>
      </c>
      <c r="L3021" s="21">
        <v>46150.604004629633</v>
      </c>
      <c r="M3021" s="137" t="s">
        <v>358</v>
      </c>
      <c r="N3021" s="137" t="s">
        <v>361</v>
      </c>
      <c r="O3021" s="137" t="s">
        <v>41</v>
      </c>
      <c r="P3021" s="137">
        <v>0</v>
      </c>
      <c r="Q3021" s="137" t="s">
        <v>191</v>
      </c>
      <c r="R3021" s="137" t="s">
        <v>342</v>
      </c>
    </row>
    <row r="3022" spans="1:18" s="137" customFormat="1">
      <c r="A3022" s="137" t="s">
        <v>186</v>
      </c>
      <c r="B3022" s="137" t="s">
        <v>10</v>
      </c>
      <c r="C3022" s="137" t="s">
        <v>186</v>
      </c>
      <c r="D3022" s="137" t="s">
        <v>331</v>
      </c>
      <c r="E3022" s="137">
        <v>32462</v>
      </c>
      <c r="F3022" s="137" t="s">
        <v>5</v>
      </c>
      <c r="G3022" s="137" t="s">
        <v>28</v>
      </c>
      <c r="H3022" s="137" t="s">
        <v>368</v>
      </c>
      <c r="I3022" s="137">
        <v>512129534</v>
      </c>
      <c r="J3022" s="137" t="s">
        <v>224</v>
      </c>
      <c r="K3022" s="21">
        <v>46149.594305555554</v>
      </c>
      <c r="L3022" s="21">
        <v>46150.604004629633</v>
      </c>
      <c r="M3022" s="137" t="s">
        <v>362</v>
      </c>
      <c r="N3022" s="137" t="s">
        <v>363</v>
      </c>
      <c r="O3022" s="137" t="s">
        <v>37</v>
      </c>
      <c r="P3022" s="137">
        <v>0</v>
      </c>
      <c r="Q3022" s="137" t="s">
        <v>191</v>
      </c>
      <c r="R3022" s="137" t="s">
        <v>342</v>
      </c>
    </row>
    <row r="3023" spans="1:18" s="137" customFormat="1">
      <c r="A3023" s="137" t="s">
        <v>186</v>
      </c>
      <c r="B3023" s="137" t="s">
        <v>10</v>
      </c>
      <c r="C3023" s="137" t="s">
        <v>186</v>
      </c>
      <c r="D3023" s="137" t="s">
        <v>331</v>
      </c>
      <c r="E3023" s="137">
        <v>32462</v>
      </c>
      <c r="F3023" s="137" t="s">
        <v>5</v>
      </c>
      <c r="G3023" s="137" t="s">
        <v>28</v>
      </c>
      <c r="H3023" s="137" t="s">
        <v>368</v>
      </c>
      <c r="I3023" s="137">
        <v>512129534</v>
      </c>
      <c r="J3023" s="137" t="s">
        <v>224</v>
      </c>
      <c r="K3023" s="21">
        <v>46149.594305555554</v>
      </c>
      <c r="L3023" s="21">
        <v>46150.604004629633</v>
      </c>
      <c r="M3023" s="137" t="s">
        <v>364</v>
      </c>
      <c r="N3023" s="137" t="s">
        <v>365</v>
      </c>
      <c r="O3023" s="137" t="s">
        <v>35</v>
      </c>
      <c r="P3023" s="137">
        <v>0</v>
      </c>
      <c r="Q3023" s="137" t="s">
        <v>191</v>
      </c>
      <c r="R3023" s="137" t="s">
        <v>342</v>
      </c>
    </row>
    <row r="3024" spans="1:18" s="137" customFormat="1">
      <c r="A3024" s="137" t="s">
        <v>186</v>
      </c>
      <c r="B3024" s="137" t="s">
        <v>10</v>
      </c>
      <c r="C3024" s="137" t="s">
        <v>186</v>
      </c>
      <c r="D3024" s="137" t="s">
        <v>331</v>
      </c>
      <c r="E3024" s="137">
        <v>32462</v>
      </c>
      <c r="F3024" s="137" t="s">
        <v>5</v>
      </c>
      <c r="G3024" s="137" t="s">
        <v>28</v>
      </c>
      <c r="H3024" s="137" t="s">
        <v>368</v>
      </c>
      <c r="I3024" s="137">
        <v>512129534</v>
      </c>
      <c r="J3024" s="137" t="s">
        <v>224</v>
      </c>
      <c r="K3024" s="21">
        <v>46149.594305555554</v>
      </c>
      <c r="L3024" s="21">
        <v>46150.604004629633</v>
      </c>
      <c r="M3024" s="137" t="s">
        <v>364</v>
      </c>
      <c r="N3024" s="137" t="s">
        <v>366</v>
      </c>
      <c r="O3024" s="137" t="s">
        <v>35</v>
      </c>
      <c r="P3024" s="137">
        <v>0</v>
      </c>
      <c r="Q3024" s="137" t="s">
        <v>191</v>
      </c>
      <c r="R3024" s="137" t="s">
        <v>342</v>
      </c>
    </row>
    <row r="3025" spans="1:18" s="137" customFormat="1">
      <c r="A3025" s="137" t="s">
        <v>186</v>
      </c>
      <c r="B3025" s="137" t="s">
        <v>10</v>
      </c>
      <c r="C3025" s="137" t="s">
        <v>186</v>
      </c>
      <c r="D3025" s="137" t="s">
        <v>331</v>
      </c>
      <c r="E3025" s="137">
        <v>32462</v>
      </c>
      <c r="F3025" s="137" t="s">
        <v>5</v>
      </c>
      <c r="G3025" s="137" t="s">
        <v>28</v>
      </c>
      <c r="H3025" s="137" t="s">
        <v>368</v>
      </c>
      <c r="I3025" s="137">
        <v>512129534</v>
      </c>
      <c r="J3025" s="137" t="s">
        <v>224</v>
      </c>
      <c r="K3025" s="21">
        <v>46149.594305555554</v>
      </c>
      <c r="L3025" s="21">
        <v>46150.604004629633</v>
      </c>
      <c r="M3025" s="137" t="s">
        <v>364</v>
      </c>
      <c r="N3025" s="137" t="s">
        <v>367</v>
      </c>
      <c r="O3025" s="137" t="s">
        <v>41</v>
      </c>
      <c r="P3025" s="137">
        <v>0</v>
      </c>
      <c r="Q3025" s="137" t="s">
        <v>191</v>
      </c>
      <c r="R3025" s="137" t="s">
        <v>342</v>
      </c>
    </row>
    <row r="3026" spans="1:18" s="137" customFormat="1">
      <c r="A3026" s="137" t="s">
        <v>186</v>
      </c>
      <c r="B3026" s="137" t="s">
        <v>10</v>
      </c>
      <c r="C3026" s="137" t="s">
        <v>186</v>
      </c>
      <c r="D3026" s="137" t="s">
        <v>302</v>
      </c>
      <c r="E3026" s="137">
        <v>32760</v>
      </c>
      <c r="F3026" s="137" t="s">
        <v>5</v>
      </c>
      <c r="G3026" s="137" t="s">
        <v>28</v>
      </c>
      <c r="H3026" s="137" t="s">
        <v>368</v>
      </c>
      <c r="I3026" s="137">
        <v>512131279</v>
      </c>
      <c r="J3026" s="137" t="s">
        <v>224</v>
      </c>
      <c r="K3026" s="21">
        <v>46149.80846064815</v>
      </c>
      <c r="L3026" s="21">
        <v>46150.635833333334</v>
      </c>
      <c r="M3026" s="137" t="s">
        <v>287</v>
      </c>
      <c r="N3026" s="137" t="s">
        <v>287</v>
      </c>
      <c r="O3026" s="137" t="s">
        <v>35</v>
      </c>
      <c r="P3026" s="137">
        <v>0</v>
      </c>
      <c r="Q3026" s="137" t="s">
        <v>191</v>
      </c>
      <c r="R3026" s="137" t="s">
        <v>342</v>
      </c>
    </row>
    <row r="3027" spans="1:18" s="137" customFormat="1">
      <c r="A3027" s="137" t="s">
        <v>186</v>
      </c>
      <c r="B3027" s="137" t="s">
        <v>10</v>
      </c>
      <c r="C3027" s="137" t="s">
        <v>186</v>
      </c>
      <c r="D3027" s="137" t="s">
        <v>302</v>
      </c>
      <c r="E3027" s="137">
        <v>32760</v>
      </c>
      <c r="F3027" s="137" t="s">
        <v>5</v>
      </c>
      <c r="G3027" s="137" t="s">
        <v>28</v>
      </c>
      <c r="H3027" s="137" t="s">
        <v>368</v>
      </c>
      <c r="I3027" s="137">
        <v>512131279</v>
      </c>
      <c r="J3027" s="137" t="s">
        <v>224</v>
      </c>
      <c r="K3027" s="21">
        <v>46149.80846064815</v>
      </c>
      <c r="L3027" s="21">
        <v>46150.635833333334</v>
      </c>
      <c r="M3027" s="137" t="s">
        <v>343</v>
      </c>
      <c r="N3027" s="137" t="s">
        <v>288</v>
      </c>
      <c r="O3027" s="137" t="s">
        <v>39</v>
      </c>
      <c r="P3027" s="137">
        <v>0</v>
      </c>
      <c r="Q3027" s="137" t="s">
        <v>191</v>
      </c>
      <c r="R3027" s="137" t="s">
        <v>342</v>
      </c>
    </row>
    <row r="3028" spans="1:18" s="137" customFormat="1">
      <c r="A3028" s="137" t="s">
        <v>186</v>
      </c>
      <c r="B3028" s="137" t="s">
        <v>10</v>
      </c>
      <c r="C3028" s="137" t="s">
        <v>186</v>
      </c>
      <c r="D3028" s="137" t="s">
        <v>302</v>
      </c>
      <c r="E3028" s="137">
        <v>32760</v>
      </c>
      <c r="F3028" s="137" t="s">
        <v>5</v>
      </c>
      <c r="G3028" s="137" t="s">
        <v>28</v>
      </c>
      <c r="H3028" s="137" t="s">
        <v>368</v>
      </c>
      <c r="I3028" s="137">
        <v>512131279</v>
      </c>
      <c r="J3028" s="137" t="s">
        <v>224</v>
      </c>
      <c r="K3028" s="21">
        <v>46149.80846064815</v>
      </c>
      <c r="L3028" s="21">
        <v>46150.635833333334</v>
      </c>
      <c r="M3028" s="137" t="s">
        <v>343</v>
      </c>
      <c r="N3028" s="137" t="s">
        <v>193</v>
      </c>
      <c r="O3028" s="137" t="s">
        <v>35</v>
      </c>
      <c r="P3028" s="137">
        <v>0</v>
      </c>
      <c r="Q3028" s="137" t="s">
        <v>191</v>
      </c>
      <c r="R3028" s="137" t="s">
        <v>342</v>
      </c>
    </row>
    <row r="3029" spans="1:18" s="137" customFormat="1">
      <c r="A3029" s="137" t="s">
        <v>186</v>
      </c>
      <c r="B3029" s="137" t="s">
        <v>10</v>
      </c>
      <c r="C3029" s="137" t="s">
        <v>186</v>
      </c>
      <c r="D3029" s="137" t="s">
        <v>302</v>
      </c>
      <c r="E3029" s="137">
        <v>32760</v>
      </c>
      <c r="F3029" s="137" t="s">
        <v>5</v>
      </c>
      <c r="G3029" s="137" t="s">
        <v>28</v>
      </c>
      <c r="H3029" s="137" t="s">
        <v>368</v>
      </c>
      <c r="I3029" s="137">
        <v>512131279</v>
      </c>
      <c r="J3029" s="137" t="s">
        <v>224</v>
      </c>
      <c r="K3029" s="21">
        <v>46149.80846064815</v>
      </c>
      <c r="L3029" s="21">
        <v>46150.635833333334</v>
      </c>
      <c r="M3029" s="137" t="s">
        <v>344</v>
      </c>
      <c r="N3029" s="137" t="s">
        <v>345</v>
      </c>
      <c r="O3029" s="137" t="s">
        <v>39</v>
      </c>
      <c r="P3029" s="137">
        <v>0</v>
      </c>
      <c r="Q3029" s="137" t="s">
        <v>191</v>
      </c>
      <c r="R3029" s="137" t="s">
        <v>342</v>
      </c>
    </row>
    <row r="3030" spans="1:18" s="137" customFormat="1">
      <c r="A3030" s="137" t="s">
        <v>186</v>
      </c>
      <c r="B3030" s="137" t="s">
        <v>10</v>
      </c>
      <c r="C3030" s="137" t="s">
        <v>186</v>
      </c>
      <c r="D3030" s="137" t="s">
        <v>302</v>
      </c>
      <c r="E3030" s="137">
        <v>32760</v>
      </c>
      <c r="F3030" s="137" t="s">
        <v>5</v>
      </c>
      <c r="G3030" s="137" t="s">
        <v>28</v>
      </c>
      <c r="H3030" s="137" t="s">
        <v>368</v>
      </c>
      <c r="I3030" s="137">
        <v>512131279</v>
      </c>
      <c r="J3030" s="137" t="s">
        <v>224</v>
      </c>
      <c r="K3030" s="21">
        <v>46149.80846064815</v>
      </c>
      <c r="L3030" s="21">
        <v>46150.635833333334</v>
      </c>
      <c r="M3030" s="137" t="s">
        <v>344</v>
      </c>
      <c r="N3030" s="137" t="s">
        <v>346</v>
      </c>
      <c r="O3030" s="137" t="s">
        <v>39</v>
      </c>
      <c r="P3030" s="137">
        <v>0</v>
      </c>
      <c r="Q3030" s="137" t="s">
        <v>191</v>
      </c>
      <c r="R3030" s="137" t="s">
        <v>342</v>
      </c>
    </row>
    <row r="3031" spans="1:18" s="137" customFormat="1">
      <c r="A3031" s="137" t="s">
        <v>186</v>
      </c>
      <c r="B3031" s="137" t="s">
        <v>10</v>
      </c>
      <c r="C3031" s="137" t="s">
        <v>186</v>
      </c>
      <c r="D3031" s="137" t="s">
        <v>302</v>
      </c>
      <c r="E3031" s="137">
        <v>32760</v>
      </c>
      <c r="F3031" s="137" t="s">
        <v>5</v>
      </c>
      <c r="G3031" s="137" t="s">
        <v>28</v>
      </c>
      <c r="H3031" s="137" t="s">
        <v>368</v>
      </c>
      <c r="I3031" s="137">
        <v>512131279</v>
      </c>
      <c r="J3031" s="137" t="s">
        <v>224</v>
      </c>
      <c r="K3031" s="21">
        <v>46149.80846064815</v>
      </c>
      <c r="L3031" s="21">
        <v>46150.635833333334</v>
      </c>
      <c r="M3031" s="137" t="s">
        <v>347</v>
      </c>
      <c r="N3031" s="137" t="s">
        <v>348</v>
      </c>
      <c r="O3031" s="137" t="s">
        <v>41</v>
      </c>
      <c r="P3031" s="137">
        <v>0</v>
      </c>
      <c r="Q3031" s="137" t="s">
        <v>191</v>
      </c>
      <c r="R3031" s="137" t="s">
        <v>342</v>
      </c>
    </row>
    <row r="3032" spans="1:18" s="137" customFormat="1">
      <c r="A3032" s="137" t="s">
        <v>186</v>
      </c>
      <c r="B3032" s="137" t="s">
        <v>10</v>
      </c>
      <c r="C3032" s="137" t="s">
        <v>186</v>
      </c>
      <c r="D3032" s="137" t="s">
        <v>302</v>
      </c>
      <c r="E3032" s="137">
        <v>32760</v>
      </c>
      <c r="F3032" s="137" t="s">
        <v>5</v>
      </c>
      <c r="G3032" s="137" t="s">
        <v>28</v>
      </c>
      <c r="H3032" s="137" t="s">
        <v>368</v>
      </c>
      <c r="I3032" s="137">
        <v>512131279</v>
      </c>
      <c r="J3032" s="137" t="s">
        <v>224</v>
      </c>
      <c r="K3032" s="21">
        <v>46149.80846064815</v>
      </c>
      <c r="L3032" s="21">
        <v>46150.635833333334</v>
      </c>
      <c r="M3032" s="137" t="s">
        <v>347</v>
      </c>
      <c r="N3032" s="137" t="s">
        <v>349</v>
      </c>
      <c r="O3032" s="137" t="s">
        <v>39</v>
      </c>
      <c r="P3032" s="137">
        <v>0</v>
      </c>
      <c r="Q3032" s="137" t="s">
        <v>191</v>
      </c>
      <c r="R3032" s="137" t="s">
        <v>342</v>
      </c>
    </row>
    <row r="3033" spans="1:18" s="137" customFormat="1">
      <c r="A3033" s="137" t="s">
        <v>186</v>
      </c>
      <c r="B3033" s="137" t="s">
        <v>10</v>
      </c>
      <c r="C3033" s="137" t="s">
        <v>186</v>
      </c>
      <c r="D3033" s="137" t="s">
        <v>302</v>
      </c>
      <c r="E3033" s="137">
        <v>32760</v>
      </c>
      <c r="F3033" s="137" t="s">
        <v>5</v>
      </c>
      <c r="G3033" s="137" t="s">
        <v>28</v>
      </c>
      <c r="H3033" s="137" t="s">
        <v>368</v>
      </c>
      <c r="I3033" s="137">
        <v>512131279</v>
      </c>
      <c r="J3033" s="137" t="s">
        <v>224</v>
      </c>
      <c r="K3033" s="21">
        <v>46149.80846064815</v>
      </c>
      <c r="L3033" s="21">
        <v>46150.635833333334</v>
      </c>
      <c r="M3033" s="137" t="s">
        <v>347</v>
      </c>
      <c r="N3033" s="137" t="s">
        <v>329</v>
      </c>
      <c r="O3033" s="137" t="s">
        <v>35</v>
      </c>
      <c r="P3033" s="137">
        <v>0</v>
      </c>
      <c r="Q3033" s="137" t="s">
        <v>191</v>
      </c>
      <c r="R3033" s="137" t="s">
        <v>342</v>
      </c>
    </row>
    <row r="3034" spans="1:18" s="137" customFormat="1">
      <c r="A3034" s="137" t="s">
        <v>186</v>
      </c>
      <c r="B3034" s="137" t="s">
        <v>10</v>
      </c>
      <c r="C3034" s="137" t="s">
        <v>186</v>
      </c>
      <c r="D3034" s="137" t="s">
        <v>302</v>
      </c>
      <c r="E3034" s="137">
        <v>32760</v>
      </c>
      <c r="F3034" s="137" t="s">
        <v>5</v>
      </c>
      <c r="G3034" s="137" t="s">
        <v>28</v>
      </c>
      <c r="H3034" s="137" t="s">
        <v>368</v>
      </c>
      <c r="I3034" s="137">
        <v>512131279</v>
      </c>
      <c r="J3034" s="137" t="s">
        <v>224</v>
      </c>
      <c r="K3034" s="21">
        <v>46149.80846064815</v>
      </c>
      <c r="L3034" s="21">
        <v>46150.635833333334</v>
      </c>
      <c r="M3034" s="137" t="s">
        <v>347</v>
      </c>
      <c r="N3034" s="137" t="s">
        <v>194</v>
      </c>
      <c r="O3034" s="137" t="s">
        <v>41</v>
      </c>
      <c r="P3034" s="137">
        <v>0</v>
      </c>
      <c r="Q3034" s="137" t="s">
        <v>191</v>
      </c>
      <c r="R3034" s="137" t="s">
        <v>342</v>
      </c>
    </row>
    <row r="3035" spans="1:18" s="137" customFormat="1">
      <c r="A3035" s="137" t="s">
        <v>186</v>
      </c>
      <c r="B3035" s="137" t="s">
        <v>10</v>
      </c>
      <c r="C3035" s="137" t="s">
        <v>186</v>
      </c>
      <c r="D3035" s="137" t="s">
        <v>302</v>
      </c>
      <c r="E3035" s="137">
        <v>32760</v>
      </c>
      <c r="F3035" s="137" t="s">
        <v>5</v>
      </c>
      <c r="G3035" s="137" t="s">
        <v>28</v>
      </c>
      <c r="H3035" s="137" t="s">
        <v>368</v>
      </c>
      <c r="I3035" s="137">
        <v>512131279</v>
      </c>
      <c r="J3035" s="137" t="s">
        <v>224</v>
      </c>
      <c r="K3035" s="21">
        <v>46149.80846064815</v>
      </c>
      <c r="L3035" s="21">
        <v>46150.635833333334</v>
      </c>
      <c r="M3035" s="137" t="s">
        <v>347</v>
      </c>
      <c r="N3035" s="137" t="s">
        <v>350</v>
      </c>
      <c r="O3035" s="137" t="s">
        <v>39</v>
      </c>
      <c r="P3035" s="137">
        <v>0</v>
      </c>
      <c r="Q3035" s="137" t="s">
        <v>191</v>
      </c>
      <c r="R3035" s="137" t="s">
        <v>342</v>
      </c>
    </row>
    <row r="3036" spans="1:18" s="137" customFormat="1">
      <c r="A3036" s="137" t="s">
        <v>186</v>
      </c>
      <c r="B3036" s="137" t="s">
        <v>10</v>
      </c>
      <c r="C3036" s="137" t="s">
        <v>186</v>
      </c>
      <c r="D3036" s="137" t="s">
        <v>302</v>
      </c>
      <c r="E3036" s="137">
        <v>32760</v>
      </c>
      <c r="F3036" s="137" t="s">
        <v>5</v>
      </c>
      <c r="G3036" s="137" t="s">
        <v>28</v>
      </c>
      <c r="H3036" s="137" t="s">
        <v>368</v>
      </c>
      <c r="I3036" s="137">
        <v>512131279</v>
      </c>
      <c r="J3036" s="137" t="s">
        <v>224</v>
      </c>
      <c r="K3036" s="21">
        <v>46149.80846064815</v>
      </c>
      <c r="L3036" s="21">
        <v>46150.635833333334</v>
      </c>
      <c r="M3036" s="137" t="s">
        <v>347</v>
      </c>
      <c r="N3036" s="137" t="s">
        <v>195</v>
      </c>
      <c r="O3036" s="137" t="s">
        <v>41</v>
      </c>
      <c r="P3036" s="137">
        <v>0</v>
      </c>
      <c r="Q3036" s="137" t="s">
        <v>191</v>
      </c>
      <c r="R3036" s="137" t="s">
        <v>342</v>
      </c>
    </row>
    <row r="3037" spans="1:18" s="137" customFormat="1">
      <c r="A3037" s="137" t="s">
        <v>186</v>
      </c>
      <c r="B3037" s="137" t="s">
        <v>10</v>
      </c>
      <c r="C3037" s="137" t="s">
        <v>186</v>
      </c>
      <c r="D3037" s="137" t="s">
        <v>302</v>
      </c>
      <c r="E3037" s="137">
        <v>32760</v>
      </c>
      <c r="F3037" s="137" t="s">
        <v>5</v>
      </c>
      <c r="G3037" s="137" t="s">
        <v>28</v>
      </c>
      <c r="H3037" s="137" t="s">
        <v>368</v>
      </c>
      <c r="I3037" s="137">
        <v>512131279</v>
      </c>
      <c r="J3037" s="137" t="s">
        <v>224</v>
      </c>
      <c r="K3037" s="21">
        <v>46149.80846064815</v>
      </c>
      <c r="L3037" s="21">
        <v>46150.635833333334</v>
      </c>
      <c r="M3037" s="137" t="s">
        <v>347</v>
      </c>
      <c r="N3037" s="137" t="s">
        <v>351</v>
      </c>
      <c r="O3037" s="137" t="s">
        <v>35</v>
      </c>
      <c r="P3037" s="137">
        <v>0</v>
      </c>
      <c r="Q3037" s="137" t="s">
        <v>191</v>
      </c>
      <c r="R3037" s="137" t="s">
        <v>342</v>
      </c>
    </row>
    <row r="3038" spans="1:18" s="137" customFormat="1">
      <c r="A3038" s="137" t="s">
        <v>186</v>
      </c>
      <c r="B3038" s="137" t="s">
        <v>10</v>
      </c>
      <c r="C3038" s="137" t="s">
        <v>186</v>
      </c>
      <c r="D3038" s="137" t="s">
        <v>302</v>
      </c>
      <c r="E3038" s="137">
        <v>32760</v>
      </c>
      <c r="F3038" s="137" t="s">
        <v>5</v>
      </c>
      <c r="G3038" s="137" t="s">
        <v>28</v>
      </c>
      <c r="H3038" s="137" t="s">
        <v>368</v>
      </c>
      <c r="I3038" s="137">
        <v>512131279</v>
      </c>
      <c r="J3038" s="137" t="s">
        <v>224</v>
      </c>
      <c r="K3038" s="21">
        <v>46149.80846064815</v>
      </c>
      <c r="L3038" s="21">
        <v>46150.635833333334</v>
      </c>
      <c r="M3038" s="137" t="s">
        <v>347</v>
      </c>
      <c r="N3038" s="137" t="s">
        <v>196</v>
      </c>
      <c r="O3038" s="137" t="s">
        <v>41</v>
      </c>
      <c r="P3038" s="137">
        <v>0</v>
      </c>
      <c r="Q3038" s="137" t="s">
        <v>191</v>
      </c>
      <c r="R3038" s="137" t="s">
        <v>342</v>
      </c>
    </row>
    <row r="3039" spans="1:18" s="137" customFormat="1">
      <c r="A3039" s="137" t="s">
        <v>186</v>
      </c>
      <c r="B3039" s="137" t="s">
        <v>10</v>
      </c>
      <c r="C3039" s="137" t="s">
        <v>186</v>
      </c>
      <c r="D3039" s="137" t="s">
        <v>302</v>
      </c>
      <c r="E3039" s="137">
        <v>32760</v>
      </c>
      <c r="F3039" s="137" t="s">
        <v>5</v>
      </c>
      <c r="G3039" s="137" t="s">
        <v>28</v>
      </c>
      <c r="H3039" s="137" t="s">
        <v>368</v>
      </c>
      <c r="I3039" s="137">
        <v>512131279</v>
      </c>
      <c r="J3039" s="137" t="s">
        <v>224</v>
      </c>
      <c r="K3039" s="21">
        <v>46149.80846064815</v>
      </c>
      <c r="L3039" s="21">
        <v>46150.635833333334</v>
      </c>
      <c r="M3039" s="137" t="s">
        <v>352</v>
      </c>
      <c r="N3039" s="137" t="s">
        <v>352</v>
      </c>
      <c r="O3039" s="137" t="s">
        <v>35</v>
      </c>
      <c r="P3039" s="137">
        <v>0</v>
      </c>
      <c r="Q3039" s="137" t="s">
        <v>191</v>
      </c>
      <c r="R3039" s="137" t="s">
        <v>342</v>
      </c>
    </row>
    <row r="3040" spans="1:18" s="137" customFormat="1">
      <c r="A3040" s="137" t="s">
        <v>186</v>
      </c>
      <c r="B3040" s="137" t="s">
        <v>10</v>
      </c>
      <c r="C3040" s="137" t="s">
        <v>186</v>
      </c>
      <c r="D3040" s="137" t="s">
        <v>302</v>
      </c>
      <c r="E3040" s="137">
        <v>32760</v>
      </c>
      <c r="F3040" s="137" t="s">
        <v>5</v>
      </c>
      <c r="G3040" s="137" t="s">
        <v>28</v>
      </c>
      <c r="H3040" s="137" t="s">
        <v>368</v>
      </c>
      <c r="I3040" s="137">
        <v>512131279</v>
      </c>
      <c r="J3040" s="137" t="s">
        <v>224</v>
      </c>
      <c r="K3040" s="21">
        <v>46149.80846064815</v>
      </c>
      <c r="L3040" s="21">
        <v>46150.635833333334</v>
      </c>
      <c r="M3040" s="137" t="s">
        <v>353</v>
      </c>
      <c r="N3040" s="137" t="s">
        <v>197</v>
      </c>
      <c r="O3040" s="137" t="s">
        <v>41</v>
      </c>
      <c r="P3040" s="137">
        <v>0</v>
      </c>
      <c r="Q3040" s="137" t="s">
        <v>191</v>
      </c>
      <c r="R3040" s="137" t="s">
        <v>342</v>
      </c>
    </row>
    <row r="3041" spans="1:18" s="137" customFormat="1">
      <c r="A3041" s="137" t="s">
        <v>186</v>
      </c>
      <c r="B3041" s="137" t="s">
        <v>10</v>
      </c>
      <c r="C3041" s="137" t="s">
        <v>186</v>
      </c>
      <c r="D3041" s="137" t="s">
        <v>302</v>
      </c>
      <c r="E3041" s="137">
        <v>32760</v>
      </c>
      <c r="F3041" s="137" t="s">
        <v>5</v>
      </c>
      <c r="G3041" s="137" t="s">
        <v>28</v>
      </c>
      <c r="H3041" s="137" t="s">
        <v>368</v>
      </c>
      <c r="I3041" s="137">
        <v>512131279</v>
      </c>
      <c r="J3041" s="137" t="s">
        <v>224</v>
      </c>
      <c r="K3041" s="21">
        <v>46149.80846064815</v>
      </c>
      <c r="L3041" s="21">
        <v>46150.635833333334</v>
      </c>
      <c r="M3041" s="137" t="s">
        <v>353</v>
      </c>
      <c r="N3041" s="137" t="s">
        <v>330</v>
      </c>
      <c r="O3041" s="137" t="s">
        <v>41</v>
      </c>
      <c r="P3041" s="137">
        <v>0</v>
      </c>
      <c r="Q3041" s="137" t="s">
        <v>191</v>
      </c>
      <c r="R3041" s="137" t="s">
        <v>342</v>
      </c>
    </row>
    <row r="3042" spans="1:18" s="137" customFormat="1">
      <c r="A3042" s="137" t="s">
        <v>186</v>
      </c>
      <c r="B3042" s="137" t="s">
        <v>10</v>
      </c>
      <c r="C3042" s="137" t="s">
        <v>186</v>
      </c>
      <c r="D3042" s="137" t="s">
        <v>302</v>
      </c>
      <c r="E3042" s="137">
        <v>32760</v>
      </c>
      <c r="F3042" s="137" t="s">
        <v>5</v>
      </c>
      <c r="G3042" s="137" t="s">
        <v>28</v>
      </c>
      <c r="H3042" s="137" t="s">
        <v>368</v>
      </c>
      <c r="I3042" s="137">
        <v>512131279</v>
      </c>
      <c r="J3042" s="137" t="s">
        <v>224</v>
      </c>
      <c r="K3042" s="21">
        <v>46149.80846064815</v>
      </c>
      <c r="L3042" s="21">
        <v>46150.635833333334</v>
      </c>
      <c r="M3042" s="137" t="s">
        <v>353</v>
      </c>
      <c r="N3042" s="137" t="s">
        <v>354</v>
      </c>
      <c r="O3042" s="137" t="s">
        <v>39</v>
      </c>
      <c r="P3042" s="137">
        <v>0</v>
      </c>
      <c r="Q3042" s="137" t="s">
        <v>191</v>
      </c>
      <c r="R3042" s="137" t="s">
        <v>342</v>
      </c>
    </row>
    <row r="3043" spans="1:18" s="137" customFormat="1">
      <c r="A3043" s="137" t="s">
        <v>186</v>
      </c>
      <c r="B3043" s="137" t="s">
        <v>10</v>
      </c>
      <c r="C3043" s="137" t="s">
        <v>186</v>
      </c>
      <c r="D3043" s="137" t="s">
        <v>302</v>
      </c>
      <c r="E3043" s="137">
        <v>32760</v>
      </c>
      <c r="F3043" s="137" t="s">
        <v>5</v>
      </c>
      <c r="G3043" s="137" t="s">
        <v>28</v>
      </c>
      <c r="H3043" s="137" t="s">
        <v>368</v>
      </c>
      <c r="I3043" s="137">
        <v>512131279</v>
      </c>
      <c r="J3043" s="137" t="s">
        <v>224</v>
      </c>
      <c r="K3043" s="21">
        <v>46149.80846064815</v>
      </c>
      <c r="L3043" s="21">
        <v>46150.635833333334</v>
      </c>
      <c r="M3043" s="137" t="s">
        <v>353</v>
      </c>
      <c r="N3043" s="137" t="s">
        <v>355</v>
      </c>
      <c r="O3043" s="137" t="s">
        <v>35</v>
      </c>
      <c r="P3043" s="137">
        <v>0</v>
      </c>
      <c r="Q3043" s="137" t="s">
        <v>191</v>
      </c>
      <c r="R3043" s="137" t="s">
        <v>342</v>
      </c>
    </row>
    <row r="3044" spans="1:18" s="137" customFormat="1">
      <c r="A3044" s="137" t="s">
        <v>186</v>
      </c>
      <c r="B3044" s="137" t="s">
        <v>10</v>
      </c>
      <c r="C3044" s="137" t="s">
        <v>186</v>
      </c>
      <c r="D3044" s="137" t="s">
        <v>302</v>
      </c>
      <c r="E3044" s="137">
        <v>32760</v>
      </c>
      <c r="F3044" s="137" t="s">
        <v>5</v>
      </c>
      <c r="G3044" s="137" t="s">
        <v>28</v>
      </c>
      <c r="H3044" s="137" t="s">
        <v>368</v>
      </c>
      <c r="I3044" s="137">
        <v>512131279</v>
      </c>
      <c r="J3044" s="137" t="s">
        <v>224</v>
      </c>
      <c r="K3044" s="21">
        <v>46149.80846064815</v>
      </c>
      <c r="L3044" s="21">
        <v>46150.635833333334</v>
      </c>
      <c r="M3044" s="137" t="s">
        <v>353</v>
      </c>
      <c r="N3044" s="137" t="s">
        <v>356</v>
      </c>
      <c r="O3044" s="137" t="s">
        <v>39</v>
      </c>
      <c r="P3044" s="137">
        <v>0</v>
      </c>
      <c r="Q3044" s="137" t="s">
        <v>191</v>
      </c>
      <c r="R3044" s="137" t="s">
        <v>342</v>
      </c>
    </row>
    <row r="3045" spans="1:18" s="137" customFormat="1">
      <c r="A3045" s="137" t="s">
        <v>186</v>
      </c>
      <c r="B3045" s="137" t="s">
        <v>10</v>
      </c>
      <c r="C3045" s="137" t="s">
        <v>186</v>
      </c>
      <c r="D3045" s="137" t="s">
        <v>302</v>
      </c>
      <c r="E3045" s="137">
        <v>32760</v>
      </c>
      <c r="F3045" s="137" t="s">
        <v>5</v>
      </c>
      <c r="G3045" s="137" t="s">
        <v>28</v>
      </c>
      <c r="H3045" s="137" t="s">
        <v>368</v>
      </c>
      <c r="I3045" s="137">
        <v>512131279</v>
      </c>
      <c r="J3045" s="137" t="s">
        <v>224</v>
      </c>
      <c r="K3045" s="21">
        <v>46149.80846064815</v>
      </c>
      <c r="L3045" s="21">
        <v>46150.635833333334</v>
      </c>
      <c r="M3045" s="137" t="s">
        <v>353</v>
      </c>
      <c r="N3045" s="137" t="s">
        <v>357</v>
      </c>
      <c r="O3045" s="137" t="s">
        <v>39</v>
      </c>
      <c r="P3045" s="137">
        <v>0</v>
      </c>
      <c r="Q3045" s="137" t="s">
        <v>191</v>
      </c>
      <c r="R3045" s="137" t="s">
        <v>342</v>
      </c>
    </row>
    <row r="3046" spans="1:18" s="137" customFormat="1">
      <c r="A3046" s="137" t="s">
        <v>186</v>
      </c>
      <c r="B3046" s="137" t="s">
        <v>10</v>
      </c>
      <c r="C3046" s="137" t="s">
        <v>186</v>
      </c>
      <c r="D3046" s="137" t="s">
        <v>302</v>
      </c>
      <c r="E3046" s="137">
        <v>32760</v>
      </c>
      <c r="F3046" s="137" t="s">
        <v>5</v>
      </c>
      <c r="G3046" s="137" t="s">
        <v>28</v>
      </c>
      <c r="H3046" s="137" t="s">
        <v>368</v>
      </c>
      <c r="I3046" s="137">
        <v>512131279</v>
      </c>
      <c r="J3046" s="137" t="s">
        <v>224</v>
      </c>
      <c r="K3046" s="21">
        <v>46149.80846064815</v>
      </c>
      <c r="L3046" s="21">
        <v>46150.635833333334</v>
      </c>
      <c r="M3046" s="137" t="s">
        <v>358</v>
      </c>
      <c r="N3046" s="137" t="s">
        <v>359</v>
      </c>
      <c r="O3046" s="137" t="s">
        <v>39</v>
      </c>
      <c r="P3046" s="137">
        <v>0</v>
      </c>
      <c r="Q3046" s="137" t="s">
        <v>191</v>
      </c>
      <c r="R3046" s="137" t="s">
        <v>342</v>
      </c>
    </row>
    <row r="3047" spans="1:18" s="137" customFormat="1">
      <c r="A3047" s="137" t="s">
        <v>186</v>
      </c>
      <c r="B3047" s="137" t="s">
        <v>10</v>
      </c>
      <c r="C3047" s="137" t="s">
        <v>186</v>
      </c>
      <c r="D3047" s="137" t="s">
        <v>302</v>
      </c>
      <c r="E3047" s="137">
        <v>32760</v>
      </c>
      <c r="F3047" s="137" t="s">
        <v>5</v>
      </c>
      <c r="G3047" s="137" t="s">
        <v>28</v>
      </c>
      <c r="H3047" s="137" t="s">
        <v>368</v>
      </c>
      <c r="I3047" s="137">
        <v>512131279</v>
      </c>
      <c r="J3047" s="137" t="s">
        <v>224</v>
      </c>
      <c r="K3047" s="21">
        <v>46149.80846064815</v>
      </c>
      <c r="L3047" s="21">
        <v>46150.635833333334</v>
      </c>
      <c r="M3047" s="137" t="s">
        <v>358</v>
      </c>
      <c r="N3047" s="137" t="s">
        <v>360</v>
      </c>
      <c r="O3047" s="137" t="s">
        <v>35</v>
      </c>
      <c r="P3047" s="137">
        <v>0</v>
      </c>
      <c r="Q3047" s="137" t="s">
        <v>191</v>
      </c>
      <c r="R3047" s="137" t="s">
        <v>342</v>
      </c>
    </row>
    <row r="3048" spans="1:18" s="137" customFormat="1">
      <c r="A3048" s="137" t="s">
        <v>186</v>
      </c>
      <c r="B3048" s="137" t="s">
        <v>10</v>
      </c>
      <c r="C3048" s="137" t="s">
        <v>186</v>
      </c>
      <c r="D3048" s="137" t="s">
        <v>302</v>
      </c>
      <c r="E3048" s="137">
        <v>32760</v>
      </c>
      <c r="F3048" s="137" t="s">
        <v>5</v>
      </c>
      <c r="G3048" s="137" t="s">
        <v>28</v>
      </c>
      <c r="H3048" s="137" t="s">
        <v>368</v>
      </c>
      <c r="I3048" s="137">
        <v>512131279</v>
      </c>
      <c r="J3048" s="137" t="s">
        <v>224</v>
      </c>
      <c r="K3048" s="21">
        <v>46149.80846064815</v>
      </c>
      <c r="L3048" s="21">
        <v>46150.635833333334</v>
      </c>
      <c r="M3048" s="137" t="s">
        <v>358</v>
      </c>
      <c r="N3048" s="137" t="s">
        <v>361</v>
      </c>
      <c r="O3048" s="137" t="s">
        <v>41</v>
      </c>
      <c r="P3048" s="137">
        <v>0</v>
      </c>
      <c r="Q3048" s="137" t="s">
        <v>191</v>
      </c>
      <c r="R3048" s="137" t="s">
        <v>342</v>
      </c>
    </row>
    <row r="3049" spans="1:18" s="137" customFormat="1">
      <c r="A3049" s="137" t="s">
        <v>186</v>
      </c>
      <c r="B3049" s="137" t="s">
        <v>10</v>
      </c>
      <c r="C3049" s="137" t="s">
        <v>186</v>
      </c>
      <c r="D3049" s="137" t="s">
        <v>302</v>
      </c>
      <c r="E3049" s="137">
        <v>32760</v>
      </c>
      <c r="F3049" s="137" t="s">
        <v>5</v>
      </c>
      <c r="G3049" s="137" t="s">
        <v>28</v>
      </c>
      <c r="H3049" s="137" t="s">
        <v>368</v>
      </c>
      <c r="I3049" s="137">
        <v>512131279</v>
      </c>
      <c r="J3049" s="137" t="s">
        <v>224</v>
      </c>
      <c r="K3049" s="21">
        <v>46149.80846064815</v>
      </c>
      <c r="L3049" s="21">
        <v>46150.635833333334</v>
      </c>
      <c r="M3049" s="137" t="s">
        <v>362</v>
      </c>
      <c r="N3049" s="137" t="s">
        <v>363</v>
      </c>
      <c r="O3049" s="137" t="s">
        <v>37</v>
      </c>
      <c r="P3049" s="137">
        <v>0</v>
      </c>
      <c r="Q3049" s="137" t="s">
        <v>191</v>
      </c>
      <c r="R3049" s="137" t="s">
        <v>342</v>
      </c>
    </row>
    <row r="3050" spans="1:18" s="137" customFormat="1">
      <c r="A3050" s="137" t="s">
        <v>186</v>
      </c>
      <c r="B3050" s="137" t="s">
        <v>10</v>
      </c>
      <c r="C3050" s="137" t="s">
        <v>186</v>
      </c>
      <c r="D3050" s="137" t="s">
        <v>302</v>
      </c>
      <c r="E3050" s="137">
        <v>32760</v>
      </c>
      <c r="F3050" s="137" t="s">
        <v>5</v>
      </c>
      <c r="G3050" s="137" t="s">
        <v>28</v>
      </c>
      <c r="H3050" s="137" t="s">
        <v>368</v>
      </c>
      <c r="I3050" s="137">
        <v>512131279</v>
      </c>
      <c r="J3050" s="137" t="s">
        <v>224</v>
      </c>
      <c r="K3050" s="21">
        <v>46149.80846064815</v>
      </c>
      <c r="L3050" s="21">
        <v>46150.635833333334</v>
      </c>
      <c r="M3050" s="137" t="s">
        <v>364</v>
      </c>
      <c r="N3050" s="137" t="s">
        <v>365</v>
      </c>
      <c r="O3050" s="137" t="s">
        <v>35</v>
      </c>
      <c r="P3050" s="137">
        <v>0</v>
      </c>
      <c r="Q3050" s="137" t="s">
        <v>191</v>
      </c>
      <c r="R3050" s="137" t="s">
        <v>342</v>
      </c>
    </row>
    <row r="3051" spans="1:18" s="137" customFormat="1">
      <c r="A3051" s="137" t="s">
        <v>186</v>
      </c>
      <c r="B3051" s="137" t="s">
        <v>10</v>
      </c>
      <c r="C3051" s="137" t="s">
        <v>186</v>
      </c>
      <c r="D3051" s="137" t="s">
        <v>302</v>
      </c>
      <c r="E3051" s="137">
        <v>32760</v>
      </c>
      <c r="F3051" s="137" t="s">
        <v>5</v>
      </c>
      <c r="G3051" s="137" t="s">
        <v>28</v>
      </c>
      <c r="H3051" s="137" t="s">
        <v>368</v>
      </c>
      <c r="I3051" s="137">
        <v>512131279</v>
      </c>
      <c r="J3051" s="137" t="s">
        <v>224</v>
      </c>
      <c r="K3051" s="21">
        <v>46149.80846064815</v>
      </c>
      <c r="L3051" s="21">
        <v>46150.635833333334</v>
      </c>
      <c r="M3051" s="137" t="s">
        <v>364</v>
      </c>
      <c r="N3051" s="137" t="s">
        <v>366</v>
      </c>
      <c r="O3051" s="137" t="s">
        <v>35</v>
      </c>
      <c r="P3051" s="137">
        <v>0</v>
      </c>
      <c r="Q3051" s="137" t="s">
        <v>191</v>
      </c>
      <c r="R3051" s="137" t="s">
        <v>342</v>
      </c>
    </row>
    <row r="3052" spans="1:18" s="137" customFormat="1">
      <c r="A3052" s="137" t="s">
        <v>186</v>
      </c>
      <c r="B3052" s="137" t="s">
        <v>10</v>
      </c>
      <c r="C3052" s="137" t="s">
        <v>186</v>
      </c>
      <c r="D3052" s="137" t="s">
        <v>302</v>
      </c>
      <c r="E3052" s="137">
        <v>32760</v>
      </c>
      <c r="F3052" s="137" t="s">
        <v>5</v>
      </c>
      <c r="G3052" s="137" t="s">
        <v>28</v>
      </c>
      <c r="H3052" s="137" t="s">
        <v>368</v>
      </c>
      <c r="I3052" s="137">
        <v>512131279</v>
      </c>
      <c r="J3052" s="137" t="s">
        <v>224</v>
      </c>
      <c r="K3052" s="21">
        <v>46149.80846064815</v>
      </c>
      <c r="L3052" s="21">
        <v>46150.635833333334</v>
      </c>
      <c r="M3052" s="137" t="s">
        <v>364</v>
      </c>
      <c r="N3052" s="137" t="s">
        <v>367</v>
      </c>
      <c r="O3052" s="137" t="s">
        <v>41</v>
      </c>
      <c r="P3052" s="137">
        <v>0</v>
      </c>
      <c r="Q3052" s="137" t="s">
        <v>191</v>
      </c>
      <c r="R3052" s="137" t="s">
        <v>342</v>
      </c>
    </row>
    <row r="3053" spans="1:18" s="137" customFormat="1">
      <c r="A3053" s="137" t="s">
        <v>186</v>
      </c>
      <c r="B3053" s="137" t="s">
        <v>10</v>
      </c>
      <c r="C3053" s="137" t="s">
        <v>186</v>
      </c>
      <c r="D3053" s="137" t="s">
        <v>248</v>
      </c>
      <c r="E3053" s="137">
        <v>32699</v>
      </c>
      <c r="F3053" s="137" t="s">
        <v>5</v>
      </c>
      <c r="G3053" s="137" t="s">
        <v>28</v>
      </c>
      <c r="H3053" s="137" t="s">
        <v>368</v>
      </c>
      <c r="I3053" s="137">
        <v>512131510</v>
      </c>
      <c r="J3053" s="137" t="s">
        <v>224</v>
      </c>
      <c r="K3053" s="21">
        <v>46149.485937500001</v>
      </c>
      <c r="L3053" s="21">
        <v>46150.640775462962</v>
      </c>
      <c r="M3053" s="137" t="s">
        <v>287</v>
      </c>
      <c r="N3053" s="137" t="s">
        <v>287</v>
      </c>
      <c r="O3053" s="137" t="s">
        <v>35</v>
      </c>
      <c r="P3053" s="137">
        <v>0</v>
      </c>
      <c r="Q3053" s="137" t="s">
        <v>191</v>
      </c>
      <c r="R3053" s="137" t="s">
        <v>342</v>
      </c>
    </row>
    <row r="3054" spans="1:18" s="137" customFormat="1">
      <c r="A3054" s="137" t="s">
        <v>186</v>
      </c>
      <c r="B3054" s="137" t="s">
        <v>10</v>
      </c>
      <c r="C3054" s="137" t="s">
        <v>186</v>
      </c>
      <c r="D3054" s="137" t="s">
        <v>248</v>
      </c>
      <c r="E3054" s="137">
        <v>32699</v>
      </c>
      <c r="F3054" s="137" t="s">
        <v>5</v>
      </c>
      <c r="G3054" s="137" t="s">
        <v>28</v>
      </c>
      <c r="H3054" s="137" t="s">
        <v>368</v>
      </c>
      <c r="I3054" s="137">
        <v>512131510</v>
      </c>
      <c r="J3054" s="137" t="s">
        <v>224</v>
      </c>
      <c r="K3054" s="21">
        <v>46149.485937500001</v>
      </c>
      <c r="L3054" s="21">
        <v>46150.640775462962</v>
      </c>
      <c r="M3054" s="137" t="s">
        <v>343</v>
      </c>
      <c r="N3054" s="137" t="s">
        <v>288</v>
      </c>
      <c r="O3054" s="137" t="s">
        <v>39</v>
      </c>
      <c r="P3054" s="137">
        <v>0</v>
      </c>
      <c r="Q3054" s="137" t="s">
        <v>191</v>
      </c>
      <c r="R3054" s="137" t="s">
        <v>342</v>
      </c>
    </row>
    <row r="3055" spans="1:18" s="137" customFormat="1">
      <c r="A3055" s="137" t="s">
        <v>186</v>
      </c>
      <c r="B3055" s="137" t="s">
        <v>10</v>
      </c>
      <c r="C3055" s="137" t="s">
        <v>186</v>
      </c>
      <c r="D3055" s="137" t="s">
        <v>248</v>
      </c>
      <c r="E3055" s="137">
        <v>32699</v>
      </c>
      <c r="F3055" s="137" t="s">
        <v>5</v>
      </c>
      <c r="G3055" s="137" t="s">
        <v>28</v>
      </c>
      <c r="H3055" s="137" t="s">
        <v>368</v>
      </c>
      <c r="I3055" s="137">
        <v>512131510</v>
      </c>
      <c r="J3055" s="137" t="s">
        <v>224</v>
      </c>
      <c r="K3055" s="21">
        <v>46149.485937500001</v>
      </c>
      <c r="L3055" s="21">
        <v>46150.640775462962</v>
      </c>
      <c r="M3055" s="137" t="s">
        <v>343</v>
      </c>
      <c r="N3055" s="137" t="s">
        <v>193</v>
      </c>
      <c r="O3055" s="137" t="s">
        <v>35</v>
      </c>
      <c r="P3055" s="137">
        <v>0</v>
      </c>
      <c r="Q3055" s="137" t="s">
        <v>191</v>
      </c>
      <c r="R3055" s="137" t="s">
        <v>342</v>
      </c>
    </row>
    <row r="3056" spans="1:18" s="137" customFormat="1">
      <c r="A3056" s="137" t="s">
        <v>186</v>
      </c>
      <c r="B3056" s="137" t="s">
        <v>10</v>
      </c>
      <c r="C3056" s="137" t="s">
        <v>186</v>
      </c>
      <c r="D3056" s="137" t="s">
        <v>248</v>
      </c>
      <c r="E3056" s="137">
        <v>32699</v>
      </c>
      <c r="F3056" s="137" t="s">
        <v>5</v>
      </c>
      <c r="G3056" s="137" t="s">
        <v>28</v>
      </c>
      <c r="H3056" s="137" t="s">
        <v>368</v>
      </c>
      <c r="I3056" s="137">
        <v>512131510</v>
      </c>
      <c r="J3056" s="137" t="s">
        <v>224</v>
      </c>
      <c r="K3056" s="21">
        <v>46149.485937500001</v>
      </c>
      <c r="L3056" s="21">
        <v>46150.640775462962</v>
      </c>
      <c r="M3056" s="137" t="s">
        <v>344</v>
      </c>
      <c r="N3056" s="137" t="s">
        <v>345</v>
      </c>
      <c r="O3056" s="137" t="s">
        <v>39</v>
      </c>
      <c r="P3056" s="137">
        <v>0</v>
      </c>
      <c r="Q3056" s="137" t="s">
        <v>191</v>
      </c>
      <c r="R3056" s="137" t="s">
        <v>342</v>
      </c>
    </row>
    <row r="3057" spans="1:18" s="137" customFormat="1">
      <c r="A3057" s="137" t="s">
        <v>186</v>
      </c>
      <c r="B3057" s="137" t="s">
        <v>10</v>
      </c>
      <c r="C3057" s="137" t="s">
        <v>186</v>
      </c>
      <c r="D3057" s="137" t="s">
        <v>248</v>
      </c>
      <c r="E3057" s="137">
        <v>32699</v>
      </c>
      <c r="F3057" s="137" t="s">
        <v>5</v>
      </c>
      <c r="G3057" s="137" t="s">
        <v>28</v>
      </c>
      <c r="H3057" s="137" t="s">
        <v>368</v>
      </c>
      <c r="I3057" s="137">
        <v>512131510</v>
      </c>
      <c r="J3057" s="137" t="s">
        <v>224</v>
      </c>
      <c r="K3057" s="21">
        <v>46149.485937500001</v>
      </c>
      <c r="L3057" s="21">
        <v>46150.640775462962</v>
      </c>
      <c r="M3057" s="137" t="s">
        <v>344</v>
      </c>
      <c r="N3057" s="137" t="s">
        <v>346</v>
      </c>
      <c r="O3057" s="137" t="s">
        <v>39</v>
      </c>
      <c r="P3057" s="137">
        <v>0</v>
      </c>
      <c r="Q3057" s="137" t="s">
        <v>191</v>
      </c>
      <c r="R3057" s="137" t="s">
        <v>342</v>
      </c>
    </row>
    <row r="3058" spans="1:18" s="137" customFormat="1">
      <c r="A3058" s="137" t="s">
        <v>186</v>
      </c>
      <c r="B3058" s="137" t="s">
        <v>10</v>
      </c>
      <c r="C3058" s="137" t="s">
        <v>186</v>
      </c>
      <c r="D3058" s="137" t="s">
        <v>248</v>
      </c>
      <c r="E3058" s="137">
        <v>32699</v>
      </c>
      <c r="F3058" s="137" t="s">
        <v>5</v>
      </c>
      <c r="G3058" s="137" t="s">
        <v>28</v>
      </c>
      <c r="H3058" s="137" t="s">
        <v>368</v>
      </c>
      <c r="I3058" s="137">
        <v>512131510</v>
      </c>
      <c r="J3058" s="137" t="s">
        <v>224</v>
      </c>
      <c r="K3058" s="21">
        <v>46149.485937500001</v>
      </c>
      <c r="L3058" s="21">
        <v>46150.640775462962</v>
      </c>
      <c r="M3058" s="137" t="s">
        <v>347</v>
      </c>
      <c r="N3058" s="137" t="s">
        <v>348</v>
      </c>
      <c r="O3058" s="137" t="s">
        <v>41</v>
      </c>
      <c r="P3058" s="137">
        <v>0</v>
      </c>
      <c r="Q3058" s="137" t="s">
        <v>191</v>
      </c>
      <c r="R3058" s="137" t="s">
        <v>342</v>
      </c>
    </row>
    <row r="3059" spans="1:18" s="137" customFormat="1">
      <c r="A3059" s="137" t="s">
        <v>186</v>
      </c>
      <c r="B3059" s="137" t="s">
        <v>10</v>
      </c>
      <c r="C3059" s="137" t="s">
        <v>186</v>
      </c>
      <c r="D3059" s="137" t="s">
        <v>248</v>
      </c>
      <c r="E3059" s="137">
        <v>32699</v>
      </c>
      <c r="F3059" s="137" t="s">
        <v>5</v>
      </c>
      <c r="G3059" s="137" t="s">
        <v>28</v>
      </c>
      <c r="H3059" s="137" t="s">
        <v>368</v>
      </c>
      <c r="I3059" s="137">
        <v>512131510</v>
      </c>
      <c r="J3059" s="137" t="s">
        <v>224</v>
      </c>
      <c r="K3059" s="21">
        <v>46149.485937500001</v>
      </c>
      <c r="L3059" s="21">
        <v>46150.640775462962</v>
      </c>
      <c r="M3059" s="137" t="s">
        <v>347</v>
      </c>
      <c r="N3059" s="137" t="s">
        <v>349</v>
      </c>
      <c r="O3059" s="137" t="s">
        <v>39</v>
      </c>
      <c r="P3059" s="137">
        <v>0</v>
      </c>
      <c r="Q3059" s="137" t="s">
        <v>191</v>
      </c>
      <c r="R3059" s="137" t="s">
        <v>342</v>
      </c>
    </row>
    <row r="3060" spans="1:18" s="137" customFormat="1">
      <c r="A3060" s="137" t="s">
        <v>186</v>
      </c>
      <c r="B3060" s="137" t="s">
        <v>10</v>
      </c>
      <c r="C3060" s="137" t="s">
        <v>186</v>
      </c>
      <c r="D3060" s="137" t="s">
        <v>248</v>
      </c>
      <c r="E3060" s="137">
        <v>32699</v>
      </c>
      <c r="F3060" s="137" t="s">
        <v>5</v>
      </c>
      <c r="G3060" s="137" t="s">
        <v>28</v>
      </c>
      <c r="H3060" s="137" t="s">
        <v>368</v>
      </c>
      <c r="I3060" s="137">
        <v>512131510</v>
      </c>
      <c r="J3060" s="137" t="s">
        <v>224</v>
      </c>
      <c r="K3060" s="21">
        <v>46149.485937500001</v>
      </c>
      <c r="L3060" s="21">
        <v>46150.640775462962</v>
      </c>
      <c r="M3060" s="137" t="s">
        <v>347</v>
      </c>
      <c r="N3060" s="137" t="s">
        <v>329</v>
      </c>
      <c r="O3060" s="137" t="s">
        <v>35</v>
      </c>
      <c r="P3060" s="137">
        <v>0</v>
      </c>
      <c r="Q3060" s="137" t="s">
        <v>191</v>
      </c>
      <c r="R3060" s="137" t="s">
        <v>342</v>
      </c>
    </row>
    <row r="3061" spans="1:18" s="137" customFormat="1">
      <c r="A3061" s="137" t="s">
        <v>186</v>
      </c>
      <c r="B3061" s="137" t="s">
        <v>10</v>
      </c>
      <c r="C3061" s="137" t="s">
        <v>186</v>
      </c>
      <c r="D3061" s="137" t="s">
        <v>248</v>
      </c>
      <c r="E3061" s="137">
        <v>32699</v>
      </c>
      <c r="F3061" s="137" t="s">
        <v>5</v>
      </c>
      <c r="G3061" s="137" t="s">
        <v>28</v>
      </c>
      <c r="H3061" s="137" t="s">
        <v>368</v>
      </c>
      <c r="I3061" s="137">
        <v>512131510</v>
      </c>
      <c r="J3061" s="137" t="s">
        <v>224</v>
      </c>
      <c r="K3061" s="21">
        <v>46149.485937500001</v>
      </c>
      <c r="L3061" s="21">
        <v>46150.640775462962</v>
      </c>
      <c r="M3061" s="137" t="s">
        <v>347</v>
      </c>
      <c r="N3061" s="137" t="s">
        <v>194</v>
      </c>
      <c r="O3061" s="137" t="s">
        <v>41</v>
      </c>
      <c r="P3061" s="137">
        <v>0</v>
      </c>
      <c r="Q3061" s="137" t="s">
        <v>191</v>
      </c>
      <c r="R3061" s="137" t="s">
        <v>342</v>
      </c>
    </row>
    <row r="3062" spans="1:18" s="137" customFormat="1">
      <c r="A3062" s="137" t="s">
        <v>186</v>
      </c>
      <c r="B3062" s="137" t="s">
        <v>10</v>
      </c>
      <c r="C3062" s="137" t="s">
        <v>186</v>
      </c>
      <c r="D3062" s="137" t="s">
        <v>248</v>
      </c>
      <c r="E3062" s="137">
        <v>32699</v>
      </c>
      <c r="F3062" s="137" t="s">
        <v>5</v>
      </c>
      <c r="G3062" s="137" t="s">
        <v>28</v>
      </c>
      <c r="H3062" s="137" t="s">
        <v>368</v>
      </c>
      <c r="I3062" s="137">
        <v>512131510</v>
      </c>
      <c r="J3062" s="137" t="s">
        <v>224</v>
      </c>
      <c r="K3062" s="21">
        <v>46149.485937500001</v>
      </c>
      <c r="L3062" s="21">
        <v>46150.640775462962</v>
      </c>
      <c r="M3062" s="137" t="s">
        <v>347</v>
      </c>
      <c r="N3062" s="137" t="s">
        <v>350</v>
      </c>
      <c r="O3062" s="137" t="s">
        <v>39</v>
      </c>
      <c r="P3062" s="137">
        <v>0</v>
      </c>
      <c r="Q3062" s="137" t="s">
        <v>191</v>
      </c>
      <c r="R3062" s="137" t="s">
        <v>342</v>
      </c>
    </row>
    <row r="3063" spans="1:18" s="137" customFormat="1">
      <c r="A3063" s="137" t="s">
        <v>186</v>
      </c>
      <c r="B3063" s="137" t="s">
        <v>10</v>
      </c>
      <c r="C3063" s="137" t="s">
        <v>186</v>
      </c>
      <c r="D3063" s="137" t="s">
        <v>248</v>
      </c>
      <c r="E3063" s="137">
        <v>32699</v>
      </c>
      <c r="F3063" s="137" t="s">
        <v>5</v>
      </c>
      <c r="G3063" s="137" t="s">
        <v>28</v>
      </c>
      <c r="H3063" s="137" t="s">
        <v>368</v>
      </c>
      <c r="I3063" s="137">
        <v>512131510</v>
      </c>
      <c r="J3063" s="137" t="s">
        <v>224</v>
      </c>
      <c r="K3063" s="21">
        <v>46149.485937500001</v>
      </c>
      <c r="L3063" s="21">
        <v>46150.640775462962</v>
      </c>
      <c r="M3063" s="137" t="s">
        <v>347</v>
      </c>
      <c r="N3063" s="137" t="s">
        <v>195</v>
      </c>
      <c r="O3063" s="137" t="s">
        <v>41</v>
      </c>
      <c r="P3063" s="137">
        <v>0</v>
      </c>
      <c r="Q3063" s="137" t="s">
        <v>191</v>
      </c>
      <c r="R3063" s="137" t="s">
        <v>342</v>
      </c>
    </row>
    <row r="3064" spans="1:18" s="137" customFormat="1">
      <c r="A3064" s="137" t="s">
        <v>186</v>
      </c>
      <c r="B3064" s="137" t="s">
        <v>10</v>
      </c>
      <c r="C3064" s="137" t="s">
        <v>186</v>
      </c>
      <c r="D3064" s="137" t="s">
        <v>248</v>
      </c>
      <c r="E3064" s="137">
        <v>32699</v>
      </c>
      <c r="F3064" s="137" t="s">
        <v>5</v>
      </c>
      <c r="G3064" s="137" t="s">
        <v>28</v>
      </c>
      <c r="H3064" s="137" t="s">
        <v>368</v>
      </c>
      <c r="I3064" s="137">
        <v>512131510</v>
      </c>
      <c r="J3064" s="137" t="s">
        <v>224</v>
      </c>
      <c r="K3064" s="21">
        <v>46149.485937500001</v>
      </c>
      <c r="L3064" s="21">
        <v>46150.640775462962</v>
      </c>
      <c r="M3064" s="137" t="s">
        <v>347</v>
      </c>
      <c r="N3064" s="137" t="s">
        <v>351</v>
      </c>
      <c r="O3064" s="137" t="s">
        <v>35</v>
      </c>
      <c r="P3064" s="137">
        <v>0</v>
      </c>
      <c r="Q3064" s="137" t="s">
        <v>191</v>
      </c>
      <c r="R3064" s="137" t="s">
        <v>342</v>
      </c>
    </row>
    <row r="3065" spans="1:18" s="137" customFormat="1">
      <c r="A3065" s="137" t="s">
        <v>186</v>
      </c>
      <c r="B3065" s="137" t="s">
        <v>10</v>
      </c>
      <c r="C3065" s="137" t="s">
        <v>186</v>
      </c>
      <c r="D3065" s="137" t="s">
        <v>248</v>
      </c>
      <c r="E3065" s="137">
        <v>32699</v>
      </c>
      <c r="F3065" s="137" t="s">
        <v>5</v>
      </c>
      <c r="G3065" s="137" t="s">
        <v>28</v>
      </c>
      <c r="H3065" s="137" t="s">
        <v>368</v>
      </c>
      <c r="I3065" s="137">
        <v>512131510</v>
      </c>
      <c r="J3065" s="137" t="s">
        <v>224</v>
      </c>
      <c r="K3065" s="21">
        <v>46149.485937500001</v>
      </c>
      <c r="L3065" s="21">
        <v>46150.640775462962</v>
      </c>
      <c r="M3065" s="137" t="s">
        <v>347</v>
      </c>
      <c r="N3065" s="137" t="s">
        <v>196</v>
      </c>
      <c r="O3065" s="137" t="s">
        <v>41</v>
      </c>
      <c r="P3065" s="137">
        <v>0</v>
      </c>
      <c r="Q3065" s="137" t="s">
        <v>191</v>
      </c>
      <c r="R3065" s="137" t="s">
        <v>342</v>
      </c>
    </row>
    <row r="3066" spans="1:18" s="137" customFormat="1">
      <c r="A3066" s="137" t="s">
        <v>186</v>
      </c>
      <c r="B3066" s="137" t="s">
        <v>10</v>
      </c>
      <c r="C3066" s="137" t="s">
        <v>186</v>
      </c>
      <c r="D3066" s="137" t="s">
        <v>248</v>
      </c>
      <c r="E3066" s="137">
        <v>32699</v>
      </c>
      <c r="F3066" s="137" t="s">
        <v>5</v>
      </c>
      <c r="G3066" s="137" t="s">
        <v>28</v>
      </c>
      <c r="H3066" s="137" t="s">
        <v>368</v>
      </c>
      <c r="I3066" s="137">
        <v>512131510</v>
      </c>
      <c r="J3066" s="137" t="s">
        <v>224</v>
      </c>
      <c r="K3066" s="21">
        <v>46149.485937500001</v>
      </c>
      <c r="L3066" s="21">
        <v>46150.640775462962</v>
      </c>
      <c r="M3066" s="137" t="s">
        <v>352</v>
      </c>
      <c r="N3066" s="137" t="s">
        <v>352</v>
      </c>
      <c r="O3066" s="137" t="s">
        <v>35</v>
      </c>
      <c r="P3066" s="137">
        <v>0</v>
      </c>
      <c r="Q3066" s="137" t="s">
        <v>191</v>
      </c>
      <c r="R3066" s="137" t="s">
        <v>342</v>
      </c>
    </row>
    <row r="3067" spans="1:18" s="137" customFormat="1">
      <c r="A3067" s="137" t="s">
        <v>186</v>
      </c>
      <c r="B3067" s="137" t="s">
        <v>10</v>
      </c>
      <c r="C3067" s="137" t="s">
        <v>186</v>
      </c>
      <c r="D3067" s="137" t="s">
        <v>248</v>
      </c>
      <c r="E3067" s="137">
        <v>32699</v>
      </c>
      <c r="F3067" s="137" t="s">
        <v>5</v>
      </c>
      <c r="G3067" s="137" t="s">
        <v>28</v>
      </c>
      <c r="H3067" s="137" t="s">
        <v>368</v>
      </c>
      <c r="I3067" s="137">
        <v>512131510</v>
      </c>
      <c r="J3067" s="137" t="s">
        <v>224</v>
      </c>
      <c r="K3067" s="21">
        <v>46149.485937500001</v>
      </c>
      <c r="L3067" s="21">
        <v>46150.640775462962</v>
      </c>
      <c r="M3067" s="137" t="s">
        <v>353</v>
      </c>
      <c r="N3067" s="137" t="s">
        <v>197</v>
      </c>
      <c r="O3067" s="137" t="s">
        <v>41</v>
      </c>
      <c r="P3067" s="137">
        <v>0</v>
      </c>
      <c r="Q3067" s="137" t="s">
        <v>191</v>
      </c>
      <c r="R3067" s="137" t="s">
        <v>342</v>
      </c>
    </row>
    <row r="3068" spans="1:18" s="137" customFormat="1">
      <c r="A3068" s="137" t="s">
        <v>186</v>
      </c>
      <c r="B3068" s="137" t="s">
        <v>10</v>
      </c>
      <c r="C3068" s="137" t="s">
        <v>186</v>
      </c>
      <c r="D3068" s="137" t="s">
        <v>248</v>
      </c>
      <c r="E3068" s="137">
        <v>32699</v>
      </c>
      <c r="F3068" s="137" t="s">
        <v>5</v>
      </c>
      <c r="G3068" s="137" t="s">
        <v>28</v>
      </c>
      <c r="H3068" s="137" t="s">
        <v>368</v>
      </c>
      <c r="I3068" s="137">
        <v>512131510</v>
      </c>
      <c r="J3068" s="137" t="s">
        <v>224</v>
      </c>
      <c r="K3068" s="21">
        <v>46149.485937500001</v>
      </c>
      <c r="L3068" s="21">
        <v>46150.640775462962</v>
      </c>
      <c r="M3068" s="137" t="s">
        <v>353</v>
      </c>
      <c r="N3068" s="137" t="s">
        <v>330</v>
      </c>
      <c r="O3068" s="137" t="s">
        <v>41</v>
      </c>
      <c r="P3068" s="137">
        <v>0</v>
      </c>
      <c r="Q3068" s="137" t="s">
        <v>191</v>
      </c>
      <c r="R3068" s="137" t="s">
        <v>342</v>
      </c>
    </row>
    <row r="3069" spans="1:18" s="137" customFormat="1">
      <c r="A3069" s="137" t="s">
        <v>186</v>
      </c>
      <c r="B3069" s="137" t="s">
        <v>10</v>
      </c>
      <c r="C3069" s="137" t="s">
        <v>186</v>
      </c>
      <c r="D3069" s="137" t="s">
        <v>248</v>
      </c>
      <c r="E3069" s="137">
        <v>32699</v>
      </c>
      <c r="F3069" s="137" t="s">
        <v>5</v>
      </c>
      <c r="G3069" s="137" t="s">
        <v>28</v>
      </c>
      <c r="H3069" s="137" t="s">
        <v>368</v>
      </c>
      <c r="I3069" s="137">
        <v>512131510</v>
      </c>
      <c r="J3069" s="137" t="s">
        <v>224</v>
      </c>
      <c r="K3069" s="21">
        <v>46149.485937500001</v>
      </c>
      <c r="L3069" s="21">
        <v>46150.640775462962</v>
      </c>
      <c r="M3069" s="137" t="s">
        <v>353</v>
      </c>
      <c r="N3069" s="137" t="s">
        <v>354</v>
      </c>
      <c r="O3069" s="137" t="s">
        <v>39</v>
      </c>
      <c r="P3069" s="137">
        <v>0</v>
      </c>
      <c r="Q3069" s="137" t="s">
        <v>191</v>
      </c>
      <c r="R3069" s="137" t="s">
        <v>342</v>
      </c>
    </row>
    <row r="3070" spans="1:18" s="137" customFormat="1">
      <c r="A3070" s="137" t="s">
        <v>186</v>
      </c>
      <c r="B3070" s="137" t="s">
        <v>10</v>
      </c>
      <c r="C3070" s="137" t="s">
        <v>186</v>
      </c>
      <c r="D3070" s="137" t="s">
        <v>248</v>
      </c>
      <c r="E3070" s="137">
        <v>32699</v>
      </c>
      <c r="F3070" s="137" t="s">
        <v>5</v>
      </c>
      <c r="G3070" s="137" t="s">
        <v>28</v>
      </c>
      <c r="H3070" s="137" t="s">
        <v>368</v>
      </c>
      <c r="I3070" s="137">
        <v>512131510</v>
      </c>
      <c r="J3070" s="137" t="s">
        <v>224</v>
      </c>
      <c r="K3070" s="21">
        <v>46149.485937500001</v>
      </c>
      <c r="L3070" s="21">
        <v>46150.640775462962</v>
      </c>
      <c r="M3070" s="137" t="s">
        <v>353</v>
      </c>
      <c r="N3070" s="137" t="s">
        <v>355</v>
      </c>
      <c r="O3070" s="137" t="s">
        <v>35</v>
      </c>
      <c r="P3070" s="137">
        <v>0</v>
      </c>
      <c r="Q3070" s="137" t="s">
        <v>191</v>
      </c>
      <c r="R3070" s="137" t="s">
        <v>342</v>
      </c>
    </row>
    <row r="3071" spans="1:18" s="137" customFormat="1">
      <c r="A3071" s="137" t="s">
        <v>186</v>
      </c>
      <c r="B3071" s="137" t="s">
        <v>10</v>
      </c>
      <c r="C3071" s="137" t="s">
        <v>186</v>
      </c>
      <c r="D3071" s="137" t="s">
        <v>248</v>
      </c>
      <c r="E3071" s="137">
        <v>32699</v>
      </c>
      <c r="F3071" s="137" t="s">
        <v>5</v>
      </c>
      <c r="G3071" s="137" t="s">
        <v>28</v>
      </c>
      <c r="H3071" s="137" t="s">
        <v>368</v>
      </c>
      <c r="I3071" s="137">
        <v>512131510</v>
      </c>
      <c r="J3071" s="137" t="s">
        <v>224</v>
      </c>
      <c r="K3071" s="21">
        <v>46149.485937500001</v>
      </c>
      <c r="L3071" s="21">
        <v>46150.640775462962</v>
      </c>
      <c r="M3071" s="137" t="s">
        <v>353</v>
      </c>
      <c r="N3071" s="137" t="s">
        <v>356</v>
      </c>
      <c r="O3071" s="137" t="s">
        <v>39</v>
      </c>
      <c r="P3071" s="137">
        <v>0</v>
      </c>
      <c r="Q3071" s="137" t="s">
        <v>191</v>
      </c>
      <c r="R3071" s="137" t="s">
        <v>342</v>
      </c>
    </row>
    <row r="3072" spans="1:18" s="137" customFormat="1">
      <c r="A3072" s="137" t="s">
        <v>186</v>
      </c>
      <c r="B3072" s="137" t="s">
        <v>10</v>
      </c>
      <c r="C3072" s="137" t="s">
        <v>186</v>
      </c>
      <c r="D3072" s="137" t="s">
        <v>248</v>
      </c>
      <c r="E3072" s="137">
        <v>32699</v>
      </c>
      <c r="F3072" s="137" t="s">
        <v>5</v>
      </c>
      <c r="G3072" s="137" t="s">
        <v>28</v>
      </c>
      <c r="H3072" s="137" t="s">
        <v>368</v>
      </c>
      <c r="I3072" s="137">
        <v>512131510</v>
      </c>
      <c r="J3072" s="137" t="s">
        <v>224</v>
      </c>
      <c r="K3072" s="21">
        <v>46149.485937500001</v>
      </c>
      <c r="L3072" s="21">
        <v>46150.640775462962</v>
      </c>
      <c r="M3072" s="137" t="s">
        <v>353</v>
      </c>
      <c r="N3072" s="137" t="s">
        <v>357</v>
      </c>
      <c r="O3072" s="137" t="s">
        <v>39</v>
      </c>
      <c r="P3072" s="137">
        <v>0</v>
      </c>
      <c r="Q3072" s="137" t="s">
        <v>191</v>
      </c>
      <c r="R3072" s="137" t="s">
        <v>342</v>
      </c>
    </row>
    <row r="3073" spans="1:19" s="137" customFormat="1">
      <c r="A3073" s="137" t="s">
        <v>186</v>
      </c>
      <c r="B3073" s="137" t="s">
        <v>10</v>
      </c>
      <c r="C3073" s="137" t="s">
        <v>186</v>
      </c>
      <c r="D3073" s="137" t="s">
        <v>248</v>
      </c>
      <c r="E3073" s="137">
        <v>32699</v>
      </c>
      <c r="F3073" s="137" t="s">
        <v>5</v>
      </c>
      <c r="G3073" s="137" t="s">
        <v>28</v>
      </c>
      <c r="H3073" s="137" t="s">
        <v>368</v>
      </c>
      <c r="I3073" s="137">
        <v>512131510</v>
      </c>
      <c r="J3073" s="137" t="s">
        <v>224</v>
      </c>
      <c r="K3073" s="21">
        <v>46149.485937500001</v>
      </c>
      <c r="L3073" s="21">
        <v>46150.640775462962</v>
      </c>
      <c r="M3073" s="137" t="s">
        <v>358</v>
      </c>
      <c r="N3073" s="137" t="s">
        <v>359</v>
      </c>
      <c r="O3073" s="137" t="s">
        <v>39</v>
      </c>
      <c r="P3073" s="137">
        <v>0</v>
      </c>
      <c r="Q3073" s="137" t="s">
        <v>191</v>
      </c>
      <c r="R3073" s="137" t="s">
        <v>342</v>
      </c>
    </row>
    <row r="3074" spans="1:19" s="137" customFormat="1">
      <c r="A3074" s="137" t="s">
        <v>186</v>
      </c>
      <c r="B3074" s="137" t="s">
        <v>10</v>
      </c>
      <c r="C3074" s="137" t="s">
        <v>186</v>
      </c>
      <c r="D3074" s="137" t="s">
        <v>248</v>
      </c>
      <c r="E3074" s="137">
        <v>32699</v>
      </c>
      <c r="F3074" s="137" t="s">
        <v>5</v>
      </c>
      <c r="G3074" s="137" t="s">
        <v>28</v>
      </c>
      <c r="H3074" s="137" t="s">
        <v>368</v>
      </c>
      <c r="I3074" s="137">
        <v>512131510</v>
      </c>
      <c r="J3074" s="137" t="s">
        <v>224</v>
      </c>
      <c r="K3074" s="21">
        <v>46149.485937500001</v>
      </c>
      <c r="L3074" s="21">
        <v>46150.640775462962</v>
      </c>
      <c r="M3074" s="137" t="s">
        <v>358</v>
      </c>
      <c r="N3074" s="137" t="s">
        <v>360</v>
      </c>
      <c r="O3074" s="137" t="s">
        <v>35</v>
      </c>
      <c r="P3074" s="137">
        <v>0</v>
      </c>
      <c r="Q3074" s="137" t="s">
        <v>191</v>
      </c>
      <c r="R3074" s="137" t="s">
        <v>342</v>
      </c>
    </row>
    <row r="3075" spans="1:19" s="137" customFormat="1">
      <c r="A3075" s="137" t="s">
        <v>186</v>
      </c>
      <c r="B3075" s="137" t="s">
        <v>10</v>
      </c>
      <c r="C3075" s="137" t="s">
        <v>186</v>
      </c>
      <c r="D3075" s="137" t="s">
        <v>248</v>
      </c>
      <c r="E3075" s="137">
        <v>32699</v>
      </c>
      <c r="F3075" s="137" t="s">
        <v>5</v>
      </c>
      <c r="G3075" s="137" t="s">
        <v>28</v>
      </c>
      <c r="H3075" s="137" t="s">
        <v>368</v>
      </c>
      <c r="I3075" s="137">
        <v>512131510</v>
      </c>
      <c r="J3075" s="137" t="s">
        <v>224</v>
      </c>
      <c r="K3075" s="21">
        <v>46149.485937500001</v>
      </c>
      <c r="L3075" s="21">
        <v>46150.640775462962</v>
      </c>
      <c r="M3075" s="137" t="s">
        <v>358</v>
      </c>
      <c r="N3075" s="137" t="s">
        <v>361</v>
      </c>
      <c r="O3075" s="137" t="s">
        <v>41</v>
      </c>
      <c r="P3075" s="137">
        <v>0</v>
      </c>
      <c r="Q3075" s="137" t="s">
        <v>191</v>
      </c>
      <c r="R3075" s="137" t="s">
        <v>342</v>
      </c>
    </row>
    <row r="3076" spans="1:19" s="137" customFormat="1">
      <c r="A3076" s="137" t="s">
        <v>186</v>
      </c>
      <c r="B3076" s="137" t="s">
        <v>10</v>
      </c>
      <c r="C3076" s="137" t="s">
        <v>186</v>
      </c>
      <c r="D3076" s="137" t="s">
        <v>248</v>
      </c>
      <c r="E3076" s="137">
        <v>32699</v>
      </c>
      <c r="F3076" s="137" t="s">
        <v>5</v>
      </c>
      <c r="G3076" s="137" t="s">
        <v>28</v>
      </c>
      <c r="H3076" s="137" t="s">
        <v>368</v>
      </c>
      <c r="I3076" s="137">
        <v>512131510</v>
      </c>
      <c r="J3076" s="137" t="s">
        <v>224</v>
      </c>
      <c r="K3076" s="21">
        <v>46149.485937500001</v>
      </c>
      <c r="L3076" s="21">
        <v>46150.640775462962</v>
      </c>
      <c r="M3076" s="137" t="s">
        <v>362</v>
      </c>
      <c r="N3076" s="137" t="s">
        <v>363</v>
      </c>
      <c r="O3076" s="137" t="s">
        <v>37</v>
      </c>
      <c r="P3076" s="137">
        <v>0</v>
      </c>
      <c r="Q3076" s="137" t="s">
        <v>191</v>
      </c>
      <c r="R3076" s="137" t="s">
        <v>342</v>
      </c>
    </row>
    <row r="3077" spans="1:19" s="137" customFormat="1">
      <c r="A3077" s="137" t="s">
        <v>186</v>
      </c>
      <c r="B3077" s="137" t="s">
        <v>10</v>
      </c>
      <c r="C3077" s="137" t="s">
        <v>186</v>
      </c>
      <c r="D3077" s="137" t="s">
        <v>248</v>
      </c>
      <c r="E3077" s="137">
        <v>32699</v>
      </c>
      <c r="F3077" s="137" t="s">
        <v>5</v>
      </c>
      <c r="G3077" s="137" t="s">
        <v>28</v>
      </c>
      <c r="H3077" s="137" t="s">
        <v>368</v>
      </c>
      <c r="I3077" s="137">
        <v>512131510</v>
      </c>
      <c r="J3077" s="137" t="s">
        <v>224</v>
      </c>
      <c r="K3077" s="21">
        <v>46149.485937500001</v>
      </c>
      <c r="L3077" s="21">
        <v>46150.640775462962</v>
      </c>
      <c r="M3077" s="137" t="s">
        <v>364</v>
      </c>
      <c r="N3077" s="137" t="s">
        <v>365</v>
      </c>
      <c r="O3077" s="137" t="s">
        <v>35</v>
      </c>
      <c r="P3077" s="137">
        <v>0</v>
      </c>
      <c r="Q3077" s="137" t="s">
        <v>191</v>
      </c>
      <c r="R3077" s="137" t="s">
        <v>342</v>
      </c>
    </row>
    <row r="3078" spans="1:19" s="137" customFormat="1">
      <c r="A3078" s="137" t="s">
        <v>186</v>
      </c>
      <c r="B3078" s="137" t="s">
        <v>10</v>
      </c>
      <c r="C3078" s="137" t="s">
        <v>186</v>
      </c>
      <c r="D3078" s="137" t="s">
        <v>248</v>
      </c>
      <c r="E3078" s="137">
        <v>32699</v>
      </c>
      <c r="F3078" s="137" t="s">
        <v>5</v>
      </c>
      <c r="G3078" s="137" t="s">
        <v>28</v>
      </c>
      <c r="H3078" s="137" t="s">
        <v>368</v>
      </c>
      <c r="I3078" s="137">
        <v>512131510</v>
      </c>
      <c r="J3078" s="137" t="s">
        <v>224</v>
      </c>
      <c r="K3078" s="21">
        <v>46149.485937500001</v>
      </c>
      <c r="L3078" s="21">
        <v>46150.640775462962</v>
      </c>
      <c r="M3078" s="137" t="s">
        <v>364</v>
      </c>
      <c r="N3078" s="137" t="s">
        <v>366</v>
      </c>
      <c r="O3078" s="137" t="s">
        <v>35</v>
      </c>
      <c r="P3078" s="137">
        <v>0</v>
      </c>
      <c r="Q3078" s="137" t="s">
        <v>191</v>
      </c>
      <c r="R3078" s="137" t="s">
        <v>342</v>
      </c>
    </row>
    <row r="3079" spans="1:19" s="137" customFormat="1">
      <c r="A3079" s="137" t="s">
        <v>186</v>
      </c>
      <c r="B3079" s="137" t="s">
        <v>10</v>
      </c>
      <c r="C3079" s="137" t="s">
        <v>186</v>
      </c>
      <c r="D3079" s="137" t="s">
        <v>248</v>
      </c>
      <c r="E3079" s="137">
        <v>32699</v>
      </c>
      <c r="F3079" s="137" t="s">
        <v>5</v>
      </c>
      <c r="G3079" s="137" t="s">
        <v>28</v>
      </c>
      <c r="H3079" s="137" t="s">
        <v>368</v>
      </c>
      <c r="I3079" s="137">
        <v>512131510</v>
      </c>
      <c r="J3079" s="137" t="s">
        <v>224</v>
      </c>
      <c r="K3079" s="21">
        <v>46149.485937500001</v>
      </c>
      <c r="L3079" s="21">
        <v>46150.640775462962</v>
      </c>
      <c r="M3079" s="137" t="s">
        <v>364</v>
      </c>
      <c r="N3079" s="137" t="s">
        <v>367</v>
      </c>
      <c r="O3079" s="137" t="s">
        <v>41</v>
      </c>
      <c r="P3079" s="137">
        <v>0</v>
      </c>
      <c r="Q3079" s="137" t="s">
        <v>191</v>
      </c>
      <c r="R3079" s="137" t="s">
        <v>342</v>
      </c>
    </row>
    <row r="3080" spans="1:19" s="137" customFormat="1">
      <c r="A3080" s="137" t="s">
        <v>186</v>
      </c>
      <c r="B3080" s="137" t="s">
        <v>10</v>
      </c>
      <c r="C3080" s="137" t="s">
        <v>186</v>
      </c>
      <c r="D3080" s="137" t="s">
        <v>310</v>
      </c>
      <c r="E3080" s="137">
        <v>31924</v>
      </c>
      <c r="F3080" s="137" t="s">
        <v>5</v>
      </c>
      <c r="G3080" s="137" t="s">
        <v>28</v>
      </c>
      <c r="H3080" s="137" t="s">
        <v>368</v>
      </c>
      <c r="I3080" s="137">
        <v>512132023</v>
      </c>
      <c r="J3080" s="137" t="s">
        <v>224</v>
      </c>
      <c r="K3080" s="21">
        <v>46149.573796296296</v>
      </c>
      <c r="L3080" s="21">
        <v>46150.654120370367</v>
      </c>
      <c r="M3080" s="137" t="s">
        <v>287</v>
      </c>
      <c r="N3080" s="137" t="s">
        <v>287</v>
      </c>
      <c r="O3080" s="137" t="s">
        <v>35</v>
      </c>
      <c r="P3080" s="137">
        <v>0</v>
      </c>
      <c r="Q3080" s="137" t="s">
        <v>191</v>
      </c>
      <c r="R3080" s="137" t="s">
        <v>342</v>
      </c>
      <c r="S3080" s="137" t="s">
        <v>254</v>
      </c>
    </row>
    <row r="3081" spans="1:19" s="137" customFormat="1">
      <c r="A3081" s="137" t="s">
        <v>186</v>
      </c>
      <c r="B3081" s="137" t="s">
        <v>10</v>
      </c>
      <c r="C3081" s="137" t="s">
        <v>186</v>
      </c>
      <c r="D3081" s="137" t="s">
        <v>310</v>
      </c>
      <c r="E3081" s="137">
        <v>31924</v>
      </c>
      <c r="F3081" s="137" t="s">
        <v>5</v>
      </c>
      <c r="G3081" s="137" t="s">
        <v>28</v>
      </c>
      <c r="H3081" s="137" t="s">
        <v>368</v>
      </c>
      <c r="I3081" s="137">
        <v>512132023</v>
      </c>
      <c r="J3081" s="137" t="s">
        <v>224</v>
      </c>
      <c r="K3081" s="21">
        <v>46149.573796296296</v>
      </c>
      <c r="L3081" s="21">
        <v>46150.654120370367</v>
      </c>
      <c r="M3081" s="137" t="s">
        <v>343</v>
      </c>
      <c r="N3081" s="137" t="s">
        <v>288</v>
      </c>
      <c r="O3081" s="137" t="s">
        <v>39</v>
      </c>
      <c r="P3081" s="137">
        <v>0</v>
      </c>
      <c r="Q3081" s="137" t="s">
        <v>191</v>
      </c>
      <c r="R3081" s="137" t="s">
        <v>342</v>
      </c>
      <c r="S3081" s="137" t="s">
        <v>254</v>
      </c>
    </row>
    <row r="3082" spans="1:19" s="137" customFormat="1">
      <c r="A3082" s="137" t="s">
        <v>186</v>
      </c>
      <c r="B3082" s="137" t="s">
        <v>10</v>
      </c>
      <c r="C3082" s="137" t="s">
        <v>186</v>
      </c>
      <c r="D3082" s="137" t="s">
        <v>310</v>
      </c>
      <c r="E3082" s="137">
        <v>31924</v>
      </c>
      <c r="F3082" s="137" t="s">
        <v>5</v>
      </c>
      <c r="G3082" s="137" t="s">
        <v>28</v>
      </c>
      <c r="H3082" s="137" t="s">
        <v>368</v>
      </c>
      <c r="I3082" s="137">
        <v>512132023</v>
      </c>
      <c r="J3082" s="137" t="s">
        <v>224</v>
      </c>
      <c r="K3082" s="21">
        <v>46149.573796296296</v>
      </c>
      <c r="L3082" s="21">
        <v>46150.654120370367</v>
      </c>
      <c r="M3082" s="137" t="s">
        <v>343</v>
      </c>
      <c r="N3082" s="137" t="s">
        <v>193</v>
      </c>
      <c r="O3082" s="137" t="s">
        <v>35</v>
      </c>
      <c r="P3082" s="137">
        <v>0</v>
      </c>
      <c r="Q3082" s="137" t="s">
        <v>191</v>
      </c>
      <c r="R3082" s="137" t="s">
        <v>342</v>
      </c>
      <c r="S3082" s="137" t="s">
        <v>254</v>
      </c>
    </row>
    <row r="3083" spans="1:19" s="137" customFormat="1">
      <c r="A3083" s="137" t="s">
        <v>186</v>
      </c>
      <c r="B3083" s="137" t="s">
        <v>10</v>
      </c>
      <c r="C3083" s="137" t="s">
        <v>186</v>
      </c>
      <c r="D3083" s="137" t="s">
        <v>310</v>
      </c>
      <c r="E3083" s="137">
        <v>31924</v>
      </c>
      <c r="F3083" s="137" t="s">
        <v>5</v>
      </c>
      <c r="G3083" s="137" t="s">
        <v>28</v>
      </c>
      <c r="H3083" s="137" t="s">
        <v>368</v>
      </c>
      <c r="I3083" s="137">
        <v>512132023</v>
      </c>
      <c r="J3083" s="137" t="s">
        <v>224</v>
      </c>
      <c r="K3083" s="21">
        <v>46149.573796296296</v>
      </c>
      <c r="L3083" s="21">
        <v>46150.654120370367</v>
      </c>
      <c r="M3083" s="137" t="s">
        <v>344</v>
      </c>
      <c r="N3083" s="137" t="s">
        <v>345</v>
      </c>
      <c r="O3083" s="137" t="s">
        <v>39</v>
      </c>
      <c r="P3083" s="137">
        <v>0</v>
      </c>
      <c r="Q3083" s="137" t="s">
        <v>191</v>
      </c>
      <c r="R3083" s="137" t="s">
        <v>342</v>
      </c>
      <c r="S3083" s="137" t="s">
        <v>254</v>
      </c>
    </row>
    <row r="3084" spans="1:19" s="137" customFormat="1">
      <c r="A3084" s="137" t="s">
        <v>186</v>
      </c>
      <c r="B3084" s="137" t="s">
        <v>10</v>
      </c>
      <c r="C3084" s="137" t="s">
        <v>186</v>
      </c>
      <c r="D3084" s="137" t="s">
        <v>310</v>
      </c>
      <c r="E3084" s="137">
        <v>31924</v>
      </c>
      <c r="F3084" s="137" t="s">
        <v>5</v>
      </c>
      <c r="G3084" s="137" t="s">
        <v>28</v>
      </c>
      <c r="H3084" s="137" t="s">
        <v>368</v>
      </c>
      <c r="I3084" s="137">
        <v>512132023</v>
      </c>
      <c r="J3084" s="137" t="s">
        <v>224</v>
      </c>
      <c r="K3084" s="21">
        <v>46149.573796296296</v>
      </c>
      <c r="L3084" s="21">
        <v>46150.654120370367</v>
      </c>
      <c r="M3084" s="137" t="s">
        <v>344</v>
      </c>
      <c r="N3084" s="137" t="s">
        <v>346</v>
      </c>
      <c r="O3084" s="137" t="s">
        <v>39</v>
      </c>
      <c r="P3084" s="137">
        <v>0</v>
      </c>
      <c r="Q3084" s="137" t="s">
        <v>191</v>
      </c>
      <c r="R3084" s="137" t="s">
        <v>342</v>
      </c>
      <c r="S3084" s="137" t="s">
        <v>254</v>
      </c>
    </row>
    <row r="3085" spans="1:19" s="137" customFormat="1">
      <c r="A3085" s="137" t="s">
        <v>186</v>
      </c>
      <c r="B3085" s="137" t="s">
        <v>10</v>
      </c>
      <c r="C3085" s="137" t="s">
        <v>186</v>
      </c>
      <c r="D3085" s="137" t="s">
        <v>310</v>
      </c>
      <c r="E3085" s="137">
        <v>31924</v>
      </c>
      <c r="F3085" s="137" t="s">
        <v>5</v>
      </c>
      <c r="G3085" s="137" t="s">
        <v>28</v>
      </c>
      <c r="H3085" s="137" t="s">
        <v>368</v>
      </c>
      <c r="I3085" s="137">
        <v>512132023</v>
      </c>
      <c r="J3085" s="137" t="s">
        <v>224</v>
      </c>
      <c r="K3085" s="21">
        <v>46149.573796296296</v>
      </c>
      <c r="L3085" s="21">
        <v>46150.654120370367</v>
      </c>
      <c r="M3085" s="137" t="s">
        <v>347</v>
      </c>
      <c r="N3085" s="137" t="s">
        <v>348</v>
      </c>
      <c r="O3085" s="137" t="s">
        <v>41</v>
      </c>
      <c r="P3085" s="137">
        <v>0</v>
      </c>
      <c r="Q3085" s="137" t="s">
        <v>191</v>
      </c>
      <c r="R3085" s="137" t="s">
        <v>342</v>
      </c>
      <c r="S3085" s="137" t="s">
        <v>254</v>
      </c>
    </row>
    <row r="3086" spans="1:19" s="137" customFormat="1">
      <c r="A3086" s="137" t="s">
        <v>186</v>
      </c>
      <c r="B3086" s="137" t="s">
        <v>10</v>
      </c>
      <c r="C3086" s="137" t="s">
        <v>186</v>
      </c>
      <c r="D3086" s="137" t="s">
        <v>310</v>
      </c>
      <c r="E3086" s="137">
        <v>31924</v>
      </c>
      <c r="F3086" s="137" t="s">
        <v>5</v>
      </c>
      <c r="G3086" s="137" t="s">
        <v>28</v>
      </c>
      <c r="H3086" s="137" t="s">
        <v>368</v>
      </c>
      <c r="I3086" s="137">
        <v>512132023</v>
      </c>
      <c r="J3086" s="137" t="s">
        <v>224</v>
      </c>
      <c r="K3086" s="21">
        <v>46149.573796296296</v>
      </c>
      <c r="L3086" s="21">
        <v>46150.654120370367</v>
      </c>
      <c r="M3086" s="137" t="s">
        <v>347</v>
      </c>
      <c r="N3086" s="137" t="s">
        <v>349</v>
      </c>
      <c r="O3086" s="137" t="s">
        <v>39</v>
      </c>
      <c r="P3086" s="137">
        <v>0</v>
      </c>
      <c r="Q3086" s="137" t="s">
        <v>191</v>
      </c>
      <c r="R3086" s="137" t="s">
        <v>342</v>
      </c>
      <c r="S3086" s="137" t="s">
        <v>254</v>
      </c>
    </row>
    <row r="3087" spans="1:19" s="137" customFormat="1">
      <c r="A3087" s="137" t="s">
        <v>186</v>
      </c>
      <c r="B3087" s="137" t="s">
        <v>10</v>
      </c>
      <c r="C3087" s="137" t="s">
        <v>186</v>
      </c>
      <c r="D3087" s="137" t="s">
        <v>310</v>
      </c>
      <c r="E3087" s="137">
        <v>31924</v>
      </c>
      <c r="F3087" s="137" t="s">
        <v>5</v>
      </c>
      <c r="G3087" s="137" t="s">
        <v>28</v>
      </c>
      <c r="H3087" s="137" t="s">
        <v>368</v>
      </c>
      <c r="I3087" s="137">
        <v>512132023</v>
      </c>
      <c r="J3087" s="137" t="s">
        <v>224</v>
      </c>
      <c r="K3087" s="21">
        <v>46149.573796296296</v>
      </c>
      <c r="L3087" s="21">
        <v>46150.654120370367</v>
      </c>
      <c r="M3087" s="137" t="s">
        <v>347</v>
      </c>
      <c r="N3087" s="137" t="s">
        <v>329</v>
      </c>
      <c r="O3087" s="137" t="s">
        <v>35</v>
      </c>
      <c r="P3087" s="137">
        <v>0</v>
      </c>
      <c r="Q3087" s="137" t="s">
        <v>191</v>
      </c>
      <c r="R3087" s="137" t="s">
        <v>342</v>
      </c>
      <c r="S3087" s="137" t="s">
        <v>254</v>
      </c>
    </row>
    <row r="3088" spans="1:19" s="137" customFormat="1">
      <c r="A3088" s="137" t="s">
        <v>186</v>
      </c>
      <c r="B3088" s="137" t="s">
        <v>10</v>
      </c>
      <c r="C3088" s="137" t="s">
        <v>186</v>
      </c>
      <c r="D3088" s="137" t="s">
        <v>310</v>
      </c>
      <c r="E3088" s="137">
        <v>31924</v>
      </c>
      <c r="F3088" s="137" t="s">
        <v>5</v>
      </c>
      <c r="G3088" s="137" t="s">
        <v>28</v>
      </c>
      <c r="H3088" s="137" t="s">
        <v>368</v>
      </c>
      <c r="I3088" s="137">
        <v>512132023</v>
      </c>
      <c r="J3088" s="137" t="s">
        <v>224</v>
      </c>
      <c r="K3088" s="21">
        <v>46149.573796296296</v>
      </c>
      <c r="L3088" s="21">
        <v>46150.654120370367</v>
      </c>
      <c r="M3088" s="137" t="s">
        <v>347</v>
      </c>
      <c r="N3088" s="137" t="s">
        <v>194</v>
      </c>
      <c r="O3088" s="137" t="s">
        <v>41</v>
      </c>
      <c r="P3088" s="137">
        <v>0</v>
      </c>
      <c r="Q3088" s="137" t="s">
        <v>191</v>
      </c>
      <c r="R3088" s="137" t="s">
        <v>342</v>
      </c>
      <c r="S3088" s="137" t="s">
        <v>254</v>
      </c>
    </row>
    <row r="3089" spans="1:19" s="137" customFormat="1">
      <c r="A3089" s="137" t="s">
        <v>186</v>
      </c>
      <c r="B3089" s="137" t="s">
        <v>10</v>
      </c>
      <c r="C3089" s="137" t="s">
        <v>186</v>
      </c>
      <c r="D3089" s="137" t="s">
        <v>310</v>
      </c>
      <c r="E3089" s="137">
        <v>31924</v>
      </c>
      <c r="F3089" s="137" t="s">
        <v>5</v>
      </c>
      <c r="G3089" s="137" t="s">
        <v>28</v>
      </c>
      <c r="H3089" s="137" t="s">
        <v>368</v>
      </c>
      <c r="I3089" s="137">
        <v>512132023</v>
      </c>
      <c r="J3089" s="137" t="s">
        <v>224</v>
      </c>
      <c r="K3089" s="21">
        <v>46149.573796296296</v>
      </c>
      <c r="L3089" s="21">
        <v>46150.654120370367</v>
      </c>
      <c r="M3089" s="137" t="s">
        <v>347</v>
      </c>
      <c r="N3089" s="137" t="s">
        <v>350</v>
      </c>
      <c r="O3089" s="137" t="s">
        <v>39</v>
      </c>
      <c r="P3089" s="137">
        <v>0</v>
      </c>
      <c r="Q3089" s="137" t="s">
        <v>191</v>
      </c>
      <c r="R3089" s="137" t="s">
        <v>342</v>
      </c>
      <c r="S3089" s="137" t="s">
        <v>254</v>
      </c>
    </row>
    <row r="3090" spans="1:19" s="137" customFormat="1">
      <c r="A3090" s="137" t="s">
        <v>186</v>
      </c>
      <c r="B3090" s="137" t="s">
        <v>10</v>
      </c>
      <c r="C3090" s="137" t="s">
        <v>186</v>
      </c>
      <c r="D3090" s="137" t="s">
        <v>310</v>
      </c>
      <c r="E3090" s="137">
        <v>31924</v>
      </c>
      <c r="F3090" s="137" t="s">
        <v>5</v>
      </c>
      <c r="G3090" s="137" t="s">
        <v>28</v>
      </c>
      <c r="H3090" s="137" t="s">
        <v>368</v>
      </c>
      <c r="I3090" s="137">
        <v>512132023</v>
      </c>
      <c r="J3090" s="137" t="s">
        <v>224</v>
      </c>
      <c r="K3090" s="21">
        <v>46149.573796296296</v>
      </c>
      <c r="L3090" s="21">
        <v>46150.654120370367</v>
      </c>
      <c r="M3090" s="137" t="s">
        <v>347</v>
      </c>
      <c r="N3090" s="137" t="s">
        <v>195</v>
      </c>
      <c r="O3090" s="137" t="s">
        <v>41</v>
      </c>
      <c r="P3090" s="137">
        <v>0</v>
      </c>
      <c r="Q3090" s="137" t="s">
        <v>191</v>
      </c>
      <c r="R3090" s="137" t="s">
        <v>342</v>
      </c>
      <c r="S3090" s="137" t="s">
        <v>254</v>
      </c>
    </row>
    <row r="3091" spans="1:19" s="137" customFormat="1">
      <c r="A3091" s="137" t="s">
        <v>186</v>
      </c>
      <c r="B3091" s="137" t="s">
        <v>10</v>
      </c>
      <c r="C3091" s="137" t="s">
        <v>186</v>
      </c>
      <c r="D3091" s="137" t="s">
        <v>310</v>
      </c>
      <c r="E3091" s="137">
        <v>31924</v>
      </c>
      <c r="F3091" s="137" t="s">
        <v>5</v>
      </c>
      <c r="G3091" s="137" t="s">
        <v>28</v>
      </c>
      <c r="H3091" s="137" t="s">
        <v>368</v>
      </c>
      <c r="I3091" s="137">
        <v>512132023</v>
      </c>
      <c r="J3091" s="137" t="s">
        <v>224</v>
      </c>
      <c r="K3091" s="21">
        <v>46149.573796296296</v>
      </c>
      <c r="L3091" s="21">
        <v>46150.654120370367</v>
      </c>
      <c r="M3091" s="137" t="s">
        <v>347</v>
      </c>
      <c r="N3091" s="137" t="s">
        <v>351</v>
      </c>
      <c r="O3091" s="137" t="s">
        <v>35</v>
      </c>
      <c r="P3091" s="137">
        <v>0</v>
      </c>
      <c r="Q3091" s="137" t="s">
        <v>191</v>
      </c>
      <c r="R3091" s="137" t="s">
        <v>342</v>
      </c>
      <c r="S3091" s="137" t="s">
        <v>254</v>
      </c>
    </row>
    <row r="3092" spans="1:19" s="137" customFormat="1">
      <c r="A3092" s="137" t="s">
        <v>186</v>
      </c>
      <c r="B3092" s="137" t="s">
        <v>10</v>
      </c>
      <c r="C3092" s="137" t="s">
        <v>186</v>
      </c>
      <c r="D3092" s="137" t="s">
        <v>310</v>
      </c>
      <c r="E3092" s="137">
        <v>31924</v>
      </c>
      <c r="F3092" s="137" t="s">
        <v>5</v>
      </c>
      <c r="G3092" s="137" t="s">
        <v>28</v>
      </c>
      <c r="H3092" s="137" t="s">
        <v>368</v>
      </c>
      <c r="I3092" s="137">
        <v>512132023</v>
      </c>
      <c r="J3092" s="137" t="s">
        <v>224</v>
      </c>
      <c r="K3092" s="21">
        <v>46149.573796296296</v>
      </c>
      <c r="L3092" s="21">
        <v>46150.654120370367</v>
      </c>
      <c r="M3092" s="137" t="s">
        <v>347</v>
      </c>
      <c r="N3092" s="137" t="s">
        <v>196</v>
      </c>
      <c r="O3092" s="137" t="s">
        <v>41</v>
      </c>
      <c r="P3092" s="137">
        <v>0</v>
      </c>
      <c r="Q3092" s="137" t="s">
        <v>191</v>
      </c>
      <c r="R3092" s="137" t="s">
        <v>342</v>
      </c>
      <c r="S3092" s="137" t="s">
        <v>254</v>
      </c>
    </row>
    <row r="3093" spans="1:19" s="137" customFormat="1">
      <c r="A3093" s="137" t="s">
        <v>186</v>
      </c>
      <c r="B3093" s="137" t="s">
        <v>10</v>
      </c>
      <c r="C3093" s="137" t="s">
        <v>186</v>
      </c>
      <c r="D3093" s="137" t="s">
        <v>310</v>
      </c>
      <c r="E3093" s="137">
        <v>31924</v>
      </c>
      <c r="F3093" s="137" t="s">
        <v>5</v>
      </c>
      <c r="G3093" s="137" t="s">
        <v>28</v>
      </c>
      <c r="H3093" s="137" t="s">
        <v>368</v>
      </c>
      <c r="I3093" s="137">
        <v>512132023</v>
      </c>
      <c r="J3093" s="137" t="s">
        <v>224</v>
      </c>
      <c r="K3093" s="21">
        <v>46149.573796296296</v>
      </c>
      <c r="L3093" s="21">
        <v>46150.654120370367</v>
      </c>
      <c r="M3093" s="137" t="s">
        <v>352</v>
      </c>
      <c r="N3093" s="137" t="s">
        <v>352</v>
      </c>
      <c r="O3093" s="137" t="s">
        <v>35</v>
      </c>
      <c r="P3093" s="137">
        <v>0</v>
      </c>
      <c r="Q3093" s="137" t="s">
        <v>191</v>
      </c>
      <c r="R3093" s="137" t="s">
        <v>342</v>
      </c>
      <c r="S3093" s="137" t="s">
        <v>254</v>
      </c>
    </row>
    <row r="3094" spans="1:19" s="137" customFormat="1">
      <c r="A3094" s="137" t="s">
        <v>186</v>
      </c>
      <c r="B3094" s="137" t="s">
        <v>10</v>
      </c>
      <c r="C3094" s="137" t="s">
        <v>186</v>
      </c>
      <c r="D3094" s="137" t="s">
        <v>310</v>
      </c>
      <c r="E3094" s="137">
        <v>31924</v>
      </c>
      <c r="F3094" s="137" t="s">
        <v>5</v>
      </c>
      <c r="G3094" s="137" t="s">
        <v>28</v>
      </c>
      <c r="H3094" s="137" t="s">
        <v>368</v>
      </c>
      <c r="I3094" s="137">
        <v>512132023</v>
      </c>
      <c r="J3094" s="137" t="s">
        <v>224</v>
      </c>
      <c r="K3094" s="21">
        <v>46149.573796296296</v>
      </c>
      <c r="L3094" s="21">
        <v>46150.654120370367</v>
      </c>
      <c r="M3094" s="137" t="s">
        <v>353</v>
      </c>
      <c r="N3094" s="137" t="s">
        <v>197</v>
      </c>
      <c r="O3094" s="137" t="s">
        <v>41</v>
      </c>
      <c r="P3094" s="137">
        <v>0</v>
      </c>
      <c r="Q3094" s="137" t="s">
        <v>191</v>
      </c>
      <c r="R3094" s="137" t="s">
        <v>342</v>
      </c>
      <c r="S3094" s="137" t="s">
        <v>254</v>
      </c>
    </row>
    <row r="3095" spans="1:19" s="137" customFormat="1">
      <c r="A3095" s="137" t="s">
        <v>186</v>
      </c>
      <c r="B3095" s="137" t="s">
        <v>10</v>
      </c>
      <c r="C3095" s="137" t="s">
        <v>186</v>
      </c>
      <c r="D3095" s="137" t="s">
        <v>310</v>
      </c>
      <c r="E3095" s="137">
        <v>31924</v>
      </c>
      <c r="F3095" s="137" t="s">
        <v>5</v>
      </c>
      <c r="G3095" s="137" t="s">
        <v>28</v>
      </c>
      <c r="H3095" s="137" t="s">
        <v>368</v>
      </c>
      <c r="I3095" s="137">
        <v>512132023</v>
      </c>
      <c r="J3095" s="137" t="s">
        <v>224</v>
      </c>
      <c r="K3095" s="21">
        <v>46149.573796296296</v>
      </c>
      <c r="L3095" s="21">
        <v>46150.654120370367</v>
      </c>
      <c r="M3095" s="137" t="s">
        <v>353</v>
      </c>
      <c r="N3095" s="137" t="s">
        <v>330</v>
      </c>
      <c r="O3095" s="137" t="s">
        <v>41</v>
      </c>
      <c r="P3095" s="137">
        <v>0</v>
      </c>
      <c r="Q3095" s="137" t="s">
        <v>191</v>
      </c>
      <c r="R3095" s="137" t="s">
        <v>342</v>
      </c>
      <c r="S3095" s="137" t="s">
        <v>254</v>
      </c>
    </row>
    <row r="3096" spans="1:19" s="137" customFormat="1">
      <c r="A3096" s="137" t="s">
        <v>186</v>
      </c>
      <c r="B3096" s="137" t="s">
        <v>10</v>
      </c>
      <c r="C3096" s="137" t="s">
        <v>186</v>
      </c>
      <c r="D3096" s="137" t="s">
        <v>310</v>
      </c>
      <c r="E3096" s="137">
        <v>31924</v>
      </c>
      <c r="F3096" s="137" t="s">
        <v>5</v>
      </c>
      <c r="G3096" s="137" t="s">
        <v>28</v>
      </c>
      <c r="H3096" s="137" t="s">
        <v>368</v>
      </c>
      <c r="I3096" s="137">
        <v>512132023</v>
      </c>
      <c r="J3096" s="137" t="s">
        <v>224</v>
      </c>
      <c r="K3096" s="21">
        <v>46149.573796296296</v>
      </c>
      <c r="L3096" s="21">
        <v>46150.654120370367</v>
      </c>
      <c r="M3096" s="137" t="s">
        <v>353</v>
      </c>
      <c r="N3096" s="137" t="s">
        <v>354</v>
      </c>
      <c r="O3096" s="137" t="s">
        <v>39</v>
      </c>
      <c r="P3096" s="137">
        <v>0</v>
      </c>
      <c r="Q3096" s="137" t="s">
        <v>191</v>
      </c>
      <c r="R3096" s="137" t="s">
        <v>342</v>
      </c>
      <c r="S3096" s="137" t="s">
        <v>254</v>
      </c>
    </row>
    <row r="3097" spans="1:19" s="137" customFormat="1">
      <c r="A3097" s="137" t="s">
        <v>186</v>
      </c>
      <c r="B3097" s="137" t="s">
        <v>10</v>
      </c>
      <c r="C3097" s="137" t="s">
        <v>186</v>
      </c>
      <c r="D3097" s="137" t="s">
        <v>310</v>
      </c>
      <c r="E3097" s="137">
        <v>31924</v>
      </c>
      <c r="F3097" s="137" t="s">
        <v>5</v>
      </c>
      <c r="G3097" s="137" t="s">
        <v>28</v>
      </c>
      <c r="H3097" s="137" t="s">
        <v>368</v>
      </c>
      <c r="I3097" s="137">
        <v>512132023</v>
      </c>
      <c r="J3097" s="137" t="s">
        <v>224</v>
      </c>
      <c r="K3097" s="21">
        <v>46149.573796296296</v>
      </c>
      <c r="L3097" s="21">
        <v>46150.654120370367</v>
      </c>
      <c r="M3097" s="137" t="s">
        <v>353</v>
      </c>
      <c r="N3097" s="137" t="s">
        <v>355</v>
      </c>
      <c r="O3097" s="137" t="s">
        <v>35</v>
      </c>
      <c r="P3097" s="137">
        <v>0</v>
      </c>
      <c r="Q3097" s="137" t="s">
        <v>191</v>
      </c>
      <c r="R3097" s="137" t="s">
        <v>342</v>
      </c>
      <c r="S3097" s="137" t="s">
        <v>254</v>
      </c>
    </row>
    <row r="3098" spans="1:19" s="137" customFormat="1">
      <c r="A3098" s="137" t="s">
        <v>186</v>
      </c>
      <c r="B3098" s="137" t="s">
        <v>10</v>
      </c>
      <c r="C3098" s="137" t="s">
        <v>186</v>
      </c>
      <c r="D3098" s="137" t="s">
        <v>310</v>
      </c>
      <c r="E3098" s="137">
        <v>31924</v>
      </c>
      <c r="F3098" s="137" t="s">
        <v>5</v>
      </c>
      <c r="G3098" s="137" t="s">
        <v>28</v>
      </c>
      <c r="H3098" s="137" t="s">
        <v>368</v>
      </c>
      <c r="I3098" s="137">
        <v>512132023</v>
      </c>
      <c r="J3098" s="137" t="s">
        <v>224</v>
      </c>
      <c r="K3098" s="21">
        <v>46149.573796296296</v>
      </c>
      <c r="L3098" s="21">
        <v>46150.654120370367</v>
      </c>
      <c r="M3098" s="137" t="s">
        <v>353</v>
      </c>
      <c r="N3098" s="137" t="s">
        <v>356</v>
      </c>
      <c r="O3098" s="137" t="s">
        <v>39</v>
      </c>
      <c r="P3098" s="137">
        <v>0</v>
      </c>
      <c r="Q3098" s="137" t="s">
        <v>191</v>
      </c>
      <c r="R3098" s="137" t="s">
        <v>342</v>
      </c>
      <c r="S3098" s="137" t="s">
        <v>254</v>
      </c>
    </row>
    <row r="3099" spans="1:19" s="137" customFormat="1">
      <c r="A3099" s="137" t="s">
        <v>186</v>
      </c>
      <c r="B3099" s="137" t="s">
        <v>10</v>
      </c>
      <c r="C3099" s="137" t="s">
        <v>186</v>
      </c>
      <c r="D3099" s="137" t="s">
        <v>310</v>
      </c>
      <c r="E3099" s="137">
        <v>31924</v>
      </c>
      <c r="F3099" s="137" t="s">
        <v>5</v>
      </c>
      <c r="G3099" s="137" t="s">
        <v>28</v>
      </c>
      <c r="H3099" s="137" t="s">
        <v>368</v>
      </c>
      <c r="I3099" s="137">
        <v>512132023</v>
      </c>
      <c r="J3099" s="137" t="s">
        <v>224</v>
      </c>
      <c r="K3099" s="21">
        <v>46149.573796296296</v>
      </c>
      <c r="L3099" s="21">
        <v>46150.654120370367</v>
      </c>
      <c r="M3099" s="137" t="s">
        <v>353</v>
      </c>
      <c r="N3099" s="137" t="s">
        <v>357</v>
      </c>
      <c r="O3099" s="137" t="s">
        <v>39</v>
      </c>
      <c r="P3099" s="137">
        <v>0</v>
      </c>
      <c r="Q3099" s="137" t="s">
        <v>191</v>
      </c>
      <c r="R3099" s="137" t="s">
        <v>342</v>
      </c>
      <c r="S3099" s="137" t="s">
        <v>254</v>
      </c>
    </row>
    <row r="3100" spans="1:19" s="137" customFormat="1">
      <c r="A3100" s="137" t="s">
        <v>186</v>
      </c>
      <c r="B3100" s="137" t="s">
        <v>10</v>
      </c>
      <c r="C3100" s="137" t="s">
        <v>186</v>
      </c>
      <c r="D3100" s="137" t="s">
        <v>310</v>
      </c>
      <c r="E3100" s="137">
        <v>31924</v>
      </c>
      <c r="F3100" s="137" t="s">
        <v>5</v>
      </c>
      <c r="G3100" s="137" t="s">
        <v>28</v>
      </c>
      <c r="H3100" s="137" t="s">
        <v>368</v>
      </c>
      <c r="I3100" s="137">
        <v>512132023</v>
      </c>
      <c r="J3100" s="137" t="s">
        <v>224</v>
      </c>
      <c r="K3100" s="21">
        <v>46149.573796296296</v>
      </c>
      <c r="L3100" s="21">
        <v>46150.654120370367</v>
      </c>
      <c r="M3100" s="137" t="s">
        <v>358</v>
      </c>
      <c r="N3100" s="137" t="s">
        <v>359</v>
      </c>
      <c r="O3100" s="137" t="s">
        <v>39</v>
      </c>
      <c r="P3100" s="137">
        <v>0</v>
      </c>
      <c r="Q3100" s="137" t="s">
        <v>191</v>
      </c>
      <c r="R3100" s="137" t="s">
        <v>342</v>
      </c>
      <c r="S3100" s="137" t="s">
        <v>254</v>
      </c>
    </row>
    <row r="3101" spans="1:19" s="137" customFormat="1">
      <c r="A3101" s="137" t="s">
        <v>186</v>
      </c>
      <c r="B3101" s="137" t="s">
        <v>10</v>
      </c>
      <c r="C3101" s="137" t="s">
        <v>186</v>
      </c>
      <c r="D3101" s="137" t="s">
        <v>310</v>
      </c>
      <c r="E3101" s="137">
        <v>31924</v>
      </c>
      <c r="F3101" s="137" t="s">
        <v>5</v>
      </c>
      <c r="G3101" s="137" t="s">
        <v>28</v>
      </c>
      <c r="H3101" s="137" t="s">
        <v>368</v>
      </c>
      <c r="I3101" s="137">
        <v>512132023</v>
      </c>
      <c r="J3101" s="137" t="s">
        <v>224</v>
      </c>
      <c r="K3101" s="21">
        <v>46149.573796296296</v>
      </c>
      <c r="L3101" s="21">
        <v>46150.654120370367</v>
      </c>
      <c r="M3101" s="137" t="s">
        <v>358</v>
      </c>
      <c r="N3101" s="137" t="s">
        <v>360</v>
      </c>
      <c r="O3101" s="137" t="s">
        <v>35</v>
      </c>
      <c r="P3101" s="137">
        <v>0</v>
      </c>
      <c r="Q3101" s="137" t="s">
        <v>191</v>
      </c>
      <c r="R3101" s="137" t="s">
        <v>342</v>
      </c>
      <c r="S3101" s="137" t="s">
        <v>254</v>
      </c>
    </row>
    <row r="3102" spans="1:19" s="137" customFormat="1">
      <c r="A3102" s="137" t="s">
        <v>186</v>
      </c>
      <c r="B3102" s="137" t="s">
        <v>10</v>
      </c>
      <c r="C3102" s="137" t="s">
        <v>186</v>
      </c>
      <c r="D3102" s="137" t="s">
        <v>310</v>
      </c>
      <c r="E3102" s="137">
        <v>31924</v>
      </c>
      <c r="F3102" s="137" t="s">
        <v>5</v>
      </c>
      <c r="G3102" s="137" t="s">
        <v>28</v>
      </c>
      <c r="H3102" s="137" t="s">
        <v>368</v>
      </c>
      <c r="I3102" s="137">
        <v>512132023</v>
      </c>
      <c r="J3102" s="137" t="s">
        <v>224</v>
      </c>
      <c r="K3102" s="21">
        <v>46149.573796296296</v>
      </c>
      <c r="L3102" s="21">
        <v>46150.654120370367</v>
      </c>
      <c r="M3102" s="137" t="s">
        <v>358</v>
      </c>
      <c r="N3102" s="137" t="s">
        <v>361</v>
      </c>
      <c r="O3102" s="137" t="s">
        <v>41</v>
      </c>
      <c r="P3102" s="137">
        <v>0</v>
      </c>
      <c r="Q3102" s="137" t="s">
        <v>191</v>
      </c>
      <c r="R3102" s="137" t="s">
        <v>342</v>
      </c>
      <c r="S3102" s="137" t="s">
        <v>254</v>
      </c>
    </row>
    <row r="3103" spans="1:19" s="137" customFormat="1">
      <c r="A3103" s="137" t="s">
        <v>186</v>
      </c>
      <c r="B3103" s="137" t="s">
        <v>10</v>
      </c>
      <c r="C3103" s="137" t="s">
        <v>186</v>
      </c>
      <c r="D3103" s="137" t="s">
        <v>310</v>
      </c>
      <c r="E3103" s="137">
        <v>31924</v>
      </c>
      <c r="F3103" s="137" t="s">
        <v>5</v>
      </c>
      <c r="G3103" s="137" t="s">
        <v>28</v>
      </c>
      <c r="H3103" s="137" t="s">
        <v>368</v>
      </c>
      <c r="I3103" s="137">
        <v>512132023</v>
      </c>
      <c r="J3103" s="137" t="s">
        <v>224</v>
      </c>
      <c r="K3103" s="21">
        <v>46149.573796296296</v>
      </c>
      <c r="L3103" s="21">
        <v>46150.654120370367</v>
      </c>
      <c r="M3103" s="137" t="s">
        <v>362</v>
      </c>
      <c r="N3103" s="137" t="s">
        <v>363</v>
      </c>
      <c r="O3103" s="137" t="s">
        <v>37</v>
      </c>
      <c r="P3103" s="137">
        <v>0</v>
      </c>
      <c r="Q3103" s="137" t="s">
        <v>191</v>
      </c>
      <c r="R3103" s="137" t="s">
        <v>342</v>
      </c>
      <c r="S3103" s="137" t="s">
        <v>254</v>
      </c>
    </row>
    <row r="3104" spans="1:19" s="137" customFormat="1">
      <c r="A3104" s="137" t="s">
        <v>186</v>
      </c>
      <c r="B3104" s="137" t="s">
        <v>10</v>
      </c>
      <c r="C3104" s="137" t="s">
        <v>186</v>
      </c>
      <c r="D3104" s="137" t="s">
        <v>310</v>
      </c>
      <c r="E3104" s="137">
        <v>31924</v>
      </c>
      <c r="F3104" s="137" t="s">
        <v>5</v>
      </c>
      <c r="G3104" s="137" t="s">
        <v>28</v>
      </c>
      <c r="H3104" s="137" t="s">
        <v>368</v>
      </c>
      <c r="I3104" s="137">
        <v>512132023</v>
      </c>
      <c r="J3104" s="137" t="s">
        <v>224</v>
      </c>
      <c r="K3104" s="21">
        <v>46149.573796296296</v>
      </c>
      <c r="L3104" s="21">
        <v>46150.654120370367</v>
      </c>
      <c r="M3104" s="137" t="s">
        <v>364</v>
      </c>
      <c r="N3104" s="137" t="s">
        <v>365</v>
      </c>
      <c r="O3104" s="137" t="s">
        <v>35</v>
      </c>
      <c r="P3104" s="137">
        <v>0</v>
      </c>
      <c r="Q3104" s="137" t="s">
        <v>191</v>
      </c>
      <c r="R3104" s="137" t="s">
        <v>342</v>
      </c>
      <c r="S3104" s="137" t="s">
        <v>254</v>
      </c>
    </row>
    <row r="3105" spans="1:19" s="137" customFormat="1">
      <c r="A3105" s="137" t="s">
        <v>186</v>
      </c>
      <c r="B3105" s="137" t="s">
        <v>10</v>
      </c>
      <c r="C3105" s="137" t="s">
        <v>186</v>
      </c>
      <c r="D3105" s="137" t="s">
        <v>310</v>
      </c>
      <c r="E3105" s="137">
        <v>31924</v>
      </c>
      <c r="F3105" s="137" t="s">
        <v>5</v>
      </c>
      <c r="G3105" s="137" t="s">
        <v>28</v>
      </c>
      <c r="H3105" s="137" t="s">
        <v>368</v>
      </c>
      <c r="I3105" s="137">
        <v>512132023</v>
      </c>
      <c r="J3105" s="137" t="s">
        <v>224</v>
      </c>
      <c r="K3105" s="21">
        <v>46149.573796296296</v>
      </c>
      <c r="L3105" s="21">
        <v>46150.654120370367</v>
      </c>
      <c r="M3105" s="137" t="s">
        <v>364</v>
      </c>
      <c r="N3105" s="137" t="s">
        <v>366</v>
      </c>
      <c r="O3105" s="137" t="s">
        <v>35</v>
      </c>
      <c r="P3105" s="137">
        <v>0</v>
      </c>
      <c r="Q3105" s="137" t="s">
        <v>191</v>
      </c>
      <c r="R3105" s="137" t="s">
        <v>342</v>
      </c>
      <c r="S3105" s="137" t="s">
        <v>254</v>
      </c>
    </row>
    <row r="3106" spans="1:19" s="137" customFormat="1">
      <c r="A3106" s="137" t="s">
        <v>186</v>
      </c>
      <c r="B3106" s="137" t="s">
        <v>10</v>
      </c>
      <c r="C3106" s="137" t="s">
        <v>186</v>
      </c>
      <c r="D3106" s="137" t="s">
        <v>310</v>
      </c>
      <c r="E3106" s="137">
        <v>31924</v>
      </c>
      <c r="F3106" s="137" t="s">
        <v>5</v>
      </c>
      <c r="G3106" s="137" t="s">
        <v>28</v>
      </c>
      <c r="H3106" s="137" t="s">
        <v>368</v>
      </c>
      <c r="I3106" s="137">
        <v>512132023</v>
      </c>
      <c r="J3106" s="137" t="s">
        <v>224</v>
      </c>
      <c r="K3106" s="21">
        <v>46149.573796296296</v>
      </c>
      <c r="L3106" s="21">
        <v>46150.654120370367</v>
      </c>
      <c r="M3106" s="137" t="s">
        <v>364</v>
      </c>
      <c r="N3106" s="137" t="s">
        <v>367</v>
      </c>
      <c r="O3106" s="137" t="s">
        <v>41</v>
      </c>
      <c r="P3106" s="137">
        <v>0</v>
      </c>
      <c r="Q3106" s="137" t="s">
        <v>191</v>
      </c>
      <c r="R3106" s="137" t="s">
        <v>342</v>
      </c>
      <c r="S3106" s="137" t="s">
        <v>254</v>
      </c>
    </row>
    <row r="3107" spans="1:19" s="137" customFormat="1">
      <c r="A3107" s="137" t="s">
        <v>186</v>
      </c>
      <c r="B3107" s="137" t="s">
        <v>10</v>
      </c>
      <c r="C3107" s="137" t="s">
        <v>186</v>
      </c>
      <c r="D3107" s="137" t="s">
        <v>311</v>
      </c>
      <c r="E3107" s="137">
        <v>33279</v>
      </c>
      <c r="F3107" s="137" t="s">
        <v>5</v>
      </c>
      <c r="G3107" s="137" t="s">
        <v>28</v>
      </c>
      <c r="H3107" s="137" t="s">
        <v>368</v>
      </c>
      <c r="I3107" s="137">
        <v>512132482</v>
      </c>
      <c r="J3107" s="137" t="s">
        <v>224</v>
      </c>
      <c r="K3107" s="21">
        <v>46148.662175925929</v>
      </c>
      <c r="L3107" s="21">
        <v>46150.658171296294</v>
      </c>
      <c r="M3107" s="137" t="s">
        <v>287</v>
      </c>
      <c r="N3107" s="137" t="s">
        <v>287</v>
      </c>
      <c r="O3107" s="137" t="s">
        <v>35</v>
      </c>
      <c r="P3107" s="137">
        <v>0</v>
      </c>
      <c r="Q3107" s="137" t="s">
        <v>191</v>
      </c>
      <c r="R3107" s="137" t="s">
        <v>342</v>
      </c>
      <c r="S3107" s="137" t="s">
        <v>181</v>
      </c>
    </row>
    <row r="3108" spans="1:19" s="137" customFormat="1">
      <c r="A3108" s="137" t="s">
        <v>186</v>
      </c>
      <c r="B3108" s="137" t="s">
        <v>10</v>
      </c>
      <c r="C3108" s="137" t="s">
        <v>186</v>
      </c>
      <c r="D3108" s="137" t="s">
        <v>311</v>
      </c>
      <c r="E3108" s="137">
        <v>33279</v>
      </c>
      <c r="F3108" s="137" t="s">
        <v>5</v>
      </c>
      <c r="G3108" s="137" t="s">
        <v>28</v>
      </c>
      <c r="H3108" s="137" t="s">
        <v>368</v>
      </c>
      <c r="I3108" s="137">
        <v>512132482</v>
      </c>
      <c r="J3108" s="137" t="s">
        <v>224</v>
      </c>
      <c r="K3108" s="21">
        <v>46148.662175925929</v>
      </c>
      <c r="L3108" s="21">
        <v>46150.658171296294</v>
      </c>
      <c r="M3108" s="137" t="s">
        <v>343</v>
      </c>
      <c r="N3108" s="137" t="s">
        <v>288</v>
      </c>
      <c r="O3108" s="137" t="s">
        <v>39</v>
      </c>
      <c r="P3108" s="137">
        <v>0</v>
      </c>
      <c r="Q3108" s="137" t="s">
        <v>191</v>
      </c>
      <c r="R3108" s="137" t="s">
        <v>342</v>
      </c>
      <c r="S3108" s="137" t="s">
        <v>181</v>
      </c>
    </row>
    <row r="3109" spans="1:19" s="137" customFormat="1">
      <c r="A3109" s="137" t="s">
        <v>186</v>
      </c>
      <c r="B3109" s="137" t="s">
        <v>10</v>
      </c>
      <c r="C3109" s="137" t="s">
        <v>186</v>
      </c>
      <c r="D3109" s="137" t="s">
        <v>311</v>
      </c>
      <c r="E3109" s="137">
        <v>33279</v>
      </c>
      <c r="F3109" s="137" t="s">
        <v>5</v>
      </c>
      <c r="G3109" s="137" t="s">
        <v>28</v>
      </c>
      <c r="H3109" s="137" t="s">
        <v>368</v>
      </c>
      <c r="I3109" s="137">
        <v>512132482</v>
      </c>
      <c r="J3109" s="137" t="s">
        <v>224</v>
      </c>
      <c r="K3109" s="21">
        <v>46148.662175925929</v>
      </c>
      <c r="L3109" s="21">
        <v>46150.658171296294</v>
      </c>
      <c r="M3109" s="137" t="s">
        <v>343</v>
      </c>
      <c r="N3109" s="137" t="s">
        <v>193</v>
      </c>
      <c r="O3109" s="137" t="s">
        <v>35</v>
      </c>
      <c r="P3109" s="137">
        <v>0</v>
      </c>
      <c r="Q3109" s="137" t="s">
        <v>191</v>
      </c>
      <c r="R3109" s="137" t="s">
        <v>342</v>
      </c>
      <c r="S3109" s="137" t="s">
        <v>181</v>
      </c>
    </row>
    <row r="3110" spans="1:19" s="137" customFormat="1">
      <c r="A3110" s="137" t="s">
        <v>186</v>
      </c>
      <c r="B3110" s="137" t="s">
        <v>10</v>
      </c>
      <c r="C3110" s="137" t="s">
        <v>186</v>
      </c>
      <c r="D3110" s="137" t="s">
        <v>311</v>
      </c>
      <c r="E3110" s="137">
        <v>33279</v>
      </c>
      <c r="F3110" s="137" t="s">
        <v>5</v>
      </c>
      <c r="G3110" s="137" t="s">
        <v>28</v>
      </c>
      <c r="H3110" s="137" t="s">
        <v>368</v>
      </c>
      <c r="I3110" s="137">
        <v>512132482</v>
      </c>
      <c r="J3110" s="137" t="s">
        <v>224</v>
      </c>
      <c r="K3110" s="21">
        <v>46148.662175925929</v>
      </c>
      <c r="L3110" s="21">
        <v>46150.658171296294</v>
      </c>
      <c r="M3110" s="137" t="s">
        <v>344</v>
      </c>
      <c r="N3110" s="137" t="s">
        <v>345</v>
      </c>
      <c r="O3110" s="137" t="s">
        <v>39</v>
      </c>
      <c r="P3110" s="137">
        <v>0</v>
      </c>
      <c r="Q3110" s="137" t="s">
        <v>191</v>
      </c>
      <c r="R3110" s="137" t="s">
        <v>342</v>
      </c>
      <c r="S3110" s="137" t="s">
        <v>181</v>
      </c>
    </row>
    <row r="3111" spans="1:19" s="137" customFormat="1">
      <c r="A3111" s="137" t="s">
        <v>186</v>
      </c>
      <c r="B3111" s="137" t="s">
        <v>10</v>
      </c>
      <c r="C3111" s="137" t="s">
        <v>186</v>
      </c>
      <c r="D3111" s="137" t="s">
        <v>311</v>
      </c>
      <c r="E3111" s="137">
        <v>33279</v>
      </c>
      <c r="F3111" s="137" t="s">
        <v>5</v>
      </c>
      <c r="G3111" s="137" t="s">
        <v>28</v>
      </c>
      <c r="H3111" s="137" t="s">
        <v>368</v>
      </c>
      <c r="I3111" s="137">
        <v>512132482</v>
      </c>
      <c r="J3111" s="137" t="s">
        <v>224</v>
      </c>
      <c r="K3111" s="21">
        <v>46148.662175925929</v>
      </c>
      <c r="L3111" s="21">
        <v>46150.658171296294</v>
      </c>
      <c r="M3111" s="137" t="s">
        <v>344</v>
      </c>
      <c r="N3111" s="137" t="s">
        <v>346</v>
      </c>
      <c r="O3111" s="137" t="s">
        <v>39</v>
      </c>
      <c r="P3111" s="137">
        <v>0</v>
      </c>
      <c r="Q3111" s="137" t="s">
        <v>191</v>
      </c>
      <c r="R3111" s="137" t="s">
        <v>342</v>
      </c>
      <c r="S3111" s="137" t="s">
        <v>181</v>
      </c>
    </row>
    <row r="3112" spans="1:19" s="137" customFormat="1">
      <c r="A3112" s="137" t="s">
        <v>186</v>
      </c>
      <c r="B3112" s="137" t="s">
        <v>10</v>
      </c>
      <c r="C3112" s="137" t="s">
        <v>186</v>
      </c>
      <c r="D3112" s="137" t="s">
        <v>311</v>
      </c>
      <c r="E3112" s="137">
        <v>33279</v>
      </c>
      <c r="F3112" s="137" t="s">
        <v>5</v>
      </c>
      <c r="G3112" s="137" t="s">
        <v>28</v>
      </c>
      <c r="H3112" s="137" t="s">
        <v>368</v>
      </c>
      <c r="I3112" s="137">
        <v>512132482</v>
      </c>
      <c r="J3112" s="137" t="s">
        <v>224</v>
      </c>
      <c r="K3112" s="21">
        <v>46148.662175925929</v>
      </c>
      <c r="L3112" s="21">
        <v>46150.658171296294</v>
      </c>
      <c r="M3112" s="137" t="s">
        <v>347</v>
      </c>
      <c r="N3112" s="137" t="s">
        <v>348</v>
      </c>
      <c r="O3112" s="137" t="s">
        <v>41</v>
      </c>
      <c r="P3112" s="137">
        <v>0</v>
      </c>
      <c r="Q3112" s="137" t="s">
        <v>191</v>
      </c>
      <c r="R3112" s="137" t="s">
        <v>342</v>
      </c>
      <c r="S3112" s="137" t="s">
        <v>181</v>
      </c>
    </row>
    <row r="3113" spans="1:19" s="137" customFormat="1">
      <c r="A3113" s="137" t="s">
        <v>186</v>
      </c>
      <c r="B3113" s="137" t="s">
        <v>10</v>
      </c>
      <c r="C3113" s="137" t="s">
        <v>186</v>
      </c>
      <c r="D3113" s="137" t="s">
        <v>311</v>
      </c>
      <c r="E3113" s="137">
        <v>33279</v>
      </c>
      <c r="F3113" s="137" t="s">
        <v>5</v>
      </c>
      <c r="G3113" s="137" t="s">
        <v>28</v>
      </c>
      <c r="H3113" s="137" t="s">
        <v>368</v>
      </c>
      <c r="I3113" s="137">
        <v>512132482</v>
      </c>
      <c r="J3113" s="137" t="s">
        <v>224</v>
      </c>
      <c r="K3113" s="21">
        <v>46148.662175925929</v>
      </c>
      <c r="L3113" s="21">
        <v>46150.658171296294</v>
      </c>
      <c r="M3113" s="137" t="s">
        <v>347</v>
      </c>
      <c r="N3113" s="137" t="s">
        <v>349</v>
      </c>
      <c r="O3113" s="137" t="s">
        <v>39</v>
      </c>
      <c r="P3113" s="137">
        <v>0</v>
      </c>
      <c r="Q3113" s="137" t="s">
        <v>191</v>
      </c>
      <c r="R3113" s="137" t="s">
        <v>342</v>
      </c>
      <c r="S3113" s="137" t="s">
        <v>181</v>
      </c>
    </row>
    <row r="3114" spans="1:19" s="137" customFormat="1">
      <c r="A3114" s="137" t="s">
        <v>186</v>
      </c>
      <c r="B3114" s="137" t="s">
        <v>10</v>
      </c>
      <c r="C3114" s="137" t="s">
        <v>186</v>
      </c>
      <c r="D3114" s="137" t="s">
        <v>311</v>
      </c>
      <c r="E3114" s="137">
        <v>33279</v>
      </c>
      <c r="F3114" s="137" t="s">
        <v>5</v>
      </c>
      <c r="G3114" s="137" t="s">
        <v>28</v>
      </c>
      <c r="H3114" s="137" t="s">
        <v>368</v>
      </c>
      <c r="I3114" s="137">
        <v>512132482</v>
      </c>
      <c r="J3114" s="137" t="s">
        <v>224</v>
      </c>
      <c r="K3114" s="21">
        <v>46148.662175925929</v>
      </c>
      <c r="L3114" s="21">
        <v>46150.658171296294</v>
      </c>
      <c r="M3114" s="137" t="s">
        <v>347</v>
      </c>
      <c r="N3114" s="137" t="s">
        <v>329</v>
      </c>
      <c r="O3114" s="137" t="s">
        <v>35</v>
      </c>
      <c r="P3114" s="137">
        <v>0</v>
      </c>
      <c r="Q3114" s="137" t="s">
        <v>191</v>
      </c>
      <c r="R3114" s="137" t="s">
        <v>342</v>
      </c>
      <c r="S3114" s="137" t="s">
        <v>181</v>
      </c>
    </row>
    <row r="3115" spans="1:19" s="137" customFormat="1">
      <c r="A3115" s="137" t="s">
        <v>186</v>
      </c>
      <c r="B3115" s="137" t="s">
        <v>10</v>
      </c>
      <c r="C3115" s="137" t="s">
        <v>186</v>
      </c>
      <c r="D3115" s="137" t="s">
        <v>311</v>
      </c>
      <c r="E3115" s="137">
        <v>33279</v>
      </c>
      <c r="F3115" s="137" t="s">
        <v>5</v>
      </c>
      <c r="G3115" s="137" t="s">
        <v>28</v>
      </c>
      <c r="H3115" s="137" t="s">
        <v>368</v>
      </c>
      <c r="I3115" s="137">
        <v>512132482</v>
      </c>
      <c r="J3115" s="137" t="s">
        <v>224</v>
      </c>
      <c r="K3115" s="21">
        <v>46148.662175925929</v>
      </c>
      <c r="L3115" s="21">
        <v>46150.658171296294</v>
      </c>
      <c r="M3115" s="137" t="s">
        <v>347</v>
      </c>
      <c r="N3115" s="137" t="s">
        <v>194</v>
      </c>
      <c r="O3115" s="137" t="s">
        <v>41</v>
      </c>
      <c r="P3115" s="137">
        <v>0</v>
      </c>
      <c r="Q3115" s="137" t="s">
        <v>191</v>
      </c>
      <c r="R3115" s="137" t="s">
        <v>342</v>
      </c>
      <c r="S3115" s="137" t="s">
        <v>181</v>
      </c>
    </row>
    <row r="3116" spans="1:19" s="137" customFormat="1">
      <c r="A3116" s="137" t="s">
        <v>186</v>
      </c>
      <c r="B3116" s="137" t="s">
        <v>10</v>
      </c>
      <c r="C3116" s="137" t="s">
        <v>186</v>
      </c>
      <c r="D3116" s="137" t="s">
        <v>311</v>
      </c>
      <c r="E3116" s="137">
        <v>33279</v>
      </c>
      <c r="F3116" s="137" t="s">
        <v>5</v>
      </c>
      <c r="G3116" s="137" t="s">
        <v>28</v>
      </c>
      <c r="H3116" s="137" t="s">
        <v>368</v>
      </c>
      <c r="I3116" s="137">
        <v>512132482</v>
      </c>
      <c r="J3116" s="137" t="s">
        <v>224</v>
      </c>
      <c r="K3116" s="21">
        <v>46148.662175925929</v>
      </c>
      <c r="L3116" s="21">
        <v>46150.658171296294</v>
      </c>
      <c r="M3116" s="137" t="s">
        <v>347</v>
      </c>
      <c r="N3116" s="137" t="s">
        <v>350</v>
      </c>
      <c r="O3116" s="137" t="s">
        <v>39</v>
      </c>
      <c r="P3116" s="137">
        <v>0</v>
      </c>
      <c r="Q3116" s="137" t="s">
        <v>191</v>
      </c>
      <c r="R3116" s="137" t="s">
        <v>342</v>
      </c>
      <c r="S3116" s="137" t="s">
        <v>181</v>
      </c>
    </row>
    <row r="3117" spans="1:19" s="137" customFormat="1">
      <c r="A3117" s="137" t="s">
        <v>186</v>
      </c>
      <c r="B3117" s="137" t="s">
        <v>10</v>
      </c>
      <c r="C3117" s="137" t="s">
        <v>186</v>
      </c>
      <c r="D3117" s="137" t="s">
        <v>311</v>
      </c>
      <c r="E3117" s="137">
        <v>33279</v>
      </c>
      <c r="F3117" s="137" t="s">
        <v>5</v>
      </c>
      <c r="G3117" s="137" t="s">
        <v>28</v>
      </c>
      <c r="H3117" s="137" t="s">
        <v>368</v>
      </c>
      <c r="I3117" s="137">
        <v>512132482</v>
      </c>
      <c r="J3117" s="137" t="s">
        <v>224</v>
      </c>
      <c r="K3117" s="21">
        <v>46148.662175925929</v>
      </c>
      <c r="L3117" s="21">
        <v>46150.658171296294</v>
      </c>
      <c r="M3117" s="137" t="s">
        <v>347</v>
      </c>
      <c r="N3117" s="137" t="s">
        <v>195</v>
      </c>
      <c r="O3117" s="137" t="s">
        <v>41</v>
      </c>
      <c r="P3117" s="137">
        <v>0</v>
      </c>
      <c r="Q3117" s="137" t="s">
        <v>191</v>
      </c>
      <c r="R3117" s="137" t="s">
        <v>342</v>
      </c>
      <c r="S3117" s="137" t="s">
        <v>181</v>
      </c>
    </row>
    <row r="3118" spans="1:19" s="137" customFormat="1">
      <c r="A3118" s="137" t="s">
        <v>186</v>
      </c>
      <c r="B3118" s="137" t="s">
        <v>10</v>
      </c>
      <c r="C3118" s="137" t="s">
        <v>186</v>
      </c>
      <c r="D3118" s="137" t="s">
        <v>311</v>
      </c>
      <c r="E3118" s="137">
        <v>33279</v>
      </c>
      <c r="F3118" s="137" t="s">
        <v>5</v>
      </c>
      <c r="G3118" s="137" t="s">
        <v>28</v>
      </c>
      <c r="H3118" s="137" t="s">
        <v>368</v>
      </c>
      <c r="I3118" s="137">
        <v>512132482</v>
      </c>
      <c r="J3118" s="137" t="s">
        <v>224</v>
      </c>
      <c r="K3118" s="21">
        <v>46148.662175925929</v>
      </c>
      <c r="L3118" s="21">
        <v>46150.658171296294</v>
      </c>
      <c r="M3118" s="137" t="s">
        <v>347</v>
      </c>
      <c r="N3118" s="137" t="s">
        <v>351</v>
      </c>
      <c r="O3118" s="137" t="s">
        <v>35</v>
      </c>
      <c r="P3118" s="137">
        <v>0</v>
      </c>
      <c r="Q3118" s="137" t="s">
        <v>191</v>
      </c>
      <c r="R3118" s="137" t="s">
        <v>342</v>
      </c>
      <c r="S3118" s="137" t="s">
        <v>181</v>
      </c>
    </row>
    <row r="3119" spans="1:19" s="137" customFormat="1">
      <c r="A3119" s="137" t="s">
        <v>186</v>
      </c>
      <c r="B3119" s="137" t="s">
        <v>10</v>
      </c>
      <c r="C3119" s="137" t="s">
        <v>186</v>
      </c>
      <c r="D3119" s="137" t="s">
        <v>311</v>
      </c>
      <c r="E3119" s="137">
        <v>33279</v>
      </c>
      <c r="F3119" s="137" t="s">
        <v>5</v>
      </c>
      <c r="G3119" s="137" t="s">
        <v>28</v>
      </c>
      <c r="H3119" s="137" t="s">
        <v>368</v>
      </c>
      <c r="I3119" s="137">
        <v>512132482</v>
      </c>
      <c r="J3119" s="137" t="s">
        <v>224</v>
      </c>
      <c r="K3119" s="21">
        <v>46148.662175925929</v>
      </c>
      <c r="L3119" s="21">
        <v>46150.658171296294</v>
      </c>
      <c r="M3119" s="137" t="s">
        <v>347</v>
      </c>
      <c r="N3119" s="137" t="s">
        <v>196</v>
      </c>
      <c r="O3119" s="137" t="s">
        <v>41</v>
      </c>
      <c r="P3119" s="137">
        <v>0</v>
      </c>
      <c r="Q3119" s="137" t="s">
        <v>191</v>
      </c>
      <c r="R3119" s="137" t="s">
        <v>342</v>
      </c>
      <c r="S3119" s="137" t="s">
        <v>181</v>
      </c>
    </row>
    <row r="3120" spans="1:19" s="137" customFormat="1">
      <c r="A3120" s="137" t="s">
        <v>186</v>
      </c>
      <c r="B3120" s="137" t="s">
        <v>10</v>
      </c>
      <c r="C3120" s="137" t="s">
        <v>186</v>
      </c>
      <c r="D3120" s="137" t="s">
        <v>311</v>
      </c>
      <c r="E3120" s="137">
        <v>33279</v>
      </c>
      <c r="F3120" s="137" t="s">
        <v>5</v>
      </c>
      <c r="G3120" s="137" t="s">
        <v>28</v>
      </c>
      <c r="H3120" s="137" t="s">
        <v>368</v>
      </c>
      <c r="I3120" s="137">
        <v>512132482</v>
      </c>
      <c r="J3120" s="137" t="s">
        <v>224</v>
      </c>
      <c r="K3120" s="21">
        <v>46148.662175925929</v>
      </c>
      <c r="L3120" s="21">
        <v>46150.658171296294</v>
      </c>
      <c r="M3120" s="137" t="s">
        <v>352</v>
      </c>
      <c r="N3120" s="137" t="s">
        <v>352</v>
      </c>
      <c r="O3120" s="137" t="s">
        <v>35</v>
      </c>
      <c r="P3120" s="137">
        <v>0</v>
      </c>
      <c r="Q3120" s="137" t="s">
        <v>191</v>
      </c>
      <c r="R3120" s="137" t="s">
        <v>342</v>
      </c>
      <c r="S3120" s="137" t="s">
        <v>181</v>
      </c>
    </row>
    <row r="3121" spans="1:19" s="137" customFormat="1">
      <c r="A3121" s="137" t="s">
        <v>186</v>
      </c>
      <c r="B3121" s="137" t="s">
        <v>10</v>
      </c>
      <c r="C3121" s="137" t="s">
        <v>186</v>
      </c>
      <c r="D3121" s="137" t="s">
        <v>311</v>
      </c>
      <c r="E3121" s="137">
        <v>33279</v>
      </c>
      <c r="F3121" s="137" t="s">
        <v>5</v>
      </c>
      <c r="G3121" s="137" t="s">
        <v>28</v>
      </c>
      <c r="H3121" s="137" t="s">
        <v>368</v>
      </c>
      <c r="I3121" s="137">
        <v>512132482</v>
      </c>
      <c r="J3121" s="137" t="s">
        <v>224</v>
      </c>
      <c r="K3121" s="21">
        <v>46148.662175925929</v>
      </c>
      <c r="L3121" s="21">
        <v>46150.658171296294</v>
      </c>
      <c r="M3121" s="137" t="s">
        <v>353</v>
      </c>
      <c r="N3121" s="137" t="s">
        <v>197</v>
      </c>
      <c r="O3121" s="137" t="s">
        <v>41</v>
      </c>
      <c r="P3121" s="137">
        <v>0</v>
      </c>
      <c r="Q3121" s="137" t="s">
        <v>191</v>
      </c>
      <c r="R3121" s="137" t="s">
        <v>342</v>
      </c>
      <c r="S3121" s="137" t="s">
        <v>181</v>
      </c>
    </row>
    <row r="3122" spans="1:19" s="137" customFormat="1">
      <c r="A3122" s="137" t="s">
        <v>186</v>
      </c>
      <c r="B3122" s="137" t="s">
        <v>10</v>
      </c>
      <c r="C3122" s="137" t="s">
        <v>186</v>
      </c>
      <c r="D3122" s="137" t="s">
        <v>311</v>
      </c>
      <c r="E3122" s="137">
        <v>33279</v>
      </c>
      <c r="F3122" s="137" t="s">
        <v>5</v>
      </c>
      <c r="G3122" s="137" t="s">
        <v>28</v>
      </c>
      <c r="H3122" s="137" t="s">
        <v>368</v>
      </c>
      <c r="I3122" s="137">
        <v>512132482</v>
      </c>
      <c r="J3122" s="137" t="s">
        <v>224</v>
      </c>
      <c r="K3122" s="21">
        <v>46148.662175925929</v>
      </c>
      <c r="L3122" s="21">
        <v>46150.658171296294</v>
      </c>
      <c r="M3122" s="137" t="s">
        <v>353</v>
      </c>
      <c r="N3122" s="137" t="s">
        <v>330</v>
      </c>
      <c r="O3122" s="137" t="s">
        <v>41</v>
      </c>
      <c r="P3122" s="137">
        <v>0</v>
      </c>
      <c r="Q3122" s="137" t="s">
        <v>191</v>
      </c>
      <c r="R3122" s="137" t="s">
        <v>342</v>
      </c>
      <c r="S3122" s="137" t="s">
        <v>181</v>
      </c>
    </row>
    <row r="3123" spans="1:19" s="137" customFormat="1">
      <c r="A3123" s="137" t="s">
        <v>186</v>
      </c>
      <c r="B3123" s="137" t="s">
        <v>10</v>
      </c>
      <c r="C3123" s="137" t="s">
        <v>186</v>
      </c>
      <c r="D3123" s="137" t="s">
        <v>311</v>
      </c>
      <c r="E3123" s="137">
        <v>33279</v>
      </c>
      <c r="F3123" s="137" t="s">
        <v>5</v>
      </c>
      <c r="G3123" s="137" t="s">
        <v>28</v>
      </c>
      <c r="H3123" s="137" t="s">
        <v>368</v>
      </c>
      <c r="I3123" s="137">
        <v>512132482</v>
      </c>
      <c r="J3123" s="137" t="s">
        <v>224</v>
      </c>
      <c r="K3123" s="21">
        <v>46148.662175925929</v>
      </c>
      <c r="L3123" s="21">
        <v>46150.658171296294</v>
      </c>
      <c r="M3123" s="137" t="s">
        <v>353</v>
      </c>
      <c r="N3123" s="137" t="s">
        <v>354</v>
      </c>
      <c r="O3123" s="137" t="s">
        <v>39</v>
      </c>
      <c r="P3123" s="137">
        <v>0</v>
      </c>
      <c r="Q3123" s="137" t="s">
        <v>191</v>
      </c>
      <c r="R3123" s="137" t="s">
        <v>342</v>
      </c>
      <c r="S3123" s="137" t="s">
        <v>181</v>
      </c>
    </row>
    <row r="3124" spans="1:19" s="137" customFormat="1">
      <c r="A3124" s="137" t="s">
        <v>186</v>
      </c>
      <c r="B3124" s="137" t="s">
        <v>10</v>
      </c>
      <c r="C3124" s="137" t="s">
        <v>186</v>
      </c>
      <c r="D3124" s="137" t="s">
        <v>311</v>
      </c>
      <c r="E3124" s="137">
        <v>33279</v>
      </c>
      <c r="F3124" s="137" t="s">
        <v>5</v>
      </c>
      <c r="G3124" s="137" t="s">
        <v>28</v>
      </c>
      <c r="H3124" s="137" t="s">
        <v>368</v>
      </c>
      <c r="I3124" s="137">
        <v>512132482</v>
      </c>
      <c r="J3124" s="137" t="s">
        <v>224</v>
      </c>
      <c r="K3124" s="21">
        <v>46148.662175925929</v>
      </c>
      <c r="L3124" s="21">
        <v>46150.658171296294</v>
      </c>
      <c r="M3124" s="137" t="s">
        <v>353</v>
      </c>
      <c r="N3124" s="137" t="s">
        <v>355</v>
      </c>
      <c r="O3124" s="137" t="s">
        <v>35</v>
      </c>
      <c r="P3124" s="137">
        <v>0</v>
      </c>
      <c r="Q3124" s="137" t="s">
        <v>191</v>
      </c>
      <c r="R3124" s="137" t="s">
        <v>342</v>
      </c>
      <c r="S3124" s="137" t="s">
        <v>181</v>
      </c>
    </row>
    <row r="3125" spans="1:19" s="137" customFormat="1">
      <c r="A3125" s="137" t="s">
        <v>186</v>
      </c>
      <c r="B3125" s="137" t="s">
        <v>10</v>
      </c>
      <c r="C3125" s="137" t="s">
        <v>186</v>
      </c>
      <c r="D3125" s="137" t="s">
        <v>311</v>
      </c>
      <c r="E3125" s="137">
        <v>33279</v>
      </c>
      <c r="F3125" s="137" t="s">
        <v>5</v>
      </c>
      <c r="G3125" s="137" t="s">
        <v>28</v>
      </c>
      <c r="H3125" s="137" t="s">
        <v>368</v>
      </c>
      <c r="I3125" s="137">
        <v>512132482</v>
      </c>
      <c r="J3125" s="137" t="s">
        <v>224</v>
      </c>
      <c r="K3125" s="21">
        <v>46148.662175925929</v>
      </c>
      <c r="L3125" s="21">
        <v>46150.658171296294</v>
      </c>
      <c r="M3125" s="137" t="s">
        <v>353</v>
      </c>
      <c r="N3125" s="137" t="s">
        <v>356</v>
      </c>
      <c r="O3125" s="137" t="s">
        <v>39</v>
      </c>
      <c r="P3125" s="137">
        <v>0</v>
      </c>
      <c r="Q3125" s="137" t="s">
        <v>191</v>
      </c>
      <c r="R3125" s="137" t="s">
        <v>342</v>
      </c>
      <c r="S3125" s="137" t="s">
        <v>181</v>
      </c>
    </row>
    <row r="3126" spans="1:19" s="137" customFormat="1">
      <c r="A3126" s="137" t="s">
        <v>186</v>
      </c>
      <c r="B3126" s="137" t="s">
        <v>10</v>
      </c>
      <c r="C3126" s="137" t="s">
        <v>186</v>
      </c>
      <c r="D3126" s="137" t="s">
        <v>311</v>
      </c>
      <c r="E3126" s="137">
        <v>33279</v>
      </c>
      <c r="F3126" s="137" t="s">
        <v>5</v>
      </c>
      <c r="G3126" s="137" t="s">
        <v>28</v>
      </c>
      <c r="H3126" s="137" t="s">
        <v>368</v>
      </c>
      <c r="I3126" s="137">
        <v>512132482</v>
      </c>
      <c r="J3126" s="137" t="s">
        <v>224</v>
      </c>
      <c r="K3126" s="21">
        <v>46148.662175925929</v>
      </c>
      <c r="L3126" s="21">
        <v>46150.658171296294</v>
      </c>
      <c r="M3126" s="137" t="s">
        <v>353</v>
      </c>
      <c r="N3126" s="137" t="s">
        <v>357</v>
      </c>
      <c r="O3126" s="137" t="s">
        <v>39</v>
      </c>
      <c r="P3126" s="137">
        <v>0</v>
      </c>
      <c r="Q3126" s="137" t="s">
        <v>191</v>
      </c>
      <c r="R3126" s="137" t="s">
        <v>342</v>
      </c>
      <c r="S3126" s="137" t="s">
        <v>181</v>
      </c>
    </row>
    <row r="3127" spans="1:19" s="137" customFormat="1">
      <c r="A3127" s="137" t="s">
        <v>186</v>
      </c>
      <c r="B3127" s="137" t="s">
        <v>10</v>
      </c>
      <c r="C3127" s="137" t="s">
        <v>186</v>
      </c>
      <c r="D3127" s="137" t="s">
        <v>311</v>
      </c>
      <c r="E3127" s="137">
        <v>33279</v>
      </c>
      <c r="F3127" s="137" t="s">
        <v>5</v>
      </c>
      <c r="G3127" s="137" t="s">
        <v>28</v>
      </c>
      <c r="H3127" s="137" t="s">
        <v>368</v>
      </c>
      <c r="I3127" s="137">
        <v>512132482</v>
      </c>
      <c r="J3127" s="137" t="s">
        <v>224</v>
      </c>
      <c r="K3127" s="21">
        <v>46148.662175925929</v>
      </c>
      <c r="L3127" s="21">
        <v>46150.658171296294</v>
      </c>
      <c r="M3127" s="137" t="s">
        <v>358</v>
      </c>
      <c r="N3127" s="137" t="s">
        <v>359</v>
      </c>
      <c r="O3127" s="137" t="s">
        <v>39</v>
      </c>
      <c r="P3127" s="137">
        <v>0</v>
      </c>
      <c r="Q3127" s="137" t="s">
        <v>191</v>
      </c>
      <c r="R3127" s="137" t="s">
        <v>342</v>
      </c>
      <c r="S3127" s="137" t="s">
        <v>181</v>
      </c>
    </row>
    <row r="3128" spans="1:19" s="137" customFormat="1">
      <c r="A3128" s="137" t="s">
        <v>186</v>
      </c>
      <c r="B3128" s="137" t="s">
        <v>10</v>
      </c>
      <c r="C3128" s="137" t="s">
        <v>186</v>
      </c>
      <c r="D3128" s="137" t="s">
        <v>311</v>
      </c>
      <c r="E3128" s="137">
        <v>33279</v>
      </c>
      <c r="F3128" s="137" t="s">
        <v>5</v>
      </c>
      <c r="G3128" s="137" t="s">
        <v>28</v>
      </c>
      <c r="H3128" s="137" t="s">
        <v>368</v>
      </c>
      <c r="I3128" s="137">
        <v>512132482</v>
      </c>
      <c r="J3128" s="137" t="s">
        <v>224</v>
      </c>
      <c r="K3128" s="21">
        <v>46148.662175925929</v>
      </c>
      <c r="L3128" s="21">
        <v>46150.658171296294</v>
      </c>
      <c r="M3128" s="137" t="s">
        <v>358</v>
      </c>
      <c r="N3128" s="137" t="s">
        <v>360</v>
      </c>
      <c r="O3128" s="137" t="s">
        <v>35</v>
      </c>
      <c r="P3128" s="137">
        <v>0</v>
      </c>
      <c r="Q3128" s="137" t="s">
        <v>191</v>
      </c>
      <c r="R3128" s="137" t="s">
        <v>342</v>
      </c>
      <c r="S3128" s="137" t="s">
        <v>181</v>
      </c>
    </row>
    <row r="3129" spans="1:19" s="137" customFormat="1">
      <c r="A3129" s="137" t="s">
        <v>186</v>
      </c>
      <c r="B3129" s="137" t="s">
        <v>10</v>
      </c>
      <c r="C3129" s="137" t="s">
        <v>186</v>
      </c>
      <c r="D3129" s="137" t="s">
        <v>311</v>
      </c>
      <c r="E3129" s="137">
        <v>33279</v>
      </c>
      <c r="F3129" s="137" t="s">
        <v>5</v>
      </c>
      <c r="G3129" s="137" t="s">
        <v>28</v>
      </c>
      <c r="H3129" s="137" t="s">
        <v>368</v>
      </c>
      <c r="I3129" s="137">
        <v>512132482</v>
      </c>
      <c r="J3129" s="137" t="s">
        <v>224</v>
      </c>
      <c r="K3129" s="21">
        <v>46148.662175925929</v>
      </c>
      <c r="L3129" s="21">
        <v>46150.658171296294</v>
      </c>
      <c r="M3129" s="137" t="s">
        <v>358</v>
      </c>
      <c r="N3129" s="137" t="s">
        <v>361</v>
      </c>
      <c r="O3129" s="137" t="s">
        <v>41</v>
      </c>
      <c r="P3129" s="137">
        <v>0</v>
      </c>
      <c r="Q3129" s="137" t="s">
        <v>191</v>
      </c>
      <c r="R3129" s="137" t="s">
        <v>342</v>
      </c>
      <c r="S3129" s="137" t="s">
        <v>181</v>
      </c>
    </row>
    <row r="3130" spans="1:19" s="137" customFormat="1">
      <c r="A3130" s="137" t="s">
        <v>186</v>
      </c>
      <c r="B3130" s="137" t="s">
        <v>10</v>
      </c>
      <c r="C3130" s="137" t="s">
        <v>186</v>
      </c>
      <c r="D3130" s="137" t="s">
        <v>311</v>
      </c>
      <c r="E3130" s="137">
        <v>33279</v>
      </c>
      <c r="F3130" s="137" t="s">
        <v>5</v>
      </c>
      <c r="G3130" s="137" t="s">
        <v>28</v>
      </c>
      <c r="H3130" s="137" t="s">
        <v>368</v>
      </c>
      <c r="I3130" s="137">
        <v>512132482</v>
      </c>
      <c r="J3130" s="137" t="s">
        <v>224</v>
      </c>
      <c r="K3130" s="21">
        <v>46148.662175925929</v>
      </c>
      <c r="L3130" s="21">
        <v>46150.658171296294</v>
      </c>
      <c r="M3130" s="137" t="s">
        <v>362</v>
      </c>
      <c r="N3130" s="137" t="s">
        <v>363</v>
      </c>
      <c r="O3130" s="137" t="s">
        <v>37</v>
      </c>
      <c r="P3130" s="137">
        <v>0</v>
      </c>
      <c r="Q3130" s="137" t="s">
        <v>191</v>
      </c>
      <c r="R3130" s="137" t="s">
        <v>342</v>
      </c>
      <c r="S3130" s="137" t="s">
        <v>181</v>
      </c>
    </row>
    <row r="3131" spans="1:19" s="137" customFormat="1">
      <c r="A3131" s="137" t="s">
        <v>186</v>
      </c>
      <c r="B3131" s="137" t="s">
        <v>10</v>
      </c>
      <c r="C3131" s="137" t="s">
        <v>186</v>
      </c>
      <c r="D3131" s="137" t="s">
        <v>311</v>
      </c>
      <c r="E3131" s="137">
        <v>33279</v>
      </c>
      <c r="F3131" s="137" t="s">
        <v>5</v>
      </c>
      <c r="G3131" s="137" t="s">
        <v>28</v>
      </c>
      <c r="H3131" s="137" t="s">
        <v>368</v>
      </c>
      <c r="I3131" s="137">
        <v>512132482</v>
      </c>
      <c r="J3131" s="137" t="s">
        <v>224</v>
      </c>
      <c r="K3131" s="21">
        <v>46148.662175925929</v>
      </c>
      <c r="L3131" s="21">
        <v>46150.658171296294</v>
      </c>
      <c r="M3131" s="137" t="s">
        <v>364</v>
      </c>
      <c r="N3131" s="137" t="s">
        <v>365</v>
      </c>
      <c r="O3131" s="137" t="s">
        <v>35</v>
      </c>
      <c r="P3131" s="137">
        <v>0</v>
      </c>
      <c r="Q3131" s="137" t="s">
        <v>191</v>
      </c>
      <c r="R3131" s="137" t="s">
        <v>342</v>
      </c>
      <c r="S3131" s="137" t="s">
        <v>181</v>
      </c>
    </row>
    <row r="3132" spans="1:19" s="137" customFormat="1">
      <c r="A3132" s="137" t="s">
        <v>186</v>
      </c>
      <c r="B3132" s="137" t="s">
        <v>10</v>
      </c>
      <c r="C3132" s="137" t="s">
        <v>186</v>
      </c>
      <c r="D3132" s="137" t="s">
        <v>311</v>
      </c>
      <c r="E3132" s="137">
        <v>33279</v>
      </c>
      <c r="F3132" s="137" t="s">
        <v>5</v>
      </c>
      <c r="G3132" s="137" t="s">
        <v>28</v>
      </c>
      <c r="H3132" s="137" t="s">
        <v>368</v>
      </c>
      <c r="I3132" s="137">
        <v>512132482</v>
      </c>
      <c r="J3132" s="137" t="s">
        <v>224</v>
      </c>
      <c r="K3132" s="21">
        <v>46148.662175925929</v>
      </c>
      <c r="L3132" s="21">
        <v>46150.658171296294</v>
      </c>
      <c r="M3132" s="137" t="s">
        <v>364</v>
      </c>
      <c r="N3132" s="137" t="s">
        <v>366</v>
      </c>
      <c r="O3132" s="137" t="s">
        <v>35</v>
      </c>
      <c r="P3132" s="137">
        <v>0</v>
      </c>
      <c r="Q3132" s="137" t="s">
        <v>191</v>
      </c>
      <c r="R3132" s="137" t="s">
        <v>342</v>
      </c>
      <c r="S3132" s="137" t="s">
        <v>181</v>
      </c>
    </row>
    <row r="3133" spans="1:19" s="137" customFormat="1">
      <c r="A3133" s="137" t="s">
        <v>186</v>
      </c>
      <c r="B3133" s="137" t="s">
        <v>10</v>
      </c>
      <c r="C3133" s="137" t="s">
        <v>186</v>
      </c>
      <c r="D3133" s="137" t="s">
        <v>311</v>
      </c>
      <c r="E3133" s="137">
        <v>33279</v>
      </c>
      <c r="F3133" s="137" t="s">
        <v>5</v>
      </c>
      <c r="G3133" s="137" t="s">
        <v>28</v>
      </c>
      <c r="H3133" s="137" t="s">
        <v>368</v>
      </c>
      <c r="I3133" s="137">
        <v>512132482</v>
      </c>
      <c r="J3133" s="137" t="s">
        <v>224</v>
      </c>
      <c r="K3133" s="21">
        <v>46148.662175925929</v>
      </c>
      <c r="L3133" s="21">
        <v>46150.658171296294</v>
      </c>
      <c r="M3133" s="137" t="s">
        <v>364</v>
      </c>
      <c r="N3133" s="137" t="s">
        <v>367</v>
      </c>
      <c r="O3133" s="137" t="s">
        <v>41</v>
      </c>
      <c r="P3133" s="137">
        <v>0</v>
      </c>
      <c r="Q3133" s="137" t="s">
        <v>191</v>
      </c>
      <c r="R3133" s="137" t="s">
        <v>342</v>
      </c>
      <c r="S3133" s="137" t="s">
        <v>181</v>
      </c>
    </row>
    <row r="3134" spans="1:19" s="137" customFormat="1">
      <c r="A3134" s="137" t="s">
        <v>186</v>
      </c>
      <c r="B3134" s="137" t="s">
        <v>10</v>
      </c>
      <c r="C3134" s="137" t="s">
        <v>186</v>
      </c>
      <c r="D3134" s="137" t="s">
        <v>317</v>
      </c>
      <c r="E3134" s="137">
        <v>39025</v>
      </c>
      <c r="F3134" s="137" t="s">
        <v>5</v>
      </c>
      <c r="G3134" s="137" t="s">
        <v>28</v>
      </c>
      <c r="H3134" s="137" t="s">
        <v>368</v>
      </c>
      <c r="I3134" s="137">
        <v>512132980</v>
      </c>
      <c r="J3134" s="137" t="s">
        <v>224</v>
      </c>
      <c r="K3134" s="21">
        <v>46149.6641087963</v>
      </c>
      <c r="L3134" s="21">
        <v>46150.666712962964</v>
      </c>
      <c r="M3134" s="137" t="s">
        <v>287</v>
      </c>
      <c r="N3134" s="137" t="s">
        <v>287</v>
      </c>
      <c r="O3134" s="137" t="s">
        <v>35</v>
      </c>
      <c r="P3134" s="137">
        <v>0</v>
      </c>
      <c r="Q3134" s="137" t="s">
        <v>191</v>
      </c>
      <c r="R3134" s="137" t="s">
        <v>342</v>
      </c>
      <c r="S3134" s="137" t="s">
        <v>181</v>
      </c>
    </row>
    <row r="3135" spans="1:19" s="137" customFormat="1">
      <c r="A3135" s="137" t="s">
        <v>186</v>
      </c>
      <c r="B3135" s="137" t="s">
        <v>10</v>
      </c>
      <c r="C3135" s="137" t="s">
        <v>186</v>
      </c>
      <c r="D3135" s="137" t="s">
        <v>317</v>
      </c>
      <c r="E3135" s="137">
        <v>39025</v>
      </c>
      <c r="F3135" s="137" t="s">
        <v>5</v>
      </c>
      <c r="G3135" s="137" t="s">
        <v>28</v>
      </c>
      <c r="H3135" s="137" t="s">
        <v>368</v>
      </c>
      <c r="I3135" s="137">
        <v>512132980</v>
      </c>
      <c r="J3135" s="137" t="s">
        <v>224</v>
      </c>
      <c r="K3135" s="21">
        <v>46149.6641087963</v>
      </c>
      <c r="L3135" s="21">
        <v>46150.666712962964</v>
      </c>
      <c r="M3135" s="137" t="s">
        <v>343</v>
      </c>
      <c r="N3135" s="137" t="s">
        <v>288</v>
      </c>
      <c r="O3135" s="137" t="s">
        <v>39</v>
      </c>
      <c r="P3135" s="137">
        <v>0</v>
      </c>
      <c r="Q3135" s="137" t="s">
        <v>191</v>
      </c>
      <c r="R3135" s="137" t="s">
        <v>342</v>
      </c>
      <c r="S3135" s="137" t="s">
        <v>181</v>
      </c>
    </row>
    <row r="3136" spans="1:19" s="137" customFormat="1">
      <c r="A3136" s="137" t="s">
        <v>186</v>
      </c>
      <c r="B3136" s="137" t="s">
        <v>10</v>
      </c>
      <c r="C3136" s="137" t="s">
        <v>186</v>
      </c>
      <c r="D3136" s="137" t="s">
        <v>317</v>
      </c>
      <c r="E3136" s="137">
        <v>39025</v>
      </c>
      <c r="F3136" s="137" t="s">
        <v>5</v>
      </c>
      <c r="G3136" s="137" t="s">
        <v>28</v>
      </c>
      <c r="H3136" s="137" t="s">
        <v>368</v>
      </c>
      <c r="I3136" s="137">
        <v>512132980</v>
      </c>
      <c r="J3136" s="137" t="s">
        <v>224</v>
      </c>
      <c r="K3136" s="21">
        <v>46149.6641087963</v>
      </c>
      <c r="L3136" s="21">
        <v>46150.666712962964</v>
      </c>
      <c r="M3136" s="137" t="s">
        <v>343</v>
      </c>
      <c r="N3136" s="137" t="s">
        <v>193</v>
      </c>
      <c r="O3136" s="137" t="s">
        <v>35</v>
      </c>
      <c r="P3136" s="137">
        <v>0</v>
      </c>
      <c r="Q3136" s="137" t="s">
        <v>191</v>
      </c>
      <c r="R3136" s="137" t="s">
        <v>342</v>
      </c>
      <c r="S3136" s="137" t="s">
        <v>181</v>
      </c>
    </row>
    <row r="3137" spans="1:19" s="137" customFormat="1">
      <c r="A3137" s="137" t="s">
        <v>186</v>
      </c>
      <c r="B3137" s="137" t="s">
        <v>10</v>
      </c>
      <c r="C3137" s="137" t="s">
        <v>186</v>
      </c>
      <c r="D3137" s="137" t="s">
        <v>317</v>
      </c>
      <c r="E3137" s="137">
        <v>39025</v>
      </c>
      <c r="F3137" s="137" t="s">
        <v>5</v>
      </c>
      <c r="G3137" s="137" t="s">
        <v>28</v>
      </c>
      <c r="H3137" s="137" t="s">
        <v>368</v>
      </c>
      <c r="I3137" s="137">
        <v>512132980</v>
      </c>
      <c r="J3137" s="137" t="s">
        <v>224</v>
      </c>
      <c r="K3137" s="21">
        <v>46149.6641087963</v>
      </c>
      <c r="L3137" s="21">
        <v>46150.666712962964</v>
      </c>
      <c r="M3137" s="137" t="s">
        <v>344</v>
      </c>
      <c r="N3137" s="137" t="s">
        <v>345</v>
      </c>
      <c r="O3137" s="137" t="s">
        <v>39</v>
      </c>
      <c r="P3137" s="137">
        <v>0</v>
      </c>
      <c r="Q3137" s="137" t="s">
        <v>191</v>
      </c>
      <c r="R3137" s="137" t="s">
        <v>342</v>
      </c>
      <c r="S3137" s="137" t="s">
        <v>181</v>
      </c>
    </row>
    <row r="3138" spans="1:19" s="137" customFormat="1">
      <c r="A3138" s="137" t="s">
        <v>186</v>
      </c>
      <c r="B3138" s="137" t="s">
        <v>10</v>
      </c>
      <c r="C3138" s="137" t="s">
        <v>186</v>
      </c>
      <c r="D3138" s="137" t="s">
        <v>317</v>
      </c>
      <c r="E3138" s="137">
        <v>39025</v>
      </c>
      <c r="F3138" s="137" t="s">
        <v>5</v>
      </c>
      <c r="G3138" s="137" t="s">
        <v>28</v>
      </c>
      <c r="H3138" s="137" t="s">
        <v>368</v>
      </c>
      <c r="I3138" s="137">
        <v>512132980</v>
      </c>
      <c r="J3138" s="137" t="s">
        <v>224</v>
      </c>
      <c r="K3138" s="21">
        <v>46149.6641087963</v>
      </c>
      <c r="L3138" s="21">
        <v>46150.666712962964</v>
      </c>
      <c r="M3138" s="137" t="s">
        <v>344</v>
      </c>
      <c r="N3138" s="137" t="s">
        <v>346</v>
      </c>
      <c r="O3138" s="137" t="s">
        <v>39</v>
      </c>
      <c r="P3138" s="137">
        <v>0</v>
      </c>
      <c r="Q3138" s="137" t="s">
        <v>191</v>
      </c>
      <c r="R3138" s="137" t="s">
        <v>342</v>
      </c>
      <c r="S3138" s="137" t="s">
        <v>181</v>
      </c>
    </row>
    <row r="3139" spans="1:19" s="137" customFormat="1">
      <c r="A3139" s="137" t="s">
        <v>186</v>
      </c>
      <c r="B3139" s="137" t="s">
        <v>10</v>
      </c>
      <c r="C3139" s="137" t="s">
        <v>186</v>
      </c>
      <c r="D3139" s="137" t="s">
        <v>317</v>
      </c>
      <c r="E3139" s="137">
        <v>39025</v>
      </c>
      <c r="F3139" s="137" t="s">
        <v>5</v>
      </c>
      <c r="G3139" s="137" t="s">
        <v>28</v>
      </c>
      <c r="H3139" s="137" t="s">
        <v>368</v>
      </c>
      <c r="I3139" s="137">
        <v>512132980</v>
      </c>
      <c r="J3139" s="137" t="s">
        <v>224</v>
      </c>
      <c r="K3139" s="21">
        <v>46149.6641087963</v>
      </c>
      <c r="L3139" s="21">
        <v>46150.666712962964</v>
      </c>
      <c r="M3139" s="137" t="s">
        <v>347</v>
      </c>
      <c r="N3139" s="137" t="s">
        <v>348</v>
      </c>
      <c r="O3139" s="137" t="s">
        <v>41</v>
      </c>
      <c r="P3139" s="137">
        <v>0</v>
      </c>
      <c r="Q3139" s="137" t="s">
        <v>191</v>
      </c>
      <c r="R3139" s="137" t="s">
        <v>342</v>
      </c>
      <c r="S3139" s="137" t="s">
        <v>181</v>
      </c>
    </row>
    <row r="3140" spans="1:19" s="137" customFormat="1">
      <c r="A3140" s="137" t="s">
        <v>186</v>
      </c>
      <c r="B3140" s="137" t="s">
        <v>10</v>
      </c>
      <c r="C3140" s="137" t="s">
        <v>186</v>
      </c>
      <c r="D3140" s="137" t="s">
        <v>317</v>
      </c>
      <c r="E3140" s="137">
        <v>39025</v>
      </c>
      <c r="F3140" s="137" t="s">
        <v>5</v>
      </c>
      <c r="G3140" s="137" t="s">
        <v>28</v>
      </c>
      <c r="H3140" s="137" t="s">
        <v>368</v>
      </c>
      <c r="I3140" s="137">
        <v>512132980</v>
      </c>
      <c r="J3140" s="137" t="s">
        <v>224</v>
      </c>
      <c r="K3140" s="21">
        <v>46149.6641087963</v>
      </c>
      <c r="L3140" s="21">
        <v>46150.666712962964</v>
      </c>
      <c r="M3140" s="137" t="s">
        <v>347</v>
      </c>
      <c r="N3140" s="137" t="s">
        <v>349</v>
      </c>
      <c r="O3140" s="137" t="s">
        <v>39</v>
      </c>
      <c r="P3140" s="137">
        <v>0</v>
      </c>
      <c r="Q3140" s="137" t="s">
        <v>191</v>
      </c>
      <c r="R3140" s="137" t="s">
        <v>342</v>
      </c>
      <c r="S3140" s="137" t="s">
        <v>181</v>
      </c>
    </row>
    <row r="3141" spans="1:19" s="137" customFormat="1">
      <c r="A3141" s="137" t="s">
        <v>186</v>
      </c>
      <c r="B3141" s="137" t="s">
        <v>10</v>
      </c>
      <c r="C3141" s="137" t="s">
        <v>186</v>
      </c>
      <c r="D3141" s="137" t="s">
        <v>317</v>
      </c>
      <c r="E3141" s="137">
        <v>39025</v>
      </c>
      <c r="F3141" s="137" t="s">
        <v>5</v>
      </c>
      <c r="G3141" s="137" t="s">
        <v>28</v>
      </c>
      <c r="H3141" s="137" t="s">
        <v>368</v>
      </c>
      <c r="I3141" s="137">
        <v>512132980</v>
      </c>
      <c r="J3141" s="137" t="s">
        <v>224</v>
      </c>
      <c r="K3141" s="21">
        <v>46149.6641087963</v>
      </c>
      <c r="L3141" s="21">
        <v>46150.666712962964</v>
      </c>
      <c r="M3141" s="137" t="s">
        <v>347</v>
      </c>
      <c r="N3141" s="137" t="s">
        <v>329</v>
      </c>
      <c r="O3141" s="137" t="s">
        <v>35</v>
      </c>
      <c r="P3141" s="137">
        <v>0</v>
      </c>
      <c r="Q3141" s="137" t="s">
        <v>191</v>
      </c>
      <c r="R3141" s="137" t="s">
        <v>342</v>
      </c>
      <c r="S3141" s="137" t="s">
        <v>181</v>
      </c>
    </row>
    <row r="3142" spans="1:19" s="137" customFormat="1">
      <c r="A3142" s="137" t="s">
        <v>186</v>
      </c>
      <c r="B3142" s="137" t="s">
        <v>10</v>
      </c>
      <c r="C3142" s="137" t="s">
        <v>186</v>
      </c>
      <c r="D3142" s="137" t="s">
        <v>317</v>
      </c>
      <c r="E3142" s="137">
        <v>39025</v>
      </c>
      <c r="F3142" s="137" t="s">
        <v>5</v>
      </c>
      <c r="G3142" s="137" t="s">
        <v>28</v>
      </c>
      <c r="H3142" s="137" t="s">
        <v>368</v>
      </c>
      <c r="I3142" s="137">
        <v>512132980</v>
      </c>
      <c r="J3142" s="137" t="s">
        <v>224</v>
      </c>
      <c r="K3142" s="21">
        <v>46149.6641087963</v>
      </c>
      <c r="L3142" s="21">
        <v>46150.666712962964</v>
      </c>
      <c r="M3142" s="137" t="s">
        <v>347</v>
      </c>
      <c r="N3142" s="137" t="s">
        <v>194</v>
      </c>
      <c r="O3142" s="137" t="s">
        <v>41</v>
      </c>
      <c r="P3142" s="137">
        <v>0</v>
      </c>
      <c r="Q3142" s="137" t="s">
        <v>191</v>
      </c>
      <c r="R3142" s="137" t="s">
        <v>342</v>
      </c>
      <c r="S3142" s="137" t="s">
        <v>181</v>
      </c>
    </row>
    <row r="3143" spans="1:19" s="137" customFormat="1">
      <c r="A3143" s="137" t="s">
        <v>186</v>
      </c>
      <c r="B3143" s="137" t="s">
        <v>10</v>
      </c>
      <c r="C3143" s="137" t="s">
        <v>186</v>
      </c>
      <c r="D3143" s="137" t="s">
        <v>317</v>
      </c>
      <c r="E3143" s="137">
        <v>39025</v>
      </c>
      <c r="F3143" s="137" t="s">
        <v>5</v>
      </c>
      <c r="G3143" s="137" t="s">
        <v>28</v>
      </c>
      <c r="H3143" s="137" t="s">
        <v>368</v>
      </c>
      <c r="I3143" s="137">
        <v>512132980</v>
      </c>
      <c r="J3143" s="137" t="s">
        <v>224</v>
      </c>
      <c r="K3143" s="21">
        <v>46149.6641087963</v>
      </c>
      <c r="L3143" s="21">
        <v>46150.666712962964</v>
      </c>
      <c r="M3143" s="137" t="s">
        <v>347</v>
      </c>
      <c r="N3143" s="137" t="s">
        <v>350</v>
      </c>
      <c r="O3143" s="137" t="s">
        <v>39</v>
      </c>
      <c r="P3143" s="137">
        <v>0</v>
      </c>
      <c r="Q3143" s="137" t="s">
        <v>191</v>
      </c>
      <c r="R3143" s="137" t="s">
        <v>342</v>
      </c>
      <c r="S3143" s="137" t="s">
        <v>181</v>
      </c>
    </row>
    <row r="3144" spans="1:19" s="137" customFormat="1">
      <c r="A3144" s="137" t="s">
        <v>186</v>
      </c>
      <c r="B3144" s="137" t="s">
        <v>10</v>
      </c>
      <c r="C3144" s="137" t="s">
        <v>186</v>
      </c>
      <c r="D3144" s="137" t="s">
        <v>317</v>
      </c>
      <c r="E3144" s="137">
        <v>39025</v>
      </c>
      <c r="F3144" s="137" t="s">
        <v>5</v>
      </c>
      <c r="G3144" s="137" t="s">
        <v>28</v>
      </c>
      <c r="H3144" s="137" t="s">
        <v>368</v>
      </c>
      <c r="I3144" s="137">
        <v>512132980</v>
      </c>
      <c r="J3144" s="137" t="s">
        <v>224</v>
      </c>
      <c r="K3144" s="21">
        <v>46149.6641087963</v>
      </c>
      <c r="L3144" s="21">
        <v>46150.666712962964</v>
      </c>
      <c r="M3144" s="137" t="s">
        <v>347</v>
      </c>
      <c r="N3144" s="137" t="s">
        <v>195</v>
      </c>
      <c r="O3144" s="137" t="s">
        <v>41</v>
      </c>
      <c r="P3144" s="137">
        <v>0</v>
      </c>
      <c r="Q3144" s="137" t="s">
        <v>191</v>
      </c>
      <c r="R3144" s="137" t="s">
        <v>342</v>
      </c>
      <c r="S3144" s="137" t="s">
        <v>181</v>
      </c>
    </row>
    <row r="3145" spans="1:19" s="137" customFormat="1">
      <c r="A3145" s="137" t="s">
        <v>186</v>
      </c>
      <c r="B3145" s="137" t="s">
        <v>10</v>
      </c>
      <c r="C3145" s="137" t="s">
        <v>186</v>
      </c>
      <c r="D3145" s="137" t="s">
        <v>317</v>
      </c>
      <c r="E3145" s="137">
        <v>39025</v>
      </c>
      <c r="F3145" s="137" t="s">
        <v>5</v>
      </c>
      <c r="G3145" s="137" t="s">
        <v>28</v>
      </c>
      <c r="H3145" s="137" t="s">
        <v>368</v>
      </c>
      <c r="I3145" s="137">
        <v>512132980</v>
      </c>
      <c r="J3145" s="137" t="s">
        <v>224</v>
      </c>
      <c r="K3145" s="21">
        <v>46149.6641087963</v>
      </c>
      <c r="L3145" s="21">
        <v>46150.666712962964</v>
      </c>
      <c r="M3145" s="137" t="s">
        <v>347</v>
      </c>
      <c r="N3145" s="137" t="s">
        <v>351</v>
      </c>
      <c r="O3145" s="137" t="s">
        <v>35</v>
      </c>
      <c r="P3145" s="137">
        <v>0</v>
      </c>
      <c r="Q3145" s="137" t="s">
        <v>191</v>
      </c>
      <c r="R3145" s="137" t="s">
        <v>342</v>
      </c>
      <c r="S3145" s="137" t="s">
        <v>181</v>
      </c>
    </row>
    <row r="3146" spans="1:19" s="137" customFormat="1">
      <c r="A3146" s="137" t="s">
        <v>186</v>
      </c>
      <c r="B3146" s="137" t="s">
        <v>10</v>
      </c>
      <c r="C3146" s="137" t="s">
        <v>186</v>
      </c>
      <c r="D3146" s="137" t="s">
        <v>317</v>
      </c>
      <c r="E3146" s="137">
        <v>39025</v>
      </c>
      <c r="F3146" s="137" t="s">
        <v>5</v>
      </c>
      <c r="G3146" s="137" t="s">
        <v>28</v>
      </c>
      <c r="H3146" s="137" t="s">
        <v>368</v>
      </c>
      <c r="I3146" s="137">
        <v>512132980</v>
      </c>
      <c r="J3146" s="137" t="s">
        <v>224</v>
      </c>
      <c r="K3146" s="21">
        <v>46149.6641087963</v>
      </c>
      <c r="L3146" s="21">
        <v>46150.666712962964</v>
      </c>
      <c r="M3146" s="137" t="s">
        <v>347</v>
      </c>
      <c r="N3146" s="137" t="s">
        <v>196</v>
      </c>
      <c r="O3146" s="137" t="s">
        <v>41</v>
      </c>
      <c r="P3146" s="137">
        <v>0</v>
      </c>
      <c r="Q3146" s="137" t="s">
        <v>191</v>
      </c>
      <c r="R3146" s="137" t="s">
        <v>342</v>
      </c>
      <c r="S3146" s="137" t="s">
        <v>181</v>
      </c>
    </row>
    <row r="3147" spans="1:19" s="137" customFormat="1">
      <c r="A3147" s="137" t="s">
        <v>186</v>
      </c>
      <c r="B3147" s="137" t="s">
        <v>10</v>
      </c>
      <c r="C3147" s="137" t="s">
        <v>186</v>
      </c>
      <c r="D3147" s="137" t="s">
        <v>317</v>
      </c>
      <c r="E3147" s="137">
        <v>39025</v>
      </c>
      <c r="F3147" s="137" t="s">
        <v>5</v>
      </c>
      <c r="G3147" s="137" t="s">
        <v>28</v>
      </c>
      <c r="H3147" s="137" t="s">
        <v>368</v>
      </c>
      <c r="I3147" s="137">
        <v>512132980</v>
      </c>
      <c r="J3147" s="137" t="s">
        <v>224</v>
      </c>
      <c r="K3147" s="21">
        <v>46149.6641087963</v>
      </c>
      <c r="L3147" s="21">
        <v>46150.666712962964</v>
      </c>
      <c r="M3147" s="137" t="s">
        <v>352</v>
      </c>
      <c r="N3147" s="137" t="s">
        <v>352</v>
      </c>
      <c r="O3147" s="137" t="s">
        <v>35</v>
      </c>
      <c r="P3147" s="137">
        <v>0</v>
      </c>
      <c r="Q3147" s="137" t="s">
        <v>191</v>
      </c>
      <c r="R3147" s="137" t="s">
        <v>342</v>
      </c>
      <c r="S3147" s="137" t="s">
        <v>181</v>
      </c>
    </row>
    <row r="3148" spans="1:19" s="137" customFormat="1">
      <c r="A3148" s="137" t="s">
        <v>186</v>
      </c>
      <c r="B3148" s="137" t="s">
        <v>10</v>
      </c>
      <c r="C3148" s="137" t="s">
        <v>186</v>
      </c>
      <c r="D3148" s="137" t="s">
        <v>317</v>
      </c>
      <c r="E3148" s="137">
        <v>39025</v>
      </c>
      <c r="F3148" s="137" t="s">
        <v>5</v>
      </c>
      <c r="G3148" s="137" t="s">
        <v>28</v>
      </c>
      <c r="H3148" s="137" t="s">
        <v>368</v>
      </c>
      <c r="I3148" s="137">
        <v>512132980</v>
      </c>
      <c r="J3148" s="137" t="s">
        <v>224</v>
      </c>
      <c r="K3148" s="21">
        <v>46149.6641087963</v>
      </c>
      <c r="L3148" s="21">
        <v>46150.666712962964</v>
      </c>
      <c r="M3148" s="137" t="s">
        <v>353</v>
      </c>
      <c r="N3148" s="137" t="s">
        <v>197</v>
      </c>
      <c r="O3148" s="137" t="s">
        <v>41</v>
      </c>
      <c r="P3148" s="137">
        <v>0</v>
      </c>
      <c r="Q3148" s="137" t="s">
        <v>191</v>
      </c>
      <c r="R3148" s="137" t="s">
        <v>342</v>
      </c>
      <c r="S3148" s="137" t="s">
        <v>181</v>
      </c>
    </row>
    <row r="3149" spans="1:19" s="137" customFormat="1">
      <c r="A3149" s="137" t="s">
        <v>186</v>
      </c>
      <c r="B3149" s="137" t="s">
        <v>10</v>
      </c>
      <c r="C3149" s="137" t="s">
        <v>186</v>
      </c>
      <c r="D3149" s="137" t="s">
        <v>317</v>
      </c>
      <c r="E3149" s="137">
        <v>39025</v>
      </c>
      <c r="F3149" s="137" t="s">
        <v>5</v>
      </c>
      <c r="G3149" s="137" t="s">
        <v>28</v>
      </c>
      <c r="H3149" s="137" t="s">
        <v>368</v>
      </c>
      <c r="I3149" s="137">
        <v>512132980</v>
      </c>
      <c r="J3149" s="137" t="s">
        <v>224</v>
      </c>
      <c r="K3149" s="21">
        <v>46149.6641087963</v>
      </c>
      <c r="L3149" s="21">
        <v>46150.666712962964</v>
      </c>
      <c r="M3149" s="137" t="s">
        <v>353</v>
      </c>
      <c r="N3149" s="137" t="s">
        <v>330</v>
      </c>
      <c r="O3149" s="137" t="s">
        <v>41</v>
      </c>
      <c r="P3149" s="137">
        <v>0</v>
      </c>
      <c r="Q3149" s="137" t="s">
        <v>191</v>
      </c>
      <c r="R3149" s="137" t="s">
        <v>342</v>
      </c>
      <c r="S3149" s="137" t="s">
        <v>181</v>
      </c>
    </row>
    <row r="3150" spans="1:19" s="137" customFormat="1">
      <c r="A3150" s="137" t="s">
        <v>186</v>
      </c>
      <c r="B3150" s="137" t="s">
        <v>10</v>
      </c>
      <c r="C3150" s="137" t="s">
        <v>186</v>
      </c>
      <c r="D3150" s="137" t="s">
        <v>317</v>
      </c>
      <c r="E3150" s="137">
        <v>39025</v>
      </c>
      <c r="F3150" s="137" t="s">
        <v>5</v>
      </c>
      <c r="G3150" s="137" t="s">
        <v>28</v>
      </c>
      <c r="H3150" s="137" t="s">
        <v>368</v>
      </c>
      <c r="I3150" s="137">
        <v>512132980</v>
      </c>
      <c r="J3150" s="137" t="s">
        <v>224</v>
      </c>
      <c r="K3150" s="21">
        <v>46149.6641087963</v>
      </c>
      <c r="L3150" s="21">
        <v>46150.666712962964</v>
      </c>
      <c r="M3150" s="137" t="s">
        <v>353</v>
      </c>
      <c r="N3150" s="137" t="s">
        <v>354</v>
      </c>
      <c r="O3150" s="137" t="s">
        <v>39</v>
      </c>
      <c r="P3150" s="137">
        <v>0</v>
      </c>
      <c r="Q3150" s="137" t="s">
        <v>191</v>
      </c>
      <c r="R3150" s="137" t="s">
        <v>342</v>
      </c>
      <c r="S3150" s="137" t="s">
        <v>181</v>
      </c>
    </row>
    <row r="3151" spans="1:19" s="137" customFormat="1">
      <c r="A3151" s="137" t="s">
        <v>186</v>
      </c>
      <c r="B3151" s="137" t="s">
        <v>10</v>
      </c>
      <c r="C3151" s="137" t="s">
        <v>186</v>
      </c>
      <c r="D3151" s="137" t="s">
        <v>317</v>
      </c>
      <c r="E3151" s="137">
        <v>39025</v>
      </c>
      <c r="F3151" s="137" t="s">
        <v>5</v>
      </c>
      <c r="G3151" s="137" t="s">
        <v>28</v>
      </c>
      <c r="H3151" s="137" t="s">
        <v>368</v>
      </c>
      <c r="I3151" s="137">
        <v>512132980</v>
      </c>
      <c r="J3151" s="137" t="s">
        <v>224</v>
      </c>
      <c r="K3151" s="21">
        <v>46149.6641087963</v>
      </c>
      <c r="L3151" s="21">
        <v>46150.666712962964</v>
      </c>
      <c r="M3151" s="137" t="s">
        <v>353</v>
      </c>
      <c r="N3151" s="137" t="s">
        <v>355</v>
      </c>
      <c r="O3151" s="137" t="s">
        <v>35</v>
      </c>
      <c r="P3151" s="137">
        <v>0</v>
      </c>
      <c r="Q3151" s="137" t="s">
        <v>191</v>
      </c>
      <c r="R3151" s="137" t="s">
        <v>342</v>
      </c>
      <c r="S3151" s="137" t="s">
        <v>181</v>
      </c>
    </row>
    <row r="3152" spans="1:19" s="137" customFormat="1">
      <c r="A3152" s="137" t="s">
        <v>186</v>
      </c>
      <c r="B3152" s="137" t="s">
        <v>10</v>
      </c>
      <c r="C3152" s="137" t="s">
        <v>186</v>
      </c>
      <c r="D3152" s="137" t="s">
        <v>317</v>
      </c>
      <c r="E3152" s="137">
        <v>39025</v>
      </c>
      <c r="F3152" s="137" t="s">
        <v>5</v>
      </c>
      <c r="G3152" s="137" t="s">
        <v>28</v>
      </c>
      <c r="H3152" s="137" t="s">
        <v>368</v>
      </c>
      <c r="I3152" s="137">
        <v>512132980</v>
      </c>
      <c r="J3152" s="137" t="s">
        <v>224</v>
      </c>
      <c r="K3152" s="21">
        <v>46149.6641087963</v>
      </c>
      <c r="L3152" s="21">
        <v>46150.666712962964</v>
      </c>
      <c r="M3152" s="137" t="s">
        <v>353</v>
      </c>
      <c r="N3152" s="137" t="s">
        <v>356</v>
      </c>
      <c r="O3152" s="137" t="s">
        <v>39</v>
      </c>
      <c r="P3152" s="137">
        <v>0</v>
      </c>
      <c r="Q3152" s="137" t="s">
        <v>191</v>
      </c>
      <c r="R3152" s="137" t="s">
        <v>342</v>
      </c>
      <c r="S3152" s="137" t="s">
        <v>181</v>
      </c>
    </row>
    <row r="3153" spans="1:19" s="137" customFormat="1">
      <c r="A3153" s="137" t="s">
        <v>186</v>
      </c>
      <c r="B3153" s="137" t="s">
        <v>10</v>
      </c>
      <c r="C3153" s="137" t="s">
        <v>186</v>
      </c>
      <c r="D3153" s="137" t="s">
        <v>317</v>
      </c>
      <c r="E3153" s="137">
        <v>39025</v>
      </c>
      <c r="F3153" s="137" t="s">
        <v>5</v>
      </c>
      <c r="G3153" s="137" t="s">
        <v>28</v>
      </c>
      <c r="H3153" s="137" t="s">
        <v>368</v>
      </c>
      <c r="I3153" s="137">
        <v>512132980</v>
      </c>
      <c r="J3153" s="137" t="s">
        <v>224</v>
      </c>
      <c r="K3153" s="21">
        <v>46149.6641087963</v>
      </c>
      <c r="L3153" s="21">
        <v>46150.666712962964</v>
      </c>
      <c r="M3153" s="137" t="s">
        <v>353</v>
      </c>
      <c r="N3153" s="137" t="s">
        <v>357</v>
      </c>
      <c r="O3153" s="137" t="s">
        <v>39</v>
      </c>
      <c r="P3153" s="137">
        <v>0</v>
      </c>
      <c r="Q3153" s="137" t="s">
        <v>191</v>
      </c>
      <c r="R3153" s="137" t="s">
        <v>342</v>
      </c>
      <c r="S3153" s="137" t="s">
        <v>181</v>
      </c>
    </row>
    <row r="3154" spans="1:19" s="137" customFormat="1">
      <c r="A3154" s="137" t="s">
        <v>186</v>
      </c>
      <c r="B3154" s="137" t="s">
        <v>10</v>
      </c>
      <c r="C3154" s="137" t="s">
        <v>186</v>
      </c>
      <c r="D3154" s="137" t="s">
        <v>317</v>
      </c>
      <c r="E3154" s="137">
        <v>39025</v>
      </c>
      <c r="F3154" s="137" t="s">
        <v>5</v>
      </c>
      <c r="G3154" s="137" t="s">
        <v>28</v>
      </c>
      <c r="H3154" s="137" t="s">
        <v>368</v>
      </c>
      <c r="I3154" s="137">
        <v>512132980</v>
      </c>
      <c r="J3154" s="137" t="s">
        <v>224</v>
      </c>
      <c r="K3154" s="21">
        <v>46149.6641087963</v>
      </c>
      <c r="L3154" s="21">
        <v>46150.666712962964</v>
      </c>
      <c r="M3154" s="137" t="s">
        <v>358</v>
      </c>
      <c r="N3154" s="137" t="s">
        <v>359</v>
      </c>
      <c r="O3154" s="137" t="s">
        <v>39</v>
      </c>
      <c r="P3154" s="137">
        <v>0</v>
      </c>
      <c r="Q3154" s="137" t="s">
        <v>191</v>
      </c>
      <c r="R3154" s="137" t="s">
        <v>342</v>
      </c>
      <c r="S3154" s="137" t="s">
        <v>181</v>
      </c>
    </row>
    <row r="3155" spans="1:19" s="137" customFormat="1">
      <c r="A3155" s="137" t="s">
        <v>186</v>
      </c>
      <c r="B3155" s="137" t="s">
        <v>10</v>
      </c>
      <c r="C3155" s="137" t="s">
        <v>186</v>
      </c>
      <c r="D3155" s="137" t="s">
        <v>317</v>
      </c>
      <c r="E3155" s="137">
        <v>39025</v>
      </c>
      <c r="F3155" s="137" t="s">
        <v>5</v>
      </c>
      <c r="G3155" s="137" t="s">
        <v>28</v>
      </c>
      <c r="H3155" s="137" t="s">
        <v>368</v>
      </c>
      <c r="I3155" s="137">
        <v>512132980</v>
      </c>
      <c r="J3155" s="137" t="s">
        <v>224</v>
      </c>
      <c r="K3155" s="21">
        <v>46149.6641087963</v>
      </c>
      <c r="L3155" s="21">
        <v>46150.666712962964</v>
      </c>
      <c r="M3155" s="137" t="s">
        <v>358</v>
      </c>
      <c r="N3155" s="137" t="s">
        <v>360</v>
      </c>
      <c r="O3155" s="137" t="s">
        <v>35</v>
      </c>
      <c r="P3155" s="137">
        <v>0</v>
      </c>
      <c r="Q3155" s="137" t="s">
        <v>191</v>
      </c>
      <c r="R3155" s="137" t="s">
        <v>342</v>
      </c>
      <c r="S3155" s="137" t="s">
        <v>181</v>
      </c>
    </row>
    <row r="3156" spans="1:19" s="137" customFormat="1">
      <c r="A3156" s="137" t="s">
        <v>186</v>
      </c>
      <c r="B3156" s="137" t="s">
        <v>10</v>
      </c>
      <c r="C3156" s="137" t="s">
        <v>186</v>
      </c>
      <c r="D3156" s="137" t="s">
        <v>317</v>
      </c>
      <c r="E3156" s="137">
        <v>39025</v>
      </c>
      <c r="F3156" s="137" t="s">
        <v>5</v>
      </c>
      <c r="G3156" s="137" t="s">
        <v>28</v>
      </c>
      <c r="H3156" s="137" t="s">
        <v>368</v>
      </c>
      <c r="I3156" s="137">
        <v>512132980</v>
      </c>
      <c r="J3156" s="137" t="s">
        <v>224</v>
      </c>
      <c r="K3156" s="21">
        <v>46149.6641087963</v>
      </c>
      <c r="L3156" s="21">
        <v>46150.666712962964</v>
      </c>
      <c r="M3156" s="137" t="s">
        <v>358</v>
      </c>
      <c r="N3156" s="137" t="s">
        <v>361</v>
      </c>
      <c r="O3156" s="137" t="s">
        <v>41</v>
      </c>
      <c r="P3156" s="137">
        <v>0</v>
      </c>
      <c r="Q3156" s="137" t="s">
        <v>191</v>
      </c>
      <c r="R3156" s="137" t="s">
        <v>342</v>
      </c>
      <c r="S3156" s="137" t="s">
        <v>181</v>
      </c>
    </row>
    <row r="3157" spans="1:19" s="137" customFormat="1">
      <c r="A3157" s="137" t="s">
        <v>186</v>
      </c>
      <c r="B3157" s="137" t="s">
        <v>10</v>
      </c>
      <c r="C3157" s="137" t="s">
        <v>186</v>
      </c>
      <c r="D3157" s="137" t="s">
        <v>317</v>
      </c>
      <c r="E3157" s="137">
        <v>39025</v>
      </c>
      <c r="F3157" s="137" t="s">
        <v>5</v>
      </c>
      <c r="G3157" s="137" t="s">
        <v>28</v>
      </c>
      <c r="H3157" s="137" t="s">
        <v>368</v>
      </c>
      <c r="I3157" s="137">
        <v>512132980</v>
      </c>
      <c r="J3157" s="137" t="s">
        <v>224</v>
      </c>
      <c r="K3157" s="21">
        <v>46149.6641087963</v>
      </c>
      <c r="L3157" s="21">
        <v>46150.666712962964</v>
      </c>
      <c r="M3157" s="137" t="s">
        <v>362</v>
      </c>
      <c r="N3157" s="137" t="s">
        <v>363</v>
      </c>
      <c r="O3157" s="137" t="s">
        <v>37</v>
      </c>
      <c r="P3157" s="137">
        <v>0</v>
      </c>
      <c r="Q3157" s="137" t="s">
        <v>191</v>
      </c>
      <c r="R3157" s="137" t="s">
        <v>342</v>
      </c>
      <c r="S3157" s="137" t="s">
        <v>181</v>
      </c>
    </row>
    <row r="3158" spans="1:19" s="137" customFormat="1">
      <c r="A3158" s="137" t="s">
        <v>186</v>
      </c>
      <c r="B3158" s="137" t="s">
        <v>10</v>
      </c>
      <c r="C3158" s="137" t="s">
        <v>186</v>
      </c>
      <c r="D3158" s="137" t="s">
        <v>317</v>
      </c>
      <c r="E3158" s="137">
        <v>39025</v>
      </c>
      <c r="F3158" s="137" t="s">
        <v>5</v>
      </c>
      <c r="G3158" s="137" t="s">
        <v>28</v>
      </c>
      <c r="H3158" s="137" t="s">
        <v>368</v>
      </c>
      <c r="I3158" s="137">
        <v>512132980</v>
      </c>
      <c r="J3158" s="137" t="s">
        <v>224</v>
      </c>
      <c r="K3158" s="21">
        <v>46149.6641087963</v>
      </c>
      <c r="L3158" s="21">
        <v>46150.666712962964</v>
      </c>
      <c r="M3158" s="137" t="s">
        <v>364</v>
      </c>
      <c r="N3158" s="137" t="s">
        <v>365</v>
      </c>
      <c r="O3158" s="137" t="s">
        <v>35</v>
      </c>
      <c r="P3158" s="137">
        <v>0</v>
      </c>
      <c r="Q3158" s="137" t="s">
        <v>191</v>
      </c>
      <c r="R3158" s="137" t="s">
        <v>342</v>
      </c>
      <c r="S3158" s="137" t="s">
        <v>181</v>
      </c>
    </row>
    <row r="3159" spans="1:19" s="137" customFormat="1">
      <c r="A3159" s="137" t="s">
        <v>186</v>
      </c>
      <c r="B3159" s="137" t="s">
        <v>10</v>
      </c>
      <c r="C3159" s="137" t="s">
        <v>186</v>
      </c>
      <c r="D3159" s="137" t="s">
        <v>317</v>
      </c>
      <c r="E3159" s="137">
        <v>39025</v>
      </c>
      <c r="F3159" s="137" t="s">
        <v>5</v>
      </c>
      <c r="G3159" s="137" t="s">
        <v>28</v>
      </c>
      <c r="H3159" s="137" t="s">
        <v>368</v>
      </c>
      <c r="I3159" s="137">
        <v>512132980</v>
      </c>
      <c r="J3159" s="137" t="s">
        <v>224</v>
      </c>
      <c r="K3159" s="21">
        <v>46149.6641087963</v>
      </c>
      <c r="L3159" s="21">
        <v>46150.666712962964</v>
      </c>
      <c r="M3159" s="137" t="s">
        <v>364</v>
      </c>
      <c r="N3159" s="137" t="s">
        <v>366</v>
      </c>
      <c r="O3159" s="137" t="s">
        <v>35</v>
      </c>
      <c r="P3159" s="137">
        <v>0</v>
      </c>
      <c r="Q3159" s="137" t="s">
        <v>191</v>
      </c>
      <c r="R3159" s="137" t="s">
        <v>342</v>
      </c>
      <c r="S3159" s="137" t="s">
        <v>181</v>
      </c>
    </row>
    <row r="3160" spans="1:19" s="137" customFormat="1">
      <c r="A3160" s="137" t="s">
        <v>186</v>
      </c>
      <c r="B3160" s="137" t="s">
        <v>10</v>
      </c>
      <c r="C3160" s="137" t="s">
        <v>186</v>
      </c>
      <c r="D3160" s="137" t="s">
        <v>317</v>
      </c>
      <c r="E3160" s="137">
        <v>39025</v>
      </c>
      <c r="F3160" s="137" t="s">
        <v>5</v>
      </c>
      <c r="G3160" s="137" t="s">
        <v>28</v>
      </c>
      <c r="H3160" s="137" t="s">
        <v>368</v>
      </c>
      <c r="I3160" s="137">
        <v>512132980</v>
      </c>
      <c r="J3160" s="137" t="s">
        <v>224</v>
      </c>
      <c r="K3160" s="21">
        <v>46149.6641087963</v>
      </c>
      <c r="L3160" s="21">
        <v>46150.666712962964</v>
      </c>
      <c r="M3160" s="137" t="s">
        <v>364</v>
      </c>
      <c r="N3160" s="137" t="s">
        <v>367</v>
      </c>
      <c r="O3160" s="137" t="s">
        <v>41</v>
      </c>
      <c r="P3160" s="137">
        <v>0</v>
      </c>
      <c r="Q3160" s="137" t="s">
        <v>191</v>
      </c>
      <c r="R3160" s="137" t="s">
        <v>342</v>
      </c>
      <c r="S3160" s="137" t="s">
        <v>181</v>
      </c>
    </row>
    <row r="3161" spans="1:19" s="137" customFormat="1">
      <c r="A3161" s="137" t="s">
        <v>186</v>
      </c>
      <c r="B3161" s="137" t="s">
        <v>10</v>
      </c>
      <c r="C3161" s="137" t="s">
        <v>186</v>
      </c>
      <c r="D3161" s="137" t="s">
        <v>379</v>
      </c>
      <c r="E3161" s="137">
        <v>32764</v>
      </c>
      <c r="F3161" s="137" t="s">
        <v>5</v>
      </c>
      <c r="G3161" s="137" t="s">
        <v>28</v>
      </c>
      <c r="H3161" s="137" t="s">
        <v>368</v>
      </c>
      <c r="I3161" s="137">
        <v>512162258</v>
      </c>
      <c r="J3161" s="137" t="s">
        <v>192</v>
      </c>
      <c r="K3161" s="21">
        <v>46147.5315625</v>
      </c>
      <c r="L3161" s="21">
        <v>46151.532129629632</v>
      </c>
      <c r="M3161" s="137" t="s">
        <v>287</v>
      </c>
      <c r="N3161" s="137" t="s">
        <v>287</v>
      </c>
      <c r="O3161" s="137" t="s">
        <v>35</v>
      </c>
      <c r="P3161" s="137">
        <v>0</v>
      </c>
      <c r="Q3161" s="137" t="s">
        <v>191</v>
      </c>
      <c r="R3161" s="137" t="s">
        <v>342</v>
      </c>
      <c r="S3161" s="137" t="s">
        <v>181</v>
      </c>
    </row>
    <row r="3162" spans="1:19" s="137" customFormat="1">
      <c r="A3162" s="137" t="s">
        <v>186</v>
      </c>
      <c r="B3162" s="137" t="s">
        <v>10</v>
      </c>
      <c r="C3162" s="137" t="s">
        <v>186</v>
      </c>
      <c r="D3162" s="137" t="s">
        <v>379</v>
      </c>
      <c r="E3162" s="137">
        <v>32764</v>
      </c>
      <c r="F3162" s="137" t="s">
        <v>5</v>
      </c>
      <c r="G3162" s="137" t="s">
        <v>28</v>
      </c>
      <c r="H3162" s="137" t="s">
        <v>368</v>
      </c>
      <c r="I3162" s="137">
        <v>512162258</v>
      </c>
      <c r="J3162" s="137" t="s">
        <v>192</v>
      </c>
      <c r="K3162" s="21">
        <v>46147.5315625</v>
      </c>
      <c r="L3162" s="21">
        <v>46151.532129629632</v>
      </c>
      <c r="M3162" s="137" t="s">
        <v>343</v>
      </c>
      <c r="N3162" s="137" t="s">
        <v>288</v>
      </c>
      <c r="O3162" s="137" t="s">
        <v>39</v>
      </c>
      <c r="P3162" s="137">
        <v>0</v>
      </c>
      <c r="Q3162" s="137" t="s">
        <v>191</v>
      </c>
      <c r="R3162" s="137" t="s">
        <v>342</v>
      </c>
      <c r="S3162" s="137" t="s">
        <v>181</v>
      </c>
    </row>
    <row r="3163" spans="1:19" s="137" customFormat="1">
      <c r="A3163" s="137" t="s">
        <v>186</v>
      </c>
      <c r="B3163" s="137" t="s">
        <v>10</v>
      </c>
      <c r="C3163" s="137" t="s">
        <v>186</v>
      </c>
      <c r="D3163" s="137" t="s">
        <v>379</v>
      </c>
      <c r="E3163" s="137">
        <v>32764</v>
      </c>
      <c r="F3163" s="137" t="s">
        <v>5</v>
      </c>
      <c r="G3163" s="137" t="s">
        <v>28</v>
      </c>
      <c r="H3163" s="137" t="s">
        <v>368</v>
      </c>
      <c r="I3163" s="137">
        <v>512162258</v>
      </c>
      <c r="J3163" s="137" t="s">
        <v>192</v>
      </c>
      <c r="K3163" s="21">
        <v>46147.5315625</v>
      </c>
      <c r="L3163" s="21">
        <v>46151.532129629632</v>
      </c>
      <c r="M3163" s="137" t="s">
        <v>343</v>
      </c>
      <c r="N3163" s="137" t="s">
        <v>193</v>
      </c>
      <c r="O3163" s="137" t="s">
        <v>35</v>
      </c>
      <c r="P3163" s="137">
        <v>0</v>
      </c>
      <c r="Q3163" s="137" t="s">
        <v>191</v>
      </c>
      <c r="R3163" s="137" t="s">
        <v>342</v>
      </c>
      <c r="S3163" s="137" t="s">
        <v>181</v>
      </c>
    </row>
    <row r="3164" spans="1:19" s="137" customFormat="1">
      <c r="A3164" s="137" t="s">
        <v>186</v>
      </c>
      <c r="B3164" s="137" t="s">
        <v>10</v>
      </c>
      <c r="C3164" s="137" t="s">
        <v>186</v>
      </c>
      <c r="D3164" s="137" t="s">
        <v>379</v>
      </c>
      <c r="E3164" s="137">
        <v>32764</v>
      </c>
      <c r="F3164" s="137" t="s">
        <v>5</v>
      </c>
      <c r="G3164" s="137" t="s">
        <v>28</v>
      </c>
      <c r="H3164" s="137" t="s">
        <v>368</v>
      </c>
      <c r="I3164" s="137">
        <v>512162258</v>
      </c>
      <c r="J3164" s="137" t="s">
        <v>192</v>
      </c>
      <c r="K3164" s="21">
        <v>46147.5315625</v>
      </c>
      <c r="L3164" s="21">
        <v>46151.532129629632</v>
      </c>
      <c r="M3164" s="137" t="s">
        <v>344</v>
      </c>
      <c r="N3164" s="137" t="s">
        <v>345</v>
      </c>
      <c r="O3164" s="137" t="s">
        <v>39</v>
      </c>
      <c r="P3164" s="137">
        <v>0</v>
      </c>
      <c r="Q3164" s="137" t="s">
        <v>191</v>
      </c>
      <c r="R3164" s="137" t="s">
        <v>342</v>
      </c>
      <c r="S3164" s="137" t="s">
        <v>181</v>
      </c>
    </row>
    <row r="3165" spans="1:19" s="137" customFormat="1">
      <c r="A3165" s="137" t="s">
        <v>186</v>
      </c>
      <c r="B3165" s="137" t="s">
        <v>10</v>
      </c>
      <c r="C3165" s="137" t="s">
        <v>186</v>
      </c>
      <c r="D3165" s="137" t="s">
        <v>379</v>
      </c>
      <c r="E3165" s="137">
        <v>32764</v>
      </c>
      <c r="F3165" s="137" t="s">
        <v>5</v>
      </c>
      <c r="G3165" s="137" t="s">
        <v>28</v>
      </c>
      <c r="H3165" s="137" t="s">
        <v>368</v>
      </c>
      <c r="I3165" s="137">
        <v>512162258</v>
      </c>
      <c r="J3165" s="137" t="s">
        <v>192</v>
      </c>
      <c r="K3165" s="21">
        <v>46147.5315625</v>
      </c>
      <c r="L3165" s="21">
        <v>46151.532129629632</v>
      </c>
      <c r="M3165" s="137" t="s">
        <v>344</v>
      </c>
      <c r="N3165" s="137" t="s">
        <v>346</v>
      </c>
      <c r="O3165" s="137" t="s">
        <v>39</v>
      </c>
      <c r="P3165" s="137">
        <v>0</v>
      </c>
      <c r="Q3165" s="137" t="s">
        <v>191</v>
      </c>
      <c r="R3165" s="137" t="s">
        <v>342</v>
      </c>
      <c r="S3165" s="137" t="s">
        <v>181</v>
      </c>
    </row>
    <row r="3166" spans="1:19" s="137" customFormat="1">
      <c r="A3166" s="137" t="s">
        <v>186</v>
      </c>
      <c r="B3166" s="137" t="s">
        <v>10</v>
      </c>
      <c r="C3166" s="137" t="s">
        <v>186</v>
      </c>
      <c r="D3166" s="137" t="s">
        <v>379</v>
      </c>
      <c r="E3166" s="137">
        <v>32764</v>
      </c>
      <c r="F3166" s="137" t="s">
        <v>5</v>
      </c>
      <c r="G3166" s="137" t="s">
        <v>28</v>
      </c>
      <c r="H3166" s="137" t="s">
        <v>368</v>
      </c>
      <c r="I3166" s="137">
        <v>512162258</v>
      </c>
      <c r="J3166" s="137" t="s">
        <v>192</v>
      </c>
      <c r="K3166" s="21">
        <v>46147.5315625</v>
      </c>
      <c r="L3166" s="21">
        <v>46151.532129629632</v>
      </c>
      <c r="M3166" s="137" t="s">
        <v>347</v>
      </c>
      <c r="N3166" s="137" t="s">
        <v>348</v>
      </c>
      <c r="O3166" s="137" t="s">
        <v>41</v>
      </c>
      <c r="P3166" s="137">
        <v>0</v>
      </c>
      <c r="Q3166" s="137" t="s">
        <v>191</v>
      </c>
      <c r="R3166" s="137" t="s">
        <v>342</v>
      </c>
      <c r="S3166" s="137" t="s">
        <v>181</v>
      </c>
    </row>
    <row r="3167" spans="1:19" s="137" customFormat="1">
      <c r="A3167" s="137" t="s">
        <v>186</v>
      </c>
      <c r="B3167" s="137" t="s">
        <v>10</v>
      </c>
      <c r="C3167" s="137" t="s">
        <v>186</v>
      </c>
      <c r="D3167" s="137" t="s">
        <v>379</v>
      </c>
      <c r="E3167" s="137">
        <v>32764</v>
      </c>
      <c r="F3167" s="137" t="s">
        <v>5</v>
      </c>
      <c r="G3167" s="137" t="s">
        <v>28</v>
      </c>
      <c r="H3167" s="137" t="s">
        <v>368</v>
      </c>
      <c r="I3167" s="137">
        <v>512162258</v>
      </c>
      <c r="J3167" s="137" t="s">
        <v>192</v>
      </c>
      <c r="K3167" s="21">
        <v>46147.5315625</v>
      </c>
      <c r="L3167" s="21">
        <v>46151.532129629632</v>
      </c>
      <c r="M3167" s="137" t="s">
        <v>347</v>
      </c>
      <c r="N3167" s="137" t="s">
        <v>349</v>
      </c>
      <c r="O3167" s="137" t="s">
        <v>39</v>
      </c>
      <c r="P3167" s="137">
        <v>0</v>
      </c>
      <c r="Q3167" s="137" t="s">
        <v>191</v>
      </c>
      <c r="R3167" s="137" t="s">
        <v>342</v>
      </c>
      <c r="S3167" s="137" t="s">
        <v>181</v>
      </c>
    </row>
    <row r="3168" spans="1:19" s="137" customFormat="1">
      <c r="A3168" s="137" t="s">
        <v>186</v>
      </c>
      <c r="B3168" s="137" t="s">
        <v>10</v>
      </c>
      <c r="C3168" s="137" t="s">
        <v>186</v>
      </c>
      <c r="D3168" s="137" t="s">
        <v>379</v>
      </c>
      <c r="E3168" s="137">
        <v>32764</v>
      </c>
      <c r="F3168" s="137" t="s">
        <v>5</v>
      </c>
      <c r="G3168" s="137" t="s">
        <v>28</v>
      </c>
      <c r="H3168" s="137" t="s">
        <v>368</v>
      </c>
      <c r="I3168" s="137">
        <v>512162258</v>
      </c>
      <c r="J3168" s="137" t="s">
        <v>192</v>
      </c>
      <c r="K3168" s="21">
        <v>46147.5315625</v>
      </c>
      <c r="L3168" s="21">
        <v>46151.532129629632</v>
      </c>
      <c r="M3168" s="137" t="s">
        <v>347</v>
      </c>
      <c r="N3168" s="137" t="s">
        <v>329</v>
      </c>
      <c r="O3168" s="137" t="s">
        <v>35</v>
      </c>
      <c r="P3168" s="137">
        <v>0</v>
      </c>
      <c r="Q3168" s="137" t="s">
        <v>191</v>
      </c>
      <c r="R3168" s="137" t="s">
        <v>342</v>
      </c>
      <c r="S3168" s="137" t="s">
        <v>181</v>
      </c>
    </row>
    <row r="3169" spans="1:19" s="137" customFormat="1">
      <c r="A3169" s="137" t="s">
        <v>186</v>
      </c>
      <c r="B3169" s="137" t="s">
        <v>10</v>
      </c>
      <c r="C3169" s="137" t="s">
        <v>186</v>
      </c>
      <c r="D3169" s="137" t="s">
        <v>379</v>
      </c>
      <c r="E3169" s="137">
        <v>32764</v>
      </c>
      <c r="F3169" s="137" t="s">
        <v>5</v>
      </c>
      <c r="G3169" s="137" t="s">
        <v>28</v>
      </c>
      <c r="H3169" s="137" t="s">
        <v>368</v>
      </c>
      <c r="I3169" s="137">
        <v>512162258</v>
      </c>
      <c r="J3169" s="137" t="s">
        <v>192</v>
      </c>
      <c r="K3169" s="21">
        <v>46147.5315625</v>
      </c>
      <c r="L3169" s="21">
        <v>46151.532129629632</v>
      </c>
      <c r="M3169" s="137" t="s">
        <v>347</v>
      </c>
      <c r="N3169" s="137" t="s">
        <v>194</v>
      </c>
      <c r="O3169" s="137" t="s">
        <v>41</v>
      </c>
      <c r="P3169" s="137">
        <v>0</v>
      </c>
      <c r="Q3169" s="137" t="s">
        <v>191</v>
      </c>
      <c r="R3169" s="137" t="s">
        <v>342</v>
      </c>
      <c r="S3169" s="137" t="s">
        <v>181</v>
      </c>
    </row>
    <row r="3170" spans="1:19" s="137" customFormat="1">
      <c r="A3170" s="137" t="s">
        <v>186</v>
      </c>
      <c r="B3170" s="137" t="s">
        <v>10</v>
      </c>
      <c r="C3170" s="137" t="s">
        <v>186</v>
      </c>
      <c r="D3170" s="137" t="s">
        <v>379</v>
      </c>
      <c r="E3170" s="137">
        <v>32764</v>
      </c>
      <c r="F3170" s="137" t="s">
        <v>5</v>
      </c>
      <c r="G3170" s="137" t="s">
        <v>28</v>
      </c>
      <c r="H3170" s="137" t="s">
        <v>368</v>
      </c>
      <c r="I3170" s="137">
        <v>512162258</v>
      </c>
      <c r="J3170" s="137" t="s">
        <v>192</v>
      </c>
      <c r="K3170" s="21">
        <v>46147.5315625</v>
      </c>
      <c r="L3170" s="21">
        <v>46151.532129629632</v>
      </c>
      <c r="M3170" s="137" t="s">
        <v>347</v>
      </c>
      <c r="N3170" s="137" t="s">
        <v>350</v>
      </c>
      <c r="O3170" s="137" t="s">
        <v>39</v>
      </c>
      <c r="P3170" s="137">
        <v>0</v>
      </c>
      <c r="Q3170" s="137" t="s">
        <v>191</v>
      </c>
      <c r="R3170" s="137" t="s">
        <v>342</v>
      </c>
      <c r="S3170" s="137" t="s">
        <v>181</v>
      </c>
    </row>
    <row r="3171" spans="1:19" s="137" customFormat="1">
      <c r="A3171" s="137" t="s">
        <v>186</v>
      </c>
      <c r="B3171" s="137" t="s">
        <v>10</v>
      </c>
      <c r="C3171" s="137" t="s">
        <v>186</v>
      </c>
      <c r="D3171" s="137" t="s">
        <v>379</v>
      </c>
      <c r="E3171" s="137">
        <v>32764</v>
      </c>
      <c r="F3171" s="137" t="s">
        <v>5</v>
      </c>
      <c r="G3171" s="137" t="s">
        <v>28</v>
      </c>
      <c r="H3171" s="137" t="s">
        <v>368</v>
      </c>
      <c r="I3171" s="137">
        <v>512162258</v>
      </c>
      <c r="J3171" s="137" t="s">
        <v>192</v>
      </c>
      <c r="K3171" s="21">
        <v>46147.5315625</v>
      </c>
      <c r="L3171" s="21">
        <v>46151.532129629632</v>
      </c>
      <c r="M3171" s="137" t="s">
        <v>347</v>
      </c>
      <c r="N3171" s="137" t="s">
        <v>195</v>
      </c>
      <c r="O3171" s="137" t="s">
        <v>41</v>
      </c>
      <c r="P3171" s="137">
        <v>0</v>
      </c>
      <c r="Q3171" s="137" t="s">
        <v>191</v>
      </c>
      <c r="R3171" s="137" t="s">
        <v>342</v>
      </c>
      <c r="S3171" s="137" t="s">
        <v>181</v>
      </c>
    </row>
    <row r="3172" spans="1:19" s="137" customFormat="1">
      <c r="A3172" s="137" t="s">
        <v>186</v>
      </c>
      <c r="B3172" s="137" t="s">
        <v>10</v>
      </c>
      <c r="C3172" s="137" t="s">
        <v>186</v>
      </c>
      <c r="D3172" s="137" t="s">
        <v>379</v>
      </c>
      <c r="E3172" s="137">
        <v>32764</v>
      </c>
      <c r="F3172" s="137" t="s">
        <v>5</v>
      </c>
      <c r="G3172" s="137" t="s">
        <v>28</v>
      </c>
      <c r="H3172" s="137" t="s">
        <v>368</v>
      </c>
      <c r="I3172" s="137">
        <v>512162258</v>
      </c>
      <c r="J3172" s="137" t="s">
        <v>192</v>
      </c>
      <c r="K3172" s="21">
        <v>46147.5315625</v>
      </c>
      <c r="L3172" s="21">
        <v>46151.532129629632</v>
      </c>
      <c r="M3172" s="137" t="s">
        <v>347</v>
      </c>
      <c r="N3172" s="137" t="s">
        <v>351</v>
      </c>
      <c r="O3172" s="137" t="s">
        <v>35</v>
      </c>
      <c r="P3172" s="137">
        <v>0</v>
      </c>
      <c r="Q3172" s="137" t="s">
        <v>191</v>
      </c>
      <c r="R3172" s="137" t="s">
        <v>342</v>
      </c>
      <c r="S3172" s="137" t="s">
        <v>181</v>
      </c>
    </row>
    <row r="3173" spans="1:19" s="137" customFormat="1">
      <c r="A3173" s="137" t="s">
        <v>186</v>
      </c>
      <c r="B3173" s="137" t="s">
        <v>10</v>
      </c>
      <c r="C3173" s="137" t="s">
        <v>186</v>
      </c>
      <c r="D3173" s="137" t="s">
        <v>379</v>
      </c>
      <c r="E3173" s="137">
        <v>32764</v>
      </c>
      <c r="F3173" s="137" t="s">
        <v>5</v>
      </c>
      <c r="G3173" s="137" t="s">
        <v>28</v>
      </c>
      <c r="H3173" s="137" t="s">
        <v>368</v>
      </c>
      <c r="I3173" s="137">
        <v>512162258</v>
      </c>
      <c r="J3173" s="137" t="s">
        <v>192</v>
      </c>
      <c r="K3173" s="21">
        <v>46147.5315625</v>
      </c>
      <c r="L3173" s="21">
        <v>46151.532129629632</v>
      </c>
      <c r="M3173" s="137" t="s">
        <v>347</v>
      </c>
      <c r="N3173" s="137" t="s">
        <v>196</v>
      </c>
      <c r="O3173" s="137" t="s">
        <v>41</v>
      </c>
      <c r="P3173" s="137">
        <v>0</v>
      </c>
      <c r="Q3173" s="137" t="s">
        <v>191</v>
      </c>
      <c r="R3173" s="137" t="s">
        <v>342</v>
      </c>
      <c r="S3173" s="137" t="s">
        <v>181</v>
      </c>
    </row>
    <row r="3174" spans="1:19" s="137" customFormat="1">
      <c r="A3174" s="137" t="s">
        <v>186</v>
      </c>
      <c r="B3174" s="137" t="s">
        <v>10</v>
      </c>
      <c r="C3174" s="137" t="s">
        <v>186</v>
      </c>
      <c r="D3174" s="137" t="s">
        <v>379</v>
      </c>
      <c r="E3174" s="137">
        <v>32764</v>
      </c>
      <c r="F3174" s="137" t="s">
        <v>5</v>
      </c>
      <c r="G3174" s="137" t="s">
        <v>28</v>
      </c>
      <c r="H3174" s="137" t="s">
        <v>368</v>
      </c>
      <c r="I3174" s="137">
        <v>512162258</v>
      </c>
      <c r="J3174" s="137" t="s">
        <v>192</v>
      </c>
      <c r="K3174" s="21">
        <v>46147.5315625</v>
      </c>
      <c r="L3174" s="21">
        <v>46151.532129629632</v>
      </c>
      <c r="M3174" s="137" t="s">
        <v>352</v>
      </c>
      <c r="N3174" s="137" t="s">
        <v>352</v>
      </c>
      <c r="O3174" s="137" t="s">
        <v>35</v>
      </c>
      <c r="P3174" s="137">
        <v>0</v>
      </c>
      <c r="Q3174" s="137" t="s">
        <v>191</v>
      </c>
      <c r="R3174" s="137" t="s">
        <v>342</v>
      </c>
      <c r="S3174" s="137" t="s">
        <v>181</v>
      </c>
    </row>
    <row r="3175" spans="1:19" s="137" customFormat="1">
      <c r="A3175" s="137" t="s">
        <v>186</v>
      </c>
      <c r="B3175" s="137" t="s">
        <v>10</v>
      </c>
      <c r="C3175" s="137" t="s">
        <v>186</v>
      </c>
      <c r="D3175" s="137" t="s">
        <v>379</v>
      </c>
      <c r="E3175" s="137">
        <v>32764</v>
      </c>
      <c r="F3175" s="137" t="s">
        <v>5</v>
      </c>
      <c r="G3175" s="137" t="s">
        <v>28</v>
      </c>
      <c r="H3175" s="137" t="s">
        <v>368</v>
      </c>
      <c r="I3175" s="137">
        <v>512162258</v>
      </c>
      <c r="J3175" s="137" t="s">
        <v>192</v>
      </c>
      <c r="K3175" s="21">
        <v>46147.5315625</v>
      </c>
      <c r="L3175" s="21">
        <v>46151.532129629632</v>
      </c>
      <c r="M3175" s="137" t="s">
        <v>353</v>
      </c>
      <c r="N3175" s="137" t="s">
        <v>197</v>
      </c>
      <c r="O3175" s="137" t="s">
        <v>41</v>
      </c>
      <c r="P3175" s="137">
        <v>0</v>
      </c>
      <c r="Q3175" s="137" t="s">
        <v>191</v>
      </c>
      <c r="R3175" s="137" t="s">
        <v>342</v>
      </c>
      <c r="S3175" s="137" t="s">
        <v>181</v>
      </c>
    </row>
    <row r="3176" spans="1:19" s="137" customFormat="1">
      <c r="A3176" s="137" t="s">
        <v>186</v>
      </c>
      <c r="B3176" s="137" t="s">
        <v>10</v>
      </c>
      <c r="C3176" s="137" t="s">
        <v>186</v>
      </c>
      <c r="D3176" s="137" t="s">
        <v>379</v>
      </c>
      <c r="E3176" s="137">
        <v>32764</v>
      </c>
      <c r="F3176" s="137" t="s">
        <v>5</v>
      </c>
      <c r="G3176" s="137" t="s">
        <v>28</v>
      </c>
      <c r="H3176" s="137" t="s">
        <v>368</v>
      </c>
      <c r="I3176" s="137">
        <v>512162258</v>
      </c>
      <c r="J3176" s="137" t="s">
        <v>192</v>
      </c>
      <c r="K3176" s="21">
        <v>46147.5315625</v>
      </c>
      <c r="L3176" s="21">
        <v>46151.532129629632</v>
      </c>
      <c r="M3176" s="137" t="s">
        <v>353</v>
      </c>
      <c r="N3176" s="137" t="s">
        <v>330</v>
      </c>
      <c r="O3176" s="137" t="s">
        <v>41</v>
      </c>
      <c r="P3176" s="137">
        <v>0</v>
      </c>
      <c r="Q3176" s="137" t="s">
        <v>191</v>
      </c>
      <c r="R3176" s="137" t="s">
        <v>342</v>
      </c>
      <c r="S3176" s="137" t="s">
        <v>181</v>
      </c>
    </row>
    <row r="3177" spans="1:19" s="137" customFormat="1">
      <c r="A3177" s="137" t="s">
        <v>186</v>
      </c>
      <c r="B3177" s="137" t="s">
        <v>10</v>
      </c>
      <c r="C3177" s="137" t="s">
        <v>186</v>
      </c>
      <c r="D3177" s="137" t="s">
        <v>379</v>
      </c>
      <c r="E3177" s="137">
        <v>32764</v>
      </c>
      <c r="F3177" s="137" t="s">
        <v>5</v>
      </c>
      <c r="G3177" s="137" t="s">
        <v>28</v>
      </c>
      <c r="H3177" s="137" t="s">
        <v>368</v>
      </c>
      <c r="I3177" s="137">
        <v>512162258</v>
      </c>
      <c r="J3177" s="137" t="s">
        <v>192</v>
      </c>
      <c r="K3177" s="21">
        <v>46147.5315625</v>
      </c>
      <c r="L3177" s="21">
        <v>46151.532129629632</v>
      </c>
      <c r="M3177" s="137" t="s">
        <v>353</v>
      </c>
      <c r="N3177" s="137" t="s">
        <v>354</v>
      </c>
      <c r="O3177" s="137" t="s">
        <v>39</v>
      </c>
      <c r="P3177" s="137">
        <v>0</v>
      </c>
      <c r="Q3177" s="137" t="s">
        <v>191</v>
      </c>
      <c r="R3177" s="137" t="s">
        <v>342</v>
      </c>
      <c r="S3177" s="137" t="s">
        <v>181</v>
      </c>
    </row>
    <row r="3178" spans="1:19" s="137" customFormat="1">
      <c r="A3178" s="137" t="s">
        <v>186</v>
      </c>
      <c r="B3178" s="137" t="s">
        <v>10</v>
      </c>
      <c r="C3178" s="137" t="s">
        <v>186</v>
      </c>
      <c r="D3178" s="137" t="s">
        <v>379</v>
      </c>
      <c r="E3178" s="137">
        <v>32764</v>
      </c>
      <c r="F3178" s="137" t="s">
        <v>5</v>
      </c>
      <c r="G3178" s="137" t="s">
        <v>28</v>
      </c>
      <c r="H3178" s="137" t="s">
        <v>368</v>
      </c>
      <c r="I3178" s="137">
        <v>512162258</v>
      </c>
      <c r="J3178" s="137" t="s">
        <v>192</v>
      </c>
      <c r="K3178" s="21">
        <v>46147.5315625</v>
      </c>
      <c r="L3178" s="21">
        <v>46151.532129629632</v>
      </c>
      <c r="M3178" s="137" t="s">
        <v>353</v>
      </c>
      <c r="N3178" s="137" t="s">
        <v>355</v>
      </c>
      <c r="O3178" s="137" t="s">
        <v>35</v>
      </c>
      <c r="P3178" s="137">
        <v>0</v>
      </c>
      <c r="Q3178" s="137" t="s">
        <v>191</v>
      </c>
      <c r="R3178" s="137" t="s">
        <v>342</v>
      </c>
      <c r="S3178" s="137" t="s">
        <v>181</v>
      </c>
    </row>
    <row r="3179" spans="1:19" s="137" customFormat="1">
      <c r="A3179" s="137" t="s">
        <v>186</v>
      </c>
      <c r="B3179" s="137" t="s">
        <v>10</v>
      </c>
      <c r="C3179" s="137" t="s">
        <v>186</v>
      </c>
      <c r="D3179" s="137" t="s">
        <v>379</v>
      </c>
      <c r="E3179" s="137">
        <v>32764</v>
      </c>
      <c r="F3179" s="137" t="s">
        <v>5</v>
      </c>
      <c r="G3179" s="137" t="s">
        <v>28</v>
      </c>
      <c r="H3179" s="137" t="s">
        <v>368</v>
      </c>
      <c r="I3179" s="137">
        <v>512162258</v>
      </c>
      <c r="J3179" s="137" t="s">
        <v>192</v>
      </c>
      <c r="K3179" s="21">
        <v>46147.5315625</v>
      </c>
      <c r="L3179" s="21">
        <v>46151.532129629632</v>
      </c>
      <c r="M3179" s="137" t="s">
        <v>353</v>
      </c>
      <c r="N3179" s="137" t="s">
        <v>356</v>
      </c>
      <c r="O3179" s="137" t="s">
        <v>39</v>
      </c>
      <c r="P3179" s="137">
        <v>0</v>
      </c>
      <c r="Q3179" s="137" t="s">
        <v>191</v>
      </c>
      <c r="R3179" s="137" t="s">
        <v>342</v>
      </c>
      <c r="S3179" s="137" t="s">
        <v>181</v>
      </c>
    </row>
    <row r="3180" spans="1:19" s="137" customFormat="1">
      <c r="A3180" s="137" t="s">
        <v>186</v>
      </c>
      <c r="B3180" s="137" t="s">
        <v>10</v>
      </c>
      <c r="C3180" s="137" t="s">
        <v>186</v>
      </c>
      <c r="D3180" s="137" t="s">
        <v>379</v>
      </c>
      <c r="E3180" s="137">
        <v>32764</v>
      </c>
      <c r="F3180" s="137" t="s">
        <v>5</v>
      </c>
      <c r="G3180" s="137" t="s">
        <v>28</v>
      </c>
      <c r="H3180" s="137" t="s">
        <v>368</v>
      </c>
      <c r="I3180" s="137">
        <v>512162258</v>
      </c>
      <c r="J3180" s="137" t="s">
        <v>192</v>
      </c>
      <c r="K3180" s="21">
        <v>46147.5315625</v>
      </c>
      <c r="L3180" s="21">
        <v>46151.532129629632</v>
      </c>
      <c r="M3180" s="137" t="s">
        <v>353</v>
      </c>
      <c r="N3180" s="137" t="s">
        <v>357</v>
      </c>
      <c r="O3180" s="137" t="s">
        <v>39</v>
      </c>
      <c r="P3180" s="137">
        <v>0</v>
      </c>
      <c r="Q3180" s="137" t="s">
        <v>191</v>
      </c>
      <c r="R3180" s="137" t="s">
        <v>342</v>
      </c>
      <c r="S3180" s="137" t="s">
        <v>181</v>
      </c>
    </row>
    <row r="3181" spans="1:19" s="137" customFormat="1">
      <c r="A3181" s="137" t="s">
        <v>186</v>
      </c>
      <c r="B3181" s="137" t="s">
        <v>10</v>
      </c>
      <c r="C3181" s="137" t="s">
        <v>186</v>
      </c>
      <c r="D3181" s="137" t="s">
        <v>379</v>
      </c>
      <c r="E3181" s="137">
        <v>32764</v>
      </c>
      <c r="F3181" s="137" t="s">
        <v>5</v>
      </c>
      <c r="G3181" s="137" t="s">
        <v>28</v>
      </c>
      <c r="H3181" s="137" t="s">
        <v>368</v>
      </c>
      <c r="I3181" s="137">
        <v>512162258</v>
      </c>
      <c r="J3181" s="137" t="s">
        <v>192</v>
      </c>
      <c r="K3181" s="21">
        <v>46147.5315625</v>
      </c>
      <c r="L3181" s="21">
        <v>46151.532129629632</v>
      </c>
      <c r="M3181" s="137" t="s">
        <v>358</v>
      </c>
      <c r="N3181" s="137" t="s">
        <v>359</v>
      </c>
      <c r="O3181" s="137" t="s">
        <v>39</v>
      </c>
      <c r="P3181" s="137">
        <v>0</v>
      </c>
      <c r="Q3181" s="137" t="s">
        <v>191</v>
      </c>
      <c r="R3181" s="137" t="s">
        <v>342</v>
      </c>
      <c r="S3181" s="137" t="s">
        <v>181</v>
      </c>
    </row>
    <row r="3182" spans="1:19" s="137" customFormat="1">
      <c r="A3182" s="137" t="s">
        <v>186</v>
      </c>
      <c r="B3182" s="137" t="s">
        <v>10</v>
      </c>
      <c r="C3182" s="137" t="s">
        <v>186</v>
      </c>
      <c r="D3182" s="137" t="s">
        <v>379</v>
      </c>
      <c r="E3182" s="137">
        <v>32764</v>
      </c>
      <c r="F3182" s="137" t="s">
        <v>5</v>
      </c>
      <c r="G3182" s="137" t="s">
        <v>28</v>
      </c>
      <c r="H3182" s="137" t="s">
        <v>368</v>
      </c>
      <c r="I3182" s="137">
        <v>512162258</v>
      </c>
      <c r="J3182" s="137" t="s">
        <v>192</v>
      </c>
      <c r="K3182" s="21">
        <v>46147.5315625</v>
      </c>
      <c r="L3182" s="21">
        <v>46151.532129629632</v>
      </c>
      <c r="M3182" s="137" t="s">
        <v>358</v>
      </c>
      <c r="N3182" s="137" t="s">
        <v>360</v>
      </c>
      <c r="O3182" s="137" t="s">
        <v>35</v>
      </c>
      <c r="P3182" s="137">
        <v>0</v>
      </c>
      <c r="Q3182" s="137" t="s">
        <v>191</v>
      </c>
      <c r="R3182" s="137" t="s">
        <v>342</v>
      </c>
      <c r="S3182" s="137" t="s">
        <v>181</v>
      </c>
    </row>
    <row r="3183" spans="1:19" s="137" customFormat="1">
      <c r="A3183" s="137" t="s">
        <v>186</v>
      </c>
      <c r="B3183" s="137" t="s">
        <v>10</v>
      </c>
      <c r="C3183" s="137" t="s">
        <v>186</v>
      </c>
      <c r="D3183" s="137" t="s">
        <v>379</v>
      </c>
      <c r="E3183" s="137">
        <v>32764</v>
      </c>
      <c r="F3183" s="137" t="s">
        <v>5</v>
      </c>
      <c r="G3183" s="137" t="s">
        <v>28</v>
      </c>
      <c r="H3183" s="137" t="s">
        <v>368</v>
      </c>
      <c r="I3183" s="137">
        <v>512162258</v>
      </c>
      <c r="J3183" s="137" t="s">
        <v>192</v>
      </c>
      <c r="K3183" s="21">
        <v>46147.5315625</v>
      </c>
      <c r="L3183" s="21">
        <v>46151.532129629632</v>
      </c>
      <c r="M3183" s="137" t="s">
        <v>358</v>
      </c>
      <c r="N3183" s="137" t="s">
        <v>361</v>
      </c>
      <c r="O3183" s="137" t="s">
        <v>41</v>
      </c>
      <c r="P3183" s="137">
        <v>0</v>
      </c>
      <c r="Q3183" s="137" t="s">
        <v>191</v>
      </c>
      <c r="R3183" s="137" t="s">
        <v>342</v>
      </c>
      <c r="S3183" s="137" t="s">
        <v>181</v>
      </c>
    </row>
    <row r="3184" spans="1:19" s="137" customFormat="1">
      <c r="A3184" s="137" t="s">
        <v>186</v>
      </c>
      <c r="B3184" s="137" t="s">
        <v>10</v>
      </c>
      <c r="C3184" s="137" t="s">
        <v>186</v>
      </c>
      <c r="D3184" s="137" t="s">
        <v>379</v>
      </c>
      <c r="E3184" s="137">
        <v>32764</v>
      </c>
      <c r="F3184" s="137" t="s">
        <v>5</v>
      </c>
      <c r="G3184" s="137" t="s">
        <v>28</v>
      </c>
      <c r="H3184" s="137" t="s">
        <v>368</v>
      </c>
      <c r="I3184" s="137">
        <v>512162258</v>
      </c>
      <c r="J3184" s="137" t="s">
        <v>192</v>
      </c>
      <c r="K3184" s="21">
        <v>46147.5315625</v>
      </c>
      <c r="L3184" s="21">
        <v>46151.532129629632</v>
      </c>
      <c r="M3184" s="137" t="s">
        <v>362</v>
      </c>
      <c r="N3184" s="137" t="s">
        <v>363</v>
      </c>
      <c r="O3184" s="137" t="s">
        <v>37</v>
      </c>
      <c r="P3184" s="137">
        <v>0</v>
      </c>
      <c r="Q3184" s="137" t="s">
        <v>191</v>
      </c>
      <c r="R3184" s="137" t="s">
        <v>342</v>
      </c>
      <c r="S3184" s="137" t="s">
        <v>181</v>
      </c>
    </row>
    <row r="3185" spans="1:19" s="137" customFormat="1">
      <c r="A3185" s="137" t="s">
        <v>186</v>
      </c>
      <c r="B3185" s="137" t="s">
        <v>10</v>
      </c>
      <c r="C3185" s="137" t="s">
        <v>186</v>
      </c>
      <c r="D3185" s="137" t="s">
        <v>379</v>
      </c>
      <c r="E3185" s="137">
        <v>32764</v>
      </c>
      <c r="F3185" s="137" t="s">
        <v>5</v>
      </c>
      <c r="G3185" s="137" t="s">
        <v>28</v>
      </c>
      <c r="H3185" s="137" t="s">
        <v>368</v>
      </c>
      <c r="I3185" s="137">
        <v>512162258</v>
      </c>
      <c r="J3185" s="137" t="s">
        <v>192</v>
      </c>
      <c r="K3185" s="21">
        <v>46147.5315625</v>
      </c>
      <c r="L3185" s="21">
        <v>46151.532129629632</v>
      </c>
      <c r="M3185" s="137" t="s">
        <v>364</v>
      </c>
      <c r="N3185" s="137" t="s">
        <v>365</v>
      </c>
      <c r="O3185" s="137" t="s">
        <v>35</v>
      </c>
      <c r="P3185" s="137">
        <v>0</v>
      </c>
      <c r="Q3185" s="137" t="s">
        <v>191</v>
      </c>
      <c r="R3185" s="137" t="s">
        <v>342</v>
      </c>
      <c r="S3185" s="137" t="s">
        <v>181</v>
      </c>
    </row>
    <row r="3186" spans="1:19" s="137" customFormat="1">
      <c r="A3186" s="137" t="s">
        <v>186</v>
      </c>
      <c r="B3186" s="137" t="s">
        <v>10</v>
      </c>
      <c r="C3186" s="137" t="s">
        <v>186</v>
      </c>
      <c r="D3186" s="137" t="s">
        <v>379</v>
      </c>
      <c r="E3186" s="137">
        <v>32764</v>
      </c>
      <c r="F3186" s="137" t="s">
        <v>5</v>
      </c>
      <c r="G3186" s="137" t="s">
        <v>28</v>
      </c>
      <c r="H3186" s="137" t="s">
        <v>368</v>
      </c>
      <c r="I3186" s="137">
        <v>512162258</v>
      </c>
      <c r="J3186" s="137" t="s">
        <v>192</v>
      </c>
      <c r="K3186" s="21">
        <v>46147.5315625</v>
      </c>
      <c r="L3186" s="21">
        <v>46151.532129629632</v>
      </c>
      <c r="M3186" s="137" t="s">
        <v>364</v>
      </c>
      <c r="N3186" s="137" t="s">
        <v>366</v>
      </c>
      <c r="O3186" s="137" t="s">
        <v>35</v>
      </c>
      <c r="P3186" s="137">
        <v>0</v>
      </c>
      <c r="Q3186" s="137" t="s">
        <v>191</v>
      </c>
      <c r="R3186" s="137" t="s">
        <v>342</v>
      </c>
      <c r="S3186" s="137" t="s">
        <v>181</v>
      </c>
    </row>
    <row r="3187" spans="1:19" s="137" customFormat="1">
      <c r="A3187" s="137" t="s">
        <v>186</v>
      </c>
      <c r="B3187" s="137" t="s">
        <v>10</v>
      </c>
      <c r="C3187" s="137" t="s">
        <v>186</v>
      </c>
      <c r="D3187" s="137" t="s">
        <v>379</v>
      </c>
      <c r="E3187" s="137">
        <v>32764</v>
      </c>
      <c r="F3187" s="137" t="s">
        <v>5</v>
      </c>
      <c r="G3187" s="137" t="s">
        <v>28</v>
      </c>
      <c r="H3187" s="137" t="s">
        <v>368</v>
      </c>
      <c r="I3187" s="137">
        <v>512162258</v>
      </c>
      <c r="J3187" s="137" t="s">
        <v>192</v>
      </c>
      <c r="K3187" s="21">
        <v>46147.5315625</v>
      </c>
      <c r="L3187" s="21">
        <v>46151.532129629632</v>
      </c>
      <c r="M3187" s="137" t="s">
        <v>364</v>
      </c>
      <c r="N3187" s="137" t="s">
        <v>367</v>
      </c>
      <c r="O3187" s="137" t="s">
        <v>41</v>
      </c>
      <c r="P3187" s="137">
        <v>0</v>
      </c>
      <c r="Q3187" s="137" t="s">
        <v>191</v>
      </c>
      <c r="R3187" s="137" t="s">
        <v>342</v>
      </c>
      <c r="S3187" s="137" t="s">
        <v>181</v>
      </c>
    </row>
    <row r="3188" spans="1:19" s="137" customFormat="1">
      <c r="A3188" s="137" t="s">
        <v>186</v>
      </c>
      <c r="B3188" s="137" t="s">
        <v>120</v>
      </c>
      <c r="C3188" s="137" t="s">
        <v>186</v>
      </c>
      <c r="D3188" s="137" t="s">
        <v>376</v>
      </c>
      <c r="E3188" s="137">
        <v>31401</v>
      </c>
      <c r="F3188" s="137" t="s">
        <v>198</v>
      </c>
      <c r="G3188" s="137" t="s">
        <v>28</v>
      </c>
      <c r="H3188" s="137" t="s">
        <v>368</v>
      </c>
      <c r="I3188" s="137">
        <v>512128423</v>
      </c>
      <c r="J3188" s="137" t="s">
        <v>192</v>
      </c>
      <c r="K3188" s="21">
        <v>46150.57371527778</v>
      </c>
      <c r="L3188" s="21">
        <v>46151.536793981482</v>
      </c>
      <c r="M3188" s="137" t="s">
        <v>287</v>
      </c>
      <c r="N3188" s="137" t="s">
        <v>287</v>
      </c>
      <c r="O3188" s="137" t="s">
        <v>35</v>
      </c>
      <c r="P3188" s="137">
        <v>0</v>
      </c>
      <c r="Q3188" s="137" t="s">
        <v>191</v>
      </c>
      <c r="R3188" s="137" t="s">
        <v>342</v>
      </c>
    </row>
    <row r="3189" spans="1:19" s="137" customFormat="1">
      <c r="A3189" s="137" t="s">
        <v>186</v>
      </c>
      <c r="B3189" s="137" t="s">
        <v>120</v>
      </c>
      <c r="C3189" s="137" t="s">
        <v>186</v>
      </c>
      <c r="D3189" s="137" t="s">
        <v>376</v>
      </c>
      <c r="E3189" s="137">
        <v>31401</v>
      </c>
      <c r="F3189" s="137" t="s">
        <v>198</v>
      </c>
      <c r="G3189" s="137" t="s">
        <v>28</v>
      </c>
      <c r="H3189" s="137" t="s">
        <v>368</v>
      </c>
      <c r="I3189" s="137">
        <v>512128423</v>
      </c>
      <c r="J3189" s="137" t="s">
        <v>192</v>
      </c>
      <c r="K3189" s="21">
        <v>46150.57371527778</v>
      </c>
      <c r="L3189" s="21">
        <v>46151.536793981482</v>
      </c>
      <c r="M3189" s="137" t="s">
        <v>343</v>
      </c>
      <c r="N3189" s="137" t="s">
        <v>288</v>
      </c>
      <c r="O3189" s="137" t="s">
        <v>39</v>
      </c>
      <c r="P3189" s="137">
        <v>0</v>
      </c>
      <c r="Q3189" s="137" t="s">
        <v>191</v>
      </c>
      <c r="R3189" s="137" t="s">
        <v>342</v>
      </c>
    </row>
    <row r="3190" spans="1:19" s="137" customFormat="1">
      <c r="A3190" s="137" t="s">
        <v>186</v>
      </c>
      <c r="B3190" s="137" t="s">
        <v>120</v>
      </c>
      <c r="C3190" s="137" t="s">
        <v>186</v>
      </c>
      <c r="D3190" s="137" t="s">
        <v>376</v>
      </c>
      <c r="E3190" s="137">
        <v>31401</v>
      </c>
      <c r="F3190" s="137" t="s">
        <v>198</v>
      </c>
      <c r="G3190" s="137" t="s">
        <v>28</v>
      </c>
      <c r="H3190" s="137" t="s">
        <v>368</v>
      </c>
      <c r="I3190" s="137">
        <v>512128423</v>
      </c>
      <c r="J3190" s="137" t="s">
        <v>192</v>
      </c>
      <c r="K3190" s="21">
        <v>46150.57371527778</v>
      </c>
      <c r="L3190" s="21">
        <v>46151.536793981482</v>
      </c>
      <c r="M3190" s="137" t="s">
        <v>343</v>
      </c>
      <c r="N3190" s="137" t="s">
        <v>193</v>
      </c>
      <c r="O3190" s="137" t="s">
        <v>35</v>
      </c>
      <c r="P3190" s="137">
        <v>0</v>
      </c>
      <c r="Q3190" s="137" t="s">
        <v>191</v>
      </c>
      <c r="R3190" s="137" t="s">
        <v>342</v>
      </c>
    </row>
    <row r="3191" spans="1:19" s="137" customFormat="1">
      <c r="A3191" s="137" t="s">
        <v>186</v>
      </c>
      <c r="B3191" s="137" t="s">
        <v>120</v>
      </c>
      <c r="C3191" s="137" t="s">
        <v>186</v>
      </c>
      <c r="D3191" s="137" t="s">
        <v>376</v>
      </c>
      <c r="E3191" s="137">
        <v>31401</v>
      </c>
      <c r="F3191" s="137" t="s">
        <v>198</v>
      </c>
      <c r="G3191" s="137" t="s">
        <v>28</v>
      </c>
      <c r="H3191" s="137" t="s">
        <v>368</v>
      </c>
      <c r="I3191" s="137">
        <v>512128423</v>
      </c>
      <c r="J3191" s="137" t="s">
        <v>192</v>
      </c>
      <c r="K3191" s="21">
        <v>46150.57371527778</v>
      </c>
      <c r="L3191" s="21">
        <v>46151.536793981482</v>
      </c>
      <c r="M3191" s="137" t="s">
        <v>344</v>
      </c>
      <c r="N3191" s="137" t="s">
        <v>345</v>
      </c>
      <c r="O3191" s="137" t="s">
        <v>39</v>
      </c>
      <c r="P3191" s="137">
        <v>0</v>
      </c>
      <c r="Q3191" s="137" t="s">
        <v>191</v>
      </c>
      <c r="R3191" s="137" t="s">
        <v>342</v>
      </c>
    </row>
    <row r="3192" spans="1:19" s="137" customFormat="1">
      <c r="A3192" s="137" t="s">
        <v>186</v>
      </c>
      <c r="B3192" s="137" t="s">
        <v>120</v>
      </c>
      <c r="C3192" s="137" t="s">
        <v>186</v>
      </c>
      <c r="D3192" s="137" t="s">
        <v>376</v>
      </c>
      <c r="E3192" s="137">
        <v>31401</v>
      </c>
      <c r="F3192" s="137" t="s">
        <v>198</v>
      </c>
      <c r="G3192" s="137" t="s">
        <v>28</v>
      </c>
      <c r="H3192" s="137" t="s">
        <v>368</v>
      </c>
      <c r="I3192" s="137">
        <v>512128423</v>
      </c>
      <c r="J3192" s="137" t="s">
        <v>192</v>
      </c>
      <c r="K3192" s="21">
        <v>46150.57371527778</v>
      </c>
      <c r="L3192" s="21">
        <v>46151.536793981482</v>
      </c>
      <c r="M3192" s="137" t="s">
        <v>344</v>
      </c>
      <c r="N3192" s="137" t="s">
        <v>346</v>
      </c>
      <c r="O3192" s="137" t="s">
        <v>39</v>
      </c>
      <c r="P3192" s="137">
        <v>0</v>
      </c>
      <c r="Q3192" s="137" t="s">
        <v>191</v>
      </c>
      <c r="R3192" s="137" t="s">
        <v>342</v>
      </c>
    </row>
    <row r="3193" spans="1:19" s="137" customFormat="1">
      <c r="A3193" s="137" t="s">
        <v>186</v>
      </c>
      <c r="B3193" s="137" t="s">
        <v>120</v>
      </c>
      <c r="C3193" s="137" t="s">
        <v>186</v>
      </c>
      <c r="D3193" s="137" t="s">
        <v>376</v>
      </c>
      <c r="E3193" s="137">
        <v>31401</v>
      </c>
      <c r="F3193" s="137" t="s">
        <v>198</v>
      </c>
      <c r="G3193" s="137" t="s">
        <v>28</v>
      </c>
      <c r="H3193" s="137" t="s">
        <v>368</v>
      </c>
      <c r="I3193" s="137">
        <v>512128423</v>
      </c>
      <c r="J3193" s="137" t="s">
        <v>192</v>
      </c>
      <c r="K3193" s="21">
        <v>46150.57371527778</v>
      </c>
      <c r="L3193" s="21">
        <v>46151.536793981482</v>
      </c>
      <c r="M3193" s="137" t="s">
        <v>347</v>
      </c>
      <c r="N3193" s="137" t="s">
        <v>348</v>
      </c>
      <c r="O3193" s="137" t="s">
        <v>41</v>
      </c>
      <c r="P3193" s="137">
        <v>0</v>
      </c>
      <c r="Q3193" s="137" t="s">
        <v>191</v>
      </c>
      <c r="R3193" s="137" t="s">
        <v>342</v>
      </c>
    </row>
    <row r="3194" spans="1:19" s="137" customFormat="1">
      <c r="A3194" s="137" t="s">
        <v>186</v>
      </c>
      <c r="B3194" s="137" t="s">
        <v>120</v>
      </c>
      <c r="C3194" s="137" t="s">
        <v>186</v>
      </c>
      <c r="D3194" s="137" t="s">
        <v>376</v>
      </c>
      <c r="E3194" s="137">
        <v>31401</v>
      </c>
      <c r="F3194" s="137" t="s">
        <v>198</v>
      </c>
      <c r="G3194" s="137" t="s">
        <v>28</v>
      </c>
      <c r="H3194" s="137" t="s">
        <v>368</v>
      </c>
      <c r="I3194" s="137">
        <v>512128423</v>
      </c>
      <c r="J3194" s="137" t="s">
        <v>192</v>
      </c>
      <c r="K3194" s="21">
        <v>46150.57371527778</v>
      </c>
      <c r="L3194" s="21">
        <v>46151.536793981482</v>
      </c>
      <c r="M3194" s="137" t="s">
        <v>347</v>
      </c>
      <c r="N3194" s="137" t="s">
        <v>349</v>
      </c>
      <c r="O3194" s="137" t="s">
        <v>39</v>
      </c>
      <c r="P3194" s="137">
        <v>0</v>
      </c>
      <c r="Q3194" s="137" t="s">
        <v>191</v>
      </c>
      <c r="R3194" s="137" t="s">
        <v>342</v>
      </c>
    </row>
    <row r="3195" spans="1:19" s="137" customFormat="1">
      <c r="A3195" s="137" t="s">
        <v>186</v>
      </c>
      <c r="B3195" s="137" t="s">
        <v>120</v>
      </c>
      <c r="C3195" s="137" t="s">
        <v>186</v>
      </c>
      <c r="D3195" s="137" t="s">
        <v>376</v>
      </c>
      <c r="E3195" s="137">
        <v>31401</v>
      </c>
      <c r="F3195" s="137" t="s">
        <v>198</v>
      </c>
      <c r="G3195" s="137" t="s">
        <v>28</v>
      </c>
      <c r="H3195" s="137" t="s">
        <v>368</v>
      </c>
      <c r="I3195" s="137">
        <v>512128423</v>
      </c>
      <c r="J3195" s="137" t="s">
        <v>192</v>
      </c>
      <c r="K3195" s="21">
        <v>46150.57371527778</v>
      </c>
      <c r="L3195" s="21">
        <v>46151.536793981482</v>
      </c>
      <c r="M3195" s="137" t="s">
        <v>347</v>
      </c>
      <c r="N3195" s="137" t="s">
        <v>329</v>
      </c>
      <c r="O3195" s="137" t="s">
        <v>35</v>
      </c>
      <c r="P3195" s="137">
        <v>0</v>
      </c>
      <c r="Q3195" s="137" t="s">
        <v>191</v>
      </c>
      <c r="R3195" s="137" t="s">
        <v>342</v>
      </c>
    </row>
    <row r="3196" spans="1:19" s="137" customFormat="1">
      <c r="A3196" s="137" t="s">
        <v>186</v>
      </c>
      <c r="B3196" s="137" t="s">
        <v>120</v>
      </c>
      <c r="C3196" s="137" t="s">
        <v>186</v>
      </c>
      <c r="D3196" s="137" t="s">
        <v>376</v>
      </c>
      <c r="E3196" s="137">
        <v>31401</v>
      </c>
      <c r="F3196" s="137" t="s">
        <v>198</v>
      </c>
      <c r="G3196" s="137" t="s">
        <v>28</v>
      </c>
      <c r="H3196" s="137" t="s">
        <v>368</v>
      </c>
      <c r="I3196" s="137">
        <v>512128423</v>
      </c>
      <c r="J3196" s="137" t="s">
        <v>192</v>
      </c>
      <c r="K3196" s="21">
        <v>46150.57371527778</v>
      </c>
      <c r="L3196" s="21">
        <v>46151.536793981482</v>
      </c>
      <c r="M3196" s="137" t="s">
        <v>347</v>
      </c>
      <c r="N3196" s="137" t="s">
        <v>194</v>
      </c>
      <c r="O3196" s="137" t="s">
        <v>41</v>
      </c>
      <c r="P3196" s="137">
        <v>0</v>
      </c>
      <c r="Q3196" s="137" t="s">
        <v>191</v>
      </c>
      <c r="R3196" s="137" t="s">
        <v>342</v>
      </c>
    </row>
    <row r="3197" spans="1:19" s="137" customFormat="1">
      <c r="A3197" s="137" t="s">
        <v>186</v>
      </c>
      <c r="B3197" s="137" t="s">
        <v>120</v>
      </c>
      <c r="C3197" s="137" t="s">
        <v>186</v>
      </c>
      <c r="D3197" s="137" t="s">
        <v>376</v>
      </c>
      <c r="E3197" s="137">
        <v>31401</v>
      </c>
      <c r="F3197" s="137" t="s">
        <v>198</v>
      </c>
      <c r="G3197" s="137" t="s">
        <v>28</v>
      </c>
      <c r="H3197" s="137" t="s">
        <v>368</v>
      </c>
      <c r="I3197" s="137">
        <v>512128423</v>
      </c>
      <c r="J3197" s="137" t="s">
        <v>192</v>
      </c>
      <c r="K3197" s="21">
        <v>46150.57371527778</v>
      </c>
      <c r="L3197" s="21">
        <v>46151.536793981482</v>
      </c>
      <c r="M3197" s="137" t="s">
        <v>347</v>
      </c>
      <c r="N3197" s="137" t="s">
        <v>350</v>
      </c>
      <c r="O3197" s="137" t="s">
        <v>39</v>
      </c>
      <c r="P3197" s="137">
        <v>0</v>
      </c>
      <c r="Q3197" s="137" t="s">
        <v>191</v>
      </c>
      <c r="R3197" s="137" t="s">
        <v>342</v>
      </c>
    </row>
    <row r="3198" spans="1:19" s="137" customFormat="1">
      <c r="A3198" s="137" t="s">
        <v>186</v>
      </c>
      <c r="B3198" s="137" t="s">
        <v>120</v>
      </c>
      <c r="C3198" s="137" t="s">
        <v>186</v>
      </c>
      <c r="D3198" s="137" t="s">
        <v>376</v>
      </c>
      <c r="E3198" s="137">
        <v>31401</v>
      </c>
      <c r="F3198" s="137" t="s">
        <v>198</v>
      </c>
      <c r="G3198" s="137" t="s">
        <v>28</v>
      </c>
      <c r="H3198" s="137" t="s">
        <v>368</v>
      </c>
      <c r="I3198" s="137">
        <v>512128423</v>
      </c>
      <c r="J3198" s="137" t="s">
        <v>192</v>
      </c>
      <c r="K3198" s="21">
        <v>46150.57371527778</v>
      </c>
      <c r="L3198" s="21">
        <v>46151.536793981482</v>
      </c>
      <c r="M3198" s="137" t="s">
        <v>347</v>
      </c>
      <c r="N3198" s="137" t="s">
        <v>195</v>
      </c>
      <c r="O3198" s="137" t="s">
        <v>41</v>
      </c>
      <c r="P3198" s="137">
        <v>0</v>
      </c>
      <c r="Q3198" s="137" t="s">
        <v>191</v>
      </c>
      <c r="R3198" s="137" t="s">
        <v>342</v>
      </c>
    </row>
    <row r="3199" spans="1:19" s="137" customFormat="1">
      <c r="A3199" s="137" t="s">
        <v>186</v>
      </c>
      <c r="B3199" s="137" t="s">
        <v>120</v>
      </c>
      <c r="C3199" s="137" t="s">
        <v>186</v>
      </c>
      <c r="D3199" s="137" t="s">
        <v>376</v>
      </c>
      <c r="E3199" s="137">
        <v>31401</v>
      </c>
      <c r="F3199" s="137" t="s">
        <v>198</v>
      </c>
      <c r="G3199" s="137" t="s">
        <v>28</v>
      </c>
      <c r="H3199" s="137" t="s">
        <v>368</v>
      </c>
      <c r="I3199" s="137">
        <v>512128423</v>
      </c>
      <c r="J3199" s="137" t="s">
        <v>192</v>
      </c>
      <c r="K3199" s="21">
        <v>46150.57371527778</v>
      </c>
      <c r="L3199" s="21">
        <v>46151.536793981482</v>
      </c>
      <c r="M3199" s="137" t="s">
        <v>347</v>
      </c>
      <c r="N3199" s="137" t="s">
        <v>351</v>
      </c>
      <c r="O3199" s="137" t="s">
        <v>35</v>
      </c>
      <c r="P3199" s="137">
        <v>0</v>
      </c>
      <c r="Q3199" s="137" t="s">
        <v>191</v>
      </c>
      <c r="R3199" s="137" t="s">
        <v>342</v>
      </c>
    </row>
    <row r="3200" spans="1:19" s="137" customFormat="1">
      <c r="A3200" s="137" t="s">
        <v>186</v>
      </c>
      <c r="B3200" s="137" t="s">
        <v>120</v>
      </c>
      <c r="C3200" s="137" t="s">
        <v>186</v>
      </c>
      <c r="D3200" s="137" t="s">
        <v>376</v>
      </c>
      <c r="E3200" s="137">
        <v>31401</v>
      </c>
      <c r="F3200" s="137" t="s">
        <v>198</v>
      </c>
      <c r="G3200" s="137" t="s">
        <v>28</v>
      </c>
      <c r="H3200" s="137" t="s">
        <v>368</v>
      </c>
      <c r="I3200" s="137">
        <v>512128423</v>
      </c>
      <c r="J3200" s="137" t="s">
        <v>192</v>
      </c>
      <c r="K3200" s="21">
        <v>46150.57371527778</v>
      </c>
      <c r="L3200" s="21">
        <v>46151.536793981482</v>
      </c>
      <c r="M3200" s="137" t="s">
        <v>347</v>
      </c>
      <c r="N3200" s="137" t="s">
        <v>196</v>
      </c>
      <c r="O3200" s="137" t="s">
        <v>41</v>
      </c>
      <c r="P3200" s="137">
        <v>0</v>
      </c>
      <c r="Q3200" s="137" t="s">
        <v>191</v>
      </c>
      <c r="R3200" s="137" t="s">
        <v>342</v>
      </c>
    </row>
    <row r="3201" spans="1:19" s="137" customFormat="1">
      <c r="A3201" s="137" t="s">
        <v>186</v>
      </c>
      <c r="B3201" s="137" t="s">
        <v>120</v>
      </c>
      <c r="C3201" s="137" t="s">
        <v>186</v>
      </c>
      <c r="D3201" s="137" t="s">
        <v>376</v>
      </c>
      <c r="E3201" s="137">
        <v>31401</v>
      </c>
      <c r="F3201" s="137" t="s">
        <v>198</v>
      </c>
      <c r="G3201" s="137" t="s">
        <v>28</v>
      </c>
      <c r="H3201" s="137" t="s">
        <v>368</v>
      </c>
      <c r="I3201" s="137">
        <v>512128423</v>
      </c>
      <c r="J3201" s="137" t="s">
        <v>192</v>
      </c>
      <c r="K3201" s="21">
        <v>46150.57371527778</v>
      </c>
      <c r="L3201" s="21">
        <v>46151.536793981482</v>
      </c>
      <c r="M3201" s="137" t="s">
        <v>352</v>
      </c>
      <c r="N3201" s="137" t="s">
        <v>352</v>
      </c>
      <c r="O3201" s="137" t="s">
        <v>35</v>
      </c>
      <c r="P3201" s="137">
        <v>0</v>
      </c>
      <c r="Q3201" s="137" t="s">
        <v>191</v>
      </c>
      <c r="R3201" s="137" t="s">
        <v>342</v>
      </c>
    </row>
    <row r="3202" spans="1:19" s="137" customFormat="1">
      <c r="A3202" s="137" t="s">
        <v>186</v>
      </c>
      <c r="B3202" s="137" t="s">
        <v>120</v>
      </c>
      <c r="C3202" s="137" t="s">
        <v>186</v>
      </c>
      <c r="D3202" s="137" t="s">
        <v>376</v>
      </c>
      <c r="E3202" s="137">
        <v>31401</v>
      </c>
      <c r="F3202" s="137" t="s">
        <v>198</v>
      </c>
      <c r="G3202" s="137" t="s">
        <v>28</v>
      </c>
      <c r="H3202" s="137" t="s">
        <v>368</v>
      </c>
      <c r="I3202" s="137">
        <v>512128423</v>
      </c>
      <c r="J3202" s="137" t="s">
        <v>192</v>
      </c>
      <c r="K3202" s="21">
        <v>46150.57371527778</v>
      </c>
      <c r="L3202" s="21">
        <v>46151.536793981482</v>
      </c>
      <c r="M3202" s="137" t="s">
        <v>353</v>
      </c>
      <c r="N3202" s="137" t="s">
        <v>197</v>
      </c>
      <c r="O3202" s="137" t="s">
        <v>41</v>
      </c>
      <c r="P3202" s="137">
        <v>0</v>
      </c>
      <c r="Q3202" s="137" t="s">
        <v>191</v>
      </c>
      <c r="R3202" s="137" t="s">
        <v>342</v>
      </c>
    </row>
    <row r="3203" spans="1:19" s="137" customFormat="1">
      <c r="A3203" s="137" t="s">
        <v>186</v>
      </c>
      <c r="B3203" s="137" t="s">
        <v>120</v>
      </c>
      <c r="C3203" s="137" t="s">
        <v>186</v>
      </c>
      <c r="D3203" s="137" t="s">
        <v>376</v>
      </c>
      <c r="E3203" s="137">
        <v>31401</v>
      </c>
      <c r="F3203" s="137" t="s">
        <v>198</v>
      </c>
      <c r="G3203" s="137" t="s">
        <v>28</v>
      </c>
      <c r="H3203" s="137" t="s">
        <v>368</v>
      </c>
      <c r="I3203" s="137">
        <v>512128423</v>
      </c>
      <c r="J3203" s="137" t="s">
        <v>192</v>
      </c>
      <c r="K3203" s="21">
        <v>46150.57371527778</v>
      </c>
      <c r="L3203" s="21">
        <v>46151.536793981482</v>
      </c>
      <c r="M3203" s="137" t="s">
        <v>353</v>
      </c>
      <c r="N3203" s="137" t="s">
        <v>330</v>
      </c>
      <c r="O3203" s="137" t="s">
        <v>41</v>
      </c>
      <c r="P3203" s="137">
        <v>0</v>
      </c>
      <c r="Q3203" s="137" t="s">
        <v>191</v>
      </c>
      <c r="R3203" s="137" t="s">
        <v>342</v>
      </c>
    </row>
    <row r="3204" spans="1:19" s="137" customFormat="1">
      <c r="A3204" s="137" t="s">
        <v>186</v>
      </c>
      <c r="B3204" s="137" t="s">
        <v>120</v>
      </c>
      <c r="C3204" s="137" t="s">
        <v>186</v>
      </c>
      <c r="D3204" s="137" t="s">
        <v>376</v>
      </c>
      <c r="E3204" s="137">
        <v>31401</v>
      </c>
      <c r="F3204" s="137" t="s">
        <v>198</v>
      </c>
      <c r="G3204" s="137" t="s">
        <v>28</v>
      </c>
      <c r="H3204" s="137" t="s">
        <v>368</v>
      </c>
      <c r="I3204" s="137">
        <v>512128423</v>
      </c>
      <c r="J3204" s="137" t="s">
        <v>192</v>
      </c>
      <c r="K3204" s="21">
        <v>46150.57371527778</v>
      </c>
      <c r="L3204" s="21">
        <v>46151.536793981482</v>
      </c>
      <c r="M3204" s="137" t="s">
        <v>353</v>
      </c>
      <c r="N3204" s="137" t="s">
        <v>354</v>
      </c>
      <c r="O3204" s="137" t="s">
        <v>39</v>
      </c>
      <c r="P3204" s="137">
        <v>0</v>
      </c>
      <c r="Q3204" s="137" t="s">
        <v>191</v>
      </c>
      <c r="R3204" s="137" t="s">
        <v>342</v>
      </c>
    </row>
    <row r="3205" spans="1:19" s="137" customFormat="1">
      <c r="A3205" s="137" t="s">
        <v>186</v>
      </c>
      <c r="B3205" s="137" t="s">
        <v>120</v>
      </c>
      <c r="C3205" s="137" t="s">
        <v>186</v>
      </c>
      <c r="D3205" s="137" t="s">
        <v>376</v>
      </c>
      <c r="E3205" s="137">
        <v>31401</v>
      </c>
      <c r="F3205" s="137" t="s">
        <v>198</v>
      </c>
      <c r="G3205" s="137" t="s">
        <v>28</v>
      </c>
      <c r="H3205" s="137" t="s">
        <v>368</v>
      </c>
      <c r="I3205" s="137">
        <v>512128423</v>
      </c>
      <c r="J3205" s="137" t="s">
        <v>192</v>
      </c>
      <c r="K3205" s="21">
        <v>46150.57371527778</v>
      </c>
      <c r="L3205" s="21">
        <v>46151.536793981482</v>
      </c>
      <c r="M3205" s="137" t="s">
        <v>353</v>
      </c>
      <c r="N3205" s="137" t="s">
        <v>355</v>
      </c>
      <c r="O3205" s="137" t="s">
        <v>35</v>
      </c>
      <c r="P3205" s="137">
        <v>0</v>
      </c>
      <c r="Q3205" s="137" t="s">
        <v>191</v>
      </c>
      <c r="R3205" s="137" t="s">
        <v>342</v>
      </c>
    </row>
    <row r="3206" spans="1:19" s="137" customFormat="1">
      <c r="A3206" s="137" t="s">
        <v>186</v>
      </c>
      <c r="B3206" s="137" t="s">
        <v>120</v>
      </c>
      <c r="C3206" s="137" t="s">
        <v>186</v>
      </c>
      <c r="D3206" s="137" t="s">
        <v>376</v>
      </c>
      <c r="E3206" s="137">
        <v>31401</v>
      </c>
      <c r="F3206" s="137" t="s">
        <v>198</v>
      </c>
      <c r="G3206" s="137" t="s">
        <v>28</v>
      </c>
      <c r="H3206" s="137" t="s">
        <v>368</v>
      </c>
      <c r="I3206" s="137">
        <v>512128423</v>
      </c>
      <c r="J3206" s="137" t="s">
        <v>192</v>
      </c>
      <c r="K3206" s="21">
        <v>46150.57371527778</v>
      </c>
      <c r="L3206" s="21">
        <v>46151.536793981482</v>
      </c>
      <c r="M3206" s="137" t="s">
        <v>353</v>
      </c>
      <c r="N3206" s="137" t="s">
        <v>356</v>
      </c>
      <c r="O3206" s="137" t="s">
        <v>39</v>
      </c>
      <c r="P3206" s="137">
        <v>0</v>
      </c>
      <c r="Q3206" s="137" t="s">
        <v>191</v>
      </c>
      <c r="R3206" s="137" t="s">
        <v>342</v>
      </c>
    </row>
    <row r="3207" spans="1:19" s="137" customFormat="1">
      <c r="A3207" s="137" t="s">
        <v>186</v>
      </c>
      <c r="B3207" s="137" t="s">
        <v>120</v>
      </c>
      <c r="C3207" s="137" t="s">
        <v>186</v>
      </c>
      <c r="D3207" s="137" t="s">
        <v>376</v>
      </c>
      <c r="E3207" s="137">
        <v>31401</v>
      </c>
      <c r="F3207" s="137" t="s">
        <v>198</v>
      </c>
      <c r="G3207" s="137" t="s">
        <v>28</v>
      </c>
      <c r="H3207" s="137" t="s">
        <v>368</v>
      </c>
      <c r="I3207" s="137">
        <v>512128423</v>
      </c>
      <c r="J3207" s="137" t="s">
        <v>192</v>
      </c>
      <c r="K3207" s="21">
        <v>46150.57371527778</v>
      </c>
      <c r="L3207" s="21">
        <v>46151.536793981482</v>
      </c>
      <c r="M3207" s="137" t="s">
        <v>353</v>
      </c>
      <c r="N3207" s="137" t="s">
        <v>357</v>
      </c>
      <c r="O3207" s="137" t="s">
        <v>39</v>
      </c>
      <c r="P3207" s="137">
        <v>0</v>
      </c>
      <c r="Q3207" s="137" t="s">
        <v>191</v>
      </c>
      <c r="R3207" s="137" t="s">
        <v>342</v>
      </c>
    </row>
    <row r="3208" spans="1:19" s="137" customFormat="1">
      <c r="A3208" s="137" t="s">
        <v>186</v>
      </c>
      <c r="B3208" s="137" t="s">
        <v>120</v>
      </c>
      <c r="C3208" s="137" t="s">
        <v>186</v>
      </c>
      <c r="D3208" s="137" t="s">
        <v>376</v>
      </c>
      <c r="E3208" s="137">
        <v>31401</v>
      </c>
      <c r="F3208" s="137" t="s">
        <v>198</v>
      </c>
      <c r="G3208" s="137" t="s">
        <v>28</v>
      </c>
      <c r="H3208" s="137" t="s">
        <v>368</v>
      </c>
      <c r="I3208" s="137">
        <v>512128423</v>
      </c>
      <c r="J3208" s="137" t="s">
        <v>192</v>
      </c>
      <c r="K3208" s="21">
        <v>46150.57371527778</v>
      </c>
      <c r="L3208" s="21">
        <v>46151.536793981482</v>
      </c>
      <c r="M3208" s="137" t="s">
        <v>358</v>
      </c>
      <c r="N3208" s="137" t="s">
        <v>359</v>
      </c>
      <c r="O3208" s="137" t="s">
        <v>39</v>
      </c>
      <c r="P3208" s="137">
        <v>0</v>
      </c>
      <c r="Q3208" s="137" t="s">
        <v>191</v>
      </c>
      <c r="R3208" s="137" t="s">
        <v>342</v>
      </c>
    </row>
    <row r="3209" spans="1:19" s="137" customFormat="1">
      <c r="A3209" s="137" t="s">
        <v>186</v>
      </c>
      <c r="B3209" s="137" t="s">
        <v>120</v>
      </c>
      <c r="C3209" s="137" t="s">
        <v>186</v>
      </c>
      <c r="D3209" s="137" t="s">
        <v>376</v>
      </c>
      <c r="E3209" s="137">
        <v>31401</v>
      </c>
      <c r="F3209" s="137" t="s">
        <v>198</v>
      </c>
      <c r="G3209" s="137" t="s">
        <v>28</v>
      </c>
      <c r="H3209" s="137" t="s">
        <v>368</v>
      </c>
      <c r="I3209" s="137">
        <v>512128423</v>
      </c>
      <c r="J3209" s="137" t="s">
        <v>192</v>
      </c>
      <c r="K3209" s="21">
        <v>46150.57371527778</v>
      </c>
      <c r="L3209" s="21">
        <v>46151.536793981482</v>
      </c>
      <c r="M3209" s="137" t="s">
        <v>358</v>
      </c>
      <c r="N3209" s="137" t="s">
        <v>360</v>
      </c>
      <c r="O3209" s="137" t="s">
        <v>35</v>
      </c>
      <c r="P3209" s="137">
        <v>0</v>
      </c>
      <c r="Q3209" s="137" t="s">
        <v>191</v>
      </c>
      <c r="R3209" s="137" t="s">
        <v>342</v>
      </c>
    </row>
    <row r="3210" spans="1:19" s="137" customFormat="1">
      <c r="A3210" s="137" t="s">
        <v>186</v>
      </c>
      <c r="B3210" s="137" t="s">
        <v>120</v>
      </c>
      <c r="C3210" s="137" t="s">
        <v>186</v>
      </c>
      <c r="D3210" s="137" t="s">
        <v>376</v>
      </c>
      <c r="E3210" s="137">
        <v>31401</v>
      </c>
      <c r="F3210" s="137" t="s">
        <v>198</v>
      </c>
      <c r="G3210" s="137" t="s">
        <v>28</v>
      </c>
      <c r="H3210" s="137" t="s">
        <v>368</v>
      </c>
      <c r="I3210" s="137">
        <v>512128423</v>
      </c>
      <c r="J3210" s="137" t="s">
        <v>192</v>
      </c>
      <c r="K3210" s="21">
        <v>46150.57371527778</v>
      </c>
      <c r="L3210" s="21">
        <v>46151.536793981482</v>
      </c>
      <c r="M3210" s="137" t="s">
        <v>358</v>
      </c>
      <c r="N3210" s="137" t="s">
        <v>361</v>
      </c>
      <c r="O3210" s="137" t="s">
        <v>41</v>
      </c>
      <c r="P3210" s="137">
        <v>0</v>
      </c>
      <c r="Q3210" s="137" t="s">
        <v>191</v>
      </c>
      <c r="R3210" s="137" t="s">
        <v>342</v>
      </c>
    </row>
    <row r="3211" spans="1:19" s="137" customFormat="1">
      <c r="A3211" s="137" t="s">
        <v>186</v>
      </c>
      <c r="B3211" s="137" t="s">
        <v>120</v>
      </c>
      <c r="C3211" s="137" t="s">
        <v>186</v>
      </c>
      <c r="D3211" s="137" t="s">
        <v>376</v>
      </c>
      <c r="E3211" s="137">
        <v>31401</v>
      </c>
      <c r="F3211" s="137" t="s">
        <v>198</v>
      </c>
      <c r="G3211" s="137" t="s">
        <v>28</v>
      </c>
      <c r="H3211" s="137" t="s">
        <v>368</v>
      </c>
      <c r="I3211" s="137">
        <v>512128423</v>
      </c>
      <c r="J3211" s="137" t="s">
        <v>192</v>
      </c>
      <c r="K3211" s="21">
        <v>46150.57371527778</v>
      </c>
      <c r="L3211" s="21">
        <v>46151.536793981482</v>
      </c>
      <c r="M3211" s="137" t="s">
        <v>362</v>
      </c>
      <c r="N3211" s="137" t="s">
        <v>363</v>
      </c>
      <c r="O3211" s="137" t="s">
        <v>37</v>
      </c>
      <c r="P3211" s="137">
        <v>0</v>
      </c>
      <c r="Q3211" s="137" t="s">
        <v>191</v>
      </c>
      <c r="R3211" s="137" t="s">
        <v>342</v>
      </c>
    </row>
    <row r="3212" spans="1:19" s="137" customFormat="1">
      <c r="A3212" s="137" t="s">
        <v>186</v>
      </c>
      <c r="B3212" s="137" t="s">
        <v>120</v>
      </c>
      <c r="C3212" s="137" t="s">
        <v>186</v>
      </c>
      <c r="D3212" s="137" t="s">
        <v>376</v>
      </c>
      <c r="E3212" s="137">
        <v>31401</v>
      </c>
      <c r="F3212" s="137" t="s">
        <v>198</v>
      </c>
      <c r="G3212" s="137" t="s">
        <v>28</v>
      </c>
      <c r="H3212" s="137" t="s">
        <v>368</v>
      </c>
      <c r="I3212" s="137">
        <v>512128423</v>
      </c>
      <c r="J3212" s="137" t="s">
        <v>192</v>
      </c>
      <c r="K3212" s="21">
        <v>46150.57371527778</v>
      </c>
      <c r="L3212" s="21">
        <v>46151.536793981482</v>
      </c>
      <c r="M3212" s="137" t="s">
        <v>364</v>
      </c>
      <c r="N3212" s="137" t="s">
        <v>365</v>
      </c>
      <c r="O3212" s="137" t="s">
        <v>35</v>
      </c>
      <c r="P3212" s="137">
        <v>0</v>
      </c>
      <c r="Q3212" s="137" t="s">
        <v>191</v>
      </c>
      <c r="R3212" s="137" t="s">
        <v>342</v>
      </c>
    </row>
    <row r="3213" spans="1:19" s="137" customFormat="1">
      <c r="A3213" s="137" t="s">
        <v>186</v>
      </c>
      <c r="B3213" s="137" t="s">
        <v>120</v>
      </c>
      <c r="C3213" s="137" t="s">
        <v>186</v>
      </c>
      <c r="D3213" s="137" t="s">
        <v>376</v>
      </c>
      <c r="E3213" s="137">
        <v>31401</v>
      </c>
      <c r="F3213" s="137" t="s">
        <v>198</v>
      </c>
      <c r="G3213" s="137" t="s">
        <v>28</v>
      </c>
      <c r="H3213" s="137" t="s">
        <v>368</v>
      </c>
      <c r="I3213" s="137">
        <v>512128423</v>
      </c>
      <c r="J3213" s="137" t="s">
        <v>192</v>
      </c>
      <c r="K3213" s="21">
        <v>46150.57371527778</v>
      </c>
      <c r="L3213" s="21">
        <v>46151.536793981482</v>
      </c>
      <c r="M3213" s="137" t="s">
        <v>364</v>
      </c>
      <c r="N3213" s="137" t="s">
        <v>366</v>
      </c>
      <c r="O3213" s="137" t="s">
        <v>35</v>
      </c>
      <c r="P3213" s="137">
        <v>0</v>
      </c>
      <c r="Q3213" s="137" t="s">
        <v>191</v>
      </c>
      <c r="R3213" s="137" t="s">
        <v>342</v>
      </c>
    </row>
    <row r="3214" spans="1:19" s="137" customFormat="1">
      <c r="A3214" s="137" t="s">
        <v>186</v>
      </c>
      <c r="B3214" s="137" t="s">
        <v>120</v>
      </c>
      <c r="C3214" s="137" t="s">
        <v>186</v>
      </c>
      <c r="D3214" s="137" t="s">
        <v>376</v>
      </c>
      <c r="E3214" s="137">
        <v>31401</v>
      </c>
      <c r="F3214" s="137" t="s">
        <v>198</v>
      </c>
      <c r="G3214" s="137" t="s">
        <v>28</v>
      </c>
      <c r="H3214" s="137" t="s">
        <v>368</v>
      </c>
      <c r="I3214" s="137">
        <v>512128423</v>
      </c>
      <c r="J3214" s="137" t="s">
        <v>192</v>
      </c>
      <c r="K3214" s="21">
        <v>46150.57371527778</v>
      </c>
      <c r="L3214" s="21">
        <v>46151.536793981482</v>
      </c>
      <c r="M3214" s="137" t="s">
        <v>364</v>
      </c>
      <c r="N3214" s="137" t="s">
        <v>367</v>
      </c>
      <c r="O3214" s="137" t="s">
        <v>41</v>
      </c>
      <c r="P3214" s="137">
        <v>0</v>
      </c>
      <c r="Q3214" s="137" t="s">
        <v>191</v>
      </c>
      <c r="R3214" s="137" t="s">
        <v>342</v>
      </c>
    </row>
    <row r="3215" spans="1:19" s="137" customFormat="1">
      <c r="A3215" s="137" t="s">
        <v>186</v>
      </c>
      <c r="B3215" s="137" t="s">
        <v>120</v>
      </c>
      <c r="C3215" s="137" t="s">
        <v>186</v>
      </c>
      <c r="D3215" s="137" t="s">
        <v>202</v>
      </c>
      <c r="E3215" s="137">
        <v>33277</v>
      </c>
      <c r="F3215" s="137" t="s">
        <v>5</v>
      </c>
      <c r="G3215" s="137" t="s">
        <v>28</v>
      </c>
      <c r="H3215" s="137" t="s">
        <v>368</v>
      </c>
      <c r="I3215" s="137">
        <v>512143536</v>
      </c>
      <c r="J3215" s="137" t="s">
        <v>192</v>
      </c>
      <c r="K3215" s="21">
        <v>46150.847881944443</v>
      </c>
      <c r="L3215" s="21">
        <v>46151.537488425929</v>
      </c>
      <c r="M3215" s="137" t="s">
        <v>287</v>
      </c>
      <c r="N3215" s="137" t="s">
        <v>287</v>
      </c>
      <c r="O3215" s="137" t="s">
        <v>35</v>
      </c>
      <c r="P3215" s="137">
        <v>0</v>
      </c>
      <c r="Q3215" s="137" t="s">
        <v>191</v>
      </c>
      <c r="R3215" s="137" t="s">
        <v>342</v>
      </c>
      <c r="S3215" s="137" t="s">
        <v>181</v>
      </c>
    </row>
    <row r="3216" spans="1:19" s="137" customFormat="1">
      <c r="A3216" s="137" t="s">
        <v>186</v>
      </c>
      <c r="B3216" s="137" t="s">
        <v>120</v>
      </c>
      <c r="C3216" s="137" t="s">
        <v>186</v>
      </c>
      <c r="D3216" s="137" t="s">
        <v>202</v>
      </c>
      <c r="E3216" s="137">
        <v>33277</v>
      </c>
      <c r="F3216" s="137" t="s">
        <v>5</v>
      </c>
      <c r="G3216" s="137" t="s">
        <v>28</v>
      </c>
      <c r="H3216" s="137" t="s">
        <v>368</v>
      </c>
      <c r="I3216" s="137">
        <v>512143536</v>
      </c>
      <c r="J3216" s="137" t="s">
        <v>192</v>
      </c>
      <c r="K3216" s="21">
        <v>46150.847881944443</v>
      </c>
      <c r="L3216" s="21">
        <v>46151.537488425929</v>
      </c>
      <c r="M3216" s="137" t="s">
        <v>343</v>
      </c>
      <c r="N3216" s="137" t="s">
        <v>288</v>
      </c>
      <c r="O3216" s="137" t="s">
        <v>39</v>
      </c>
      <c r="P3216" s="137">
        <v>0</v>
      </c>
      <c r="Q3216" s="137" t="s">
        <v>191</v>
      </c>
      <c r="R3216" s="137" t="s">
        <v>342</v>
      </c>
      <c r="S3216" s="137" t="s">
        <v>181</v>
      </c>
    </row>
    <row r="3217" spans="1:19" s="137" customFormat="1">
      <c r="A3217" s="137" t="s">
        <v>186</v>
      </c>
      <c r="B3217" s="137" t="s">
        <v>120</v>
      </c>
      <c r="C3217" s="137" t="s">
        <v>186</v>
      </c>
      <c r="D3217" s="137" t="s">
        <v>202</v>
      </c>
      <c r="E3217" s="137">
        <v>33277</v>
      </c>
      <c r="F3217" s="137" t="s">
        <v>5</v>
      </c>
      <c r="G3217" s="137" t="s">
        <v>28</v>
      </c>
      <c r="H3217" s="137" t="s">
        <v>368</v>
      </c>
      <c r="I3217" s="137">
        <v>512143536</v>
      </c>
      <c r="J3217" s="137" t="s">
        <v>192</v>
      </c>
      <c r="K3217" s="21">
        <v>46150.847881944443</v>
      </c>
      <c r="L3217" s="21">
        <v>46151.537488425929</v>
      </c>
      <c r="M3217" s="137" t="s">
        <v>343</v>
      </c>
      <c r="N3217" s="137" t="s">
        <v>193</v>
      </c>
      <c r="O3217" s="137" t="s">
        <v>35</v>
      </c>
      <c r="P3217" s="137">
        <v>0</v>
      </c>
      <c r="Q3217" s="137" t="s">
        <v>191</v>
      </c>
      <c r="R3217" s="137" t="s">
        <v>342</v>
      </c>
      <c r="S3217" s="137" t="s">
        <v>181</v>
      </c>
    </row>
    <row r="3218" spans="1:19" s="137" customFormat="1">
      <c r="A3218" s="137" t="s">
        <v>186</v>
      </c>
      <c r="B3218" s="137" t="s">
        <v>120</v>
      </c>
      <c r="C3218" s="137" t="s">
        <v>186</v>
      </c>
      <c r="D3218" s="137" t="s">
        <v>202</v>
      </c>
      <c r="E3218" s="137">
        <v>33277</v>
      </c>
      <c r="F3218" s="137" t="s">
        <v>5</v>
      </c>
      <c r="G3218" s="137" t="s">
        <v>28</v>
      </c>
      <c r="H3218" s="137" t="s">
        <v>368</v>
      </c>
      <c r="I3218" s="137">
        <v>512143536</v>
      </c>
      <c r="J3218" s="137" t="s">
        <v>192</v>
      </c>
      <c r="K3218" s="21">
        <v>46150.847881944443</v>
      </c>
      <c r="L3218" s="21">
        <v>46151.537488425929</v>
      </c>
      <c r="M3218" s="137" t="s">
        <v>344</v>
      </c>
      <c r="N3218" s="137" t="s">
        <v>345</v>
      </c>
      <c r="O3218" s="137" t="s">
        <v>39</v>
      </c>
      <c r="P3218" s="137">
        <v>0</v>
      </c>
      <c r="Q3218" s="137" t="s">
        <v>191</v>
      </c>
      <c r="R3218" s="137" t="s">
        <v>342</v>
      </c>
      <c r="S3218" s="137" t="s">
        <v>181</v>
      </c>
    </row>
    <row r="3219" spans="1:19" s="137" customFormat="1">
      <c r="A3219" s="137" t="s">
        <v>186</v>
      </c>
      <c r="B3219" s="137" t="s">
        <v>120</v>
      </c>
      <c r="C3219" s="137" t="s">
        <v>186</v>
      </c>
      <c r="D3219" s="137" t="s">
        <v>202</v>
      </c>
      <c r="E3219" s="137">
        <v>33277</v>
      </c>
      <c r="F3219" s="137" t="s">
        <v>5</v>
      </c>
      <c r="G3219" s="137" t="s">
        <v>28</v>
      </c>
      <c r="H3219" s="137" t="s">
        <v>368</v>
      </c>
      <c r="I3219" s="137">
        <v>512143536</v>
      </c>
      <c r="J3219" s="137" t="s">
        <v>192</v>
      </c>
      <c r="K3219" s="21">
        <v>46150.847881944443</v>
      </c>
      <c r="L3219" s="21">
        <v>46151.537488425929</v>
      </c>
      <c r="M3219" s="137" t="s">
        <v>344</v>
      </c>
      <c r="N3219" s="137" t="s">
        <v>346</v>
      </c>
      <c r="O3219" s="137" t="s">
        <v>39</v>
      </c>
      <c r="P3219" s="137">
        <v>0</v>
      </c>
      <c r="Q3219" s="137" t="s">
        <v>191</v>
      </c>
      <c r="R3219" s="137" t="s">
        <v>342</v>
      </c>
      <c r="S3219" s="137" t="s">
        <v>181</v>
      </c>
    </row>
    <row r="3220" spans="1:19" s="137" customFormat="1">
      <c r="A3220" s="137" t="s">
        <v>186</v>
      </c>
      <c r="B3220" s="137" t="s">
        <v>120</v>
      </c>
      <c r="C3220" s="137" t="s">
        <v>186</v>
      </c>
      <c r="D3220" s="137" t="s">
        <v>202</v>
      </c>
      <c r="E3220" s="137">
        <v>33277</v>
      </c>
      <c r="F3220" s="137" t="s">
        <v>5</v>
      </c>
      <c r="G3220" s="137" t="s">
        <v>28</v>
      </c>
      <c r="H3220" s="137" t="s">
        <v>368</v>
      </c>
      <c r="I3220" s="137">
        <v>512143536</v>
      </c>
      <c r="J3220" s="137" t="s">
        <v>192</v>
      </c>
      <c r="K3220" s="21">
        <v>46150.847881944443</v>
      </c>
      <c r="L3220" s="21">
        <v>46151.537488425929</v>
      </c>
      <c r="M3220" s="137" t="s">
        <v>347</v>
      </c>
      <c r="N3220" s="137" t="s">
        <v>348</v>
      </c>
      <c r="O3220" s="137" t="s">
        <v>41</v>
      </c>
      <c r="P3220" s="137">
        <v>0</v>
      </c>
      <c r="Q3220" s="137" t="s">
        <v>191</v>
      </c>
      <c r="R3220" s="137" t="s">
        <v>342</v>
      </c>
      <c r="S3220" s="137" t="s">
        <v>181</v>
      </c>
    </row>
    <row r="3221" spans="1:19" s="137" customFormat="1">
      <c r="A3221" s="137" t="s">
        <v>186</v>
      </c>
      <c r="B3221" s="137" t="s">
        <v>120</v>
      </c>
      <c r="C3221" s="137" t="s">
        <v>186</v>
      </c>
      <c r="D3221" s="137" t="s">
        <v>202</v>
      </c>
      <c r="E3221" s="137">
        <v>33277</v>
      </c>
      <c r="F3221" s="137" t="s">
        <v>5</v>
      </c>
      <c r="G3221" s="137" t="s">
        <v>28</v>
      </c>
      <c r="H3221" s="137" t="s">
        <v>368</v>
      </c>
      <c r="I3221" s="137">
        <v>512143536</v>
      </c>
      <c r="J3221" s="137" t="s">
        <v>192</v>
      </c>
      <c r="K3221" s="21">
        <v>46150.847881944443</v>
      </c>
      <c r="L3221" s="21">
        <v>46151.537488425929</v>
      </c>
      <c r="M3221" s="137" t="s">
        <v>347</v>
      </c>
      <c r="N3221" s="137" t="s">
        <v>349</v>
      </c>
      <c r="O3221" s="137" t="s">
        <v>39</v>
      </c>
      <c r="P3221" s="137">
        <v>0</v>
      </c>
      <c r="Q3221" s="137" t="s">
        <v>191</v>
      </c>
      <c r="R3221" s="137" t="s">
        <v>342</v>
      </c>
      <c r="S3221" s="137" t="s">
        <v>181</v>
      </c>
    </row>
    <row r="3222" spans="1:19" s="137" customFormat="1">
      <c r="A3222" s="137" t="s">
        <v>186</v>
      </c>
      <c r="B3222" s="137" t="s">
        <v>120</v>
      </c>
      <c r="C3222" s="137" t="s">
        <v>186</v>
      </c>
      <c r="D3222" s="137" t="s">
        <v>202</v>
      </c>
      <c r="E3222" s="137">
        <v>33277</v>
      </c>
      <c r="F3222" s="137" t="s">
        <v>5</v>
      </c>
      <c r="G3222" s="137" t="s">
        <v>28</v>
      </c>
      <c r="H3222" s="137" t="s">
        <v>368</v>
      </c>
      <c r="I3222" s="137">
        <v>512143536</v>
      </c>
      <c r="J3222" s="137" t="s">
        <v>192</v>
      </c>
      <c r="K3222" s="21">
        <v>46150.847881944443</v>
      </c>
      <c r="L3222" s="21">
        <v>46151.537488425929</v>
      </c>
      <c r="M3222" s="137" t="s">
        <v>347</v>
      </c>
      <c r="N3222" s="137" t="s">
        <v>329</v>
      </c>
      <c r="O3222" s="137" t="s">
        <v>35</v>
      </c>
      <c r="P3222" s="137">
        <v>0</v>
      </c>
      <c r="Q3222" s="137" t="s">
        <v>191</v>
      </c>
      <c r="R3222" s="137" t="s">
        <v>342</v>
      </c>
      <c r="S3222" s="137" t="s">
        <v>181</v>
      </c>
    </row>
    <row r="3223" spans="1:19" s="137" customFormat="1">
      <c r="A3223" s="137" t="s">
        <v>186</v>
      </c>
      <c r="B3223" s="137" t="s">
        <v>120</v>
      </c>
      <c r="C3223" s="137" t="s">
        <v>186</v>
      </c>
      <c r="D3223" s="137" t="s">
        <v>202</v>
      </c>
      <c r="E3223" s="137">
        <v>33277</v>
      </c>
      <c r="F3223" s="137" t="s">
        <v>5</v>
      </c>
      <c r="G3223" s="137" t="s">
        <v>28</v>
      </c>
      <c r="H3223" s="137" t="s">
        <v>368</v>
      </c>
      <c r="I3223" s="137">
        <v>512143536</v>
      </c>
      <c r="J3223" s="137" t="s">
        <v>192</v>
      </c>
      <c r="K3223" s="21">
        <v>46150.847881944443</v>
      </c>
      <c r="L3223" s="21">
        <v>46151.537488425929</v>
      </c>
      <c r="M3223" s="137" t="s">
        <v>347</v>
      </c>
      <c r="N3223" s="137" t="s">
        <v>194</v>
      </c>
      <c r="O3223" s="137" t="s">
        <v>41</v>
      </c>
      <c r="P3223" s="137">
        <v>0</v>
      </c>
      <c r="Q3223" s="137" t="s">
        <v>191</v>
      </c>
      <c r="R3223" s="137" t="s">
        <v>342</v>
      </c>
      <c r="S3223" s="137" t="s">
        <v>181</v>
      </c>
    </row>
    <row r="3224" spans="1:19" s="137" customFormat="1">
      <c r="A3224" s="137" t="s">
        <v>186</v>
      </c>
      <c r="B3224" s="137" t="s">
        <v>120</v>
      </c>
      <c r="C3224" s="137" t="s">
        <v>186</v>
      </c>
      <c r="D3224" s="137" t="s">
        <v>202</v>
      </c>
      <c r="E3224" s="137">
        <v>33277</v>
      </c>
      <c r="F3224" s="137" t="s">
        <v>5</v>
      </c>
      <c r="G3224" s="137" t="s">
        <v>28</v>
      </c>
      <c r="H3224" s="137" t="s">
        <v>368</v>
      </c>
      <c r="I3224" s="137">
        <v>512143536</v>
      </c>
      <c r="J3224" s="137" t="s">
        <v>192</v>
      </c>
      <c r="K3224" s="21">
        <v>46150.847881944443</v>
      </c>
      <c r="L3224" s="21">
        <v>46151.537488425929</v>
      </c>
      <c r="M3224" s="137" t="s">
        <v>347</v>
      </c>
      <c r="N3224" s="137" t="s">
        <v>350</v>
      </c>
      <c r="O3224" s="137" t="s">
        <v>39</v>
      </c>
      <c r="P3224" s="137">
        <v>0</v>
      </c>
      <c r="Q3224" s="137" t="s">
        <v>191</v>
      </c>
      <c r="R3224" s="137" t="s">
        <v>342</v>
      </c>
      <c r="S3224" s="137" t="s">
        <v>181</v>
      </c>
    </row>
    <row r="3225" spans="1:19" s="137" customFormat="1">
      <c r="A3225" s="137" t="s">
        <v>186</v>
      </c>
      <c r="B3225" s="137" t="s">
        <v>120</v>
      </c>
      <c r="C3225" s="137" t="s">
        <v>186</v>
      </c>
      <c r="D3225" s="137" t="s">
        <v>202</v>
      </c>
      <c r="E3225" s="137">
        <v>33277</v>
      </c>
      <c r="F3225" s="137" t="s">
        <v>5</v>
      </c>
      <c r="G3225" s="137" t="s">
        <v>28</v>
      </c>
      <c r="H3225" s="137" t="s">
        <v>368</v>
      </c>
      <c r="I3225" s="137">
        <v>512143536</v>
      </c>
      <c r="J3225" s="137" t="s">
        <v>192</v>
      </c>
      <c r="K3225" s="21">
        <v>46150.847881944443</v>
      </c>
      <c r="L3225" s="21">
        <v>46151.537488425929</v>
      </c>
      <c r="M3225" s="137" t="s">
        <v>347</v>
      </c>
      <c r="N3225" s="137" t="s">
        <v>195</v>
      </c>
      <c r="O3225" s="137" t="s">
        <v>41</v>
      </c>
      <c r="P3225" s="137">
        <v>0</v>
      </c>
      <c r="Q3225" s="137" t="s">
        <v>191</v>
      </c>
      <c r="R3225" s="137" t="s">
        <v>342</v>
      </c>
      <c r="S3225" s="137" t="s">
        <v>181</v>
      </c>
    </row>
    <row r="3226" spans="1:19" s="137" customFormat="1">
      <c r="A3226" s="137" t="s">
        <v>186</v>
      </c>
      <c r="B3226" s="137" t="s">
        <v>120</v>
      </c>
      <c r="C3226" s="137" t="s">
        <v>186</v>
      </c>
      <c r="D3226" s="137" t="s">
        <v>202</v>
      </c>
      <c r="E3226" s="137">
        <v>33277</v>
      </c>
      <c r="F3226" s="137" t="s">
        <v>5</v>
      </c>
      <c r="G3226" s="137" t="s">
        <v>28</v>
      </c>
      <c r="H3226" s="137" t="s">
        <v>368</v>
      </c>
      <c r="I3226" s="137">
        <v>512143536</v>
      </c>
      <c r="J3226" s="137" t="s">
        <v>192</v>
      </c>
      <c r="K3226" s="21">
        <v>46150.847881944443</v>
      </c>
      <c r="L3226" s="21">
        <v>46151.537488425929</v>
      </c>
      <c r="M3226" s="137" t="s">
        <v>347</v>
      </c>
      <c r="N3226" s="137" t="s">
        <v>351</v>
      </c>
      <c r="O3226" s="137" t="s">
        <v>35</v>
      </c>
      <c r="P3226" s="137">
        <v>0</v>
      </c>
      <c r="Q3226" s="137" t="s">
        <v>191</v>
      </c>
      <c r="R3226" s="137" t="s">
        <v>342</v>
      </c>
      <c r="S3226" s="137" t="s">
        <v>181</v>
      </c>
    </row>
    <row r="3227" spans="1:19" s="137" customFormat="1">
      <c r="A3227" s="137" t="s">
        <v>186</v>
      </c>
      <c r="B3227" s="137" t="s">
        <v>120</v>
      </c>
      <c r="C3227" s="137" t="s">
        <v>186</v>
      </c>
      <c r="D3227" s="137" t="s">
        <v>202</v>
      </c>
      <c r="E3227" s="137">
        <v>33277</v>
      </c>
      <c r="F3227" s="137" t="s">
        <v>5</v>
      </c>
      <c r="G3227" s="137" t="s">
        <v>28</v>
      </c>
      <c r="H3227" s="137" t="s">
        <v>368</v>
      </c>
      <c r="I3227" s="137">
        <v>512143536</v>
      </c>
      <c r="J3227" s="137" t="s">
        <v>192</v>
      </c>
      <c r="K3227" s="21">
        <v>46150.847881944443</v>
      </c>
      <c r="L3227" s="21">
        <v>46151.537488425929</v>
      </c>
      <c r="M3227" s="137" t="s">
        <v>347</v>
      </c>
      <c r="N3227" s="137" t="s">
        <v>196</v>
      </c>
      <c r="O3227" s="137" t="s">
        <v>41</v>
      </c>
      <c r="P3227" s="137">
        <v>0</v>
      </c>
      <c r="Q3227" s="137" t="s">
        <v>191</v>
      </c>
      <c r="R3227" s="137" t="s">
        <v>342</v>
      </c>
      <c r="S3227" s="137" t="s">
        <v>181</v>
      </c>
    </row>
    <row r="3228" spans="1:19" s="137" customFormat="1">
      <c r="A3228" s="137" t="s">
        <v>186</v>
      </c>
      <c r="B3228" s="137" t="s">
        <v>120</v>
      </c>
      <c r="C3228" s="137" t="s">
        <v>186</v>
      </c>
      <c r="D3228" s="137" t="s">
        <v>202</v>
      </c>
      <c r="E3228" s="137">
        <v>33277</v>
      </c>
      <c r="F3228" s="137" t="s">
        <v>5</v>
      </c>
      <c r="G3228" s="137" t="s">
        <v>28</v>
      </c>
      <c r="H3228" s="137" t="s">
        <v>368</v>
      </c>
      <c r="I3228" s="137">
        <v>512143536</v>
      </c>
      <c r="J3228" s="137" t="s">
        <v>192</v>
      </c>
      <c r="K3228" s="21">
        <v>46150.847881944443</v>
      </c>
      <c r="L3228" s="21">
        <v>46151.537488425929</v>
      </c>
      <c r="M3228" s="137" t="s">
        <v>352</v>
      </c>
      <c r="N3228" s="137" t="s">
        <v>352</v>
      </c>
      <c r="O3228" s="137" t="s">
        <v>35</v>
      </c>
      <c r="P3228" s="137">
        <v>0</v>
      </c>
      <c r="Q3228" s="137" t="s">
        <v>191</v>
      </c>
      <c r="R3228" s="137" t="s">
        <v>342</v>
      </c>
      <c r="S3228" s="137" t="s">
        <v>181</v>
      </c>
    </row>
    <row r="3229" spans="1:19" s="137" customFormat="1">
      <c r="A3229" s="137" t="s">
        <v>186</v>
      </c>
      <c r="B3229" s="137" t="s">
        <v>120</v>
      </c>
      <c r="C3229" s="137" t="s">
        <v>186</v>
      </c>
      <c r="D3229" s="137" t="s">
        <v>202</v>
      </c>
      <c r="E3229" s="137">
        <v>33277</v>
      </c>
      <c r="F3229" s="137" t="s">
        <v>5</v>
      </c>
      <c r="G3229" s="137" t="s">
        <v>28</v>
      </c>
      <c r="H3229" s="137" t="s">
        <v>368</v>
      </c>
      <c r="I3229" s="137">
        <v>512143536</v>
      </c>
      <c r="J3229" s="137" t="s">
        <v>192</v>
      </c>
      <c r="K3229" s="21">
        <v>46150.847881944443</v>
      </c>
      <c r="L3229" s="21">
        <v>46151.537488425929</v>
      </c>
      <c r="M3229" s="137" t="s">
        <v>353</v>
      </c>
      <c r="N3229" s="137" t="s">
        <v>197</v>
      </c>
      <c r="O3229" s="137" t="s">
        <v>41</v>
      </c>
      <c r="P3229" s="137">
        <v>0</v>
      </c>
      <c r="Q3229" s="137" t="s">
        <v>191</v>
      </c>
      <c r="R3229" s="137" t="s">
        <v>342</v>
      </c>
      <c r="S3229" s="137" t="s">
        <v>181</v>
      </c>
    </row>
    <row r="3230" spans="1:19" s="137" customFormat="1">
      <c r="A3230" s="137" t="s">
        <v>186</v>
      </c>
      <c r="B3230" s="137" t="s">
        <v>120</v>
      </c>
      <c r="C3230" s="137" t="s">
        <v>186</v>
      </c>
      <c r="D3230" s="137" t="s">
        <v>202</v>
      </c>
      <c r="E3230" s="137">
        <v>33277</v>
      </c>
      <c r="F3230" s="137" t="s">
        <v>5</v>
      </c>
      <c r="G3230" s="137" t="s">
        <v>28</v>
      </c>
      <c r="H3230" s="137" t="s">
        <v>368</v>
      </c>
      <c r="I3230" s="137">
        <v>512143536</v>
      </c>
      <c r="J3230" s="137" t="s">
        <v>192</v>
      </c>
      <c r="K3230" s="21">
        <v>46150.847881944443</v>
      </c>
      <c r="L3230" s="21">
        <v>46151.537488425929</v>
      </c>
      <c r="M3230" s="137" t="s">
        <v>353</v>
      </c>
      <c r="N3230" s="137" t="s">
        <v>330</v>
      </c>
      <c r="O3230" s="137" t="s">
        <v>41</v>
      </c>
      <c r="P3230" s="137">
        <v>0</v>
      </c>
      <c r="Q3230" s="137" t="s">
        <v>191</v>
      </c>
      <c r="R3230" s="137" t="s">
        <v>342</v>
      </c>
      <c r="S3230" s="137" t="s">
        <v>181</v>
      </c>
    </row>
    <row r="3231" spans="1:19" s="137" customFormat="1">
      <c r="A3231" s="137" t="s">
        <v>186</v>
      </c>
      <c r="B3231" s="137" t="s">
        <v>120</v>
      </c>
      <c r="C3231" s="137" t="s">
        <v>186</v>
      </c>
      <c r="D3231" s="137" t="s">
        <v>202</v>
      </c>
      <c r="E3231" s="137">
        <v>33277</v>
      </c>
      <c r="F3231" s="137" t="s">
        <v>5</v>
      </c>
      <c r="G3231" s="137" t="s">
        <v>28</v>
      </c>
      <c r="H3231" s="137" t="s">
        <v>368</v>
      </c>
      <c r="I3231" s="137">
        <v>512143536</v>
      </c>
      <c r="J3231" s="137" t="s">
        <v>192</v>
      </c>
      <c r="K3231" s="21">
        <v>46150.847881944443</v>
      </c>
      <c r="L3231" s="21">
        <v>46151.537488425929</v>
      </c>
      <c r="M3231" s="137" t="s">
        <v>353</v>
      </c>
      <c r="N3231" s="137" t="s">
        <v>354</v>
      </c>
      <c r="O3231" s="137" t="s">
        <v>39</v>
      </c>
      <c r="P3231" s="137">
        <v>0</v>
      </c>
      <c r="Q3231" s="137" t="s">
        <v>191</v>
      </c>
      <c r="R3231" s="137" t="s">
        <v>342</v>
      </c>
      <c r="S3231" s="137" t="s">
        <v>181</v>
      </c>
    </row>
    <row r="3232" spans="1:19" s="137" customFormat="1">
      <c r="A3232" s="137" t="s">
        <v>186</v>
      </c>
      <c r="B3232" s="137" t="s">
        <v>120</v>
      </c>
      <c r="C3232" s="137" t="s">
        <v>186</v>
      </c>
      <c r="D3232" s="137" t="s">
        <v>202</v>
      </c>
      <c r="E3232" s="137">
        <v>33277</v>
      </c>
      <c r="F3232" s="137" t="s">
        <v>5</v>
      </c>
      <c r="G3232" s="137" t="s">
        <v>28</v>
      </c>
      <c r="H3232" s="137" t="s">
        <v>368</v>
      </c>
      <c r="I3232" s="137">
        <v>512143536</v>
      </c>
      <c r="J3232" s="137" t="s">
        <v>192</v>
      </c>
      <c r="K3232" s="21">
        <v>46150.847881944443</v>
      </c>
      <c r="L3232" s="21">
        <v>46151.537488425929</v>
      </c>
      <c r="M3232" s="137" t="s">
        <v>353</v>
      </c>
      <c r="N3232" s="137" t="s">
        <v>355</v>
      </c>
      <c r="O3232" s="137" t="s">
        <v>35</v>
      </c>
      <c r="P3232" s="137">
        <v>0</v>
      </c>
      <c r="Q3232" s="137" t="s">
        <v>191</v>
      </c>
      <c r="R3232" s="137" t="s">
        <v>342</v>
      </c>
      <c r="S3232" s="137" t="s">
        <v>181</v>
      </c>
    </row>
    <row r="3233" spans="1:19" s="137" customFormat="1">
      <c r="A3233" s="137" t="s">
        <v>186</v>
      </c>
      <c r="B3233" s="137" t="s">
        <v>120</v>
      </c>
      <c r="C3233" s="137" t="s">
        <v>186</v>
      </c>
      <c r="D3233" s="137" t="s">
        <v>202</v>
      </c>
      <c r="E3233" s="137">
        <v>33277</v>
      </c>
      <c r="F3233" s="137" t="s">
        <v>5</v>
      </c>
      <c r="G3233" s="137" t="s">
        <v>28</v>
      </c>
      <c r="H3233" s="137" t="s">
        <v>368</v>
      </c>
      <c r="I3233" s="137">
        <v>512143536</v>
      </c>
      <c r="J3233" s="137" t="s">
        <v>192</v>
      </c>
      <c r="K3233" s="21">
        <v>46150.847881944443</v>
      </c>
      <c r="L3233" s="21">
        <v>46151.537488425929</v>
      </c>
      <c r="M3233" s="137" t="s">
        <v>353</v>
      </c>
      <c r="N3233" s="137" t="s">
        <v>356</v>
      </c>
      <c r="O3233" s="137" t="s">
        <v>39</v>
      </c>
      <c r="P3233" s="137">
        <v>0</v>
      </c>
      <c r="Q3233" s="137" t="s">
        <v>191</v>
      </c>
      <c r="R3233" s="137" t="s">
        <v>342</v>
      </c>
      <c r="S3233" s="137" t="s">
        <v>181</v>
      </c>
    </row>
    <row r="3234" spans="1:19" s="137" customFormat="1">
      <c r="A3234" s="137" t="s">
        <v>186</v>
      </c>
      <c r="B3234" s="137" t="s">
        <v>120</v>
      </c>
      <c r="C3234" s="137" t="s">
        <v>186</v>
      </c>
      <c r="D3234" s="137" t="s">
        <v>202</v>
      </c>
      <c r="E3234" s="137">
        <v>33277</v>
      </c>
      <c r="F3234" s="137" t="s">
        <v>5</v>
      </c>
      <c r="G3234" s="137" t="s">
        <v>28</v>
      </c>
      <c r="H3234" s="137" t="s">
        <v>368</v>
      </c>
      <c r="I3234" s="137">
        <v>512143536</v>
      </c>
      <c r="J3234" s="137" t="s">
        <v>192</v>
      </c>
      <c r="K3234" s="21">
        <v>46150.847881944443</v>
      </c>
      <c r="L3234" s="21">
        <v>46151.537488425929</v>
      </c>
      <c r="M3234" s="137" t="s">
        <v>353</v>
      </c>
      <c r="N3234" s="137" t="s">
        <v>357</v>
      </c>
      <c r="O3234" s="137" t="s">
        <v>39</v>
      </c>
      <c r="P3234" s="137">
        <v>0</v>
      </c>
      <c r="Q3234" s="137" t="s">
        <v>191</v>
      </c>
      <c r="R3234" s="137" t="s">
        <v>342</v>
      </c>
      <c r="S3234" s="137" t="s">
        <v>181</v>
      </c>
    </row>
    <row r="3235" spans="1:19" s="137" customFormat="1">
      <c r="A3235" s="137" t="s">
        <v>186</v>
      </c>
      <c r="B3235" s="137" t="s">
        <v>120</v>
      </c>
      <c r="C3235" s="137" t="s">
        <v>186</v>
      </c>
      <c r="D3235" s="137" t="s">
        <v>202</v>
      </c>
      <c r="E3235" s="137">
        <v>33277</v>
      </c>
      <c r="F3235" s="137" t="s">
        <v>5</v>
      </c>
      <c r="G3235" s="137" t="s">
        <v>28</v>
      </c>
      <c r="H3235" s="137" t="s">
        <v>368</v>
      </c>
      <c r="I3235" s="137">
        <v>512143536</v>
      </c>
      <c r="J3235" s="137" t="s">
        <v>192</v>
      </c>
      <c r="K3235" s="21">
        <v>46150.847881944443</v>
      </c>
      <c r="L3235" s="21">
        <v>46151.537488425929</v>
      </c>
      <c r="M3235" s="137" t="s">
        <v>358</v>
      </c>
      <c r="N3235" s="137" t="s">
        <v>359</v>
      </c>
      <c r="O3235" s="137" t="s">
        <v>39</v>
      </c>
      <c r="P3235" s="137">
        <v>0</v>
      </c>
      <c r="Q3235" s="137" t="s">
        <v>191</v>
      </c>
      <c r="R3235" s="137" t="s">
        <v>342</v>
      </c>
      <c r="S3235" s="137" t="s">
        <v>181</v>
      </c>
    </row>
    <row r="3236" spans="1:19" s="137" customFormat="1">
      <c r="A3236" s="137" t="s">
        <v>186</v>
      </c>
      <c r="B3236" s="137" t="s">
        <v>120</v>
      </c>
      <c r="C3236" s="137" t="s">
        <v>186</v>
      </c>
      <c r="D3236" s="137" t="s">
        <v>202</v>
      </c>
      <c r="E3236" s="137">
        <v>33277</v>
      </c>
      <c r="F3236" s="137" t="s">
        <v>5</v>
      </c>
      <c r="G3236" s="137" t="s">
        <v>28</v>
      </c>
      <c r="H3236" s="137" t="s">
        <v>368</v>
      </c>
      <c r="I3236" s="137">
        <v>512143536</v>
      </c>
      <c r="J3236" s="137" t="s">
        <v>192</v>
      </c>
      <c r="K3236" s="21">
        <v>46150.847881944443</v>
      </c>
      <c r="L3236" s="21">
        <v>46151.537488425929</v>
      </c>
      <c r="M3236" s="137" t="s">
        <v>358</v>
      </c>
      <c r="N3236" s="137" t="s">
        <v>360</v>
      </c>
      <c r="O3236" s="137" t="s">
        <v>35</v>
      </c>
      <c r="P3236" s="137">
        <v>0</v>
      </c>
      <c r="Q3236" s="137" t="s">
        <v>191</v>
      </c>
      <c r="R3236" s="137" t="s">
        <v>342</v>
      </c>
      <c r="S3236" s="137" t="s">
        <v>181</v>
      </c>
    </row>
    <row r="3237" spans="1:19" s="137" customFormat="1">
      <c r="A3237" s="137" t="s">
        <v>186</v>
      </c>
      <c r="B3237" s="137" t="s">
        <v>120</v>
      </c>
      <c r="C3237" s="137" t="s">
        <v>186</v>
      </c>
      <c r="D3237" s="137" t="s">
        <v>202</v>
      </c>
      <c r="E3237" s="137">
        <v>33277</v>
      </c>
      <c r="F3237" s="137" t="s">
        <v>5</v>
      </c>
      <c r="G3237" s="137" t="s">
        <v>28</v>
      </c>
      <c r="H3237" s="137" t="s">
        <v>368</v>
      </c>
      <c r="I3237" s="137">
        <v>512143536</v>
      </c>
      <c r="J3237" s="137" t="s">
        <v>192</v>
      </c>
      <c r="K3237" s="21">
        <v>46150.847881944443</v>
      </c>
      <c r="L3237" s="21">
        <v>46151.537488425929</v>
      </c>
      <c r="M3237" s="137" t="s">
        <v>358</v>
      </c>
      <c r="N3237" s="137" t="s">
        <v>361</v>
      </c>
      <c r="O3237" s="137" t="s">
        <v>41</v>
      </c>
      <c r="P3237" s="137">
        <v>0</v>
      </c>
      <c r="Q3237" s="137" t="s">
        <v>191</v>
      </c>
      <c r="R3237" s="137" t="s">
        <v>342</v>
      </c>
      <c r="S3237" s="137" t="s">
        <v>181</v>
      </c>
    </row>
    <row r="3238" spans="1:19" s="137" customFormat="1">
      <c r="A3238" s="137" t="s">
        <v>186</v>
      </c>
      <c r="B3238" s="137" t="s">
        <v>120</v>
      </c>
      <c r="C3238" s="137" t="s">
        <v>186</v>
      </c>
      <c r="D3238" s="137" t="s">
        <v>202</v>
      </c>
      <c r="E3238" s="137">
        <v>33277</v>
      </c>
      <c r="F3238" s="137" t="s">
        <v>5</v>
      </c>
      <c r="G3238" s="137" t="s">
        <v>28</v>
      </c>
      <c r="H3238" s="137" t="s">
        <v>368</v>
      </c>
      <c r="I3238" s="137">
        <v>512143536</v>
      </c>
      <c r="J3238" s="137" t="s">
        <v>192</v>
      </c>
      <c r="K3238" s="21">
        <v>46150.847881944443</v>
      </c>
      <c r="L3238" s="21">
        <v>46151.537488425929</v>
      </c>
      <c r="M3238" s="137" t="s">
        <v>362</v>
      </c>
      <c r="N3238" s="137" t="s">
        <v>363</v>
      </c>
      <c r="O3238" s="137" t="s">
        <v>37</v>
      </c>
      <c r="P3238" s="137">
        <v>0</v>
      </c>
      <c r="Q3238" s="137" t="s">
        <v>191</v>
      </c>
      <c r="R3238" s="137" t="s">
        <v>342</v>
      </c>
      <c r="S3238" s="137" t="s">
        <v>181</v>
      </c>
    </row>
    <row r="3239" spans="1:19" s="137" customFormat="1">
      <c r="A3239" s="137" t="s">
        <v>186</v>
      </c>
      <c r="B3239" s="137" t="s">
        <v>120</v>
      </c>
      <c r="C3239" s="137" t="s">
        <v>186</v>
      </c>
      <c r="D3239" s="137" t="s">
        <v>202</v>
      </c>
      <c r="E3239" s="137">
        <v>33277</v>
      </c>
      <c r="F3239" s="137" t="s">
        <v>5</v>
      </c>
      <c r="G3239" s="137" t="s">
        <v>28</v>
      </c>
      <c r="H3239" s="137" t="s">
        <v>368</v>
      </c>
      <c r="I3239" s="137">
        <v>512143536</v>
      </c>
      <c r="J3239" s="137" t="s">
        <v>192</v>
      </c>
      <c r="K3239" s="21">
        <v>46150.847881944443</v>
      </c>
      <c r="L3239" s="21">
        <v>46151.537488425929</v>
      </c>
      <c r="M3239" s="137" t="s">
        <v>364</v>
      </c>
      <c r="N3239" s="137" t="s">
        <v>365</v>
      </c>
      <c r="O3239" s="137" t="s">
        <v>35</v>
      </c>
      <c r="P3239" s="137">
        <v>0</v>
      </c>
      <c r="Q3239" s="137" t="s">
        <v>191</v>
      </c>
      <c r="R3239" s="137" t="s">
        <v>342</v>
      </c>
      <c r="S3239" s="137" t="s">
        <v>181</v>
      </c>
    </row>
    <row r="3240" spans="1:19" s="137" customFormat="1">
      <c r="A3240" s="137" t="s">
        <v>186</v>
      </c>
      <c r="B3240" s="137" t="s">
        <v>120</v>
      </c>
      <c r="C3240" s="137" t="s">
        <v>186</v>
      </c>
      <c r="D3240" s="137" t="s">
        <v>202</v>
      </c>
      <c r="E3240" s="137">
        <v>33277</v>
      </c>
      <c r="F3240" s="137" t="s">
        <v>5</v>
      </c>
      <c r="G3240" s="137" t="s">
        <v>28</v>
      </c>
      <c r="H3240" s="137" t="s">
        <v>368</v>
      </c>
      <c r="I3240" s="137">
        <v>512143536</v>
      </c>
      <c r="J3240" s="137" t="s">
        <v>192</v>
      </c>
      <c r="K3240" s="21">
        <v>46150.847881944443</v>
      </c>
      <c r="L3240" s="21">
        <v>46151.537488425929</v>
      </c>
      <c r="M3240" s="137" t="s">
        <v>364</v>
      </c>
      <c r="N3240" s="137" t="s">
        <v>366</v>
      </c>
      <c r="O3240" s="137" t="s">
        <v>35</v>
      </c>
      <c r="P3240" s="137">
        <v>0</v>
      </c>
      <c r="Q3240" s="137" t="s">
        <v>191</v>
      </c>
      <c r="R3240" s="137" t="s">
        <v>342</v>
      </c>
      <c r="S3240" s="137" t="s">
        <v>181</v>
      </c>
    </row>
    <row r="3241" spans="1:19" s="137" customFormat="1">
      <c r="A3241" s="137" t="s">
        <v>186</v>
      </c>
      <c r="B3241" s="137" t="s">
        <v>120</v>
      </c>
      <c r="C3241" s="137" t="s">
        <v>186</v>
      </c>
      <c r="D3241" s="137" t="s">
        <v>202</v>
      </c>
      <c r="E3241" s="137">
        <v>33277</v>
      </c>
      <c r="F3241" s="137" t="s">
        <v>5</v>
      </c>
      <c r="G3241" s="137" t="s">
        <v>28</v>
      </c>
      <c r="H3241" s="137" t="s">
        <v>368</v>
      </c>
      <c r="I3241" s="137">
        <v>512143536</v>
      </c>
      <c r="J3241" s="137" t="s">
        <v>192</v>
      </c>
      <c r="K3241" s="21">
        <v>46150.847881944443</v>
      </c>
      <c r="L3241" s="21">
        <v>46151.537488425929</v>
      </c>
      <c r="M3241" s="137" t="s">
        <v>364</v>
      </c>
      <c r="N3241" s="137" t="s">
        <v>367</v>
      </c>
      <c r="O3241" s="137" t="s">
        <v>41</v>
      </c>
      <c r="P3241" s="137">
        <v>0</v>
      </c>
      <c r="Q3241" s="137" t="s">
        <v>191</v>
      </c>
      <c r="R3241" s="137" t="s">
        <v>342</v>
      </c>
      <c r="S3241" s="137" t="s">
        <v>181</v>
      </c>
    </row>
    <row r="3242" spans="1:19" s="137" customFormat="1">
      <c r="A3242" s="137" t="s">
        <v>186</v>
      </c>
      <c r="B3242" s="137" t="s">
        <v>10</v>
      </c>
      <c r="C3242" s="137" t="s">
        <v>186</v>
      </c>
      <c r="D3242" s="137" t="s">
        <v>373</v>
      </c>
      <c r="E3242" s="137">
        <v>32961</v>
      </c>
      <c r="F3242" s="137" t="s">
        <v>5</v>
      </c>
      <c r="G3242" s="137" t="s">
        <v>28</v>
      </c>
      <c r="H3242" s="137" t="s">
        <v>368</v>
      </c>
      <c r="I3242" s="137">
        <v>512166353</v>
      </c>
      <c r="J3242" s="137" t="s">
        <v>192</v>
      </c>
      <c r="K3242" s="21">
        <v>46149.591550925928</v>
      </c>
      <c r="L3242" s="21">
        <v>46151.593124999999</v>
      </c>
      <c r="M3242" s="137" t="s">
        <v>287</v>
      </c>
      <c r="N3242" s="137" t="s">
        <v>287</v>
      </c>
      <c r="O3242" s="137" t="s">
        <v>35</v>
      </c>
      <c r="P3242" s="137">
        <v>0</v>
      </c>
      <c r="Q3242" s="137" t="s">
        <v>191</v>
      </c>
      <c r="R3242" s="137" t="s">
        <v>342</v>
      </c>
      <c r="S3242" s="137" t="s">
        <v>381</v>
      </c>
    </row>
    <row r="3243" spans="1:19" s="137" customFormat="1">
      <c r="A3243" s="137" t="s">
        <v>186</v>
      </c>
      <c r="B3243" s="137" t="s">
        <v>10</v>
      </c>
      <c r="C3243" s="137" t="s">
        <v>186</v>
      </c>
      <c r="D3243" s="137" t="s">
        <v>373</v>
      </c>
      <c r="E3243" s="137">
        <v>32961</v>
      </c>
      <c r="F3243" s="137" t="s">
        <v>5</v>
      </c>
      <c r="G3243" s="137" t="s">
        <v>28</v>
      </c>
      <c r="H3243" s="137" t="s">
        <v>368</v>
      </c>
      <c r="I3243" s="137">
        <v>512166353</v>
      </c>
      <c r="J3243" s="137" t="s">
        <v>192</v>
      </c>
      <c r="K3243" s="21">
        <v>46149.591550925928</v>
      </c>
      <c r="L3243" s="21">
        <v>46151.593124999999</v>
      </c>
      <c r="M3243" s="137" t="s">
        <v>343</v>
      </c>
      <c r="N3243" s="137" t="s">
        <v>288</v>
      </c>
      <c r="O3243" s="137" t="s">
        <v>39</v>
      </c>
      <c r="P3243" s="137">
        <v>0</v>
      </c>
      <c r="Q3243" s="137" t="s">
        <v>191</v>
      </c>
      <c r="R3243" s="137" t="s">
        <v>342</v>
      </c>
      <c r="S3243" s="137" t="s">
        <v>381</v>
      </c>
    </row>
    <row r="3244" spans="1:19" s="137" customFormat="1">
      <c r="A3244" s="137" t="s">
        <v>186</v>
      </c>
      <c r="B3244" s="137" t="s">
        <v>10</v>
      </c>
      <c r="C3244" s="137" t="s">
        <v>186</v>
      </c>
      <c r="D3244" s="137" t="s">
        <v>373</v>
      </c>
      <c r="E3244" s="137">
        <v>32961</v>
      </c>
      <c r="F3244" s="137" t="s">
        <v>5</v>
      </c>
      <c r="G3244" s="137" t="s">
        <v>28</v>
      </c>
      <c r="H3244" s="137" t="s">
        <v>368</v>
      </c>
      <c r="I3244" s="137">
        <v>512166353</v>
      </c>
      <c r="J3244" s="137" t="s">
        <v>192</v>
      </c>
      <c r="K3244" s="21">
        <v>46149.591550925928</v>
      </c>
      <c r="L3244" s="21">
        <v>46151.593124999999</v>
      </c>
      <c r="M3244" s="137" t="s">
        <v>343</v>
      </c>
      <c r="N3244" s="137" t="s">
        <v>193</v>
      </c>
      <c r="O3244" s="137" t="s">
        <v>35</v>
      </c>
      <c r="P3244" s="137">
        <v>0</v>
      </c>
      <c r="Q3244" s="137" t="s">
        <v>191</v>
      </c>
      <c r="R3244" s="137" t="s">
        <v>342</v>
      </c>
      <c r="S3244" s="137" t="s">
        <v>381</v>
      </c>
    </row>
    <row r="3245" spans="1:19" s="137" customFormat="1">
      <c r="A3245" s="137" t="s">
        <v>186</v>
      </c>
      <c r="B3245" s="137" t="s">
        <v>10</v>
      </c>
      <c r="C3245" s="137" t="s">
        <v>186</v>
      </c>
      <c r="D3245" s="137" t="s">
        <v>373</v>
      </c>
      <c r="E3245" s="137">
        <v>32961</v>
      </c>
      <c r="F3245" s="137" t="s">
        <v>5</v>
      </c>
      <c r="G3245" s="137" t="s">
        <v>28</v>
      </c>
      <c r="H3245" s="137" t="s">
        <v>368</v>
      </c>
      <c r="I3245" s="137">
        <v>512166353</v>
      </c>
      <c r="J3245" s="137" t="s">
        <v>192</v>
      </c>
      <c r="K3245" s="21">
        <v>46149.591550925928</v>
      </c>
      <c r="L3245" s="21">
        <v>46151.593124999999</v>
      </c>
      <c r="M3245" s="137" t="s">
        <v>344</v>
      </c>
      <c r="N3245" s="137" t="s">
        <v>345</v>
      </c>
      <c r="O3245" s="137" t="s">
        <v>39</v>
      </c>
      <c r="P3245" s="137">
        <v>0</v>
      </c>
      <c r="Q3245" s="137" t="s">
        <v>191</v>
      </c>
      <c r="R3245" s="137" t="s">
        <v>342</v>
      </c>
      <c r="S3245" s="137" t="s">
        <v>381</v>
      </c>
    </row>
    <row r="3246" spans="1:19" s="137" customFormat="1">
      <c r="A3246" s="137" t="s">
        <v>186</v>
      </c>
      <c r="B3246" s="137" t="s">
        <v>10</v>
      </c>
      <c r="C3246" s="137" t="s">
        <v>186</v>
      </c>
      <c r="D3246" s="137" t="s">
        <v>373</v>
      </c>
      <c r="E3246" s="137">
        <v>32961</v>
      </c>
      <c r="F3246" s="137" t="s">
        <v>5</v>
      </c>
      <c r="G3246" s="137" t="s">
        <v>28</v>
      </c>
      <c r="H3246" s="137" t="s">
        <v>368</v>
      </c>
      <c r="I3246" s="137">
        <v>512166353</v>
      </c>
      <c r="J3246" s="137" t="s">
        <v>192</v>
      </c>
      <c r="K3246" s="21">
        <v>46149.591550925928</v>
      </c>
      <c r="L3246" s="21">
        <v>46151.593124999999</v>
      </c>
      <c r="M3246" s="137" t="s">
        <v>344</v>
      </c>
      <c r="N3246" s="137" t="s">
        <v>346</v>
      </c>
      <c r="O3246" s="137" t="s">
        <v>39</v>
      </c>
      <c r="P3246" s="137">
        <v>0</v>
      </c>
      <c r="Q3246" s="137" t="s">
        <v>191</v>
      </c>
      <c r="R3246" s="137" t="s">
        <v>342</v>
      </c>
      <c r="S3246" s="137" t="s">
        <v>381</v>
      </c>
    </row>
    <row r="3247" spans="1:19" s="137" customFormat="1">
      <c r="A3247" s="137" t="s">
        <v>186</v>
      </c>
      <c r="B3247" s="137" t="s">
        <v>10</v>
      </c>
      <c r="C3247" s="137" t="s">
        <v>186</v>
      </c>
      <c r="D3247" s="137" t="s">
        <v>373</v>
      </c>
      <c r="E3247" s="137">
        <v>32961</v>
      </c>
      <c r="F3247" s="137" t="s">
        <v>5</v>
      </c>
      <c r="G3247" s="137" t="s">
        <v>28</v>
      </c>
      <c r="H3247" s="137" t="s">
        <v>368</v>
      </c>
      <c r="I3247" s="137">
        <v>512166353</v>
      </c>
      <c r="J3247" s="137" t="s">
        <v>192</v>
      </c>
      <c r="K3247" s="21">
        <v>46149.591550925928</v>
      </c>
      <c r="L3247" s="21">
        <v>46151.593124999999</v>
      </c>
      <c r="M3247" s="137" t="s">
        <v>347</v>
      </c>
      <c r="N3247" s="137" t="s">
        <v>348</v>
      </c>
      <c r="O3247" s="137" t="s">
        <v>41</v>
      </c>
      <c r="P3247" s="137">
        <v>0</v>
      </c>
      <c r="Q3247" s="137" t="s">
        <v>191</v>
      </c>
      <c r="R3247" s="137" t="s">
        <v>342</v>
      </c>
      <c r="S3247" s="137" t="s">
        <v>381</v>
      </c>
    </row>
    <row r="3248" spans="1:19" s="137" customFormat="1">
      <c r="A3248" s="137" t="s">
        <v>186</v>
      </c>
      <c r="B3248" s="137" t="s">
        <v>10</v>
      </c>
      <c r="C3248" s="137" t="s">
        <v>186</v>
      </c>
      <c r="D3248" s="137" t="s">
        <v>373</v>
      </c>
      <c r="E3248" s="137">
        <v>32961</v>
      </c>
      <c r="F3248" s="137" t="s">
        <v>5</v>
      </c>
      <c r="G3248" s="137" t="s">
        <v>28</v>
      </c>
      <c r="H3248" s="137" t="s">
        <v>368</v>
      </c>
      <c r="I3248" s="137">
        <v>512166353</v>
      </c>
      <c r="J3248" s="137" t="s">
        <v>192</v>
      </c>
      <c r="K3248" s="21">
        <v>46149.591550925928</v>
      </c>
      <c r="L3248" s="21">
        <v>46151.593124999999</v>
      </c>
      <c r="M3248" s="137" t="s">
        <v>347</v>
      </c>
      <c r="N3248" s="137" t="s">
        <v>349</v>
      </c>
      <c r="O3248" s="137" t="s">
        <v>39</v>
      </c>
      <c r="P3248" s="137">
        <v>0</v>
      </c>
      <c r="Q3248" s="137" t="s">
        <v>191</v>
      </c>
      <c r="R3248" s="137" t="s">
        <v>342</v>
      </c>
      <c r="S3248" s="137" t="s">
        <v>381</v>
      </c>
    </row>
    <row r="3249" spans="1:19" s="137" customFormat="1">
      <c r="A3249" s="137" t="s">
        <v>186</v>
      </c>
      <c r="B3249" s="137" t="s">
        <v>10</v>
      </c>
      <c r="C3249" s="137" t="s">
        <v>186</v>
      </c>
      <c r="D3249" s="137" t="s">
        <v>373</v>
      </c>
      <c r="E3249" s="137">
        <v>32961</v>
      </c>
      <c r="F3249" s="137" t="s">
        <v>5</v>
      </c>
      <c r="G3249" s="137" t="s">
        <v>28</v>
      </c>
      <c r="H3249" s="137" t="s">
        <v>368</v>
      </c>
      <c r="I3249" s="137">
        <v>512166353</v>
      </c>
      <c r="J3249" s="137" t="s">
        <v>192</v>
      </c>
      <c r="K3249" s="21">
        <v>46149.591550925928</v>
      </c>
      <c r="L3249" s="21">
        <v>46151.593124999999</v>
      </c>
      <c r="M3249" s="137" t="s">
        <v>347</v>
      </c>
      <c r="N3249" s="137" t="s">
        <v>329</v>
      </c>
      <c r="O3249" s="137" t="s">
        <v>35</v>
      </c>
      <c r="P3249" s="137">
        <v>0</v>
      </c>
      <c r="Q3249" s="137" t="s">
        <v>191</v>
      </c>
      <c r="R3249" s="137" t="s">
        <v>342</v>
      </c>
      <c r="S3249" s="137" t="s">
        <v>381</v>
      </c>
    </row>
    <row r="3250" spans="1:19" s="137" customFormat="1">
      <c r="A3250" s="137" t="s">
        <v>186</v>
      </c>
      <c r="B3250" s="137" t="s">
        <v>10</v>
      </c>
      <c r="C3250" s="137" t="s">
        <v>186</v>
      </c>
      <c r="D3250" s="137" t="s">
        <v>373</v>
      </c>
      <c r="E3250" s="137">
        <v>32961</v>
      </c>
      <c r="F3250" s="137" t="s">
        <v>5</v>
      </c>
      <c r="G3250" s="137" t="s">
        <v>28</v>
      </c>
      <c r="H3250" s="137" t="s">
        <v>368</v>
      </c>
      <c r="I3250" s="137">
        <v>512166353</v>
      </c>
      <c r="J3250" s="137" t="s">
        <v>192</v>
      </c>
      <c r="K3250" s="21">
        <v>46149.591550925928</v>
      </c>
      <c r="L3250" s="21">
        <v>46151.593124999999</v>
      </c>
      <c r="M3250" s="137" t="s">
        <v>347</v>
      </c>
      <c r="N3250" s="137" t="s">
        <v>194</v>
      </c>
      <c r="O3250" s="137" t="s">
        <v>41</v>
      </c>
      <c r="P3250" s="137">
        <v>0</v>
      </c>
      <c r="Q3250" s="137" t="s">
        <v>191</v>
      </c>
      <c r="R3250" s="137" t="s">
        <v>342</v>
      </c>
      <c r="S3250" s="137" t="s">
        <v>381</v>
      </c>
    </row>
    <row r="3251" spans="1:19" s="137" customFormat="1">
      <c r="A3251" s="137" t="s">
        <v>186</v>
      </c>
      <c r="B3251" s="137" t="s">
        <v>10</v>
      </c>
      <c r="C3251" s="137" t="s">
        <v>186</v>
      </c>
      <c r="D3251" s="137" t="s">
        <v>373</v>
      </c>
      <c r="E3251" s="137">
        <v>32961</v>
      </c>
      <c r="F3251" s="137" t="s">
        <v>5</v>
      </c>
      <c r="G3251" s="137" t="s">
        <v>28</v>
      </c>
      <c r="H3251" s="137" t="s">
        <v>368</v>
      </c>
      <c r="I3251" s="137">
        <v>512166353</v>
      </c>
      <c r="J3251" s="137" t="s">
        <v>192</v>
      </c>
      <c r="K3251" s="21">
        <v>46149.591550925928</v>
      </c>
      <c r="L3251" s="21">
        <v>46151.593124999999</v>
      </c>
      <c r="M3251" s="137" t="s">
        <v>347</v>
      </c>
      <c r="N3251" s="137" t="s">
        <v>350</v>
      </c>
      <c r="O3251" s="137" t="s">
        <v>39</v>
      </c>
      <c r="P3251" s="137">
        <v>0</v>
      </c>
      <c r="Q3251" s="137" t="s">
        <v>191</v>
      </c>
      <c r="R3251" s="137" t="s">
        <v>342</v>
      </c>
      <c r="S3251" s="137" t="s">
        <v>381</v>
      </c>
    </row>
    <row r="3252" spans="1:19" s="137" customFormat="1">
      <c r="A3252" s="137" t="s">
        <v>186</v>
      </c>
      <c r="B3252" s="137" t="s">
        <v>10</v>
      </c>
      <c r="C3252" s="137" t="s">
        <v>186</v>
      </c>
      <c r="D3252" s="137" t="s">
        <v>373</v>
      </c>
      <c r="E3252" s="137">
        <v>32961</v>
      </c>
      <c r="F3252" s="137" t="s">
        <v>5</v>
      </c>
      <c r="G3252" s="137" t="s">
        <v>28</v>
      </c>
      <c r="H3252" s="137" t="s">
        <v>368</v>
      </c>
      <c r="I3252" s="137">
        <v>512166353</v>
      </c>
      <c r="J3252" s="137" t="s">
        <v>192</v>
      </c>
      <c r="K3252" s="21">
        <v>46149.591550925928</v>
      </c>
      <c r="L3252" s="21">
        <v>46151.593124999999</v>
      </c>
      <c r="M3252" s="137" t="s">
        <v>347</v>
      </c>
      <c r="N3252" s="137" t="s">
        <v>195</v>
      </c>
      <c r="O3252" s="137" t="s">
        <v>41</v>
      </c>
      <c r="P3252" s="137">
        <v>0</v>
      </c>
      <c r="Q3252" s="137" t="s">
        <v>191</v>
      </c>
      <c r="R3252" s="137" t="s">
        <v>342</v>
      </c>
      <c r="S3252" s="137" t="s">
        <v>381</v>
      </c>
    </row>
    <row r="3253" spans="1:19" s="137" customFormat="1">
      <c r="A3253" s="137" t="s">
        <v>186</v>
      </c>
      <c r="B3253" s="137" t="s">
        <v>10</v>
      </c>
      <c r="C3253" s="137" t="s">
        <v>186</v>
      </c>
      <c r="D3253" s="137" t="s">
        <v>373</v>
      </c>
      <c r="E3253" s="137">
        <v>32961</v>
      </c>
      <c r="F3253" s="137" t="s">
        <v>5</v>
      </c>
      <c r="G3253" s="137" t="s">
        <v>28</v>
      </c>
      <c r="H3253" s="137" t="s">
        <v>368</v>
      </c>
      <c r="I3253" s="137">
        <v>512166353</v>
      </c>
      <c r="J3253" s="137" t="s">
        <v>192</v>
      </c>
      <c r="K3253" s="21">
        <v>46149.591550925928</v>
      </c>
      <c r="L3253" s="21">
        <v>46151.593124999999</v>
      </c>
      <c r="M3253" s="137" t="s">
        <v>347</v>
      </c>
      <c r="N3253" s="137" t="s">
        <v>351</v>
      </c>
      <c r="O3253" s="137" t="s">
        <v>35</v>
      </c>
      <c r="P3253" s="137">
        <v>0</v>
      </c>
      <c r="Q3253" s="137" t="s">
        <v>191</v>
      </c>
      <c r="R3253" s="137" t="s">
        <v>342</v>
      </c>
      <c r="S3253" s="137" t="s">
        <v>381</v>
      </c>
    </row>
    <row r="3254" spans="1:19" s="137" customFormat="1">
      <c r="A3254" s="137" t="s">
        <v>186</v>
      </c>
      <c r="B3254" s="137" t="s">
        <v>10</v>
      </c>
      <c r="C3254" s="137" t="s">
        <v>186</v>
      </c>
      <c r="D3254" s="137" t="s">
        <v>373</v>
      </c>
      <c r="E3254" s="137">
        <v>32961</v>
      </c>
      <c r="F3254" s="137" t="s">
        <v>5</v>
      </c>
      <c r="G3254" s="137" t="s">
        <v>28</v>
      </c>
      <c r="H3254" s="137" t="s">
        <v>368</v>
      </c>
      <c r="I3254" s="137">
        <v>512166353</v>
      </c>
      <c r="J3254" s="137" t="s">
        <v>192</v>
      </c>
      <c r="K3254" s="21">
        <v>46149.591550925928</v>
      </c>
      <c r="L3254" s="21">
        <v>46151.593124999999</v>
      </c>
      <c r="M3254" s="137" t="s">
        <v>347</v>
      </c>
      <c r="N3254" s="137" t="s">
        <v>196</v>
      </c>
      <c r="O3254" s="137" t="s">
        <v>41</v>
      </c>
      <c r="P3254" s="137">
        <v>0</v>
      </c>
      <c r="Q3254" s="137" t="s">
        <v>191</v>
      </c>
      <c r="R3254" s="137" t="s">
        <v>342</v>
      </c>
      <c r="S3254" s="137" t="s">
        <v>381</v>
      </c>
    </row>
    <row r="3255" spans="1:19" s="137" customFormat="1">
      <c r="A3255" s="137" t="s">
        <v>186</v>
      </c>
      <c r="B3255" s="137" t="s">
        <v>10</v>
      </c>
      <c r="C3255" s="137" t="s">
        <v>186</v>
      </c>
      <c r="D3255" s="137" t="s">
        <v>373</v>
      </c>
      <c r="E3255" s="137">
        <v>32961</v>
      </c>
      <c r="F3255" s="137" t="s">
        <v>5</v>
      </c>
      <c r="G3255" s="137" t="s">
        <v>28</v>
      </c>
      <c r="H3255" s="137" t="s">
        <v>368</v>
      </c>
      <c r="I3255" s="137">
        <v>512166353</v>
      </c>
      <c r="J3255" s="137" t="s">
        <v>192</v>
      </c>
      <c r="K3255" s="21">
        <v>46149.591550925928</v>
      </c>
      <c r="L3255" s="21">
        <v>46151.593124999999</v>
      </c>
      <c r="M3255" s="137" t="s">
        <v>352</v>
      </c>
      <c r="N3255" s="137" t="s">
        <v>352</v>
      </c>
      <c r="O3255" s="137" t="s">
        <v>35</v>
      </c>
      <c r="P3255" s="137">
        <v>0</v>
      </c>
      <c r="Q3255" s="137" t="s">
        <v>191</v>
      </c>
      <c r="R3255" s="137" t="s">
        <v>342</v>
      </c>
      <c r="S3255" s="137" t="s">
        <v>381</v>
      </c>
    </row>
    <row r="3256" spans="1:19" s="137" customFormat="1">
      <c r="A3256" s="137" t="s">
        <v>186</v>
      </c>
      <c r="B3256" s="137" t="s">
        <v>10</v>
      </c>
      <c r="C3256" s="137" t="s">
        <v>186</v>
      </c>
      <c r="D3256" s="137" t="s">
        <v>373</v>
      </c>
      <c r="E3256" s="137">
        <v>32961</v>
      </c>
      <c r="F3256" s="137" t="s">
        <v>5</v>
      </c>
      <c r="G3256" s="137" t="s">
        <v>28</v>
      </c>
      <c r="H3256" s="137" t="s">
        <v>368</v>
      </c>
      <c r="I3256" s="137">
        <v>512166353</v>
      </c>
      <c r="J3256" s="137" t="s">
        <v>192</v>
      </c>
      <c r="K3256" s="21">
        <v>46149.591550925928</v>
      </c>
      <c r="L3256" s="21">
        <v>46151.593124999999</v>
      </c>
      <c r="M3256" s="137" t="s">
        <v>353</v>
      </c>
      <c r="N3256" s="137" t="s">
        <v>197</v>
      </c>
      <c r="O3256" s="137" t="s">
        <v>41</v>
      </c>
      <c r="P3256" s="137">
        <v>0</v>
      </c>
      <c r="Q3256" s="137" t="s">
        <v>191</v>
      </c>
      <c r="R3256" s="137" t="s">
        <v>342</v>
      </c>
      <c r="S3256" s="137" t="s">
        <v>381</v>
      </c>
    </row>
    <row r="3257" spans="1:19" s="137" customFormat="1">
      <c r="A3257" s="137" t="s">
        <v>186</v>
      </c>
      <c r="B3257" s="137" t="s">
        <v>10</v>
      </c>
      <c r="C3257" s="137" t="s">
        <v>186</v>
      </c>
      <c r="D3257" s="137" t="s">
        <v>373</v>
      </c>
      <c r="E3257" s="137">
        <v>32961</v>
      </c>
      <c r="F3257" s="137" t="s">
        <v>5</v>
      </c>
      <c r="G3257" s="137" t="s">
        <v>28</v>
      </c>
      <c r="H3257" s="137" t="s">
        <v>368</v>
      </c>
      <c r="I3257" s="137">
        <v>512166353</v>
      </c>
      <c r="J3257" s="137" t="s">
        <v>192</v>
      </c>
      <c r="K3257" s="21">
        <v>46149.591550925928</v>
      </c>
      <c r="L3257" s="21">
        <v>46151.593124999999</v>
      </c>
      <c r="M3257" s="137" t="s">
        <v>353</v>
      </c>
      <c r="N3257" s="137" t="s">
        <v>330</v>
      </c>
      <c r="O3257" s="137" t="s">
        <v>41</v>
      </c>
      <c r="P3257" s="137">
        <v>0</v>
      </c>
      <c r="Q3257" s="137" t="s">
        <v>191</v>
      </c>
      <c r="R3257" s="137" t="s">
        <v>342</v>
      </c>
      <c r="S3257" s="137" t="s">
        <v>381</v>
      </c>
    </row>
    <row r="3258" spans="1:19" s="137" customFormat="1">
      <c r="A3258" s="137" t="s">
        <v>186</v>
      </c>
      <c r="B3258" s="137" t="s">
        <v>10</v>
      </c>
      <c r="C3258" s="137" t="s">
        <v>186</v>
      </c>
      <c r="D3258" s="137" t="s">
        <v>373</v>
      </c>
      <c r="E3258" s="137">
        <v>32961</v>
      </c>
      <c r="F3258" s="137" t="s">
        <v>5</v>
      </c>
      <c r="G3258" s="137" t="s">
        <v>28</v>
      </c>
      <c r="H3258" s="137" t="s">
        <v>368</v>
      </c>
      <c r="I3258" s="137">
        <v>512166353</v>
      </c>
      <c r="J3258" s="137" t="s">
        <v>192</v>
      </c>
      <c r="K3258" s="21">
        <v>46149.591550925928</v>
      </c>
      <c r="L3258" s="21">
        <v>46151.593124999999</v>
      </c>
      <c r="M3258" s="137" t="s">
        <v>353</v>
      </c>
      <c r="N3258" s="137" t="s">
        <v>354</v>
      </c>
      <c r="O3258" s="137" t="s">
        <v>39</v>
      </c>
      <c r="P3258" s="137">
        <v>0</v>
      </c>
      <c r="Q3258" s="137" t="s">
        <v>191</v>
      </c>
      <c r="R3258" s="137" t="s">
        <v>342</v>
      </c>
      <c r="S3258" s="137" t="s">
        <v>381</v>
      </c>
    </row>
    <row r="3259" spans="1:19" s="137" customFormat="1">
      <c r="A3259" s="137" t="s">
        <v>186</v>
      </c>
      <c r="B3259" s="137" t="s">
        <v>10</v>
      </c>
      <c r="C3259" s="137" t="s">
        <v>186</v>
      </c>
      <c r="D3259" s="137" t="s">
        <v>373</v>
      </c>
      <c r="E3259" s="137">
        <v>32961</v>
      </c>
      <c r="F3259" s="137" t="s">
        <v>5</v>
      </c>
      <c r="G3259" s="137" t="s">
        <v>28</v>
      </c>
      <c r="H3259" s="137" t="s">
        <v>368</v>
      </c>
      <c r="I3259" s="137">
        <v>512166353</v>
      </c>
      <c r="J3259" s="137" t="s">
        <v>192</v>
      </c>
      <c r="K3259" s="21">
        <v>46149.591550925928</v>
      </c>
      <c r="L3259" s="21">
        <v>46151.593124999999</v>
      </c>
      <c r="M3259" s="137" t="s">
        <v>353</v>
      </c>
      <c r="N3259" s="137" t="s">
        <v>355</v>
      </c>
      <c r="O3259" s="137" t="s">
        <v>35</v>
      </c>
      <c r="P3259" s="137">
        <v>0</v>
      </c>
      <c r="Q3259" s="137" t="s">
        <v>191</v>
      </c>
      <c r="R3259" s="137" t="s">
        <v>342</v>
      </c>
      <c r="S3259" s="137" t="s">
        <v>381</v>
      </c>
    </row>
    <row r="3260" spans="1:19" s="137" customFormat="1">
      <c r="A3260" s="137" t="s">
        <v>186</v>
      </c>
      <c r="B3260" s="137" t="s">
        <v>10</v>
      </c>
      <c r="C3260" s="137" t="s">
        <v>186</v>
      </c>
      <c r="D3260" s="137" t="s">
        <v>373</v>
      </c>
      <c r="E3260" s="137">
        <v>32961</v>
      </c>
      <c r="F3260" s="137" t="s">
        <v>5</v>
      </c>
      <c r="G3260" s="137" t="s">
        <v>28</v>
      </c>
      <c r="H3260" s="137" t="s">
        <v>368</v>
      </c>
      <c r="I3260" s="137">
        <v>512166353</v>
      </c>
      <c r="J3260" s="137" t="s">
        <v>192</v>
      </c>
      <c r="K3260" s="21">
        <v>46149.591550925928</v>
      </c>
      <c r="L3260" s="21">
        <v>46151.593124999999</v>
      </c>
      <c r="M3260" s="137" t="s">
        <v>353</v>
      </c>
      <c r="N3260" s="137" t="s">
        <v>356</v>
      </c>
      <c r="O3260" s="137" t="s">
        <v>39</v>
      </c>
      <c r="P3260" s="137">
        <v>0</v>
      </c>
      <c r="Q3260" s="137" t="s">
        <v>191</v>
      </c>
      <c r="R3260" s="137" t="s">
        <v>342</v>
      </c>
      <c r="S3260" s="137" t="s">
        <v>381</v>
      </c>
    </row>
    <row r="3261" spans="1:19" s="137" customFormat="1">
      <c r="A3261" s="137" t="s">
        <v>186</v>
      </c>
      <c r="B3261" s="137" t="s">
        <v>10</v>
      </c>
      <c r="C3261" s="137" t="s">
        <v>186</v>
      </c>
      <c r="D3261" s="137" t="s">
        <v>373</v>
      </c>
      <c r="E3261" s="137">
        <v>32961</v>
      </c>
      <c r="F3261" s="137" t="s">
        <v>5</v>
      </c>
      <c r="G3261" s="137" t="s">
        <v>28</v>
      </c>
      <c r="H3261" s="137" t="s">
        <v>368</v>
      </c>
      <c r="I3261" s="137">
        <v>512166353</v>
      </c>
      <c r="J3261" s="137" t="s">
        <v>192</v>
      </c>
      <c r="K3261" s="21">
        <v>46149.591550925928</v>
      </c>
      <c r="L3261" s="21">
        <v>46151.593124999999</v>
      </c>
      <c r="M3261" s="137" t="s">
        <v>353</v>
      </c>
      <c r="N3261" s="137" t="s">
        <v>357</v>
      </c>
      <c r="O3261" s="137" t="s">
        <v>39</v>
      </c>
      <c r="P3261" s="137">
        <v>0</v>
      </c>
      <c r="Q3261" s="137" t="s">
        <v>191</v>
      </c>
      <c r="R3261" s="137" t="s">
        <v>342</v>
      </c>
      <c r="S3261" s="137" t="s">
        <v>381</v>
      </c>
    </row>
    <row r="3262" spans="1:19" s="137" customFormat="1">
      <c r="A3262" s="137" t="s">
        <v>186</v>
      </c>
      <c r="B3262" s="137" t="s">
        <v>10</v>
      </c>
      <c r="C3262" s="137" t="s">
        <v>186</v>
      </c>
      <c r="D3262" s="137" t="s">
        <v>373</v>
      </c>
      <c r="E3262" s="137">
        <v>32961</v>
      </c>
      <c r="F3262" s="137" t="s">
        <v>5</v>
      </c>
      <c r="G3262" s="137" t="s">
        <v>28</v>
      </c>
      <c r="H3262" s="137" t="s">
        <v>368</v>
      </c>
      <c r="I3262" s="137">
        <v>512166353</v>
      </c>
      <c r="J3262" s="137" t="s">
        <v>192</v>
      </c>
      <c r="K3262" s="21">
        <v>46149.591550925928</v>
      </c>
      <c r="L3262" s="21">
        <v>46151.593124999999</v>
      </c>
      <c r="M3262" s="137" t="s">
        <v>358</v>
      </c>
      <c r="N3262" s="137" t="s">
        <v>359</v>
      </c>
      <c r="O3262" s="137" t="s">
        <v>39</v>
      </c>
      <c r="P3262" s="137">
        <v>0</v>
      </c>
      <c r="Q3262" s="137" t="s">
        <v>191</v>
      </c>
      <c r="R3262" s="137" t="s">
        <v>342</v>
      </c>
      <c r="S3262" s="137" t="s">
        <v>381</v>
      </c>
    </row>
    <row r="3263" spans="1:19" s="137" customFormat="1">
      <c r="A3263" s="137" t="s">
        <v>186</v>
      </c>
      <c r="B3263" s="137" t="s">
        <v>10</v>
      </c>
      <c r="C3263" s="137" t="s">
        <v>186</v>
      </c>
      <c r="D3263" s="137" t="s">
        <v>373</v>
      </c>
      <c r="E3263" s="137">
        <v>32961</v>
      </c>
      <c r="F3263" s="137" t="s">
        <v>5</v>
      </c>
      <c r="G3263" s="137" t="s">
        <v>28</v>
      </c>
      <c r="H3263" s="137" t="s">
        <v>368</v>
      </c>
      <c r="I3263" s="137">
        <v>512166353</v>
      </c>
      <c r="J3263" s="137" t="s">
        <v>192</v>
      </c>
      <c r="K3263" s="21">
        <v>46149.591550925928</v>
      </c>
      <c r="L3263" s="21">
        <v>46151.593124999999</v>
      </c>
      <c r="M3263" s="137" t="s">
        <v>358</v>
      </c>
      <c r="N3263" s="137" t="s">
        <v>360</v>
      </c>
      <c r="O3263" s="137" t="s">
        <v>35</v>
      </c>
      <c r="P3263" s="137">
        <v>0</v>
      </c>
      <c r="Q3263" s="137" t="s">
        <v>191</v>
      </c>
      <c r="R3263" s="137" t="s">
        <v>342</v>
      </c>
      <c r="S3263" s="137" t="s">
        <v>381</v>
      </c>
    </row>
    <row r="3264" spans="1:19" s="137" customFormat="1">
      <c r="A3264" s="137" t="s">
        <v>186</v>
      </c>
      <c r="B3264" s="137" t="s">
        <v>10</v>
      </c>
      <c r="C3264" s="137" t="s">
        <v>186</v>
      </c>
      <c r="D3264" s="137" t="s">
        <v>373</v>
      </c>
      <c r="E3264" s="137">
        <v>32961</v>
      </c>
      <c r="F3264" s="137" t="s">
        <v>5</v>
      </c>
      <c r="G3264" s="137" t="s">
        <v>28</v>
      </c>
      <c r="H3264" s="137" t="s">
        <v>368</v>
      </c>
      <c r="I3264" s="137">
        <v>512166353</v>
      </c>
      <c r="J3264" s="137" t="s">
        <v>192</v>
      </c>
      <c r="K3264" s="21">
        <v>46149.591550925928</v>
      </c>
      <c r="L3264" s="21">
        <v>46151.593124999999</v>
      </c>
      <c r="M3264" s="137" t="s">
        <v>358</v>
      </c>
      <c r="N3264" s="137" t="s">
        <v>361</v>
      </c>
      <c r="O3264" s="137" t="s">
        <v>41</v>
      </c>
      <c r="P3264" s="137">
        <v>0</v>
      </c>
      <c r="Q3264" s="137" t="s">
        <v>191</v>
      </c>
      <c r="R3264" s="137" t="s">
        <v>342</v>
      </c>
      <c r="S3264" s="137" t="s">
        <v>381</v>
      </c>
    </row>
    <row r="3265" spans="1:19" s="137" customFormat="1">
      <c r="A3265" s="137" t="s">
        <v>186</v>
      </c>
      <c r="B3265" s="137" t="s">
        <v>10</v>
      </c>
      <c r="C3265" s="137" t="s">
        <v>186</v>
      </c>
      <c r="D3265" s="137" t="s">
        <v>373</v>
      </c>
      <c r="E3265" s="137">
        <v>32961</v>
      </c>
      <c r="F3265" s="137" t="s">
        <v>5</v>
      </c>
      <c r="G3265" s="137" t="s">
        <v>28</v>
      </c>
      <c r="H3265" s="137" t="s">
        <v>368</v>
      </c>
      <c r="I3265" s="137">
        <v>512166353</v>
      </c>
      <c r="J3265" s="137" t="s">
        <v>192</v>
      </c>
      <c r="K3265" s="21">
        <v>46149.591550925928</v>
      </c>
      <c r="L3265" s="21">
        <v>46151.593124999999</v>
      </c>
      <c r="M3265" s="137" t="s">
        <v>362</v>
      </c>
      <c r="N3265" s="137" t="s">
        <v>363</v>
      </c>
      <c r="O3265" s="137" t="s">
        <v>37</v>
      </c>
      <c r="P3265" s="137">
        <v>0</v>
      </c>
      <c r="Q3265" s="137" t="s">
        <v>191</v>
      </c>
      <c r="R3265" s="137" t="s">
        <v>342</v>
      </c>
      <c r="S3265" s="137" t="s">
        <v>381</v>
      </c>
    </row>
    <row r="3266" spans="1:19" s="137" customFormat="1">
      <c r="A3266" s="137" t="s">
        <v>186</v>
      </c>
      <c r="B3266" s="137" t="s">
        <v>10</v>
      </c>
      <c r="C3266" s="137" t="s">
        <v>186</v>
      </c>
      <c r="D3266" s="137" t="s">
        <v>373</v>
      </c>
      <c r="E3266" s="137">
        <v>32961</v>
      </c>
      <c r="F3266" s="137" t="s">
        <v>5</v>
      </c>
      <c r="G3266" s="137" t="s">
        <v>28</v>
      </c>
      <c r="H3266" s="137" t="s">
        <v>368</v>
      </c>
      <c r="I3266" s="137">
        <v>512166353</v>
      </c>
      <c r="J3266" s="137" t="s">
        <v>192</v>
      </c>
      <c r="K3266" s="21">
        <v>46149.591550925928</v>
      </c>
      <c r="L3266" s="21">
        <v>46151.593124999999</v>
      </c>
      <c r="M3266" s="137" t="s">
        <v>364</v>
      </c>
      <c r="N3266" s="137" t="s">
        <v>365</v>
      </c>
      <c r="O3266" s="137" t="s">
        <v>35</v>
      </c>
      <c r="P3266" s="137">
        <v>0</v>
      </c>
      <c r="Q3266" s="137" t="s">
        <v>191</v>
      </c>
      <c r="R3266" s="137" t="s">
        <v>342</v>
      </c>
      <c r="S3266" s="137" t="s">
        <v>381</v>
      </c>
    </row>
    <row r="3267" spans="1:19" s="137" customFormat="1">
      <c r="A3267" s="137" t="s">
        <v>186</v>
      </c>
      <c r="B3267" s="137" t="s">
        <v>10</v>
      </c>
      <c r="C3267" s="137" t="s">
        <v>186</v>
      </c>
      <c r="D3267" s="137" t="s">
        <v>373</v>
      </c>
      <c r="E3267" s="137">
        <v>32961</v>
      </c>
      <c r="F3267" s="137" t="s">
        <v>5</v>
      </c>
      <c r="G3267" s="137" t="s">
        <v>28</v>
      </c>
      <c r="H3267" s="137" t="s">
        <v>368</v>
      </c>
      <c r="I3267" s="137">
        <v>512166353</v>
      </c>
      <c r="J3267" s="137" t="s">
        <v>192</v>
      </c>
      <c r="K3267" s="21">
        <v>46149.591550925928</v>
      </c>
      <c r="L3267" s="21">
        <v>46151.593124999999</v>
      </c>
      <c r="M3267" s="137" t="s">
        <v>364</v>
      </c>
      <c r="N3267" s="137" t="s">
        <v>366</v>
      </c>
      <c r="O3267" s="137" t="s">
        <v>35</v>
      </c>
      <c r="P3267" s="137">
        <v>0</v>
      </c>
      <c r="Q3267" s="137" t="s">
        <v>191</v>
      </c>
      <c r="R3267" s="137" t="s">
        <v>342</v>
      </c>
      <c r="S3267" s="137" t="s">
        <v>381</v>
      </c>
    </row>
    <row r="3268" spans="1:19" s="137" customFormat="1">
      <c r="A3268" s="137" t="s">
        <v>186</v>
      </c>
      <c r="B3268" s="137" t="s">
        <v>10</v>
      </c>
      <c r="C3268" s="137" t="s">
        <v>186</v>
      </c>
      <c r="D3268" s="137" t="s">
        <v>373</v>
      </c>
      <c r="E3268" s="137">
        <v>32961</v>
      </c>
      <c r="F3268" s="137" t="s">
        <v>5</v>
      </c>
      <c r="G3268" s="137" t="s">
        <v>28</v>
      </c>
      <c r="H3268" s="137" t="s">
        <v>368</v>
      </c>
      <c r="I3268" s="137">
        <v>512166353</v>
      </c>
      <c r="J3268" s="137" t="s">
        <v>192</v>
      </c>
      <c r="K3268" s="21">
        <v>46149.591550925928</v>
      </c>
      <c r="L3268" s="21">
        <v>46151.593124999999</v>
      </c>
      <c r="M3268" s="137" t="s">
        <v>364</v>
      </c>
      <c r="N3268" s="137" t="s">
        <v>367</v>
      </c>
      <c r="O3268" s="137" t="s">
        <v>41</v>
      </c>
      <c r="P3268" s="137">
        <v>0</v>
      </c>
      <c r="Q3268" s="137" t="s">
        <v>191</v>
      </c>
      <c r="R3268" s="137" t="s">
        <v>342</v>
      </c>
      <c r="S3268" s="137" t="s">
        <v>381</v>
      </c>
    </row>
    <row r="3269" spans="1:19" s="137" customFormat="1">
      <c r="A3269" s="137" t="s">
        <v>186</v>
      </c>
      <c r="B3269" s="137" t="s">
        <v>10</v>
      </c>
      <c r="C3269" s="137" t="s">
        <v>186</v>
      </c>
      <c r="D3269" s="137" t="s">
        <v>373</v>
      </c>
      <c r="E3269" s="137">
        <v>32961</v>
      </c>
      <c r="F3269" s="137" t="s">
        <v>5</v>
      </c>
      <c r="G3269" s="137" t="s">
        <v>28</v>
      </c>
      <c r="H3269" s="137" t="s">
        <v>368</v>
      </c>
      <c r="I3269" s="137">
        <v>512166972</v>
      </c>
      <c r="J3269" s="137" t="s">
        <v>192</v>
      </c>
      <c r="K3269" s="21">
        <v>46149.599398148152</v>
      </c>
      <c r="L3269" s="21">
        <v>46151.600219907406</v>
      </c>
      <c r="M3269" s="137" t="s">
        <v>287</v>
      </c>
      <c r="N3269" s="137" t="s">
        <v>287</v>
      </c>
      <c r="O3269" s="137" t="s">
        <v>35</v>
      </c>
      <c r="P3269" s="137">
        <v>0</v>
      </c>
      <c r="Q3269" s="137" t="s">
        <v>191</v>
      </c>
      <c r="R3269" s="137" t="s">
        <v>342</v>
      </c>
      <c r="S3269" s="137" t="s">
        <v>181</v>
      </c>
    </row>
    <row r="3270" spans="1:19" s="137" customFormat="1">
      <c r="A3270" s="137" t="s">
        <v>186</v>
      </c>
      <c r="B3270" s="137" t="s">
        <v>10</v>
      </c>
      <c r="C3270" s="137" t="s">
        <v>186</v>
      </c>
      <c r="D3270" s="137" t="s">
        <v>373</v>
      </c>
      <c r="E3270" s="137">
        <v>32961</v>
      </c>
      <c r="F3270" s="137" t="s">
        <v>5</v>
      </c>
      <c r="G3270" s="137" t="s">
        <v>28</v>
      </c>
      <c r="H3270" s="137" t="s">
        <v>368</v>
      </c>
      <c r="I3270" s="137">
        <v>512166972</v>
      </c>
      <c r="J3270" s="137" t="s">
        <v>192</v>
      </c>
      <c r="K3270" s="21">
        <v>46149.599398148152</v>
      </c>
      <c r="L3270" s="21">
        <v>46151.600219907406</v>
      </c>
      <c r="M3270" s="137" t="s">
        <v>343</v>
      </c>
      <c r="N3270" s="137" t="s">
        <v>288</v>
      </c>
      <c r="O3270" s="137" t="s">
        <v>39</v>
      </c>
      <c r="P3270" s="137">
        <v>0</v>
      </c>
      <c r="Q3270" s="137" t="s">
        <v>191</v>
      </c>
      <c r="R3270" s="137" t="s">
        <v>342</v>
      </c>
      <c r="S3270" s="137" t="s">
        <v>181</v>
      </c>
    </row>
    <row r="3271" spans="1:19" s="137" customFormat="1">
      <c r="A3271" s="137" t="s">
        <v>186</v>
      </c>
      <c r="B3271" s="137" t="s">
        <v>10</v>
      </c>
      <c r="C3271" s="137" t="s">
        <v>186</v>
      </c>
      <c r="D3271" s="137" t="s">
        <v>373</v>
      </c>
      <c r="E3271" s="137">
        <v>32961</v>
      </c>
      <c r="F3271" s="137" t="s">
        <v>5</v>
      </c>
      <c r="G3271" s="137" t="s">
        <v>28</v>
      </c>
      <c r="H3271" s="137" t="s">
        <v>368</v>
      </c>
      <c r="I3271" s="137">
        <v>512166972</v>
      </c>
      <c r="J3271" s="137" t="s">
        <v>192</v>
      </c>
      <c r="K3271" s="21">
        <v>46149.599398148152</v>
      </c>
      <c r="L3271" s="21">
        <v>46151.600219907406</v>
      </c>
      <c r="M3271" s="137" t="s">
        <v>343</v>
      </c>
      <c r="N3271" s="137" t="s">
        <v>193</v>
      </c>
      <c r="O3271" s="137" t="s">
        <v>35</v>
      </c>
      <c r="P3271" s="137">
        <v>0</v>
      </c>
      <c r="Q3271" s="137" t="s">
        <v>191</v>
      </c>
      <c r="R3271" s="137" t="s">
        <v>342</v>
      </c>
      <c r="S3271" s="137" t="s">
        <v>181</v>
      </c>
    </row>
    <row r="3272" spans="1:19" s="137" customFormat="1">
      <c r="A3272" s="137" t="s">
        <v>186</v>
      </c>
      <c r="B3272" s="137" t="s">
        <v>10</v>
      </c>
      <c r="C3272" s="137" t="s">
        <v>186</v>
      </c>
      <c r="D3272" s="137" t="s">
        <v>373</v>
      </c>
      <c r="E3272" s="137">
        <v>32961</v>
      </c>
      <c r="F3272" s="137" t="s">
        <v>5</v>
      </c>
      <c r="G3272" s="137" t="s">
        <v>28</v>
      </c>
      <c r="H3272" s="137" t="s">
        <v>368</v>
      </c>
      <c r="I3272" s="137">
        <v>512166972</v>
      </c>
      <c r="J3272" s="137" t="s">
        <v>192</v>
      </c>
      <c r="K3272" s="21">
        <v>46149.599398148152</v>
      </c>
      <c r="L3272" s="21">
        <v>46151.600219907406</v>
      </c>
      <c r="M3272" s="137" t="s">
        <v>344</v>
      </c>
      <c r="N3272" s="137" t="s">
        <v>345</v>
      </c>
      <c r="O3272" s="137" t="s">
        <v>39</v>
      </c>
      <c r="P3272" s="137">
        <v>0</v>
      </c>
      <c r="Q3272" s="137" t="s">
        <v>191</v>
      </c>
      <c r="R3272" s="137" t="s">
        <v>342</v>
      </c>
      <c r="S3272" s="137" t="s">
        <v>181</v>
      </c>
    </row>
    <row r="3273" spans="1:19" s="137" customFormat="1">
      <c r="A3273" s="137" t="s">
        <v>186</v>
      </c>
      <c r="B3273" s="137" t="s">
        <v>10</v>
      </c>
      <c r="C3273" s="137" t="s">
        <v>186</v>
      </c>
      <c r="D3273" s="137" t="s">
        <v>373</v>
      </c>
      <c r="E3273" s="137">
        <v>32961</v>
      </c>
      <c r="F3273" s="137" t="s">
        <v>5</v>
      </c>
      <c r="G3273" s="137" t="s">
        <v>28</v>
      </c>
      <c r="H3273" s="137" t="s">
        <v>368</v>
      </c>
      <c r="I3273" s="137">
        <v>512166972</v>
      </c>
      <c r="J3273" s="137" t="s">
        <v>192</v>
      </c>
      <c r="K3273" s="21">
        <v>46149.599398148152</v>
      </c>
      <c r="L3273" s="21">
        <v>46151.600219907406</v>
      </c>
      <c r="M3273" s="137" t="s">
        <v>344</v>
      </c>
      <c r="N3273" s="137" t="s">
        <v>346</v>
      </c>
      <c r="O3273" s="137" t="s">
        <v>39</v>
      </c>
      <c r="P3273" s="137">
        <v>0</v>
      </c>
      <c r="Q3273" s="137" t="s">
        <v>191</v>
      </c>
      <c r="R3273" s="137" t="s">
        <v>342</v>
      </c>
      <c r="S3273" s="137" t="s">
        <v>181</v>
      </c>
    </row>
    <row r="3274" spans="1:19" s="137" customFormat="1">
      <c r="A3274" s="137" t="s">
        <v>186</v>
      </c>
      <c r="B3274" s="137" t="s">
        <v>10</v>
      </c>
      <c r="C3274" s="137" t="s">
        <v>186</v>
      </c>
      <c r="D3274" s="137" t="s">
        <v>373</v>
      </c>
      <c r="E3274" s="137">
        <v>32961</v>
      </c>
      <c r="F3274" s="137" t="s">
        <v>5</v>
      </c>
      <c r="G3274" s="137" t="s">
        <v>28</v>
      </c>
      <c r="H3274" s="137" t="s">
        <v>368</v>
      </c>
      <c r="I3274" s="137">
        <v>512166972</v>
      </c>
      <c r="J3274" s="137" t="s">
        <v>192</v>
      </c>
      <c r="K3274" s="21">
        <v>46149.599398148152</v>
      </c>
      <c r="L3274" s="21">
        <v>46151.600219907406</v>
      </c>
      <c r="M3274" s="137" t="s">
        <v>347</v>
      </c>
      <c r="N3274" s="137" t="s">
        <v>348</v>
      </c>
      <c r="O3274" s="137" t="s">
        <v>41</v>
      </c>
      <c r="P3274" s="137">
        <v>0</v>
      </c>
      <c r="Q3274" s="137" t="s">
        <v>191</v>
      </c>
      <c r="R3274" s="137" t="s">
        <v>342</v>
      </c>
      <c r="S3274" s="137" t="s">
        <v>181</v>
      </c>
    </row>
    <row r="3275" spans="1:19" s="137" customFormat="1">
      <c r="A3275" s="137" t="s">
        <v>186</v>
      </c>
      <c r="B3275" s="137" t="s">
        <v>10</v>
      </c>
      <c r="C3275" s="137" t="s">
        <v>186</v>
      </c>
      <c r="D3275" s="137" t="s">
        <v>373</v>
      </c>
      <c r="E3275" s="137">
        <v>32961</v>
      </c>
      <c r="F3275" s="137" t="s">
        <v>5</v>
      </c>
      <c r="G3275" s="137" t="s">
        <v>28</v>
      </c>
      <c r="H3275" s="137" t="s">
        <v>368</v>
      </c>
      <c r="I3275" s="137">
        <v>512166972</v>
      </c>
      <c r="J3275" s="137" t="s">
        <v>192</v>
      </c>
      <c r="K3275" s="21">
        <v>46149.599398148152</v>
      </c>
      <c r="L3275" s="21">
        <v>46151.600219907406</v>
      </c>
      <c r="M3275" s="137" t="s">
        <v>347</v>
      </c>
      <c r="N3275" s="137" t="s">
        <v>349</v>
      </c>
      <c r="O3275" s="137" t="s">
        <v>39</v>
      </c>
      <c r="P3275" s="137">
        <v>0</v>
      </c>
      <c r="Q3275" s="137" t="s">
        <v>191</v>
      </c>
      <c r="R3275" s="137" t="s">
        <v>342</v>
      </c>
      <c r="S3275" s="137" t="s">
        <v>181</v>
      </c>
    </row>
    <row r="3276" spans="1:19" s="137" customFormat="1">
      <c r="A3276" s="137" t="s">
        <v>186</v>
      </c>
      <c r="B3276" s="137" t="s">
        <v>10</v>
      </c>
      <c r="C3276" s="137" t="s">
        <v>186</v>
      </c>
      <c r="D3276" s="137" t="s">
        <v>373</v>
      </c>
      <c r="E3276" s="137">
        <v>32961</v>
      </c>
      <c r="F3276" s="137" t="s">
        <v>5</v>
      </c>
      <c r="G3276" s="137" t="s">
        <v>28</v>
      </c>
      <c r="H3276" s="137" t="s">
        <v>368</v>
      </c>
      <c r="I3276" s="137">
        <v>512166972</v>
      </c>
      <c r="J3276" s="137" t="s">
        <v>192</v>
      </c>
      <c r="K3276" s="21">
        <v>46149.599398148152</v>
      </c>
      <c r="L3276" s="21">
        <v>46151.600219907406</v>
      </c>
      <c r="M3276" s="137" t="s">
        <v>347</v>
      </c>
      <c r="N3276" s="137" t="s">
        <v>329</v>
      </c>
      <c r="O3276" s="137" t="s">
        <v>35</v>
      </c>
      <c r="P3276" s="137">
        <v>0</v>
      </c>
      <c r="Q3276" s="137" t="s">
        <v>191</v>
      </c>
      <c r="R3276" s="137" t="s">
        <v>342</v>
      </c>
      <c r="S3276" s="137" t="s">
        <v>181</v>
      </c>
    </row>
    <row r="3277" spans="1:19" s="137" customFormat="1">
      <c r="A3277" s="137" t="s">
        <v>186</v>
      </c>
      <c r="B3277" s="137" t="s">
        <v>10</v>
      </c>
      <c r="C3277" s="137" t="s">
        <v>186</v>
      </c>
      <c r="D3277" s="137" t="s">
        <v>373</v>
      </c>
      <c r="E3277" s="137">
        <v>32961</v>
      </c>
      <c r="F3277" s="137" t="s">
        <v>5</v>
      </c>
      <c r="G3277" s="137" t="s">
        <v>28</v>
      </c>
      <c r="H3277" s="137" t="s">
        <v>368</v>
      </c>
      <c r="I3277" s="137">
        <v>512166972</v>
      </c>
      <c r="J3277" s="137" t="s">
        <v>192</v>
      </c>
      <c r="K3277" s="21">
        <v>46149.599398148152</v>
      </c>
      <c r="L3277" s="21">
        <v>46151.600219907406</v>
      </c>
      <c r="M3277" s="137" t="s">
        <v>347</v>
      </c>
      <c r="N3277" s="137" t="s">
        <v>194</v>
      </c>
      <c r="O3277" s="137" t="s">
        <v>41</v>
      </c>
      <c r="P3277" s="137">
        <v>0</v>
      </c>
      <c r="Q3277" s="137" t="s">
        <v>191</v>
      </c>
      <c r="R3277" s="137" t="s">
        <v>342</v>
      </c>
      <c r="S3277" s="137" t="s">
        <v>181</v>
      </c>
    </row>
    <row r="3278" spans="1:19" s="137" customFormat="1">
      <c r="A3278" s="137" t="s">
        <v>186</v>
      </c>
      <c r="B3278" s="137" t="s">
        <v>10</v>
      </c>
      <c r="C3278" s="137" t="s">
        <v>186</v>
      </c>
      <c r="D3278" s="137" t="s">
        <v>373</v>
      </c>
      <c r="E3278" s="137">
        <v>32961</v>
      </c>
      <c r="F3278" s="137" t="s">
        <v>5</v>
      </c>
      <c r="G3278" s="137" t="s">
        <v>28</v>
      </c>
      <c r="H3278" s="137" t="s">
        <v>368</v>
      </c>
      <c r="I3278" s="137">
        <v>512166972</v>
      </c>
      <c r="J3278" s="137" t="s">
        <v>192</v>
      </c>
      <c r="K3278" s="21">
        <v>46149.599398148152</v>
      </c>
      <c r="L3278" s="21">
        <v>46151.600219907406</v>
      </c>
      <c r="M3278" s="137" t="s">
        <v>347</v>
      </c>
      <c r="N3278" s="137" t="s">
        <v>350</v>
      </c>
      <c r="O3278" s="137" t="s">
        <v>39</v>
      </c>
      <c r="P3278" s="137">
        <v>0</v>
      </c>
      <c r="Q3278" s="137" t="s">
        <v>191</v>
      </c>
      <c r="R3278" s="137" t="s">
        <v>342</v>
      </c>
      <c r="S3278" s="137" t="s">
        <v>181</v>
      </c>
    </row>
    <row r="3279" spans="1:19" s="137" customFormat="1">
      <c r="A3279" s="137" t="s">
        <v>186</v>
      </c>
      <c r="B3279" s="137" t="s">
        <v>10</v>
      </c>
      <c r="C3279" s="137" t="s">
        <v>186</v>
      </c>
      <c r="D3279" s="137" t="s">
        <v>373</v>
      </c>
      <c r="E3279" s="137">
        <v>32961</v>
      </c>
      <c r="F3279" s="137" t="s">
        <v>5</v>
      </c>
      <c r="G3279" s="137" t="s">
        <v>28</v>
      </c>
      <c r="H3279" s="137" t="s">
        <v>368</v>
      </c>
      <c r="I3279" s="137">
        <v>512166972</v>
      </c>
      <c r="J3279" s="137" t="s">
        <v>192</v>
      </c>
      <c r="K3279" s="21">
        <v>46149.599398148152</v>
      </c>
      <c r="L3279" s="21">
        <v>46151.600219907406</v>
      </c>
      <c r="M3279" s="137" t="s">
        <v>347</v>
      </c>
      <c r="N3279" s="137" t="s">
        <v>195</v>
      </c>
      <c r="O3279" s="137" t="s">
        <v>41</v>
      </c>
      <c r="P3279" s="137">
        <v>0</v>
      </c>
      <c r="Q3279" s="137" t="s">
        <v>191</v>
      </c>
      <c r="R3279" s="137" t="s">
        <v>342</v>
      </c>
      <c r="S3279" s="137" t="s">
        <v>181</v>
      </c>
    </row>
    <row r="3280" spans="1:19" s="137" customFormat="1">
      <c r="A3280" s="137" t="s">
        <v>186</v>
      </c>
      <c r="B3280" s="137" t="s">
        <v>10</v>
      </c>
      <c r="C3280" s="137" t="s">
        <v>186</v>
      </c>
      <c r="D3280" s="137" t="s">
        <v>373</v>
      </c>
      <c r="E3280" s="137">
        <v>32961</v>
      </c>
      <c r="F3280" s="137" t="s">
        <v>5</v>
      </c>
      <c r="G3280" s="137" t="s">
        <v>28</v>
      </c>
      <c r="H3280" s="137" t="s">
        <v>368</v>
      </c>
      <c r="I3280" s="137">
        <v>512166972</v>
      </c>
      <c r="J3280" s="137" t="s">
        <v>192</v>
      </c>
      <c r="K3280" s="21">
        <v>46149.599398148152</v>
      </c>
      <c r="L3280" s="21">
        <v>46151.600219907406</v>
      </c>
      <c r="M3280" s="137" t="s">
        <v>347</v>
      </c>
      <c r="N3280" s="137" t="s">
        <v>351</v>
      </c>
      <c r="O3280" s="137" t="s">
        <v>35</v>
      </c>
      <c r="P3280" s="137">
        <v>0</v>
      </c>
      <c r="Q3280" s="137" t="s">
        <v>191</v>
      </c>
      <c r="R3280" s="137" t="s">
        <v>342</v>
      </c>
      <c r="S3280" s="137" t="s">
        <v>181</v>
      </c>
    </row>
    <row r="3281" spans="1:19" s="137" customFormat="1">
      <c r="A3281" s="137" t="s">
        <v>186</v>
      </c>
      <c r="B3281" s="137" t="s">
        <v>10</v>
      </c>
      <c r="C3281" s="137" t="s">
        <v>186</v>
      </c>
      <c r="D3281" s="137" t="s">
        <v>373</v>
      </c>
      <c r="E3281" s="137">
        <v>32961</v>
      </c>
      <c r="F3281" s="137" t="s">
        <v>5</v>
      </c>
      <c r="G3281" s="137" t="s">
        <v>28</v>
      </c>
      <c r="H3281" s="137" t="s">
        <v>368</v>
      </c>
      <c r="I3281" s="137">
        <v>512166972</v>
      </c>
      <c r="J3281" s="137" t="s">
        <v>192</v>
      </c>
      <c r="K3281" s="21">
        <v>46149.599398148152</v>
      </c>
      <c r="L3281" s="21">
        <v>46151.600219907406</v>
      </c>
      <c r="M3281" s="137" t="s">
        <v>347</v>
      </c>
      <c r="N3281" s="137" t="s">
        <v>196</v>
      </c>
      <c r="O3281" s="137" t="s">
        <v>41</v>
      </c>
      <c r="P3281" s="137">
        <v>0</v>
      </c>
      <c r="Q3281" s="137" t="s">
        <v>191</v>
      </c>
      <c r="R3281" s="137" t="s">
        <v>342</v>
      </c>
      <c r="S3281" s="137" t="s">
        <v>181</v>
      </c>
    </row>
    <row r="3282" spans="1:19" s="137" customFormat="1">
      <c r="A3282" s="137" t="s">
        <v>186</v>
      </c>
      <c r="B3282" s="137" t="s">
        <v>10</v>
      </c>
      <c r="C3282" s="137" t="s">
        <v>186</v>
      </c>
      <c r="D3282" s="137" t="s">
        <v>373</v>
      </c>
      <c r="E3282" s="137">
        <v>32961</v>
      </c>
      <c r="F3282" s="137" t="s">
        <v>5</v>
      </c>
      <c r="G3282" s="137" t="s">
        <v>28</v>
      </c>
      <c r="H3282" s="137" t="s">
        <v>368</v>
      </c>
      <c r="I3282" s="137">
        <v>512166972</v>
      </c>
      <c r="J3282" s="137" t="s">
        <v>192</v>
      </c>
      <c r="K3282" s="21">
        <v>46149.599398148152</v>
      </c>
      <c r="L3282" s="21">
        <v>46151.600219907406</v>
      </c>
      <c r="M3282" s="137" t="s">
        <v>352</v>
      </c>
      <c r="N3282" s="137" t="s">
        <v>352</v>
      </c>
      <c r="O3282" s="137" t="s">
        <v>35</v>
      </c>
      <c r="P3282" s="137">
        <v>0</v>
      </c>
      <c r="Q3282" s="137" t="s">
        <v>191</v>
      </c>
      <c r="R3282" s="137" t="s">
        <v>342</v>
      </c>
      <c r="S3282" s="137" t="s">
        <v>181</v>
      </c>
    </row>
    <row r="3283" spans="1:19" s="137" customFormat="1">
      <c r="A3283" s="137" t="s">
        <v>186</v>
      </c>
      <c r="B3283" s="137" t="s">
        <v>10</v>
      </c>
      <c r="C3283" s="137" t="s">
        <v>186</v>
      </c>
      <c r="D3283" s="137" t="s">
        <v>373</v>
      </c>
      <c r="E3283" s="137">
        <v>32961</v>
      </c>
      <c r="F3283" s="137" t="s">
        <v>5</v>
      </c>
      <c r="G3283" s="137" t="s">
        <v>28</v>
      </c>
      <c r="H3283" s="137" t="s">
        <v>368</v>
      </c>
      <c r="I3283" s="137">
        <v>512166972</v>
      </c>
      <c r="J3283" s="137" t="s">
        <v>192</v>
      </c>
      <c r="K3283" s="21">
        <v>46149.599398148152</v>
      </c>
      <c r="L3283" s="21">
        <v>46151.600219907406</v>
      </c>
      <c r="M3283" s="137" t="s">
        <v>353</v>
      </c>
      <c r="N3283" s="137" t="s">
        <v>197</v>
      </c>
      <c r="O3283" s="137" t="s">
        <v>41</v>
      </c>
      <c r="P3283" s="137">
        <v>0</v>
      </c>
      <c r="Q3283" s="137" t="s">
        <v>191</v>
      </c>
      <c r="R3283" s="137" t="s">
        <v>342</v>
      </c>
      <c r="S3283" s="137" t="s">
        <v>181</v>
      </c>
    </row>
    <row r="3284" spans="1:19" s="137" customFormat="1">
      <c r="A3284" s="137" t="s">
        <v>186</v>
      </c>
      <c r="B3284" s="137" t="s">
        <v>10</v>
      </c>
      <c r="C3284" s="137" t="s">
        <v>186</v>
      </c>
      <c r="D3284" s="137" t="s">
        <v>373</v>
      </c>
      <c r="E3284" s="137">
        <v>32961</v>
      </c>
      <c r="F3284" s="137" t="s">
        <v>5</v>
      </c>
      <c r="G3284" s="137" t="s">
        <v>28</v>
      </c>
      <c r="H3284" s="137" t="s">
        <v>368</v>
      </c>
      <c r="I3284" s="137">
        <v>512166972</v>
      </c>
      <c r="J3284" s="137" t="s">
        <v>192</v>
      </c>
      <c r="K3284" s="21">
        <v>46149.599398148152</v>
      </c>
      <c r="L3284" s="21">
        <v>46151.600219907406</v>
      </c>
      <c r="M3284" s="137" t="s">
        <v>353</v>
      </c>
      <c r="N3284" s="137" t="s">
        <v>330</v>
      </c>
      <c r="O3284" s="137" t="s">
        <v>41</v>
      </c>
      <c r="P3284" s="137">
        <v>0</v>
      </c>
      <c r="Q3284" s="137" t="s">
        <v>191</v>
      </c>
      <c r="R3284" s="137" t="s">
        <v>342</v>
      </c>
      <c r="S3284" s="137" t="s">
        <v>181</v>
      </c>
    </row>
    <row r="3285" spans="1:19" s="137" customFormat="1">
      <c r="A3285" s="137" t="s">
        <v>186</v>
      </c>
      <c r="B3285" s="137" t="s">
        <v>10</v>
      </c>
      <c r="C3285" s="137" t="s">
        <v>186</v>
      </c>
      <c r="D3285" s="137" t="s">
        <v>373</v>
      </c>
      <c r="E3285" s="137">
        <v>32961</v>
      </c>
      <c r="F3285" s="137" t="s">
        <v>5</v>
      </c>
      <c r="G3285" s="137" t="s">
        <v>28</v>
      </c>
      <c r="H3285" s="137" t="s">
        <v>368</v>
      </c>
      <c r="I3285" s="137">
        <v>512166972</v>
      </c>
      <c r="J3285" s="137" t="s">
        <v>192</v>
      </c>
      <c r="K3285" s="21">
        <v>46149.599398148152</v>
      </c>
      <c r="L3285" s="21">
        <v>46151.600219907406</v>
      </c>
      <c r="M3285" s="137" t="s">
        <v>353</v>
      </c>
      <c r="N3285" s="137" t="s">
        <v>354</v>
      </c>
      <c r="O3285" s="137" t="s">
        <v>39</v>
      </c>
      <c r="P3285" s="137">
        <v>0</v>
      </c>
      <c r="Q3285" s="137" t="s">
        <v>191</v>
      </c>
      <c r="R3285" s="137" t="s">
        <v>342</v>
      </c>
      <c r="S3285" s="137" t="s">
        <v>181</v>
      </c>
    </row>
    <row r="3286" spans="1:19" s="137" customFormat="1">
      <c r="A3286" s="137" t="s">
        <v>186</v>
      </c>
      <c r="B3286" s="137" t="s">
        <v>10</v>
      </c>
      <c r="C3286" s="137" t="s">
        <v>186</v>
      </c>
      <c r="D3286" s="137" t="s">
        <v>373</v>
      </c>
      <c r="E3286" s="137">
        <v>32961</v>
      </c>
      <c r="F3286" s="137" t="s">
        <v>5</v>
      </c>
      <c r="G3286" s="137" t="s">
        <v>28</v>
      </c>
      <c r="H3286" s="137" t="s">
        <v>368</v>
      </c>
      <c r="I3286" s="137">
        <v>512166972</v>
      </c>
      <c r="J3286" s="137" t="s">
        <v>192</v>
      </c>
      <c r="K3286" s="21">
        <v>46149.599398148152</v>
      </c>
      <c r="L3286" s="21">
        <v>46151.600219907406</v>
      </c>
      <c r="M3286" s="137" t="s">
        <v>353</v>
      </c>
      <c r="N3286" s="137" t="s">
        <v>355</v>
      </c>
      <c r="O3286" s="137" t="s">
        <v>35</v>
      </c>
      <c r="P3286" s="137">
        <v>0</v>
      </c>
      <c r="Q3286" s="137" t="s">
        <v>191</v>
      </c>
      <c r="R3286" s="137" t="s">
        <v>342</v>
      </c>
      <c r="S3286" s="137" t="s">
        <v>181</v>
      </c>
    </row>
    <row r="3287" spans="1:19" s="137" customFormat="1">
      <c r="A3287" s="137" t="s">
        <v>186</v>
      </c>
      <c r="B3287" s="137" t="s">
        <v>10</v>
      </c>
      <c r="C3287" s="137" t="s">
        <v>186</v>
      </c>
      <c r="D3287" s="137" t="s">
        <v>373</v>
      </c>
      <c r="E3287" s="137">
        <v>32961</v>
      </c>
      <c r="F3287" s="137" t="s">
        <v>5</v>
      </c>
      <c r="G3287" s="137" t="s">
        <v>28</v>
      </c>
      <c r="H3287" s="137" t="s">
        <v>368</v>
      </c>
      <c r="I3287" s="137">
        <v>512166972</v>
      </c>
      <c r="J3287" s="137" t="s">
        <v>192</v>
      </c>
      <c r="K3287" s="21">
        <v>46149.599398148152</v>
      </c>
      <c r="L3287" s="21">
        <v>46151.600219907406</v>
      </c>
      <c r="M3287" s="137" t="s">
        <v>353</v>
      </c>
      <c r="N3287" s="137" t="s">
        <v>356</v>
      </c>
      <c r="O3287" s="137" t="s">
        <v>39</v>
      </c>
      <c r="P3287" s="137">
        <v>0</v>
      </c>
      <c r="Q3287" s="137" t="s">
        <v>191</v>
      </c>
      <c r="R3287" s="137" t="s">
        <v>342</v>
      </c>
      <c r="S3287" s="137" t="s">
        <v>181</v>
      </c>
    </row>
    <row r="3288" spans="1:19" s="137" customFormat="1">
      <c r="A3288" s="137" t="s">
        <v>186</v>
      </c>
      <c r="B3288" s="137" t="s">
        <v>10</v>
      </c>
      <c r="C3288" s="137" t="s">
        <v>186</v>
      </c>
      <c r="D3288" s="137" t="s">
        <v>373</v>
      </c>
      <c r="E3288" s="137">
        <v>32961</v>
      </c>
      <c r="F3288" s="137" t="s">
        <v>5</v>
      </c>
      <c r="G3288" s="137" t="s">
        <v>28</v>
      </c>
      <c r="H3288" s="137" t="s">
        <v>368</v>
      </c>
      <c r="I3288" s="137">
        <v>512166972</v>
      </c>
      <c r="J3288" s="137" t="s">
        <v>192</v>
      </c>
      <c r="K3288" s="21">
        <v>46149.599398148152</v>
      </c>
      <c r="L3288" s="21">
        <v>46151.600219907406</v>
      </c>
      <c r="M3288" s="137" t="s">
        <v>353</v>
      </c>
      <c r="N3288" s="137" t="s">
        <v>357</v>
      </c>
      <c r="O3288" s="137" t="s">
        <v>39</v>
      </c>
      <c r="P3288" s="137">
        <v>0</v>
      </c>
      <c r="Q3288" s="137" t="s">
        <v>191</v>
      </c>
      <c r="R3288" s="137" t="s">
        <v>342</v>
      </c>
      <c r="S3288" s="137" t="s">
        <v>181</v>
      </c>
    </row>
    <row r="3289" spans="1:19" s="137" customFormat="1">
      <c r="A3289" s="137" t="s">
        <v>186</v>
      </c>
      <c r="B3289" s="137" t="s">
        <v>10</v>
      </c>
      <c r="C3289" s="137" t="s">
        <v>186</v>
      </c>
      <c r="D3289" s="137" t="s">
        <v>373</v>
      </c>
      <c r="E3289" s="137">
        <v>32961</v>
      </c>
      <c r="F3289" s="137" t="s">
        <v>5</v>
      </c>
      <c r="G3289" s="137" t="s">
        <v>28</v>
      </c>
      <c r="H3289" s="137" t="s">
        <v>368</v>
      </c>
      <c r="I3289" s="137">
        <v>512166972</v>
      </c>
      <c r="J3289" s="137" t="s">
        <v>192</v>
      </c>
      <c r="K3289" s="21">
        <v>46149.599398148152</v>
      </c>
      <c r="L3289" s="21">
        <v>46151.600219907406</v>
      </c>
      <c r="M3289" s="137" t="s">
        <v>358</v>
      </c>
      <c r="N3289" s="137" t="s">
        <v>359</v>
      </c>
      <c r="O3289" s="137" t="s">
        <v>39</v>
      </c>
      <c r="P3289" s="137">
        <v>0</v>
      </c>
      <c r="Q3289" s="137" t="s">
        <v>191</v>
      </c>
      <c r="R3289" s="137" t="s">
        <v>342</v>
      </c>
      <c r="S3289" s="137" t="s">
        <v>181</v>
      </c>
    </row>
    <row r="3290" spans="1:19" s="137" customFormat="1">
      <c r="A3290" s="137" t="s">
        <v>186</v>
      </c>
      <c r="B3290" s="137" t="s">
        <v>10</v>
      </c>
      <c r="C3290" s="137" t="s">
        <v>186</v>
      </c>
      <c r="D3290" s="137" t="s">
        <v>373</v>
      </c>
      <c r="E3290" s="137">
        <v>32961</v>
      </c>
      <c r="F3290" s="137" t="s">
        <v>5</v>
      </c>
      <c r="G3290" s="137" t="s">
        <v>28</v>
      </c>
      <c r="H3290" s="137" t="s">
        <v>368</v>
      </c>
      <c r="I3290" s="137">
        <v>512166972</v>
      </c>
      <c r="J3290" s="137" t="s">
        <v>192</v>
      </c>
      <c r="K3290" s="21">
        <v>46149.599398148152</v>
      </c>
      <c r="L3290" s="21">
        <v>46151.600219907406</v>
      </c>
      <c r="M3290" s="137" t="s">
        <v>358</v>
      </c>
      <c r="N3290" s="137" t="s">
        <v>360</v>
      </c>
      <c r="O3290" s="137" t="s">
        <v>35</v>
      </c>
      <c r="P3290" s="137">
        <v>0</v>
      </c>
      <c r="Q3290" s="137" t="s">
        <v>191</v>
      </c>
      <c r="R3290" s="137" t="s">
        <v>342</v>
      </c>
      <c r="S3290" s="137" t="s">
        <v>181</v>
      </c>
    </row>
    <row r="3291" spans="1:19" s="137" customFormat="1">
      <c r="A3291" s="137" t="s">
        <v>186</v>
      </c>
      <c r="B3291" s="137" t="s">
        <v>10</v>
      </c>
      <c r="C3291" s="137" t="s">
        <v>186</v>
      </c>
      <c r="D3291" s="137" t="s">
        <v>373</v>
      </c>
      <c r="E3291" s="137">
        <v>32961</v>
      </c>
      <c r="F3291" s="137" t="s">
        <v>5</v>
      </c>
      <c r="G3291" s="137" t="s">
        <v>28</v>
      </c>
      <c r="H3291" s="137" t="s">
        <v>368</v>
      </c>
      <c r="I3291" s="137">
        <v>512166972</v>
      </c>
      <c r="J3291" s="137" t="s">
        <v>192</v>
      </c>
      <c r="K3291" s="21">
        <v>46149.599398148152</v>
      </c>
      <c r="L3291" s="21">
        <v>46151.600219907406</v>
      </c>
      <c r="M3291" s="137" t="s">
        <v>358</v>
      </c>
      <c r="N3291" s="137" t="s">
        <v>361</v>
      </c>
      <c r="O3291" s="137" t="s">
        <v>41</v>
      </c>
      <c r="P3291" s="137">
        <v>0</v>
      </c>
      <c r="Q3291" s="137" t="s">
        <v>191</v>
      </c>
      <c r="R3291" s="137" t="s">
        <v>342</v>
      </c>
      <c r="S3291" s="137" t="s">
        <v>181</v>
      </c>
    </row>
    <row r="3292" spans="1:19" s="137" customFormat="1">
      <c r="A3292" s="137" t="s">
        <v>186</v>
      </c>
      <c r="B3292" s="137" t="s">
        <v>10</v>
      </c>
      <c r="C3292" s="137" t="s">
        <v>186</v>
      </c>
      <c r="D3292" s="137" t="s">
        <v>373</v>
      </c>
      <c r="E3292" s="137">
        <v>32961</v>
      </c>
      <c r="F3292" s="137" t="s">
        <v>5</v>
      </c>
      <c r="G3292" s="137" t="s">
        <v>28</v>
      </c>
      <c r="H3292" s="137" t="s">
        <v>368</v>
      </c>
      <c r="I3292" s="137">
        <v>512166972</v>
      </c>
      <c r="J3292" s="137" t="s">
        <v>192</v>
      </c>
      <c r="K3292" s="21">
        <v>46149.599398148152</v>
      </c>
      <c r="L3292" s="21">
        <v>46151.600219907406</v>
      </c>
      <c r="M3292" s="137" t="s">
        <v>362</v>
      </c>
      <c r="N3292" s="137" t="s">
        <v>363</v>
      </c>
      <c r="O3292" s="137" t="s">
        <v>37</v>
      </c>
      <c r="P3292" s="137">
        <v>0</v>
      </c>
      <c r="Q3292" s="137" t="s">
        <v>191</v>
      </c>
      <c r="R3292" s="137" t="s">
        <v>342</v>
      </c>
      <c r="S3292" s="137" t="s">
        <v>181</v>
      </c>
    </row>
    <row r="3293" spans="1:19" s="137" customFormat="1">
      <c r="A3293" s="137" t="s">
        <v>186</v>
      </c>
      <c r="B3293" s="137" t="s">
        <v>10</v>
      </c>
      <c r="C3293" s="137" t="s">
        <v>186</v>
      </c>
      <c r="D3293" s="137" t="s">
        <v>373</v>
      </c>
      <c r="E3293" s="137">
        <v>32961</v>
      </c>
      <c r="F3293" s="137" t="s">
        <v>5</v>
      </c>
      <c r="G3293" s="137" t="s">
        <v>28</v>
      </c>
      <c r="H3293" s="137" t="s">
        <v>368</v>
      </c>
      <c r="I3293" s="137">
        <v>512166972</v>
      </c>
      <c r="J3293" s="137" t="s">
        <v>192</v>
      </c>
      <c r="K3293" s="21">
        <v>46149.599398148152</v>
      </c>
      <c r="L3293" s="21">
        <v>46151.600219907406</v>
      </c>
      <c r="M3293" s="137" t="s">
        <v>364</v>
      </c>
      <c r="N3293" s="137" t="s">
        <v>365</v>
      </c>
      <c r="O3293" s="137" t="s">
        <v>35</v>
      </c>
      <c r="P3293" s="137">
        <v>0</v>
      </c>
      <c r="Q3293" s="137" t="s">
        <v>191</v>
      </c>
      <c r="R3293" s="137" t="s">
        <v>342</v>
      </c>
      <c r="S3293" s="137" t="s">
        <v>181</v>
      </c>
    </row>
    <row r="3294" spans="1:19" s="137" customFormat="1">
      <c r="A3294" s="137" t="s">
        <v>186</v>
      </c>
      <c r="B3294" s="137" t="s">
        <v>10</v>
      </c>
      <c r="C3294" s="137" t="s">
        <v>186</v>
      </c>
      <c r="D3294" s="137" t="s">
        <v>373</v>
      </c>
      <c r="E3294" s="137">
        <v>32961</v>
      </c>
      <c r="F3294" s="137" t="s">
        <v>5</v>
      </c>
      <c r="G3294" s="137" t="s">
        <v>28</v>
      </c>
      <c r="H3294" s="137" t="s">
        <v>368</v>
      </c>
      <c r="I3294" s="137">
        <v>512166972</v>
      </c>
      <c r="J3294" s="137" t="s">
        <v>192</v>
      </c>
      <c r="K3294" s="21">
        <v>46149.599398148152</v>
      </c>
      <c r="L3294" s="21">
        <v>46151.600219907406</v>
      </c>
      <c r="M3294" s="137" t="s">
        <v>364</v>
      </c>
      <c r="N3294" s="137" t="s">
        <v>366</v>
      </c>
      <c r="O3294" s="137" t="s">
        <v>35</v>
      </c>
      <c r="P3294" s="137">
        <v>0</v>
      </c>
      <c r="Q3294" s="137" t="s">
        <v>191</v>
      </c>
      <c r="R3294" s="137" t="s">
        <v>342</v>
      </c>
      <c r="S3294" s="137" t="s">
        <v>181</v>
      </c>
    </row>
    <row r="3295" spans="1:19" s="137" customFormat="1">
      <c r="A3295" s="137" t="s">
        <v>186</v>
      </c>
      <c r="B3295" s="137" t="s">
        <v>10</v>
      </c>
      <c r="C3295" s="137" t="s">
        <v>186</v>
      </c>
      <c r="D3295" s="137" t="s">
        <v>373</v>
      </c>
      <c r="E3295" s="137">
        <v>32961</v>
      </c>
      <c r="F3295" s="137" t="s">
        <v>5</v>
      </c>
      <c r="G3295" s="137" t="s">
        <v>28</v>
      </c>
      <c r="H3295" s="137" t="s">
        <v>368</v>
      </c>
      <c r="I3295" s="137">
        <v>512166972</v>
      </c>
      <c r="J3295" s="137" t="s">
        <v>192</v>
      </c>
      <c r="K3295" s="21">
        <v>46149.599398148152</v>
      </c>
      <c r="L3295" s="21">
        <v>46151.600219907406</v>
      </c>
      <c r="M3295" s="137" t="s">
        <v>364</v>
      </c>
      <c r="N3295" s="137" t="s">
        <v>367</v>
      </c>
      <c r="O3295" s="137" t="s">
        <v>41</v>
      </c>
      <c r="P3295" s="137">
        <v>0</v>
      </c>
      <c r="Q3295" s="137" t="s">
        <v>191</v>
      </c>
      <c r="R3295" s="137" t="s">
        <v>342</v>
      </c>
      <c r="S3295" s="137" t="s">
        <v>181</v>
      </c>
    </row>
    <row r="3296" spans="1:19" s="137" customFormat="1">
      <c r="A3296" s="137" t="s">
        <v>186</v>
      </c>
      <c r="B3296" s="137" t="s">
        <v>10</v>
      </c>
      <c r="C3296" s="137" t="s">
        <v>186</v>
      </c>
      <c r="D3296" s="137" t="s">
        <v>384</v>
      </c>
      <c r="E3296" s="137">
        <v>32962</v>
      </c>
      <c r="F3296" s="137" t="s">
        <v>5</v>
      </c>
      <c r="G3296" s="137" t="s">
        <v>28</v>
      </c>
      <c r="H3296" s="137" t="s">
        <v>368</v>
      </c>
      <c r="I3296" s="137">
        <v>512167828</v>
      </c>
      <c r="J3296" s="137" t="s">
        <v>192</v>
      </c>
      <c r="K3296" s="21">
        <v>46149.611087962963</v>
      </c>
      <c r="L3296" s="21">
        <v>46151.613125000003</v>
      </c>
      <c r="M3296" s="137" t="s">
        <v>287</v>
      </c>
      <c r="N3296" s="137" t="s">
        <v>287</v>
      </c>
      <c r="O3296" s="137" t="s">
        <v>35</v>
      </c>
      <c r="P3296" s="137">
        <v>0</v>
      </c>
      <c r="Q3296" s="137" t="s">
        <v>191</v>
      </c>
      <c r="R3296" s="137" t="s">
        <v>342</v>
      </c>
    </row>
    <row r="3297" spans="1:19">
      <c r="A3297" s="91" t="s">
        <v>186</v>
      </c>
      <c r="B3297" s="91" t="s">
        <v>10</v>
      </c>
      <c r="C3297" s="91" t="s">
        <v>186</v>
      </c>
      <c r="D3297" s="91" t="s">
        <v>384</v>
      </c>
      <c r="E3297" s="137">
        <v>32962</v>
      </c>
      <c r="F3297" s="137" t="s">
        <v>5</v>
      </c>
      <c r="G3297" s="137" t="s">
        <v>28</v>
      </c>
      <c r="H3297" s="137" t="s">
        <v>368</v>
      </c>
      <c r="I3297" s="137">
        <v>512167828</v>
      </c>
      <c r="J3297" s="137" t="s">
        <v>192</v>
      </c>
      <c r="K3297" s="21">
        <v>46149.611087962963</v>
      </c>
      <c r="L3297" s="21">
        <v>46151.613125000003</v>
      </c>
      <c r="M3297" s="137" t="s">
        <v>343</v>
      </c>
      <c r="N3297" s="137" t="s">
        <v>288</v>
      </c>
      <c r="O3297" s="91" t="s">
        <v>39</v>
      </c>
      <c r="P3297" s="137">
        <v>0</v>
      </c>
      <c r="Q3297" s="137" t="s">
        <v>67</v>
      </c>
      <c r="R3297" s="91" t="s">
        <v>393</v>
      </c>
      <c r="S3297" s="91" t="s">
        <v>411</v>
      </c>
    </row>
    <row r="3298" spans="1:19" s="137" customFormat="1">
      <c r="A3298" s="137" t="s">
        <v>186</v>
      </c>
      <c r="B3298" s="137" t="s">
        <v>10</v>
      </c>
      <c r="C3298" s="137" t="s">
        <v>186</v>
      </c>
      <c r="D3298" s="137" t="s">
        <v>384</v>
      </c>
      <c r="E3298" s="137">
        <v>32962</v>
      </c>
      <c r="F3298" s="137" t="s">
        <v>5</v>
      </c>
      <c r="G3298" s="137" t="s">
        <v>28</v>
      </c>
      <c r="H3298" s="137" t="s">
        <v>368</v>
      </c>
      <c r="I3298" s="137">
        <v>512167828</v>
      </c>
      <c r="J3298" s="137" t="s">
        <v>192</v>
      </c>
      <c r="K3298" s="21">
        <v>46149.611087962963</v>
      </c>
      <c r="L3298" s="21">
        <v>46151.613125000003</v>
      </c>
      <c r="M3298" s="137" t="s">
        <v>343</v>
      </c>
      <c r="N3298" s="137" t="s">
        <v>193</v>
      </c>
      <c r="O3298" s="137" t="s">
        <v>35</v>
      </c>
      <c r="P3298" s="137">
        <v>0</v>
      </c>
      <c r="Q3298" s="137" t="s">
        <v>191</v>
      </c>
      <c r="R3298" s="137" t="s">
        <v>342</v>
      </c>
    </row>
    <row r="3299" spans="1:19" s="137" customFormat="1">
      <c r="A3299" s="137" t="s">
        <v>186</v>
      </c>
      <c r="B3299" s="137" t="s">
        <v>10</v>
      </c>
      <c r="C3299" s="137" t="s">
        <v>186</v>
      </c>
      <c r="D3299" s="137" t="s">
        <v>384</v>
      </c>
      <c r="E3299" s="137">
        <v>32962</v>
      </c>
      <c r="F3299" s="137" t="s">
        <v>5</v>
      </c>
      <c r="G3299" s="137" t="s">
        <v>28</v>
      </c>
      <c r="H3299" s="137" t="s">
        <v>368</v>
      </c>
      <c r="I3299" s="137">
        <v>512167828</v>
      </c>
      <c r="J3299" s="137" t="s">
        <v>192</v>
      </c>
      <c r="K3299" s="21">
        <v>46149.611087962963</v>
      </c>
      <c r="L3299" s="21">
        <v>46151.613125000003</v>
      </c>
      <c r="M3299" s="137" t="s">
        <v>344</v>
      </c>
      <c r="N3299" s="137" t="s">
        <v>345</v>
      </c>
      <c r="O3299" s="137" t="s">
        <v>39</v>
      </c>
      <c r="P3299" s="137">
        <v>0</v>
      </c>
      <c r="Q3299" s="137" t="s">
        <v>191</v>
      </c>
      <c r="R3299" s="137" t="s">
        <v>342</v>
      </c>
    </row>
    <row r="3300" spans="1:19" s="137" customFormat="1">
      <c r="A3300" s="137" t="s">
        <v>186</v>
      </c>
      <c r="B3300" s="137" t="s">
        <v>10</v>
      </c>
      <c r="C3300" s="137" t="s">
        <v>186</v>
      </c>
      <c r="D3300" s="137" t="s">
        <v>384</v>
      </c>
      <c r="E3300" s="137">
        <v>32962</v>
      </c>
      <c r="F3300" s="137" t="s">
        <v>5</v>
      </c>
      <c r="G3300" s="137" t="s">
        <v>28</v>
      </c>
      <c r="H3300" s="137" t="s">
        <v>368</v>
      </c>
      <c r="I3300" s="137">
        <v>512167828</v>
      </c>
      <c r="J3300" s="137" t="s">
        <v>192</v>
      </c>
      <c r="K3300" s="21">
        <v>46149.611087962963</v>
      </c>
      <c r="L3300" s="21">
        <v>46151.613125000003</v>
      </c>
      <c r="M3300" s="137" t="s">
        <v>344</v>
      </c>
      <c r="N3300" s="137" t="s">
        <v>346</v>
      </c>
      <c r="O3300" s="137" t="s">
        <v>39</v>
      </c>
      <c r="P3300" s="137">
        <v>0</v>
      </c>
      <c r="Q3300" s="137" t="s">
        <v>191</v>
      </c>
      <c r="R3300" s="137" t="s">
        <v>342</v>
      </c>
    </row>
    <row r="3301" spans="1:19" s="137" customFormat="1">
      <c r="A3301" s="137" t="s">
        <v>186</v>
      </c>
      <c r="B3301" s="137" t="s">
        <v>10</v>
      </c>
      <c r="C3301" s="137" t="s">
        <v>186</v>
      </c>
      <c r="D3301" s="137" t="s">
        <v>384</v>
      </c>
      <c r="E3301" s="137">
        <v>32962</v>
      </c>
      <c r="F3301" s="137" t="s">
        <v>5</v>
      </c>
      <c r="G3301" s="137" t="s">
        <v>28</v>
      </c>
      <c r="H3301" s="137" t="s">
        <v>368</v>
      </c>
      <c r="I3301" s="137">
        <v>512167828</v>
      </c>
      <c r="J3301" s="137" t="s">
        <v>192</v>
      </c>
      <c r="K3301" s="21">
        <v>46149.611087962963</v>
      </c>
      <c r="L3301" s="21">
        <v>46151.613125000003</v>
      </c>
      <c r="M3301" s="137" t="s">
        <v>347</v>
      </c>
      <c r="N3301" s="137" t="s">
        <v>348</v>
      </c>
      <c r="O3301" s="137" t="s">
        <v>41</v>
      </c>
      <c r="P3301" s="137">
        <v>0</v>
      </c>
      <c r="Q3301" s="137" t="s">
        <v>191</v>
      </c>
      <c r="R3301" s="137" t="s">
        <v>342</v>
      </c>
    </row>
    <row r="3302" spans="1:19" s="137" customFormat="1">
      <c r="A3302" s="137" t="s">
        <v>186</v>
      </c>
      <c r="B3302" s="137" t="s">
        <v>10</v>
      </c>
      <c r="C3302" s="137" t="s">
        <v>186</v>
      </c>
      <c r="D3302" s="137" t="s">
        <v>384</v>
      </c>
      <c r="E3302" s="137">
        <v>32962</v>
      </c>
      <c r="F3302" s="137" t="s">
        <v>5</v>
      </c>
      <c r="G3302" s="137" t="s">
        <v>28</v>
      </c>
      <c r="H3302" s="137" t="s">
        <v>368</v>
      </c>
      <c r="I3302" s="137">
        <v>512167828</v>
      </c>
      <c r="J3302" s="137" t="s">
        <v>192</v>
      </c>
      <c r="K3302" s="21">
        <v>46149.611087962963</v>
      </c>
      <c r="L3302" s="21">
        <v>46151.613125000003</v>
      </c>
      <c r="M3302" s="137" t="s">
        <v>347</v>
      </c>
      <c r="N3302" s="137" t="s">
        <v>349</v>
      </c>
      <c r="O3302" s="137" t="s">
        <v>39</v>
      </c>
      <c r="P3302" s="137">
        <v>0</v>
      </c>
      <c r="Q3302" s="137" t="s">
        <v>191</v>
      </c>
      <c r="R3302" s="137" t="s">
        <v>342</v>
      </c>
    </row>
    <row r="3303" spans="1:19" s="137" customFormat="1">
      <c r="A3303" s="137" t="s">
        <v>186</v>
      </c>
      <c r="B3303" s="137" t="s">
        <v>10</v>
      </c>
      <c r="C3303" s="137" t="s">
        <v>186</v>
      </c>
      <c r="D3303" s="137" t="s">
        <v>384</v>
      </c>
      <c r="E3303" s="137">
        <v>32962</v>
      </c>
      <c r="F3303" s="137" t="s">
        <v>5</v>
      </c>
      <c r="G3303" s="137" t="s">
        <v>28</v>
      </c>
      <c r="H3303" s="137" t="s">
        <v>368</v>
      </c>
      <c r="I3303" s="137">
        <v>512167828</v>
      </c>
      <c r="J3303" s="137" t="s">
        <v>192</v>
      </c>
      <c r="K3303" s="21">
        <v>46149.611087962963</v>
      </c>
      <c r="L3303" s="21">
        <v>46151.613125000003</v>
      </c>
      <c r="M3303" s="137" t="s">
        <v>347</v>
      </c>
      <c r="N3303" s="137" t="s">
        <v>329</v>
      </c>
      <c r="O3303" s="137" t="s">
        <v>35</v>
      </c>
      <c r="P3303" s="137">
        <v>0</v>
      </c>
      <c r="Q3303" s="137" t="s">
        <v>191</v>
      </c>
      <c r="R3303" s="137" t="s">
        <v>342</v>
      </c>
    </row>
    <row r="3304" spans="1:19" s="137" customFormat="1">
      <c r="A3304" s="137" t="s">
        <v>186</v>
      </c>
      <c r="B3304" s="137" t="s">
        <v>10</v>
      </c>
      <c r="C3304" s="137" t="s">
        <v>186</v>
      </c>
      <c r="D3304" s="137" t="s">
        <v>384</v>
      </c>
      <c r="E3304" s="137">
        <v>32962</v>
      </c>
      <c r="F3304" s="137" t="s">
        <v>5</v>
      </c>
      <c r="G3304" s="137" t="s">
        <v>28</v>
      </c>
      <c r="H3304" s="137" t="s">
        <v>368</v>
      </c>
      <c r="I3304" s="137">
        <v>512167828</v>
      </c>
      <c r="J3304" s="137" t="s">
        <v>192</v>
      </c>
      <c r="K3304" s="21">
        <v>46149.611087962963</v>
      </c>
      <c r="L3304" s="21">
        <v>46151.613125000003</v>
      </c>
      <c r="M3304" s="137" t="s">
        <v>347</v>
      </c>
      <c r="N3304" s="137" t="s">
        <v>194</v>
      </c>
      <c r="O3304" s="137" t="s">
        <v>41</v>
      </c>
      <c r="P3304" s="137">
        <v>0</v>
      </c>
      <c r="Q3304" s="137" t="s">
        <v>191</v>
      </c>
      <c r="R3304" s="137" t="s">
        <v>342</v>
      </c>
    </row>
    <row r="3305" spans="1:19" s="137" customFormat="1">
      <c r="A3305" s="137" t="s">
        <v>186</v>
      </c>
      <c r="B3305" s="137" t="s">
        <v>10</v>
      </c>
      <c r="C3305" s="137" t="s">
        <v>186</v>
      </c>
      <c r="D3305" s="137" t="s">
        <v>384</v>
      </c>
      <c r="E3305" s="137">
        <v>32962</v>
      </c>
      <c r="F3305" s="137" t="s">
        <v>5</v>
      </c>
      <c r="G3305" s="137" t="s">
        <v>28</v>
      </c>
      <c r="H3305" s="137" t="s">
        <v>368</v>
      </c>
      <c r="I3305" s="137">
        <v>512167828</v>
      </c>
      <c r="J3305" s="137" t="s">
        <v>192</v>
      </c>
      <c r="K3305" s="21">
        <v>46149.611087962963</v>
      </c>
      <c r="L3305" s="21">
        <v>46151.613125000003</v>
      </c>
      <c r="M3305" s="137" t="s">
        <v>347</v>
      </c>
      <c r="N3305" s="137" t="s">
        <v>350</v>
      </c>
      <c r="O3305" s="137" t="s">
        <v>39</v>
      </c>
      <c r="P3305" s="137">
        <v>0</v>
      </c>
      <c r="Q3305" s="137" t="s">
        <v>191</v>
      </c>
      <c r="R3305" s="137" t="s">
        <v>342</v>
      </c>
    </row>
    <row r="3306" spans="1:19" s="137" customFormat="1">
      <c r="A3306" s="137" t="s">
        <v>186</v>
      </c>
      <c r="B3306" s="137" t="s">
        <v>10</v>
      </c>
      <c r="C3306" s="137" t="s">
        <v>186</v>
      </c>
      <c r="D3306" s="137" t="s">
        <v>384</v>
      </c>
      <c r="E3306" s="137">
        <v>32962</v>
      </c>
      <c r="F3306" s="137" t="s">
        <v>5</v>
      </c>
      <c r="G3306" s="137" t="s">
        <v>28</v>
      </c>
      <c r="H3306" s="137" t="s">
        <v>368</v>
      </c>
      <c r="I3306" s="137">
        <v>512167828</v>
      </c>
      <c r="J3306" s="137" t="s">
        <v>192</v>
      </c>
      <c r="K3306" s="21">
        <v>46149.611087962963</v>
      </c>
      <c r="L3306" s="21">
        <v>46151.613125000003</v>
      </c>
      <c r="M3306" s="137" t="s">
        <v>347</v>
      </c>
      <c r="N3306" s="137" t="s">
        <v>195</v>
      </c>
      <c r="O3306" s="137" t="s">
        <v>41</v>
      </c>
      <c r="P3306" s="137">
        <v>0</v>
      </c>
      <c r="Q3306" s="137" t="s">
        <v>191</v>
      </c>
      <c r="R3306" s="137" t="s">
        <v>342</v>
      </c>
    </row>
    <row r="3307" spans="1:19" s="137" customFormat="1">
      <c r="A3307" s="137" t="s">
        <v>186</v>
      </c>
      <c r="B3307" s="137" t="s">
        <v>10</v>
      </c>
      <c r="C3307" s="137" t="s">
        <v>186</v>
      </c>
      <c r="D3307" s="137" t="s">
        <v>384</v>
      </c>
      <c r="E3307" s="137">
        <v>32962</v>
      </c>
      <c r="F3307" s="137" t="s">
        <v>5</v>
      </c>
      <c r="G3307" s="137" t="s">
        <v>28</v>
      </c>
      <c r="H3307" s="137" t="s">
        <v>368</v>
      </c>
      <c r="I3307" s="137">
        <v>512167828</v>
      </c>
      <c r="J3307" s="137" t="s">
        <v>192</v>
      </c>
      <c r="K3307" s="21">
        <v>46149.611087962963</v>
      </c>
      <c r="L3307" s="21">
        <v>46151.613125000003</v>
      </c>
      <c r="M3307" s="137" t="s">
        <v>347</v>
      </c>
      <c r="N3307" s="137" t="s">
        <v>351</v>
      </c>
      <c r="O3307" s="137" t="s">
        <v>35</v>
      </c>
      <c r="P3307" s="137">
        <v>0</v>
      </c>
      <c r="Q3307" s="137" t="s">
        <v>191</v>
      </c>
      <c r="R3307" s="137" t="s">
        <v>342</v>
      </c>
    </row>
    <row r="3308" spans="1:19" s="137" customFormat="1">
      <c r="A3308" s="137" t="s">
        <v>186</v>
      </c>
      <c r="B3308" s="137" t="s">
        <v>10</v>
      </c>
      <c r="C3308" s="137" t="s">
        <v>186</v>
      </c>
      <c r="D3308" s="137" t="s">
        <v>384</v>
      </c>
      <c r="E3308" s="137">
        <v>32962</v>
      </c>
      <c r="F3308" s="137" t="s">
        <v>5</v>
      </c>
      <c r="G3308" s="137" t="s">
        <v>28</v>
      </c>
      <c r="H3308" s="137" t="s">
        <v>368</v>
      </c>
      <c r="I3308" s="137">
        <v>512167828</v>
      </c>
      <c r="J3308" s="137" t="s">
        <v>192</v>
      </c>
      <c r="K3308" s="21">
        <v>46149.611087962963</v>
      </c>
      <c r="L3308" s="21">
        <v>46151.613125000003</v>
      </c>
      <c r="M3308" s="137" t="s">
        <v>347</v>
      </c>
      <c r="N3308" s="137" t="s">
        <v>196</v>
      </c>
      <c r="O3308" s="137" t="s">
        <v>41</v>
      </c>
      <c r="P3308" s="137">
        <v>0</v>
      </c>
      <c r="Q3308" s="137" t="s">
        <v>191</v>
      </c>
      <c r="R3308" s="137" t="s">
        <v>342</v>
      </c>
    </row>
    <row r="3309" spans="1:19" s="137" customFormat="1">
      <c r="A3309" s="137" t="s">
        <v>186</v>
      </c>
      <c r="B3309" s="137" t="s">
        <v>10</v>
      </c>
      <c r="C3309" s="137" t="s">
        <v>186</v>
      </c>
      <c r="D3309" s="137" t="s">
        <v>384</v>
      </c>
      <c r="E3309" s="137">
        <v>32962</v>
      </c>
      <c r="F3309" s="137" t="s">
        <v>5</v>
      </c>
      <c r="G3309" s="137" t="s">
        <v>28</v>
      </c>
      <c r="H3309" s="137" t="s">
        <v>368</v>
      </c>
      <c r="I3309" s="137">
        <v>512167828</v>
      </c>
      <c r="J3309" s="137" t="s">
        <v>192</v>
      </c>
      <c r="K3309" s="21">
        <v>46149.611087962963</v>
      </c>
      <c r="L3309" s="21">
        <v>46151.613125000003</v>
      </c>
      <c r="M3309" s="137" t="s">
        <v>352</v>
      </c>
      <c r="N3309" s="137" t="s">
        <v>352</v>
      </c>
      <c r="O3309" s="137" t="s">
        <v>35</v>
      </c>
      <c r="P3309" s="137">
        <v>0</v>
      </c>
      <c r="Q3309" s="137" t="s">
        <v>191</v>
      </c>
      <c r="R3309" s="137" t="s">
        <v>342</v>
      </c>
    </row>
    <row r="3310" spans="1:19" s="137" customFormat="1">
      <c r="A3310" s="137" t="s">
        <v>186</v>
      </c>
      <c r="B3310" s="137" t="s">
        <v>10</v>
      </c>
      <c r="C3310" s="137" t="s">
        <v>186</v>
      </c>
      <c r="D3310" s="137" t="s">
        <v>384</v>
      </c>
      <c r="E3310" s="137">
        <v>32962</v>
      </c>
      <c r="F3310" s="137" t="s">
        <v>5</v>
      </c>
      <c r="G3310" s="137" t="s">
        <v>28</v>
      </c>
      <c r="H3310" s="137" t="s">
        <v>368</v>
      </c>
      <c r="I3310" s="137">
        <v>512167828</v>
      </c>
      <c r="J3310" s="137" t="s">
        <v>192</v>
      </c>
      <c r="K3310" s="21">
        <v>46149.611087962963</v>
      </c>
      <c r="L3310" s="21">
        <v>46151.613125000003</v>
      </c>
      <c r="M3310" s="137" t="s">
        <v>353</v>
      </c>
      <c r="N3310" s="137" t="s">
        <v>197</v>
      </c>
      <c r="O3310" s="137" t="s">
        <v>41</v>
      </c>
      <c r="P3310" s="137">
        <v>0</v>
      </c>
      <c r="Q3310" s="137" t="s">
        <v>191</v>
      </c>
      <c r="R3310" s="137" t="s">
        <v>342</v>
      </c>
    </row>
    <row r="3311" spans="1:19" s="137" customFormat="1">
      <c r="A3311" s="137" t="s">
        <v>186</v>
      </c>
      <c r="B3311" s="137" t="s">
        <v>10</v>
      </c>
      <c r="C3311" s="137" t="s">
        <v>186</v>
      </c>
      <c r="D3311" s="137" t="s">
        <v>384</v>
      </c>
      <c r="E3311" s="137">
        <v>32962</v>
      </c>
      <c r="F3311" s="137" t="s">
        <v>5</v>
      </c>
      <c r="G3311" s="137" t="s">
        <v>28</v>
      </c>
      <c r="H3311" s="137" t="s">
        <v>368</v>
      </c>
      <c r="I3311" s="137">
        <v>512167828</v>
      </c>
      <c r="J3311" s="137" t="s">
        <v>192</v>
      </c>
      <c r="K3311" s="21">
        <v>46149.611087962963</v>
      </c>
      <c r="L3311" s="21">
        <v>46151.613125000003</v>
      </c>
      <c r="M3311" s="137" t="s">
        <v>353</v>
      </c>
      <c r="N3311" s="137" t="s">
        <v>330</v>
      </c>
      <c r="O3311" s="137" t="s">
        <v>41</v>
      </c>
      <c r="P3311" s="137">
        <v>0</v>
      </c>
      <c r="Q3311" s="137" t="s">
        <v>191</v>
      </c>
      <c r="R3311" s="137" t="s">
        <v>342</v>
      </c>
    </row>
    <row r="3312" spans="1:19" s="137" customFormat="1">
      <c r="A3312" s="137" t="s">
        <v>186</v>
      </c>
      <c r="B3312" s="137" t="s">
        <v>10</v>
      </c>
      <c r="C3312" s="137" t="s">
        <v>186</v>
      </c>
      <c r="D3312" s="137" t="s">
        <v>384</v>
      </c>
      <c r="E3312" s="137">
        <v>32962</v>
      </c>
      <c r="F3312" s="137" t="s">
        <v>5</v>
      </c>
      <c r="G3312" s="137" t="s">
        <v>28</v>
      </c>
      <c r="H3312" s="137" t="s">
        <v>368</v>
      </c>
      <c r="I3312" s="137">
        <v>512167828</v>
      </c>
      <c r="J3312" s="137" t="s">
        <v>192</v>
      </c>
      <c r="K3312" s="21">
        <v>46149.611087962963</v>
      </c>
      <c r="L3312" s="21">
        <v>46151.613125000003</v>
      </c>
      <c r="M3312" s="137" t="s">
        <v>353</v>
      </c>
      <c r="N3312" s="137" t="s">
        <v>354</v>
      </c>
      <c r="O3312" s="137" t="s">
        <v>39</v>
      </c>
      <c r="P3312" s="137">
        <v>0</v>
      </c>
      <c r="Q3312" s="137" t="s">
        <v>191</v>
      </c>
      <c r="R3312" s="137" t="s">
        <v>342</v>
      </c>
    </row>
    <row r="3313" spans="1:18" s="137" customFormat="1">
      <c r="A3313" s="137" t="s">
        <v>186</v>
      </c>
      <c r="B3313" s="137" t="s">
        <v>10</v>
      </c>
      <c r="C3313" s="137" t="s">
        <v>186</v>
      </c>
      <c r="D3313" s="137" t="s">
        <v>384</v>
      </c>
      <c r="E3313" s="137">
        <v>32962</v>
      </c>
      <c r="F3313" s="137" t="s">
        <v>5</v>
      </c>
      <c r="G3313" s="137" t="s">
        <v>28</v>
      </c>
      <c r="H3313" s="137" t="s">
        <v>368</v>
      </c>
      <c r="I3313" s="137">
        <v>512167828</v>
      </c>
      <c r="J3313" s="137" t="s">
        <v>192</v>
      </c>
      <c r="K3313" s="21">
        <v>46149.611087962963</v>
      </c>
      <c r="L3313" s="21">
        <v>46151.613125000003</v>
      </c>
      <c r="M3313" s="137" t="s">
        <v>353</v>
      </c>
      <c r="N3313" s="137" t="s">
        <v>355</v>
      </c>
      <c r="O3313" s="137" t="s">
        <v>35</v>
      </c>
      <c r="P3313" s="137">
        <v>0</v>
      </c>
      <c r="Q3313" s="137" t="s">
        <v>191</v>
      </c>
      <c r="R3313" s="137" t="s">
        <v>342</v>
      </c>
    </row>
    <row r="3314" spans="1:18" s="137" customFormat="1">
      <c r="A3314" s="137" t="s">
        <v>186</v>
      </c>
      <c r="B3314" s="137" t="s">
        <v>10</v>
      </c>
      <c r="C3314" s="137" t="s">
        <v>186</v>
      </c>
      <c r="D3314" s="137" t="s">
        <v>384</v>
      </c>
      <c r="E3314" s="137">
        <v>32962</v>
      </c>
      <c r="F3314" s="137" t="s">
        <v>5</v>
      </c>
      <c r="G3314" s="137" t="s">
        <v>28</v>
      </c>
      <c r="H3314" s="137" t="s">
        <v>368</v>
      </c>
      <c r="I3314" s="137">
        <v>512167828</v>
      </c>
      <c r="J3314" s="137" t="s">
        <v>192</v>
      </c>
      <c r="K3314" s="21">
        <v>46149.611087962963</v>
      </c>
      <c r="L3314" s="21">
        <v>46151.613125000003</v>
      </c>
      <c r="M3314" s="137" t="s">
        <v>353</v>
      </c>
      <c r="N3314" s="137" t="s">
        <v>356</v>
      </c>
      <c r="O3314" s="137" t="s">
        <v>39</v>
      </c>
      <c r="P3314" s="137">
        <v>0</v>
      </c>
      <c r="Q3314" s="137" t="s">
        <v>191</v>
      </c>
      <c r="R3314" s="137" t="s">
        <v>342</v>
      </c>
    </row>
    <row r="3315" spans="1:18" s="137" customFormat="1">
      <c r="A3315" s="137" t="s">
        <v>186</v>
      </c>
      <c r="B3315" s="137" t="s">
        <v>10</v>
      </c>
      <c r="C3315" s="137" t="s">
        <v>186</v>
      </c>
      <c r="D3315" s="137" t="s">
        <v>384</v>
      </c>
      <c r="E3315" s="137">
        <v>32962</v>
      </c>
      <c r="F3315" s="137" t="s">
        <v>5</v>
      </c>
      <c r="G3315" s="137" t="s">
        <v>28</v>
      </c>
      <c r="H3315" s="137" t="s">
        <v>368</v>
      </c>
      <c r="I3315" s="137">
        <v>512167828</v>
      </c>
      <c r="J3315" s="137" t="s">
        <v>192</v>
      </c>
      <c r="K3315" s="21">
        <v>46149.611087962963</v>
      </c>
      <c r="L3315" s="21">
        <v>46151.613125000003</v>
      </c>
      <c r="M3315" s="137" t="s">
        <v>353</v>
      </c>
      <c r="N3315" s="137" t="s">
        <v>357</v>
      </c>
      <c r="O3315" s="137" t="s">
        <v>39</v>
      </c>
      <c r="P3315" s="137">
        <v>0</v>
      </c>
      <c r="Q3315" s="137" t="s">
        <v>191</v>
      </c>
      <c r="R3315" s="137" t="s">
        <v>342</v>
      </c>
    </row>
    <row r="3316" spans="1:18" s="137" customFormat="1">
      <c r="A3316" s="137" t="s">
        <v>186</v>
      </c>
      <c r="B3316" s="137" t="s">
        <v>10</v>
      </c>
      <c r="C3316" s="137" t="s">
        <v>186</v>
      </c>
      <c r="D3316" s="137" t="s">
        <v>384</v>
      </c>
      <c r="E3316" s="137">
        <v>32962</v>
      </c>
      <c r="F3316" s="137" t="s">
        <v>5</v>
      </c>
      <c r="G3316" s="137" t="s">
        <v>28</v>
      </c>
      <c r="H3316" s="137" t="s">
        <v>368</v>
      </c>
      <c r="I3316" s="137">
        <v>512167828</v>
      </c>
      <c r="J3316" s="137" t="s">
        <v>192</v>
      </c>
      <c r="K3316" s="21">
        <v>46149.611087962963</v>
      </c>
      <c r="L3316" s="21">
        <v>46151.613125000003</v>
      </c>
      <c r="M3316" s="137" t="s">
        <v>358</v>
      </c>
      <c r="N3316" s="137" t="s">
        <v>359</v>
      </c>
      <c r="O3316" s="137" t="s">
        <v>39</v>
      </c>
      <c r="P3316" s="137">
        <v>0</v>
      </c>
      <c r="Q3316" s="137" t="s">
        <v>191</v>
      </c>
      <c r="R3316" s="137" t="s">
        <v>342</v>
      </c>
    </row>
    <row r="3317" spans="1:18" s="137" customFormat="1">
      <c r="A3317" s="137" t="s">
        <v>186</v>
      </c>
      <c r="B3317" s="137" t="s">
        <v>10</v>
      </c>
      <c r="C3317" s="137" t="s">
        <v>186</v>
      </c>
      <c r="D3317" s="137" t="s">
        <v>384</v>
      </c>
      <c r="E3317" s="137">
        <v>32962</v>
      </c>
      <c r="F3317" s="137" t="s">
        <v>5</v>
      </c>
      <c r="G3317" s="137" t="s">
        <v>28</v>
      </c>
      <c r="H3317" s="137" t="s">
        <v>368</v>
      </c>
      <c r="I3317" s="137">
        <v>512167828</v>
      </c>
      <c r="J3317" s="137" t="s">
        <v>192</v>
      </c>
      <c r="K3317" s="21">
        <v>46149.611087962963</v>
      </c>
      <c r="L3317" s="21">
        <v>46151.613125000003</v>
      </c>
      <c r="M3317" s="137" t="s">
        <v>358</v>
      </c>
      <c r="N3317" s="137" t="s">
        <v>360</v>
      </c>
      <c r="O3317" s="137" t="s">
        <v>35</v>
      </c>
      <c r="P3317" s="137">
        <v>0</v>
      </c>
      <c r="Q3317" s="137" t="s">
        <v>191</v>
      </c>
      <c r="R3317" s="137" t="s">
        <v>342</v>
      </c>
    </row>
    <row r="3318" spans="1:18" s="137" customFormat="1">
      <c r="A3318" s="137" t="s">
        <v>186</v>
      </c>
      <c r="B3318" s="137" t="s">
        <v>10</v>
      </c>
      <c r="C3318" s="137" t="s">
        <v>186</v>
      </c>
      <c r="D3318" s="137" t="s">
        <v>384</v>
      </c>
      <c r="E3318" s="137">
        <v>32962</v>
      </c>
      <c r="F3318" s="137" t="s">
        <v>5</v>
      </c>
      <c r="G3318" s="137" t="s">
        <v>28</v>
      </c>
      <c r="H3318" s="137" t="s">
        <v>368</v>
      </c>
      <c r="I3318" s="137">
        <v>512167828</v>
      </c>
      <c r="J3318" s="137" t="s">
        <v>192</v>
      </c>
      <c r="K3318" s="21">
        <v>46149.611087962963</v>
      </c>
      <c r="L3318" s="21">
        <v>46151.613125000003</v>
      </c>
      <c r="M3318" s="137" t="s">
        <v>358</v>
      </c>
      <c r="N3318" s="137" t="s">
        <v>361</v>
      </c>
      <c r="O3318" s="137" t="s">
        <v>41</v>
      </c>
      <c r="P3318" s="137">
        <v>0</v>
      </c>
      <c r="Q3318" s="137" t="s">
        <v>191</v>
      </c>
      <c r="R3318" s="137" t="s">
        <v>342</v>
      </c>
    </row>
    <row r="3319" spans="1:18" s="137" customFormat="1">
      <c r="A3319" s="137" t="s">
        <v>186</v>
      </c>
      <c r="B3319" s="137" t="s">
        <v>10</v>
      </c>
      <c r="C3319" s="137" t="s">
        <v>186</v>
      </c>
      <c r="D3319" s="137" t="s">
        <v>384</v>
      </c>
      <c r="E3319" s="137">
        <v>32962</v>
      </c>
      <c r="F3319" s="137" t="s">
        <v>5</v>
      </c>
      <c r="G3319" s="137" t="s">
        <v>28</v>
      </c>
      <c r="H3319" s="137" t="s">
        <v>368</v>
      </c>
      <c r="I3319" s="137">
        <v>512167828</v>
      </c>
      <c r="J3319" s="137" t="s">
        <v>192</v>
      </c>
      <c r="K3319" s="21">
        <v>46149.611087962963</v>
      </c>
      <c r="L3319" s="21">
        <v>46151.613125000003</v>
      </c>
      <c r="M3319" s="137" t="s">
        <v>362</v>
      </c>
      <c r="N3319" s="137" t="s">
        <v>363</v>
      </c>
      <c r="O3319" s="137" t="s">
        <v>37</v>
      </c>
      <c r="P3319" s="137">
        <v>0</v>
      </c>
      <c r="Q3319" s="137" t="s">
        <v>191</v>
      </c>
      <c r="R3319" s="137" t="s">
        <v>342</v>
      </c>
    </row>
    <row r="3320" spans="1:18" s="137" customFormat="1">
      <c r="A3320" s="137" t="s">
        <v>186</v>
      </c>
      <c r="B3320" s="137" t="s">
        <v>10</v>
      </c>
      <c r="C3320" s="137" t="s">
        <v>186</v>
      </c>
      <c r="D3320" s="137" t="s">
        <v>384</v>
      </c>
      <c r="E3320" s="137">
        <v>32962</v>
      </c>
      <c r="F3320" s="137" t="s">
        <v>5</v>
      </c>
      <c r="G3320" s="137" t="s">
        <v>28</v>
      </c>
      <c r="H3320" s="137" t="s">
        <v>368</v>
      </c>
      <c r="I3320" s="137">
        <v>512167828</v>
      </c>
      <c r="J3320" s="137" t="s">
        <v>192</v>
      </c>
      <c r="K3320" s="21">
        <v>46149.611087962963</v>
      </c>
      <c r="L3320" s="21">
        <v>46151.613125000003</v>
      </c>
      <c r="M3320" s="137" t="s">
        <v>364</v>
      </c>
      <c r="N3320" s="137" t="s">
        <v>365</v>
      </c>
      <c r="O3320" s="137" t="s">
        <v>35</v>
      </c>
      <c r="P3320" s="137">
        <v>0</v>
      </c>
      <c r="Q3320" s="137" t="s">
        <v>191</v>
      </c>
      <c r="R3320" s="137" t="s">
        <v>342</v>
      </c>
    </row>
    <row r="3321" spans="1:18" s="137" customFormat="1">
      <c r="A3321" s="137" t="s">
        <v>186</v>
      </c>
      <c r="B3321" s="137" t="s">
        <v>10</v>
      </c>
      <c r="C3321" s="137" t="s">
        <v>186</v>
      </c>
      <c r="D3321" s="137" t="s">
        <v>384</v>
      </c>
      <c r="E3321" s="137">
        <v>32962</v>
      </c>
      <c r="F3321" s="137" t="s">
        <v>5</v>
      </c>
      <c r="G3321" s="137" t="s">
        <v>28</v>
      </c>
      <c r="H3321" s="137" t="s">
        <v>368</v>
      </c>
      <c r="I3321" s="137">
        <v>512167828</v>
      </c>
      <c r="J3321" s="137" t="s">
        <v>192</v>
      </c>
      <c r="K3321" s="21">
        <v>46149.611087962963</v>
      </c>
      <c r="L3321" s="21">
        <v>46151.613125000003</v>
      </c>
      <c r="M3321" s="137" t="s">
        <v>364</v>
      </c>
      <c r="N3321" s="137" t="s">
        <v>366</v>
      </c>
      <c r="O3321" s="137" t="s">
        <v>35</v>
      </c>
      <c r="P3321" s="137">
        <v>0</v>
      </c>
      <c r="Q3321" s="137" t="s">
        <v>191</v>
      </c>
      <c r="R3321" s="137" t="s">
        <v>342</v>
      </c>
    </row>
    <row r="3322" spans="1:18" s="137" customFormat="1">
      <c r="A3322" s="137" t="s">
        <v>186</v>
      </c>
      <c r="B3322" s="137" t="s">
        <v>10</v>
      </c>
      <c r="C3322" s="137" t="s">
        <v>186</v>
      </c>
      <c r="D3322" s="137" t="s">
        <v>384</v>
      </c>
      <c r="E3322" s="137">
        <v>32962</v>
      </c>
      <c r="F3322" s="137" t="s">
        <v>5</v>
      </c>
      <c r="G3322" s="137" t="s">
        <v>28</v>
      </c>
      <c r="H3322" s="137" t="s">
        <v>368</v>
      </c>
      <c r="I3322" s="137">
        <v>512167828</v>
      </c>
      <c r="J3322" s="137" t="s">
        <v>192</v>
      </c>
      <c r="K3322" s="21">
        <v>46149.611087962963</v>
      </c>
      <c r="L3322" s="21">
        <v>46151.613125000003</v>
      </c>
      <c r="M3322" s="137" t="s">
        <v>364</v>
      </c>
      <c r="N3322" s="137" t="s">
        <v>367</v>
      </c>
      <c r="O3322" s="137" t="s">
        <v>41</v>
      </c>
      <c r="P3322" s="137">
        <v>0</v>
      </c>
      <c r="Q3322" s="137" t="s">
        <v>191</v>
      </c>
      <c r="R3322" s="137" t="s">
        <v>342</v>
      </c>
    </row>
    <row r="3323" spans="1:18" s="137" customFormat="1">
      <c r="A3323" s="137" t="s">
        <v>186</v>
      </c>
      <c r="B3323" s="137" t="s">
        <v>10</v>
      </c>
      <c r="C3323" s="137" t="s">
        <v>186</v>
      </c>
      <c r="D3323" s="137" t="s">
        <v>342</v>
      </c>
      <c r="E3323" s="137" t="s">
        <v>380</v>
      </c>
      <c r="F3323" s="137" t="s">
        <v>342</v>
      </c>
      <c r="G3323" s="137" t="s">
        <v>342</v>
      </c>
      <c r="H3323" s="137" t="s">
        <v>368</v>
      </c>
      <c r="I3323" s="137">
        <v>512167942</v>
      </c>
      <c r="J3323" s="137" t="s">
        <v>192</v>
      </c>
      <c r="K3323" s="21">
        <v>46148.613240740742</v>
      </c>
      <c r="L3323" s="21">
        <v>46151.614027777781</v>
      </c>
      <c r="M3323" s="137" t="s">
        <v>287</v>
      </c>
      <c r="N3323" s="137" t="s">
        <v>287</v>
      </c>
      <c r="O3323" s="137" t="s">
        <v>35</v>
      </c>
      <c r="P3323" s="137">
        <v>0</v>
      </c>
      <c r="Q3323" s="137" t="s">
        <v>191</v>
      </c>
      <c r="R3323" s="137" t="s">
        <v>342</v>
      </c>
    </row>
    <row r="3324" spans="1:18" s="137" customFormat="1">
      <c r="A3324" s="137" t="s">
        <v>186</v>
      </c>
      <c r="B3324" s="137" t="s">
        <v>10</v>
      </c>
      <c r="C3324" s="137" t="s">
        <v>186</v>
      </c>
      <c r="D3324" s="137" t="s">
        <v>342</v>
      </c>
      <c r="E3324" s="137" t="s">
        <v>380</v>
      </c>
      <c r="F3324" s="137" t="s">
        <v>342</v>
      </c>
      <c r="G3324" s="137" t="s">
        <v>342</v>
      </c>
      <c r="H3324" s="137" t="s">
        <v>368</v>
      </c>
      <c r="I3324" s="137">
        <v>512167942</v>
      </c>
      <c r="J3324" s="137" t="s">
        <v>192</v>
      </c>
      <c r="K3324" s="21">
        <v>46148.613240740742</v>
      </c>
      <c r="L3324" s="21">
        <v>46151.614027777781</v>
      </c>
      <c r="M3324" s="137" t="s">
        <v>343</v>
      </c>
      <c r="N3324" s="137" t="s">
        <v>288</v>
      </c>
      <c r="O3324" s="137" t="s">
        <v>39</v>
      </c>
      <c r="P3324" s="137">
        <v>0</v>
      </c>
      <c r="Q3324" s="137" t="s">
        <v>191</v>
      </c>
      <c r="R3324" s="137" t="s">
        <v>342</v>
      </c>
    </row>
    <row r="3325" spans="1:18" s="137" customFormat="1">
      <c r="A3325" s="137" t="s">
        <v>186</v>
      </c>
      <c r="B3325" s="137" t="s">
        <v>10</v>
      </c>
      <c r="C3325" s="137" t="s">
        <v>186</v>
      </c>
      <c r="D3325" s="137" t="s">
        <v>342</v>
      </c>
      <c r="E3325" s="137" t="s">
        <v>380</v>
      </c>
      <c r="F3325" s="137" t="s">
        <v>342</v>
      </c>
      <c r="G3325" s="137" t="s">
        <v>342</v>
      </c>
      <c r="H3325" s="137" t="s">
        <v>368</v>
      </c>
      <c r="I3325" s="137">
        <v>512167942</v>
      </c>
      <c r="J3325" s="137" t="s">
        <v>192</v>
      </c>
      <c r="K3325" s="21">
        <v>46148.613240740742</v>
      </c>
      <c r="L3325" s="21">
        <v>46151.614027777781</v>
      </c>
      <c r="M3325" s="137" t="s">
        <v>343</v>
      </c>
      <c r="N3325" s="137" t="s">
        <v>193</v>
      </c>
      <c r="O3325" s="137" t="s">
        <v>35</v>
      </c>
      <c r="P3325" s="137">
        <v>0</v>
      </c>
      <c r="Q3325" s="137" t="s">
        <v>191</v>
      </c>
      <c r="R3325" s="137" t="s">
        <v>342</v>
      </c>
    </row>
    <row r="3326" spans="1:18" s="137" customFormat="1">
      <c r="A3326" s="137" t="s">
        <v>186</v>
      </c>
      <c r="B3326" s="137" t="s">
        <v>10</v>
      </c>
      <c r="C3326" s="137" t="s">
        <v>186</v>
      </c>
      <c r="D3326" s="137" t="s">
        <v>342</v>
      </c>
      <c r="E3326" s="137" t="s">
        <v>380</v>
      </c>
      <c r="F3326" s="137" t="s">
        <v>342</v>
      </c>
      <c r="G3326" s="137" t="s">
        <v>342</v>
      </c>
      <c r="H3326" s="137" t="s">
        <v>368</v>
      </c>
      <c r="I3326" s="137">
        <v>512167942</v>
      </c>
      <c r="J3326" s="137" t="s">
        <v>192</v>
      </c>
      <c r="K3326" s="21">
        <v>46148.613240740742</v>
      </c>
      <c r="L3326" s="21">
        <v>46151.614027777781</v>
      </c>
      <c r="M3326" s="137" t="s">
        <v>344</v>
      </c>
      <c r="N3326" s="137" t="s">
        <v>345</v>
      </c>
      <c r="O3326" s="137" t="s">
        <v>39</v>
      </c>
      <c r="P3326" s="137">
        <v>0</v>
      </c>
      <c r="Q3326" s="137" t="s">
        <v>191</v>
      </c>
      <c r="R3326" s="137" t="s">
        <v>342</v>
      </c>
    </row>
    <row r="3327" spans="1:18" s="137" customFormat="1">
      <c r="A3327" s="137" t="s">
        <v>186</v>
      </c>
      <c r="B3327" s="137" t="s">
        <v>10</v>
      </c>
      <c r="C3327" s="137" t="s">
        <v>186</v>
      </c>
      <c r="D3327" s="137" t="s">
        <v>342</v>
      </c>
      <c r="E3327" s="137" t="s">
        <v>380</v>
      </c>
      <c r="F3327" s="137" t="s">
        <v>342</v>
      </c>
      <c r="G3327" s="137" t="s">
        <v>342</v>
      </c>
      <c r="H3327" s="137" t="s">
        <v>368</v>
      </c>
      <c r="I3327" s="137">
        <v>512167942</v>
      </c>
      <c r="J3327" s="137" t="s">
        <v>192</v>
      </c>
      <c r="K3327" s="21">
        <v>46148.613240740742</v>
      </c>
      <c r="L3327" s="21">
        <v>46151.614027777781</v>
      </c>
      <c r="M3327" s="137" t="s">
        <v>344</v>
      </c>
      <c r="N3327" s="137" t="s">
        <v>346</v>
      </c>
      <c r="O3327" s="137" t="s">
        <v>39</v>
      </c>
      <c r="P3327" s="137">
        <v>0</v>
      </c>
      <c r="Q3327" s="137" t="s">
        <v>191</v>
      </c>
      <c r="R3327" s="137" t="s">
        <v>342</v>
      </c>
    </row>
    <row r="3328" spans="1:18" s="137" customFormat="1">
      <c r="A3328" s="137" t="s">
        <v>186</v>
      </c>
      <c r="B3328" s="137" t="s">
        <v>10</v>
      </c>
      <c r="C3328" s="137" t="s">
        <v>186</v>
      </c>
      <c r="D3328" s="137" t="s">
        <v>342</v>
      </c>
      <c r="E3328" s="137" t="s">
        <v>380</v>
      </c>
      <c r="F3328" s="137" t="s">
        <v>342</v>
      </c>
      <c r="G3328" s="137" t="s">
        <v>342</v>
      </c>
      <c r="H3328" s="137" t="s">
        <v>368</v>
      </c>
      <c r="I3328" s="137">
        <v>512167942</v>
      </c>
      <c r="J3328" s="137" t="s">
        <v>192</v>
      </c>
      <c r="K3328" s="21">
        <v>46148.613240740742</v>
      </c>
      <c r="L3328" s="21">
        <v>46151.614027777781</v>
      </c>
      <c r="M3328" s="137" t="s">
        <v>347</v>
      </c>
      <c r="N3328" s="137" t="s">
        <v>348</v>
      </c>
      <c r="O3328" s="137" t="s">
        <v>41</v>
      </c>
      <c r="P3328" s="137">
        <v>0</v>
      </c>
      <c r="Q3328" s="137" t="s">
        <v>191</v>
      </c>
      <c r="R3328" s="137" t="s">
        <v>342</v>
      </c>
    </row>
    <row r="3329" spans="1:18" s="137" customFormat="1">
      <c r="A3329" s="137" t="s">
        <v>186</v>
      </c>
      <c r="B3329" s="137" t="s">
        <v>10</v>
      </c>
      <c r="C3329" s="137" t="s">
        <v>186</v>
      </c>
      <c r="D3329" s="137" t="s">
        <v>342</v>
      </c>
      <c r="E3329" s="137" t="s">
        <v>380</v>
      </c>
      <c r="F3329" s="137" t="s">
        <v>342</v>
      </c>
      <c r="G3329" s="137" t="s">
        <v>342</v>
      </c>
      <c r="H3329" s="137" t="s">
        <v>368</v>
      </c>
      <c r="I3329" s="137">
        <v>512167942</v>
      </c>
      <c r="J3329" s="137" t="s">
        <v>192</v>
      </c>
      <c r="K3329" s="21">
        <v>46148.613240740742</v>
      </c>
      <c r="L3329" s="21">
        <v>46151.614027777781</v>
      </c>
      <c r="M3329" s="137" t="s">
        <v>347</v>
      </c>
      <c r="N3329" s="137" t="s">
        <v>349</v>
      </c>
      <c r="O3329" s="137" t="s">
        <v>39</v>
      </c>
      <c r="P3329" s="137">
        <v>0</v>
      </c>
      <c r="Q3329" s="137" t="s">
        <v>191</v>
      </c>
      <c r="R3329" s="137" t="s">
        <v>342</v>
      </c>
    </row>
    <row r="3330" spans="1:18" s="137" customFormat="1">
      <c r="A3330" s="137" t="s">
        <v>186</v>
      </c>
      <c r="B3330" s="137" t="s">
        <v>10</v>
      </c>
      <c r="C3330" s="137" t="s">
        <v>186</v>
      </c>
      <c r="D3330" s="137" t="s">
        <v>342</v>
      </c>
      <c r="E3330" s="137" t="s">
        <v>380</v>
      </c>
      <c r="F3330" s="137" t="s">
        <v>342</v>
      </c>
      <c r="G3330" s="137" t="s">
        <v>342</v>
      </c>
      <c r="H3330" s="137" t="s">
        <v>368</v>
      </c>
      <c r="I3330" s="137">
        <v>512167942</v>
      </c>
      <c r="J3330" s="137" t="s">
        <v>192</v>
      </c>
      <c r="K3330" s="21">
        <v>46148.613240740742</v>
      </c>
      <c r="L3330" s="21">
        <v>46151.614027777781</v>
      </c>
      <c r="M3330" s="137" t="s">
        <v>347</v>
      </c>
      <c r="N3330" s="137" t="s">
        <v>329</v>
      </c>
      <c r="O3330" s="137" t="s">
        <v>35</v>
      </c>
      <c r="P3330" s="137">
        <v>0</v>
      </c>
      <c r="Q3330" s="137" t="s">
        <v>191</v>
      </c>
      <c r="R3330" s="137" t="s">
        <v>342</v>
      </c>
    </row>
    <row r="3331" spans="1:18" s="137" customFormat="1">
      <c r="A3331" s="137" t="s">
        <v>186</v>
      </c>
      <c r="B3331" s="137" t="s">
        <v>10</v>
      </c>
      <c r="C3331" s="137" t="s">
        <v>186</v>
      </c>
      <c r="D3331" s="137" t="s">
        <v>342</v>
      </c>
      <c r="E3331" s="137" t="s">
        <v>380</v>
      </c>
      <c r="F3331" s="137" t="s">
        <v>342</v>
      </c>
      <c r="G3331" s="137" t="s">
        <v>342</v>
      </c>
      <c r="H3331" s="137" t="s">
        <v>368</v>
      </c>
      <c r="I3331" s="137">
        <v>512167942</v>
      </c>
      <c r="J3331" s="137" t="s">
        <v>192</v>
      </c>
      <c r="K3331" s="21">
        <v>46148.613240740742</v>
      </c>
      <c r="L3331" s="21">
        <v>46151.614027777781</v>
      </c>
      <c r="M3331" s="137" t="s">
        <v>347</v>
      </c>
      <c r="N3331" s="137" t="s">
        <v>194</v>
      </c>
      <c r="O3331" s="137" t="s">
        <v>41</v>
      </c>
      <c r="P3331" s="137">
        <v>0</v>
      </c>
      <c r="Q3331" s="137" t="s">
        <v>191</v>
      </c>
      <c r="R3331" s="137" t="s">
        <v>342</v>
      </c>
    </row>
    <row r="3332" spans="1:18" s="137" customFormat="1">
      <c r="A3332" s="137" t="s">
        <v>186</v>
      </c>
      <c r="B3332" s="137" t="s">
        <v>10</v>
      </c>
      <c r="C3332" s="137" t="s">
        <v>186</v>
      </c>
      <c r="D3332" s="137" t="s">
        <v>342</v>
      </c>
      <c r="E3332" s="137" t="s">
        <v>380</v>
      </c>
      <c r="F3332" s="137" t="s">
        <v>342</v>
      </c>
      <c r="G3332" s="137" t="s">
        <v>342</v>
      </c>
      <c r="H3332" s="137" t="s">
        <v>368</v>
      </c>
      <c r="I3332" s="137">
        <v>512167942</v>
      </c>
      <c r="J3332" s="137" t="s">
        <v>192</v>
      </c>
      <c r="K3332" s="21">
        <v>46148.613240740742</v>
      </c>
      <c r="L3332" s="21">
        <v>46151.614027777781</v>
      </c>
      <c r="M3332" s="137" t="s">
        <v>347</v>
      </c>
      <c r="N3332" s="137" t="s">
        <v>350</v>
      </c>
      <c r="O3332" s="137" t="s">
        <v>39</v>
      </c>
      <c r="P3332" s="137">
        <v>0</v>
      </c>
      <c r="Q3332" s="137" t="s">
        <v>191</v>
      </c>
      <c r="R3332" s="137" t="s">
        <v>342</v>
      </c>
    </row>
    <row r="3333" spans="1:18" s="137" customFormat="1">
      <c r="A3333" s="137" t="s">
        <v>186</v>
      </c>
      <c r="B3333" s="137" t="s">
        <v>10</v>
      </c>
      <c r="C3333" s="137" t="s">
        <v>186</v>
      </c>
      <c r="D3333" s="137" t="s">
        <v>342</v>
      </c>
      <c r="E3333" s="137" t="s">
        <v>380</v>
      </c>
      <c r="F3333" s="137" t="s">
        <v>342</v>
      </c>
      <c r="G3333" s="137" t="s">
        <v>342</v>
      </c>
      <c r="H3333" s="137" t="s">
        <v>368</v>
      </c>
      <c r="I3333" s="137">
        <v>512167942</v>
      </c>
      <c r="J3333" s="137" t="s">
        <v>192</v>
      </c>
      <c r="K3333" s="21">
        <v>46148.613240740742</v>
      </c>
      <c r="L3333" s="21">
        <v>46151.614027777781</v>
      </c>
      <c r="M3333" s="137" t="s">
        <v>347</v>
      </c>
      <c r="N3333" s="137" t="s">
        <v>195</v>
      </c>
      <c r="O3333" s="137" t="s">
        <v>41</v>
      </c>
      <c r="P3333" s="137">
        <v>0</v>
      </c>
      <c r="Q3333" s="137" t="s">
        <v>191</v>
      </c>
      <c r="R3333" s="137" t="s">
        <v>342</v>
      </c>
    </row>
    <row r="3334" spans="1:18" s="137" customFormat="1">
      <c r="A3334" s="137" t="s">
        <v>186</v>
      </c>
      <c r="B3334" s="137" t="s">
        <v>10</v>
      </c>
      <c r="C3334" s="137" t="s">
        <v>186</v>
      </c>
      <c r="D3334" s="137" t="s">
        <v>342</v>
      </c>
      <c r="E3334" s="137" t="s">
        <v>380</v>
      </c>
      <c r="F3334" s="137" t="s">
        <v>342</v>
      </c>
      <c r="G3334" s="137" t="s">
        <v>342</v>
      </c>
      <c r="H3334" s="137" t="s">
        <v>368</v>
      </c>
      <c r="I3334" s="137">
        <v>512167942</v>
      </c>
      <c r="J3334" s="137" t="s">
        <v>192</v>
      </c>
      <c r="K3334" s="21">
        <v>46148.613240740742</v>
      </c>
      <c r="L3334" s="21">
        <v>46151.614027777781</v>
      </c>
      <c r="M3334" s="137" t="s">
        <v>347</v>
      </c>
      <c r="N3334" s="137" t="s">
        <v>351</v>
      </c>
      <c r="O3334" s="137" t="s">
        <v>35</v>
      </c>
      <c r="P3334" s="137">
        <v>0</v>
      </c>
      <c r="Q3334" s="137" t="s">
        <v>191</v>
      </c>
      <c r="R3334" s="137" t="s">
        <v>342</v>
      </c>
    </row>
    <row r="3335" spans="1:18" s="137" customFormat="1">
      <c r="A3335" s="137" t="s">
        <v>186</v>
      </c>
      <c r="B3335" s="137" t="s">
        <v>10</v>
      </c>
      <c r="C3335" s="137" t="s">
        <v>186</v>
      </c>
      <c r="D3335" s="137" t="s">
        <v>342</v>
      </c>
      <c r="E3335" s="137" t="s">
        <v>380</v>
      </c>
      <c r="F3335" s="137" t="s">
        <v>342</v>
      </c>
      <c r="G3335" s="137" t="s">
        <v>342</v>
      </c>
      <c r="H3335" s="137" t="s">
        <v>368</v>
      </c>
      <c r="I3335" s="137">
        <v>512167942</v>
      </c>
      <c r="J3335" s="137" t="s">
        <v>192</v>
      </c>
      <c r="K3335" s="21">
        <v>46148.613240740742</v>
      </c>
      <c r="L3335" s="21">
        <v>46151.614027777781</v>
      </c>
      <c r="M3335" s="137" t="s">
        <v>347</v>
      </c>
      <c r="N3335" s="137" t="s">
        <v>196</v>
      </c>
      <c r="O3335" s="137" t="s">
        <v>41</v>
      </c>
      <c r="P3335" s="137">
        <v>0</v>
      </c>
      <c r="Q3335" s="137" t="s">
        <v>191</v>
      </c>
      <c r="R3335" s="137" t="s">
        <v>342</v>
      </c>
    </row>
    <row r="3336" spans="1:18" s="137" customFormat="1">
      <c r="A3336" s="137" t="s">
        <v>186</v>
      </c>
      <c r="B3336" s="137" t="s">
        <v>10</v>
      </c>
      <c r="C3336" s="137" t="s">
        <v>186</v>
      </c>
      <c r="D3336" s="137" t="s">
        <v>342</v>
      </c>
      <c r="E3336" s="137" t="s">
        <v>380</v>
      </c>
      <c r="F3336" s="137" t="s">
        <v>342</v>
      </c>
      <c r="G3336" s="137" t="s">
        <v>342</v>
      </c>
      <c r="H3336" s="137" t="s">
        <v>368</v>
      </c>
      <c r="I3336" s="137">
        <v>512167942</v>
      </c>
      <c r="J3336" s="137" t="s">
        <v>192</v>
      </c>
      <c r="K3336" s="21">
        <v>46148.613240740742</v>
      </c>
      <c r="L3336" s="21">
        <v>46151.614027777781</v>
      </c>
      <c r="M3336" s="137" t="s">
        <v>352</v>
      </c>
      <c r="N3336" s="137" t="s">
        <v>352</v>
      </c>
      <c r="O3336" s="137" t="s">
        <v>35</v>
      </c>
      <c r="P3336" s="137">
        <v>0</v>
      </c>
      <c r="Q3336" s="137" t="s">
        <v>191</v>
      </c>
      <c r="R3336" s="137" t="s">
        <v>342</v>
      </c>
    </row>
    <row r="3337" spans="1:18" s="137" customFormat="1">
      <c r="A3337" s="137" t="s">
        <v>186</v>
      </c>
      <c r="B3337" s="137" t="s">
        <v>10</v>
      </c>
      <c r="C3337" s="137" t="s">
        <v>186</v>
      </c>
      <c r="D3337" s="137" t="s">
        <v>342</v>
      </c>
      <c r="E3337" s="137" t="s">
        <v>380</v>
      </c>
      <c r="F3337" s="137" t="s">
        <v>342</v>
      </c>
      <c r="G3337" s="137" t="s">
        <v>342</v>
      </c>
      <c r="H3337" s="137" t="s">
        <v>368</v>
      </c>
      <c r="I3337" s="137">
        <v>512167942</v>
      </c>
      <c r="J3337" s="137" t="s">
        <v>192</v>
      </c>
      <c r="K3337" s="21">
        <v>46148.613240740742</v>
      </c>
      <c r="L3337" s="21">
        <v>46151.614027777781</v>
      </c>
      <c r="M3337" s="137" t="s">
        <v>353</v>
      </c>
      <c r="N3337" s="137" t="s">
        <v>197</v>
      </c>
      <c r="O3337" s="137" t="s">
        <v>41</v>
      </c>
      <c r="P3337" s="137">
        <v>0</v>
      </c>
      <c r="Q3337" s="137" t="s">
        <v>191</v>
      </c>
      <c r="R3337" s="137" t="s">
        <v>342</v>
      </c>
    </row>
    <row r="3338" spans="1:18" s="137" customFormat="1">
      <c r="A3338" s="137" t="s">
        <v>186</v>
      </c>
      <c r="B3338" s="137" t="s">
        <v>10</v>
      </c>
      <c r="C3338" s="137" t="s">
        <v>186</v>
      </c>
      <c r="D3338" s="137" t="s">
        <v>342</v>
      </c>
      <c r="E3338" s="137" t="s">
        <v>380</v>
      </c>
      <c r="F3338" s="137" t="s">
        <v>342</v>
      </c>
      <c r="G3338" s="137" t="s">
        <v>342</v>
      </c>
      <c r="H3338" s="137" t="s">
        <v>368</v>
      </c>
      <c r="I3338" s="137">
        <v>512167942</v>
      </c>
      <c r="J3338" s="137" t="s">
        <v>192</v>
      </c>
      <c r="K3338" s="21">
        <v>46148.613240740742</v>
      </c>
      <c r="L3338" s="21">
        <v>46151.614027777781</v>
      </c>
      <c r="M3338" s="137" t="s">
        <v>353</v>
      </c>
      <c r="N3338" s="137" t="s">
        <v>330</v>
      </c>
      <c r="O3338" s="137" t="s">
        <v>41</v>
      </c>
      <c r="P3338" s="137">
        <v>0</v>
      </c>
      <c r="Q3338" s="137" t="s">
        <v>191</v>
      </c>
      <c r="R3338" s="137" t="s">
        <v>342</v>
      </c>
    </row>
    <row r="3339" spans="1:18" s="137" customFormat="1">
      <c r="A3339" s="137" t="s">
        <v>186</v>
      </c>
      <c r="B3339" s="137" t="s">
        <v>10</v>
      </c>
      <c r="C3339" s="137" t="s">
        <v>186</v>
      </c>
      <c r="D3339" s="137" t="s">
        <v>342</v>
      </c>
      <c r="E3339" s="137" t="s">
        <v>380</v>
      </c>
      <c r="F3339" s="137" t="s">
        <v>342</v>
      </c>
      <c r="G3339" s="137" t="s">
        <v>342</v>
      </c>
      <c r="H3339" s="137" t="s">
        <v>368</v>
      </c>
      <c r="I3339" s="137">
        <v>512167942</v>
      </c>
      <c r="J3339" s="137" t="s">
        <v>192</v>
      </c>
      <c r="K3339" s="21">
        <v>46148.613240740742</v>
      </c>
      <c r="L3339" s="21">
        <v>46151.614027777781</v>
      </c>
      <c r="M3339" s="137" t="s">
        <v>353</v>
      </c>
      <c r="N3339" s="137" t="s">
        <v>354</v>
      </c>
      <c r="O3339" s="137" t="s">
        <v>39</v>
      </c>
      <c r="P3339" s="137">
        <v>0</v>
      </c>
      <c r="Q3339" s="137" t="s">
        <v>191</v>
      </c>
      <c r="R3339" s="137" t="s">
        <v>342</v>
      </c>
    </row>
    <row r="3340" spans="1:18" s="137" customFormat="1">
      <c r="A3340" s="137" t="s">
        <v>186</v>
      </c>
      <c r="B3340" s="137" t="s">
        <v>10</v>
      </c>
      <c r="C3340" s="137" t="s">
        <v>186</v>
      </c>
      <c r="D3340" s="137" t="s">
        <v>342</v>
      </c>
      <c r="E3340" s="137" t="s">
        <v>380</v>
      </c>
      <c r="F3340" s="137" t="s">
        <v>342</v>
      </c>
      <c r="G3340" s="137" t="s">
        <v>342</v>
      </c>
      <c r="H3340" s="137" t="s">
        <v>368</v>
      </c>
      <c r="I3340" s="137">
        <v>512167942</v>
      </c>
      <c r="J3340" s="137" t="s">
        <v>192</v>
      </c>
      <c r="K3340" s="21">
        <v>46148.613240740742</v>
      </c>
      <c r="L3340" s="21">
        <v>46151.614027777781</v>
      </c>
      <c r="M3340" s="137" t="s">
        <v>353</v>
      </c>
      <c r="N3340" s="137" t="s">
        <v>355</v>
      </c>
      <c r="O3340" s="137" t="s">
        <v>35</v>
      </c>
      <c r="P3340" s="137">
        <v>0</v>
      </c>
      <c r="Q3340" s="137" t="s">
        <v>191</v>
      </c>
      <c r="R3340" s="137" t="s">
        <v>342</v>
      </c>
    </row>
    <row r="3341" spans="1:18" s="137" customFormat="1">
      <c r="A3341" s="137" t="s">
        <v>186</v>
      </c>
      <c r="B3341" s="137" t="s">
        <v>10</v>
      </c>
      <c r="C3341" s="137" t="s">
        <v>186</v>
      </c>
      <c r="D3341" s="137" t="s">
        <v>342</v>
      </c>
      <c r="E3341" s="137" t="s">
        <v>380</v>
      </c>
      <c r="F3341" s="137" t="s">
        <v>342</v>
      </c>
      <c r="G3341" s="137" t="s">
        <v>342</v>
      </c>
      <c r="H3341" s="137" t="s">
        <v>368</v>
      </c>
      <c r="I3341" s="137">
        <v>512167942</v>
      </c>
      <c r="J3341" s="137" t="s">
        <v>192</v>
      </c>
      <c r="K3341" s="21">
        <v>46148.613240740742</v>
      </c>
      <c r="L3341" s="21">
        <v>46151.614027777781</v>
      </c>
      <c r="M3341" s="137" t="s">
        <v>353</v>
      </c>
      <c r="N3341" s="137" t="s">
        <v>356</v>
      </c>
      <c r="O3341" s="137" t="s">
        <v>39</v>
      </c>
      <c r="P3341" s="137">
        <v>0</v>
      </c>
      <c r="Q3341" s="137" t="s">
        <v>191</v>
      </c>
      <c r="R3341" s="137" t="s">
        <v>342</v>
      </c>
    </row>
    <row r="3342" spans="1:18" s="137" customFormat="1">
      <c r="A3342" s="137" t="s">
        <v>186</v>
      </c>
      <c r="B3342" s="137" t="s">
        <v>10</v>
      </c>
      <c r="C3342" s="137" t="s">
        <v>186</v>
      </c>
      <c r="D3342" s="137" t="s">
        <v>342</v>
      </c>
      <c r="E3342" s="137" t="s">
        <v>380</v>
      </c>
      <c r="F3342" s="137" t="s">
        <v>342</v>
      </c>
      <c r="G3342" s="137" t="s">
        <v>342</v>
      </c>
      <c r="H3342" s="137" t="s">
        <v>368</v>
      </c>
      <c r="I3342" s="137">
        <v>512167942</v>
      </c>
      <c r="J3342" s="137" t="s">
        <v>192</v>
      </c>
      <c r="K3342" s="21">
        <v>46148.613240740742</v>
      </c>
      <c r="L3342" s="21">
        <v>46151.614027777781</v>
      </c>
      <c r="M3342" s="137" t="s">
        <v>353</v>
      </c>
      <c r="N3342" s="137" t="s">
        <v>357</v>
      </c>
      <c r="O3342" s="137" t="s">
        <v>39</v>
      </c>
      <c r="P3342" s="137">
        <v>0</v>
      </c>
      <c r="Q3342" s="137" t="s">
        <v>191</v>
      </c>
      <c r="R3342" s="137" t="s">
        <v>342</v>
      </c>
    </row>
    <row r="3343" spans="1:18" s="137" customFormat="1">
      <c r="A3343" s="137" t="s">
        <v>186</v>
      </c>
      <c r="B3343" s="137" t="s">
        <v>10</v>
      </c>
      <c r="C3343" s="137" t="s">
        <v>186</v>
      </c>
      <c r="D3343" s="137" t="s">
        <v>342</v>
      </c>
      <c r="E3343" s="137" t="s">
        <v>380</v>
      </c>
      <c r="F3343" s="137" t="s">
        <v>342</v>
      </c>
      <c r="G3343" s="137" t="s">
        <v>342</v>
      </c>
      <c r="H3343" s="137" t="s">
        <v>368</v>
      </c>
      <c r="I3343" s="137">
        <v>512167942</v>
      </c>
      <c r="J3343" s="137" t="s">
        <v>192</v>
      </c>
      <c r="K3343" s="21">
        <v>46148.613240740742</v>
      </c>
      <c r="L3343" s="21">
        <v>46151.614027777781</v>
      </c>
      <c r="M3343" s="137" t="s">
        <v>358</v>
      </c>
      <c r="N3343" s="137" t="s">
        <v>359</v>
      </c>
      <c r="O3343" s="137" t="s">
        <v>39</v>
      </c>
      <c r="P3343" s="137">
        <v>0</v>
      </c>
      <c r="Q3343" s="137" t="s">
        <v>191</v>
      </c>
      <c r="R3343" s="137" t="s">
        <v>342</v>
      </c>
    </row>
    <row r="3344" spans="1:18" s="137" customFormat="1">
      <c r="A3344" s="137" t="s">
        <v>186</v>
      </c>
      <c r="B3344" s="137" t="s">
        <v>10</v>
      </c>
      <c r="C3344" s="137" t="s">
        <v>186</v>
      </c>
      <c r="D3344" s="137" t="s">
        <v>342</v>
      </c>
      <c r="E3344" s="137" t="s">
        <v>380</v>
      </c>
      <c r="F3344" s="137" t="s">
        <v>342</v>
      </c>
      <c r="G3344" s="137" t="s">
        <v>342</v>
      </c>
      <c r="H3344" s="137" t="s">
        <v>368</v>
      </c>
      <c r="I3344" s="137">
        <v>512167942</v>
      </c>
      <c r="J3344" s="137" t="s">
        <v>192</v>
      </c>
      <c r="K3344" s="21">
        <v>46148.613240740742</v>
      </c>
      <c r="L3344" s="21">
        <v>46151.614027777781</v>
      </c>
      <c r="M3344" s="137" t="s">
        <v>358</v>
      </c>
      <c r="N3344" s="137" t="s">
        <v>360</v>
      </c>
      <c r="O3344" s="137" t="s">
        <v>35</v>
      </c>
      <c r="P3344" s="137">
        <v>0</v>
      </c>
      <c r="Q3344" s="137" t="s">
        <v>191</v>
      </c>
      <c r="R3344" s="137" t="s">
        <v>342</v>
      </c>
    </row>
    <row r="3345" spans="1:19" s="137" customFormat="1">
      <c r="A3345" s="137" t="s">
        <v>186</v>
      </c>
      <c r="B3345" s="137" t="s">
        <v>10</v>
      </c>
      <c r="C3345" s="137" t="s">
        <v>186</v>
      </c>
      <c r="D3345" s="137" t="s">
        <v>342</v>
      </c>
      <c r="E3345" s="137" t="s">
        <v>380</v>
      </c>
      <c r="F3345" s="137" t="s">
        <v>342</v>
      </c>
      <c r="G3345" s="137" t="s">
        <v>342</v>
      </c>
      <c r="H3345" s="137" t="s">
        <v>368</v>
      </c>
      <c r="I3345" s="137">
        <v>512167942</v>
      </c>
      <c r="J3345" s="137" t="s">
        <v>192</v>
      </c>
      <c r="K3345" s="21">
        <v>46148.613240740742</v>
      </c>
      <c r="L3345" s="21">
        <v>46151.614027777781</v>
      </c>
      <c r="M3345" s="137" t="s">
        <v>358</v>
      </c>
      <c r="N3345" s="137" t="s">
        <v>361</v>
      </c>
      <c r="O3345" s="137" t="s">
        <v>41</v>
      </c>
      <c r="P3345" s="137">
        <v>0</v>
      </c>
      <c r="Q3345" s="137" t="s">
        <v>191</v>
      </c>
      <c r="R3345" s="137" t="s">
        <v>342</v>
      </c>
    </row>
    <row r="3346" spans="1:19" s="137" customFormat="1">
      <c r="A3346" s="137" t="s">
        <v>186</v>
      </c>
      <c r="B3346" s="137" t="s">
        <v>10</v>
      </c>
      <c r="C3346" s="137" t="s">
        <v>186</v>
      </c>
      <c r="D3346" s="137" t="s">
        <v>342</v>
      </c>
      <c r="E3346" s="137" t="s">
        <v>380</v>
      </c>
      <c r="F3346" s="137" t="s">
        <v>342</v>
      </c>
      <c r="G3346" s="137" t="s">
        <v>342</v>
      </c>
      <c r="H3346" s="137" t="s">
        <v>368</v>
      </c>
      <c r="I3346" s="137">
        <v>512167942</v>
      </c>
      <c r="J3346" s="137" t="s">
        <v>192</v>
      </c>
      <c r="K3346" s="21">
        <v>46148.613240740742</v>
      </c>
      <c r="L3346" s="21">
        <v>46151.614027777781</v>
      </c>
      <c r="M3346" s="137" t="s">
        <v>362</v>
      </c>
      <c r="N3346" s="137" t="s">
        <v>363</v>
      </c>
      <c r="O3346" s="137" t="s">
        <v>37</v>
      </c>
      <c r="P3346" s="137">
        <v>0</v>
      </c>
      <c r="Q3346" s="137" t="s">
        <v>191</v>
      </c>
      <c r="R3346" s="137" t="s">
        <v>342</v>
      </c>
    </row>
    <row r="3347" spans="1:19" s="137" customFormat="1">
      <c r="A3347" s="137" t="s">
        <v>186</v>
      </c>
      <c r="B3347" s="137" t="s">
        <v>10</v>
      </c>
      <c r="C3347" s="137" t="s">
        <v>186</v>
      </c>
      <c r="D3347" s="137" t="s">
        <v>342</v>
      </c>
      <c r="E3347" s="137" t="s">
        <v>380</v>
      </c>
      <c r="F3347" s="137" t="s">
        <v>342</v>
      </c>
      <c r="G3347" s="137" t="s">
        <v>342</v>
      </c>
      <c r="H3347" s="137" t="s">
        <v>368</v>
      </c>
      <c r="I3347" s="137">
        <v>512167942</v>
      </c>
      <c r="J3347" s="137" t="s">
        <v>192</v>
      </c>
      <c r="K3347" s="21">
        <v>46148.613240740742</v>
      </c>
      <c r="L3347" s="21">
        <v>46151.614027777781</v>
      </c>
      <c r="M3347" s="137" t="s">
        <v>364</v>
      </c>
      <c r="N3347" s="137" t="s">
        <v>365</v>
      </c>
      <c r="O3347" s="137" t="s">
        <v>35</v>
      </c>
      <c r="P3347" s="137">
        <v>0</v>
      </c>
      <c r="Q3347" s="137" t="s">
        <v>191</v>
      </c>
      <c r="R3347" s="137" t="s">
        <v>342</v>
      </c>
    </row>
    <row r="3348" spans="1:19" s="137" customFormat="1">
      <c r="A3348" s="137" t="s">
        <v>186</v>
      </c>
      <c r="B3348" s="137" t="s">
        <v>10</v>
      </c>
      <c r="C3348" s="137" t="s">
        <v>186</v>
      </c>
      <c r="D3348" s="137" t="s">
        <v>342</v>
      </c>
      <c r="E3348" s="137" t="s">
        <v>380</v>
      </c>
      <c r="F3348" s="137" t="s">
        <v>342</v>
      </c>
      <c r="G3348" s="137" t="s">
        <v>342</v>
      </c>
      <c r="H3348" s="137" t="s">
        <v>368</v>
      </c>
      <c r="I3348" s="137">
        <v>512167942</v>
      </c>
      <c r="J3348" s="137" t="s">
        <v>192</v>
      </c>
      <c r="K3348" s="21">
        <v>46148.613240740742</v>
      </c>
      <c r="L3348" s="21">
        <v>46151.614027777781</v>
      </c>
      <c r="M3348" s="137" t="s">
        <v>364</v>
      </c>
      <c r="N3348" s="137" t="s">
        <v>366</v>
      </c>
      <c r="O3348" s="137" t="s">
        <v>35</v>
      </c>
      <c r="P3348" s="137">
        <v>0</v>
      </c>
      <c r="Q3348" s="137" t="s">
        <v>191</v>
      </c>
      <c r="R3348" s="137" t="s">
        <v>342</v>
      </c>
    </row>
    <row r="3349" spans="1:19" s="137" customFormat="1">
      <c r="A3349" s="137" t="s">
        <v>186</v>
      </c>
      <c r="B3349" s="137" t="s">
        <v>10</v>
      </c>
      <c r="C3349" s="137" t="s">
        <v>186</v>
      </c>
      <c r="D3349" s="137" t="s">
        <v>342</v>
      </c>
      <c r="E3349" s="137" t="s">
        <v>380</v>
      </c>
      <c r="F3349" s="137" t="s">
        <v>342</v>
      </c>
      <c r="G3349" s="137" t="s">
        <v>342</v>
      </c>
      <c r="H3349" s="137" t="s">
        <v>368</v>
      </c>
      <c r="I3349" s="137">
        <v>512167942</v>
      </c>
      <c r="J3349" s="137" t="s">
        <v>192</v>
      </c>
      <c r="K3349" s="21">
        <v>46148.613240740742</v>
      </c>
      <c r="L3349" s="21">
        <v>46151.614027777781</v>
      </c>
      <c r="M3349" s="137" t="s">
        <v>364</v>
      </c>
      <c r="N3349" s="137" t="s">
        <v>367</v>
      </c>
      <c r="O3349" s="137" t="s">
        <v>41</v>
      </c>
      <c r="P3349" s="137">
        <v>0</v>
      </c>
      <c r="Q3349" s="137" t="s">
        <v>191</v>
      </c>
      <c r="R3349" s="137" t="s">
        <v>342</v>
      </c>
    </row>
    <row r="3350" spans="1:19" s="137" customFormat="1">
      <c r="A3350" s="137" t="s">
        <v>186</v>
      </c>
      <c r="B3350" s="137" t="s">
        <v>10</v>
      </c>
      <c r="C3350" s="137" t="s">
        <v>186</v>
      </c>
      <c r="D3350" s="137" t="s">
        <v>342</v>
      </c>
      <c r="E3350" s="137" t="s">
        <v>380</v>
      </c>
      <c r="F3350" s="137" t="s">
        <v>342</v>
      </c>
      <c r="G3350" s="137" t="s">
        <v>342</v>
      </c>
      <c r="H3350" s="137" t="s">
        <v>368</v>
      </c>
      <c r="I3350" s="137">
        <v>512168036</v>
      </c>
      <c r="J3350" s="137" t="s">
        <v>192</v>
      </c>
      <c r="K3350" s="21">
        <v>46148.615127314813</v>
      </c>
      <c r="L3350" s="21">
        <v>46151.616296296299</v>
      </c>
      <c r="M3350" s="137" t="s">
        <v>287</v>
      </c>
      <c r="N3350" s="137" t="s">
        <v>287</v>
      </c>
      <c r="O3350" s="137" t="s">
        <v>35</v>
      </c>
      <c r="P3350" s="137">
        <v>0</v>
      </c>
      <c r="Q3350" s="137" t="s">
        <v>191</v>
      </c>
      <c r="R3350" s="137" t="s">
        <v>342</v>
      </c>
      <c r="S3350" s="137" t="s">
        <v>181</v>
      </c>
    </row>
    <row r="3351" spans="1:19" s="137" customFormat="1">
      <c r="A3351" s="137" t="s">
        <v>186</v>
      </c>
      <c r="B3351" s="137" t="s">
        <v>10</v>
      </c>
      <c r="C3351" s="137" t="s">
        <v>186</v>
      </c>
      <c r="D3351" s="137" t="s">
        <v>342</v>
      </c>
      <c r="E3351" s="137" t="s">
        <v>380</v>
      </c>
      <c r="F3351" s="137" t="s">
        <v>342</v>
      </c>
      <c r="G3351" s="137" t="s">
        <v>342</v>
      </c>
      <c r="H3351" s="137" t="s">
        <v>368</v>
      </c>
      <c r="I3351" s="137">
        <v>512168036</v>
      </c>
      <c r="J3351" s="137" t="s">
        <v>192</v>
      </c>
      <c r="K3351" s="21">
        <v>46148.615127314813</v>
      </c>
      <c r="L3351" s="21">
        <v>46151.616296296299</v>
      </c>
      <c r="M3351" s="137" t="s">
        <v>343</v>
      </c>
      <c r="N3351" s="137" t="s">
        <v>288</v>
      </c>
      <c r="O3351" s="137" t="s">
        <v>39</v>
      </c>
      <c r="P3351" s="137">
        <v>0</v>
      </c>
      <c r="Q3351" s="137" t="s">
        <v>191</v>
      </c>
      <c r="R3351" s="137" t="s">
        <v>342</v>
      </c>
      <c r="S3351" s="137" t="s">
        <v>181</v>
      </c>
    </row>
    <row r="3352" spans="1:19" s="137" customFormat="1">
      <c r="A3352" s="137" t="s">
        <v>186</v>
      </c>
      <c r="B3352" s="137" t="s">
        <v>10</v>
      </c>
      <c r="C3352" s="137" t="s">
        <v>186</v>
      </c>
      <c r="D3352" s="137" t="s">
        <v>342</v>
      </c>
      <c r="E3352" s="137" t="s">
        <v>380</v>
      </c>
      <c r="F3352" s="137" t="s">
        <v>342</v>
      </c>
      <c r="G3352" s="137" t="s">
        <v>342</v>
      </c>
      <c r="H3352" s="137" t="s">
        <v>368</v>
      </c>
      <c r="I3352" s="137">
        <v>512168036</v>
      </c>
      <c r="J3352" s="137" t="s">
        <v>192</v>
      </c>
      <c r="K3352" s="21">
        <v>46148.615127314813</v>
      </c>
      <c r="L3352" s="21">
        <v>46151.616296296299</v>
      </c>
      <c r="M3352" s="137" t="s">
        <v>343</v>
      </c>
      <c r="N3352" s="137" t="s">
        <v>193</v>
      </c>
      <c r="O3352" s="137" t="s">
        <v>35</v>
      </c>
      <c r="P3352" s="137">
        <v>0</v>
      </c>
      <c r="Q3352" s="137" t="s">
        <v>191</v>
      </c>
      <c r="R3352" s="137" t="s">
        <v>342</v>
      </c>
      <c r="S3352" s="137" t="s">
        <v>181</v>
      </c>
    </row>
    <row r="3353" spans="1:19" s="137" customFormat="1">
      <c r="A3353" s="137" t="s">
        <v>186</v>
      </c>
      <c r="B3353" s="137" t="s">
        <v>10</v>
      </c>
      <c r="C3353" s="137" t="s">
        <v>186</v>
      </c>
      <c r="D3353" s="137" t="s">
        <v>342</v>
      </c>
      <c r="E3353" s="137" t="s">
        <v>380</v>
      </c>
      <c r="F3353" s="137" t="s">
        <v>342</v>
      </c>
      <c r="G3353" s="137" t="s">
        <v>342</v>
      </c>
      <c r="H3353" s="137" t="s">
        <v>368</v>
      </c>
      <c r="I3353" s="137">
        <v>512168036</v>
      </c>
      <c r="J3353" s="137" t="s">
        <v>192</v>
      </c>
      <c r="K3353" s="21">
        <v>46148.615127314813</v>
      </c>
      <c r="L3353" s="21">
        <v>46151.616296296299</v>
      </c>
      <c r="M3353" s="137" t="s">
        <v>344</v>
      </c>
      <c r="N3353" s="137" t="s">
        <v>345</v>
      </c>
      <c r="O3353" s="137" t="s">
        <v>39</v>
      </c>
      <c r="P3353" s="137">
        <v>0</v>
      </c>
      <c r="Q3353" s="137" t="s">
        <v>191</v>
      </c>
      <c r="R3353" s="137" t="s">
        <v>342</v>
      </c>
      <c r="S3353" s="137" t="s">
        <v>181</v>
      </c>
    </row>
    <row r="3354" spans="1:19" s="137" customFormat="1">
      <c r="A3354" s="137" t="s">
        <v>186</v>
      </c>
      <c r="B3354" s="137" t="s">
        <v>10</v>
      </c>
      <c r="C3354" s="137" t="s">
        <v>186</v>
      </c>
      <c r="D3354" s="137" t="s">
        <v>342</v>
      </c>
      <c r="E3354" s="137" t="s">
        <v>380</v>
      </c>
      <c r="F3354" s="137" t="s">
        <v>342</v>
      </c>
      <c r="G3354" s="137" t="s">
        <v>342</v>
      </c>
      <c r="H3354" s="137" t="s">
        <v>368</v>
      </c>
      <c r="I3354" s="137">
        <v>512168036</v>
      </c>
      <c r="J3354" s="137" t="s">
        <v>192</v>
      </c>
      <c r="K3354" s="21">
        <v>46148.615127314813</v>
      </c>
      <c r="L3354" s="21">
        <v>46151.616296296299</v>
      </c>
      <c r="M3354" s="137" t="s">
        <v>344</v>
      </c>
      <c r="N3354" s="137" t="s">
        <v>346</v>
      </c>
      <c r="O3354" s="137" t="s">
        <v>39</v>
      </c>
      <c r="P3354" s="137">
        <v>0</v>
      </c>
      <c r="Q3354" s="137" t="s">
        <v>191</v>
      </c>
      <c r="R3354" s="137" t="s">
        <v>342</v>
      </c>
      <c r="S3354" s="137" t="s">
        <v>181</v>
      </c>
    </row>
    <row r="3355" spans="1:19" s="137" customFormat="1">
      <c r="A3355" s="137" t="s">
        <v>186</v>
      </c>
      <c r="B3355" s="137" t="s">
        <v>10</v>
      </c>
      <c r="C3355" s="137" t="s">
        <v>186</v>
      </c>
      <c r="D3355" s="137" t="s">
        <v>342</v>
      </c>
      <c r="E3355" s="137" t="s">
        <v>380</v>
      </c>
      <c r="F3355" s="137" t="s">
        <v>342</v>
      </c>
      <c r="G3355" s="137" t="s">
        <v>342</v>
      </c>
      <c r="H3355" s="137" t="s">
        <v>368</v>
      </c>
      <c r="I3355" s="137">
        <v>512168036</v>
      </c>
      <c r="J3355" s="137" t="s">
        <v>192</v>
      </c>
      <c r="K3355" s="21">
        <v>46148.615127314813</v>
      </c>
      <c r="L3355" s="21">
        <v>46151.616296296299</v>
      </c>
      <c r="M3355" s="137" t="s">
        <v>347</v>
      </c>
      <c r="N3355" s="137" t="s">
        <v>348</v>
      </c>
      <c r="O3355" s="137" t="s">
        <v>41</v>
      </c>
      <c r="P3355" s="137">
        <v>0</v>
      </c>
      <c r="Q3355" s="137" t="s">
        <v>191</v>
      </c>
      <c r="R3355" s="137" t="s">
        <v>342</v>
      </c>
      <c r="S3355" s="137" t="s">
        <v>181</v>
      </c>
    </row>
    <row r="3356" spans="1:19" s="137" customFormat="1">
      <c r="A3356" s="137" t="s">
        <v>186</v>
      </c>
      <c r="B3356" s="137" t="s">
        <v>10</v>
      </c>
      <c r="C3356" s="137" t="s">
        <v>186</v>
      </c>
      <c r="D3356" s="137" t="s">
        <v>342</v>
      </c>
      <c r="E3356" s="137" t="s">
        <v>380</v>
      </c>
      <c r="F3356" s="137" t="s">
        <v>342</v>
      </c>
      <c r="G3356" s="137" t="s">
        <v>342</v>
      </c>
      <c r="H3356" s="137" t="s">
        <v>368</v>
      </c>
      <c r="I3356" s="137">
        <v>512168036</v>
      </c>
      <c r="J3356" s="137" t="s">
        <v>192</v>
      </c>
      <c r="K3356" s="21">
        <v>46148.615127314813</v>
      </c>
      <c r="L3356" s="21">
        <v>46151.616296296299</v>
      </c>
      <c r="M3356" s="137" t="s">
        <v>347</v>
      </c>
      <c r="N3356" s="137" t="s">
        <v>349</v>
      </c>
      <c r="O3356" s="137" t="s">
        <v>39</v>
      </c>
      <c r="P3356" s="137">
        <v>0</v>
      </c>
      <c r="Q3356" s="137" t="s">
        <v>191</v>
      </c>
      <c r="R3356" s="137" t="s">
        <v>342</v>
      </c>
      <c r="S3356" s="137" t="s">
        <v>181</v>
      </c>
    </row>
    <row r="3357" spans="1:19" s="137" customFormat="1">
      <c r="A3357" s="137" t="s">
        <v>186</v>
      </c>
      <c r="B3357" s="137" t="s">
        <v>10</v>
      </c>
      <c r="C3357" s="137" t="s">
        <v>186</v>
      </c>
      <c r="D3357" s="137" t="s">
        <v>342</v>
      </c>
      <c r="E3357" s="137" t="s">
        <v>380</v>
      </c>
      <c r="F3357" s="137" t="s">
        <v>342</v>
      </c>
      <c r="G3357" s="137" t="s">
        <v>342</v>
      </c>
      <c r="H3357" s="137" t="s">
        <v>368</v>
      </c>
      <c r="I3357" s="137">
        <v>512168036</v>
      </c>
      <c r="J3357" s="137" t="s">
        <v>192</v>
      </c>
      <c r="K3357" s="21">
        <v>46148.615127314813</v>
      </c>
      <c r="L3357" s="21">
        <v>46151.616296296299</v>
      </c>
      <c r="M3357" s="137" t="s">
        <v>347</v>
      </c>
      <c r="N3357" s="137" t="s">
        <v>329</v>
      </c>
      <c r="O3357" s="137" t="s">
        <v>35</v>
      </c>
      <c r="P3357" s="137">
        <v>0</v>
      </c>
      <c r="Q3357" s="137" t="s">
        <v>191</v>
      </c>
      <c r="R3357" s="137" t="s">
        <v>342</v>
      </c>
      <c r="S3357" s="137" t="s">
        <v>181</v>
      </c>
    </row>
    <row r="3358" spans="1:19" s="137" customFormat="1">
      <c r="A3358" s="137" t="s">
        <v>186</v>
      </c>
      <c r="B3358" s="137" t="s">
        <v>10</v>
      </c>
      <c r="C3358" s="137" t="s">
        <v>186</v>
      </c>
      <c r="D3358" s="137" t="s">
        <v>342</v>
      </c>
      <c r="E3358" s="137" t="s">
        <v>380</v>
      </c>
      <c r="F3358" s="137" t="s">
        <v>342</v>
      </c>
      <c r="G3358" s="137" t="s">
        <v>342</v>
      </c>
      <c r="H3358" s="137" t="s">
        <v>368</v>
      </c>
      <c r="I3358" s="137">
        <v>512168036</v>
      </c>
      <c r="J3358" s="137" t="s">
        <v>192</v>
      </c>
      <c r="K3358" s="21">
        <v>46148.615127314813</v>
      </c>
      <c r="L3358" s="21">
        <v>46151.616296296299</v>
      </c>
      <c r="M3358" s="137" t="s">
        <v>347</v>
      </c>
      <c r="N3358" s="137" t="s">
        <v>194</v>
      </c>
      <c r="O3358" s="137" t="s">
        <v>41</v>
      </c>
      <c r="P3358" s="137">
        <v>0</v>
      </c>
      <c r="Q3358" s="137" t="s">
        <v>191</v>
      </c>
      <c r="R3358" s="137" t="s">
        <v>342</v>
      </c>
      <c r="S3358" s="137" t="s">
        <v>181</v>
      </c>
    </row>
    <row r="3359" spans="1:19" s="137" customFormat="1">
      <c r="A3359" s="137" t="s">
        <v>186</v>
      </c>
      <c r="B3359" s="137" t="s">
        <v>10</v>
      </c>
      <c r="C3359" s="137" t="s">
        <v>186</v>
      </c>
      <c r="D3359" s="137" t="s">
        <v>342</v>
      </c>
      <c r="E3359" s="137" t="s">
        <v>380</v>
      </c>
      <c r="F3359" s="137" t="s">
        <v>342</v>
      </c>
      <c r="G3359" s="137" t="s">
        <v>342</v>
      </c>
      <c r="H3359" s="137" t="s">
        <v>368</v>
      </c>
      <c r="I3359" s="137">
        <v>512168036</v>
      </c>
      <c r="J3359" s="137" t="s">
        <v>192</v>
      </c>
      <c r="K3359" s="21">
        <v>46148.615127314813</v>
      </c>
      <c r="L3359" s="21">
        <v>46151.616296296299</v>
      </c>
      <c r="M3359" s="137" t="s">
        <v>347</v>
      </c>
      <c r="N3359" s="137" t="s">
        <v>350</v>
      </c>
      <c r="O3359" s="137" t="s">
        <v>39</v>
      </c>
      <c r="P3359" s="137">
        <v>0</v>
      </c>
      <c r="Q3359" s="137" t="s">
        <v>191</v>
      </c>
      <c r="R3359" s="137" t="s">
        <v>342</v>
      </c>
      <c r="S3359" s="137" t="s">
        <v>181</v>
      </c>
    </row>
    <row r="3360" spans="1:19" s="137" customFormat="1">
      <c r="A3360" s="137" t="s">
        <v>186</v>
      </c>
      <c r="B3360" s="137" t="s">
        <v>10</v>
      </c>
      <c r="C3360" s="137" t="s">
        <v>186</v>
      </c>
      <c r="D3360" s="137" t="s">
        <v>342</v>
      </c>
      <c r="E3360" s="137" t="s">
        <v>380</v>
      </c>
      <c r="F3360" s="137" t="s">
        <v>342</v>
      </c>
      <c r="G3360" s="137" t="s">
        <v>342</v>
      </c>
      <c r="H3360" s="137" t="s">
        <v>368</v>
      </c>
      <c r="I3360" s="137">
        <v>512168036</v>
      </c>
      <c r="J3360" s="137" t="s">
        <v>192</v>
      </c>
      <c r="K3360" s="21">
        <v>46148.615127314813</v>
      </c>
      <c r="L3360" s="21">
        <v>46151.616296296299</v>
      </c>
      <c r="M3360" s="137" t="s">
        <v>347</v>
      </c>
      <c r="N3360" s="137" t="s">
        <v>195</v>
      </c>
      <c r="O3360" s="137" t="s">
        <v>41</v>
      </c>
      <c r="P3360" s="137">
        <v>0</v>
      </c>
      <c r="Q3360" s="137" t="s">
        <v>191</v>
      </c>
      <c r="R3360" s="137" t="s">
        <v>342</v>
      </c>
      <c r="S3360" s="137" t="s">
        <v>181</v>
      </c>
    </row>
    <row r="3361" spans="1:19" s="137" customFormat="1">
      <c r="A3361" s="137" t="s">
        <v>186</v>
      </c>
      <c r="B3361" s="137" t="s">
        <v>10</v>
      </c>
      <c r="C3361" s="137" t="s">
        <v>186</v>
      </c>
      <c r="D3361" s="137" t="s">
        <v>342</v>
      </c>
      <c r="E3361" s="137" t="s">
        <v>380</v>
      </c>
      <c r="F3361" s="137" t="s">
        <v>342</v>
      </c>
      <c r="G3361" s="137" t="s">
        <v>342</v>
      </c>
      <c r="H3361" s="137" t="s">
        <v>368</v>
      </c>
      <c r="I3361" s="137">
        <v>512168036</v>
      </c>
      <c r="J3361" s="137" t="s">
        <v>192</v>
      </c>
      <c r="K3361" s="21">
        <v>46148.615127314813</v>
      </c>
      <c r="L3361" s="21">
        <v>46151.616296296299</v>
      </c>
      <c r="M3361" s="137" t="s">
        <v>347</v>
      </c>
      <c r="N3361" s="137" t="s">
        <v>351</v>
      </c>
      <c r="O3361" s="137" t="s">
        <v>35</v>
      </c>
      <c r="P3361" s="137">
        <v>0</v>
      </c>
      <c r="Q3361" s="137" t="s">
        <v>191</v>
      </c>
      <c r="R3361" s="137" t="s">
        <v>342</v>
      </c>
      <c r="S3361" s="137" t="s">
        <v>181</v>
      </c>
    </row>
    <row r="3362" spans="1:19" s="137" customFormat="1">
      <c r="A3362" s="137" t="s">
        <v>186</v>
      </c>
      <c r="B3362" s="137" t="s">
        <v>10</v>
      </c>
      <c r="C3362" s="137" t="s">
        <v>186</v>
      </c>
      <c r="D3362" s="137" t="s">
        <v>342</v>
      </c>
      <c r="E3362" s="137" t="s">
        <v>380</v>
      </c>
      <c r="F3362" s="137" t="s">
        <v>342</v>
      </c>
      <c r="G3362" s="137" t="s">
        <v>342</v>
      </c>
      <c r="H3362" s="137" t="s">
        <v>368</v>
      </c>
      <c r="I3362" s="137">
        <v>512168036</v>
      </c>
      <c r="J3362" s="137" t="s">
        <v>192</v>
      </c>
      <c r="K3362" s="21">
        <v>46148.615127314813</v>
      </c>
      <c r="L3362" s="21">
        <v>46151.616296296299</v>
      </c>
      <c r="M3362" s="137" t="s">
        <v>347</v>
      </c>
      <c r="N3362" s="137" t="s">
        <v>196</v>
      </c>
      <c r="O3362" s="137" t="s">
        <v>41</v>
      </c>
      <c r="P3362" s="137">
        <v>0</v>
      </c>
      <c r="Q3362" s="137" t="s">
        <v>191</v>
      </c>
      <c r="R3362" s="137" t="s">
        <v>342</v>
      </c>
      <c r="S3362" s="137" t="s">
        <v>181</v>
      </c>
    </row>
    <row r="3363" spans="1:19" s="137" customFormat="1">
      <c r="A3363" s="137" t="s">
        <v>186</v>
      </c>
      <c r="B3363" s="137" t="s">
        <v>10</v>
      </c>
      <c r="C3363" s="137" t="s">
        <v>186</v>
      </c>
      <c r="D3363" s="137" t="s">
        <v>342</v>
      </c>
      <c r="E3363" s="137" t="s">
        <v>380</v>
      </c>
      <c r="F3363" s="137" t="s">
        <v>342</v>
      </c>
      <c r="G3363" s="137" t="s">
        <v>342</v>
      </c>
      <c r="H3363" s="137" t="s">
        <v>368</v>
      </c>
      <c r="I3363" s="137">
        <v>512168036</v>
      </c>
      <c r="J3363" s="137" t="s">
        <v>192</v>
      </c>
      <c r="K3363" s="21">
        <v>46148.615127314813</v>
      </c>
      <c r="L3363" s="21">
        <v>46151.616296296299</v>
      </c>
      <c r="M3363" s="137" t="s">
        <v>352</v>
      </c>
      <c r="N3363" s="137" t="s">
        <v>352</v>
      </c>
      <c r="O3363" s="137" t="s">
        <v>35</v>
      </c>
      <c r="P3363" s="137">
        <v>0</v>
      </c>
      <c r="Q3363" s="137" t="s">
        <v>191</v>
      </c>
      <c r="R3363" s="137" t="s">
        <v>342</v>
      </c>
      <c r="S3363" s="137" t="s">
        <v>181</v>
      </c>
    </row>
    <row r="3364" spans="1:19" s="137" customFormat="1">
      <c r="A3364" s="137" t="s">
        <v>186</v>
      </c>
      <c r="B3364" s="137" t="s">
        <v>10</v>
      </c>
      <c r="C3364" s="137" t="s">
        <v>186</v>
      </c>
      <c r="D3364" s="137" t="s">
        <v>342</v>
      </c>
      <c r="E3364" s="137" t="s">
        <v>380</v>
      </c>
      <c r="F3364" s="137" t="s">
        <v>342</v>
      </c>
      <c r="G3364" s="137" t="s">
        <v>342</v>
      </c>
      <c r="H3364" s="137" t="s">
        <v>368</v>
      </c>
      <c r="I3364" s="137">
        <v>512168036</v>
      </c>
      <c r="J3364" s="137" t="s">
        <v>192</v>
      </c>
      <c r="K3364" s="21">
        <v>46148.615127314813</v>
      </c>
      <c r="L3364" s="21">
        <v>46151.616296296299</v>
      </c>
      <c r="M3364" s="137" t="s">
        <v>353</v>
      </c>
      <c r="N3364" s="137" t="s">
        <v>197</v>
      </c>
      <c r="O3364" s="137" t="s">
        <v>41</v>
      </c>
      <c r="P3364" s="137">
        <v>0</v>
      </c>
      <c r="Q3364" s="137" t="s">
        <v>191</v>
      </c>
      <c r="R3364" s="137" t="s">
        <v>342</v>
      </c>
      <c r="S3364" s="137" t="s">
        <v>181</v>
      </c>
    </row>
    <row r="3365" spans="1:19" s="137" customFormat="1">
      <c r="A3365" s="137" t="s">
        <v>186</v>
      </c>
      <c r="B3365" s="137" t="s">
        <v>10</v>
      </c>
      <c r="C3365" s="137" t="s">
        <v>186</v>
      </c>
      <c r="D3365" s="137" t="s">
        <v>342</v>
      </c>
      <c r="E3365" s="137" t="s">
        <v>380</v>
      </c>
      <c r="F3365" s="137" t="s">
        <v>342</v>
      </c>
      <c r="G3365" s="137" t="s">
        <v>342</v>
      </c>
      <c r="H3365" s="137" t="s">
        <v>368</v>
      </c>
      <c r="I3365" s="137">
        <v>512168036</v>
      </c>
      <c r="J3365" s="137" t="s">
        <v>192</v>
      </c>
      <c r="K3365" s="21">
        <v>46148.615127314813</v>
      </c>
      <c r="L3365" s="21">
        <v>46151.616296296299</v>
      </c>
      <c r="M3365" s="137" t="s">
        <v>353</v>
      </c>
      <c r="N3365" s="137" t="s">
        <v>330</v>
      </c>
      <c r="O3365" s="137" t="s">
        <v>41</v>
      </c>
      <c r="P3365" s="137">
        <v>0</v>
      </c>
      <c r="Q3365" s="137" t="s">
        <v>191</v>
      </c>
      <c r="R3365" s="137" t="s">
        <v>342</v>
      </c>
      <c r="S3365" s="137" t="s">
        <v>181</v>
      </c>
    </row>
    <row r="3366" spans="1:19" s="137" customFormat="1">
      <c r="A3366" s="137" t="s">
        <v>186</v>
      </c>
      <c r="B3366" s="137" t="s">
        <v>10</v>
      </c>
      <c r="C3366" s="137" t="s">
        <v>186</v>
      </c>
      <c r="D3366" s="137" t="s">
        <v>342</v>
      </c>
      <c r="E3366" s="137" t="s">
        <v>380</v>
      </c>
      <c r="F3366" s="137" t="s">
        <v>342</v>
      </c>
      <c r="G3366" s="137" t="s">
        <v>342</v>
      </c>
      <c r="H3366" s="137" t="s">
        <v>368</v>
      </c>
      <c r="I3366" s="137">
        <v>512168036</v>
      </c>
      <c r="J3366" s="137" t="s">
        <v>192</v>
      </c>
      <c r="K3366" s="21">
        <v>46148.615127314813</v>
      </c>
      <c r="L3366" s="21">
        <v>46151.616296296299</v>
      </c>
      <c r="M3366" s="137" t="s">
        <v>353</v>
      </c>
      <c r="N3366" s="137" t="s">
        <v>354</v>
      </c>
      <c r="O3366" s="137" t="s">
        <v>39</v>
      </c>
      <c r="P3366" s="137">
        <v>0</v>
      </c>
      <c r="Q3366" s="137" t="s">
        <v>191</v>
      </c>
      <c r="R3366" s="137" t="s">
        <v>342</v>
      </c>
      <c r="S3366" s="137" t="s">
        <v>181</v>
      </c>
    </row>
    <row r="3367" spans="1:19" s="137" customFormat="1">
      <c r="A3367" s="137" t="s">
        <v>186</v>
      </c>
      <c r="B3367" s="137" t="s">
        <v>10</v>
      </c>
      <c r="C3367" s="137" t="s">
        <v>186</v>
      </c>
      <c r="D3367" s="137" t="s">
        <v>342</v>
      </c>
      <c r="E3367" s="137" t="s">
        <v>380</v>
      </c>
      <c r="F3367" s="137" t="s">
        <v>342</v>
      </c>
      <c r="G3367" s="137" t="s">
        <v>342</v>
      </c>
      <c r="H3367" s="137" t="s">
        <v>368</v>
      </c>
      <c r="I3367" s="137">
        <v>512168036</v>
      </c>
      <c r="J3367" s="137" t="s">
        <v>192</v>
      </c>
      <c r="K3367" s="21">
        <v>46148.615127314813</v>
      </c>
      <c r="L3367" s="21">
        <v>46151.616296296299</v>
      </c>
      <c r="M3367" s="137" t="s">
        <v>353</v>
      </c>
      <c r="N3367" s="137" t="s">
        <v>355</v>
      </c>
      <c r="O3367" s="137" t="s">
        <v>35</v>
      </c>
      <c r="P3367" s="137">
        <v>0</v>
      </c>
      <c r="Q3367" s="137" t="s">
        <v>191</v>
      </c>
      <c r="R3367" s="137" t="s">
        <v>342</v>
      </c>
      <c r="S3367" s="137" t="s">
        <v>181</v>
      </c>
    </row>
    <row r="3368" spans="1:19" s="137" customFormat="1">
      <c r="A3368" s="137" t="s">
        <v>186</v>
      </c>
      <c r="B3368" s="137" t="s">
        <v>10</v>
      </c>
      <c r="C3368" s="137" t="s">
        <v>186</v>
      </c>
      <c r="D3368" s="137" t="s">
        <v>342</v>
      </c>
      <c r="E3368" s="137" t="s">
        <v>380</v>
      </c>
      <c r="F3368" s="137" t="s">
        <v>342</v>
      </c>
      <c r="G3368" s="137" t="s">
        <v>342</v>
      </c>
      <c r="H3368" s="137" t="s">
        <v>368</v>
      </c>
      <c r="I3368" s="137">
        <v>512168036</v>
      </c>
      <c r="J3368" s="137" t="s">
        <v>192</v>
      </c>
      <c r="K3368" s="21">
        <v>46148.615127314813</v>
      </c>
      <c r="L3368" s="21">
        <v>46151.616296296299</v>
      </c>
      <c r="M3368" s="137" t="s">
        <v>353</v>
      </c>
      <c r="N3368" s="137" t="s">
        <v>356</v>
      </c>
      <c r="O3368" s="137" t="s">
        <v>39</v>
      </c>
      <c r="P3368" s="137">
        <v>0</v>
      </c>
      <c r="Q3368" s="137" t="s">
        <v>191</v>
      </c>
      <c r="R3368" s="137" t="s">
        <v>342</v>
      </c>
      <c r="S3368" s="137" t="s">
        <v>181</v>
      </c>
    </row>
    <row r="3369" spans="1:19" s="137" customFormat="1">
      <c r="A3369" s="137" t="s">
        <v>186</v>
      </c>
      <c r="B3369" s="137" t="s">
        <v>10</v>
      </c>
      <c r="C3369" s="137" t="s">
        <v>186</v>
      </c>
      <c r="D3369" s="137" t="s">
        <v>342</v>
      </c>
      <c r="E3369" s="137" t="s">
        <v>380</v>
      </c>
      <c r="F3369" s="137" t="s">
        <v>342</v>
      </c>
      <c r="G3369" s="137" t="s">
        <v>342</v>
      </c>
      <c r="H3369" s="137" t="s">
        <v>368</v>
      </c>
      <c r="I3369" s="137">
        <v>512168036</v>
      </c>
      <c r="J3369" s="137" t="s">
        <v>192</v>
      </c>
      <c r="K3369" s="21">
        <v>46148.615127314813</v>
      </c>
      <c r="L3369" s="21">
        <v>46151.616296296299</v>
      </c>
      <c r="M3369" s="137" t="s">
        <v>353</v>
      </c>
      <c r="N3369" s="137" t="s">
        <v>357</v>
      </c>
      <c r="O3369" s="137" t="s">
        <v>39</v>
      </c>
      <c r="P3369" s="137">
        <v>0</v>
      </c>
      <c r="Q3369" s="137" t="s">
        <v>191</v>
      </c>
      <c r="R3369" s="137" t="s">
        <v>342</v>
      </c>
      <c r="S3369" s="137" t="s">
        <v>181</v>
      </c>
    </row>
    <row r="3370" spans="1:19" s="137" customFormat="1">
      <c r="A3370" s="137" t="s">
        <v>186</v>
      </c>
      <c r="B3370" s="137" t="s">
        <v>10</v>
      </c>
      <c r="C3370" s="137" t="s">
        <v>186</v>
      </c>
      <c r="D3370" s="137" t="s">
        <v>342</v>
      </c>
      <c r="E3370" s="137" t="s">
        <v>380</v>
      </c>
      <c r="F3370" s="137" t="s">
        <v>342</v>
      </c>
      <c r="G3370" s="137" t="s">
        <v>342</v>
      </c>
      <c r="H3370" s="137" t="s">
        <v>368</v>
      </c>
      <c r="I3370" s="137">
        <v>512168036</v>
      </c>
      <c r="J3370" s="137" t="s">
        <v>192</v>
      </c>
      <c r="K3370" s="21">
        <v>46148.615127314813</v>
      </c>
      <c r="L3370" s="21">
        <v>46151.616296296299</v>
      </c>
      <c r="M3370" s="137" t="s">
        <v>358</v>
      </c>
      <c r="N3370" s="137" t="s">
        <v>359</v>
      </c>
      <c r="O3370" s="137" t="s">
        <v>39</v>
      </c>
      <c r="P3370" s="137">
        <v>0</v>
      </c>
      <c r="Q3370" s="137" t="s">
        <v>191</v>
      </c>
      <c r="R3370" s="137" t="s">
        <v>342</v>
      </c>
      <c r="S3370" s="137" t="s">
        <v>181</v>
      </c>
    </row>
    <row r="3371" spans="1:19" s="137" customFormat="1">
      <c r="A3371" s="137" t="s">
        <v>186</v>
      </c>
      <c r="B3371" s="137" t="s">
        <v>10</v>
      </c>
      <c r="C3371" s="137" t="s">
        <v>186</v>
      </c>
      <c r="D3371" s="137" t="s">
        <v>342</v>
      </c>
      <c r="E3371" s="137" t="s">
        <v>380</v>
      </c>
      <c r="F3371" s="137" t="s">
        <v>342</v>
      </c>
      <c r="G3371" s="137" t="s">
        <v>342</v>
      </c>
      <c r="H3371" s="137" t="s">
        <v>368</v>
      </c>
      <c r="I3371" s="137">
        <v>512168036</v>
      </c>
      <c r="J3371" s="137" t="s">
        <v>192</v>
      </c>
      <c r="K3371" s="21">
        <v>46148.615127314813</v>
      </c>
      <c r="L3371" s="21">
        <v>46151.616296296299</v>
      </c>
      <c r="M3371" s="137" t="s">
        <v>358</v>
      </c>
      <c r="N3371" s="137" t="s">
        <v>360</v>
      </c>
      <c r="O3371" s="137" t="s">
        <v>35</v>
      </c>
      <c r="P3371" s="137">
        <v>0</v>
      </c>
      <c r="Q3371" s="137" t="s">
        <v>191</v>
      </c>
      <c r="R3371" s="137" t="s">
        <v>342</v>
      </c>
      <c r="S3371" s="137" t="s">
        <v>181</v>
      </c>
    </row>
    <row r="3372" spans="1:19" s="137" customFormat="1">
      <c r="A3372" s="137" t="s">
        <v>186</v>
      </c>
      <c r="B3372" s="137" t="s">
        <v>10</v>
      </c>
      <c r="C3372" s="137" t="s">
        <v>186</v>
      </c>
      <c r="D3372" s="137" t="s">
        <v>342</v>
      </c>
      <c r="E3372" s="137" t="s">
        <v>380</v>
      </c>
      <c r="F3372" s="137" t="s">
        <v>342</v>
      </c>
      <c r="G3372" s="137" t="s">
        <v>342</v>
      </c>
      <c r="H3372" s="137" t="s">
        <v>368</v>
      </c>
      <c r="I3372" s="137">
        <v>512168036</v>
      </c>
      <c r="J3372" s="137" t="s">
        <v>192</v>
      </c>
      <c r="K3372" s="21">
        <v>46148.615127314813</v>
      </c>
      <c r="L3372" s="21">
        <v>46151.616296296299</v>
      </c>
      <c r="M3372" s="137" t="s">
        <v>358</v>
      </c>
      <c r="N3372" s="137" t="s">
        <v>361</v>
      </c>
      <c r="O3372" s="137" t="s">
        <v>41</v>
      </c>
      <c r="P3372" s="137">
        <v>0</v>
      </c>
      <c r="Q3372" s="137" t="s">
        <v>191</v>
      </c>
      <c r="R3372" s="137" t="s">
        <v>342</v>
      </c>
      <c r="S3372" s="137" t="s">
        <v>181</v>
      </c>
    </row>
    <row r="3373" spans="1:19" s="137" customFormat="1">
      <c r="A3373" s="137" t="s">
        <v>186</v>
      </c>
      <c r="B3373" s="137" t="s">
        <v>10</v>
      </c>
      <c r="C3373" s="137" t="s">
        <v>186</v>
      </c>
      <c r="D3373" s="137" t="s">
        <v>342</v>
      </c>
      <c r="E3373" s="137" t="s">
        <v>380</v>
      </c>
      <c r="F3373" s="137" t="s">
        <v>342</v>
      </c>
      <c r="G3373" s="137" t="s">
        <v>342</v>
      </c>
      <c r="H3373" s="137" t="s">
        <v>368</v>
      </c>
      <c r="I3373" s="137">
        <v>512168036</v>
      </c>
      <c r="J3373" s="137" t="s">
        <v>192</v>
      </c>
      <c r="K3373" s="21">
        <v>46148.615127314813</v>
      </c>
      <c r="L3373" s="21">
        <v>46151.616296296299</v>
      </c>
      <c r="M3373" s="137" t="s">
        <v>362</v>
      </c>
      <c r="N3373" s="137" t="s">
        <v>363</v>
      </c>
      <c r="O3373" s="137" t="s">
        <v>37</v>
      </c>
      <c r="P3373" s="137">
        <v>0</v>
      </c>
      <c r="Q3373" s="137" t="s">
        <v>191</v>
      </c>
      <c r="R3373" s="137" t="s">
        <v>342</v>
      </c>
      <c r="S3373" s="137" t="s">
        <v>181</v>
      </c>
    </row>
    <row r="3374" spans="1:19" s="137" customFormat="1">
      <c r="A3374" s="137" t="s">
        <v>186</v>
      </c>
      <c r="B3374" s="137" t="s">
        <v>10</v>
      </c>
      <c r="C3374" s="137" t="s">
        <v>186</v>
      </c>
      <c r="D3374" s="137" t="s">
        <v>342</v>
      </c>
      <c r="E3374" s="137" t="s">
        <v>380</v>
      </c>
      <c r="F3374" s="137" t="s">
        <v>342</v>
      </c>
      <c r="G3374" s="137" t="s">
        <v>342</v>
      </c>
      <c r="H3374" s="137" t="s">
        <v>368</v>
      </c>
      <c r="I3374" s="137">
        <v>512168036</v>
      </c>
      <c r="J3374" s="137" t="s">
        <v>192</v>
      </c>
      <c r="K3374" s="21">
        <v>46148.615127314813</v>
      </c>
      <c r="L3374" s="21">
        <v>46151.616296296299</v>
      </c>
      <c r="M3374" s="137" t="s">
        <v>364</v>
      </c>
      <c r="N3374" s="137" t="s">
        <v>365</v>
      </c>
      <c r="O3374" s="137" t="s">
        <v>35</v>
      </c>
      <c r="P3374" s="137">
        <v>0</v>
      </c>
      <c r="Q3374" s="137" t="s">
        <v>191</v>
      </c>
      <c r="R3374" s="137" t="s">
        <v>342</v>
      </c>
      <c r="S3374" s="137" t="s">
        <v>181</v>
      </c>
    </row>
    <row r="3375" spans="1:19" s="137" customFormat="1">
      <c r="A3375" s="137" t="s">
        <v>186</v>
      </c>
      <c r="B3375" s="137" t="s">
        <v>10</v>
      </c>
      <c r="C3375" s="137" t="s">
        <v>186</v>
      </c>
      <c r="D3375" s="137" t="s">
        <v>342</v>
      </c>
      <c r="E3375" s="137" t="s">
        <v>380</v>
      </c>
      <c r="F3375" s="137" t="s">
        <v>342</v>
      </c>
      <c r="G3375" s="137" t="s">
        <v>342</v>
      </c>
      <c r="H3375" s="137" t="s">
        <v>368</v>
      </c>
      <c r="I3375" s="137">
        <v>512168036</v>
      </c>
      <c r="J3375" s="137" t="s">
        <v>192</v>
      </c>
      <c r="K3375" s="21">
        <v>46148.615127314813</v>
      </c>
      <c r="L3375" s="21">
        <v>46151.616296296299</v>
      </c>
      <c r="M3375" s="137" t="s">
        <v>364</v>
      </c>
      <c r="N3375" s="137" t="s">
        <v>366</v>
      </c>
      <c r="O3375" s="137" t="s">
        <v>35</v>
      </c>
      <c r="P3375" s="137">
        <v>0</v>
      </c>
      <c r="Q3375" s="137" t="s">
        <v>191</v>
      </c>
      <c r="R3375" s="137" t="s">
        <v>342</v>
      </c>
      <c r="S3375" s="137" t="s">
        <v>181</v>
      </c>
    </row>
    <row r="3376" spans="1:19" s="137" customFormat="1">
      <c r="A3376" s="137" t="s">
        <v>186</v>
      </c>
      <c r="B3376" s="137" t="s">
        <v>10</v>
      </c>
      <c r="C3376" s="137" t="s">
        <v>186</v>
      </c>
      <c r="D3376" s="137" t="s">
        <v>342</v>
      </c>
      <c r="E3376" s="137" t="s">
        <v>380</v>
      </c>
      <c r="F3376" s="137" t="s">
        <v>342</v>
      </c>
      <c r="G3376" s="137" t="s">
        <v>342</v>
      </c>
      <c r="H3376" s="137" t="s">
        <v>368</v>
      </c>
      <c r="I3376" s="137">
        <v>512168036</v>
      </c>
      <c r="J3376" s="137" t="s">
        <v>192</v>
      </c>
      <c r="K3376" s="21">
        <v>46148.615127314813</v>
      </c>
      <c r="L3376" s="21">
        <v>46151.616296296299</v>
      </c>
      <c r="M3376" s="137" t="s">
        <v>364</v>
      </c>
      <c r="N3376" s="137" t="s">
        <v>367</v>
      </c>
      <c r="O3376" s="137" t="s">
        <v>41</v>
      </c>
      <c r="P3376" s="137">
        <v>0</v>
      </c>
      <c r="Q3376" s="137" t="s">
        <v>191</v>
      </c>
      <c r="R3376" s="137" t="s">
        <v>342</v>
      </c>
      <c r="S3376" s="137" t="s">
        <v>181</v>
      </c>
    </row>
    <row r="3377" spans="1:19" s="137" customFormat="1">
      <c r="A3377" s="137" t="s">
        <v>186</v>
      </c>
      <c r="B3377" s="137" t="s">
        <v>10</v>
      </c>
      <c r="C3377" s="137" t="s">
        <v>186</v>
      </c>
      <c r="D3377" s="137" t="s">
        <v>303</v>
      </c>
      <c r="E3377" s="137">
        <v>33270</v>
      </c>
      <c r="F3377" s="137" t="s">
        <v>5</v>
      </c>
      <c r="G3377" s="137" t="s">
        <v>28</v>
      </c>
      <c r="H3377" s="137" t="s">
        <v>368</v>
      </c>
      <c r="I3377" s="137">
        <v>512168049</v>
      </c>
      <c r="J3377" s="137" t="s">
        <v>192</v>
      </c>
      <c r="K3377" s="21">
        <v>46149.616782407407</v>
      </c>
      <c r="L3377" s="21">
        <v>46151.624444444446</v>
      </c>
      <c r="M3377" s="137" t="s">
        <v>287</v>
      </c>
      <c r="N3377" s="137" t="s">
        <v>287</v>
      </c>
      <c r="O3377" s="137" t="s">
        <v>35</v>
      </c>
      <c r="P3377" s="137">
        <v>0</v>
      </c>
      <c r="Q3377" s="137" t="s">
        <v>191</v>
      </c>
      <c r="R3377" s="137" t="s">
        <v>342</v>
      </c>
      <c r="S3377" s="137" t="s">
        <v>181</v>
      </c>
    </row>
    <row r="3378" spans="1:19">
      <c r="A3378" s="91" t="s">
        <v>186</v>
      </c>
      <c r="B3378" s="91" t="s">
        <v>10</v>
      </c>
      <c r="C3378" s="91" t="s">
        <v>186</v>
      </c>
      <c r="D3378" s="91" t="s">
        <v>303</v>
      </c>
      <c r="E3378" s="137">
        <v>33270</v>
      </c>
      <c r="F3378" s="137" t="s">
        <v>5</v>
      </c>
      <c r="G3378" s="137" t="s">
        <v>28</v>
      </c>
      <c r="H3378" s="137" t="s">
        <v>368</v>
      </c>
      <c r="I3378" s="137">
        <v>512168049</v>
      </c>
      <c r="J3378" s="137" t="s">
        <v>192</v>
      </c>
      <c r="K3378" s="21">
        <v>46149.616782407407</v>
      </c>
      <c r="L3378" s="21">
        <v>46151.624444444446</v>
      </c>
      <c r="M3378" s="137" t="s">
        <v>343</v>
      </c>
      <c r="N3378" s="137" t="s">
        <v>288</v>
      </c>
      <c r="O3378" s="91" t="s">
        <v>39</v>
      </c>
      <c r="P3378" s="137">
        <v>0</v>
      </c>
      <c r="Q3378" s="137" t="s">
        <v>67</v>
      </c>
      <c r="R3378" s="91" t="s">
        <v>393</v>
      </c>
      <c r="S3378" s="91" t="s">
        <v>412</v>
      </c>
    </row>
    <row r="3379" spans="1:19" s="137" customFormat="1">
      <c r="A3379" s="137" t="s">
        <v>186</v>
      </c>
      <c r="B3379" s="137" t="s">
        <v>10</v>
      </c>
      <c r="C3379" s="137" t="s">
        <v>186</v>
      </c>
      <c r="D3379" s="137" t="s">
        <v>303</v>
      </c>
      <c r="E3379" s="137">
        <v>33270</v>
      </c>
      <c r="F3379" s="137" t="s">
        <v>5</v>
      </c>
      <c r="G3379" s="137" t="s">
        <v>28</v>
      </c>
      <c r="H3379" s="137" t="s">
        <v>368</v>
      </c>
      <c r="I3379" s="137">
        <v>512168049</v>
      </c>
      <c r="J3379" s="137" t="s">
        <v>192</v>
      </c>
      <c r="K3379" s="21">
        <v>46149.616782407407</v>
      </c>
      <c r="L3379" s="21">
        <v>46151.624444444446</v>
      </c>
      <c r="M3379" s="137" t="s">
        <v>343</v>
      </c>
      <c r="N3379" s="137" t="s">
        <v>193</v>
      </c>
      <c r="O3379" s="137" t="s">
        <v>35</v>
      </c>
      <c r="P3379" s="137">
        <v>0</v>
      </c>
      <c r="Q3379" s="137" t="s">
        <v>191</v>
      </c>
      <c r="R3379" s="137" t="s">
        <v>342</v>
      </c>
      <c r="S3379" s="137" t="s">
        <v>181</v>
      </c>
    </row>
    <row r="3380" spans="1:19" s="137" customFormat="1">
      <c r="A3380" s="137" t="s">
        <v>186</v>
      </c>
      <c r="B3380" s="137" t="s">
        <v>10</v>
      </c>
      <c r="C3380" s="137" t="s">
        <v>186</v>
      </c>
      <c r="D3380" s="137" t="s">
        <v>303</v>
      </c>
      <c r="E3380" s="137">
        <v>33270</v>
      </c>
      <c r="F3380" s="137" t="s">
        <v>5</v>
      </c>
      <c r="G3380" s="137" t="s">
        <v>28</v>
      </c>
      <c r="H3380" s="137" t="s">
        <v>368</v>
      </c>
      <c r="I3380" s="137">
        <v>512168049</v>
      </c>
      <c r="J3380" s="137" t="s">
        <v>192</v>
      </c>
      <c r="K3380" s="21">
        <v>46149.616782407407</v>
      </c>
      <c r="L3380" s="21">
        <v>46151.624444444446</v>
      </c>
      <c r="M3380" s="137" t="s">
        <v>344</v>
      </c>
      <c r="N3380" s="137" t="s">
        <v>345</v>
      </c>
      <c r="O3380" s="137" t="s">
        <v>39</v>
      </c>
      <c r="P3380" s="137">
        <v>0</v>
      </c>
      <c r="Q3380" s="137" t="s">
        <v>191</v>
      </c>
      <c r="R3380" s="137" t="s">
        <v>342</v>
      </c>
      <c r="S3380" s="137" t="s">
        <v>181</v>
      </c>
    </row>
    <row r="3381" spans="1:19" s="137" customFormat="1">
      <c r="A3381" s="137" t="s">
        <v>186</v>
      </c>
      <c r="B3381" s="137" t="s">
        <v>10</v>
      </c>
      <c r="C3381" s="137" t="s">
        <v>186</v>
      </c>
      <c r="D3381" s="137" t="s">
        <v>303</v>
      </c>
      <c r="E3381" s="137">
        <v>33270</v>
      </c>
      <c r="F3381" s="137" t="s">
        <v>5</v>
      </c>
      <c r="G3381" s="137" t="s">
        <v>28</v>
      </c>
      <c r="H3381" s="137" t="s">
        <v>368</v>
      </c>
      <c r="I3381" s="137">
        <v>512168049</v>
      </c>
      <c r="J3381" s="137" t="s">
        <v>192</v>
      </c>
      <c r="K3381" s="21">
        <v>46149.616782407407</v>
      </c>
      <c r="L3381" s="21">
        <v>46151.624444444446</v>
      </c>
      <c r="M3381" s="137" t="s">
        <v>344</v>
      </c>
      <c r="N3381" s="137" t="s">
        <v>346</v>
      </c>
      <c r="O3381" s="137" t="s">
        <v>39</v>
      </c>
      <c r="P3381" s="137">
        <v>0</v>
      </c>
      <c r="Q3381" s="137" t="s">
        <v>191</v>
      </c>
      <c r="R3381" s="137" t="s">
        <v>342</v>
      </c>
      <c r="S3381" s="137" t="s">
        <v>181</v>
      </c>
    </row>
    <row r="3382" spans="1:19" s="137" customFormat="1">
      <c r="A3382" s="137" t="s">
        <v>186</v>
      </c>
      <c r="B3382" s="137" t="s">
        <v>10</v>
      </c>
      <c r="C3382" s="137" t="s">
        <v>186</v>
      </c>
      <c r="D3382" s="137" t="s">
        <v>303</v>
      </c>
      <c r="E3382" s="137">
        <v>33270</v>
      </c>
      <c r="F3382" s="137" t="s">
        <v>5</v>
      </c>
      <c r="G3382" s="137" t="s">
        <v>28</v>
      </c>
      <c r="H3382" s="137" t="s">
        <v>368</v>
      </c>
      <c r="I3382" s="137">
        <v>512168049</v>
      </c>
      <c r="J3382" s="137" t="s">
        <v>192</v>
      </c>
      <c r="K3382" s="21">
        <v>46149.616782407407</v>
      </c>
      <c r="L3382" s="21">
        <v>46151.624444444446</v>
      </c>
      <c r="M3382" s="137" t="s">
        <v>347</v>
      </c>
      <c r="N3382" s="137" t="s">
        <v>348</v>
      </c>
      <c r="O3382" s="137" t="s">
        <v>41</v>
      </c>
      <c r="P3382" s="137">
        <v>0</v>
      </c>
      <c r="Q3382" s="137" t="s">
        <v>191</v>
      </c>
      <c r="R3382" s="137" t="s">
        <v>342</v>
      </c>
      <c r="S3382" s="137" t="s">
        <v>181</v>
      </c>
    </row>
    <row r="3383" spans="1:19" s="137" customFormat="1">
      <c r="A3383" s="137" t="s">
        <v>186</v>
      </c>
      <c r="B3383" s="137" t="s">
        <v>10</v>
      </c>
      <c r="C3383" s="137" t="s">
        <v>186</v>
      </c>
      <c r="D3383" s="137" t="s">
        <v>303</v>
      </c>
      <c r="E3383" s="137">
        <v>33270</v>
      </c>
      <c r="F3383" s="137" t="s">
        <v>5</v>
      </c>
      <c r="G3383" s="137" t="s">
        <v>28</v>
      </c>
      <c r="H3383" s="137" t="s">
        <v>368</v>
      </c>
      <c r="I3383" s="137">
        <v>512168049</v>
      </c>
      <c r="J3383" s="137" t="s">
        <v>192</v>
      </c>
      <c r="K3383" s="21">
        <v>46149.616782407407</v>
      </c>
      <c r="L3383" s="21">
        <v>46151.624444444446</v>
      </c>
      <c r="M3383" s="137" t="s">
        <v>347</v>
      </c>
      <c r="N3383" s="137" t="s">
        <v>349</v>
      </c>
      <c r="O3383" s="137" t="s">
        <v>39</v>
      </c>
      <c r="P3383" s="137">
        <v>0</v>
      </c>
      <c r="Q3383" s="137" t="s">
        <v>191</v>
      </c>
      <c r="R3383" s="137" t="s">
        <v>342</v>
      </c>
      <c r="S3383" s="137" t="s">
        <v>181</v>
      </c>
    </row>
    <row r="3384" spans="1:19" s="137" customFormat="1">
      <c r="A3384" s="137" t="s">
        <v>186</v>
      </c>
      <c r="B3384" s="137" t="s">
        <v>10</v>
      </c>
      <c r="C3384" s="137" t="s">
        <v>186</v>
      </c>
      <c r="D3384" s="137" t="s">
        <v>303</v>
      </c>
      <c r="E3384" s="137">
        <v>33270</v>
      </c>
      <c r="F3384" s="137" t="s">
        <v>5</v>
      </c>
      <c r="G3384" s="137" t="s">
        <v>28</v>
      </c>
      <c r="H3384" s="137" t="s">
        <v>368</v>
      </c>
      <c r="I3384" s="137">
        <v>512168049</v>
      </c>
      <c r="J3384" s="137" t="s">
        <v>192</v>
      </c>
      <c r="K3384" s="21">
        <v>46149.616782407407</v>
      </c>
      <c r="L3384" s="21">
        <v>46151.624444444446</v>
      </c>
      <c r="M3384" s="137" t="s">
        <v>347</v>
      </c>
      <c r="N3384" s="137" t="s">
        <v>329</v>
      </c>
      <c r="O3384" s="137" t="s">
        <v>35</v>
      </c>
      <c r="P3384" s="137">
        <v>0</v>
      </c>
      <c r="Q3384" s="137" t="s">
        <v>191</v>
      </c>
      <c r="R3384" s="137" t="s">
        <v>342</v>
      </c>
      <c r="S3384" s="137" t="s">
        <v>181</v>
      </c>
    </row>
    <row r="3385" spans="1:19" s="137" customFormat="1">
      <c r="A3385" s="137" t="s">
        <v>186</v>
      </c>
      <c r="B3385" s="137" t="s">
        <v>10</v>
      </c>
      <c r="C3385" s="137" t="s">
        <v>186</v>
      </c>
      <c r="D3385" s="137" t="s">
        <v>303</v>
      </c>
      <c r="E3385" s="137">
        <v>33270</v>
      </c>
      <c r="F3385" s="137" t="s">
        <v>5</v>
      </c>
      <c r="G3385" s="137" t="s">
        <v>28</v>
      </c>
      <c r="H3385" s="137" t="s">
        <v>368</v>
      </c>
      <c r="I3385" s="137">
        <v>512168049</v>
      </c>
      <c r="J3385" s="137" t="s">
        <v>192</v>
      </c>
      <c r="K3385" s="21">
        <v>46149.616782407407</v>
      </c>
      <c r="L3385" s="21">
        <v>46151.624444444446</v>
      </c>
      <c r="M3385" s="137" t="s">
        <v>347</v>
      </c>
      <c r="N3385" s="137" t="s">
        <v>194</v>
      </c>
      <c r="O3385" s="137" t="s">
        <v>41</v>
      </c>
      <c r="P3385" s="137">
        <v>0</v>
      </c>
      <c r="Q3385" s="137" t="s">
        <v>191</v>
      </c>
      <c r="R3385" s="137" t="s">
        <v>342</v>
      </c>
      <c r="S3385" s="137" t="s">
        <v>181</v>
      </c>
    </row>
    <row r="3386" spans="1:19" s="137" customFormat="1">
      <c r="A3386" s="137" t="s">
        <v>186</v>
      </c>
      <c r="B3386" s="137" t="s">
        <v>10</v>
      </c>
      <c r="C3386" s="137" t="s">
        <v>186</v>
      </c>
      <c r="D3386" s="137" t="s">
        <v>303</v>
      </c>
      <c r="E3386" s="137">
        <v>33270</v>
      </c>
      <c r="F3386" s="137" t="s">
        <v>5</v>
      </c>
      <c r="G3386" s="137" t="s">
        <v>28</v>
      </c>
      <c r="H3386" s="137" t="s">
        <v>368</v>
      </c>
      <c r="I3386" s="137">
        <v>512168049</v>
      </c>
      <c r="J3386" s="137" t="s">
        <v>192</v>
      </c>
      <c r="K3386" s="21">
        <v>46149.616782407407</v>
      </c>
      <c r="L3386" s="21">
        <v>46151.624444444446</v>
      </c>
      <c r="M3386" s="137" t="s">
        <v>347</v>
      </c>
      <c r="N3386" s="137" t="s">
        <v>350</v>
      </c>
      <c r="O3386" s="137" t="s">
        <v>39</v>
      </c>
      <c r="P3386" s="137">
        <v>0</v>
      </c>
      <c r="Q3386" s="137" t="s">
        <v>191</v>
      </c>
      <c r="R3386" s="137" t="s">
        <v>342</v>
      </c>
      <c r="S3386" s="137" t="s">
        <v>181</v>
      </c>
    </row>
    <row r="3387" spans="1:19" s="137" customFormat="1">
      <c r="A3387" s="137" t="s">
        <v>186</v>
      </c>
      <c r="B3387" s="137" t="s">
        <v>10</v>
      </c>
      <c r="C3387" s="137" t="s">
        <v>186</v>
      </c>
      <c r="D3387" s="137" t="s">
        <v>303</v>
      </c>
      <c r="E3387" s="137">
        <v>33270</v>
      </c>
      <c r="F3387" s="137" t="s">
        <v>5</v>
      </c>
      <c r="G3387" s="137" t="s">
        <v>28</v>
      </c>
      <c r="H3387" s="137" t="s">
        <v>368</v>
      </c>
      <c r="I3387" s="137">
        <v>512168049</v>
      </c>
      <c r="J3387" s="137" t="s">
        <v>192</v>
      </c>
      <c r="K3387" s="21">
        <v>46149.616782407407</v>
      </c>
      <c r="L3387" s="21">
        <v>46151.624444444446</v>
      </c>
      <c r="M3387" s="137" t="s">
        <v>347</v>
      </c>
      <c r="N3387" s="137" t="s">
        <v>195</v>
      </c>
      <c r="O3387" s="137" t="s">
        <v>41</v>
      </c>
      <c r="P3387" s="137">
        <v>0</v>
      </c>
      <c r="Q3387" s="137" t="s">
        <v>191</v>
      </c>
      <c r="R3387" s="137" t="s">
        <v>342</v>
      </c>
      <c r="S3387" s="137" t="s">
        <v>181</v>
      </c>
    </row>
    <row r="3388" spans="1:19" s="137" customFormat="1">
      <c r="A3388" s="137" t="s">
        <v>186</v>
      </c>
      <c r="B3388" s="137" t="s">
        <v>10</v>
      </c>
      <c r="C3388" s="137" t="s">
        <v>186</v>
      </c>
      <c r="D3388" s="137" t="s">
        <v>303</v>
      </c>
      <c r="E3388" s="137">
        <v>33270</v>
      </c>
      <c r="F3388" s="137" t="s">
        <v>5</v>
      </c>
      <c r="G3388" s="137" t="s">
        <v>28</v>
      </c>
      <c r="H3388" s="137" t="s">
        <v>368</v>
      </c>
      <c r="I3388" s="137">
        <v>512168049</v>
      </c>
      <c r="J3388" s="137" t="s">
        <v>192</v>
      </c>
      <c r="K3388" s="21">
        <v>46149.616782407407</v>
      </c>
      <c r="L3388" s="21">
        <v>46151.624444444446</v>
      </c>
      <c r="M3388" s="137" t="s">
        <v>347</v>
      </c>
      <c r="N3388" s="137" t="s">
        <v>351</v>
      </c>
      <c r="O3388" s="137" t="s">
        <v>35</v>
      </c>
      <c r="P3388" s="137">
        <v>0</v>
      </c>
      <c r="Q3388" s="137" t="s">
        <v>191</v>
      </c>
      <c r="R3388" s="137" t="s">
        <v>342</v>
      </c>
      <c r="S3388" s="137" t="s">
        <v>181</v>
      </c>
    </row>
    <row r="3389" spans="1:19" s="137" customFormat="1">
      <c r="A3389" s="137" t="s">
        <v>186</v>
      </c>
      <c r="B3389" s="137" t="s">
        <v>10</v>
      </c>
      <c r="C3389" s="137" t="s">
        <v>186</v>
      </c>
      <c r="D3389" s="137" t="s">
        <v>303</v>
      </c>
      <c r="E3389" s="137">
        <v>33270</v>
      </c>
      <c r="F3389" s="137" t="s">
        <v>5</v>
      </c>
      <c r="G3389" s="137" t="s">
        <v>28</v>
      </c>
      <c r="H3389" s="137" t="s">
        <v>368</v>
      </c>
      <c r="I3389" s="137">
        <v>512168049</v>
      </c>
      <c r="J3389" s="137" t="s">
        <v>192</v>
      </c>
      <c r="K3389" s="21">
        <v>46149.616782407407</v>
      </c>
      <c r="L3389" s="21">
        <v>46151.624444444446</v>
      </c>
      <c r="M3389" s="137" t="s">
        <v>347</v>
      </c>
      <c r="N3389" s="137" t="s">
        <v>196</v>
      </c>
      <c r="O3389" s="137" t="s">
        <v>41</v>
      </c>
      <c r="P3389" s="137">
        <v>0</v>
      </c>
      <c r="Q3389" s="137" t="s">
        <v>191</v>
      </c>
      <c r="R3389" s="137" t="s">
        <v>342</v>
      </c>
      <c r="S3389" s="137" t="s">
        <v>181</v>
      </c>
    </row>
    <row r="3390" spans="1:19" s="137" customFormat="1">
      <c r="A3390" s="137" t="s">
        <v>186</v>
      </c>
      <c r="B3390" s="137" t="s">
        <v>10</v>
      </c>
      <c r="C3390" s="137" t="s">
        <v>186</v>
      </c>
      <c r="D3390" s="137" t="s">
        <v>303</v>
      </c>
      <c r="E3390" s="137">
        <v>33270</v>
      </c>
      <c r="F3390" s="137" t="s">
        <v>5</v>
      </c>
      <c r="G3390" s="137" t="s">
        <v>28</v>
      </c>
      <c r="H3390" s="137" t="s">
        <v>368</v>
      </c>
      <c r="I3390" s="137">
        <v>512168049</v>
      </c>
      <c r="J3390" s="137" t="s">
        <v>192</v>
      </c>
      <c r="K3390" s="21">
        <v>46149.616782407407</v>
      </c>
      <c r="L3390" s="21">
        <v>46151.624444444446</v>
      </c>
      <c r="M3390" s="137" t="s">
        <v>352</v>
      </c>
      <c r="N3390" s="137" t="s">
        <v>352</v>
      </c>
      <c r="O3390" s="137" t="s">
        <v>35</v>
      </c>
      <c r="P3390" s="137">
        <v>0</v>
      </c>
      <c r="Q3390" s="137" t="s">
        <v>191</v>
      </c>
      <c r="R3390" s="137" t="s">
        <v>342</v>
      </c>
      <c r="S3390" s="137" t="s">
        <v>181</v>
      </c>
    </row>
    <row r="3391" spans="1:19" s="137" customFormat="1">
      <c r="A3391" s="137" t="s">
        <v>186</v>
      </c>
      <c r="B3391" s="137" t="s">
        <v>10</v>
      </c>
      <c r="C3391" s="137" t="s">
        <v>186</v>
      </c>
      <c r="D3391" s="137" t="s">
        <v>303</v>
      </c>
      <c r="E3391" s="137">
        <v>33270</v>
      </c>
      <c r="F3391" s="137" t="s">
        <v>5</v>
      </c>
      <c r="G3391" s="137" t="s">
        <v>28</v>
      </c>
      <c r="H3391" s="137" t="s">
        <v>368</v>
      </c>
      <c r="I3391" s="137">
        <v>512168049</v>
      </c>
      <c r="J3391" s="137" t="s">
        <v>192</v>
      </c>
      <c r="K3391" s="21">
        <v>46149.616782407407</v>
      </c>
      <c r="L3391" s="21">
        <v>46151.624444444446</v>
      </c>
      <c r="M3391" s="137" t="s">
        <v>353</v>
      </c>
      <c r="N3391" s="137" t="s">
        <v>197</v>
      </c>
      <c r="O3391" s="137" t="s">
        <v>41</v>
      </c>
      <c r="P3391" s="137">
        <v>0</v>
      </c>
      <c r="Q3391" s="137" t="s">
        <v>191</v>
      </c>
      <c r="R3391" s="137" t="s">
        <v>342</v>
      </c>
      <c r="S3391" s="137" t="s">
        <v>181</v>
      </c>
    </row>
    <row r="3392" spans="1:19" s="137" customFormat="1">
      <c r="A3392" s="137" t="s">
        <v>186</v>
      </c>
      <c r="B3392" s="137" t="s">
        <v>10</v>
      </c>
      <c r="C3392" s="137" t="s">
        <v>186</v>
      </c>
      <c r="D3392" s="137" t="s">
        <v>303</v>
      </c>
      <c r="E3392" s="137">
        <v>33270</v>
      </c>
      <c r="F3392" s="137" t="s">
        <v>5</v>
      </c>
      <c r="G3392" s="137" t="s">
        <v>28</v>
      </c>
      <c r="H3392" s="137" t="s">
        <v>368</v>
      </c>
      <c r="I3392" s="137">
        <v>512168049</v>
      </c>
      <c r="J3392" s="137" t="s">
        <v>192</v>
      </c>
      <c r="K3392" s="21">
        <v>46149.616782407407</v>
      </c>
      <c r="L3392" s="21">
        <v>46151.624444444446</v>
      </c>
      <c r="M3392" s="137" t="s">
        <v>353</v>
      </c>
      <c r="N3392" s="137" t="s">
        <v>330</v>
      </c>
      <c r="O3392" s="137" t="s">
        <v>41</v>
      </c>
      <c r="P3392" s="137">
        <v>0</v>
      </c>
      <c r="Q3392" s="137" t="s">
        <v>191</v>
      </c>
      <c r="R3392" s="137" t="s">
        <v>342</v>
      </c>
      <c r="S3392" s="137" t="s">
        <v>181</v>
      </c>
    </row>
    <row r="3393" spans="1:19" s="137" customFormat="1">
      <c r="A3393" s="137" t="s">
        <v>186</v>
      </c>
      <c r="B3393" s="137" t="s">
        <v>10</v>
      </c>
      <c r="C3393" s="137" t="s">
        <v>186</v>
      </c>
      <c r="D3393" s="137" t="s">
        <v>303</v>
      </c>
      <c r="E3393" s="137">
        <v>33270</v>
      </c>
      <c r="F3393" s="137" t="s">
        <v>5</v>
      </c>
      <c r="G3393" s="137" t="s">
        <v>28</v>
      </c>
      <c r="H3393" s="137" t="s">
        <v>368</v>
      </c>
      <c r="I3393" s="137">
        <v>512168049</v>
      </c>
      <c r="J3393" s="137" t="s">
        <v>192</v>
      </c>
      <c r="K3393" s="21">
        <v>46149.616782407407</v>
      </c>
      <c r="L3393" s="21">
        <v>46151.624444444446</v>
      </c>
      <c r="M3393" s="137" t="s">
        <v>353</v>
      </c>
      <c r="N3393" s="137" t="s">
        <v>354</v>
      </c>
      <c r="O3393" s="137" t="s">
        <v>39</v>
      </c>
      <c r="P3393" s="137">
        <v>0</v>
      </c>
      <c r="Q3393" s="137" t="s">
        <v>191</v>
      </c>
      <c r="R3393" s="137" t="s">
        <v>342</v>
      </c>
      <c r="S3393" s="137" t="s">
        <v>181</v>
      </c>
    </row>
    <row r="3394" spans="1:19" s="137" customFormat="1">
      <c r="A3394" s="137" t="s">
        <v>186</v>
      </c>
      <c r="B3394" s="137" t="s">
        <v>10</v>
      </c>
      <c r="C3394" s="137" t="s">
        <v>186</v>
      </c>
      <c r="D3394" s="137" t="s">
        <v>303</v>
      </c>
      <c r="E3394" s="137">
        <v>33270</v>
      </c>
      <c r="F3394" s="137" t="s">
        <v>5</v>
      </c>
      <c r="G3394" s="137" t="s">
        <v>28</v>
      </c>
      <c r="H3394" s="137" t="s">
        <v>368</v>
      </c>
      <c r="I3394" s="137">
        <v>512168049</v>
      </c>
      <c r="J3394" s="137" t="s">
        <v>192</v>
      </c>
      <c r="K3394" s="21">
        <v>46149.616782407407</v>
      </c>
      <c r="L3394" s="21">
        <v>46151.624444444446</v>
      </c>
      <c r="M3394" s="137" t="s">
        <v>353</v>
      </c>
      <c r="N3394" s="137" t="s">
        <v>355</v>
      </c>
      <c r="O3394" s="137" t="s">
        <v>35</v>
      </c>
      <c r="P3394" s="137">
        <v>0</v>
      </c>
      <c r="Q3394" s="137" t="s">
        <v>191</v>
      </c>
      <c r="R3394" s="137" t="s">
        <v>342</v>
      </c>
      <c r="S3394" s="137" t="s">
        <v>181</v>
      </c>
    </row>
    <row r="3395" spans="1:19" s="137" customFormat="1">
      <c r="A3395" s="137" t="s">
        <v>186</v>
      </c>
      <c r="B3395" s="137" t="s">
        <v>10</v>
      </c>
      <c r="C3395" s="137" t="s">
        <v>186</v>
      </c>
      <c r="D3395" s="137" t="s">
        <v>303</v>
      </c>
      <c r="E3395" s="137">
        <v>33270</v>
      </c>
      <c r="F3395" s="137" t="s">
        <v>5</v>
      </c>
      <c r="G3395" s="137" t="s">
        <v>28</v>
      </c>
      <c r="H3395" s="137" t="s">
        <v>368</v>
      </c>
      <c r="I3395" s="137">
        <v>512168049</v>
      </c>
      <c r="J3395" s="137" t="s">
        <v>192</v>
      </c>
      <c r="K3395" s="21">
        <v>46149.616782407407</v>
      </c>
      <c r="L3395" s="21">
        <v>46151.624444444446</v>
      </c>
      <c r="M3395" s="137" t="s">
        <v>353</v>
      </c>
      <c r="N3395" s="137" t="s">
        <v>356</v>
      </c>
      <c r="O3395" s="137" t="s">
        <v>39</v>
      </c>
      <c r="P3395" s="137">
        <v>0</v>
      </c>
      <c r="Q3395" s="137" t="s">
        <v>191</v>
      </c>
      <c r="R3395" s="137" t="s">
        <v>342</v>
      </c>
      <c r="S3395" s="137" t="s">
        <v>181</v>
      </c>
    </row>
    <row r="3396" spans="1:19" s="137" customFormat="1">
      <c r="A3396" s="137" t="s">
        <v>186</v>
      </c>
      <c r="B3396" s="137" t="s">
        <v>10</v>
      </c>
      <c r="C3396" s="137" t="s">
        <v>186</v>
      </c>
      <c r="D3396" s="137" t="s">
        <v>303</v>
      </c>
      <c r="E3396" s="137">
        <v>33270</v>
      </c>
      <c r="F3396" s="137" t="s">
        <v>5</v>
      </c>
      <c r="G3396" s="137" t="s">
        <v>28</v>
      </c>
      <c r="H3396" s="137" t="s">
        <v>368</v>
      </c>
      <c r="I3396" s="137">
        <v>512168049</v>
      </c>
      <c r="J3396" s="137" t="s">
        <v>192</v>
      </c>
      <c r="K3396" s="21">
        <v>46149.616782407407</v>
      </c>
      <c r="L3396" s="21">
        <v>46151.624444444446</v>
      </c>
      <c r="M3396" s="137" t="s">
        <v>353</v>
      </c>
      <c r="N3396" s="137" t="s">
        <v>357</v>
      </c>
      <c r="O3396" s="137" t="s">
        <v>39</v>
      </c>
      <c r="P3396" s="137">
        <v>0</v>
      </c>
      <c r="Q3396" s="137" t="s">
        <v>191</v>
      </c>
      <c r="R3396" s="137" t="s">
        <v>342</v>
      </c>
      <c r="S3396" s="137" t="s">
        <v>181</v>
      </c>
    </row>
    <row r="3397" spans="1:19" s="137" customFormat="1">
      <c r="A3397" s="137" t="s">
        <v>186</v>
      </c>
      <c r="B3397" s="137" t="s">
        <v>10</v>
      </c>
      <c r="C3397" s="137" t="s">
        <v>186</v>
      </c>
      <c r="D3397" s="137" t="s">
        <v>303</v>
      </c>
      <c r="E3397" s="137">
        <v>33270</v>
      </c>
      <c r="F3397" s="137" t="s">
        <v>5</v>
      </c>
      <c r="G3397" s="137" t="s">
        <v>28</v>
      </c>
      <c r="H3397" s="137" t="s">
        <v>368</v>
      </c>
      <c r="I3397" s="137">
        <v>512168049</v>
      </c>
      <c r="J3397" s="137" t="s">
        <v>192</v>
      </c>
      <c r="K3397" s="21">
        <v>46149.616782407407</v>
      </c>
      <c r="L3397" s="21">
        <v>46151.624444444446</v>
      </c>
      <c r="M3397" s="137" t="s">
        <v>358</v>
      </c>
      <c r="N3397" s="137" t="s">
        <v>359</v>
      </c>
      <c r="O3397" s="137" t="s">
        <v>39</v>
      </c>
      <c r="P3397" s="137">
        <v>0</v>
      </c>
      <c r="Q3397" s="137" t="s">
        <v>191</v>
      </c>
      <c r="R3397" s="137" t="s">
        <v>342</v>
      </c>
      <c r="S3397" s="137" t="s">
        <v>181</v>
      </c>
    </row>
    <row r="3398" spans="1:19" s="137" customFormat="1">
      <c r="A3398" s="137" t="s">
        <v>186</v>
      </c>
      <c r="B3398" s="137" t="s">
        <v>10</v>
      </c>
      <c r="C3398" s="137" t="s">
        <v>186</v>
      </c>
      <c r="D3398" s="137" t="s">
        <v>303</v>
      </c>
      <c r="E3398" s="137">
        <v>33270</v>
      </c>
      <c r="F3398" s="137" t="s">
        <v>5</v>
      </c>
      <c r="G3398" s="137" t="s">
        <v>28</v>
      </c>
      <c r="H3398" s="137" t="s">
        <v>368</v>
      </c>
      <c r="I3398" s="137">
        <v>512168049</v>
      </c>
      <c r="J3398" s="137" t="s">
        <v>192</v>
      </c>
      <c r="K3398" s="21">
        <v>46149.616782407407</v>
      </c>
      <c r="L3398" s="21">
        <v>46151.624444444446</v>
      </c>
      <c r="M3398" s="137" t="s">
        <v>358</v>
      </c>
      <c r="N3398" s="137" t="s">
        <v>360</v>
      </c>
      <c r="O3398" s="137" t="s">
        <v>35</v>
      </c>
      <c r="P3398" s="137">
        <v>0</v>
      </c>
      <c r="Q3398" s="137" t="s">
        <v>191</v>
      </c>
      <c r="R3398" s="137" t="s">
        <v>342</v>
      </c>
      <c r="S3398" s="137" t="s">
        <v>181</v>
      </c>
    </row>
    <row r="3399" spans="1:19" s="137" customFormat="1">
      <c r="A3399" s="137" t="s">
        <v>186</v>
      </c>
      <c r="B3399" s="137" t="s">
        <v>10</v>
      </c>
      <c r="C3399" s="137" t="s">
        <v>186</v>
      </c>
      <c r="D3399" s="137" t="s">
        <v>303</v>
      </c>
      <c r="E3399" s="137">
        <v>33270</v>
      </c>
      <c r="F3399" s="137" t="s">
        <v>5</v>
      </c>
      <c r="G3399" s="137" t="s">
        <v>28</v>
      </c>
      <c r="H3399" s="137" t="s">
        <v>368</v>
      </c>
      <c r="I3399" s="137">
        <v>512168049</v>
      </c>
      <c r="J3399" s="137" t="s">
        <v>192</v>
      </c>
      <c r="K3399" s="21">
        <v>46149.616782407407</v>
      </c>
      <c r="L3399" s="21">
        <v>46151.624444444446</v>
      </c>
      <c r="M3399" s="137" t="s">
        <v>358</v>
      </c>
      <c r="N3399" s="137" t="s">
        <v>361</v>
      </c>
      <c r="O3399" s="137" t="s">
        <v>41</v>
      </c>
      <c r="P3399" s="137">
        <v>0</v>
      </c>
      <c r="Q3399" s="137" t="s">
        <v>191</v>
      </c>
      <c r="R3399" s="137" t="s">
        <v>342</v>
      </c>
      <c r="S3399" s="137" t="s">
        <v>181</v>
      </c>
    </row>
    <row r="3400" spans="1:19" s="137" customFormat="1">
      <c r="A3400" s="137" t="s">
        <v>186</v>
      </c>
      <c r="B3400" s="137" t="s">
        <v>10</v>
      </c>
      <c r="C3400" s="137" t="s">
        <v>186</v>
      </c>
      <c r="D3400" s="137" t="s">
        <v>303</v>
      </c>
      <c r="E3400" s="137">
        <v>33270</v>
      </c>
      <c r="F3400" s="137" t="s">
        <v>5</v>
      </c>
      <c r="G3400" s="137" t="s">
        <v>28</v>
      </c>
      <c r="H3400" s="137" t="s">
        <v>368</v>
      </c>
      <c r="I3400" s="137">
        <v>512168049</v>
      </c>
      <c r="J3400" s="137" t="s">
        <v>192</v>
      </c>
      <c r="K3400" s="21">
        <v>46149.616782407407</v>
      </c>
      <c r="L3400" s="21">
        <v>46151.624444444446</v>
      </c>
      <c r="M3400" s="137" t="s">
        <v>362</v>
      </c>
      <c r="N3400" s="137" t="s">
        <v>363</v>
      </c>
      <c r="O3400" s="137" t="s">
        <v>37</v>
      </c>
      <c r="P3400" s="137">
        <v>0</v>
      </c>
      <c r="Q3400" s="137" t="s">
        <v>191</v>
      </c>
      <c r="R3400" s="137" t="s">
        <v>342</v>
      </c>
      <c r="S3400" s="137" t="s">
        <v>181</v>
      </c>
    </row>
    <row r="3401" spans="1:19" s="137" customFormat="1">
      <c r="A3401" s="137" t="s">
        <v>186</v>
      </c>
      <c r="B3401" s="137" t="s">
        <v>10</v>
      </c>
      <c r="C3401" s="137" t="s">
        <v>186</v>
      </c>
      <c r="D3401" s="137" t="s">
        <v>303</v>
      </c>
      <c r="E3401" s="137">
        <v>33270</v>
      </c>
      <c r="F3401" s="137" t="s">
        <v>5</v>
      </c>
      <c r="G3401" s="137" t="s">
        <v>28</v>
      </c>
      <c r="H3401" s="137" t="s">
        <v>368</v>
      </c>
      <c r="I3401" s="137">
        <v>512168049</v>
      </c>
      <c r="J3401" s="137" t="s">
        <v>192</v>
      </c>
      <c r="K3401" s="21">
        <v>46149.616782407407</v>
      </c>
      <c r="L3401" s="21">
        <v>46151.624444444446</v>
      </c>
      <c r="M3401" s="137" t="s">
        <v>364</v>
      </c>
      <c r="N3401" s="137" t="s">
        <v>365</v>
      </c>
      <c r="O3401" s="137" t="s">
        <v>35</v>
      </c>
      <c r="P3401" s="137">
        <v>0</v>
      </c>
      <c r="Q3401" s="137" t="s">
        <v>191</v>
      </c>
      <c r="R3401" s="137" t="s">
        <v>342</v>
      </c>
      <c r="S3401" s="137" t="s">
        <v>181</v>
      </c>
    </row>
    <row r="3402" spans="1:19" s="137" customFormat="1">
      <c r="A3402" s="137" t="s">
        <v>186</v>
      </c>
      <c r="B3402" s="137" t="s">
        <v>10</v>
      </c>
      <c r="C3402" s="137" t="s">
        <v>186</v>
      </c>
      <c r="D3402" s="137" t="s">
        <v>303</v>
      </c>
      <c r="E3402" s="137">
        <v>33270</v>
      </c>
      <c r="F3402" s="137" t="s">
        <v>5</v>
      </c>
      <c r="G3402" s="137" t="s">
        <v>28</v>
      </c>
      <c r="H3402" s="137" t="s">
        <v>368</v>
      </c>
      <c r="I3402" s="137">
        <v>512168049</v>
      </c>
      <c r="J3402" s="137" t="s">
        <v>192</v>
      </c>
      <c r="K3402" s="21">
        <v>46149.616782407407</v>
      </c>
      <c r="L3402" s="21">
        <v>46151.624444444446</v>
      </c>
      <c r="M3402" s="137" t="s">
        <v>364</v>
      </c>
      <c r="N3402" s="137" t="s">
        <v>366</v>
      </c>
      <c r="O3402" s="137" t="s">
        <v>35</v>
      </c>
      <c r="P3402" s="137">
        <v>0</v>
      </c>
      <c r="Q3402" s="137" t="s">
        <v>191</v>
      </c>
      <c r="R3402" s="137" t="s">
        <v>342</v>
      </c>
      <c r="S3402" s="137" t="s">
        <v>181</v>
      </c>
    </row>
    <row r="3403" spans="1:19" s="137" customFormat="1">
      <c r="A3403" s="137" t="s">
        <v>186</v>
      </c>
      <c r="B3403" s="137" t="s">
        <v>10</v>
      </c>
      <c r="C3403" s="137" t="s">
        <v>186</v>
      </c>
      <c r="D3403" s="137" t="s">
        <v>303</v>
      </c>
      <c r="E3403" s="137">
        <v>33270</v>
      </c>
      <c r="F3403" s="137" t="s">
        <v>5</v>
      </c>
      <c r="G3403" s="137" t="s">
        <v>28</v>
      </c>
      <c r="H3403" s="137" t="s">
        <v>368</v>
      </c>
      <c r="I3403" s="137">
        <v>512168049</v>
      </c>
      <c r="J3403" s="137" t="s">
        <v>192</v>
      </c>
      <c r="K3403" s="21">
        <v>46149.616782407407</v>
      </c>
      <c r="L3403" s="21">
        <v>46151.624444444446</v>
      </c>
      <c r="M3403" s="137" t="s">
        <v>364</v>
      </c>
      <c r="N3403" s="137" t="s">
        <v>367</v>
      </c>
      <c r="O3403" s="137" t="s">
        <v>41</v>
      </c>
      <c r="P3403" s="137">
        <v>0</v>
      </c>
      <c r="Q3403" s="137" t="s">
        <v>191</v>
      </c>
      <c r="R3403" s="137" t="s">
        <v>342</v>
      </c>
      <c r="S3403" s="137" t="s">
        <v>181</v>
      </c>
    </row>
    <row r="3404" spans="1:19">
      <c r="A3404" s="91" t="s">
        <v>186</v>
      </c>
      <c r="B3404" s="91" t="s">
        <v>10</v>
      </c>
      <c r="C3404" s="91" t="s">
        <v>186</v>
      </c>
      <c r="D3404" s="91" t="s">
        <v>376</v>
      </c>
      <c r="E3404" s="137">
        <v>31401</v>
      </c>
      <c r="F3404" s="137" t="s">
        <v>198</v>
      </c>
      <c r="G3404" s="137" t="s">
        <v>28</v>
      </c>
      <c r="H3404" s="137" t="s">
        <v>368</v>
      </c>
      <c r="I3404" s="137">
        <v>512170888</v>
      </c>
      <c r="J3404" s="137" t="s">
        <v>192</v>
      </c>
      <c r="K3404" s="21">
        <v>46150.655729166669</v>
      </c>
      <c r="L3404" s="21">
        <v>46151.665231481478</v>
      </c>
      <c r="M3404" s="137" t="s">
        <v>287</v>
      </c>
      <c r="N3404" s="137" t="s">
        <v>287</v>
      </c>
      <c r="O3404" s="91" t="s">
        <v>35</v>
      </c>
      <c r="P3404" s="137">
        <v>0</v>
      </c>
      <c r="Q3404" s="137" t="s">
        <v>67</v>
      </c>
      <c r="R3404" s="91" t="s">
        <v>391</v>
      </c>
      <c r="S3404" s="91" t="s">
        <v>392</v>
      </c>
    </row>
    <row r="3405" spans="1:19">
      <c r="A3405" s="91" t="s">
        <v>186</v>
      </c>
      <c r="B3405" s="91" t="s">
        <v>10</v>
      </c>
      <c r="C3405" s="91" t="s">
        <v>186</v>
      </c>
      <c r="D3405" s="91" t="s">
        <v>376</v>
      </c>
      <c r="E3405" s="137">
        <v>31401</v>
      </c>
      <c r="F3405" s="137" t="s">
        <v>198</v>
      </c>
      <c r="G3405" s="137" t="s">
        <v>28</v>
      </c>
      <c r="H3405" s="137" t="s">
        <v>368</v>
      </c>
      <c r="I3405" s="137">
        <v>512170888</v>
      </c>
      <c r="J3405" s="137" t="s">
        <v>192</v>
      </c>
      <c r="K3405" s="21">
        <v>46150.655729166669</v>
      </c>
      <c r="L3405" s="21">
        <v>46151.665231481478</v>
      </c>
      <c r="M3405" s="137" t="s">
        <v>343</v>
      </c>
      <c r="N3405" s="137" t="s">
        <v>288</v>
      </c>
      <c r="O3405" s="91" t="s">
        <v>39</v>
      </c>
      <c r="P3405" s="137">
        <v>0</v>
      </c>
      <c r="Q3405" s="137" t="s">
        <v>67</v>
      </c>
      <c r="R3405" s="91" t="s">
        <v>413</v>
      </c>
      <c r="S3405" s="91" t="s">
        <v>414</v>
      </c>
    </row>
    <row r="3406" spans="1:19" s="137" customFormat="1">
      <c r="A3406" s="137" t="s">
        <v>186</v>
      </c>
      <c r="B3406" s="137" t="s">
        <v>10</v>
      </c>
      <c r="C3406" s="137" t="s">
        <v>186</v>
      </c>
      <c r="D3406" s="137" t="s">
        <v>376</v>
      </c>
      <c r="E3406" s="137">
        <v>31401</v>
      </c>
      <c r="F3406" s="137" t="s">
        <v>198</v>
      </c>
      <c r="G3406" s="137" t="s">
        <v>28</v>
      </c>
      <c r="H3406" s="137" t="s">
        <v>368</v>
      </c>
      <c r="I3406" s="137">
        <v>512170888</v>
      </c>
      <c r="J3406" s="137" t="s">
        <v>192</v>
      </c>
      <c r="K3406" s="21">
        <v>46150.655729166669</v>
      </c>
      <c r="L3406" s="21">
        <v>46151.665231481478</v>
      </c>
      <c r="M3406" s="137" t="s">
        <v>343</v>
      </c>
      <c r="N3406" s="137" t="s">
        <v>193</v>
      </c>
      <c r="O3406" s="137" t="s">
        <v>35</v>
      </c>
      <c r="P3406" s="137">
        <v>0</v>
      </c>
      <c r="Q3406" s="137" t="s">
        <v>191</v>
      </c>
      <c r="R3406" s="137" t="s">
        <v>342</v>
      </c>
    </row>
    <row r="3407" spans="1:19" s="137" customFormat="1">
      <c r="A3407" s="137" t="s">
        <v>186</v>
      </c>
      <c r="B3407" s="137" t="s">
        <v>10</v>
      </c>
      <c r="C3407" s="137" t="s">
        <v>186</v>
      </c>
      <c r="D3407" s="137" t="s">
        <v>376</v>
      </c>
      <c r="E3407" s="137">
        <v>31401</v>
      </c>
      <c r="F3407" s="137" t="s">
        <v>198</v>
      </c>
      <c r="G3407" s="137" t="s">
        <v>28</v>
      </c>
      <c r="H3407" s="137" t="s">
        <v>368</v>
      </c>
      <c r="I3407" s="137">
        <v>512170888</v>
      </c>
      <c r="J3407" s="137" t="s">
        <v>192</v>
      </c>
      <c r="K3407" s="21">
        <v>46150.655729166669</v>
      </c>
      <c r="L3407" s="21">
        <v>46151.665231481478</v>
      </c>
      <c r="M3407" s="137" t="s">
        <v>344</v>
      </c>
      <c r="N3407" s="137" t="s">
        <v>345</v>
      </c>
      <c r="O3407" s="137" t="s">
        <v>39</v>
      </c>
      <c r="P3407" s="137">
        <v>0</v>
      </c>
      <c r="Q3407" s="137" t="s">
        <v>191</v>
      </c>
      <c r="R3407" s="137" t="s">
        <v>342</v>
      </c>
    </row>
    <row r="3408" spans="1:19" s="137" customFormat="1">
      <c r="A3408" s="137" t="s">
        <v>186</v>
      </c>
      <c r="B3408" s="137" t="s">
        <v>10</v>
      </c>
      <c r="C3408" s="137" t="s">
        <v>186</v>
      </c>
      <c r="D3408" s="137" t="s">
        <v>376</v>
      </c>
      <c r="E3408" s="137">
        <v>31401</v>
      </c>
      <c r="F3408" s="137" t="s">
        <v>198</v>
      </c>
      <c r="G3408" s="137" t="s">
        <v>28</v>
      </c>
      <c r="H3408" s="137" t="s">
        <v>368</v>
      </c>
      <c r="I3408" s="137">
        <v>512170888</v>
      </c>
      <c r="J3408" s="137" t="s">
        <v>192</v>
      </c>
      <c r="K3408" s="21">
        <v>46150.655729166669</v>
      </c>
      <c r="L3408" s="21">
        <v>46151.665231481478</v>
      </c>
      <c r="M3408" s="137" t="s">
        <v>344</v>
      </c>
      <c r="N3408" s="137" t="s">
        <v>346</v>
      </c>
      <c r="O3408" s="137" t="s">
        <v>39</v>
      </c>
      <c r="P3408" s="137">
        <v>0</v>
      </c>
      <c r="Q3408" s="137" t="s">
        <v>191</v>
      </c>
      <c r="R3408" s="137" t="s">
        <v>342</v>
      </c>
    </row>
    <row r="3409" spans="1:18" s="137" customFormat="1">
      <c r="A3409" s="137" t="s">
        <v>186</v>
      </c>
      <c r="B3409" s="137" t="s">
        <v>10</v>
      </c>
      <c r="C3409" s="137" t="s">
        <v>186</v>
      </c>
      <c r="D3409" s="137" t="s">
        <v>376</v>
      </c>
      <c r="E3409" s="137">
        <v>31401</v>
      </c>
      <c r="F3409" s="137" t="s">
        <v>198</v>
      </c>
      <c r="G3409" s="137" t="s">
        <v>28</v>
      </c>
      <c r="H3409" s="137" t="s">
        <v>368</v>
      </c>
      <c r="I3409" s="137">
        <v>512170888</v>
      </c>
      <c r="J3409" s="137" t="s">
        <v>192</v>
      </c>
      <c r="K3409" s="21">
        <v>46150.655729166669</v>
      </c>
      <c r="L3409" s="21">
        <v>46151.665231481478</v>
      </c>
      <c r="M3409" s="137" t="s">
        <v>347</v>
      </c>
      <c r="N3409" s="137" t="s">
        <v>348</v>
      </c>
      <c r="O3409" s="137" t="s">
        <v>41</v>
      </c>
      <c r="P3409" s="137">
        <v>0</v>
      </c>
      <c r="Q3409" s="137" t="s">
        <v>191</v>
      </c>
      <c r="R3409" s="137" t="s">
        <v>342</v>
      </c>
    </row>
    <row r="3410" spans="1:18" s="137" customFormat="1">
      <c r="A3410" s="137" t="s">
        <v>186</v>
      </c>
      <c r="B3410" s="137" t="s">
        <v>10</v>
      </c>
      <c r="C3410" s="137" t="s">
        <v>186</v>
      </c>
      <c r="D3410" s="137" t="s">
        <v>376</v>
      </c>
      <c r="E3410" s="137">
        <v>31401</v>
      </c>
      <c r="F3410" s="137" t="s">
        <v>198</v>
      </c>
      <c r="G3410" s="137" t="s">
        <v>28</v>
      </c>
      <c r="H3410" s="137" t="s">
        <v>368</v>
      </c>
      <c r="I3410" s="137">
        <v>512170888</v>
      </c>
      <c r="J3410" s="137" t="s">
        <v>192</v>
      </c>
      <c r="K3410" s="21">
        <v>46150.655729166669</v>
      </c>
      <c r="L3410" s="21">
        <v>46151.665231481478</v>
      </c>
      <c r="M3410" s="137" t="s">
        <v>347</v>
      </c>
      <c r="N3410" s="137" t="s">
        <v>349</v>
      </c>
      <c r="O3410" s="137" t="s">
        <v>39</v>
      </c>
      <c r="P3410" s="137">
        <v>0</v>
      </c>
      <c r="Q3410" s="137" t="s">
        <v>191</v>
      </c>
      <c r="R3410" s="137" t="s">
        <v>342</v>
      </c>
    </row>
    <row r="3411" spans="1:18" s="137" customFormat="1">
      <c r="A3411" s="137" t="s">
        <v>186</v>
      </c>
      <c r="B3411" s="137" t="s">
        <v>10</v>
      </c>
      <c r="C3411" s="137" t="s">
        <v>186</v>
      </c>
      <c r="D3411" s="137" t="s">
        <v>376</v>
      </c>
      <c r="E3411" s="137">
        <v>31401</v>
      </c>
      <c r="F3411" s="137" t="s">
        <v>198</v>
      </c>
      <c r="G3411" s="137" t="s">
        <v>28</v>
      </c>
      <c r="H3411" s="137" t="s">
        <v>368</v>
      </c>
      <c r="I3411" s="137">
        <v>512170888</v>
      </c>
      <c r="J3411" s="137" t="s">
        <v>192</v>
      </c>
      <c r="K3411" s="21">
        <v>46150.655729166669</v>
      </c>
      <c r="L3411" s="21">
        <v>46151.665231481478</v>
      </c>
      <c r="M3411" s="137" t="s">
        <v>347</v>
      </c>
      <c r="N3411" s="137" t="s">
        <v>329</v>
      </c>
      <c r="O3411" s="137" t="s">
        <v>35</v>
      </c>
      <c r="P3411" s="137">
        <v>0</v>
      </c>
      <c r="Q3411" s="137" t="s">
        <v>191</v>
      </c>
      <c r="R3411" s="137" t="s">
        <v>342</v>
      </c>
    </row>
    <row r="3412" spans="1:18" s="137" customFormat="1">
      <c r="A3412" s="137" t="s">
        <v>186</v>
      </c>
      <c r="B3412" s="137" t="s">
        <v>10</v>
      </c>
      <c r="C3412" s="137" t="s">
        <v>186</v>
      </c>
      <c r="D3412" s="137" t="s">
        <v>376</v>
      </c>
      <c r="E3412" s="137">
        <v>31401</v>
      </c>
      <c r="F3412" s="137" t="s">
        <v>198</v>
      </c>
      <c r="G3412" s="137" t="s">
        <v>28</v>
      </c>
      <c r="H3412" s="137" t="s">
        <v>368</v>
      </c>
      <c r="I3412" s="137">
        <v>512170888</v>
      </c>
      <c r="J3412" s="137" t="s">
        <v>192</v>
      </c>
      <c r="K3412" s="21">
        <v>46150.655729166669</v>
      </c>
      <c r="L3412" s="21">
        <v>46151.665231481478</v>
      </c>
      <c r="M3412" s="137" t="s">
        <v>347</v>
      </c>
      <c r="N3412" s="137" t="s">
        <v>194</v>
      </c>
      <c r="O3412" s="137" t="s">
        <v>41</v>
      </c>
      <c r="P3412" s="137">
        <v>0</v>
      </c>
      <c r="Q3412" s="137" t="s">
        <v>191</v>
      </c>
      <c r="R3412" s="137" t="s">
        <v>342</v>
      </c>
    </row>
    <row r="3413" spans="1:18" s="137" customFormat="1">
      <c r="A3413" s="137" t="s">
        <v>186</v>
      </c>
      <c r="B3413" s="137" t="s">
        <v>10</v>
      </c>
      <c r="C3413" s="137" t="s">
        <v>186</v>
      </c>
      <c r="D3413" s="137" t="s">
        <v>376</v>
      </c>
      <c r="E3413" s="137">
        <v>31401</v>
      </c>
      <c r="F3413" s="137" t="s">
        <v>198</v>
      </c>
      <c r="G3413" s="137" t="s">
        <v>28</v>
      </c>
      <c r="H3413" s="137" t="s">
        <v>368</v>
      </c>
      <c r="I3413" s="137">
        <v>512170888</v>
      </c>
      <c r="J3413" s="137" t="s">
        <v>192</v>
      </c>
      <c r="K3413" s="21">
        <v>46150.655729166669</v>
      </c>
      <c r="L3413" s="21">
        <v>46151.665231481478</v>
      </c>
      <c r="M3413" s="137" t="s">
        <v>347</v>
      </c>
      <c r="N3413" s="137" t="s">
        <v>350</v>
      </c>
      <c r="O3413" s="137" t="s">
        <v>39</v>
      </c>
      <c r="P3413" s="137">
        <v>0</v>
      </c>
      <c r="Q3413" s="137" t="s">
        <v>191</v>
      </c>
      <c r="R3413" s="137" t="s">
        <v>342</v>
      </c>
    </row>
    <row r="3414" spans="1:18" s="137" customFormat="1">
      <c r="A3414" s="137" t="s">
        <v>186</v>
      </c>
      <c r="B3414" s="137" t="s">
        <v>10</v>
      </c>
      <c r="C3414" s="137" t="s">
        <v>186</v>
      </c>
      <c r="D3414" s="137" t="s">
        <v>376</v>
      </c>
      <c r="E3414" s="137">
        <v>31401</v>
      </c>
      <c r="F3414" s="137" t="s">
        <v>198</v>
      </c>
      <c r="G3414" s="137" t="s">
        <v>28</v>
      </c>
      <c r="H3414" s="137" t="s">
        <v>368</v>
      </c>
      <c r="I3414" s="137">
        <v>512170888</v>
      </c>
      <c r="J3414" s="137" t="s">
        <v>192</v>
      </c>
      <c r="K3414" s="21">
        <v>46150.655729166669</v>
      </c>
      <c r="L3414" s="21">
        <v>46151.665231481478</v>
      </c>
      <c r="M3414" s="137" t="s">
        <v>347</v>
      </c>
      <c r="N3414" s="137" t="s">
        <v>195</v>
      </c>
      <c r="O3414" s="137" t="s">
        <v>41</v>
      </c>
      <c r="P3414" s="137">
        <v>0</v>
      </c>
      <c r="Q3414" s="137" t="s">
        <v>191</v>
      </c>
      <c r="R3414" s="137" t="s">
        <v>342</v>
      </c>
    </row>
    <row r="3415" spans="1:18" s="137" customFormat="1">
      <c r="A3415" s="137" t="s">
        <v>186</v>
      </c>
      <c r="B3415" s="137" t="s">
        <v>10</v>
      </c>
      <c r="C3415" s="137" t="s">
        <v>186</v>
      </c>
      <c r="D3415" s="137" t="s">
        <v>376</v>
      </c>
      <c r="E3415" s="137">
        <v>31401</v>
      </c>
      <c r="F3415" s="137" t="s">
        <v>198</v>
      </c>
      <c r="G3415" s="137" t="s">
        <v>28</v>
      </c>
      <c r="H3415" s="137" t="s">
        <v>368</v>
      </c>
      <c r="I3415" s="137">
        <v>512170888</v>
      </c>
      <c r="J3415" s="137" t="s">
        <v>192</v>
      </c>
      <c r="K3415" s="21">
        <v>46150.655729166669</v>
      </c>
      <c r="L3415" s="21">
        <v>46151.665231481478</v>
      </c>
      <c r="M3415" s="137" t="s">
        <v>347</v>
      </c>
      <c r="N3415" s="137" t="s">
        <v>351</v>
      </c>
      <c r="O3415" s="137" t="s">
        <v>35</v>
      </c>
      <c r="P3415" s="137">
        <v>0</v>
      </c>
      <c r="Q3415" s="137" t="s">
        <v>191</v>
      </c>
      <c r="R3415" s="137" t="s">
        <v>342</v>
      </c>
    </row>
    <row r="3416" spans="1:18" s="137" customFormat="1">
      <c r="A3416" s="137" t="s">
        <v>186</v>
      </c>
      <c r="B3416" s="137" t="s">
        <v>10</v>
      </c>
      <c r="C3416" s="137" t="s">
        <v>186</v>
      </c>
      <c r="D3416" s="137" t="s">
        <v>376</v>
      </c>
      <c r="E3416" s="137">
        <v>31401</v>
      </c>
      <c r="F3416" s="137" t="s">
        <v>198</v>
      </c>
      <c r="G3416" s="137" t="s">
        <v>28</v>
      </c>
      <c r="H3416" s="137" t="s">
        <v>368</v>
      </c>
      <c r="I3416" s="137">
        <v>512170888</v>
      </c>
      <c r="J3416" s="137" t="s">
        <v>192</v>
      </c>
      <c r="K3416" s="21">
        <v>46150.655729166669</v>
      </c>
      <c r="L3416" s="21">
        <v>46151.665231481478</v>
      </c>
      <c r="M3416" s="137" t="s">
        <v>347</v>
      </c>
      <c r="N3416" s="137" t="s">
        <v>196</v>
      </c>
      <c r="O3416" s="137" t="s">
        <v>41</v>
      </c>
      <c r="P3416" s="137">
        <v>0</v>
      </c>
      <c r="Q3416" s="137" t="s">
        <v>191</v>
      </c>
      <c r="R3416" s="137" t="s">
        <v>342</v>
      </c>
    </row>
    <row r="3417" spans="1:18" s="137" customFormat="1">
      <c r="A3417" s="137" t="s">
        <v>186</v>
      </c>
      <c r="B3417" s="137" t="s">
        <v>10</v>
      </c>
      <c r="C3417" s="137" t="s">
        <v>186</v>
      </c>
      <c r="D3417" s="137" t="s">
        <v>376</v>
      </c>
      <c r="E3417" s="137">
        <v>31401</v>
      </c>
      <c r="F3417" s="137" t="s">
        <v>198</v>
      </c>
      <c r="G3417" s="137" t="s">
        <v>28</v>
      </c>
      <c r="H3417" s="137" t="s">
        <v>368</v>
      </c>
      <c r="I3417" s="137">
        <v>512170888</v>
      </c>
      <c r="J3417" s="137" t="s">
        <v>192</v>
      </c>
      <c r="K3417" s="21">
        <v>46150.655729166669</v>
      </c>
      <c r="L3417" s="21">
        <v>46151.665231481478</v>
      </c>
      <c r="M3417" s="137" t="s">
        <v>352</v>
      </c>
      <c r="N3417" s="137" t="s">
        <v>352</v>
      </c>
      <c r="O3417" s="137" t="s">
        <v>35</v>
      </c>
      <c r="P3417" s="137">
        <v>0</v>
      </c>
      <c r="Q3417" s="137" t="s">
        <v>191</v>
      </c>
      <c r="R3417" s="137" t="s">
        <v>342</v>
      </c>
    </row>
    <row r="3418" spans="1:18" s="137" customFormat="1">
      <c r="A3418" s="137" t="s">
        <v>186</v>
      </c>
      <c r="B3418" s="137" t="s">
        <v>10</v>
      </c>
      <c r="C3418" s="137" t="s">
        <v>186</v>
      </c>
      <c r="D3418" s="137" t="s">
        <v>376</v>
      </c>
      <c r="E3418" s="137">
        <v>31401</v>
      </c>
      <c r="F3418" s="137" t="s">
        <v>198</v>
      </c>
      <c r="G3418" s="137" t="s">
        <v>28</v>
      </c>
      <c r="H3418" s="137" t="s">
        <v>368</v>
      </c>
      <c r="I3418" s="137">
        <v>512170888</v>
      </c>
      <c r="J3418" s="137" t="s">
        <v>192</v>
      </c>
      <c r="K3418" s="21">
        <v>46150.655729166669</v>
      </c>
      <c r="L3418" s="21">
        <v>46151.665231481478</v>
      </c>
      <c r="M3418" s="137" t="s">
        <v>353</v>
      </c>
      <c r="N3418" s="137" t="s">
        <v>197</v>
      </c>
      <c r="O3418" s="137" t="s">
        <v>41</v>
      </c>
      <c r="P3418" s="137">
        <v>0</v>
      </c>
      <c r="Q3418" s="137" t="s">
        <v>191</v>
      </c>
      <c r="R3418" s="137" t="s">
        <v>342</v>
      </c>
    </row>
    <row r="3419" spans="1:18" s="137" customFormat="1">
      <c r="A3419" s="137" t="s">
        <v>186</v>
      </c>
      <c r="B3419" s="137" t="s">
        <v>10</v>
      </c>
      <c r="C3419" s="137" t="s">
        <v>186</v>
      </c>
      <c r="D3419" s="137" t="s">
        <v>376</v>
      </c>
      <c r="E3419" s="137">
        <v>31401</v>
      </c>
      <c r="F3419" s="137" t="s">
        <v>198</v>
      </c>
      <c r="G3419" s="137" t="s">
        <v>28</v>
      </c>
      <c r="H3419" s="137" t="s">
        <v>368</v>
      </c>
      <c r="I3419" s="137">
        <v>512170888</v>
      </c>
      <c r="J3419" s="137" t="s">
        <v>192</v>
      </c>
      <c r="K3419" s="21">
        <v>46150.655729166669</v>
      </c>
      <c r="L3419" s="21">
        <v>46151.665231481478</v>
      </c>
      <c r="M3419" s="137" t="s">
        <v>353</v>
      </c>
      <c r="N3419" s="137" t="s">
        <v>330</v>
      </c>
      <c r="O3419" s="137" t="s">
        <v>41</v>
      </c>
      <c r="P3419" s="137">
        <v>0</v>
      </c>
      <c r="Q3419" s="137" t="s">
        <v>191</v>
      </c>
      <c r="R3419" s="137" t="s">
        <v>342</v>
      </c>
    </row>
    <row r="3420" spans="1:18" s="137" customFormat="1">
      <c r="A3420" s="137" t="s">
        <v>186</v>
      </c>
      <c r="B3420" s="137" t="s">
        <v>10</v>
      </c>
      <c r="C3420" s="137" t="s">
        <v>186</v>
      </c>
      <c r="D3420" s="137" t="s">
        <v>376</v>
      </c>
      <c r="E3420" s="137">
        <v>31401</v>
      </c>
      <c r="F3420" s="137" t="s">
        <v>198</v>
      </c>
      <c r="G3420" s="137" t="s">
        <v>28</v>
      </c>
      <c r="H3420" s="137" t="s">
        <v>368</v>
      </c>
      <c r="I3420" s="137">
        <v>512170888</v>
      </c>
      <c r="J3420" s="137" t="s">
        <v>192</v>
      </c>
      <c r="K3420" s="21">
        <v>46150.655729166669</v>
      </c>
      <c r="L3420" s="21">
        <v>46151.665231481478</v>
      </c>
      <c r="M3420" s="137" t="s">
        <v>353</v>
      </c>
      <c r="N3420" s="137" t="s">
        <v>354</v>
      </c>
      <c r="O3420" s="137" t="s">
        <v>39</v>
      </c>
      <c r="P3420" s="137">
        <v>0</v>
      </c>
      <c r="Q3420" s="137" t="s">
        <v>191</v>
      </c>
      <c r="R3420" s="137" t="s">
        <v>342</v>
      </c>
    </row>
    <row r="3421" spans="1:18" s="137" customFormat="1">
      <c r="A3421" s="137" t="s">
        <v>186</v>
      </c>
      <c r="B3421" s="137" t="s">
        <v>10</v>
      </c>
      <c r="C3421" s="137" t="s">
        <v>186</v>
      </c>
      <c r="D3421" s="137" t="s">
        <v>376</v>
      </c>
      <c r="E3421" s="137">
        <v>31401</v>
      </c>
      <c r="F3421" s="137" t="s">
        <v>198</v>
      </c>
      <c r="G3421" s="137" t="s">
        <v>28</v>
      </c>
      <c r="H3421" s="137" t="s">
        <v>368</v>
      </c>
      <c r="I3421" s="137">
        <v>512170888</v>
      </c>
      <c r="J3421" s="137" t="s">
        <v>192</v>
      </c>
      <c r="K3421" s="21">
        <v>46150.655729166669</v>
      </c>
      <c r="L3421" s="21">
        <v>46151.665231481478</v>
      </c>
      <c r="M3421" s="137" t="s">
        <v>353</v>
      </c>
      <c r="N3421" s="137" t="s">
        <v>355</v>
      </c>
      <c r="O3421" s="137" t="s">
        <v>35</v>
      </c>
      <c r="P3421" s="137">
        <v>0</v>
      </c>
      <c r="Q3421" s="137" t="s">
        <v>191</v>
      </c>
      <c r="R3421" s="137" t="s">
        <v>342</v>
      </c>
    </row>
    <row r="3422" spans="1:18" s="137" customFormat="1">
      <c r="A3422" s="137" t="s">
        <v>186</v>
      </c>
      <c r="B3422" s="137" t="s">
        <v>10</v>
      </c>
      <c r="C3422" s="137" t="s">
        <v>186</v>
      </c>
      <c r="D3422" s="137" t="s">
        <v>376</v>
      </c>
      <c r="E3422" s="137">
        <v>31401</v>
      </c>
      <c r="F3422" s="137" t="s">
        <v>198</v>
      </c>
      <c r="G3422" s="137" t="s">
        <v>28</v>
      </c>
      <c r="H3422" s="137" t="s">
        <v>368</v>
      </c>
      <c r="I3422" s="137">
        <v>512170888</v>
      </c>
      <c r="J3422" s="137" t="s">
        <v>192</v>
      </c>
      <c r="K3422" s="21">
        <v>46150.655729166669</v>
      </c>
      <c r="L3422" s="21">
        <v>46151.665231481478</v>
      </c>
      <c r="M3422" s="137" t="s">
        <v>353</v>
      </c>
      <c r="N3422" s="137" t="s">
        <v>356</v>
      </c>
      <c r="O3422" s="137" t="s">
        <v>39</v>
      </c>
      <c r="P3422" s="137">
        <v>0</v>
      </c>
      <c r="Q3422" s="137" t="s">
        <v>191</v>
      </c>
      <c r="R3422" s="137" t="s">
        <v>342</v>
      </c>
    </row>
    <row r="3423" spans="1:18" s="137" customFormat="1">
      <c r="A3423" s="137" t="s">
        <v>186</v>
      </c>
      <c r="B3423" s="137" t="s">
        <v>10</v>
      </c>
      <c r="C3423" s="137" t="s">
        <v>186</v>
      </c>
      <c r="D3423" s="137" t="s">
        <v>376</v>
      </c>
      <c r="E3423" s="137">
        <v>31401</v>
      </c>
      <c r="F3423" s="137" t="s">
        <v>198</v>
      </c>
      <c r="G3423" s="137" t="s">
        <v>28</v>
      </c>
      <c r="H3423" s="137" t="s">
        <v>368</v>
      </c>
      <c r="I3423" s="137">
        <v>512170888</v>
      </c>
      <c r="J3423" s="137" t="s">
        <v>192</v>
      </c>
      <c r="K3423" s="21">
        <v>46150.655729166669</v>
      </c>
      <c r="L3423" s="21">
        <v>46151.665231481478</v>
      </c>
      <c r="M3423" s="137" t="s">
        <v>353</v>
      </c>
      <c r="N3423" s="137" t="s">
        <v>357</v>
      </c>
      <c r="O3423" s="137" t="s">
        <v>39</v>
      </c>
      <c r="P3423" s="137">
        <v>0</v>
      </c>
      <c r="Q3423" s="137" t="s">
        <v>191</v>
      </c>
      <c r="R3423" s="137" t="s">
        <v>342</v>
      </c>
    </row>
    <row r="3424" spans="1:18" s="137" customFormat="1">
      <c r="A3424" s="137" t="s">
        <v>186</v>
      </c>
      <c r="B3424" s="137" t="s">
        <v>10</v>
      </c>
      <c r="C3424" s="137" t="s">
        <v>186</v>
      </c>
      <c r="D3424" s="137" t="s">
        <v>376</v>
      </c>
      <c r="E3424" s="137">
        <v>31401</v>
      </c>
      <c r="F3424" s="137" t="s">
        <v>198</v>
      </c>
      <c r="G3424" s="137" t="s">
        <v>28</v>
      </c>
      <c r="H3424" s="137" t="s">
        <v>368</v>
      </c>
      <c r="I3424" s="137">
        <v>512170888</v>
      </c>
      <c r="J3424" s="137" t="s">
        <v>192</v>
      </c>
      <c r="K3424" s="21">
        <v>46150.655729166669</v>
      </c>
      <c r="L3424" s="21">
        <v>46151.665231481478</v>
      </c>
      <c r="M3424" s="137" t="s">
        <v>358</v>
      </c>
      <c r="N3424" s="137" t="s">
        <v>359</v>
      </c>
      <c r="O3424" s="137" t="s">
        <v>39</v>
      </c>
      <c r="P3424" s="137">
        <v>0</v>
      </c>
      <c r="Q3424" s="137" t="s">
        <v>191</v>
      </c>
      <c r="R3424" s="137" t="s">
        <v>342</v>
      </c>
    </row>
    <row r="3425" spans="1:19" s="137" customFormat="1">
      <c r="A3425" s="137" t="s">
        <v>186</v>
      </c>
      <c r="B3425" s="137" t="s">
        <v>10</v>
      </c>
      <c r="C3425" s="137" t="s">
        <v>186</v>
      </c>
      <c r="D3425" s="137" t="s">
        <v>376</v>
      </c>
      <c r="E3425" s="137">
        <v>31401</v>
      </c>
      <c r="F3425" s="137" t="s">
        <v>198</v>
      </c>
      <c r="G3425" s="137" t="s">
        <v>28</v>
      </c>
      <c r="H3425" s="137" t="s">
        <v>368</v>
      </c>
      <c r="I3425" s="137">
        <v>512170888</v>
      </c>
      <c r="J3425" s="137" t="s">
        <v>192</v>
      </c>
      <c r="K3425" s="21">
        <v>46150.655729166669</v>
      </c>
      <c r="L3425" s="21">
        <v>46151.665231481478</v>
      </c>
      <c r="M3425" s="137" t="s">
        <v>358</v>
      </c>
      <c r="N3425" s="137" t="s">
        <v>360</v>
      </c>
      <c r="O3425" s="137" t="s">
        <v>35</v>
      </c>
      <c r="P3425" s="137">
        <v>0</v>
      </c>
      <c r="Q3425" s="137" t="s">
        <v>191</v>
      </c>
      <c r="R3425" s="137" t="s">
        <v>342</v>
      </c>
    </row>
    <row r="3426" spans="1:19" s="137" customFormat="1">
      <c r="A3426" s="137" t="s">
        <v>186</v>
      </c>
      <c r="B3426" s="137" t="s">
        <v>10</v>
      </c>
      <c r="C3426" s="137" t="s">
        <v>186</v>
      </c>
      <c r="D3426" s="137" t="s">
        <v>376</v>
      </c>
      <c r="E3426" s="137">
        <v>31401</v>
      </c>
      <c r="F3426" s="137" t="s">
        <v>198</v>
      </c>
      <c r="G3426" s="137" t="s">
        <v>28</v>
      </c>
      <c r="H3426" s="137" t="s">
        <v>368</v>
      </c>
      <c r="I3426" s="137">
        <v>512170888</v>
      </c>
      <c r="J3426" s="137" t="s">
        <v>192</v>
      </c>
      <c r="K3426" s="21">
        <v>46150.655729166669</v>
      </c>
      <c r="L3426" s="21">
        <v>46151.665231481478</v>
      </c>
      <c r="M3426" s="137" t="s">
        <v>358</v>
      </c>
      <c r="N3426" s="137" t="s">
        <v>361</v>
      </c>
      <c r="O3426" s="137" t="s">
        <v>41</v>
      </c>
      <c r="P3426" s="137">
        <v>0</v>
      </c>
      <c r="Q3426" s="137" t="s">
        <v>191</v>
      </c>
      <c r="R3426" s="137" t="s">
        <v>342</v>
      </c>
    </row>
    <row r="3427" spans="1:19" s="137" customFormat="1">
      <c r="A3427" s="137" t="s">
        <v>186</v>
      </c>
      <c r="B3427" s="137" t="s">
        <v>10</v>
      </c>
      <c r="C3427" s="137" t="s">
        <v>186</v>
      </c>
      <c r="D3427" s="137" t="s">
        <v>376</v>
      </c>
      <c r="E3427" s="137">
        <v>31401</v>
      </c>
      <c r="F3427" s="137" t="s">
        <v>198</v>
      </c>
      <c r="G3427" s="137" t="s">
        <v>28</v>
      </c>
      <c r="H3427" s="137" t="s">
        <v>368</v>
      </c>
      <c r="I3427" s="137">
        <v>512170888</v>
      </c>
      <c r="J3427" s="137" t="s">
        <v>192</v>
      </c>
      <c r="K3427" s="21">
        <v>46150.655729166669</v>
      </c>
      <c r="L3427" s="21">
        <v>46151.665231481478</v>
      </c>
      <c r="M3427" s="137" t="s">
        <v>362</v>
      </c>
      <c r="N3427" s="137" t="s">
        <v>363</v>
      </c>
      <c r="O3427" s="137" t="s">
        <v>37</v>
      </c>
      <c r="P3427" s="137">
        <v>0</v>
      </c>
      <c r="Q3427" s="137" t="s">
        <v>191</v>
      </c>
      <c r="R3427" s="137" t="s">
        <v>342</v>
      </c>
    </row>
    <row r="3428" spans="1:19" s="137" customFormat="1">
      <c r="A3428" s="137" t="s">
        <v>186</v>
      </c>
      <c r="B3428" s="137" t="s">
        <v>10</v>
      </c>
      <c r="C3428" s="137" t="s">
        <v>186</v>
      </c>
      <c r="D3428" s="137" t="s">
        <v>376</v>
      </c>
      <c r="E3428" s="137">
        <v>31401</v>
      </c>
      <c r="F3428" s="137" t="s">
        <v>198</v>
      </c>
      <c r="G3428" s="137" t="s">
        <v>28</v>
      </c>
      <c r="H3428" s="137" t="s">
        <v>368</v>
      </c>
      <c r="I3428" s="137">
        <v>512170888</v>
      </c>
      <c r="J3428" s="137" t="s">
        <v>192</v>
      </c>
      <c r="K3428" s="21">
        <v>46150.655729166669</v>
      </c>
      <c r="L3428" s="21">
        <v>46151.665231481478</v>
      </c>
      <c r="M3428" s="137" t="s">
        <v>364</v>
      </c>
      <c r="N3428" s="137" t="s">
        <v>365</v>
      </c>
      <c r="O3428" s="137" t="s">
        <v>35</v>
      </c>
      <c r="P3428" s="137">
        <v>0</v>
      </c>
      <c r="Q3428" s="137" t="s">
        <v>191</v>
      </c>
      <c r="R3428" s="137" t="s">
        <v>342</v>
      </c>
    </row>
    <row r="3429" spans="1:19" s="137" customFormat="1">
      <c r="A3429" s="137" t="s">
        <v>186</v>
      </c>
      <c r="B3429" s="137" t="s">
        <v>10</v>
      </c>
      <c r="C3429" s="137" t="s">
        <v>186</v>
      </c>
      <c r="D3429" s="137" t="s">
        <v>376</v>
      </c>
      <c r="E3429" s="137">
        <v>31401</v>
      </c>
      <c r="F3429" s="137" t="s">
        <v>198</v>
      </c>
      <c r="G3429" s="137" t="s">
        <v>28</v>
      </c>
      <c r="H3429" s="137" t="s">
        <v>368</v>
      </c>
      <c r="I3429" s="137">
        <v>512170888</v>
      </c>
      <c r="J3429" s="137" t="s">
        <v>192</v>
      </c>
      <c r="K3429" s="21">
        <v>46150.655729166669</v>
      </c>
      <c r="L3429" s="21">
        <v>46151.665231481478</v>
      </c>
      <c r="M3429" s="137" t="s">
        <v>364</v>
      </c>
      <c r="N3429" s="137" t="s">
        <v>366</v>
      </c>
      <c r="O3429" s="137" t="s">
        <v>35</v>
      </c>
      <c r="P3429" s="137">
        <v>0</v>
      </c>
      <c r="Q3429" s="137" t="s">
        <v>191</v>
      </c>
      <c r="R3429" s="137" t="s">
        <v>342</v>
      </c>
    </row>
    <row r="3430" spans="1:19" s="137" customFormat="1">
      <c r="A3430" s="137" t="s">
        <v>186</v>
      </c>
      <c r="B3430" s="137" t="s">
        <v>10</v>
      </c>
      <c r="C3430" s="137" t="s">
        <v>186</v>
      </c>
      <c r="D3430" s="137" t="s">
        <v>376</v>
      </c>
      <c r="E3430" s="137">
        <v>31401</v>
      </c>
      <c r="F3430" s="137" t="s">
        <v>198</v>
      </c>
      <c r="G3430" s="137" t="s">
        <v>28</v>
      </c>
      <c r="H3430" s="137" t="s">
        <v>368</v>
      </c>
      <c r="I3430" s="137">
        <v>512170888</v>
      </c>
      <c r="J3430" s="137" t="s">
        <v>192</v>
      </c>
      <c r="K3430" s="21">
        <v>46150.655729166669</v>
      </c>
      <c r="L3430" s="21">
        <v>46151.665231481478</v>
      </c>
      <c r="M3430" s="137" t="s">
        <v>364</v>
      </c>
      <c r="N3430" s="137" t="s">
        <v>367</v>
      </c>
      <c r="O3430" s="137" t="s">
        <v>41</v>
      </c>
      <c r="P3430" s="137">
        <v>0</v>
      </c>
      <c r="Q3430" s="137" t="s">
        <v>191</v>
      </c>
      <c r="R3430" s="137" t="s">
        <v>342</v>
      </c>
    </row>
    <row r="3431" spans="1:19" s="137" customFormat="1">
      <c r="A3431" s="137" t="s">
        <v>186</v>
      </c>
      <c r="B3431" s="137" t="s">
        <v>120</v>
      </c>
      <c r="C3431" s="137" t="s">
        <v>186</v>
      </c>
      <c r="D3431" s="137" t="s">
        <v>331</v>
      </c>
      <c r="E3431" s="137">
        <v>32462</v>
      </c>
      <c r="F3431" s="137" t="s">
        <v>5</v>
      </c>
      <c r="G3431" s="137" t="s">
        <v>28</v>
      </c>
      <c r="H3431" s="137" t="s">
        <v>368</v>
      </c>
      <c r="I3431" s="137">
        <v>512070547</v>
      </c>
      <c r="J3431" s="137" t="s">
        <v>180</v>
      </c>
      <c r="K3431" s="21">
        <v>46149.456493055557</v>
      </c>
      <c r="L3431" s="21">
        <v>46152.622303240743</v>
      </c>
      <c r="M3431" s="137" t="s">
        <v>287</v>
      </c>
      <c r="N3431" s="137" t="s">
        <v>287</v>
      </c>
      <c r="O3431" s="137" t="s">
        <v>35</v>
      </c>
      <c r="P3431" s="137">
        <v>0</v>
      </c>
      <c r="Q3431" s="137" t="s">
        <v>191</v>
      </c>
      <c r="R3431" s="137" t="s">
        <v>342</v>
      </c>
      <c r="S3431" s="137" t="s">
        <v>181</v>
      </c>
    </row>
    <row r="3432" spans="1:19" s="137" customFormat="1">
      <c r="A3432" s="137" t="s">
        <v>186</v>
      </c>
      <c r="B3432" s="137" t="s">
        <v>120</v>
      </c>
      <c r="C3432" s="137" t="s">
        <v>186</v>
      </c>
      <c r="D3432" s="137" t="s">
        <v>331</v>
      </c>
      <c r="E3432" s="137">
        <v>32462</v>
      </c>
      <c r="F3432" s="137" t="s">
        <v>5</v>
      </c>
      <c r="G3432" s="137" t="s">
        <v>28</v>
      </c>
      <c r="H3432" s="137" t="s">
        <v>368</v>
      </c>
      <c r="I3432" s="137">
        <v>512070547</v>
      </c>
      <c r="J3432" s="137" t="s">
        <v>180</v>
      </c>
      <c r="K3432" s="21">
        <v>46149.456493055557</v>
      </c>
      <c r="L3432" s="21">
        <v>46152.622303240743</v>
      </c>
      <c r="M3432" s="137" t="s">
        <v>343</v>
      </c>
      <c r="N3432" s="137" t="s">
        <v>288</v>
      </c>
      <c r="O3432" s="137" t="s">
        <v>39</v>
      </c>
      <c r="P3432" s="137">
        <v>0</v>
      </c>
      <c r="Q3432" s="137" t="s">
        <v>191</v>
      </c>
      <c r="R3432" s="137" t="s">
        <v>342</v>
      </c>
      <c r="S3432" s="137" t="s">
        <v>181</v>
      </c>
    </row>
    <row r="3433" spans="1:19" s="137" customFormat="1">
      <c r="A3433" s="137" t="s">
        <v>186</v>
      </c>
      <c r="B3433" s="137" t="s">
        <v>120</v>
      </c>
      <c r="C3433" s="137" t="s">
        <v>186</v>
      </c>
      <c r="D3433" s="137" t="s">
        <v>331</v>
      </c>
      <c r="E3433" s="137">
        <v>32462</v>
      </c>
      <c r="F3433" s="137" t="s">
        <v>5</v>
      </c>
      <c r="G3433" s="137" t="s">
        <v>28</v>
      </c>
      <c r="H3433" s="137" t="s">
        <v>368</v>
      </c>
      <c r="I3433" s="137">
        <v>512070547</v>
      </c>
      <c r="J3433" s="137" t="s">
        <v>180</v>
      </c>
      <c r="K3433" s="21">
        <v>46149.456493055557</v>
      </c>
      <c r="L3433" s="21">
        <v>46152.622303240743</v>
      </c>
      <c r="M3433" s="137" t="s">
        <v>343</v>
      </c>
      <c r="N3433" s="137" t="s">
        <v>193</v>
      </c>
      <c r="O3433" s="137" t="s">
        <v>35</v>
      </c>
      <c r="P3433" s="137">
        <v>0</v>
      </c>
      <c r="Q3433" s="137" t="s">
        <v>191</v>
      </c>
      <c r="R3433" s="137" t="s">
        <v>342</v>
      </c>
      <c r="S3433" s="137" t="s">
        <v>181</v>
      </c>
    </row>
    <row r="3434" spans="1:19" s="137" customFormat="1">
      <c r="A3434" s="137" t="s">
        <v>186</v>
      </c>
      <c r="B3434" s="137" t="s">
        <v>120</v>
      </c>
      <c r="C3434" s="137" t="s">
        <v>186</v>
      </c>
      <c r="D3434" s="137" t="s">
        <v>331</v>
      </c>
      <c r="E3434" s="137">
        <v>32462</v>
      </c>
      <c r="F3434" s="137" t="s">
        <v>5</v>
      </c>
      <c r="G3434" s="137" t="s">
        <v>28</v>
      </c>
      <c r="H3434" s="137" t="s">
        <v>368</v>
      </c>
      <c r="I3434" s="137">
        <v>512070547</v>
      </c>
      <c r="J3434" s="137" t="s">
        <v>180</v>
      </c>
      <c r="K3434" s="21">
        <v>46149.456493055557</v>
      </c>
      <c r="L3434" s="21">
        <v>46152.622303240743</v>
      </c>
      <c r="M3434" s="137" t="s">
        <v>344</v>
      </c>
      <c r="N3434" s="137" t="s">
        <v>345</v>
      </c>
      <c r="O3434" s="137" t="s">
        <v>39</v>
      </c>
      <c r="P3434" s="137">
        <v>0</v>
      </c>
      <c r="Q3434" s="137" t="s">
        <v>191</v>
      </c>
      <c r="R3434" s="137" t="s">
        <v>342</v>
      </c>
      <c r="S3434" s="137" t="s">
        <v>181</v>
      </c>
    </row>
    <row r="3435" spans="1:19" s="137" customFormat="1">
      <c r="A3435" s="137" t="s">
        <v>186</v>
      </c>
      <c r="B3435" s="137" t="s">
        <v>120</v>
      </c>
      <c r="C3435" s="137" t="s">
        <v>186</v>
      </c>
      <c r="D3435" s="137" t="s">
        <v>331</v>
      </c>
      <c r="E3435" s="137">
        <v>32462</v>
      </c>
      <c r="F3435" s="137" t="s">
        <v>5</v>
      </c>
      <c r="G3435" s="137" t="s">
        <v>28</v>
      </c>
      <c r="H3435" s="137" t="s">
        <v>368</v>
      </c>
      <c r="I3435" s="137">
        <v>512070547</v>
      </c>
      <c r="J3435" s="137" t="s">
        <v>180</v>
      </c>
      <c r="K3435" s="21">
        <v>46149.456493055557</v>
      </c>
      <c r="L3435" s="21">
        <v>46152.622303240743</v>
      </c>
      <c r="M3435" s="137" t="s">
        <v>344</v>
      </c>
      <c r="N3435" s="137" t="s">
        <v>346</v>
      </c>
      <c r="O3435" s="137" t="s">
        <v>39</v>
      </c>
      <c r="P3435" s="137">
        <v>0</v>
      </c>
      <c r="Q3435" s="137" t="s">
        <v>191</v>
      </c>
      <c r="R3435" s="137" t="s">
        <v>342</v>
      </c>
      <c r="S3435" s="137" t="s">
        <v>181</v>
      </c>
    </row>
    <row r="3436" spans="1:19" s="137" customFormat="1">
      <c r="A3436" s="137" t="s">
        <v>186</v>
      </c>
      <c r="B3436" s="137" t="s">
        <v>120</v>
      </c>
      <c r="C3436" s="137" t="s">
        <v>186</v>
      </c>
      <c r="D3436" s="137" t="s">
        <v>331</v>
      </c>
      <c r="E3436" s="137">
        <v>32462</v>
      </c>
      <c r="F3436" s="137" t="s">
        <v>5</v>
      </c>
      <c r="G3436" s="137" t="s">
        <v>28</v>
      </c>
      <c r="H3436" s="137" t="s">
        <v>368</v>
      </c>
      <c r="I3436" s="137">
        <v>512070547</v>
      </c>
      <c r="J3436" s="137" t="s">
        <v>180</v>
      </c>
      <c r="K3436" s="21">
        <v>46149.456493055557</v>
      </c>
      <c r="L3436" s="21">
        <v>46152.622303240743</v>
      </c>
      <c r="M3436" s="137" t="s">
        <v>347</v>
      </c>
      <c r="N3436" s="137" t="s">
        <v>348</v>
      </c>
      <c r="O3436" s="137" t="s">
        <v>41</v>
      </c>
      <c r="P3436" s="137">
        <v>0</v>
      </c>
      <c r="Q3436" s="137" t="s">
        <v>191</v>
      </c>
      <c r="R3436" s="137" t="s">
        <v>342</v>
      </c>
      <c r="S3436" s="137" t="s">
        <v>181</v>
      </c>
    </row>
    <row r="3437" spans="1:19" s="137" customFormat="1">
      <c r="A3437" s="137" t="s">
        <v>186</v>
      </c>
      <c r="B3437" s="137" t="s">
        <v>120</v>
      </c>
      <c r="C3437" s="137" t="s">
        <v>186</v>
      </c>
      <c r="D3437" s="137" t="s">
        <v>331</v>
      </c>
      <c r="E3437" s="137">
        <v>32462</v>
      </c>
      <c r="F3437" s="137" t="s">
        <v>5</v>
      </c>
      <c r="G3437" s="137" t="s">
        <v>28</v>
      </c>
      <c r="H3437" s="137" t="s">
        <v>368</v>
      </c>
      <c r="I3437" s="137">
        <v>512070547</v>
      </c>
      <c r="J3437" s="137" t="s">
        <v>180</v>
      </c>
      <c r="K3437" s="21">
        <v>46149.456493055557</v>
      </c>
      <c r="L3437" s="21">
        <v>46152.622303240743</v>
      </c>
      <c r="M3437" s="137" t="s">
        <v>347</v>
      </c>
      <c r="N3437" s="137" t="s">
        <v>349</v>
      </c>
      <c r="O3437" s="137" t="s">
        <v>39</v>
      </c>
      <c r="P3437" s="137">
        <v>0</v>
      </c>
      <c r="Q3437" s="137" t="s">
        <v>191</v>
      </c>
      <c r="R3437" s="137" t="s">
        <v>342</v>
      </c>
      <c r="S3437" s="137" t="s">
        <v>181</v>
      </c>
    </row>
    <row r="3438" spans="1:19" s="137" customFormat="1">
      <c r="A3438" s="137" t="s">
        <v>186</v>
      </c>
      <c r="B3438" s="137" t="s">
        <v>120</v>
      </c>
      <c r="C3438" s="137" t="s">
        <v>186</v>
      </c>
      <c r="D3438" s="137" t="s">
        <v>331</v>
      </c>
      <c r="E3438" s="137">
        <v>32462</v>
      </c>
      <c r="F3438" s="137" t="s">
        <v>5</v>
      </c>
      <c r="G3438" s="137" t="s">
        <v>28</v>
      </c>
      <c r="H3438" s="137" t="s">
        <v>368</v>
      </c>
      <c r="I3438" s="137">
        <v>512070547</v>
      </c>
      <c r="J3438" s="137" t="s">
        <v>180</v>
      </c>
      <c r="K3438" s="21">
        <v>46149.456493055557</v>
      </c>
      <c r="L3438" s="21">
        <v>46152.622303240743</v>
      </c>
      <c r="M3438" s="137" t="s">
        <v>347</v>
      </c>
      <c r="N3438" s="137" t="s">
        <v>329</v>
      </c>
      <c r="O3438" s="137" t="s">
        <v>35</v>
      </c>
      <c r="P3438" s="137">
        <v>0</v>
      </c>
      <c r="Q3438" s="137" t="s">
        <v>191</v>
      </c>
      <c r="R3438" s="137" t="s">
        <v>342</v>
      </c>
      <c r="S3438" s="137" t="s">
        <v>181</v>
      </c>
    </row>
    <row r="3439" spans="1:19" s="137" customFormat="1">
      <c r="A3439" s="137" t="s">
        <v>186</v>
      </c>
      <c r="B3439" s="137" t="s">
        <v>120</v>
      </c>
      <c r="C3439" s="137" t="s">
        <v>186</v>
      </c>
      <c r="D3439" s="137" t="s">
        <v>331</v>
      </c>
      <c r="E3439" s="137">
        <v>32462</v>
      </c>
      <c r="F3439" s="137" t="s">
        <v>5</v>
      </c>
      <c r="G3439" s="137" t="s">
        <v>28</v>
      </c>
      <c r="H3439" s="137" t="s">
        <v>368</v>
      </c>
      <c r="I3439" s="137">
        <v>512070547</v>
      </c>
      <c r="J3439" s="137" t="s">
        <v>180</v>
      </c>
      <c r="K3439" s="21">
        <v>46149.456493055557</v>
      </c>
      <c r="L3439" s="21">
        <v>46152.622303240743</v>
      </c>
      <c r="M3439" s="137" t="s">
        <v>347</v>
      </c>
      <c r="N3439" s="137" t="s">
        <v>194</v>
      </c>
      <c r="O3439" s="137" t="s">
        <v>41</v>
      </c>
      <c r="P3439" s="137">
        <v>0</v>
      </c>
      <c r="Q3439" s="137" t="s">
        <v>191</v>
      </c>
      <c r="R3439" s="137" t="s">
        <v>342</v>
      </c>
      <c r="S3439" s="137" t="s">
        <v>181</v>
      </c>
    </row>
    <row r="3440" spans="1:19" s="137" customFormat="1">
      <c r="A3440" s="137" t="s">
        <v>186</v>
      </c>
      <c r="B3440" s="137" t="s">
        <v>120</v>
      </c>
      <c r="C3440" s="137" t="s">
        <v>186</v>
      </c>
      <c r="D3440" s="137" t="s">
        <v>331</v>
      </c>
      <c r="E3440" s="137">
        <v>32462</v>
      </c>
      <c r="F3440" s="137" t="s">
        <v>5</v>
      </c>
      <c r="G3440" s="137" t="s">
        <v>28</v>
      </c>
      <c r="H3440" s="137" t="s">
        <v>368</v>
      </c>
      <c r="I3440" s="137">
        <v>512070547</v>
      </c>
      <c r="J3440" s="137" t="s">
        <v>180</v>
      </c>
      <c r="K3440" s="21">
        <v>46149.456493055557</v>
      </c>
      <c r="L3440" s="21">
        <v>46152.622303240743</v>
      </c>
      <c r="M3440" s="137" t="s">
        <v>347</v>
      </c>
      <c r="N3440" s="137" t="s">
        <v>350</v>
      </c>
      <c r="O3440" s="137" t="s">
        <v>39</v>
      </c>
      <c r="P3440" s="137">
        <v>0</v>
      </c>
      <c r="Q3440" s="137" t="s">
        <v>191</v>
      </c>
      <c r="R3440" s="137" t="s">
        <v>342</v>
      </c>
      <c r="S3440" s="137" t="s">
        <v>181</v>
      </c>
    </row>
    <row r="3441" spans="1:19" s="137" customFormat="1">
      <c r="A3441" s="137" t="s">
        <v>186</v>
      </c>
      <c r="B3441" s="137" t="s">
        <v>120</v>
      </c>
      <c r="C3441" s="137" t="s">
        <v>186</v>
      </c>
      <c r="D3441" s="137" t="s">
        <v>331</v>
      </c>
      <c r="E3441" s="137">
        <v>32462</v>
      </c>
      <c r="F3441" s="137" t="s">
        <v>5</v>
      </c>
      <c r="G3441" s="137" t="s">
        <v>28</v>
      </c>
      <c r="H3441" s="137" t="s">
        <v>368</v>
      </c>
      <c r="I3441" s="137">
        <v>512070547</v>
      </c>
      <c r="J3441" s="137" t="s">
        <v>180</v>
      </c>
      <c r="K3441" s="21">
        <v>46149.456493055557</v>
      </c>
      <c r="L3441" s="21">
        <v>46152.622303240743</v>
      </c>
      <c r="M3441" s="137" t="s">
        <v>347</v>
      </c>
      <c r="N3441" s="137" t="s">
        <v>195</v>
      </c>
      <c r="O3441" s="137" t="s">
        <v>41</v>
      </c>
      <c r="P3441" s="137">
        <v>0</v>
      </c>
      <c r="Q3441" s="137" t="s">
        <v>191</v>
      </c>
      <c r="R3441" s="137" t="s">
        <v>342</v>
      </c>
      <c r="S3441" s="137" t="s">
        <v>181</v>
      </c>
    </row>
    <row r="3442" spans="1:19" s="137" customFormat="1">
      <c r="A3442" s="137" t="s">
        <v>186</v>
      </c>
      <c r="B3442" s="137" t="s">
        <v>120</v>
      </c>
      <c r="C3442" s="137" t="s">
        <v>186</v>
      </c>
      <c r="D3442" s="137" t="s">
        <v>331</v>
      </c>
      <c r="E3442" s="137">
        <v>32462</v>
      </c>
      <c r="F3442" s="137" t="s">
        <v>5</v>
      </c>
      <c r="G3442" s="137" t="s">
        <v>28</v>
      </c>
      <c r="H3442" s="137" t="s">
        <v>368</v>
      </c>
      <c r="I3442" s="137">
        <v>512070547</v>
      </c>
      <c r="J3442" s="137" t="s">
        <v>180</v>
      </c>
      <c r="K3442" s="21">
        <v>46149.456493055557</v>
      </c>
      <c r="L3442" s="21">
        <v>46152.622303240743</v>
      </c>
      <c r="M3442" s="137" t="s">
        <v>347</v>
      </c>
      <c r="N3442" s="137" t="s">
        <v>351</v>
      </c>
      <c r="O3442" s="137" t="s">
        <v>35</v>
      </c>
      <c r="P3442" s="137">
        <v>0</v>
      </c>
      <c r="Q3442" s="137" t="s">
        <v>191</v>
      </c>
      <c r="R3442" s="137" t="s">
        <v>342</v>
      </c>
      <c r="S3442" s="137" t="s">
        <v>181</v>
      </c>
    </row>
    <row r="3443" spans="1:19" s="137" customFormat="1">
      <c r="A3443" s="137" t="s">
        <v>186</v>
      </c>
      <c r="B3443" s="137" t="s">
        <v>120</v>
      </c>
      <c r="C3443" s="137" t="s">
        <v>186</v>
      </c>
      <c r="D3443" s="137" t="s">
        <v>331</v>
      </c>
      <c r="E3443" s="137">
        <v>32462</v>
      </c>
      <c r="F3443" s="137" t="s">
        <v>5</v>
      </c>
      <c r="G3443" s="137" t="s">
        <v>28</v>
      </c>
      <c r="H3443" s="137" t="s">
        <v>368</v>
      </c>
      <c r="I3443" s="137">
        <v>512070547</v>
      </c>
      <c r="J3443" s="137" t="s">
        <v>180</v>
      </c>
      <c r="K3443" s="21">
        <v>46149.456493055557</v>
      </c>
      <c r="L3443" s="21">
        <v>46152.622303240743</v>
      </c>
      <c r="M3443" s="137" t="s">
        <v>347</v>
      </c>
      <c r="N3443" s="137" t="s">
        <v>196</v>
      </c>
      <c r="O3443" s="137" t="s">
        <v>41</v>
      </c>
      <c r="P3443" s="137">
        <v>0</v>
      </c>
      <c r="Q3443" s="137" t="s">
        <v>191</v>
      </c>
      <c r="R3443" s="137" t="s">
        <v>342</v>
      </c>
      <c r="S3443" s="137" t="s">
        <v>181</v>
      </c>
    </row>
    <row r="3444" spans="1:19" s="137" customFormat="1">
      <c r="A3444" s="137" t="s">
        <v>186</v>
      </c>
      <c r="B3444" s="137" t="s">
        <v>120</v>
      </c>
      <c r="C3444" s="137" t="s">
        <v>186</v>
      </c>
      <c r="D3444" s="137" t="s">
        <v>331</v>
      </c>
      <c r="E3444" s="137">
        <v>32462</v>
      </c>
      <c r="F3444" s="137" t="s">
        <v>5</v>
      </c>
      <c r="G3444" s="137" t="s">
        <v>28</v>
      </c>
      <c r="H3444" s="137" t="s">
        <v>368</v>
      </c>
      <c r="I3444" s="137">
        <v>512070547</v>
      </c>
      <c r="J3444" s="137" t="s">
        <v>180</v>
      </c>
      <c r="K3444" s="21">
        <v>46149.456493055557</v>
      </c>
      <c r="L3444" s="21">
        <v>46152.622303240743</v>
      </c>
      <c r="M3444" s="137" t="s">
        <v>352</v>
      </c>
      <c r="N3444" s="137" t="s">
        <v>352</v>
      </c>
      <c r="O3444" s="137" t="s">
        <v>35</v>
      </c>
      <c r="P3444" s="137">
        <v>0</v>
      </c>
      <c r="Q3444" s="137" t="s">
        <v>191</v>
      </c>
      <c r="R3444" s="137" t="s">
        <v>342</v>
      </c>
      <c r="S3444" s="137" t="s">
        <v>181</v>
      </c>
    </row>
    <row r="3445" spans="1:19" s="137" customFormat="1">
      <c r="A3445" s="137" t="s">
        <v>186</v>
      </c>
      <c r="B3445" s="137" t="s">
        <v>120</v>
      </c>
      <c r="C3445" s="137" t="s">
        <v>186</v>
      </c>
      <c r="D3445" s="137" t="s">
        <v>331</v>
      </c>
      <c r="E3445" s="137">
        <v>32462</v>
      </c>
      <c r="F3445" s="137" t="s">
        <v>5</v>
      </c>
      <c r="G3445" s="137" t="s">
        <v>28</v>
      </c>
      <c r="H3445" s="137" t="s">
        <v>368</v>
      </c>
      <c r="I3445" s="137">
        <v>512070547</v>
      </c>
      <c r="J3445" s="137" t="s">
        <v>180</v>
      </c>
      <c r="K3445" s="21">
        <v>46149.456493055557</v>
      </c>
      <c r="L3445" s="21">
        <v>46152.622303240743</v>
      </c>
      <c r="M3445" s="137" t="s">
        <v>353</v>
      </c>
      <c r="N3445" s="137" t="s">
        <v>197</v>
      </c>
      <c r="O3445" s="137" t="s">
        <v>41</v>
      </c>
      <c r="P3445" s="137">
        <v>0</v>
      </c>
      <c r="Q3445" s="137" t="s">
        <v>191</v>
      </c>
      <c r="R3445" s="137" t="s">
        <v>342</v>
      </c>
      <c r="S3445" s="137" t="s">
        <v>181</v>
      </c>
    </row>
    <row r="3446" spans="1:19" s="137" customFormat="1">
      <c r="A3446" s="137" t="s">
        <v>186</v>
      </c>
      <c r="B3446" s="137" t="s">
        <v>120</v>
      </c>
      <c r="C3446" s="137" t="s">
        <v>186</v>
      </c>
      <c r="D3446" s="137" t="s">
        <v>331</v>
      </c>
      <c r="E3446" s="137">
        <v>32462</v>
      </c>
      <c r="F3446" s="137" t="s">
        <v>5</v>
      </c>
      <c r="G3446" s="137" t="s">
        <v>28</v>
      </c>
      <c r="H3446" s="137" t="s">
        <v>368</v>
      </c>
      <c r="I3446" s="137">
        <v>512070547</v>
      </c>
      <c r="J3446" s="137" t="s">
        <v>180</v>
      </c>
      <c r="K3446" s="21">
        <v>46149.456493055557</v>
      </c>
      <c r="L3446" s="21">
        <v>46152.622303240743</v>
      </c>
      <c r="M3446" s="137" t="s">
        <v>353</v>
      </c>
      <c r="N3446" s="137" t="s">
        <v>330</v>
      </c>
      <c r="O3446" s="137" t="s">
        <v>41</v>
      </c>
      <c r="P3446" s="137">
        <v>0</v>
      </c>
      <c r="Q3446" s="137" t="s">
        <v>191</v>
      </c>
      <c r="R3446" s="137" t="s">
        <v>342</v>
      </c>
      <c r="S3446" s="137" t="s">
        <v>181</v>
      </c>
    </row>
    <row r="3447" spans="1:19" s="137" customFormat="1">
      <c r="A3447" s="137" t="s">
        <v>186</v>
      </c>
      <c r="B3447" s="137" t="s">
        <v>120</v>
      </c>
      <c r="C3447" s="137" t="s">
        <v>186</v>
      </c>
      <c r="D3447" s="137" t="s">
        <v>331</v>
      </c>
      <c r="E3447" s="137">
        <v>32462</v>
      </c>
      <c r="F3447" s="137" t="s">
        <v>5</v>
      </c>
      <c r="G3447" s="137" t="s">
        <v>28</v>
      </c>
      <c r="H3447" s="137" t="s">
        <v>368</v>
      </c>
      <c r="I3447" s="137">
        <v>512070547</v>
      </c>
      <c r="J3447" s="137" t="s">
        <v>180</v>
      </c>
      <c r="K3447" s="21">
        <v>46149.456493055557</v>
      </c>
      <c r="L3447" s="21">
        <v>46152.622303240743</v>
      </c>
      <c r="M3447" s="137" t="s">
        <v>353</v>
      </c>
      <c r="N3447" s="137" t="s">
        <v>354</v>
      </c>
      <c r="O3447" s="137" t="s">
        <v>39</v>
      </c>
      <c r="P3447" s="137">
        <v>0</v>
      </c>
      <c r="Q3447" s="137" t="s">
        <v>191</v>
      </c>
      <c r="R3447" s="137" t="s">
        <v>342</v>
      </c>
      <c r="S3447" s="137" t="s">
        <v>181</v>
      </c>
    </row>
    <row r="3448" spans="1:19" s="137" customFormat="1">
      <c r="A3448" s="137" t="s">
        <v>186</v>
      </c>
      <c r="B3448" s="137" t="s">
        <v>120</v>
      </c>
      <c r="C3448" s="137" t="s">
        <v>186</v>
      </c>
      <c r="D3448" s="137" t="s">
        <v>331</v>
      </c>
      <c r="E3448" s="137">
        <v>32462</v>
      </c>
      <c r="F3448" s="137" t="s">
        <v>5</v>
      </c>
      <c r="G3448" s="137" t="s">
        <v>28</v>
      </c>
      <c r="H3448" s="137" t="s">
        <v>368</v>
      </c>
      <c r="I3448" s="137">
        <v>512070547</v>
      </c>
      <c r="J3448" s="137" t="s">
        <v>180</v>
      </c>
      <c r="K3448" s="21">
        <v>46149.456493055557</v>
      </c>
      <c r="L3448" s="21">
        <v>46152.622303240743</v>
      </c>
      <c r="M3448" s="137" t="s">
        <v>353</v>
      </c>
      <c r="N3448" s="137" t="s">
        <v>355</v>
      </c>
      <c r="O3448" s="137" t="s">
        <v>35</v>
      </c>
      <c r="P3448" s="137">
        <v>0</v>
      </c>
      <c r="Q3448" s="137" t="s">
        <v>191</v>
      </c>
      <c r="R3448" s="137" t="s">
        <v>342</v>
      </c>
      <c r="S3448" s="137" t="s">
        <v>181</v>
      </c>
    </row>
    <row r="3449" spans="1:19" s="137" customFormat="1">
      <c r="A3449" s="137" t="s">
        <v>186</v>
      </c>
      <c r="B3449" s="137" t="s">
        <v>120</v>
      </c>
      <c r="C3449" s="137" t="s">
        <v>186</v>
      </c>
      <c r="D3449" s="137" t="s">
        <v>331</v>
      </c>
      <c r="E3449" s="137">
        <v>32462</v>
      </c>
      <c r="F3449" s="137" t="s">
        <v>5</v>
      </c>
      <c r="G3449" s="137" t="s">
        <v>28</v>
      </c>
      <c r="H3449" s="137" t="s">
        <v>368</v>
      </c>
      <c r="I3449" s="137">
        <v>512070547</v>
      </c>
      <c r="J3449" s="137" t="s">
        <v>180</v>
      </c>
      <c r="K3449" s="21">
        <v>46149.456493055557</v>
      </c>
      <c r="L3449" s="21">
        <v>46152.622303240743</v>
      </c>
      <c r="M3449" s="137" t="s">
        <v>353</v>
      </c>
      <c r="N3449" s="137" t="s">
        <v>356</v>
      </c>
      <c r="O3449" s="137" t="s">
        <v>39</v>
      </c>
      <c r="P3449" s="137">
        <v>0</v>
      </c>
      <c r="Q3449" s="137" t="s">
        <v>191</v>
      </c>
      <c r="R3449" s="137" t="s">
        <v>342</v>
      </c>
      <c r="S3449" s="137" t="s">
        <v>181</v>
      </c>
    </row>
    <row r="3450" spans="1:19" s="137" customFormat="1">
      <c r="A3450" s="137" t="s">
        <v>186</v>
      </c>
      <c r="B3450" s="137" t="s">
        <v>120</v>
      </c>
      <c r="C3450" s="137" t="s">
        <v>186</v>
      </c>
      <c r="D3450" s="137" t="s">
        <v>331</v>
      </c>
      <c r="E3450" s="137">
        <v>32462</v>
      </c>
      <c r="F3450" s="137" t="s">
        <v>5</v>
      </c>
      <c r="G3450" s="137" t="s">
        <v>28</v>
      </c>
      <c r="H3450" s="137" t="s">
        <v>368</v>
      </c>
      <c r="I3450" s="137">
        <v>512070547</v>
      </c>
      <c r="J3450" s="137" t="s">
        <v>180</v>
      </c>
      <c r="K3450" s="21">
        <v>46149.456493055557</v>
      </c>
      <c r="L3450" s="21">
        <v>46152.622303240743</v>
      </c>
      <c r="M3450" s="137" t="s">
        <v>353</v>
      </c>
      <c r="N3450" s="137" t="s">
        <v>357</v>
      </c>
      <c r="O3450" s="137" t="s">
        <v>39</v>
      </c>
      <c r="P3450" s="137">
        <v>0</v>
      </c>
      <c r="Q3450" s="137" t="s">
        <v>191</v>
      </c>
      <c r="R3450" s="137" t="s">
        <v>342</v>
      </c>
      <c r="S3450" s="137" t="s">
        <v>181</v>
      </c>
    </row>
    <row r="3451" spans="1:19" s="137" customFormat="1">
      <c r="A3451" s="137" t="s">
        <v>186</v>
      </c>
      <c r="B3451" s="137" t="s">
        <v>120</v>
      </c>
      <c r="C3451" s="137" t="s">
        <v>186</v>
      </c>
      <c r="D3451" s="137" t="s">
        <v>331</v>
      </c>
      <c r="E3451" s="137">
        <v>32462</v>
      </c>
      <c r="F3451" s="137" t="s">
        <v>5</v>
      </c>
      <c r="G3451" s="137" t="s">
        <v>28</v>
      </c>
      <c r="H3451" s="137" t="s">
        <v>368</v>
      </c>
      <c r="I3451" s="137">
        <v>512070547</v>
      </c>
      <c r="J3451" s="137" t="s">
        <v>180</v>
      </c>
      <c r="K3451" s="21">
        <v>46149.456493055557</v>
      </c>
      <c r="L3451" s="21">
        <v>46152.622303240743</v>
      </c>
      <c r="M3451" s="137" t="s">
        <v>358</v>
      </c>
      <c r="N3451" s="137" t="s">
        <v>359</v>
      </c>
      <c r="O3451" s="137" t="s">
        <v>39</v>
      </c>
      <c r="P3451" s="137">
        <v>0</v>
      </c>
      <c r="Q3451" s="137" t="s">
        <v>191</v>
      </c>
      <c r="R3451" s="137" t="s">
        <v>342</v>
      </c>
      <c r="S3451" s="137" t="s">
        <v>181</v>
      </c>
    </row>
    <row r="3452" spans="1:19" s="137" customFormat="1">
      <c r="A3452" s="137" t="s">
        <v>186</v>
      </c>
      <c r="B3452" s="137" t="s">
        <v>120</v>
      </c>
      <c r="C3452" s="137" t="s">
        <v>186</v>
      </c>
      <c r="D3452" s="137" t="s">
        <v>331</v>
      </c>
      <c r="E3452" s="137">
        <v>32462</v>
      </c>
      <c r="F3452" s="137" t="s">
        <v>5</v>
      </c>
      <c r="G3452" s="137" t="s">
        <v>28</v>
      </c>
      <c r="H3452" s="137" t="s">
        <v>368</v>
      </c>
      <c r="I3452" s="137">
        <v>512070547</v>
      </c>
      <c r="J3452" s="137" t="s">
        <v>180</v>
      </c>
      <c r="K3452" s="21">
        <v>46149.456493055557</v>
      </c>
      <c r="L3452" s="21">
        <v>46152.622303240743</v>
      </c>
      <c r="M3452" s="137" t="s">
        <v>358</v>
      </c>
      <c r="N3452" s="137" t="s">
        <v>360</v>
      </c>
      <c r="O3452" s="137" t="s">
        <v>35</v>
      </c>
      <c r="P3452" s="137">
        <v>0</v>
      </c>
      <c r="Q3452" s="137" t="s">
        <v>191</v>
      </c>
      <c r="R3452" s="137" t="s">
        <v>342</v>
      </c>
      <c r="S3452" s="137" t="s">
        <v>181</v>
      </c>
    </row>
    <row r="3453" spans="1:19" s="137" customFormat="1">
      <c r="A3453" s="137" t="s">
        <v>186</v>
      </c>
      <c r="B3453" s="137" t="s">
        <v>120</v>
      </c>
      <c r="C3453" s="137" t="s">
        <v>186</v>
      </c>
      <c r="D3453" s="137" t="s">
        <v>331</v>
      </c>
      <c r="E3453" s="137">
        <v>32462</v>
      </c>
      <c r="F3453" s="137" t="s">
        <v>5</v>
      </c>
      <c r="G3453" s="137" t="s">
        <v>28</v>
      </c>
      <c r="H3453" s="137" t="s">
        <v>368</v>
      </c>
      <c r="I3453" s="137">
        <v>512070547</v>
      </c>
      <c r="J3453" s="137" t="s">
        <v>180</v>
      </c>
      <c r="K3453" s="21">
        <v>46149.456493055557</v>
      </c>
      <c r="L3453" s="21">
        <v>46152.622303240743</v>
      </c>
      <c r="M3453" s="137" t="s">
        <v>358</v>
      </c>
      <c r="N3453" s="137" t="s">
        <v>361</v>
      </c>
      <c r="O3453" s="137" t="s">
        <v>41</v>
      </c>
      <c r="P3453" s="137">
        <v>0</v>
      </c>
      <c r="Q3453" s="137" t="s">
        <v>191</v>
      </c>
      <c r="R3453" s="137" t="s">
        <v>342</v>
      </c>
      <c r="S3453" s="137" t="s">
        <v>181</v>
      </c>
    </row>
    <row r="3454" spans="1:19" s="137" customFormat="1">
      <c r="A3454" s="137" t="s">
        <v>186</v>
      </c>
      <c r="B3454" s="137" t="s">
        <v>120</v>
      </c>
      <c r="C3454" s="137" t="s">
        <v>186</v>
      </c>
      <c r="D3454" s="137" t="s">
        <v>331</v>
      </c>
      <c r="E3454" s="137">
        <v>32462</v>
      </c>
      <c r="F3454" s="137" t="s">
        <v>5</v>
      </c>
      <c r="G3454" s="137" t="s">
        <v>28</v>
      </c>
      <c r="H3454" s="137" t="s">
        <v>368</v>
      </c>
      <c r="I3454" s="137">
        <v>512070547</v>
      </c>
      <c r="J3454" s="137" t="s">
        <v>180</v>
      </c>
      <c r="K3454" s="21">
        <v>46149.456493055557</v>
      </c>
      <c r="L3454" s="21">
        <v>46152.622303240743</v>
      </c>
      <c r="M3454" s="137" t="s">
        <v>362</v>
      </c>
      <c r="N3454" s="137" t="s">
        <v>363</v>
      </c>
      <c r="O3454" s="137" t="s">
        <v>37</v>
      </c>
      <c r="P3454" s="137">
        <v>0</v>
      </c>
      <c r="Q3454" s="137" t="s">
        <v>191</v>
      </c>
      <c r="R3454" s="137" t="s">
        <v>342</v>
      </c>
      <c r="S3454" s="137" t="s">
        <v>181</v>
      </c>
    </row>
    <row r="3455" spans="1:19" s="137" customFormat="1">
      <c r="A3455" s="137" t="s">
        <v>186</v>
      </c>
      <c r="B3455" s="137" t="s">
        <v>120</v>
      </c>
      <c r="C3455" s="137" t="s">
        <v>186</v>
      </c>
      <c r="D3455" s="137" t="s">
        <v>331</v>
      </c>
      <c r="E3455" s="137">
        <v>32462</v>
      </c>
      <c r="F3455" s="137" t="s">
        <v>5</v>
      </c>
      <c r="G3455" s="137" t="s">
        <v>28</v>
      </c>
      <c r="H3455" s="137" t="s">
        <v>368</v>
      </c>
      <c r="I3455" s="137">
        <v>512070547</v>
      </c>
      <c r="J3455" s="137" t="s">
        <v>180</v>
      </c>
      <c r="K3455" s="21">
        <v>46149.456493055557</v>
      </c>
      <c r="L3455" s="21">
        <v>46152.622303240743</v>
      </c>
      <c r="M3455" s="137" t="s">
        <v>364</v>
      </c>
      <c r="N3455" s="137" t="s">
        <v>365</v>
      </c>
      <c r="O3455" s="137" t="s">
        <v>35</v>
      </c>
      <c r="P3455" s="137">
        <v>0</v>
      </c>
      <c r="Q3455" s="137" t="s">
        <v>191</v>
      </c>
      <c r="R3455" s="137" t="s">
        <v>342</v>
      </c>
      <c r="S3455" s="137" t="s">
        <v>181</v>
      </c>
    </row>
    <row r="3456" spans="1:19" s="137" customFormat="1">
      <c r="A3456" s="137" t="s">
        <v>186</v>
      </c>
      <c r="B3456" s="137" t="s">
        <v>120</v>
      </c>
      <c r="C3456" s="137" t="s">
        <v>186</v>
      </c>
      <c r="D3456" s="137" t="s">
        <v>331</v>
      </c>
      <c r="E3456" s="137">
        <v>32462</v>
      </c>
      <c r="F3456" s="137" t="s">
        <v>5</v>
      </c>
      <c r="G3456" s="137" t="s">
        <v>28</v>
      </c>
      <c r="H3456" s="137" t="s">
        <v>368</v>
      </c>
      <c r="I3456" s="137">
        <v>512070547</v>
      </c>
      <c r="J3456" s="137" t="s">
        <v>180</v>
      </c>
      <c r="K3456" s="21">
        <v>46149.456493055557</v>
      </c>
      <c r="L3456" s="21">
        <v>46152.622303240743</v>
      </c>
      <c r="M3456" s="137" t="s">
        <v>364</v>
      </c>
      <c r="N3456" s="137" t="s">
        <v>366</v>
      </c>
      <c r="O3456" s="137" t="s">
        <v>35</v>
      </c>
      <c r="P3456" s="137">
        <v>0</v>
      </c>
      <c r="Q3456" s="137" t="s">
        <v>191</v>
      </c>
      <c r="R3456" s="137" t="s">
        <v>342</v>
      </c>
      <c r="S3456" s="137" t="s">
        <v>181</v>
      </c>
    </row>
    <row r="3457" spans="1:19" s="137" customFormat="1">
      <c r="A3457" s="137" t="s">
        <v>186</v>
      </c>
      <c r="B3457" s="137" t="s">
        <v>120</v>
      </c>
      <c r="C3457" s="137" t="s">
        <v>186</v>
      </c>
      <c r="D3457" s="137" t="s">
        <v>331</v>
      </c>
      <c r="E3457" s="137">
        <v>32462</v>
      </c>
      <c r="F3457" s="137" t="s">
        <v>5</v>
      </c>
      <c r="G3457" s="137" t="s">
        <v>28</v>
      </c>
      <c r="H3457" s="137" t="s">
        <v>368</v>
      </c>
      <c r="I3457" s="137">
        <v>512070547</v>
      </c>
      <c r="J3457" s="137" t="s">
        <v>180</v>
      </c>
      <c r="K3457" s="21">
        <v>46149.456493055557</v>
      </c>
      <c r="L3457" s="21">
        <v>46152.622303240743</v>
      </c>
      <c r="M3457" s="137" t="s">
        <v>364</v>
      </c>
      <c r="N3457" s="137" t="s">
        <v>367</v>
      </c>
      <c r="O3457" s="137" t="s">
        <v>41</v>
      </c>
      <c r="P3457" s="137">
        <v>0</v>
      </c>
      <c r="Q3457" s="137" t="s">
        <v>191</v>
      </c>
      <c r="R3457" s="137" t="s">
        <v>342</v>
      </c>
      <c r="S3457" s="137" t="s">
        <v>181</v>
      </c>
    </row>
    <row r="3458" spans="1:19" s="137" customFormat="1">
      <c r="A3458" s="137" t="s">
        <v>186</v>
      </c>
      <c r="B3458" s="137" t="s">
        <v>120</v>
      </c>
      <c r="C3458" s="137" t="s">
        <v>186</v>
      </c>
      <c r="D3458" s="137" t="s">
        <v>303</v>
      </c>
      <c r="E3458" s="137">
        <v>33270</v>
      </c>
      <c r="F3458" s="137" t="s">
        <v>5</v>
      </c>
      <c r="G3458" s="137" t="s">
        <v>28</v>
      </c>
      <c r="H3458" s="137" t="s">
        <v>368</v>
      </c>
      <c r="I3458" s="137">
        <v>512112283</v>
      </c>
      <c r="J3458" s="137" t="s">
        <v>180</v>
      </c>
      <c r="K3458" s="21">
        <v>46149.870185185187</v>
      </c>
      <c r="L3458" s="21">
        <v>46152.659907407404</v>
      </c>
      <c r="M3458" s="137" t="s">
        <v>287</v>
      </c>
      <c r="N3458" s="137" t="s">
        <v>287</v>
      </c>
      <c r="O3458" s="137" t="s">
        <v>35</v>
      </c>
      <c r="P3458" s="137">
        <v>0</v>
      </c>
      <c r="Q3458" s="137" t="s">
        <v>191</v>
      </c>
      <c r="R3458" s="137" t="s">
        <v>342</v>
      </c>
      <c r="S3458" s="137" t="s">
        <v>181</v>
      </c>
    </row>
    <row r="3459" spans="1:19" s="137" customFormat="1">
      <c r="A3459" s="137" t="s">
        <v>186</v>
      </c>
      <c r="B3459" s="137" t="s">
        <v>120</v>
      </c>
      <c r="C3459" s="137" t="s">
        <v>186</v>
      </c>
      <c r="D3459" s="137" t="s">
        <v>303</v>
      </c>
      <c r="E3459" s="137">
        <v>33270</v>
      </c>
      <c r="F3459" s="137" t="s">
        <v>5</v>
      </c>
      <c r="G3459" s="137" t="s">
        <v>28</v>
      </c>
      <c r="H3459" s="137" t="s">
        <v>368</v>
      </c>
      <c r="I3459" s="137">
        <v>512112283</v>
      </c>
      <c r="J3459" s="137" t="s">
        <v>180</v>
      </c>
      <c r="K3459" s="21">
        <v>46149.870185185187</v>
      </c>
      <c r="L3459" s="21">
        <v>46152.659907407404</v>
      </c>
      <c r="M3459" s="137" t="s">
        <v>343</v>
      </c>
      <c r="N3459" s="137" t="s">
        <v>288</v>
      </c>
      <c r="O3459" s="137" t="s">
        <v>39</v>
      </c>
      <c r="P3459" s="137">
        <v>0</v>
      </c>
      <c r="Q3459" s="137" t="s">
        <v>191</v>
      </c>
      <c r="R3459" s="137" t="s">
        <v>342</v>
      </c>
      <c r="S3459" s="137" t="s">
        <v>181</v>
      </c>
    </row>
    <row r="3460" spans="1:19" s="137" customFormat="1">
      <c r="A3460" s="137" t="s">
        <v>186</v>
      </c>
      <c r="B3460" s="137" t="s">
        <v>120</v>
      </c>
      <c r="C3460" s="137" t="s">
        <v>186</v>
      </c>
      <c r="D3460" s="137" t="s">
        <v>303</v>
      </c>
      <c r="E3460" s="137">
        <v>33270</v>
      </c>
      <c r="F3460" s="137" t="s">
        <v>5</v>
      </c>
      <c r="G3460" s="137" t="s">
        <v>28</v>
      </c>
      <c r="H3460" s="137" t="s">
        <v>368</v>
      </c>
      <c r="I3460" s="137">
        <v>512112283</v>
      </c>
      <c r="J3460" s="137" t="s">
        <v>180</v>
      </c>
      <c r="K3460" s="21">
        <v>46149.870185185187</v>
      </c>
      <c r="L3460" s="21">
        <v>46152.659907407404</v>
      </c>
      <c r="M3460" s="137" t="s">
        <v>343</v>
      </c>
      <c r="N3460" s="137" t="s">
        <v>193</v>
      </c>
      <c r="O3460" s="137" t="s">
        <v>35</v>
      </c>
      <c r="P3460" s="137">
        <v>0</v>
      </c>
      <c r="Q3460" s="137" t="s">
        <v>191</v>
      </c>
      <c r="R3460" s="137" t="s">
        <v>342</v>
      </c>
      <c r="S3460" s="137" t="s">
        <v>181</v>
      </c>
    </row>
    <row r="3461" spans="1:19" s="137" customFormat="1">
      <c r="A3461" s="137" t="s">
        <v>186</v>
      </c>
      <c r="B3461" s="137" t="s">
        <v>120</v>
      </c>
      <c r="C3461" s="137" t="s">
        <v>186</v>
      </c>
      <c r="D3461" s="137" t="s">
        <v>303</v>
      </c>
      <c r="E3461" s="137">
        <v>33270</v>
      </c>
      <c r="F3461" s="137" t="s">
        <v>5</v>
      </c>
      <c r="G3461" s="137" t="s">
        <v>28</v>
      </c>
      <c r="H3461" s="137" t="s">
        <v>368</v>
      </c>
      <c r="I3461" s="137">
        <v>512112283</v>
      </c>
      <c r="J3461" s="137" t="s">
        <v>180</v>
      </c>
      <c r="K3461" s="21">
        <v>46149.870185185187</v>
      </c>
      <c r="L3461" s="21">
        <v>46152.659907407404</v>
      </c>
      <c r="M3461" s="137" t="s">
        <v>344</v>
      </c>
      <c r="N3461" s="137" t="s">
        <v>345</v>
      </c>
      <c r="O3461" s="137" t="s">
        <v>39</v>
      </c>
      <c r="P3461" s="137">
        <v>0</v>
      </c>
      <c r="Q3461" s="137" t="s">
        <v>191</v>
      </c>
      <c r="R3461" s="137" t="s">
        <v>342</v>
      </c>
      <c r="S3461" s="137" t="s">
        <v>181</v>
      </c>
    </row>
    <row r="3462" spans="1:19" s="137" customFormat="1">
      <c r="A3462" s="137" t="s">
        <v>186</v>
      </c>
      <c r="B3462" s="137" t="s">
        <v>120</v>
      </c>
      <c r="C3462" s="137" t="s">
        <v>186</v>
      </c>
      <c r="D3462" s="137" t="s">
        <v>303</v>
      </c>
      <c r="E3462" s="137">
        <v>33270</v>
      </c>
      <c r="F3462" s="137" t="s">
        <v>5</v>
      </c>
      <c r="G3462" s="137" t="s">
        <v>28</v>
      </c>
      <c r="H3462" s="137" t="s">
        <v>368</v>
      </c>
      <c r="I3462" s="137">
        <v>512112283</v>
      </c>
      <c r="J3462" s="137" t="s">
        <v>180</v>
      </c>
      <c r="K3462" s="21">
        <v>46149.870185185187</v>
      </c>
      <c r="L3462" s="21">
        <v>46152.659907407404</v>
      </c>
      <c r="M3462" s="137" t="s">
        <v>344</v>
      </c>
      <c r="N3462" s="137" t="s">
        <v>346</v>
      </c>
      <c r="O3462" s="137" t="s">
        <v>39</v>
      </c>
      <c r="P3462" s="137">
        <v>0</v>
      </c>
      <c r="Q3462" s="137" t="s">
        <v>191</v>
      </c>
      <c r="R3462" s="137" t="s">
        <v>342</v>
      </c>
      <c r="S3462" s="137" t="s">
        <v>181</v>
      </c>
    </row>
    <row r="3463" spans="1:19" s="137" customFormat="1">
      <c r="A3463" s="137" t="s">
        <v>186</v>
      </c>
      <c r="B3463" s="137" t="s">
        <v>120</v>
      </c>
      <c r="C3463" s="137" t="s">
        <v>186</v>
      </c>
      <c r="D3463" s="137" t="s">
        <v>303</v>
      </c>
      <c r="E3463" s="137">
        <v>33270</v>
      </c>
      <c r="F3463" s="137" t="s">
        <v>5</v>
      </c>
      <c r="G3463" s="137" t="s">
        <v>28</v>
      </c>
      <c r="H3463" s="137" t="s">
        <v>368</v>
      </c>
      <c r="I3463" s="137">
        <v>512112283</v>
      </c>
      <c r="J3463" s="137" t="s">
        <v>180</v>
      </c>
      <c r="K3463" s="21">
        <v>46149.870185185187</v>
      </c>
      <c r="L3463" s="21">
        <v>46152.659907407404</v>
      </c>
      <c r="M3463" s="137" t="s">
        <v>347</v>
      </c>
      <c r="N3463" s="137" t="s">
        <v>348</v>
      </c>
      <c r="O3463" s="137" t="s">
        <v>41</v>
      </c>
      <c r="P3463" s="137">
        <v>0</v>
      </c>
      <c r="Q3463" s="137" t="s">
        <v>191</v>
      </c>
      <c r="R3463" s="137" t="s">
        <v>342</v>
      </c>
      <c r="S3463" s="137" t="s">
        <v>181</v>
      </c>
    </row>
    <row r="3464" spans="1:19" s="137" customFormat="1">
      <c r="A3464" s="137" t="s">
        <v>186</v>
      </c>
      <c r="B3464" s="137" t="s">
        <v>120</v>
      </c>
      <c r="C3464" s="137" t="s">
        <v>186</v>
      </c>
      <c r="D3464" s="137" t="s">
        <v>303</v>
      </c>
      <c r="E3464" s="137">
        <v>33270</v>
      </c>
      <c r="F3464" s="137" t="s">
        <v>5</v>
      </c>
      <c r="G3464" s="137" t="s">
        <v>28</v>
      </c>
      <c r="H3464" s="137" t="s">
        <v>368</v>
      </c>
      <c r="I3464" s="137">
        <v>512112283</v>
      </c>
      <c r="J3464" s="137" t="s">
        <v>180</v>
      </c>
      <c r="K3464" s="21">
        <v>46149.870185185187</v>
      </c>
      <c r="L3464" s="21">
        <v>46152.659907407404</v>
      </c>
      <c r="M3464" s="137" t="s">
        <v>347</v>
      </c>
      <c r="N3464" s="137" t="s">
        <v>349</v>
      </c>
      <c r="O3464" s="137" t="s">
        <v>39</v>
      </c>
      <c r="P3464" s="137">
        <v>0</v>
      </c>
      <c r="Q3464" s="137" t="s">
        <v>191</v>
      </c>
      <c r="R3464" s="137" t="s">
        <v>342</v>
      </c>
      <c r="S3464" s="137" t="s">
        <v>181</v>
      </c>
    </row>
    <row r="3465" spans="1:19" s="137" customFormat="1">
      <c r="A3465" s="137" t="s">
        <v>186</v>
      </c>
      <c r="B3465" s="137" t="s">
        <v>120</v>
      </c>
      <c r="C3465" s="137" t="s">
        <v>186</v>
      </c>
      <c r="D3465" s="137" t="s">
        <v>303</v>
      </c>
      <c r="E3465" s="137">
        <v>33270</v>
      </c>
      <c r="F3465" s="137" t="s">
        <v>5</v>
      </c>
      <c r="G3465" s="137" t="s">
        <v>28</v>
      </c>
      <c r="H3465" s="137" t="s">
        <v>368</v>
      </c>
      <c r="I3465" s="137">
        <v>512112283</v>
      </c>
      <c r="J3465" s="137" t="s">
        <v>180</v>
      </c>
      <c r="K3465" s="21">
        <v>46149.870185185187</v>
      </c>
      <c r="L3465" s="21">
        <v>46152.659907407404</v>
      </c>
      <c r="M3465" s="137" t="s">
        <v>347</v>
      </c>
      <c r="N3465" s="137" t="s">
        <v>329</v>
      </c>
      <c r="O3465" s="137" t="s">
        <v>35</v>
      </c>
      <c r="P3465" s="137">
        <v>0</v>
      </c>
      <c r="Q3465" s="137" t="s">
        <v>191</v>
      </c>
      <c r="R3465" s="137" t="s">
        <v>342</v>
      </c>
      <c r="S3465" s="137" t="s">
        <v>181</v>
      </c>
    </row>
    <row r="3466" spans="1:19" s="137" customFormat="1">
      <c r="A3466" s="137" t="s">
        <v>186</v>
      </c>
      <c r="B3466" s="137" t="s">
        <v>120</v>
      </c>
      <c r="C3466" s="137" t="s">
        <v>186</v>
      </c>
      <c r="D3466" s="137" t="s">
        <v>303</v>
      </c>
      <c r="E3466" s="137">
        <v>33270</v>
      </c>
      <c r="F3466" s="137" t="s">
        <v>5</v>
      </c>
      <c r="G3466" s="137" t="s">
        <v>28</v>
      </c>
      <c r="H3466" s="137" t="s">
        <v>368</v>
      </c>
      <c r="I3466" s="137">
        <v>512112283</v>
      </c>
      <c r="J3466" s="137" t="s">
        <v>180</v>
      </c>
      <c r="K3466" s="21">
        <v>46149.870185185187</v>
      </c>
      <c r="L3466" s="21">
        <v>46152.659907407404</v>
      </c>
      <c r="M3466" s="137" t="s">
        <v>347</v>
      </c>
      <c r="N3466" s="137" t="s">
        <v>194</v>
      </c>
      <c r="O3466" s="137" t="s">
        <v>41</v>
      </c>
      <c r="P3466" s="137">
        <v>0</v>
      </c>
      <c r="Q3466" s="137" t="s">
        <v>191</v>
      </c>
      <c r="R3466" s="137" t="s">
        <v>342</v>
      </c>
      <c r="S3466" s="137" t="s">
        <v>181</v>
      </c>
    </row>
    <row r="3467" spans="1:19" s="137" customFormat="1">
      <c r="A3467" s="137" t="s">
        <v>186</v>
      </c>
      <c r="B3467" s="137" t="s">
        <v>120</v>
      </c>
      <c r="C3467" s="137" t="s">
        <v>186</v>
      </c>
      <c r="D3467" s="137" t="s">
        <v>303</v>
      </c>
      <c r="E3467" s="137">
        <v>33270</v>
      </c>
      <c r="F3467" s="137" t="s">
        <v>5</v>
      </c>
      <c r="G3467" s="137" t="s">
        <v>28</v>
      </c>
      <c r="H3467" s="137" t="s">
        <v>368</v>
      </c>
      <c r="I3467" s="137">
        <v>512112283</v>
      </c>
      <c r="J3467" s="137" t="s">
        <v>180</v>
      </c>
      <c r="K3467" s="21">
        <v>46149.870185185187</v>
      </c>
      <c r="L3467" s="21">
        <v>46152.659907407404</v>
      </c>
      <c r="M3467" s="137" t="s">
        <v>347</v>
      </c>
      <c r="N3467" s="137" t="s">
        <v>350</v>
      </c>
      <c r="O3467" s="137" t="s">
        <v>39</v>
      </c>
      <c r="P3467" s="137">
        <v>0</v>
      </c>
      <c r="Q3467" s="137" t="s">
        <v>191</v>
      </c>
      <c r="R3467" s="137" t="s">
        <v>342</v>
      </c>
      <c r="S3467" s="137" t="s">
        <v>181</v>
      </c>
    </row>
    <row r="3468" spans="1:19" s="137" customFormat="1">
      <c r="A3468" s="137" t="s">
        <v>186</v>
      </c>
      <c r="B3468" s="137" t="s">
        <v>120</v>
      </c>
      <c r="C3468" s="137" t="s">
        <v>186</v>
      </c>
      <c r="D3468" s="137" t="s">
        <v>303</v>
      </c>
      <c r="E3468" s="137">
        <v>33270</v>
      </c>
      <c r="F3468" s="137" t="s">
        <v>5</v>
      </c>
      <c r="G3468" s="137" t="s">
        <v>28</v>
      </c>
      <c r="H3468" s="137" t="s">
        <v>368</v>
      </c>
      <c r="I3468" s="137">
        <v>512112283</v>
      </c>
      <c r="J3468" s="137" t="s">
        <v>180</v>
      </c>
      <c r="K3468" s="21">
        <v>46149.870185185187</v>
      </c>
      <c r="L3468" s="21">
        <v>46152.659907407404</v>
      </c>
      <c r="M3468" s="137" t="s">
        <v>347</v>
      </c>
      <c r="N3468" s="137" t="s">
        <v>195</v>
      </c>
      <c r="O3468" s="137" t="s">
        <v>41</v>
      </c>
      <c r="P3468" s="137">
        <v>0</v>
      </c>
      <c r="Q3468" s="137" t="s">
        <v>191</v>
      </c>
      <c r="R3468" s="137" t="s">
        <v>342</v>
      </c>
      <c r="S3468" s="137" t="s">
        <v>181</v>
      </c>
    </row>
    <row r="3469" spans="1:19" s="137" customFormat="1">
      <c r="A3469" s="137" t="s">
        <v>186</v>
      </c>
      <c r="B3469" s="137" t="s">
        <v>120</v>
      </c>
      <c r="C3469" s="137" t="s">
        <v>186</v>
      </c>
      <c r="D3469" s="137" t="s">
        <v>303</v>
      </c>
      <c r="E3469" s="137">
        <v>33270</v>
      </c>
      <c r="F3469" s="137" t="s">
        <v>5</v>
      </c>
      <c r="G3469" s="137" t="s">
        <v>28</v>
      </c>
      <c r="H3469" s="137" t="s">
        <v>368</v>
      </c>
      <c r="I3469" s="137">
        <v>512112283</v>
      </c>
      <c r="J3469" s="137" t="s">
        <v>180</v>
      </c>
      <c r="K3469" s="21">
        <v>46149.870185185187</v>
      </c>
      <c r="L3469" s="21">
        <v>46152.659907407404</v>
      </c>
      <c r="M3469" s="137" t="s">
        <v>347</v>
      </c>
      <c r="N3469" s="137" t="s">
        <v>351</v>
      </c>
      <c r="O3469" s="137" t="s">
        <v>35</v>
      </c>
      <c r="P3469" s="137">
        <v>0</v>
      </c>
      <c r="Q3469" s="137" t="s">
        <v>191</v>
      </c>
      <c r="R3469" s="137" t="s">
        <v>342</v>
      </c>
      <c r="S3469" s="137" t="s">
        <v>181</v>
      </c>
    </row>
    <row r="3470" spans="1:19" s="137" customFormat="1">
      <c r="A3470" s="137" t="s">
        <v>186</v>
      </c>
      <c r="B3470" s="137" t="s">
        <v>120</v>
      </c>
      <c r="C3470" s="137" t="s">
        <v>186</v>
      </c>
      <c r="D3470" s="137" t="s">
        <v>303</v>
      </c>
      <c r="E3470" s="137">
        <v>33270</v>
      </c>
      <c r="F3470" s="137" t="s">
        <v>5</v>
      </c>
      <c r="G3470" s="137" t="s">
        <v>28</v>
      </c>
      <c r="H3470" s="137" t="s">
        <v>368</v>
      </c>
      <c r="I3470" s="137">
        <v>512112283</v>
      </c>
      <c r="J3470" s="137" t="s">
        <v>180</v>
      </c>
      <c r="K3470" s="21">
        <v>46149.870185185187</v>
      </c>
      <c r="L3470" s="21">
        <v>46152.659907407404</v>
      </c>
      <c r="M3470" s="137" t="s">
        <v>347</v>
      </c>
      <c r="N3470" s="137" t="s">
        <v>196</v>
      </c>
      <c r="O3470" s="137" t="s">
        <v>41</v>
      </c>
      <c r="P3470" s="137">
        <v>0</v>
      </c>
      <c r="Q3470" s="137" t="s">
        <v>191</v>
      </c>
      <c r="R3470" s="137" t="s">
        <v>342</v>
      </c>
      <c r="S3470" s="137" t="s">
        <v>181</v>
      </c>
    </row>
    <row r="3471" spans="1:19" s="137" customFormat="1">
      <c r="A3471" s="137" t="s">
        <v>186</v>
      </c>
      <c r="B3471" s="137" t="s">
        <v>120</v>
      </c>
      <c r="C3471" s="137" t="s">
        <v>186</v>
      </c>
      <c r="D3471" s="137" t="s">
        <v>303</v>
      </c>
      <c r="E3471" s="137">
        <v>33270</v>
      </c>
      <c r="F3471" s="137" t="s">
        <v>5</v>
      </c>
      <c r="G3471" s="137" t="s">
        <v>28</v>
      </c>
      <c r="H3471" s="137" t="s">
        <v>368</v>
      </c>
      <c r="I3471" s="137">
        <v>512112283</v>
      </c>
      <c r="J3471" s="137" t="s">
        <v>180</v>
      </c>
      <c r="K3471" s="21">
        <v>46149.870185185187</v>
      </c>
      <c r="L3471" s="21">
        <v>46152.659907407404</v>
      </c>
      <c r="M3471" s="137" t="s">
        <v>352</v>
      </c>
      <c r="N3471" s="137" t="s">
        <v>352</v>
      </c>
      <c r="O3471" s="137" t="s">
        <v>35</v>
      </c>
      <c r="P3471" s="137">
        <v>0</v>
      </c>
      <c r="Q3471" s="137" t="s">
        <v>191</v>
      </c>
      <c r="R3471" s="137" t="s">
        <v>342</v>
      </c>
      <c r="S3471" s="137" t="s">
        <v>181</v>
      </c>
    </row>
    <row r="3472" spans="1:19" s="137" customFormat="1">
      <c r="A3472" s="137" t="s">
        <v>186</v>
      </c>
      <c r="B3472" s="137" t="s">
        <v>120</v>
      </c>
      <c r="C3472" s="137" t="s">
        <v>186</v>
      </c>
      <c r="D3472" s="137" t="s">
        <v>303</v>
      </c>
      <c r="E3472" s="137">
        <v>33270</v>
      </c>
      <c r="F3472" s="137" t="s">
        <v>5</v>
      </c>
      <c r="G3472" s="137" t="s">
        <v>28</v>
      </c>
      <c r="H3472" s="137" t="s">
        <v>368</v>
      </c>
      <c r="I3472" s="137">
        <v>512112283</v>
      </c>
      <c r="J3472" s="137" t="s">
        <v>180</v>
      </c>
      <c r="K3472" s="21">
        <v>46149.870185185187</v>
      </c>
      <c r="L3472" s="21">
        <v>46152.659907407404</v>
      </c>
      <c r="M3472" s="137" t="s">
        <v>353</v>
      </c>
      <c r="N3472" s="137" t="s">
        <v>197</v>
      </c>
      <c r="O3472" s="137" t="s">
        <v>41</v>
      </c>
      <c r="P3472" s="137">
        <v>0</v>
      </c>
      <c r="Q3472" s="137" t="s">
        <v>191</v>
      </c>
      <c r="R3472" s="137" t="s">
        <v>342</v>
      </c>
      <c r="S3472" s="137" t="s">
        <v>181</v>
      </c>
    </row>
    <row r="3473" spans="1:19" s="137" customFormat="1">
      <c r="A3473" s="137" t="s">
        <v>186</v>
      </c>
      <c r="B3473" s="137" t="s">
        <v>120</v>
      </c>
      <c r="C3473" s="137" t="s">
        <v>186</v>
      </c>
      <c r="D3473" s="137" t="s">
        <v>303</v>
      </c>
      <c r="E3473" s="137">
        <v>33270</v>
      </c>
      <c r="F3473" s="137" t="s">
        <v>5</v>
      </c>
      <c r="G3473" s="137" t="s">
        <v>28</v>
      </c>
      <c r="H3473" s="137" t="s">
        <v>368</v>
      </c>
      <c r="I3473" s="137">
        <v>512112283</v>
      </c>
      <c r="J3473" s="137" t="s">
        <v>180</v>
      </c>
      <c r="K3473" s="21">
        <v>46149.870185185187</v>
      </c>
      <c r="L3473" s="21">
        <v>46152.659907407404</v>
      </c>
      <c r="M3473" s="137" t="s">
        <v>353</v>
      </c>
      <c r="N3473" s="137" t="s">
        <v>330</v>
      </c>
      <c r="O3473" s="137" t="s">
        <v>41</v>
      </c>
      <c r="P3473" s="137">
        <v>0</v>
      </c>
      <c r="Q3473" s="137" t="s">
        <v>191</v>
      </c>
      <c r="R3473" s="137" t="s">
        <v>342</v>
      </c>
      <c r="S3473" s="137" t="s">
        <v>181</v>
      </c>
    </row>
    <row r="3474" spans="1:19" s="137" customFormat="1">
      <c r="A3474" s="137" t="s">
        <v>186</v>
      </c>
      <c r="B3474" s="137" t="s">
        <v>120</v>
      </c>
      <c r="C3474" s="137" t="s">
        <v>186</v>
      </c>
      <c r="D3474" s="137" t="s">
        <v>303</v>
      </c>
      <c r="E3474" s="137">
        <v>33270</v>
      </c>
      <c r="F3474" s="137" t="s">
        <v>5</v>
      </c>
      <c r="G3474" s="137" t="s">
        <v>28</v>
      </c>
      <c r="H3474" s="137" t="s">
        <v>368</v>
      </c>
      <c r="I3474" s="137">
        <v>512112283</v>
      </c>
      <c r="J3474" s="137" t="s">
        <v>180</v>
      </c>
      <c r="K3474" s="21">
        <v>46149.870185185187</v>
      </c>
      <c r="L3474" s="21">
        <v>46152.659907407404</v>
      </c>
      <c r="M3474" s="137" t="s">
        <v>353</v>
      </c>
      <c r="N3474" s="137" t="s">
        <v>354</v>
      </c>
      <c r="O3474" s="137" t="s">
        <v>39</v>
      </c>
      <c r="P3474" s="137">
        <v>0</v>
      </c>
      <c r="Q3474" s="137" t="s">
        <v>191</v>
      </c>
      <c r="R3474" s="137" t="s">
        <v>342</v>
      </c>
      <c r="S3474" s="137" t="s">
        <v>181</v>
      </c>
    </row>
    <row r="3475" spans="1:19" s="137" customFormat="1">
      <c r="A3475" s="137" t="s">
        <v>186</v>
      </c>
      <c r="B3475" s="137" t="s">
        <v>120</v>
      </c>
      <c r="C3475" s="137" t="s">
        <v>186</v>
      </c>
      <c r="D3475" s="137" t="s">
        <v>303</v>
      </c>
      <c r="E3475" s="137">
        <v>33270</v>
      </c>
      <c r="F3475" s="137" t="s">
        <v>5</v>
      </c>
      <c r="G3475" s="137" t="s">
        <v>28</v>
      </c>
      <c r="H3475" s="137" t="s">
        <v>368</v>
      </c>
      <c r="I3475" s="137">
        <v>512112283</v>
      </c>
      <c r="J3475" s="137" t="s">
        <v>180</v>
      </c>
      <c r="K3475" s="21">
        <v>46149.870185185187</v>
      </c>
      <c r="L3475" s="21">
        <v>46152.659907407404</v>
      </c>
      <c r="M3475" s="137" t="s">
        <v>353</v>
      </c>
      <c r="N3475" s="137" t="s">
        <v>355</v>
      </c>
      <c r="O3475" s="137" t="s">
        <v>35</v>
      </c>
      <c r="P3475" s="137">
        <v>0</v>
      </c>
      <c r="Q3475" s="137" t="s">
        <v>191</v>
      </c>
      <c r="R3475" s="137" t="s">
        <v>342</v>
      </c>
      <c r="S3475" s="137" t="s">
        <v>181</v>
      </c>
    </row>
    <row r="3476" spans="1:19" s="137" customFormat="1">
      <c r="A3476" s="137" t="s">
        <v>186</v>
      </c>
      <c r="B3476" s="137" t="s">
        <v>120</v>
      </c>
      <c r="C3476" s="137" t="s">
        <v>186</v>
      </c>
      <c r="D3476" s="137" t="s">
        <v>303</v>
      </c>
      <c r="E3476" s="137">
        <v>33270</v>
      </c>
      <c r="F3476" s="137" t="s">
        <v>5</v>
      </c>
      <c r="G3476" s="137" t="s">
        <v>28</v>
      </c>
      <c r="H3476" s="137" t="s">
        <v>368</v>
      </c>
      <c r="I3476" s="137">
        <v>512112283</v>
      </c>
      <c r="J3476" s="137" t="s">
        <v>180</v>
      </c>
      <c r="K3476" s="21">
        <v>46149.870185185187</v>
      </c>
      <c r="L3476" s="21">
        <v>46152.659907407404</v>
      </c>
      <c r="M3476" s="137" t="s">
        <v>353</v>
      </c>
      <c r="N3476" s="137" t="s">
        <v>356</v>
      </c>
      <c r="O3476" s="137" t="s">
        <v>39</v>
      </c>
      <c r="P3476" s="137">
        <v>0</v>
      </c>
      <c r="Q3476" s="137" t="s">
        <v>191</v>
      </c>
      <c r="R3476" s="137" t="s">
        <v>342</v>
      </c>
      <c r="S3476" s="137" t="s">
        <v>181</v>
      </c>
    </row>
    <row r="3477" spans="1:19" s="137" customFormat="1">
      <c r="A3477" s="137" t="s">
        <v>186</v>
      </c>
      <c r="B3477" s="137" t="s">
        <v>120</v>
      </c>
      <c r="C3477" s="137" t="s">
        <v>186</v>
      </c>
      <c r="D3477" s="137" t="s">
        <v>303</v>
      </c>
      <c r="E3477" s="137">
        <v>33270</v>
      </c>
      <c r="F3477" s="137" t="s">
        <v>5</v>
      </c>
      <c r="G3477" s="137" t="s">
        <v>28</v>
      </c>
      <c r="H3477" s="137" t="s">
        <v>368</v>
      </c>
      <c r="I3477" s="137">
        <v>512112283</v>
      </c>
      <c r="J3477" s="137" t="s">
        <v>180</v>
      </c>
      <c r="K3477" s="21">
        <v>46149.870185185187</v>
      </c>
      <c r="L3477" s="21">
        <v>46152.659907407404</v>
      </c>
      <c r="M3477" s="137" t="s">
        <v>353</v>
      </c>
      <c r="N3477" s="137" t="s">
        <v>357</v>
      </c>
      <c r="O3477" s="137" t="s">
        <v>39</v>
      </c>
      <c r="P3477" s="137">
        <v>0</v>
      </c>
      <c r="Q3477" s="137" t="s">
        <v>191</v>
      </c>
      <c r="R3477" s="137" t="s">
        <v>342</v>
      </c>
      <c r="S3477" s="137" t="s">
        <v>181</v>
      </c>
    </row>
    <row r="3478" spans="1:19" s="137" customFormat="1">
      <c r="A3478" s="137" t="s">
        <v>186</v>
      </c>
      <c r="B3478" s="137" t="s">
        <v>120</v>
      </c>
      <c r="C3478" s="137" t="s">
        <v>186</v>
      </c>
      <c r="D3478" s="137" t="s">
        <v>303</v>
      </c>
      <c r="E3478" s="137">
        <v>33270</v>
      </c>
      <c r="F3478" s="137" t="s">
        <v>5</v>
      </c>
      <c r="G3478" s="137" t="s">
        <v>28</v>
      </c>
      <c r="H3478" s="137" t="s">
        <v>368</v>
      </c>
      <c r="I3478" s="137">
        <v>512112283</v>
      </c>
      <c r="J3478" s="137" t="s">
        <v>180</v>
      </c>
      <c r="K3478" s="21">
        <v>46149.870185185187</v>
      </c>
      <c r="L3478" s="21">
        <v>46152.659907407404</v>
      </c>
      <c r="M3478" s="137" t="s">
        <v>358</v>
      </c>
      <c r="N3478" s="137" t="s">
        <v>359</v>
      </c>
      <c r="O3478" s="137" t="s">
        <v>39</v>
      </c>
      <c r="P3478" s="137">
        <v>0</v>
      </c>
      <c r="Q3478" s="137" t="s">
        <v>191</v>
      </c>
      <c r="R3478" s="137" t="s">
        <v>342</v>
      </c>
      <c r="S3478" s="137" t="s">
        <v>181</v>
      </c>
    </row>
    <row r="3479" spans="1:19" s="137" customFormat="1">
      <c r="A3479" s="137" t="s">
        <v>186</v>
      </c>
      <c r="B3479" s="137" t="s">
        <v>120</v>
      </c>
      <c r="C3479" s="137" t="s">
        <v>186</v>
      </c>
      <c r="D3479" s="137" t="s">
        <v>303</v>
      </c>
      <c r="E3479" s="137">
        <v>33270</v>
      </c>
      <c r="F3479" s="137" t="s">
        <v>5</v>
      </c>
      <c r="G3479" s="137" t="s">
        <v>28</v>
      </c>
      <c r="H3479" s="137" t="s">
        <v>368</v>
      </c>
      <c r="I3479" s="137">
        <v>512112283</v>
      </c>
      <c r="J3479" s="137" t="s">
        <v>180</v>
      </c>
      <c r="K3479" s="21">
        <v>46149.870185185187</v>
      </c>
      <c r="L3479" s="21">
        <v>46152.659907407404</v>
      </c>
      <c r="M3479" s="137" t="s">
        <v>358</v>
      </c>
      <c r="N3479" s="137" t="s">
        <v>360</v>
      </c>
      <c r="O3479" s="137" t="s">
        <v>35</v>
      </c>
      <c r="P3479" s="137">
        <v>0</v>
      </c>
      <c r="Q3479" s="137" t="s">
        <v>191</v>
      </c>
      <c r="R3479" s="137" t="s">
        <v>342</v>
      </c>
      <c r="S3479" s="137" t="s">
        <v>181</v>
      </c>
    </row>
    <row r="3480" spans="1:19" s="137" customFormat="1">
      <c r="A3480" s="137" t="s">
        <v>186</v>
      </c>
      <c r="B3480" s="137" t="s">
        <v>120</v>
      </c>
      <c r="C3480" s="137" t="s">
        <v>186</v>
      </c>
      <c r="D3480" s="137" t="s">
        <v>303</v>
      </c>
      <c r="E3480" s="137">
        <v>33270</v>
      </c>
      <c r="F3480" s="137" t="s">
        <v>5</v>
      </c>
      <c r="G3480" s="137" t="s">
        <v>28</v>
      </c>
      <c r="H3480" s="137" t="s">
        <v>368</v>
      </c>
      <c r="I3480" s="137">
        <v>512112283</v>
      </c>
      <c r="J3480" s="137" t="s">
        <v>180</v>
      </c>
      <c r="K3480" s="21">
        <v>46149.870185185187</v>
      </c>
      <c r="L3480" s="21">
        <v>46152.659907407404</v>
      </c>
      <c r="M3480" s="137" t="s">
        <v>358</v>
      </c>
      <c r="N3480" s="137" t="s">
        <v>361</v>
      </c>
      <c r="O3480" s="137" t="s">
        <v>41</v>
      </c>
      <c r="P3480" s="137">
        <v>0</v>
      </c>
      <c r="Q3480" s="137" t="s">
        <v>191</v>
      </c>
      <c r="R3480" s="137" t="s">
        <v>342</v>
      </c>
      <c r="S3480" s="137" t="s">
        <v>181</v>
      </c>
    </row>
    <row r="3481" spans="1:19" s="137" customFormat="1">
      <c r="A3481" s="137" t="s">
        <v>186</v>
      </c>
      <c r="B3481" s="137" t="s">
        <v>120</v>
      </c>
      <c r="C3481" s="137" t="s">
        <v>186</v>
      </c>
      <c r="D3481" s="137" t="s">
        <v>303</v>
      </c>
      <c r="E3481" s="137">
        <v>33270</v>
      </c>
      <c r="F3481" s="137" t="s">
        <v>5</v>
      </c>
      <c r="G3481" s="137" t="s">
        <v>28</v>
      </c>
      <c r="H3481" s="137" t="s">
        <v>368</v>
      </c>
      <c r="I3481" s="137">
        <v>512112283</v>
      </c>
      <c r="J3481" s="137" t="s">
        <v>180</v>
      </c>
      <c r="K3481" s="21">
        <v>46149.870185185187</v>
      </c>
      <c r="L3481" s="21">
        <v>46152.659907407404</v>
      </c>
      <c r="M3481" s="137" t="s">
        <v>362</v>
      </c>
      <c r="N3481" s="137" t="s">
        <v>363</v>
      </c>
      <c r="O3481" s="137" t="s">
        <v>37</v>
      </c>
      <c r="P3481" s="137">
        <v>0</v>
      </c>
      <c r="Q3481" s="137" t="s">
        <v>191</v>
      </c>
      <c r="R3481" s="137" t="s">
        <v>342</v>
      </c>
      <c r="S3481" s="137" t="s">
        <v>181</v>
      </c>
    </row>
    <row r="3482" spans="1:19" s="137" customFormat="1">
      <c r="A3482" s="137" t="s">
        <v>186</v>
      </c>
      <c r="B3482" s="137" t="s">
        <v>120</v>
      </c>
      <c r="C3482" s="137" t="s">
        <v>186</v>
      </c>
      <c r="D3482" s="137" t="s">
        <v>303</v>
      </c>
      <c r="E3482" s="137">
        <v>33270</v>
      </c>
      <c r="F3482" s="137" t="s">
        <v>5</v>
      </c>
      <c r="G3482" s="137" t="s">
        <v>28</v>
      </c>
      <c r="H3482" s="137" t="s">
        <v>368</v>
      </c>
      <c r="I3482" s="137">
        <v>512112283</v>
      </c>
      <c r="J3482" s="137" t="s">
        <v>180</v>
      </c>
      <c r="K3482" s="21">
        <v>46149.870185185187</v>
      </c>
      <c r="L3482" s="21">
        <v>46152.659907407404</v>
      </c>
      <c r="M3482" s="137" t="s">
        <v>364</v>
      </c>
      <c r="N3482" s="137" t="s">
        <v>365</v>
      </c>
      <c r="O3482" s="137" t="s">
        <v>35</v>
      </c>
      <c r="P3482" s="137">
        <v>0</v>
      </c>
      <c r="Q3482" s="137" t="s">
        <v>191</v>
      </c>
      <c r="R3482" s="137" t="s">
        <v>342</v>
      </c>
      <c r="S3482" s="137" t="s">
        <v>181</v>
      </c>
    </row>
    <row r="3483" spans="1:19" s="137" customFormat="1">
      <c r="A3483" s="137" t="s">
        <v>186</v>
      </c>
      <c r="B3483" s="137" t="s">
        <v>120</v>
      </c>
      <c r="C3483" s="137" t="s">
        <v>186</v>
      </c>
      <c r="D3483" s="137" t="s">
        <v>303</v>
      </c>
      <c r="E3483" s="137">
        <v>33270</v>
      </c>
      <c r="F3483" s="137" t="s">
        <v>5</v>
      </c>
      <c r="G3483" s="137" t="s">
        <v>28</v>
      </c>
      <c r="H3483" s="137" t="s">
        <v>368</v>
      </c>
      <c r="I3483" s="137">
        <v>512112283</v>
      </c>
      <c r="J3483" s="137" t="s">
        <v>180</v>
      </c>
      <c r="K3483" s="21">
        <v>46149.870185185187</v>
      </c>
      <c r="L3483" s="21">
        <v>46152.659907407404</v>
      </c>
      <c r="M3483" s="137" t="s">
        <v>364</v>
      </c>
      <c r="N3483" s="137" t="s">
        <v>366</v>
      </c>
      <c r="O3483" s="137" t="s">
        <v>35</v>
      </c>
      <c r="P3483" s="137">
        <v>0</v>
      </c>
      <c r="Q3483" s="137" t="s">
        <v>191</v>
      </c>
      <c r="R3483" s="137" t="s">
        <v>342</v>
      </c>
      <c r="S3483" s="137" t="s">
        <v>181</v>
      </c>
    </row>
    <row r="3484" spans="1:19" s="137" customFormat="1">
      <c r="A3484" s="137" t="s">
        <v>186</v>
      </c>
      <c r="B3484" s="137" t="s">
        <v>120</v>
      </c>
      <c r="C3484" s="137" t="s">
        <v>186</v>
      </c>
      <c r="D3484" s="137" t="s">
        <v>303</v>
      </c>
      <c r="E3484" s="137">
        <v>33270</v>
      </c>
      <c r="F3484" s="137" t="s">
        <v>5</v>
      </c>
      <c r="G3484" s="137" t="s">
        <v>28</v>
      </c>
      <c r="H3484" s="137" t="s">
        <v>368</v>
      </c>
      <c r="I3484" s="137">
        <v>512112283</v>
      </c>
      <c r="J3484" s="137" t="s">
        <v>180</v>
      </c>
      <c r="K3484" s="21">
        <v>46149.870185185187</v>
      </c>
      <c r="L3484" s="21">
        <v>46152.659907407404</v>
      </c>
      <c r="M3484" s="137" t="s">
        <v>364</v>
      </c>
      <c r="N3484" s="137" t="s">
        <v>367</v>
      </c>
      <c r="O3484" s="137" t="s">
        <v>41</v>
      </c>
      <c r="P3484" s="137">
        <v>0</v>
      </c>
      <c r="Q3484" s="137" t="s">
        <v>191</v>
      </c>
      <c r="R3484" s="137" t="s">
        <v>342</v>
      </c>
      <c r="S3484" s="137" t="s">
        <v>181</v>
      </c>
    </row>
    <row r="3485" spans="1:19" s="137" customFormat="1">
      <c r="A3485" s="137" t="s">
        <v>186</v>
      </c>
      <c r="B3485" s="137" t="s">
        <v>120</v>
      </c>
      <c r="C3485" s="137" t="s">
        <v>186</v>
      </c>
      <c r="D3485" s="137" t="s">
        <v>302</v>
      </c>
      <c r="E3485" s="137">
        <v>32760</v>
      </c>
      <c r="F3485" s="137" t="s">
        <v>5</v>
      </c>
      <c r="G3485" s="137" t="s">
        <v>28</v>
      </c>
      <c r="H3485" s="137" t="s">
        <v>368</v>
      </c>
      <c r="I3485" s="137">
        <v>512107680</v>
      </c>
      <c r="J3485" s="137" t="s">
        <v>180</v>
      </c>
      <c r="K3485" s="21">
        <v>46149.781400462962</v>
      </c>
      <c r="L3485" s="21">
        <v>46152.663773148146</v>
      </c>
      <c r="M3485" s="137" t="s">
        <v>287</v>
      </c>
      <c r="N3485" s="137" t="s">
        <v>287</v>
      </c>
      <c r="O3485" s="137" t="s">
        <v>35</v>
      </c>
      <c r="P3485" s="137">
        <v>0</v>
      </c>
      <c r="Q3485" s="137" t="s">
        <v>191</v>
      </c>
      <c r="R3485" s="137" t="s">
        <v>342</v>
      </c>
    </row>
    <row r="3486" spans="1:19" s="137" customFormat="1">
      <c r="A3486" s="137" t="s">
        <v>186</v>
      </c>
      <c r="B3486" s="137" t="s">
        <v>120</v>
      </c>
      <c r="C3486" s="137" t="s">
        <v>186</v>
      </c>
      <c r="D3486" s="137" t="s">
        <v>302</v>
      </c>
      <c r="E3486" s="137">
        <v>32760</v>
      </c>
      <c r="F3486" s="137" t="s">
        <v>5</v>
      </c>
      <c r="G3486" s="137" t="s">
        <v>28</v>
      </c>
      <c r="H3486" s="137" t="s">
        <v>368</v>
      </c>
      <c r="I3486" s="137">
        <v>512107680</v>
      </c>
      <c r="J3486" s="137" t="s">
        <v>180</v>
      </c>
      <c r="K3486" s="21">
        <v>46149.781400462962</v>
      </c>
      <c r="L3486" s="21">
        <v>46152.663773148146</v>
      </c>
      <c r="M3486" s="137" t="s">
        <v>343</v>
      </c>
      <c r="N3486" s="137" t="s">
        <v>288</v>
      </c>
      <c r="O3486" s="137" t="s">
        <v>39</v>
      </c>
      <c r="P3486" s="137">
        <v>0</v>
      </c>
      <c r="Q3486" s="137" t="s">
        <v>191</v>
      </c>
      <c r="R3486" s="137" t="s">
        <v>342</v>
      </c>
    </row>
    <row r="3487" spans="1:19" s="137" customFormat="1">
      <c r="A3487" s="137" t="s">
        <v>186</v>
      </c>
      <c r="B3487" s="137" t="s">
        <v>120</v>
      </c>
      <c r="C3487" s="137" t="s">
        <v>186</v>
      </c>
      <c r="D3487" s="137" t="s">
        <v>302</v>
      </c>
      <c r="E3487" s="137">
        <v>32760</v>
      </c>
      <c r="F3487" s="137" t="s">
        <v>5</v>
      </c>
      <c r="G3487" s="137" t="s">
        <v>28</v>
      </c>
      <c r="H3487" s="137" t="s">
        <v>368</v>
      </c>
      <c r="I3487" s="137">
        <v>512107680</v>
      </c>
      <c r="J3487" s="137" t="s">
        <v>180</v>
      </c>
      <c r="K3487" s="21">
        <v>46149.781400462962</v>
      </c>
      <c r="L3487" s="21">
        <v>46152.663773148146</v>
      </c>
      <c r="M3487" s="137" t="s">
        <v>343</v>
      </c>
      <c r="N3487" s="137" t="s">
        <v>193</v>
      </c>
      <c r="O3487" s="137" t="s">
        <v>35</v>
      </c>
      <c r="P3487" s="137">
        <v>0</v>
      </c>
      <c r="Q3487" s="137" t="s">
        <v>191</v>
      </c>
      <c r="R3487" s="137" t="s">
        <v>342</v>
      </c>
    </row>
    <row r="3488" spans="1:19" s="137" customFormat="1">
      <c r="A3488" s="137" t="s">
        <v>186</v>
      </c>
      <c r="B3488" s="137" t="s">
        <v>120</v>
      </c>
      <c r="C3488" s="137" t="s">
        <v>186</v>
      </c>
      <c r="D3488" s="137" t="s">
        <v>302</v>
      </c>
      <c r="E3488" s="137">
        <v>32760</v>
      </c>
      <c r="F3488" s="137" t="s">
        <v>5</v>
      </c>
      <c r="G3488" s="137" t="s">
        <v>28</v>
      </c>
      <c r="H3488" s="137" t="s">
        <v>368</v>
      </c>
      <c r="I3488" s="137">
        <v>512107680</v>
      </c>
      <c r="J3488" s="137" t="s">
        <v>180</v>
      </c>
      <c r="K3488" s="21">
        <v>46149.781400462962</v>
      </c>
      <c r="L3488" s="21">
        <v>46152.663773148146</v>
      </c>
      <c r="M3488" s="137" t="s">
        <v>344</v>
      </c>
      <c r="N3488" s="137" t="s">
        <v>345</v>
      </c>
      <c r="O3488" s="137" t="s">
        <v>39</v>
      </c>
      <c r="P3488" s="137">
        <v>0</v>
      </c>
      <c r="Q3488" s="137" t="s">
        <v>191</v>
      </c>
      <c r="R3488" s="137" t="s">
        <v>342</v>
      </c>
    </row>
    <row r="3489" spans="1:19" s="137" customFormat="1">
      <c r="A3489" s="137" t="s">
        <v>186</v>
      </c>
      <c r="B3489" s="137" t="s">
        <v>120</v>
      </c>
      <c r="C3489" s="137" t="s">
        <v>186</v>
      </c>
      <c r="D3489" s="137" t="s">
        <v>302</v>
      </c>
      <c r="E3489" s="137">
        <v>32760</v>
      </c>
      <c r="F3489" s="137" t="s">
        <v>5</v>
      </c>
      <c r="G3489" s="137" t="s">
        <v>28</v>
      </c>
      <c r="H3489" s="137" t="s">
        <v>368</v>
      </c>
      <c r="I3489" s="137">
        <v>512107680</v>
      </c>
      <c r="J3489" s="137" t="s">
        <v>180</v>
      </c>
      <c r="K3489" s="21">
        <v>46149.781400462962</v>
      </c>
      <c r="L3489" s="21">
        <v>46152.663773148146</v>
      </c>
      <c r="M3489" s="137" t="s">
        <v>344</v>
      </c>
      <c r="N3489" s="137" t="s">
        <v>346</v>
      </c>
      <c r="O3489" s="137" t="s">
        <v>39</v>
      </c>
      <c r="P3489" s="137">
        <v>0</v>
      </c>
      <c r="Q3489" s="137" t="s">
        <v>191</v>
      </c>
      <c r="R3489" s="137" t="s">
        <v>342</v>
      </c>
    </row>
    <row r="3490" spans="1:19" s="137" customFormat="1">
      <c r="A3490" s="137" t="s">
        <v>186</v>
      </c>
      <c r="B3490" s="137" t="s">
        <v>120</v>
      </c>
      <c r="C3490" s="137" t="s">
        <v>186</v>
      </c>
      <c r="D3490" s="137" t="s">
        <v>302</v>
      </c>
      <c r="E3490" s="137">
        <v>32760</v>
      </c>
      <c r="F3490" s="137" t="s">
        <v>5</v>
      </c>
      <c r="G3490" s="137" t="s">
        <v>28</v>
      </c>
      <c r="H3490" s="137" t="s">
        <v>368</v>
      </c>
      <c r="I3490" s="137">
        <v>512107680</v>
      </c>
      <c r="J3490" s="137" t="s">
        <v>180</v>
      </c>
      <c r="K3490" s="21">
        <v>46149.781400462962</v>
      </c>
      <c r="L3490" s="21">
        <v>46152.663773148146</v>
      </c>
      <c r="M3490" s="137" t="s">
        <v>347</v>
      </c>
      <c r="N3490" s="137" t="s">
        <v>348</v>
      </c>
      <c r="O3490" s="137" t="s">
        <v>41</v>
      </c>
      <c r="P3490" s="137">
        <v>0</v>
      </c>
      <c r="Q3490" s="137" t="s">
        <v>191</v>
      </c>
      <c r="R3490" s="137" t="s">
        <v>342</v>
      </c>
    </row>
    <row r="3491" spans="1:19" s="137" customFormat="1">
      <c r="A3491" s="137" t="s">
        <v>186</v>
      </c>
      <c r="B3491" s="137" t="s">
        <v>120</v>
      </c>
      <c r="C3491" s="137" t="s">
        <v>186</v>
      </c>
      <c r="D3491" s="137" t="s">
        <v>302</v>
      </c>
      <c r="E3491" s="137">
        <v>32760</v>
      </c>
      <c r="F3491" s="137" t="s">
        <v>5</v>
      </c>
      <c r="G3491" s="137" t="s">
        <v>28</v>
      </c>
      <c r="H3491" s="137" t="s">
        <v>368</v>
      </c>
      <c r="I3491" s="137">
        <v>512107680</v>
      </c>
      <c r="J3491" s="137" t="s">
        <v>180</v>
      </c>
      <c r="K3491" s="21">
        <v>46149.781400462962</v>
      </c>
      <c r="L3491" s="21">
        <v>46152.663773148146</v>
      </c>
      <c r="M3491" s="137" t="s">
        <v>347</v>
      </c>
      <c r="N3491" s="137" t="s">
        <v>349</v>
      </c>
      <c r="O3491" s="137" t="s">
        <v>39</v>
      </c>
      <c r="P3491" s="137">
        <v>0</v>
      </c>
      <c r="Q3491" s="137" t="s">
        <v>191</v>
      </c>
      <c r="R3491" s="137" t="s">
        <v>342</v>
      </c>
    </row>
    <row r="3492" spans="1:19" s="137" customFormat="1">
      <c r="A3492" s="137" t="s">
        <v>186</v>
      </c>
      <c r="B3492" s="137" t="s">
        <v>120</v>
      </c>
      <c r="C3492" s="137" t="s">
        <v>186</v>
      </c>
      <c r="D3492" s="137" t="s">
        <v>302</v>
      </c>
      <c r="E3492" s="137">
        <v>32760</v>
      </c>
      <c r="F3492" s="137" t="s">
        <v>5</v>
      </c>
      <c r="G3492" s="137" t="s">
        <v>28</v>
      </c>
      <c r="H3492" s="137" t="s">
        <v>368</v>
      </c>
      <c r="I3492" s="137">
        <v>512107680</v>
      </c>
      <c r="J3492" s="137" t="s">
        <v>180</v>
      </c>
      <c r="K3492" s="21">
        <v>46149.781400462962</v>
      </c>
      <c r="L3492" s="21">
        <v>46152.663773148146</v>
      </c>
      <c r="M3492" s="137" t="s">
        <v>347</v>
      </c>
      <c r="N3492" s="137" t="s">
        <v>329</v>
      </c>
      <c r="O3492" s="137" t="s">
        <v>35</v>
      </c>
      <c r="P3492" s="137">
        <v>0</v>
      </c>
      <c r="Q3492" s="137" t="s">
        <v>191</v>
      </c>
      <c r="R3492" s="137" t="s">
        <v>342</v>
      </c>
    </row>
    <row r="3493" spans="1:19" s="137" customFormat="1">
      <c r="A3493" s="137" t="s">
        <v>186</v>
      </c>
      <c r="B3493" s="137" t="s">
        <v>120</v>
      </c>
      <c r="C3493" s="137" t="s">
        <v>186</v>
      </c>
      <c r="D3493" s="137" t="s">
        <v>302</v>
      </c>
      <c r="E3493" s="137">
        <v>32760</v>
      </c>
      <c r="F3493" s="137" t="s">
        <v>5</v>
      </c>
      <c r="G3493" s="137" t="s">
        <v>28</v>
      </c>
      <c r="H3493" s="137" t="s">
        <v>368</v>
      </c>
      <c r="I3493" s="137">
        <v>512107680</v>
      </c>
      <c r="J3493" s="137" t="s">
        <v>180</v>
      </c>
      <c r="K3493" s="21">
        <v>46149.781400462962</v>
      </c>
      <c r="L3493" s="21">
        <v>46152.663773148146</v>
      </c>
      <c r="M3493" s="137" t="s">
        <v>347</v>
      </c>
      <c r="N3493" s="137" t="s">
        <v>194</v>
      </c>
      <c r="O3493" s="137" t="s">
        <v>41</v>
      </c>
      <c r="P3493" s="137">
        <v>0</v>
      </c>
      <c r="Q3493" s="137" t="s">
        <v>67</v>
      </c>
      <c r="R3493" s="137" t="s">
        <v>382</v>
      </c>
      <c r="S3493" s="137" t="s">
        <v>415</v>
      </c>
    </row>
    <row r="3494" spans="1:19" s="137" customFormat="1">
      <c r="A3494" s="137" t="s">
        <v>186</v>
      </c>
      <c r="B3494" s="137" t="s">
        <v>120</v>
      </c>
      <c r="C3494" s="137" t="s">
        <v>186</v>
      </c>
      <c r="D3494" s="137" t="s">
        <v>302</v>
      </c>
      <c r="E3494" s="137">
        <v>32760</v>
      </c>
      <c r="F3494" s="137" t="s">
        <v>5</v>
      </c>
      <c r="G3494" s="137" t="s">
        <v>28</v>
      </c>
      <c r="H3494" s="137" t="s">
        <v>368</v>
      </c>
      <c r="I3494" s="137">
        <v>512107680</v>
      </c>
      <c r="J3494" s="137" t="s">
        <v>180</v>
      </c>
      <c r="K3494" s="21">
        <v>46149.781400462962</v>
      </c>
      <c r="L3494" s="21">
        <v>46152.663773148146</v>
      </c>
      <c r="M3494" s="137" t="s">
        <v>347</v>
      </c>
      <c r="N3494" s="137" t="s">
        <v>350</v>
      </c>
      <c r="O3494" s="137" t="s">
        <v>39</v>
      </c>
      <c r="P3494" s="137">
        <v>0</v>
      </c>
      <c r="Q3494" s="137" t="s">
        <v>191</v>
      </c>
      <c r="R3494" s="137" t="s">
        <v>342</v>
      </c>
    </row>
    <row r="3495" spans="1:19" s="137" customFormat="1">
      <c r="A3495" s="137" t="s">
        <v>186</v>
      </c>
      <c r="B3495" s="137" t="s">
        <v>120</v>
      </c>
      <c r="C3495" s="137" t="s">
        <v>186</v>
      </c>
      <c r="D3495" s="137" t="s">
        <v>302</v>
      </c>
      <c r="E3495" s="137">
        <v>32760</v>
      </c>
      <c r="F3495" s="137" t="s">
        <v>5</v>
      </c>
      <c r="G3495" s="137" t="s">
        <v>28</v>
      </c>
      <c r="H3495" s="137" t="s">
        <v>368</v>
      </c>
      <c r="I3495" s="137">
        <v>512107680</v>
      </c>
      <c r="J3495" s="137" t="s">
        <v>180</v>
      </c>
      <c r="K3495" s="21">
        <v>46149.781400462962</v>
      </c>
      <c r="L3495" s="21">
        <v>46152.663773148146</v>
      </c>
      <c r="M3495" s="137" t="s">
        <v>347</v>
      </c>
      <c r="N3495" s="137" t="s">
        <v>195</v>
      </c>
      <c r="O3495" s="137" t="s">
        <v>41</v>
      </c>
      <c r="P3495" s="137">
        <v>0</v>
      </c>
      <c r="Q3495" s="137" t="s">
        <v>191</v>
      </c>
      <c r="R3495" s="137" t="s">
        <v>342</v>
      </c>
    </row>
    <row r="3496" spans="1:19" s="137" customFormat="1">
      <c r="A3496" s="137" t="s">
        <v>186</v>
      </c>
      <c r="B3496" s="137" t="s">
        <v>120</v>
      </c>
      <c r="C3496" s="137" t="s">
        <v>186</v>
      </c>
      <c r="D3496" s="137" t="s">
        <v>302</v>
      </c>
      <c r="E3496" s="137">
        <v>32760</v>
      </c>
      <c r="F3496" s="137" t="s">
        <v>5</v>
      </c>
      <c r="G3496" s="137" t="s">
        <v>28</v>
      </c>
      <c r="H3496" s="137" t="s">
        <v>368</v>
      </c>
      <c r="I3496" s="137">
        <v>512107680</v>
      </c>
      <c r="J3496" s="137" t="s">
        <v>180</v>
      </c>
      <c r="K3496" s="21">
        <v>46149.781400462962</v>
      </c>
      <c r="L3496" s="21">
        <v>46152.663773148146</v>
      </c>
      <c r="M3496" s="137" t="s">
        <v>347</v>
      </c>
      <c r="N3496" s="137" t="s">
        <v>351</v>
      </c>
      <c r="O3496" s="137" t="s">
        <v>35</v>
      </c>
      <c r="P3496" s="137">
        <v>0</v>
      </c>
      <c r="Q3496" s="137" t="s">
        <v>191</v>
      </c>
      <c r="R3496" s="137" t="s">
        <v>342</v>
      </c>
    </row>
    <row r="3497" spans="1:19" s="137" customFormat="1">
      <c r="A3497" s="137" t="s">
        <v>186</v>
      </c>
      <c r="B3497" s="137" t="s">
        <v>120</v>
      </c>
      <c r="C3497" s="137" t="s">
        <v>186</v>
      </c>
      <c r="D3497" s="137" t="s">
        <v>302</v>
      </c>
      <c r="E3497" s="137">
        <v>32760</v>
      </c>
      <c r="F3497" s="137" t="s">
        <v>5</v>
      </c>
      <c r="G3497" s="137" t="s">
        <v>28</v>
      </c>
      <c r="H3497" s="137" t="s">
        <v>368</v>
      </c>
      <c r="I3497" s="137">
        <v>512107680</v>
      </c>
      <c r="J3497" s="137" t="s">
        <v>180</v>
      </c>
      <c r="K3497" s="21">
        <v>46149.781400462962</v>
      </c>
      <c r="L3497" s="21">
        <v>46152.663773148146</v>
      </c>
      <c r="M3497" s="137" t="s">
        <v>347</v>
      </c>
      <c r="N3497" s="137" t="s">
        <v>196</v>
      </c>
      <c r="O3497" s="137" t="s">
        <v>41</v>
      </c>
      <c r="P3497" s="137">
        <v>0</v>
      </c>
      <c r="Q3497" s="137" t="s">
        <v>191</v>
      </c>
      <c r="R3497" s="137" t="s">
        <v>342</v>
      </c>
    </row>
    <row r="3498" spans="1:19" s="137" customFormat="1">
      <c r="A3498" s="137" t="s">
        <v>186</v>
      </c>
      <c r="B3498" s="137" t="s">
        <v>120</v>
      </c>
      <c r="C3498" s="137" t="s">
        <v>186</v>
      </c>
      <c r="D3498" s="137" t="s">
        <v>302</v>
      </c>
      <c r="E3498" s="137">
        <v>32760</v>
      </c>
      <c r="F3498" s="137" t="s">
        <v>5</v>
      </c>
      <c r="G3498" s="137" t="s">
        <v>28</v>
      </c>
      <c r="H3498" s="137" t="s">
        <v>368</v>
      </c>
      <c r="I3498" s="137">
        <v>512107680</v>
      </c>
      <c r="J3498" s="137" t="s">
        <v>180</v>
      </c>
      <c r="K3498" s="21">
        <v>46149.781400462962</v>
      </c>
      <c r="L3498" s="21">
        <v>46152.663773148146</v>
      </c>
      <c r="M3498" s="137" t="s">
        <v>352</v>
      </c>
      <c r="N3498" s="137" t="s">
        <v>352</v>
      </c>
      <c r="O3498" s="137" t="s">
        <v>35</v>
      </c>
      <c r="P3498" s="137">
        <v>0</v>
      </c>
      <c r="Q3498" s="137" t="s">
        <v>191</v>
      </c>
      <c r="R3498" s="137" t="s">
        <v>342</v>
      </c>
    </row>
    <row r="3499" spans="1:19" s="137" customFormat="1">
      <c r="A3499" s="137" t="s">
        <v>186</v>
      </c>
      <c r="B3499" s="137" t="s">
        <v>120</v>
      </c>
      <c r="C3499" s="137" t="s">
        <v>186</v>
      </c>
      <c r="D3499" s="137" t="s">
        <v>302</v>
      </c>
      <c r="E3499" s="137">
        <v>32760</v>
      </c>
      <c r="F3499" s="137" t="s">
        <v>5</v>
      </c>
      <c r="G3499" s="137" t="s">
        <v>28</v>
      </c>
      <c r="H3499" s="137" t="s">
        <v>368</v>
      </c>
      <c r="I3499" s="137">
        <v>512107680</v>
      </c>
      <c r="J3499" s="137" t="s">
        <v>180</v>
      </c>
      <c r="K3499" s="21">
        <v>46149.781400462962</v>
      </c>
      <c r="L3499" s="21">
        <v>46152.663773148146</v>
      </c>
      <c r="M3499" s="137" t="s">
        <v>353</v>
      </c>
      <c r="N3499" s="137" t="s">
        <v>197</v>
      </c>
      <c r="O3499" s="137" t="s">
        <v>41</v>
      </c>
      <c r="P3499" s="137">
        <v>0</v>
      </c>
      <c r="Q3499" s="137" t="s">
        <v>191</v>
      </c>
      <c r="R3499" s="137" t="s">
        <v>342</v>
      </c>
    </row>
    <row r="3500" spans="1:19" s="137" customFormat="1">
      <c r="A3500" s="137" t="s">
        <v>186</v>
      </c>
      <c r="B3500" s="137" t="s">
        <v>120</v>
      </c>
      <c r="C3500" s="137" t="s">
        <v>186</v>
      </c>
      <c r="D3500" s="137" t="s">
        <v>302</v>
      </c>
      <c r="E3500" s="137">
        <v>32760</v>
      </c>
      <c r="F3500" s="137" t="s">
        <v>5</v>
      </c>
      <c r="G3500" s="137" t="s">
        <v>28</v>
      </c>
      <c r="H3500" s="137" t="s">
        <v>368</v>
      </c>
      <c r="I3500" s="137">
        <v>512107680</v>
      </c>
      <c r="J3500" s="137" t="s">
        <v>180</v>
      </c>
      <c r="K3500" s="21">
        <v>46149.781400462962</v>
      </c>
      <c r="L3500" s="21">
        <v>46152.663773148146</v>
      </c>
      <c r="M3500" s="137" t="s">
        <v>353</v>
      </c>
      <c r="N3500" s="137" t="s">
        <v>330</v>
      </c>
      <c r="O3500" s="137" t="s">
        <v>41</v>
      </c>
      <c r="P3500" s="137">
        <v>0</v>
      </c>
      <c r="Q3500" s="137" t="s">
        <v>191</v>
      </c>
      <c r="R3500" s="137" t="s">
        <v>342</v>
      </c>
    </row>
    <row r="3501" spans="1:19" s="137" customFormat="1">
      <c r="A3501" s="137" t="s">
        <v>186</v>
      </c>
      <c r="B3501" s="137" t="s">
        <v>120</v>
      </c>
      <c r="C3501" s="137" t="s">
        <v>186</v>
      </c>
      <c r="D3501" s="137" t="s">
        <v>302</v>
      </c>
      <c r="E3501" s="137">
        <v>32760</v>
      </c>
      <c r="F3501" s="137" t="s">
        <v>5</v>
      </c>
      <c r="G3501" s="137" t="s">
        <v>28</v>
      </c>
      <c r="H3501" s="137" t="s">
        <v>368</v>
      </c>
      <c r="I3501" s="137">
        <v>512107680</v>
      </c>
      <c r="J3501" s="137" t="s">
        <v>180</v>
      </c>
      <c r="K3501" s="21">
        <v>46149.781400462962</v>
      </c>
      <c r="L3501" s="21">
        <v>46152.663773148146</v>
      </c>
      <c r="M3501" s="137" t="s">
        <v>353</v>
      </c>
      <c r="N3501" s="137" t="s">
        <v>354</v>
      </c>
      <c r="O3501" s="137" t="s">
        <v>39</v>
      </c>
      <c r="P3501" s="137">
        <v>0</v>
      </c>
      <c r="Q3501" s="137" t="s">
        <v>191</v>
      </c>
      <c r="R3501" s="137" t="s">
        <v>342</v>
      </c>
    </row>
    <row r="3502" spans="1:19" s="137" customFormat="1">
      <c r="A3502" s="137" t="s">
        <v>186</v>
      </c>
      <c r="B3502" s="137" t="s">
        <v>120</v>
      </c>
      <c r="C3502" s="137" t="s">
        <v>186</v>
      </c>
      <c r="D3502" s="137" t="s">
        <v>302</v>
      </c>
      <c r="E3502" s="137">
        <v>32760</v>
      </c>
      <c r="F3502" s="137" t="s">
        <v>5</v>
      </c>
      <c r="G3502" s="137" t="s">
        <v>28</v>
      </c>
      <c r="H3502" s="137" t="s">
        <v>368</v>
      </c>
      <c r="I3502" s="137">
        <v>512107680</v>
      </c>
      <c r="J3502" s="137" t="s">
        <v>180</v>
      </c>
      <c r="K3502" s="21">
        <v>46149.781400462962</v>
      </c>
      <c r="L3502" s="21">
        <v>46152.663773148146</v>
      </c>
      <c r="M3502" s="137" t="s">
        <v>353</v>
      </c>
      <c r="N3502" s="137" t="s">
        <v>355</v>
      </c>
      <c r="O3502" s="137" t="s">
        <v>35</v>
      </c>
      <c r="P3502" s="137">
        <v>0</v>
      </c>
      <c r="Q3502" s="137" t="s">
        <v>191</v>
      </c>
      <c r="R3502" s="137" t="s">
        <v>342</v>
      </c>
    </row>
    <row r="3503" spans="1:19" s="137" customFormat="1">
      <c r="A3503" s="137" t="s">
        <v>186</v>
      </c>
      <c r="B3503" s="137" t="s">
        <v>120</v>
      </c>
      <c r="C3503" s="137" t="s">
        <v>186</v>
      </c>
      <c r="D3503" s="137" t="s">
        <v>302</v>
      </c>
      <c r="E3503" s="137">
        <v>32760</v>
      </c>
      <c r="F3503" s="137" t="s">
        <v>5</v>
      </c>
      <c r="G3503" s="137" t="s">
        <v>28</v>
      </c>
      <c r="H3503" s="137" t="s">
        <v>368</v>
      </c>
      <c r="I3503" s="137">
        <v>512107680</v>
      </c>
      <c r="J3503" s="137" t="s">
        <v>180</v>
      </c>
      <c r="K3503" s="21">
        <v>46149.781400462962</v>
      </c>
      <c r="L3503" s="21">
        <v>46152.663773148146</v>
      </c>
      <c r="M3503" s="137" t="s">
        <v>353</v>
      </c>
      <c r="N3503" s="137" t="s">
        <v>356</v>
      </c>
      <c r="O3503" s="137" t="s">
        <v>39</v>
      </c>
      <c r="P3503" s="137">
        <v>0</v>
      </c>
      <c r="Q3503" s="137" t="s">
        <v>191</v>
      </c>
      <c r="R3503" s="137" t="s">
        <v>342</v>
      </c>
    </row>
    <row r="3504" spans="1:19" s="137" customFormat="1">
      <c r="A3504" s="137" t="s">
        <v>186</v>
      </c>
      <c r="B3504" s="137" t="s">
        <v>120</v>
      </c>
      <c r="C3504" s="137" t="s">
        <v>186</v>
      </c>
      <c r="D3504" s="137" t="s">
        <v>302</v>
      </c>
      <c r="E3504" s="137">
        <v>32760</v>
      </c>
      <c r="F3504" s="137" t="s">
        <v>5</v>
      </c>
      <c r="G3504" s="137" t="s">
        <v>28</v>
      </c>
      <c r="H3504" s="137" t="s">
        <v>368</v>
      </c>
      <c r="I3504" s="137">
        <v>512107680</v>
      </c>
      <c r="J3504" s="137" t="s">
        <v>180</v>
      </c>
      <c r="K3504" s="21">
        <v>46149.781400462962</v>
      </c>
      <c r="L3504" s="21">
        <v>46152.663773148146</v>
      </c>
      <c r="M3504" s="137" t="s">
        <v>353</v>
      </c>
      <c r="N3504" s="137" t="s">
        <v>357</v>
      </c>
      <c r="O3504" s="137" t="s">
        <v>39</v>
      </c>
      <c r="P3504" s="137">
        <v>0</v>
      </c>
      <c r="Q3504" s="137" t="s">
        <v>191</v>
      </c>
      <c r="R3504" s="137" t="s">
        <v>342</v>
      </c>
    </row>
    <row r="3505" spans="1:19" s="137" customFormat="1">
      <c r="A3505" s="137" t="s">
        <v>186</v>
      </c>
      <c r="B3505" s="137" t="s">
        <v>120</v>
      </c>
      <c r="C3505" s="137" t="s">
        <v>186</v>
      </c>
      <c r="D3505" s="137" t="s">
        <v>302</v>
      </c>
      <c r="E3505" s="137">
        <v>32760</v>
      </c>
      <c r="F3505" s="137" t="s">
        <v>5</v>
      </c>
      <c r="G3505" s="137" t="s">
        <v>28</v>
      </c>
      <c r="H3505" s="137" t="s">
        <v>368</v>
      </c>
      <c r="I3505" s="137">
        <v>512107680</v>
      </c>
      <c r="J3505" s="137" t="s">
        <v>180</v>
      </c>
      <c r="K3505" s="21">
        <v>46149.781400462962</v>
      </c>
      <c r="L3505" s="21">
        <v>46152.663773148146</v>
      </c>
      <c r="M3505" s="137" t="s">
        <v>358</v>
      </c>
      <c r="N3505" s="137" t="s">
        <v>359</v>
      </c>
      <c r="O3505" s="137" t="s">
        <v>39</v>
      </c>
      <c r="P3505" s="137">
        <v>0</v>
      </c>
      <c r="Q3505" s="137" t="s">
        <v>191</v>
      </c>
      <c r="R3505" s="137" t="s">
        <v>342</v>
      </c>
    </row>
    <row r="3506" spans="1:19" s="137" customFormat="1">
      <c r="A3506" s="137" t="s">
        <v>186</v>
      </c>
      <c r="B3506" s="137" t="s">
        <v>120</v>
      </c>
      <c r="C3506" s="137" t="s">
        <v>186</v>
      </c>
      <c r="D3506" s="137" t="s">
        <v>302</v>
      </c>
      <c r="E3506" s="137">
        <v>32760</v>
      </c>
      <c r="F3506" s="137" t="s">
        <v>5</v>
      </c>
      <c r="G3506" s="137" t="s">
        <v>28</v>
      </c>
      <c r="H3506" s="137" t="s">
        <v>368</v>
      </c>
      <c r="I3506" s="137">
        <v>512107680</v>
      </c>
      <c r="J3506" s="137" t="s">
        <v>180</v>
      </c>
      <c r="K3506" s="21">
        <v>46149.781400462962</v>
      </c>
      <c r="L3506" s="21">
        <v>46152.663773148146</v>
      </c>
      <c r="M3506" s="137" t="s">
        <v>358</v>
      </c>
      <c r="N3506" s="137" t="s">
        <v>360</v>
      </c>
      <c r="O3506" s="137" t="s">
        <v>35</v>
      </c>
      <c r="P3506" s="137">
        <v>0</v>
      </c>
      <c r="Q3506" s="137" t="s">
        <v>191</v>
      </c>
      <c r="R3506" s="137" t="s">
        <v>342</v>
      </c>
    </row>
    <row r="3507" spans="1:19" s="137" customFormat="1">
      <c r="A3507" s="137" t="s">
        <v>186</v>
      </c>
      <c r="B3507" s="137" t="s">
        <v>120</v>
      </c>
      <c r="C3507" s="137" t="s">
        <v>186</v>
      </c>
      <c r="D3507" s="137" t="s">
        <v>302</v>
      </c>
      <c r="E3507" s="137">
        <v>32760</v>
      </c>
      <c r="F3507" s="137" t="s">
        <v>5</v>
      </c>
      <c r="G3507" s="137" t="s">
        <v>28</v>
      </c>
      <c r="H3507" s="137" t="s">
        <v>368</v>
      </c>
      <c r="I3507" s="137">
        <v>512107680</v>
      </c>
      <c r="J3507" s="137" t="s">
        <v>180</v>
      </c>
      <c r="K3507" s="21">
        <v>46149.781400462962</v>
      </c>
      <c r="L3507" s="21">
        <v>46152.663773148146</v>
      </c>
      <c r="M3507" s="137" t="s">
        <v>358</v>
      </c>
      <c r="N3507" s="137" t="s">
        <v>361</v>
      </c>
      <c r="O3507" s="137" t="s">
        <v>41</v>
      </c>
      <c r="P3507" s="137">
        <v>0</v>
      </c>
      <c r="Q3507" s="137" t="s">
        <v>191</v>
      </c>
      <c r="R3507" s="137" t="s">
        <v>342</v>
      </c>
    </row>
    <row r="3508" spans="1:19" s="137" customFormat="1">
      <c r="A3508" s="137" t="s">
        <v>186</v>
      </c>
      <c r="B3508" s="137" t="s">
        <v>120</v>
      </c>
      <c r="C3508" s="137" t="s">
        <v>186</v>
      </c>
      <c r="D3508" s="137" t="s">
        <v>302</v>
      </c>
      <c r="E3508" s="137">
        <v>32760</v>
      </c>
      <c r="F3508" s="137" t="s">
        <v>5</v>
      </c>
      <c r="G3508" s="137" t="s">
        <v>28</v>
      </c>
      <c r="H3508" s="137" t="s">
        <v>368</v>
      </c>
      <c r="I3508" s="137">
        <v>512107680</v>
      </c>
      <c r="J3508" s="137" t="s">
        <v>180</v>
      </c>
      <c r="K3508" s="21">
        <v>46149.781400462962</v>
      </c>
      <c r="L3508" s="21">
        <v>46152.663773148146</v>
      </c>
      <c r="M3508" s="137" t="s">
        <v>362</v>
      </c>
      <c r="N3508" s="137" t="s">
        <v>363</v>
      </c>
      <c r="O3508" s="137" t="s">
        <v>37</v>
      </c>
      <c r="P3508" s="137">
        <v>0</v>
      </c>
      <c r="Q3508" s="137" t="s">
        <v>191</v>
      </c>
      <c r="R3508" s="137" t="s">
        <v>342</v>
      </c>
    </row>
    <row r="3509" spans="1:19" s="137" customFormat="1">
      <c r="A3509" s="137" t="s">
        <v>186</v>
      </c>
      <c r="B3509" s="137" t="s">
        <v>120</v>
      </c>
      <c r="C3509" s="137" t="s">
        <v>186</v>
      </c>
      <c r="D3509" s="137" t="s">
        <v>302</v>
      </c>
      <c r="E3509" s="137">
        <v>32760</v>
      </c>
      <c r="F3509" s="137" t="s">
        <v>5</v>
      </c>
      <c r="G3509" s="137" t="s">
        <v>28</v>
      </c>
      <c r="H3509" s="137" t="s">
        <v>368</v>
      </c>
      <c r="I3509" s="137">
        <v>512107680</v>
      </c>
      <c r="J3509" s="137" t="s">
        <v>180</v>
      </c>
      <c r="K3509" s="21">
        <v>46149.781400462962</v>
      </c>
      <c r="L3509" s="21">
        <v>46152.663773148146</v>
      </c>
      <c r="M3509" s="137" t="s">
        <v>364</v>
      </c>
      <c r="N3509" s="137" t="s">
        <v>365</v>
      </c>
      <c r="O3509" s="137" t="s">
        <v>35</v>
      </c>
      <c r="P3509" s="137">
        <v>0</v>
      </c>
      <c r="Q3509" s="137" t="s">
        <v>191</v>
      </c>
      <c r="R3509" s="137" t="s">
        <v>342</v>
      </c>
    </row>
    <row r="3510" spans="1:19" s="137" customFormat="1">
      <c r="A3510" s="137" t="s">
        <v>186</v>
      </c>
      <c r="B3510" s="137" t="s">
        <v>120</v>
      </c>
      <c r="C3510" s="137" t="s">
        <v>186</v>
      </c>
      <c r="D3510" s="137" t="s">
        <v>302</v>
      </c>
      <c r="E3510" s="137">
        <v>32760</v>
      </c>
      <c r="F3510" s="137" t="s">
        <v>5</v>
      </c>
      <c r="G3510" s="137" t="s">
        <v>28</v>
      </c>
      <c r="H3510" s="137" t="s">
        <v>368</v>
      </c>
      <c r="I3510" s="137">
        <v>512107680</v>
      </c>
      <c r="J3510" s="137" t="s">
        <v>180</v>
      </c>
      <c r="K3510" s="21">
        <v>46149.781400462962</v>
      </c>
      <c r="L3510" s="21">
        <v>46152.663773148146</v>
      </c>
      <c r="M3510" s="137" t="s">
        <v>364</v>
      </c>
      <c r="N3510" s="137" t="s">
        <v>366</v>
      </c>
      <c r="O3510" s="137" t="s">
        <v>35</v>
      </c>
      <c r="P3510" s="137">
        <v>0</v>
      </c>
      <c r="Q3510" s="137" t="s">
        <v>191</v>
      </c>
      <c r="R3510" s="137" t="s">
        <v>342</v>
      </c>
    </row>
    <row r="3511" spans="1:19" s="137" customFormat="1">
      <c r="A3511" s="137" t="s">
        <v>186</v>
      </c>
      <c r="B3511" s="137" t="s">
        <v>120</v>
      </c>
      <c r="C3511" s="137" t="s">
        <v>186</v>
      </c>
      <c r="D3511" s="137" t="s">
        <v>302</v>
      </c>
      <c r="E3511" s="137">
        <v>32760</v>
      </c>
      <c r="F3511" s="137" t="s">
        <v>5</v>
      </c>
      <c r="G3511" s="137" t="s">
        <v>28</v>
      </c>
      <c r="H3511" s="137" t="s">
        <v>368</v>
      </c>
      <c r="I3511" s="137">
        <v>512107680</v>
      </c>
      <c r="J3511" s="137" t="s">
        <v>180</v>
      </c>
      <c r="K3511" s="21">
        <v>46149.781400462962</v>
      </c>
      <c r="L3511" s="21">
        <v>46152.663773148146</v>
      </c>
      <c r="M3511" s="137" t="s">
        <v>364</v>
      </c>
      <c r="N3511" s="137" t="s">
        <v>367</v>
      </c>
      <c r="O3511" s="137" t="s">
        <v>41</v>
      </c>
      <c r="P3511" s="137">
        <v>0</v>
      </c>
      <c r="Q3511" s="137" t="s">
        <v>191</v>
      </c>
      <c r="R3511" s="137" t="s">
        <v>342</v>
      </c>
    </row>
    <row r="3512" spans="1:19" s="137" customFormat="1">
      <c r="A3512" s="137" t="s">
        <v>186</v>
      </c>
      <c r="B3512" s="137" t="s">
        <v>120</v>
      </c>
      <c r="C3512" s="137" t="s">
        <v>186</v>
      </c>
      <c r="D3512" s="137" t="s">
        <v>317</v>
      </c>
      <c r="E3512" s="137">
        <v>39025</v>
      </c>
      <c r="F3512" s="137" t="s">
        <v>5</v>
      </c>
      <c r="G3512" s="137" t="s">
        <v>28</v>
      </c>
      <c r="H3512" s="137" t="s">
        <v>368</v>
      </c>
      <c r="I3512" s="137">
        <v>512094454</v>
      </c>
      <c r="J3512" s="137" t="s">
        <v>180</v>
      </c>
      <c r="K3512" s="21">
        <v>46149.653321759259</v>
      </c>
      <c r="L3512" s="21">
        <v>46152.722997685189</v>
      </c>
      <c r="M3512" s="137" t="s">
        <v>287</v>
      </c>
      <c r="N3512" s="137" t="s">
        <v>287</v>
      </c>
      <c r="O3512" s="137" t="s">
        <v>35</v>
      </c>
      <c r="P3512" s="137">
        <v>0</v>
      </c>
      <c r="Q3512" s="137" t="s">
        <v>191</v>
      </c>
      <c r="R3512" s="137" t="s">
        <v>342</v>
      </c>
    </row>
    <row r="3513" spans="1:19" s="137" customFormat="1">
      <c r="A3513" s="137" t="s">
        <v>186</v>
      </c>
      <c r="B3513" s="137" t="s">
        <v>120</v>
      </c>
      <c r="C3513" s="137" t="s">
        <v>186</v>
      </c>
      <c r="D3513" s="137" t="s">
        <v>317</v>
      </c>
      <c r="E3513" s="137">
        <v>39025</v>
      </c>
      <c r="F3513" s="137" t="s">
        <v>5</v>
      </c>
      <c r="G3513" s="137" t="s">
        <v>28</v>
      </c>
      <c r="H3513" s="137" t="s">
        <v>368</v>
      </c>
      <c r="I3513" s="137">
        <v>512094454</v>
      </c>
      <c r="J3513" s="137" t="s">
        <v>180</v>
      </c>
      <c r="K3513" s="21">
        <v>46149.653321759259</v>
      </c>
      <c r="L3513" s="21">
        <v>46152.722997685189</v>
      </c>
      <c r="M3513" s="137" t="s">
        <v>343</v>
      </c>
      <c r="N3513" s="137" t="s">
        <v>288</v>
      </c>
      <c r="O3513" s="137" t="s">
        <v>39</v>
      </c>
      <c r="P3513" s="137">
        <v>0</v>
      </c>
      <c r="Q3513" s="137" t="s">
        <v>191</v>
      </c>
      <c r="R3513" s="137" t="s">
        <v>342</v>
      </c>
    </row>
    <row r="3514" spans="1:19">
      <c r="A3514" s="91" t="s">
        <v>186</v>
      </c>
      <c r="B3514" s="91" t="s">
        <v>120</v>
      </c>
      <c r="C3514" s="91" t="s">
        <v>186</v>
      </c>
      <c r="D3514" s="91" t="s">
        <v>317</v>
      </c>
      <c r="E3514" s="137">
        <v>39025</v>
      </c>
      <c r="F3514" s="137" t="s">
        <v>5</v>
      </c>
      <c r="G3514" s="137" t="s">
        <v>28</v>
      </c>
      <c r="H3514" s="137" t="s">
        <v>368</v>
      </c>
      <c r="I3514" s="137">
        <v>512094454</v>
      </c>
      <c r="J3514" s="137" t="s">
        <v>180</v>
      </c>
      <c r="K3514" s="21">
        <v>46149.653321759259</v>
      </c>
      <c r="L3514" s="21">
        <v>46152.722997685189</v>
      </c>
      <c r="M3514" s="137" t="s">
        <v>343</v>
      </c>
      <c r="N3514" s="137" t="s">
        <v>193</v>
      </c>
      <c r="O3514" s="91" t="s">
        <v>35</v>
      </c>
      <c r="P3514" s="137">
        <v>0</v>
      </c>
      <c r="Q3514" s="137" t="s">
        <v>67</v>
      </c>
      <c r="R3514" s="91" t="s">
        <v>416</v>
      </c>
      <c r="S3514" s="91" t="s">
        <v>417</v>
      </c>
    </row>
    <row r="3515" spans="1:19" s="137" customFormat="1">
      <c r="A3515" s="137" t="s">
        <v>186</v>
      </c>
      <c r="B3515" s="137" t="s">
        <v>120</v>
      </c>
      <c r="C3515" s="137" t="s">
        <v>186</v>
      </c>
      <c r="D3515" s="137" t="s">
        <v>317</v>
      </c>
      <c r="E3515" s="137">
        <v>39025</v>
      </c>
      <c r="F3515" s="137" t="s">
        <v>5</v>
      </c>
      <c r="G3515" s="137" t="s">
        <v>28</v>
      </c>
      <c r="H3515" s="137" t="s">
        <v>368</v>
      </c>
      <c r="I3515" s="137">
        <v>512094454</v>
      </c>
      <c r="J3515" s="137" t="s">
        <v>180</v>
      </c>
      <c r="K3515" s="21">
        <v>46149.653321759259</v>
      </c>
      <c r="L3515" s="21">
        <v>46152.722997685189</v>
      </c>
      <c r="M3515" s="137" t="s">
        <v>344</v>
      </c>
      <c r="N3515" s="137" t="s">
        <v>345</v>
      </c>
      <c r="O3515" s="137" t="s">
        <v>39</v>
      </c>
      <c r="P3515" s="137">
        <v>0</v>
      </c>
      <c r="Q3515" s="137" t="s">
        <v>191</v>
      </c>
      <c r="R3515" s="137" t="s">
        <v>342</v>
      </c>
    </row>
    <row r="3516" spans="1:19" s="137" customFormat="1">
      <c r="A3516" s="137" t="s">
        <v>186</v>
      </c>
      <c r="B3516" s="137" t="s">
        <v>120</v>
      </c>
      <c r="C3516" s="137" t="s">
        <v>186</v>
      </c>
      <c r="D3516" s="137" t="s">
        <v>317</v>
      </c>
      <c r="E3516" s="137">
        <v>39025</v>
      </c>
      <c r="F3516" s="137" t="s">
        <v>5</v>
      </c>
      <c r="G3516" s="137" t="s">
        <v>28</v>
      </c>
      <c r="H3516" s="137" t="s">
        <v>368</v>
      </c>
      <c r="I3516" s="137">
        <v>512094454</v>
      </c>
      <c r="J3516" s="137" t="s">
        <v>180</v>
      </c>
      <c r="K3516" s="21">
        <v>46149.653321759259</v>
      </c>
      <c r="L3516" s="21">
        <v>46152.722997685189</v>
      </c>
      <c r="M3516" s="137" t="s">
        <v>344</v>
      </c>
      <c r="N3516" s="137" t="s">
        <v>346</v>
      </c>
      <c r="O3516" s="137" t="s">
        <v>39</v>
      </c>
      <c r="P3516" s="137">
        <v>0</v>
      </c>
      <c r="Q3516" s="137" t="s">
        <v>191</v>
      </c>
      <c r="R3516" s="137" t="s">
        <v>342</v>
      </c>
    </row>
    <row r="3517" spans="1:19" s="137" customFormat="1">
      <c r="A3517" s="137" t="s">
        <v>186</v>
      </c>
      <c r="B3517" s="137" t="s">
        <v>120</v>
      </c>
      <c r="C3517" s="137" t="s">
        <v>186</v>
      </c>
      <c r="D3517" s="137" t="s">
        <v>317</v>
      </c>
      <c r="E3517" s="137">
        <v>39025</v>
      </c>
      <c r="F3517" s="137" t="s">
        <v>5</v>
      </c>
      <c r="G3517" s="137" t="s">
        <v>28</v>
      </c>
      <c r="H3517" s="137" t="s">
        <v>368</v>
      </c>
      <c r="I3517" s="137">
        <v>512094454</v>
      </c>
      <c r="J3517" s="137" t="s">
        <v>180</v>
      </c>
      <c r="K3517" s="21">
        <v>46149.653321759259</v>
      </c>
      <c r="L3517" s="21">
        <v>46152.722997685189</v>
      </c>
      <c r="M3517" s="137" t="s">
        <v>347</v>
      </c>
      <c r="N3517" s="137" t="s">
        <v>348</v>
      </c>
      <c r="O3517" s="137" t="s">
        <v>41</v>
      </c>
      <c r="P3517" s="137">
        <v>0</v>
      </c>
      <c r="Q3517" s="137" t="s">
        <v>191</v>
      </c>
      <c r="R3517" s="137" t="s">
        <v>342</v>
      </c>
    </row>
    <row r="3518" spans="1:19" s="137" customFormat="1">
      <c r="A3518" s="137" t="s">
        <v>186</v>
      </c>
      <c r="B3518" s="137" t="s">
        <v>120</v>
      </c>
      <c r="C3518" s="137" t="s">
        <v>186</v>
      </c>
      <c r="D3518" s="137" t="s">
        <v>317</v>
      </c>
      <c r="E3518" s="137">
        <v>39025</v>
      </c>
      <c r="F3518" s="137" t="s">
        <v>5</v>
      </c>
      <c r="G3518" s="137" t="s">
        <v>28</v>
      </c>
      <c r="H3518" s="137" t="s">
        <v>368</v>
      </c>
      <c r="I3518" s="137">
        <v>512094454</v>
      </c>
      <c r="J3518" s="137" t="s">
        <v>180</v>
      </c>
      <c r="K3518" s="21">
        <v>46149.653321759259</v>
      </c>
      <c r="L3518" s="21">
        <v>46152.722997685189</v>
      </c>
      <c r="M3518" s="137" t="s">
        <v>347</v>
      </c>
      <c r="N3518" s="137" t="s">
        <v>349</v>
      </c>
      <c r="O3518" s="137" t="s">
        <v>39</v>
      </c>
      <c r="P3518" s="137">
        <v>0</v>
      </c>
      <c r="Q3518" s="137" t="s">
        <v>191</v>
      </c>
      <c r="R3518" s="137" t="s">
        <v>342</v>
      </c>
    </row>
    <row r="3519" spans="1:19" s="137" customFormat="1">
      <c r="A3519" s="137" t="s">
        <v>186</v>
      </c>
      <c r="B3519" s="137" t="s">
        <v>120</v>
      </c>
      <c r="C3519" s="137" t="s">
        <v>186</v>
      </c>
      <c r="D3519" s="137" t="s">
        <v>317</v>
      </c>
      <c r="E3519" s="137">
        <v>39025</v>
      </c>
      <c r="F3519" s="137" t="s">
        <v>5</v>
      </c>
      <c r="G3519" s="137" t="s">
        <v>28</v>
      </c>
      <c r="H3519" s="137" t="s">
        <v>368</v>
      </c>
      <c r="I3519" s="137">
        <v>512094454</v>
      </c>
      <c r="J3519" s="137" t="s">
        <v>180</v>
      </c>
      <c r="K3519" s="21">
        <v>46149.653321759259</v>
      </c>
      <c r="L3519" s="21">
        <v>46152.722997685189</v>
      </c>
      <c r="M3519" s="137" t="s">
        <v>347</v>
      </c>
      <c r="N3519" s="137" t="s">
        <v>329</v>
      </c>
      <c r="O3519" s="137" t="s">
        <v>35</v>
      </c>
      <c r="P3519" s="137">
        <v>0</v>
      </c>
      <c r="Q3519" s="137" t="s">
        <v>191</v>
      </c>
      <c r="R3519" s="137" t="s">
        <v>342</v>
      </c>
    </row>
    <row r="3520" spans="1:19" s="137" customFormat="1">
      <c r="A3520" s="137" t="s">
        <v>186</v>
      </c>
      <c r="B3520" s="137" t="s">
        <v>120</v>
      </c>
      <c r="C3520" s="137" t="s">
        <v>186</v>
      </c>
      <c r="D3520" s="137" t="s">
        <v>317</v>
      </c>
      <c r="E3520" s="137">
        <v>39025</v>
      </c>
      <c r="F3520" s="137" t="s">
        <v>5</v>
      </c>
      <c r="G3520" s="137" t="s">
        <v>28</v>
      </c>
      <c r="H3520" s="137" t="s">
        <v>368</v>
      </c>
      <c r="I3520" s="137">
        <v>512094454</v>
      </c>
      <c r="J3520" s="137" t="s">
        <v>180</v>
      </c>
      <c r="K3520" s="21">
        <v>46149.653321759259</v>
      </c>
      <c r="L3520" s="21">
        <v>46152.722997685189</v>
      </c>
      <c r="M3520" s="137" t="s">
        <v>347</v>
      </c>
      <c r="N3520" s="137" t="s">
        <v>194</v>
      </c>
      <c r="O3520" s="137" t="s">
        <v>41</v>
      </c>
      <c r="P3520" s="137">
        <v>0</v>
      </c>
      <c r="Q3520" s="137" t="s">
        <v>191</v>
      </c>
      <c r="R3520" s="137" t="s">
        <v>342</v>
      </c>
    </row>
    <row r="3521" spans="1:19" s="137" customFormat="1">
      <c r="A3521" s="137" t="s">
        <v>186</v>
      </c>
      <c r="B3521" s="137" t="s">
        <v>120</v>
      </c>
      <c r="C3521" s="137" t="s">
        <v>186</v>
      </c>
      <c r="D3521" s="137" t="s">
        <v>317</v>
      </c>
      <c r="E3521" s="137">
        <v>39025</v>
      </c>
      <c r="F3521" s="137" t="s">
        <v>5</v>
      </c>
      <c r="G3521" s="137" t="s">
        <v>28</v>
      </c>
      <c r="H3521" s="137" t="s">
        <v>368</v>
      </c>
      <c r="I3521" s="137">
        <v>512094454</v>
      </c>
      <c r="J3521" s="137" t="s">
        <v>180</v>
      </c>
      <c r="K3521" s="21">
        <v>46149.653321759259</v>
      </c>
      <c r="L3521" s="21">
        <v>46152.722997685189</v>
      </c>
      <c r="M3521" s="137" t="s">
        <v>347</v>
      </c>
      <c r="N3521" s="137" t="s">
        <v>350</v>
      </c>
      <c r="O3521" s="137" t="s">
        <v>39</v>
      </c>
      <c r="P3521" s="137">
        <v>0</v>
      </c>
      <c r="Q3521" s="137" t="s">
        <v>191</v>
      </c>
      <c r="R3521" s="137" t="s">
        <v>342</v>
      </c>
    </row>
    <row r="3522" spans="1:19" s="137" customFormat="1">
      <c r="A3522" s="137" t="s">
        <v>186</v>
      </c>
      <c r="B3522" s="137" t="s">
        <v>120</v>
      </c>
      <c r="C3522" s="137" t="s">
        <v>186</v>
      </c>
      <c r="D3522" s="137" t="s">
        <v>317</v>
      </c>
      <c r="E3522" s="137">
        <v>39025</v>
      </c>
      <c r="F3522" s="137" t="s">
        <v>5</v>
      </c>
      <c r="G3522" s="137" t="s">
        <v>28</v>
      </c>
      <c r="H3522" s="137" t="s">
        <v>368</v>
      </c>
      <c r="I3522" s="137">
        <v>512094454</v>
      </c>
      <c r="J3522" s="137" t="s">
        <v>180</v>
      </c>
      <c r="K3522" s="21">
        <v>46149.653321759259</v>
      </c>
      <c r="L3522" s="21">
        <v>46152.722997685189</v>
      </c>
      <c r="M3522" s="137" t="s">
        <v>347</v>
      </c>
      <c r="N3522" s="137" t="s">
        <v>195</v>
      </c>
      <c r="O3522" s="137" t="s">
        <v>41</v>
      </c>
      <c r="P3522" s="137">
        <v>0</v>
      </c>
      <c r="Q3522" s="137" t="s">
        <v>191</v>
      </c>
      <c r="R3522" s="137" t="s">
        <v>342</v>
      </c>
    </row>
    <row r="3523" spans="1:19" s="137" customFormat="1">
      <c r="A3523" s="137" t="s">
        <v>186</v>
      </c>
      <c r="B3523" s="137" t="s">
        <v>120</v>
      </c>
      <c r="C3523" s="137" t="s">
        <v>186</v>
      </c>
      <c r="D3523" s="137" t="s">
        <v>317</v>
      </c>
      <c r="E3523" s="137">
        <v>39025</v>
      </c>
      <c r="F3523" s="137" t="s">
        <v>5</v>
      </c>
      <c r="G3523" s="137" t="s">
        <v>28</v>
      </c>
      <c r="H3523" s="137" t="s">
        <v>368</v>
      </c>
      <c r="I3523" s="137">
        <v>512094454</v>
      </c>
      <c r="J3523" s="137" t="s">
        <v>180</v>
      </c>
      <c r="K3523" s="21">
        <v>46149.653321759259</v>
      </c>
      <c r="L3523" s="21">
        <v>46152.722997685189</v>
      </c>
      <c r="M3523" s="137" t="s">
        <v>347</v>
      </c>
      <c r="N3523" s="137" t="s">
        <v>351</v>
      </c>
      <c r="O3523" s="137" t="s">
        <v>35</v>
      </c>
      <c r="P3523" s="137">
        <v>0</v>
      </c>
      <c r="Q3523" s="137" t="s">
        <v>191</v>
      </c>
      <c r="R3523" s="137" t="s">
        <v>342</v>
      </c>
    </row>
    <row r="3524" spans="1:19" s="137" customFormat="1">
      <c r="A3524" s="137" t="s">
        <v>186</v>
      </c>
      <c r="B3524" s="137" t="s">
        <v>120</v>
      </c>
      <c r="C3524" s="137" t="s">
        <v>186</v>
      </c>
      <c r="D3524" s="137" t="s">
        <v>317</v>
      </c>
      <c r="E3524" s="137">
        <v>39025</v>
      </c>
      <c r="F3524" s="137" t="s">
        <v>5</v>
      </c>
      <c r="G3524" s="137" t="s">
        <v>28</v>
      </c>
      <c r="H3524" s="137" t="s">
        <v>368</v>
      </c>
      <c r="I3524" s="137">
        <v>512094454</v>
      </c>
      <c r="J3524" s="137" t="s">
        <v>180</v>
      </c>
      <c r="K3524" s="21">
        <v>46149.653321759259</v>
      </c>
      <c r="L3524" s="21">
        <v>46152.722997685189</v>
      </c>
      <c r="M3524" s="137" t="s">
        <v>347</v>
      </c>
      <c r="N3524" s="137" t="s">
        <v>196</v>
      </c>
      <c r="O3524" s="137" t="s">
        <v>41</v>
      </c>
      <c r="P3524" s="137">
        <v>0</v>
      </c>
      <c r="Q3524" s="137" t="s">
        <v>191</v>
      </c>
      <c r="R3524" s="137" t="s">
        <v>342</v>
      </c>
    </row>
    <row r="3525" spans="1:19" s="137" customFormat="1">
      <c r="A3525" s="137" t="s">
        <v>186</v>
      </c>
      <c r="B3525" s="137" t="s">
        <v>120</v>
      </c>
      <c r="C3525" s="137" t="s">
        <v>186</v>
      </c>
      <c r="D3525" s="137" t="s">
        <v>317</v>
      </c>
      <c r="E3525" s="137">
        <v>39025</v>
      </c>
      <c r="F3525" s="137" t="s">
        <v>5</v>
      </c>
      <c r="G3525" s="137" t="s">
        <v>28</v>
      </c>
      <c r="H3525" s="137" t="s">
        <v>368</v>
      </c>
      <c r="I3525" s="137">
        <v>512094454</v>
      </c>
      <c r="J3525" s="137" t="s">
        <v>180</v>
      </c>
      <c r="K3525" s="21">
        <v>46149.653321759259</v>
      </c>
      <c r="L3525" s="21">
        <v>46152.722997685189</v>
      </c>
      <c r="M3525" s="137" t="s">
        <v>352</v>
      </c>
      <c r="N3525" s="137" t="s">
        <v>352</v>
      </c>
      <c r="O3525" s="137" t="s">
        <v>35</v>
      </c>
      <c r="P3525" s="137">
        <v>0</v>
      </c>
      <c r="Q3525" s="137" t="s">
        <v>191</v>
      </c>
      <c r="R3525" s="137" t="s">
        <v>342</v>
      </c>
    </row>
    <row r="3526" spans="1:19" s="137" customFormat="1">
      <c r="A3526" s="137" t="s">
        <v>186</v>
      </c>
      <c r="B3526" s="137" t="s">
        <v>120</v>
      </c>
      <c r="C3526" s="137" t="s">
        <v>186</v>
      </c>
      <c r="D3526" s="137" t="s">
        <v>317</v>
      </c>
      <c r="E3526" s="137">
        <v>39025</v>
      </c>
      <c r="F3526" s="137" t="s">
        <v>5</v>
      </c>
      <c r="G3526" s="137" t="s">
        <v>28</v>
      </c>
      <c r="H3526" s="137" t="s">
        <v>368</v>
      </c>
      <c r="I3526" s="137">
        <v>512094454</v>
      </c>
      <c r="J3526" s="137" t="s">
        <v>180</v>
      </c>
      <c r="K3526" s="21">
        <v>46149.653321759259</v>
      </c>
      <c r="L3526" s="21">
        <v>46152.722997685189</v>
      </c>
      <c r="M3526" s="137" t="s">
        <v>353</v>
      </c>
      <c r="N3526" s="137" t="s">
        <v>197</v>
      </c>
      <c r="O3526" s="137" t="s">
        <v>41</v>
      </c>
      <c r="P3526" s="137">
        <v>0</v>
      </c>
      <c r="Q3526" s="137" t="s">
        <v>67</v>
      </c>
      <c r="R3526" s="137" t="s">
        <v>225</v>
      </c>
      <c r="S3526" s="137" t="s">
        <v>385</v>
      </c>
    </row>
    <row r="3527" spans="1:19" s="137" customFormat="1">
      <c r="A3527" s="137" t="s">
        <v>186</v>
      </c>
      <c r="B3527" s="137" t="s">
        <v>120</v>
      </c>
      <c r="C3527" s="137" t="s">
        <v>186</v>
      </c>
      <c r="D3527" s="137" t="s">
        <v>317</v>
      </c>
      <c r="E3527" s="137">
        <v>39025</v>
      </c>
      <c r="F3527" s="137" t="s">
        <v>5</v>
      </c>
      <c r="G3527" s="137" t="s">
        <v>28</v>
      </c>
      <c r="H3527" s="137" t="s">
        <v>368</v>
      </c>
      <c r="I3527" s="137">
        <v>512094454</v>
      </c>
      <c r="J3527" s="137" t="s">
        <v>180</v>
      </c>
      <c r="K3527" s="21">
        <v>46149.653321759259</v>
      </c>
      <c r="L3527" s="21">
        <v>46152.722997685189</v>
      </c>
      <c r="M3527" s="137" t="s">
        <v>353</v>
      </c>
      <c r="N3527" s="137" t="s">
        <v>330</v>
      </c>
      <c r="O3527" s="137" t="s">
        <v>41</v>
      </c>
      <c r="P3527" s="137">
        <v>0</v>
      </c>
      <c r="Q3527" s="137" t="s">
        <v>191</v>
      </c>
      <c r="R3527" s="137" t="s">
        <v>342</v>
      </c>
    </row>
    <row r="3528" spans="1:19" s="137" customFormat="1">
      <c r="A3528" s="137" t="s">
        <v>186</v>
      </c>
      <c r="B3528" s="137" t="s">
        <v>120</v>
      </c>
      <c r="C3528" s="137" t="s">
        <v>186</v>
      </c>
      <c r="D3528" s="137" t="s">
        <v>317</v>
      </c>
      <c r="E3528" s="137">
        <v>39025</v>
      </c>
      <c r="F3528" s="137" t="s">
        <v>5</v>
      </c>
      <c r="G3528" s="137" t="s">
        <v>28</v>
      </c>
      <c r="H3528" s="137" t="s">
        <v>368</v>
      </c>
      <c r="I3528" s="137">
        <v>512094454</v>
      </c>
      <c r="J3528" s="137" t="s">
        <v>180</v>
      </c>
      <c r="K3528" s="21">
        <v>46149.653321759259</v>
      </c>
      <c r="L3528" s="21">
        <v>46152.722997685189</v>
      </c>
      <c r="M3528" s="137" t="s">
        <v>353</v>
      </c>
      <c r="N3528" s="137" t="s">
        <v>354</v>
      </c>
      <c r="O3528" s="137" t="s">
        <v>39</v>
      </c>
      <c r="P3528" s="137">
        <v>0</v>
      </c>
      <c r="Q3528" s="137" t="s">
        <v>191</v>
      </c>
      <c r="R3528" s="137" t="s">
        <v>342</v>
      </c>
    </row>
    <row r="3529" spans="1:19" s="137" customFormat="1">
      <c r="A3529" s="137" t="s">
        <v>186</v>
      </c>
      <c r="B3529" s="137" t="s">
        <v>120</v>
      </c>
      <c r="C3529" s="137" t="s">
        <v>186</v>
      </c>
      <c r="D3529" s="137" t="s">
        <v>317</v>
      </c>
      <c r="E3529" s="137">
        <v>39025</v>
      </c>
      <c r="F3529" s="137" t="s">
        <v>5</v>
      </c>
      <c r="G3529" s="137" t="s">
        <v>28</v>
      </c>
      <c r="H3529" s="137" t="s">
        <v>368</v>
      </c>
      <c r="I3529" s="137">
        <v>512094454</v>
      </c>
      <c r="J3529" s="137" t="s">
        <v>180</v>
      </c>
      <c r="K3529" s="21">
        <v>46149.653321759259</v>
      </c>
      <c r="L3529" s="21">
        <v>46152.722997685189</v>
      </c>
      <c r="M3529" s="137" t="s">
        <v>353</v>
      </c>
      <c r="N3529" s="137" t="s">
        <v>355</v>
      </c>
      <c r="O3529" s="137" t="s">
        <v>35</v>
      </c>
      <c r="P3529" s="137">
        <v>0</v>
      </c>
      <c r="Q3529" s="137" t="s">
        <v>191</v>
      </c>
      <c r="R3529" s="137" t="s">
        <v>342</v>
      </c>
    </row>
    <row r="3530" spans="1:19" s="137" customFormat="1">
      <c r="A3530" s="137" t="s">
        <v>186</v>
      </c>
      <c r="B3530" s="137" t="s">
        <v>120</v>
      </c>
      <c r="C3530" s="137" t="s">
        <v>186</v>
      </c>
      <c r="D3530" s="137" t="s">
        <v>317</v>
      </c>
      <c r="E3530" s="137">
        <v>39025</v>
      </c>
      <c r="F3530" s="137" t="s">
        <v>5</v>
      </c>
      <c r="G3530" s="137" t="s">
        <v>28</v>
      </c>
      <c r="H3530" s="137" t="s">
        <v>368</v>
      </c>
      <c r="I3530" s="137">
        <v>512094454</v>
      </c>
      <c r="J3530" s="137" t="s">
        <v>180</v>
      </c>
      <c r="K3530" s="21">
        <v>46149.653321759259</v>
      </c>
      <c r="L3530" s="21">
        <v>46152.722997685189</v>
      </c>
      <c r="M3530" s="137" t="s">
        <v>353</v>
      </c>
      <c r="N3530" s="137" t="s">
        <v>356</v>
      </c>
      <c r="O3530" s="137" t="s">
        <v>39</v>
      </c>
      <c r="P3530" s="137">
        <v>0</v>
      </c>
      <c r="Q3530" s="137" t="s">
        <v>191</v>
      </c>
      <c r="R3530" s="137" t="s">
        <v>342</v>
      </c>
    </row>
    <row r="3531" spans="1:19" s="137" customFormat="1">
      <c r="A3531" s="137" t="s">
        <v>186</v>
      </c>
      <c r="B3531" s="137" t="s">
        <v>120</v>
      </c>
      <c r="C3531" s="137" t="s">
        <v>186</v>
      </c>
      <c r="D3531" s="137" t="s">
        <v>317</v>
      </c>
      <c r="E3531" s="137">
        <v>39025</v>
      </c>
      <c r="F3531" s="137" t="s">
        <v>5</v>
      </c>
      <c r="G3531" s="137" t="s">
        <v>28</v>
      </c>
      <c r="H3531" s="137" t="s">
        <v>368</v>
      </c>
      <c r="I3531" s="137">
        <v>512094454</v>
      </c>
      <c r="J3531" s="137" t="s">
        <v>180</v>
      </c>
      <c r="K3531" s="21">
        <v>46149.653321759259</v>
      </c>
      <c r="L3531" s="21">
        <v>46152.722997685189</v>
      </c>
      <c r="M3531" s="137" t="s">
        <v>353</v>
      </c>
      <c r="N3531" s="137" t="s">
        <v>357</v>
      </c>
      <c r="O3531" s="137" t="s">
        <v>39</v>
      </c>
      <c r="P3531" s="137">
        <v>0</v>
      </c>
      <c r="Q3531" s="137" t="s">
        <v>191</v>
      </c>
      <c r="R3531" s="137" t="s">
        <v>342</v>
      </c>
    </row>
    <row r="3532" spans="1:19" s="137" customFormat="1">
      <c r="A3532" s="137" t="s">
        <v>186</v>
      </c>
      <c r="B3532" s="137" t="s">
        <v>120</v>
      </c>
      <c r="C3532" s="137" t="s">
        <v>186</v>
      </c>
      <c r="D3532" s="137" t="s">
        <v>317</v>
      </c>
      <c r="E3532" s="137">
        <v>39025</v>
      </c>
      <c r="F3532" s="137" t="s">
        <v>5</v>
      </c>
      <c r="G3532" s="137" t="s">
        <v>28</v>
      </c>
      <c r="H3532" s="137" t="s">
        <v>368</v>
      </c>
      <c r="I3532" s="137">
        <v>512094454</v>
      </c>
      <c r="J3532" s="137" t="s">
        <v>180</v>
      </c>
      <c r="K3532" s="21">
        <v>46149.653321759259</v>
      </c>
      <c r="L3532" s="21">
        <v>46152.722997685189</v>
      </c>
      <c r="M3532" s="137" t="s">
        <v>358</v>
      </c>
      <c r="N3532" s="137" t="s">
        <v>359</v>
      </c>
      <c r="O3532" s="137" t="s">
        <v>39</v>
      </c>
      <c r="P3532" s="137">
        <v>0</v>
      </c>
      <c r="Q3532" s="137" t="s">
        <v>191</v>
      </c>
      <c r="R3532" s="137" t="s">
        <v>342</v>
      </c>
    </row>
    <row r="3533" spans="1:19" s="137" customFormat="1">
      <c r="A3533" s="137" t="s">
        <v>186</v>
      </c>
      <c r="B3533" s="137" t="s">
        <v>120</v>
      </c>
      <c r="C3533" s="137" t="s">
        <v>186</v>
      </c>
      <c r="D3533" s="137" t="s">
        <v>317</v>
      </c>
      <c r="E3533" s="137">
        <v>39025</v>
      </c>
      <c r="F3533" s="137" t="s">
        <v>5</v>
      </c>
      <c r="G3533" s="137" t="s">
        <v>28</v>
      </c>
      <c r="H3533" s="137" t="s">
        <v>368</v>
      </c>
      <c r="I3533" s="137">
        <v>512094454</v>
      </c>
      <c r="J3533" s="137" t="s">
        <v>180</v>
      </c>
      <c r="K3533" s="21">
        <v>46149.653321759259</v>
      </c>
      <c r="L3533" s="21">
        <v>46152.722997685189</v>
      </c>
      <c r="M3533" s="137" t="s">
        <v>358</v>
      </c>
      <c r="N3533" s="137" t="s">
        <v>360</v>
      </c>
      <c r="O3533" s="137" t="s">
        <v>35</v>
      </c>
      <c r="P3533" s="137">
        <v>0</v>
      </c>
      <c r="Q3533" s="137" t="s">
        <v>191</v>
      </c>
      <c r="R3533" s="137" t="s">
        <v>342</v>
      </c>
    </row>
    <row r="3534" spans="1:19" s="137" customFormat="1">
      <c r="A3534" s="137" t="s">
        <v>186</v>
      </c>
      <c r="B3534" s="137" t="s">
        <v>120</v>
      </c>
      <c r="C3534" s="137" t="s">
        <v>186</v>
      </c>
      <c r="D3534" s="137" t="s">
        <v>317</v>
      </c>
      <c r="E3534" s="137">
        <v>39025</v>
      </c>
      <c r="F3534" s="137" t="s">
        <v>5</v>
      </c>
      <c r="G3534" s="137" t="s">
        <v>28</v>
      </c>
      <c r="H3534" s="137" t="s">
        <v>368</v>
      </c>
      <c r="I3534" s="137">
        <v>512094454</v>
      </c>
      <c r="J3534" s="137" t="s">
        <v>180</v>
      </c>
      <c r="K3534" s="21">
        <v>46149.653321759259</v>
      </c>
      <c r="L3534" s="21">
        <v>46152.722997685189</v>
      </c>
      <c r="M3534" s="137" t="s">
        <v>358</v>
      </c>
      <c r="N3534" s="137" t="s">
        <v>361</v>
      </c>
      <c r="O3534" s="137" t="s">
        <v>41</v>
      </c>
      <c r="P3534" s="137">
        <v>0</v>
      </c>
      <c r="Q3534" s="137" t="s">
        <v>191</v>
      </c>
      <c r="R3534" s="137" t="s">
        <v>342</v>
      </c>
    </row>
    <row r="3535" spans="1:19" s="137" customFormat="1">
      <c r="A3535" s="137" t="s">
        <v>186</v>
      </c>
      <c r="B3535" s="137" t="s">
        <v>120</v>
      </c>
      <c r="C3535" s="137" t="s">
        <v>186</v>
      </c>
      <c r="D3535" s="137" t="s">
        <v>317</v>
      </c>
      <c r="E3535" s="137">
        <v>39025</v>
      </c>
      <c r="F3535" s="137" t="s">
        <v>5</v>
      </c>
      <c r="G3535" s="137" t="s">
        <v>28</v>
      </c>
      <c r="H3535" s="137" t="s">
        <v>368</v>
      </c>
      <c r="I3535" s="137">
        <v>512094454</v>
      </c>
      <c r="J3535" s="137" t="s">
        <v>180</v>
      </c>
      <c r="K3535" s="21">
        <v>46149.653321759259</v>
      </c>
      <c r="L3535" s="21">
        <v>46152.722997685189</v>
      </c>
      <c r="M3535" s="137" t="s">
        <v>362</v>
      </c>
      <c r="N3535" s="137" t="s">
        <v>363</v>
      </c>
      <c r="O3535" s="137" t="s">
        <v>37</v>
      </c>
      <c r="P3535" s="137">
        <v>0</v>
      </c>
      <c r="Q3535" s="137" t="s">
        <v>191</v>
      </c>
      <c r="R3535" s="137" t="s">
        <v>342</v>
      </c>
    </row>
    <row r="3536" spans="1:19" s="137" customFormat="1">
      <c r="A3536" s="137" t="s">
        <v>186</v>
      </c>
      <c r="B3536" s="137" t="s">
        <v>120</v>
      </c>
      <c r="C3536" s="137" t="s">
        <v>186</v>
      </c>
      <c r="D3536" s="137" t="s">
        <v>317</v>
      </c>
      <c r="E3536" s="137">
        <v>39025</v>
      </c>
      <c r="F3536" s="137" t="s">
        <v>5</v>
      </c>
      <c r="G3536" s="137" t="s">
        <v>28</v>
      </c>
      <c r="H3536" s="137" t="s">
        <v>368</v>
      </c>
      <c r="I3536" s="137">
        <v>512094454</v>
      </c>
      <c r="J3536" s="137" t="s">
        <v>180</v>
      </c>
      <c r="K3536" s="21">
        <v>46149.653321759259</v>
      </c>
      <c r="L3536" s="21">
        <v>46152.722997685189</v>
      </c>
      <c r="M3536" s="137" t="s">
        <v>364</v>
      </c>
      <c r="N3536" s="137" t="s">
        <v>365</v>
      </c>
      <c r="O3536" s="137" t="s">
        <v>35</v>
      </c>
      <c r="P3536" s="137">
        <v>0</v>
      </c>
      <c r="Q3536" s="137" t="s">
        <v>191</v>
      </c>
      <c r="R3536" s="137" t="s">
        <v>342</v>
      </c>
    </row>
    <row r="3537" spans="1:19" s="137" customFormat="1">
      <c r="A3537" s="137" t="s">
        <v>186</v>
      </c>
      <c r="B3537" s="137" t="s">
        <v>120</v>
      </c>
      <c r="C3537" s="137" t="s">
        <v>186</v>
      </c>
      <c r="D3537" s="137" t="s">
        <v>317</v>
      </c>
      <c r="E3537" s="137">
        <v>39025</v>
      </c>
      <c r="F3537" s="137" t="s">
        <v>5</v>
      </c>
      <c r="G3537" s="137" t="s">
        <v>28</v>
      </c>
      <c r="H3537" s="137" t="s">
        <v>368</v>
      </c>
      <c r="I3537" s="137">
        <v>512094454</v>
      </c>
      <c r="J3537" s="137" t="s">
        <v>180</v>
      </c>
      <c r="K3537" s="21">
        <v>46149.653321759259</v>
      </c>
      <c r="L3537" s="21">
        <v>46152.722997685189</v>
      </c>
      <c r="M3537" s="137" t="s">
        <v>364</v>
      </c>
      <c r="N3537" s="137" t="s">
        <v>366</v>
      </c>
      <c r="O3537" s="137" t="s">
        <v>35</v>
      </c>
      <c r="P3537" s="137">
        <v>0</v>
      </c>
      <c r="Q3537" s="137" t="s">
        <v>191</v>
      </c>
      <c r="R3537" s="137" t="s">
        <v>342</v>
      </c>
    </row>
    <row r="3538" spans="1:19" s="137" customFormat="1">
      <c r="A3538" s="137" t="s">
        <v>186</v>
      </c>
      <c r="B3538" s="137" t="s">
        <v>120</v>
      </c>
      <c r="C3538" s="137" t="s">
        <v>186</v>
      </c>
      <c r="D3538" s="137" t="s">
        <v>317</v>
      </c>
      <c r="E3538" s="137">
        <v>39025</v>
      </c>
      <c r="F3538" s="137" t="s">
        <v>5</v>
      </c>
      <c r="G3538" s="137" t="s">
        <v>28</v>
      </c>
      <c r="H3538" s="137" t="s">
        <v>368</v>
      </c>
      <c r="I3538" s="137">
        <v>512094454</v>
      </c>
      <c r="J3538" s="137" t="s">
        <v>180</v>
      </c>
      <c r="K3538" s="21">
        <v>46149.653321759259</v>
      </c>
      <c r="L3538" s="21">
        <v>46152.722997685189</v>
      </c>
      <c r="M3538" s="137" t="s">
        <v>364</v>
      </c>
      <c r="N3538" s="137" t="s">
        <v>367</v>
      </c>
      <c r="O3538" s="137" t="s">
        <v>41</v>
      </c>
      <c r="P3538" s="137">
        <v>0</v>
      </c>
      <c r="Q3538" s="137" t="s">
        <v>191</v>
      </c>
      <c r="R3538" s="137" t="s">
        <v>342</v>
      </c>
    </row>
    <row r="3539" spans="1:19" s="137" customFormat="1">
      <c r="A3539" s="137" t="s">
        <v>186</v>
      </c>
      <c r="B3539" s="137" t="s">
        <v>124</v>
      </c>
      <c r="C3539" s="137" t="s">
        <v>186</v>
      </c>
      <c r="D3539" s="137" t="s">
        <v>318</v>
      </c>
      <c r="E3539" s="137">
        <v>39024</v>
      </c>
      <c r="F3539" s="137" t="s">
        <v>198</v>
      </c>
      <c r="G3539" s="137" t="s">
        <v>28</v>
      </c>
      <c r="H3539" s="137" t="s">
        <v>368</v>
      </c>
      <c r="I3539" s="137">
        <v>511629321</v>
      </c>
      <c r="J3539" s="137" t="s">
        <v>180</v>
      </c>
      <c r="K3539" s="21">
        <v>46144.548182870371</v>
      </c>
      <c r="L3539" s="21">
        <v>46152.737523148149</v>
      </c>
      <c r="M3539" s="137" t="s">
        <v>287</v>
      </c>
      <c r="N3539" s="137" t="s">
        <v>287</v>
      </c>
      <c r="O3539" s="137" t="s">
        <v>35</v>
      </c>
      <c r="P3539" s="137">
        <v>0</v>
      </c>
      <c r="Q3539" s="137" t="s">
        <v>191</v>
      </c>
      <c r="R3539" s="137" t="s">
        <v>342</v>
      </c>
      <c r="S3539" s="137" t="s">
        <v>181</v>
      </c>
    </row>
    <row r="3540" spans="1:19" s="137" customFormat="1">
      <c r="A3540" s="137" t="s">
        <v>186</v>
      </c>
      <c r="B3540" s="137" t="s">
        <v>124</v>
      </c>
      <c r="C3540" s="137" t="s">
        <v>186</v>
      </c>
      <c r="D3540" s="137" t="s">
        <v>318</v>
      </c>
      <c r="E3540" s="137">
        <v>39024</v>
      </c>
      <c r="F3540" s="137" t="s">
        <v>198</v>
      </c>
      <c r="G3540" s="137" t="s">
        <v>28</v>
      </c>
      <c r="H3540" s="137" t="s">
        <v>368</v>
      </c>
      <c r="I3540" s="137">
        <v>511629321</v>
      </c>
      <c r="J3540" s="137" t="s">
        <v>180</v>
      </c>
      <c r="K3540" s="21">
        <v>46144.548182870371</v>
      </c>
      <c r="L3540" s="21">
        <v>46152.737523148149</v>
      </c>
      <c r="M3540" s="137" t="s">
        <v>343</v>
      </c>
      <c r="N3540" s="137" t="s">
        <v>288</v>
      </c>
      <c r="O3540" s="137" t="s">
        <v>39</v>
      </c>
      <c r="P3540" s="137">
        <v>0</v>
      </c>
      <c r="Q3540" s="137" t="s">
        <v>191</v>
      </c>
      <c r="R3540" s="137" t="s">
        <v>342</v>
      </c>
      <c r="S3540" s="137" t="s">
        <v>181</v>
      </c>
    </row>
    <row r="3541" spans="1:19" s="137" customFormat="1">
      <c r="A3541" s="137" t="s">
        <v>186</v>
      </c>
      <c r="B3541" s="137" t="s">
        <v>124</v>
      </c>
      <c r="C3541" s="137" t="s">
        <v>186</v>
      </c>
      <c r="D3541" s="137" t="s">
        <v>318</v>
      </c>
      <c r="E3541" s="137">
        <v>39024</v>
      </c>
      <c r="F3541" s="137" t="s">
        <v>198</v>
      </c>
      <c r="G3541" s="137" t="s">
        <v>28</v>
      </c>
      <c r="H3541" s="137" t="s">
        <v>368</v>
      </c>
      <c r="I3541" s="137">
        <v>511629321</v>
      </c>
      <c r="J3541" s="137" t="s">
        <v>180</v>
      </c>
      <c r="K3541" s="21">
        <v>46144.548182870371</v>
      </c>
      <c r="L3541" s="21">
        <v>46152.737523148149</v>
      </c>
      <c r="M3541" s="137" t="s">
        <v>343</v>
      </c>
      <c r="N3541" s="137" t="s">
        <v>193</v>
      </c>
      <c r="O3541" s="137" t="s">
        <v>35</v>
      </c>
      <c r="P3541" s="137">
        <v>0</v>
      </c>
      <c r="Q3541" s="137" t="s">
        <v>191</v>
      </c>
      <c r="R3541" s="137" t="s">
        <v>342</v>
      </c>
      <c r="S3541" s="137" t="s">
        <v>181</v>
      </c>
    </row>
    <row r="3542" spans="1:19" s="137" customFormat="1">
      <c r="A3542" s="137" t="s">
        <v>186</v>
      </c>
      <c r="B3542" s="137" t="s">
        <v>124</v>
      </c>
      <c r="C3542" s="137" t="s">
        <v>186</v>
      </c>
      <c r="D3542" s="137" t="s">
        <v>318</v>
      </c>
      <c r="E3542" s="137">
        <v>39024</v>
      </c>
      <c r="F3542" s="137" t="s">
        <v>198</v>
      </c>
      <c r="G3542" s="137" t="s">
        <v>28</v>
      </c>
      <c r="H3542" s="137" t="s">
        <v>368</v>
      </c>
      <c r="I3542" s="137">
        <v>511629321</v>
      </c>
      <c r="J3542" s="137" t="s">
        <v>180</v>
      </c>
      <c r="K3542" s="21">
        <v>46144.548182870371</v>
      </c>
      <c r="L3542" s="21">
        <v>46152.737523148149</v>
      </c>
      <c r="M3542" s="137" t="s">
        <v>344</v>
      </c>
      <c r="N3542" s="137" t="s">
        <v>345</v>
      </c>
      <c r="O3542" s="137" t="s">
        <v>39</v>
      </c>
      <c r="P3542" s="137">
        <v>0</v>
      </c>
      <c r="Q3542" s="137" t="s">
        <v>191</v>
      </c>
      <c r="R3542" s="137" t="s">
        <v>342</v>
      </c>
      <c r="S3542" s="137" t="s">
        <v>181</v>
      </c>
    </row>
    <row r="3543" spans="1:19" s="137" customFormat="1">
      <c r="A3543" s="137" t="s">
        <v>186</v>
      </c>
      <c r="B3543" s="137" t="s">
        <v>124</v>
      </c>
      <c r="C3543" s="137" t="s">
        <v>186</v>
      </c>
      <c r="D3543" s="137" t="s">
        <v>318</v>
      </c>
      <c r="E3543" s="137">
        <v>39024</v>
      </c>
      <c r="F3543" s="137" t="s">
        <v>198</v>
      </c>
      <c r="G3543" s="137" t="s">
        <v>28</v>
      </c>
      <c r="H3543" s="137" t="s">
        <v>368</v>
      </c>
      <c r="I3543" s="137">
        <v>511629321</v>
      </c>
      <c r="J3543" s="137" t="s">
        <v>180</v>
      </c>
      <c r="K3543" s="21">
        <v>46144.548182870371</v>
      </c>
      <c r="L3543" s="21">
        <v>46152.737523148149</v>
      </c>
      <c r="M3543" s="137" t="s">
        <v>344</v>
      </c>
      <c r="N3543" s="137" t="s">
        <v>346</v>
      </c>
      <c r="O3543" s="137" t="s">
        <v>39</v>
      </c>
      <c r="P3543" s="137">
        <v>0</v>
      </c>
      <c r="Q3543" s="137" t="s">
        <v>191</v>
      </c>
      <c r="R3543" s="137" t="s">
        <v>342</v>
      </c>
      <c r="S3543" s="137" t="s">
        <v>181</v>
      </c>
    </row>
    <row r="3544" spans="1:19" s="137" customFormat="1">
      <c r="A3544" s="137" t="s">
        <v>186</v>
      </c>
      <c r="B3544" s="137" t="s">
        <v>124</v>
      </c>
      <c r="C3544" s="137" t="s">
        <v>186</v>
      </c>
      <c r="D3544" s="137" t="s">
        <v>318</v>
      </c>
      <c r="E3544" s="137">
        <v>39024</v>
      </c>
      <c r="F3544" s="137" t="s">
        <v>198</v>
      </c>
      <c r="G3544" s="137" t="s">
        <v>28</v>
      </c>
      <c r="H3544" s="137" t="s">
        <v>368</v>
      </c>
      <c r="I3544" s="137">
        <v>511629321</v>
      </c>
      <c r="J3544" s="137" t="s">
        <v>180</v>
      </c>
      <c r="K3544" s="21">
        <v>46144.548182870371</v>
      </c>
      <c r="L3544" s="21">
        <v>46152.737523148149</v>
      </c>
      <c r="M3544" s="137" t="s">
        <v>347</v>
      </c>
      <c r="N3544" s="137" t="s">
        <v>348</v>
      </c>
      <c r="O3544" s="137" t="s">
        <v>41</v>
      </c>
      <c r="P3544" s="137">
        <v>0</v>
      </c>
      <c r="Q3544" s="137" t="s">
        <v>191</v>
      </c>
      <c r="R3544" s="137" t="s">
        <v>342</v>
      </c>
      <c r="S3544" s="137" t="s">
        <v>181</v>
      </c>
    </row>
    <row r="3545" spans="1:19" s="137" customFormat="1">
      <c r="A3545" s="137" t="s">
        <v>186</v>
      </c>
      <c r="B3545" s="137" t="s">
        <v>124</v>
      </c>
      <c r="C3545" s="137" t="s">
        <v>186</v>
      </c>
      <c r="D3545" s="137" t="s">
        <v>318</v>
      </c>
      <c r="E3545" s="137">
        <v>39024</v>
      </c>
      <c r="F3545" s="137" t="s">
        <v>198</v>
      </c>
      <c r="G3545" s="137" t="s">
        <v>28</v>
      </c>
      <c r="H3545" s="137" t="s">
        <v>368</v>
      </c>
      <c r="I3545" s="137">
        <v>511629321</v>
      </c>
      <c r="J3545" s="137" t="s">
        <v>180</v>
      </c>
      <c r="K3545" s="21">
        <v>46144.548182870371</v>
      </c>
      <c r="L3545" s="21">
        <v>46152.737523148149</v>
      </c>
      <c r="M3545" s="137" t="s">
        <v>347</v>
      </c>
      <c r="N3545" s="137" t="s">
        <v>349</v>
      </c>
      <c r="O3545" s="137" t="s">
        <v>39</v>
      </c>
      <c r="P3545" s="137">
        <v>0</v>
      </c>
      <c r="Q3545" s="137" t="s">
        <v>191</v>
      </c>
      <c r="R3545" s="137" t="s">
        <v>342</v>
      </c>
      <c r="S3545" s="137" t="s">
        <v>181</v>
      </c>
    </row>
    <row r="3546" spans="1:19" s="137" customFormat="1">
      <c r="A3546" s="137" t="s">
        <v>186</v>
      </c>
      <c r="B3546" s="137" t="s">
        <v>124</v>
      </c>
      <c r="C3546" s="137" t="s">
        <v>186</v>
      </c>
      <c r="D3546" s="137" t="s">
        <v>318</v>
      </c>
      <c r="E3546" s="137">
        <v>39024</v>
      </c>
      <c r="F3546" s="137" t="s">
        <v>198</v>
      </c>
      <c r="G3546" s="137" t="s">
        <v>28</v>
      </c>
      <c r="H3546" s="137" t="s">
        <v>368</v>
      </c>
      <c r="I3546" s="137">
        <v>511629321</v>
      </c>
      <c r="J3546" s="137" t="s">
        <v>180</v>
      </c>
      <c r="K3546" s="21">
        <v>46144.548182870371</v>
      </c>
      <c r="L3546" s="21">
        <v>46152.737523148149</v>
      </c>
      <c r="M3546" s="137" t="s">
        <v>347</v>
      </c>
      <c r="N3546" s="137" t="s">
        <v>329</v>
      </c>
      <c r="O3546" s="137" t="s">
        <v>35</v>
      </c>
      <c r="P3546" s="137">
        <v>0</v>
      </c>
      <c r="Q3546" s="137" t="s">
        <v>191</v>
      </c>
      <c r="R3546" s="137" t="s">
        <v>342</v>
      </c>
      <c r="S3546" s="137" t="s">
        <v>181</v>
      </c>
    </row>
    <row r="3547" spans="1:19" s="137" customFormat="1">
      <c r="A3547" s="137" t="s">
        <v>186</v>
      </c>
      <c r="B3547" s="137" t="s">
        <v>124</v>
      </c>
      <c r="C3547" s="137" t="s">
        <v>186</v>
      </c>
      <c r="D3547" s="137" t="s">
        <v>318</v>
      </c>
      <c r="E3547" s="137">
        <v>39024</v>
      </c>
      <c r="F3547" s="137" t="s">
        <v>198</v>
      </c>
      <c r="G3547" s="137" t="s">
        <v>28</v>
      </c>
      <c r="H3547" s="137" t="s">
        <v>368</v>
      </c>
      <c r="I3547" s="137">
        <v>511629321</v>
      </c>
      <c r="J3547" s="137" t="s">
        <v>180</v>
      </c>
      <c r="K3547" s="21">
        <v>46144.548182870371</v>
      </c>
      <c r="L3547" s="21">
        <v>46152.737523148149</v>
      </c>
      <c r="M3547" s="137" t="s">
        <v>347</v>
      </c>
      <c r="N3547" s="137" t="s">
        <v>194</v>
      </c>
      <c r="O3547" s="137" t="s">
        <v>41</v>
      </c>
      <c r="P3547" s="137">
        <v>0</v>
      </c>
      <c r="Q3547" s="137" t="s">
        <v>191</v>
      </c>
      <c r="R3547" s="137" t="s">
        <v>342</v>
      </c>
      <c r="S3547" s="137" t="s">
        <v>181</v>
      </c>
    </row>
    <row r="3548" spans="1:19" s="137" customFormat="1">
      <c r="A3548" s="137" t="s">
        <v>186</v>
      </c>
      <c r="B3548" s="137" t="s">
        <v>124</v>
      </c>
      <c r="C3548" s="137" t="s">
        <v>186</v>
      </c>
      <c r="D3548" s="137" t="s">
        <v>318</v>
      </c>
      <c r="E3548" s="137">
        <v>39024</v>
      </c>
      <c r="F3548" s="137" t="s">
        <v>198</v>
      </c>
      <c r="G3548" s="137" t="s">
        <v>28</v>
      </c>
      <c r="H3548" s="137" t="s">
        <v>368</v>
      </c>
      <c r="I3548" s="137">
        <v>511629321</v>
      </c>
      <c r="J3548" s="137" t="s">
        <v>180</v>
      </c>
      <c r="K3548" s="21">
        <v>46144.548182870371</v>
      </c>
      <c r="L3548" s="21">
        <v>46152.737523148149</v>
      </c>
      <c r="M3548" s="137" t="s">
        <v>347</v>
      </c>
      <c r="N3548" s="137" t="s">
        <v>350</v>
      </c>
      <c r="O3548" s="137" t="s">
        <v>39</v>
      </c>
      <c r="P3548" s="137">
        <v>0</v>
      </c>
      <c r="Q3548" s="137" t="s">
        <v>191</v>
      </c>
      <c r="R3548" s="137" t="s">
        <v>342</v>
      </c>
      <c r="S3548" s="137" t="s">
        <v>181</v>
      </c>
    </row>
    <row r="3549" spans="1:19" s="137" customFormat="1">
      <c r="A3549" s="137" t="s">
        <v>186</v>
      </c>
      <c r="B3549" s="137" t="s">
        <v>124</v>
      </c>
      <c r="C3549" s="137" t="s">
        <v>186</v>
      </c>
      <c r="D3549" s="137" t="s">
        <v>318</v>
      </c>
      <c r="E3549" s="137">
        <v>39024</v>
      </c>
      <c r="F3549" s="137" t="s">
        <v>198</v>
      </c>
      <c r="G3549" s="137" t="s">
        <v>28</v>
      </c>
      <c r="H3549" s="137" t="s">
        <v>368</v>
      </c>
      <c r="I3549" s="137">
        <v>511629321</v>
      </c>
      <c r="J3549" s="137" t="s">
        <v>180</v>
      </c>
      <c r="K3549" s="21">
        <v>46144.548182870371</v>
      </c>
      <c r="L3549" s="21">
        <v>46152.737523148149</v>
      </c>
      <c r="M3549" s="137" t="s">
        <v>347</v>
      </c>
      <c r="N3549" s="137" t="s">
        <v>195</v>
      </c>
      <c r="O3549" s="137" t="s">
        <v>41</v>
      </c>
      <c r="P3549" s="137">
        <v>0</v>
      </c>
      <c r="Q3549" s="137" t="s">
        <v>191</v>
      </c>
      <c r="R3549" s="137" t="s">
        <v>342</v>
      </c>
      <c r="S3549" s="137" t="s">
        <v>181</v>
      </c>
    </row>
    <row r="3550" spans="1:19" s="137" customFormat="1">
      <c r="A3550" s="137" t="s">
        <v>186</v>
      </c>
      <c r="B3550" s="137" t="s">
        <v>124</v>
      </c>
      <c r="C3550" s="137" t="s">
        <v>186</v>
      </c>
      <c r="D3550" s="137" t="s">
        <v>318</v>
      </c>
      <c r="E3550" s="137">
        <v>39024</v>
      </c>
      <c r="F3550" s="137" t="s">
        <v>198</v>
      </c>
      <c r="G3550" s="137" t="s">
        <v>28</v>
      </c>
      <c r="H3550" s="137" t="s">
        <v>368</v>
      </c>
      <c r="I3550" s="137">
        <v>511629321</v>
      </c>
      <c r="J3550" s="137" t="s">
        <v>180</v>
      </c>
      <c r="K3550" s="21">
        <v>46144.548182870371</v>
      </c>
      <c r="L3550" s="21">
        <v>46152.737523148149</v>
      </c>
      <c r="M3550" s="137" t="s">
        <v>347</v>
      </c>
      <c r="N3550" s="137" t="s">
        <v>351</v>
      </c>
      <c r="O3550" s="137" t="s">
        <v>35</v>
      </c>
      <c r="P3550" s="137">
        <v>0</v>
      </c>
      <c r="Q3550" s="137" t="s">
        <v>191</v>
      </c>
      <c r="R3550" s="137" t="s">
        <v>342</v>
      </c>
      <c r="S3550" s="137" t="s">
        <v>181</v>
      </c>
    </row>
    <row r="3551" spans="1:19" s="137" customFormat="1">
      <c r="A3551" s="137" t="s">
        <v>186</v>
      </c>
      <c r="B3551" s="137" t="s">
        <v>124</v>
      </c>
      <c r="C3551" s="137" t="s">
        <v>186</v>
      </c>
      <c r="D3551" s="137" t="s">
        <v>318</v>
      </c>
      <c r="E3551" s="137">
        <v>39024</v>
      </c>
      <c r="F3551" s="137" t="s">
        <v>198</v>
      </c>
      <c r="G3551" s="137" t="s">
        <v>28</v>
      </c>
      <c r="H3551" s="137" t="s">
        <v>368</v>
      </c>
      <c r="I3551" s="137">
        <v>511629321</v>
      </c>
      <c r="J3551" s="137" t="s">
        <v>180</v>
      </c>
      <c r="K3551" s="21">
        <v>46144.548182870371</v>
      </c>
      <c r="L3551" s="21">
        <v>46152.737523148149</v>
      </c>
      <c r="M3551" s="137" t="s">
        <v>347</v>
      </c>
      <c r="N3551" s="137" t="s">
        <v>196</v>
      </c>
      <c r="O3551" s="137" t="s">
        <v>41</v>
      </c>
      <c r="P3551" s="137">
        <v>0</v>
      </c>
      <c r="Q3551" s="137" t="s">
        <v>191</v>
      </c>
      <c r="R3551" s="137" t="s">
        <v>342</v>
      </c>
      <c r="S3551" s="137" t="s">
        <v>181</v>
      </c>
    </row>
    <row r="3552" spans="1:19" s="137" customFormat="1">
      <c r="A3552" s="137" t="s">
        <v>186</v>
      </c>
      <c r="B3552" s="137" t="s">
        <v>124</v>
      </c>
      <c r="C3552" s="137" t="s">
        <v>186</v>
      </c>
      <c r="D3552" s="137" t="s">
        <v>318</v>
      </c>
      <c r="E3552" s="137">
        <v>39024</v>
      </c>
      <c r="F3552" s="137" t="s">
        <v>198</v>
      </c>
      <c r="G3552" s="137" t="s">
        <v>28</v>
      </c>
      <c r="H3552" s="137" t="s">
        <v>368</v>
      </c>
      <c r="I3552" s="137">
        <v>511629321</v>
      </c>
      <c r="J3552" s="137" t="s">
        <v>180</v>
      </c>
      <c r="K3552" s="21">
        <v>46144.548182870371</v>
      </c>
      <c r="L3552" s="21">
        <v>46152.737523148149</v>
      </c>
      <c r="M3552" s="137" t="s">
        <v>352</v>
      </c>
      <c r="N3552" s="137" t="s">
        <v>352</v>
      </c>
      <c r="O3552" s="137" t="s">
        <v>35</v>
      </c>
      <c r="P3552" s="137">
        <v>0</v>
      </c>
      <c r="Q3552" s="137" t="s">
        <v>191</v>
      </c>
      <c r="R3552" s="137" t="s">
        <v>342</v>
      </c>
      <c r="S3552" s="137" t="s">
        <v>181</v>
      </c>
    </row>
    <row r="3553" spans="1:19" s="137" customFormat="1">
      <c r="A3553" s="137" t="s">
        <v>186</v>
      </c>
      <c r="B3553" s="137" t="s">
        <v>124</v>
      </c>
      <c r="C3553" s="137" t="s">
        <v>186</v>
      </c>
      <c r="D3553" s="137" t="s">
        <v>318</v>
      </c>
      <c r="E3553" s="137">
        <v>39024</v>
      </c>
      <c r="F3553" s="137" t="s">
        <v>198</v>
      </c>
      <c r="G3553" s="137" t="s">
        <v>28</v>
      </c>
      <c r="H3553" s="137" t="s">
        <v>368</v>
      </c>
      <c r="I3553" s="137">
        <v>511629321</v>
      </c>
      <c r="J3553" s="137" t="s">
        <v>180</v>
      </c>
      <c r="K3553" s="21">
        <v>46144.548182870371</v>
      </c>
      <c r="L3553" s="21">
        <v>46152.737523148149</v>
      </c>
      <c r="M3553" s="137" t="s">
        <v>353</v>
      </c>
      <c r="N3553" s="137" t="s">
        <v>197</v>
      </c>
      <c r="O3553" s="137" t="s">
        <v>41</v>
      </c>
      <c r="P3553" s="137">
        <v>0</v>
      </c>
      <c r="Q3553" s="137" t="s">
        <v>191</v>
      </c>
      <c r="R3553" s="137" t="s">
        <v>342</v>
      </c>
      <c r="S3553" s="137" t="s">
        <v>181</v>
      </c>
    </row>
    <row r="3554" spans="1:19" s="137" customFormat="1">
      <c r="A3554" s="137" t="s">
        <v>186</v>
      </c>
      <c r="B3554" s="137" t="s">
        <v>124</v>
      </c>
      <c r="C3554" s="137" t="s">
        <v>186</v>
      </c>
      <c r="D3554" s="137" t="s">
        <v>318</v>
      </c>
      <c r="E3554" s="137">
        <v>39024</v>
      </c>
      <c r="F3554" s="137" t="s">
        <v>198</v>
      </c>
      <c r="G3554" s="137" t="s">
        <v>28</v>
      </c>
      <c r="H3554" s="137" t="s">
        <v>368</v>
      </c>
      <c r="I3554" s="137">
        <v>511629321</v>
      </c>
      <c r="J3554" s="137" t="s">
        <v>180</v>
      </c>
      <c r="K3554" s="21">
        <v>46144.548182870371</v>
      </c>
      <c r="L3554" s="21">
        <v>46152.737523148149</v>
      </c>
      <c r="M3554" s="137" t="s">
        <v>353</v>
      </c>
      <c r="N3554" s="137" t="s">
        <v>330</v>
      </c>
      <c r="O3554" s="137" t="s">
        <v>41</v>
      </c>
      <c r="P3554" s="137">
        <v>0</v>
      </c>
      <c r="Q3554" s="137" t="s">
        <v>191</v>
      </c>
      <c r="R3554" s="137" t="s">
        <v>342</v>
      </c>
      <c r="S3554" s="137" t="s">
        <v>181</v>
      </c>
    </row>
    <row r="3555" spans="1:19" s="137" customFormat="1">
      <c r="A3555" s="137" t="s">
        <v>186</v>
      </c>
      <c r="B3555" s="137" t="s">
        <v>124</v>
      </c>
      <c r="C3555" s="137" t="s">
        <v>186</v>
      </c>
      <c r="D3555" s="137" t="s">
        <v>318</v>
      </c>
      <c r="E3555" s="137">
        <v>39024</v>
      </c>
      <c r="F3555" s="137" t="s">
        <v>198</v>
      </c>
      <c r="G3555" s="137" t="s">
        <v>28</v>
      </c>
      <c r="H3555" s="137" t="s">
        <v>368</v>
      </c>
      <c r="I3555" s="137">
        <v>511629321</v>
      </c>
      <c r="J3555" s="137" t="s">
        <v>180</v>
      </c>
      <c r="K3555" s="21">
        <v>46144.548182870371</v>
      </c>
      <c r="L3555" s="21">
        <v>46152.737523148149</v>
      </c>
      <c r="M3555" s="137" t="s">
        <v>353</v>
      </c>
      <c r="N3555" s="137" t="s">
        <v>354</v>
      </c>
      <c r="O3555" s="137" t="s">
        <v>39</v>
      </c>
      <c r="P3555" s="137">
        <v>0</v>
      </c>
      <c r="Q3555" s="137" t="s">
        <v>191</v>
      </c>
      <c r="R3555" s="137" t="s">
        <v>342</v>
      </c>
      <c r="S3555" s="137" t="s">
        <v>181</v>
      </c>
    </row>
    <row r="3556" spans="1:19" s="137" customFormat="1">
      <c r="A3556" s="137" t="s">
        <v>186</v>
      </c>
      <c r="B3556" s="137" t="s">
        <v>124</v>
      </c>
      <c r="C3556" s="137" t="s">
        <v>186</v>
      </c>
      <c r="D3556" s="137" t="s">
        <v>318</v>
      </c>
      <c r="E3556" s="137">
        <v>39024</v>
      </c>
      <c r="F3556" s="137" t="s">
        <v>198</v>
      </c>
      <c r="G3556" s="137" t="s">
        <v>28</v>
      </c>
      <c r="H3556" s="137" t="s">
        <v>368</v>
      </c>
      <c r="I3556" s="137">
        <v>511629321</v>
      </c>
      <c r="J3556" s="137" t="s">
        <v>180</v>
      </c>
      <c r="K3556" s="21">
        <v>46144.548182870371</v>
      </c>
      <c r="L3556" s="21">
        <v>46152.737523148149</v>
      </c>
      <c r="M3556" s="137" t="s">
        <v>353</v>
      </c>
      <c r="N3556" s="137" t="s">
        <v>355</v>
      </c>
      <c r="O3556" s="137" t="s">
        <v>35</v>
      </c>
      <c r="P3556" s="137">
        <v>0</v>
      </c>
      <c r="Q3556" s="137" t="s">
        <v>191</v>
      </c>
      <c r="R3556" s="137" t="s">
        <v>342</v>
      </c>
      <c r="S3556" s="137" t="s">
        <v>181</v>
      </c>
    </row>
    <row r="3557" spans="1:19" s="137" customFormat="1">
      <c r="A3557" s="137" t="s">
        <v>186</v>
      </c>
      <c r="B3557" s="137" t="s">
        <v>124</v>
      </c>
      <c r="C3557" s="137" t="s">
        <v>186</v>
      </c>
      <c r="D3557" s="137" t="s">
        <v>318</v>
      </c>
      <c r="E3557" s="137">
        <v>39024</v>
      </c>
      <c r="F3557" s="137" t="s">
        <v>198</v>
      </c>
      <c r="G3557" s="137" t="s">
        <v>28</v>
      </c>
      <c r="H3557" s="137" t="s">
        <v>368</v>
      </c>
      <c r="I3557" s="137">
        <v>511629321</v>
      </c>
      <c r="J3557" s="137" t="s">
        <v>180</v>
      </c>
      <c r="K3557" s="21">
        <v>46144.548182870371</v>
      </c>
      <c r="L3557" s="21">
        <v>46152.737523148149</v>
      </c>
      <c r="M3557" s="137" t="s">
        <v>353</v>
      </c>
      <c r="N3557" s="137" t="s">
        <v>356</v>
      </c>
      <c r="O3557" s="137" t="s">
        <v>39</v>
      </c>
      <c r="P3557" s="137">
        <v>0</v>
      </c>
      <c r="Q3557" s="137" t="s">
        <v>191</v>
      </c>
      <c r="R3557" s="137" t="s">
        <v>342</v>
      </c>
      <c r="S3557" s="137" t="s">
        <v>181</v>
      </c>
    </row>
    <row r="3558" spans="1:19" s="137" customFormat="1">
      <c r="A3558" s="137" t="s">
        <v>186</v>
      </c>
      <c r="B3558" s="137" t="s">
        <v>124</v>
      </c>
      <c r="C3558" s="137" t="s">
        <v>186</v>
      </c>
      <c r="D3558" s="137" t="s">
        <v>318</v>
      </c>
      <c r="E3558" s="137">
        <v>39024</v>
      </c>
      <c r="F3558" s="137" t="s">
        <v>198</v>
      </c>
      <c r="G3558" s="137" t="s">
        <v>28</v>
      </c>
      <c r="H3558" s="137" t="s">
        <v>368</v>
      </c>
      <c r="I3558" s="137">
        <v>511629321</v>
      </c>
      <c r="J3558" s="137" t="s">
        <v>180</v>
      </c>
      <c r="K3558" s="21">
        <v>46144.548182870371</v>
      </c>
      <c r="L3558" s="21">
        <v>46152.737523148149</v>
      </c>
      <c r="M3558" s="137" t="s">
        <v>353</v>
      </c>
      <c r="N3558" s="137" t="s">
        <v>357</v>
      </c>
      <c r="O3558" s="137" t="s">
        <v>39</v>
      </c>
      <c r="P3558" s="137">
        <v>0</v>
      </c>
      <c r="Q3558" s="137" t="s">
        <v>191</v>
      </c>
      <c r="R3558" s="137" t="s">
        <v>342</v>
      </c>
      <c r="S3558" s="137" t="s">
        <v>181</v>
      </c>
    </row>
    <row r="3559" spans="1:19" s="137" customFormat="1">
      <c r="A3559" s="137" t="s">
        <v>186</v>
      </c>
      <c r="B3559" s="137" t="s">
        <v>124</v>
      </c>
      <c r="C3559" s="137" t="s">
        <v>186</v>
      </c>
      <c r="D3559" s="137" t="s">
        <v>318</v>
      </c>
      <c r="E3559" s="137">
        <v>39024</v>
      </c>
      <c r="F3559" s="137" t="s">
        <v>198</v>
      </c>
      <c r="G3559" s="137" t="s">
        <v>28</v>
      </c>
      <c r="H3559" s="137" t="s">
        <v>368</v>
      </c>
      <c r="I3559" s="137">
        <v>511629321</v>
      </c>
      <c r="J3559" s="137" t="s">
        <v>180</v>
      </c>
      <c r="K3559" s="21">
        <v>46144.548182870371</v>
      </c>
      <c r="L3559" s="21">
        <v>46152.737523148149</v>
      </c>
      <c r="M3559" s="137" t="s">
        <v>358</v>
      </c>
      <c r="N3559" s="137" t="s">
        <v>359</v>
      </c>
      <c r="O3559" s="137" t="s">
        <v>39</v>
      </c>
      <c r="P3559" s="137">
        <v>0</v>
      </c>
      <c r="Q3559" s="137" t="s">
        <v>191</v>
      </c>
      <c r="R3559" s="137" t="s">
        <v>342</v>
      </c>
      <c r="S3559" s="137" t="s">
        <v>181</v>
      </c>
    </row>
    <row r="3560" spans="1:19" s="137" customFormat="1">
      <c r="A3560" s="137" t="s">
        <v>186</v>
      </c>
      <c r="B3560" s="137" t="s">
        <v>124</v>
      </c>
      <c r="C3560" s="137" t="s">
        <v>186</v>
      </c>
      <c r="D3560" s="137" t="s">
        <v>318</v>
      </c>
      <c r="E3560" s="137">
        <v>39024</v>
      </c>
      <c r="F3560" s="137" t="s">
        <v>198</v>
      </c>
      <c r="G3560" s="137" t="s">
        <v>28</v>
      </c>
      <c r="H3560" s="137" t="s">
        <v>368</v>
      </c>
      <c r="I3560" s="137">
        <v>511629321</v>
      </c>
      <c r="J3560" s="137" t="s">
        <v>180</v>
      </c>
      <c r="K3560" s="21">
        <v>46144.548182870371</v>
      </c>
      <c r="L3560" s="21">
        <v>46152.737523148149</v>
      </c>
      <c r="M3560" s="137" t="s">
        <v>358</v>
      </c>
      <c r="N3560" s="137" t="s">
        <v>360</v>
      </c>
      <c r="O3560" s="137" t="s">
        <v>35</v>
      </c>
      <c r="P3560" s="137">
        <v>0</v>
      </c>
      <c r="Q3560" s="137" t="s">
        <v>191</v>
      </c>
      <c r="R3560" s="137" t="s">
        <v>342</v>
      </c>
      <c r="S3560" s="137" t="s">
        <v>181</v>
      </c>
    </row>
    <row r="3561" spans="1:19" s="137" customFormat="1">
      <c r="A3561" s="137" t="s">
        <v>186</v>
      </c>
      <c r="B3561" s="137" t="s">
        <v>124</v>
      </c>
      <c r="C3561" s="137" t="s">
        <v>186</v>
      </c>
      <c r="D3561" s="137" t="s">
        <v>318</v>
      </c>
      <c r="E3561" s="137">
        <v>39024</v>
      </c>
      <c r="F3561" s="137" t="s">
        <v>198</v>
      </c>
      <c r="G3561" s="137" t="s">
        <v>28</v>
      </c>
      <c r="H3561" s="137" t="s">
        <v>368</v>
      </c>
      <c r="I3561" s="137">
        <v>511629321</v>
      </c>
      <c r="J3561" s="137" t="s">
        <v>180</v>
      </c>
      <c r="K3561" s="21">
        <v>46144.548182870371</v>
      </c>
      <c r="L3561" s="21">
        <v>46152.737523148149</v>
      </c>
      <c r="M3561" s="137" t="s">
        <v>358</v>
      </c>
      <c r="N3561" s="137" t="s">
        <v>361</v>
      </c>
      <c r="O3561" s="137" t="s">
        <v>41</v>
      </c>
      <c r="P3561" s="137">
        <v>0</v>
      </c>
      <c r="Q3561" s="137" t="s">
        <v>191</v>
      </c>
      <c r="R3561" s="137" t="s">
        <v>342</v>
      </c>
      <c r="S3561" s="137" t="s">
        <v>181</v>
      </c>
    </row>
    <row r="3562" spans="1:19" s="137" customFormat="1">
      <c r="A3562" s="137" t="s">
        <v>186</v>
      </c>
      <c r="B3562" s="137" t="s">
        <v>124</v>
      </c>
      <c r="C3562" s="137" t="s">
        <v>186</v>
      </c>
      <c r="D3562" s="137" t="s">
        <v>318</v>
      </c>
      <c r="E3562" s="137">
        <v>39024</v>
      </c>
      <c r="F3562" s="137" t="s">
        <v>198</v>
      </c>
      <c r="G3562" s="137" t="s">
        <v>28</v>
      </c>
      <c r="H3562" s="137" t="s">
        <v>368</v>
      </c>
      <c r="I3562" s="137">
        <v>511629321</v>
      </c>
      <c r="J3562" s="137" t="s">
        <v>180</v>
      </c>
      <c r="K3562" s="21">
        <v>46144.548182870371</v>
      </c>
      <c r="L3562" s="21">
        <v>46152.737523148149</v>
      </c>
      <c r="M3562" s="137" t="s">
        <v>362</v>
      </c>
      <c r="N3562" s="137" t="s">
        <v>363</v>
      </c>
      <c r="O3562" s="137" t="s">
        <v>37</v>
      </c>
      <c r="P3562" s="137">
        <v>0</v>
      </c>
      <c r="Q3562" s="137" t="s">
        <v>191</v>
      </c>
      <c r="R3562" s="137" t="s">
        <v>342</v>
      </c>
      <c r="S3562" s="137" t="s">
        <v>181</v>
      </c>
    </row>
    <row r="3563" spans="1:19" s="137" customFormat="1">
      <c r="A3563" s="137" t="s">
        <v>186</v>
      </c>
      <c r="B3563" s="137" t="s">
        <v>124</v>
      </c>
      <c r="C3563" s="137" t="s">
        <v>186</v>
      </c>
      <c r="D3563" s="137" t="s">
        <v>318</v>
      </c>
      <c r="E3563" s="137">
        <v>39024</v>
      </c>
      <c r="F3563" s="137" t="s">
        <v>198</v>
      </c>
      <c r="G3563" s="137" t="s">
        <v>28</v>
      </c>
      <c r="H3563" s="137" t="s">
        <v>368</v>
      </c>
      <c r="I3563" s="137">
        <v>511629321</v>
      </c>
      <c r="J3563" s="137" t="s">
        <v>180</v>
      </c>
      <c r="K3563" s="21">
        <v>46144.548182870371</v>
      </c>
      <c r="L3563" s="21">
        <v>46152.737523148149</v>
      </c>
      <c r="M3563" s="137" t="s">
        <v>364</v>
      </c>
      <c r="N3563" s="137" t="s">
        <v>365</v>
      </c>
      <c r="O3563" s="137" t="s">
        <v>35</v>
      </c>
      <c r="P3563" s="137">
        <v>0</v>
      </c>
      <c r="Q3563" s="137" t="s">
        <v>191</v>
      </c>
      <c r="R3563" s="137" t="s">
        <v>342</v>
      </c>
      <c r="S3563" s="137" t="s">
        <v>181</v>
      </c>
    </row>
    <row r="3564" spans="1:19" s="137" customFormat="1">
      <c r="A3564" s="137" t="s">
        <v>186</v>
      </c>
      <c r="B3564" s="137" t="s">
        <v>124</v>
      </c>
      <c r="C3564" s="137" t="s">
        <v>186</v>
      </c>
      <c r="D3564" s="137" t="s">
        <v>318</v>
      </c>
      <c r="E3564" s="137">
        <v>39024</v>
      </c>
      <c r="F3564" s="137" t="s">
        <v>198</v>
      </c>
      <c r="G3564" s="137" t="s">
        <v>28</v>
      </c>
      <c r="H3564" s="137" t="s">
        <v>368</v>
      </c>
      <c r="I3564" s="137">
        <v>511629321</v>
      </c>
      <c r="J3564" s="137" t="s">
        <v>180</v>
      </c>
      <c r="K3564" s="21">
        <v>46144.548182870371</v>
      </c>
      <c r="L3564" s="21">
        <v>46152.737523148149</v>
      </c>
      <c r="M3564" s="137" t="s">
        <v>364</v>
      </c>
      <c r="N3564" s="137" t="s">
        <v>366</v>
      </c>
      <c r="O3564" s="137" t="s">
        <v>35</v>
      </c>
      <c r="P3564" s="137">
        <v>0</v>
      </c>
      <c r="Q3564" s="137" t="s">
        <v>191</v>
      </c>
      <c r="R3564" s="137" t="s">
        <v>342</v>
      </c>
      <c r="S3564" s="137" t="s">
        <v>181</v>
      </c>
    </row>
    <row r="3565" spans="1:19" s="137" customFormat="1">
      <c r="A3565" s="137" t="s">
        <v>186</v>
      </c>
      <c r="B3565" s="137" t="s">
        <v>124</v>
      </c>
      <c r="C3565" s="137" t="s">
        <v>186</v>
      </c>
      <c r="D3565" s="137" t="s">
        <v>318</v>
      </c>
      <c r="E3565" s="137">
        <v>39024</v>
      </c>
      <c r="F3565" s="137" t="s">
        <v>198</v>
      </c>
      <c r="G3565" s="137" t="s">
        <v>28</v>
      </c>
      <c r="H3565" s="137" t="s">
        <v>368</v>
      </c>
      <c r="I3565" s="137">
        <v>511629321</v>
      </c>
      <c r="J3565" s="137" t="s">
        <v>180</v>
      </c>
      <c r="K3565" s="21">
        <v>46144.548182870371</v>
      </c>
      <c r="L3565" s="21">
        <v>46152.737523148149</v>
      </c>
      <c r="M3565" s="137" t="s">
        <v>364</v>
      </c>
      <c r="N3565" s="137" t="s">
        <v>367</v>
      </c>
      <c r="O3565" s="137" t="s">
        <v>41</v>
      </c>
      <c r="P3565" s="137">
        <v>0</v>
      </c>
      <c r="Q3565" s="137" t="s">
        <v>191</v>
      </c>
      <c r="R3565" s="137" t="s">
        <v>342</v>
      </c>
      <c r="S3565" s="137" t="s">
        <v>181</v>
      </c>
    </row>
    <row r="3566" spans="1:19" s="137" customFormat="1">
      <c r="A3566" s="137" t="s">
        <v>186</v>
      </c>
      <c r="B3566" s="137" t="s">
        <v>120</v>
      </c>
      <c r="C3566" s="137" t="s">
        <v>186</v>
      </c>
      <c r="D3566" s="137" t="s">
        <v>373</v>
      </c>
      <c r="E3566" s="137">
        <v>32961</v>
      </c>
      <c r="F3566" s="137" t="s">
        <v>5</v>
      </c>
      <c r="G3566" s="137" t="s">
        <v>28</v>
      </c>
      <c r="H3566" s="137" t="s">
        <v>368</v>
      </c>
      <c r="I3566" s="137">
        <v>512097462</v>
      </c>
      <c r="J3566" s="137" t="s">
        <v>180</v>
      </c>
      <c r="K3566" s="21">
        <v>46149.672511574077</v>
      </c>
      <c r="L3566" s="21">
        <v>46152.743402777778</v>
      </c>
      <c r="M3566" s="137" t="s">
        <v>287</v>
      </c>
      <c r="N3566" s="137" t="s">
        <v>287</v>
      </c>
      <c r="O3566" s="137" t="s">
        <v>35</v>
      </c>
      <c r="P3566" s="137">
        <v>0</v>
      </c>
      <c r="Q3566" s="137" t="s">
        <v>191</v>
      </c>
      <c r="R3566" s="137" t="s">
        <v>342</v>
      </c>
      <c r="S3566" s="137" t="s">
        <v>181</v>
      </c>
    </row>
    <row r="3567" spans="1:19" s="137" customFormat="1">
      <c r="A3567" s="137" t="s">
        <v>186</v>
      </c>
      <c r="B3567" s="137" t="s">
        <v>120</v>
      </c>
      <c r="C3567" s="137" t="s">
        <v>186</v>
      </c>
      <c r="D3567" s="137" t="s">
        <v>373</v>
      </c>
      <c r="E3567" s="137">
        <v>32961</v>
      </c>
      <c r="F3567" s="137" t="s">
        <v>5</v>
      </c>
      <c r="G3567" s="137" t="s">
        <v>28</v>
      </c>
      <c r="H3567" s="137" t="s">
        <v>368</v>
      </c>
      <c r="I3567" s="137">
        <v>512097462</v>
      </c>
      <c r="J3567" s="137" t="s">
        <v>180</v>
      </c>
      <c r="K3567" s="21">
        <v>46149.672511574077</v>
      </c>
      <c r="L3567" s="21">
        <v>46152.743402777778</v>
      </c>
      <c r="M3567" s="137" t="s">
        <v>343</v>
      </c>
      <c r="N3567" s="137" t="s">
        <v>288</v>
      </c>
      <c r="O3567" s="137" t="s">
        <v>39</v>
      </c>
      <c r="P3567" s="137">
        <v>0</v>
      </c>
      <c r="Q3567" s="137" t="s">
        <v>191</v>
      </c>
      <c r="R3567" s="137" t="s">
        <v>342</v>
      </c>
      <c r="S3567" s="137" t="s">
        <v>181</v>
      </c>
    </row>
    <row r="3568" spans="1:19" s="137" customFormat="1">
      <c r="A3568" s="137" t="s">
        <v>186</v>
      </c>
      <c r="B3568" s="137" t="s">
        <v>120</v>
      </c>
      <c r="C3568" s="137" t="s">
        <v>186</v>
      </c>
      <c r="D3568" s="137" t="s">
        <v>373</v>
      </c>
      <c r="E3568" s="137">
        <v>32961</v>
      </c>
      <c r="F3568" s="137" t="s">
        <v>5</v>
      </c>
      <c r="G3568" s="137" t="s">
        <v>28</v>
      </c>
      <c r="H3568" s="137" t="s">
        <v>368</v>
      </c>
      <c r="I3568" s="137">
        <v>512097462</v>
      </c>
      <c r="J3568" s="137" t="s">
        <v>180</v>
      </c>
      <c r="K3568" s="21">
        <v>46149.672511574077</v>
      </c>
      <c r="L3568" s="21">
        <v>46152.743402777778</v>
      </c>
      <c r="M3568" s="137" t="s">
        <v>343</v>
      </c>
      <c r="N3568" s="137" t="s">
        <v>193</v>
      </c>
      <c r="O3568" s="137" t="s">
        <v>35</v>
      </c>
      <c r="P3568" s="137">
        <v>0</v>
      </c>
      <c r="Q3568" s="137" t="s">
        <v>191</v>
      </c>
      <c r="R3568" s="137" t="s">
        <v>342</v>
      </c>
      <c r="S3568" s="137" t="s">
        <v>181</v>
      </c>
    </row>
    <row r="3569" spans="1:19" s="137" customFormat="1">
      <c r="A3569" s="137" t="s">
        <v>186</v>
      </c>
      <c r="B3569" s="137" t="s">
        <v>120</v>
      </c>
      <c r="C3569" s="137" t="s">
        <v>186</v>
      </c>
      <c r="D3569" s="137" t="s">
        <v>373</v>
      </c>
      <c r="E3569" s="137">
        <v>32961</v>
      </c>
      <c r="F3569" s="137" t="s">
        <v>5</v>
      </c>
      <c r="G3569" s="137" t="s">
        <v>28</v>
      </c>
      <c r="H3569" s="137" t="s">
        <v>368</v>
      </c>
      <c r="I3569" s="137">
        <v>512097462</v>
      </c>
      <c r="J3569" s="137" t="s">
        <v>180</v>
      </c>
      <c r="K3569" s="21">
        <v>46149.672511574077</v>
      </c>
      <c r="L3569" s="21">
        <v>46152.743402777778</v>
      </c>
      <c r="M3569" s="137" t="s">
        <v>344</v>
      </c>
      <c r="N3569" s="137" t="s">
        <v>345</v>
      </c>
      <c r="O3569" s="137" t="s">
        <v>39</v>
      </c>
      <c r="P3569" s="137">
        <v>0</v>
      </c>
      <c r="Q3569" s="137" t="s">
        <v>191</v>
      </c>
      <c r="R3569" s="137" t="s">
        <v>342</v>
      </c>
      <c r="S3569" s="137" t="s">
        <v>181</v>
      </c>
    </row>
    <row r="3570" spans="1:19" s="137" customFormat="1">
      <c r="A3570" s="137" t="s">
        <v>186</v>
      </c>
      <c r="B3570" s="137" t="s">
        <v>120</v>
      </c>
      <c r="C3570" s="137" t="s">
        <v>186</v>
      </c>
      <c r="D3570" s="137" t="s">
        <v>373</v>
      </c>
      <c r="E3570" s="137">
        <v>32961</v>
      </c>
      <c r="F3570" s="137" t="s">
        <v>5</v>
      </c>
      <c r="G3570" s="137" t="s">
        <v>28</v>
      </c>
      <c r="H3570" s="137" t="s">
        <v>368</v>
      </c>
      <c r="I3570" s="137">
        <v>512097462</v>
      </c>
      <c r="J3570" s="137" t="s">
        <v>180</v>
      </c>
      <c r="K3570" s="21">
        <v>46149.672511574077</v>
      </c>
      <c r="L3570" s="21">
        <v>46152.743402777778</v>
      </c>
      <c r="M3570" s="137" t="s">
        <v>344</v>
      </c>
      <c r="N3570" s="137" t="s">
        <v>346</v>
      </c>
      <c r="O3570" s="137" t="s">
        <v>39</v>
      </c>
      <c r="P3570" s="137">
        <v>0</v>
      </c>
      <c r="Q3570" s="137" t="s">
        <v>191</v>
      </c>
      <c r="R3570" s="137" t="s">
        <v>342</v>
      </c>
      <c r="S3570" s="137" t="s">
        <v>181</v>
      </c>
    </row>
    <row r="3571" spans="1:19" s="137" customFormat="1">
      <c r="A3571" s="137" t="s">
        <v>186</v>
      </c>
      <c r="B3571" s="137" t="s">
        <v>120</v>
      </c>
      <c r="C3571" s="137" t="s">
        <v>186</v>
      </c>
      <c r="D3571" s="137" t="s">
        <v>373</v>
      </c>
      <c r="E3571" s="137">
        <v>32961</v>
      </c>
      <c r="F3571" s="137" t="s">
        <v>5</v>
      </c>
      <c r="G3571" s="137" t="s">
        <v>28</v>
      </c>
      <c r="H3571" s="137" t="s">
        <v>368</v>
      </c>
      <c r="I3571" s="137">
        <v>512097462</v>
      </c>
      <c r="J3571" s="137" t="s">
        <v>180</v>
      </c>
      <c r="K3571" s="21">
        <v>46149.672511574077</v>
      </c>
      <c r="L3571" s="21">
        <v>46152.743402777778</v>
      </c>
      <c r="M3571" s="137" t="s">
        <v>347</v>
      </c>
      <c r="N3571" s="137" t="s">
        <v>348</v>
      </c>
      <c r="O3571" s="137" t="s">
        <v>41</v>
      </c>
      <c r="P3571" s="137">
        <v>0</v>
      </c>
      <c r="Q3571" s="137" t="s">
        <v>191</v>
      </c>
      <c r="R3571" s="137" t="s">
        <v>342</v>
      </c>
      <c r="S3571" s="137" t="s">
        <v>181</v>
      </c>
    </row>
    <row r="3572" spans="1:19" s="137" customFormat="1">
      <c r="A3572" s="137" t="s">
        <v>186</v>
      </c>
      <c r="B3572" s="137" t="s">
        <v>120</v>
      </c>
      <c r="C3572" s="137" t="s">
        <v>186</v>
      </c>
      <c r="D3572" s="137" t="s">
        <v>373</v>
      </c>
      <c r="E3572" s="137">
        <v>32961</v>
      </c>
      <c r="F3572" s="137" t="s">
        <v>5</v>
      </c>
      <c r="G3572" s="137" t="s">
        <v>28</v>
      </c>
      <c r="H3572" s="137" t="s">
        <v>368</v>
      </c>
      <c r="I3572" s="137">
        <v>512097462</v>
      </c>
      <c r="J3572" s="137" t="s">
        <v>180</v>
      </c>
      <c r="K3572" s="21">
        <v>46149.672511574077</v>
      </c>
      <c r="L3572" s="21">
        <v>46152.743402777778</v>
      </c>
      <c r="M3572" s="137" t="s">
        <v>347</v>
      </c>
      <c r="N3572" s="137" t="s">
        <v>349</v>
      </c>
      <c r="O3572" s="137" t="s">
        <v>39</v>
      </c>
      <c r="P3572" s="137">
        <v>0</v>
      </c>
      <c r="Q3572" s="137" t="s">
        <v>191</v>
      </c>
      <c r="R3572" s="137" t="s">
        <v>342</v>
      </c>
      <c r="S3572" s="137" t="s">
        <v>181</v>
      </c>
    </row>
    <row r="3573" spans="1:19" s="137" customFormat="1">
      <c r="A3573" s="137" t="s">
        <v>186</v>
      </c>
      <c r="B3573" s="137" t="s">
        <v>120</v>
      </c>
      <c r="C3573" s="137" t="s">
        <v>186</v>
      </c>
      <c r="D3573" s="137" t="s">
        <v>373</v>
      </c>
      <c r="E3573" s="137">
        <v>32961</v>
      </c>
      <c r="F3573" s="137" t="s">
        <v>5</v>
      </c>
      <c r="G3573" s="137" t="s">
        <v>28</v>
      </c>
      <c r="H3573" s="137" t="s">
        <v>368</v>
      </c>
      <c r="I3573" s="137">
        <v>512097462</v>
      </c>
      <c r="J3573" s="137" t="s">
        <v>180</v>
      </c>
      <c r="K3573" s="21">
        <v>46149.672511574077</v>
      </c>
      <c r="L3573" s="21">
        <v>46152.743402777778</v>
      </c>
      <c r="M3573" s="137" t="s">
        <v>347</v>
      </c>
      <c r="N3573" s="137" t="s">
        <v>329</v>
      </c>
      <c r="O3573" s="137" t="s">
        <v>35</v>
      </c>
      <c r="P3573" s="137">
        <v>0</v>
      </c>
      <c r="Q3573" s="137" t="s">
        <v>191</v>
      </c>
      <c r="R3573" s="137" t="s">
        <v>342</v>
      </c>
      <c r="S3573" s="137" t="s">
        <v>181</v>
      </c>
    </row>
    <row r="3574" spans="1:19" s="137" customFormat="1">
      <c r="A3574" s="137" t="s">
        <v>186</v>
      </c>
      <c r="B3574" s="137" t="s">
        <v>120</v>
      </c>
      <c r="C3574" s="137" t="s">
        <v>186</v>
      </c>
      <c r="D3574" s="137" t="s">
        <v>373</v>
      </c>
      <c r="E3574" s="137">
        <v>32961</v>
      </c>
      <c r="F3574" s="137" t="s">
        <v>5</v>
      </c>
      <c r="G3574" s="137" t="s">
        <v>28</v>
      </c>
      <c r="H3574" s="137" t="s">
        <v>368</v>
      </c>
      <c r="I3574" s="137">
        <v>512097462</v>
      </c>
      <c r="J3574" s="137" t="s">
        <v>180</v>
      </c>
      <c r="K3574" s="21">
        <v>46149.672511574077</v>
      </c>
      <c r="L3574" s="21">
        <v>46152.743402777778</v>
      </c>
      <c r="M3574" s="137" t="s">
        <v>347</v>
      </c>
      <c r="N3574" s="137" t="s">
        <v>194</v>
      </c>
      <c r="O3574" s="137" t="s">
        <v>41</v>
      </c>
      <c r="P3574" s="137">
        <v>0</v>
      </c>
      <c r="Q3574" s="137" t="s">
        <v>191</v>
      </c>
      <c r="R3574" s="137" t="s">
        <v>342</v>
      </c>
      <c r="S3574" s="137" t="s">
        <v>181</v>
      </c>
    </row>
    <row r="3575" spans="1:19" s="137" customFormat="1">
      <c r="A3575" s="137" t="s">
        <v>186</v>
      </c>
      <c r="B3575" s="137" t="s">
        <v>120</v>
      </c>
      <c r="C3575" s="137" t="s">
        <v>186</v>
      </c>
      <c r="D3575" s="137" t="s">
        <v>373</v>
      </c>
      <c r="E3575" s="137">
        <v>32961</v>
      </c>
      <c r="F3575" s="137" t="s">
        <v>5</v>
      </c>
      <c r="G3575" s="137" t="s">
        <v>28</v>
      </c>
      <c r="H3575" s="137" t="s">
        <v>368</v>
      </c>
      <c r="I3575" s="137">
        <v>512097462</v>
      </c>
      <c r="J3575" s="137" t="s">
        <v>180</v>
      </c>
      <c r="K3575" s="21">
        <v>46149.672511574077</v>
      </c>
      <c r="L3575" s="21">
        <v>46152.743402777778</v>
      </c>
      <c r="M3575" s="137" t="s">
        <v>347</v>
      </c>
      <c r="N3575" s="137" t="s">
        <v>350</v>
      </c>
      <c r="O3575" s="137" t="s">
        <v>39</v>
      </c>
      <c r="P3575" s="137">
        <v>0</v>
      </c>
      <c r="Q3575" s="137" t="s">
        <v>191</v>
      </c>
      <c r="R3575" s="137" t="s">
        <v>342</v>
      </c>
      <c r="S3575" s="137" t="s">
        <v>181</v>
      </c>
    </row>
    <row r="3576" spans="1:19" s="137" customFormat="1">
      <c r="A3576" s="137" t="s">
        <v>186</v>
      </c>
      <c r="B3576" s="137" t="s">
        <v>120</v>
      </c>
      <c r="C3576" s="137" t="s">
        <v>186</v>
      </c>
      <c r="D3576" s="137" t="s">
        <v>373</v>
      </c>
      <c r="E3576" s="137">
        <v>32961</v>
      </c>
      <c r="F3576" s="137" t="s">
        <v>5</v>
      </c>
      <c r="G3576" s="137" t="s">
        <v>28</v>
      </c>
      <c r="H3576" s="137" t="s">
        <v>368</v>
      </c>
      <c r="I3576" s="137">
        <v>512097462</v>
      </c>
      <c r="J3576" s="137" t="s">
        <v>180</v>
      </c>
      <c r="K3576" s="21">
        <v>46149.672511574077</v>
      </c>
      <c r="L3576" s="21">
        <v>46152.743402777778</v>
      </c>
      <c r="M3576" s="137" t="s">
        <v>347</v>
      </c>
      <c r="N3576" s="137" t="s">
        <v>195</v>
      </c>
      <c r="O3576" s="137" t="s">
        <v>41</v>
      </c>
      <c r="P3576" s="137">
        <v>0</v>
      </c>
      <c r="Q3576" s="137" t="s">
        <v>191</v>
      </c>
      <c r="R3576" s="137" t="s">
        <v>342</v>
      </c>
      <c r="S3576" s="137" t="s">
        <v>181</v>
      </c>
    </row>
    <row r="3577" spans="1:19" s="137" customFormat="1">
      <c r="A3577" s="137" t="s">
        <v>186</v>
      </c>
      <c r="B3577" s="137" t="s">
        <v>120</v>
      </c>
      <c r="C3577" s="137" t="s">
        <v>186</v>
      </c>
      <c r="D3577" s="137" t="s">
        <v>373</v>
      </c>
      <c r="E3577" s="137">
        <v>32961</v>
      </c>
      <c r="F3577" s="137" t="s">
        <v>5</v>
      </c>
      <c r="G3577" s="137" t="s">
        <v>28</v>
      </c>
      <c r="H3577" s="137" t="s">
        <v>368</v>
      </c>
      <c r="I3577" s="137">
        <v>512097462</v>
      </c>
      <c r="J3577" s="137" t="s">
        <v>180</v>
      </c>
      <c r="K3577" s="21">
        <v>46149.672511574077</v>
      </c>
      <c r="L3577" s="21">
        <v>46152.743402777778</v>
      </c>
      <c r="M3577" s="137" t="s">
        <v>347</v>
      </c>
      <c r="N3577" s="137" t="s">
        <v>351</v>
      </c>
      <c r="O3577" s="137" t="s">
        <v>35</v>
      </c>
      <c r="P3577" s="137">
        <v>0</v>
      </c>
      <c r="Q3577" s="137" t="s">
        <v>191</v>
      </c>
      <c r="R3577" s="137" t="s">
        <v>342</v>
      </c>
      <c r="S3577" s="137" t="s">
        <v>181</v>
      </c>
    </row>
    <row r="3578" spans="1:19" s="137" customFormat="1">
      <c r="A3578" s="137" t="s">
        <v>186</v>
      </c>
      <c r="B3578" s="137" t="s">
        <v>120</v>
      </c>
      <c r="C3578" s="137" t="s">
        <v>186</v>
      </c>
      <c r="D3578" s="137" t="s">
        <v>373</v>
      </c>
      <c r="E3578" s="137">
        <v>32961</v>
      </c>
      <c r="F3578" s="137" t="s">
        <v>5</v>
      </c>
      <c r="G3578" s="137" t="s">
        <v>28</v>
      </c>
      <c r="H3578" s="137" t="s">
        <v>368</v>
      </c>
      <c r="I3578" s="137">
        <v>512097462</v>
      </c>
      <c r="J3578" s="137" t="s">
        <v>180</v>
      </c>
      <c r="K3578" s="21">
        <v>46149.672511574077</v>
      </c>
      <c r="L3578" s="21">
        <v>46152.743402777778</v>
      </c>
      <c r="M3578" s="137" t="s">
        <v>347</v>
      </c>
      <c r="N3578" s="137" t="s">
        <v>196</v>
      </c>
      <c r="O3578" s="137" t="s">
        <v>41</v>
      </c>
      <c r="P3578" s="137">
        <v>0</v>
      </c>
      <c r="Q3578" s="137" t="s">
        <v>191</v>
      </c>
      <c r="R3578" s="137" t="s">
        <v>342</v>
      </c>
      <c r="S3578" s="137" t="s">
        <v>181</v>
      </c>
    </row>
    <row r="3579" spans="1:19" s="137" customFormat="1">
      <c r="A3579" s="137" t="s">
        <v>186</v>
      </c>
      <c r="B3579" s="137" t="s">
        <v>120</v>
      </c>
      <c r="C3579" s="137" t="s">
        <v>186</v>
      </c>
      <c r="D3579" s="137" t="s">
        <v>373</v>
      </c>
      <c r="E3579" s="137">
        <v>32961</v>
      </c>
      <c r="F3579" s="137" t="s">
        <v>5</v>
      </c>
      <c r="G3579" s="137" t="s">
        <v>28</v>
      </c>
      <c r="H3579" s="137" t="s">
        <v>368</v>
      </c>
      <c r="I3579" s="137">
        <v>512097462</v>
      </c>
      <c r="J3579" s="137" t="s">
        <v>180</v>
      </c>
      <c r="K3579" s="21">
        <v>46149.672511574077</v>
      </c>
      <c r="L3579" s="21">
        <v>46152.743402777778</v>
      </c>
      <c r="M3579" s="137" t="s">
        <v>352</v>
      </c>
      <c r="N3579" s="137" t="s">
        <v>352</v>
      </c>
      <c r="O3579" s="137" t="s">
        <v>35</v>
      </c>
      <c r="P3579" s="137">
        <v>0</v>
      </c>
      <c r="Q3579" s="137" t="s">
        <v>191</v>
      </c>
      <c r="R3579" s="137" t="s">
        <v>342</v>
      </c>
      <c r="S3579" s="137" t="s">
        <v>181</v>
      </c>
    </row>
    <row r="3580" spans="1:19" s="137" customFormat="1">
      <c r="A3580" s="137" t="s">
        <v>186</v>
      </c>
      <c r="B3580" s="137" t="s">
        <v>120</v>
      </c>
      <c r="C3580" s="137" t="s">
        <v>186</v>
      </c>
      <c r="D3580" s="137" t="s">
        <v>373</v>
      </c>
      <c r="E3580" s="137">
        <v>32961</v>
      </c>
      <c r="F3580" s="137" t="s">
        <v>5</v>
      </c>
      <c r="G3580" s="137" t="s">
        <v>28</v>
      </c>
      <c r="H3580" s="137" t="s">
        <v>368</v>
      </c>
      <c r="I3580" s="137">
        <v>512097462</v>
      </c>
      <c r="J3580" s="137" t="s">
        <v>180</v>
      </c>
      <c r="K3580" s="21">
        <v>46149.672511574077</v>
      </c>
      <c r="L3580" s="21">
        <v>46152.743402777778</v>
      </c>
      <c r="M3580" s="137" t="s">
        <v>353</v>
      </c>
      <c r="N3580" s="137" t="s">
        <v>197</v>
      </c>
      <c r="O3580" s="137" t="s">
        <v>41</v>
      </c>
      <c r="P3580" s="137">
        <v>0</v>
      </c>
      <c r="Q3580" s="137" t="s">
        <v>191</v>
      </c>
      <c r="R3580" s="137" t="s">
        <v>342</v>
      </c>
      <c r="S3580" s="137" t="s">
        <v>181</v>
      </c>
    </row>
    <row r="3581" spans="1:19" s="137" customFormat="1">
      <c r="A3581" s="137" t="s">
        <v>186</v>
      </c>
      <c r="B3581" s="137" t="s">
        <v>120</v>
      </c>
      <c r="C3581" s="137" t="s">
        <v>186</v>
      </c>
      <c r="D3581" s="137" t="s">
        <v>373</v>
      </c>
      <c r="E3581" s="137">
        <v>32961</v>
      </c>
      <c r="F3581" s="137" t="s">
        <v>5</v>
      </c>
      <c r="G3581" s="137" t="s">
        <v>28</v>
      </c>
      <c r="H3581" s="137" t="s">
        <v>368</v>
      </c>
      <c r="I3581" s="137">
        <v>512097462</v>
      </c>
      <c r="J3581" s="137" t="s">
        <v>180</v>
      </c>
      <c r="K3581" s="21">
        <v>46149.672511574077</v>
      </c>
      <c r="L3581" s="21">
        <v>46152.743402777778</v>
      </c>
      <c r="M3581" s="137" t="s">
        <v>353</v>
      </c>
      <c r="N3581" s="137" t="s">
        <v>330</v>
      </c>
      <c r="O3581" s="137" t="s">
        <v>41</v>
      </c>
      <c r="P3581" s="137">
        <v>0</v>
      </c>
      <c r="Q3581" s="137" t="s">
        <v>191</v>
      </c>
      <c r="R3581" s="137" t="s">
        <v>342</v>
      </c>
      <c r="S3581" s="137" t="s">
        <v>181</v>
      </c>
    </row>
    <row r="3582" spans="1:19" s="137" customFormat="1">
      <c r="A3582" s="137" t="s">
        <v>186</v>
      </c>
      <c r="B3582" s="137" t="s">
        <v>120</v>
      </c>
      <c r="C3582" s="137" t="s">
        <v>186</v>
      </c>
      <c r="D3582" s="137" t="s">
        <v>373</v>
      </c>
      <c r="E3582" s="137">
        <v>32961</v>
      </c>
      <c r="F3582" s="137" t="s">
        <v>5</v>
      </c>
      <c r="G3582" s="137" t="s">
        <v>28</v>
      </c>
      <c r="H3582" s="137" t="s">
        <v>368</v>
      </c>
      <c r="I3582" s="137">
        <v>512097462</v>
      </c>
      <c r="J3582" s="137" t="s">
        <v>180</v>
      </c>
      <c r="K3582" s="21">
        <v>46149.672511574077</v>
      </c>
      <c r="L3582" s="21">
        <v>46152.743402777778</v>
      </c>
      <c r="M3582" s="137" t="s">
        <v>353</v>
      </c>
      <c r="N3582" s="137" t="s">
        <v>354</v>
      </c>
      <c r="O3582" s="137" t="s">
        <v>39</v>
      </c>
      <c r="P3582" s="137">
        <v>0</v>
      </c>
      <c r="Q3582" s="137" t="s">
        <v>191</v>
      </c>
      <c r="R3582" s="137" t="s">
        <v>342</v>
      </c>
      <c r="S3582" s="137" t="s">
        <v>181</v>
      </c>
    </row>
    <row r="3583" spans="1:19" s="137" customFormat="1">
      <c r="A3583" s="137" t="s">
        <v>186</v>
      </c>
      <c r="B3583" s="137" t="s">
        <v>120</v>
      </c>
      <c r="C3583" s="137" t="s">
        <v>186</v>
      </c>
      <c r="D3583" s="137" t="s">
        <v>373</v>
      </c>
      <c r="E3583" s="137">
        <v>32961</v>
      </c>
      <c r="F3583" s="137" t="s">
        <v>5</v>
      </c>
      <c r="G3583" s="137" t="s">
        <v>28</v>
      </c>
      <c r="H3583" s="137" t="s">
        <v>368</v>
      </c>
      <c r="I3583" s="137">
        <v>512097462</v>
      </c>
      <c r="J3583" s="137" t="s">
        <v>180</v>
      </c>
      <c r="K3583" s="21">
        <v>46149.672511574077</v>
      </c>
      <c r="L3583" s="21">
        <v>46152.743402777778</v>
      </c>
      <c r="M3583" s="137" t="s">
        <v>353</v>
      </c>
      <c r="N3583" s="137" t="s">
        <v>355</v>
      </c>
      <c r="O3583" s="137" t="s">
        <v>35</v>
      </c>
      <c r="P3583" s="137">
        <v>0</v>
      </c>
      <c r="Q3583" s="137" t="s">
        <v>191</v>
      </c>
      <c r="R3583" s="137" t="s">
        <v>342</v>
      </c>
      <c r="S3583" s="137" t="s">
        <v>181</v>
      </c>
    </row>
    <row r="3584" spans="1:19" s="137" customFormat="1">
      <c r="A3584" s="137" t="s">
        <v>186</v>
      </c>
      <c r="B3584" s="137" t="s">
        <v>120</v>
      </c>
      <c r="C3584" s="137" t="s">
        <v>186</v>
      </c>
      <c r="D3584" s="137" t="s">
        <v>373</v>
      </c>
      <c r="E3584" s="137">
        <v>32961</v>
      </c>
      <c r="F3584" s="137" t="s">
        <v>5</v>
      </c>
      <c r="G3584" s="137" t="s">
        <v>28</v>
      </c>
      <c r="H3584" s="137" t="s">
        <v>368</v>
      </c>
      <c r="I3584" s="137">
        <v>512097462</v>
      </c>
      <c r="J3584" s="137" t="s">
        <v>180</v>
      </c>
      <c r="K3584" s="21">
        <v>46149.672511574077</v>
      </c>
      <c r="L3584" s="21">
        <v>46152.743402777778</v>
      </c>
      <c r="M3584" s="137" t="s">
        <v>353</v>
      </c>
      <c r="N3584" s="137" t="s">
        <v>356</v>
      </c>
      <c r="O3584" s="137" t="s">
        <v>39</v>
      </c>
      <c r="P3584" s="137">
        <v>0</v>
      </c>
      <c r="Q3584" s="137" t="s">
        <v>191</v>
      </c>
      <c r="R3584" s="137" t="s">
        <v>342</v>
      </c>
      <c r="S3584" s="137" t="s">
        <v>181</v>
      </c>
    </row>
    <row r="3585" spans="1:19" s="137" customFormat="1">
      <c r="A3585" s="137" t="s">
        <v>186</v>
      </c>
      <c r="B3585" s="137" t="s">
        <v>120</v>
      </c>
      <c r="C3585" s="137" t="s">
        <v>186</v>
      </c>
      <c r="D3585" s="137" t="s">
        <v>373</v>
      </c>
      <c r="E3585" s="137">
        <v>32961</v>
      </c>
      <c r="F3585" s="137" t="s">
        <v>5</v>
      </c>
      <c r="G3585" s="137" t="s">
        <v>28</v>
      </c>
      <c r="H3585" s="137" t="s">
        <v>368</v>
      </c>
      <c r="I3585" s="137">
        <v>512097462</v>
      </c>
      <c r="J3585" s="137" t="s">
        <v>180</v>
      </c>
      <c r="K3585" s="21">
        <v>46149.672511574077</v>
      </c>
      <c r="L3585" s="21">
        <v>46152.743402777778</v>
      </c>
      <c r="M3585" s="137" t="s">
        <v>353</v>
      </c>
      <c r="N3585" s="137" t="s">
        <v>357</v>
      </c>
      <c r="O3585" s="137" t="s">
        <v>39</v>
      </c>
      <c r="P3585" s="137">
        <v>0</v>
      </c>
      <c r="Q3585" s="137" t="s">
        <v>191</v>
      </c>
      <c r="R3585" s="137" t="s">
        <v>342</v>
      </c>
      <c r="S3585" s="137" t="s">
        <v>181</v>
      </c>
    </row>
    <row r="3586" spans="1:19" s="137" customFormat="1">
      <c r="A3586" s="137" t="s">
        <v>186</v>
      </c>
      <c r="B3586" s="137" t="s">
        <v>120</v>
      </c>
      <c r="C3586" s="137" t="s">
        <v>186</v>
      </c>
      <c r="D3586" s="137" t="s">
        <v>373</v>
      </c>
      <c r="E3586" s="137">
        <v>32961</v>
      </c>
      <c r="F3586" s="137" t="s">
        <v>5</v>
      </c>
      <c r="G3586" s="137" t="s">
        <v>28</v>
      </c>
      <c r="H3586" s="137" t="s">
        <v>368</v>
      </c>
      <c r="I3586" s="137">
        <v>512097462</v>
      </c>
      <c r="J3586" s="137" t="s">
        <v>180</v>
      </c>
      <c r="K3586" s="21">
        <v>46149.672511574077</v>
      </c>
      <c r="L3586" s="21">
        <v>46152.743402777778</v>
      </c>
      <c r="M3586" s="137" t="s">
        <v>358</v>
      </c>
      <c r="N3586" s="137" t="s">
        <v>359</v>
      </c>
      <c r="O3586" s="137" t="s">
        <v>39</v>
      </c>
      <c r="P3586" s="137">
        <v>0</v>
      </c>
      <c r="Q3586" s="137" t="s">
        <v>191</v>
      </c>
      <c r="R3586" s="137" t="s">
        <v>342</v>
      </c>
      <c r="S3586" s="137" t="s">
        <v>181</v>
      </c>
    </row>
    <row r="3587" spans="1:19" s="137" customFormat="1">
      <c r="A3587" s="137" t="s">
        <v>186</v>
      </c>
      <c r="B3587" s="137" t="s">
        <v>120</v>
      </c>
      <c r="C3587" s="137" t="s">
        <v>186</v>
      </c>
      <c r="D3587" s="137" t="s">
        <v>373</v>
      </c>
      <c r="E3587" s="137">
        <v>32961</v>
      </c>
      <c r="F3587" s="137" t="s">
        <v>5</v>
      </c>
      <c r="G3587" s="137" t="s">
        <v>28</v>
      </c>
      <c r="H3587" s="137" t="s">
        <v>368</v>
      </c>
      <c r="I3587" s="137">
        <v>512097462</v>
      </c>
      <c r="J3587" s="137" t="s">
        <v>180</v>
      </c>
      <c r="K3587" s="21">
        <v>46149.672511574077</v>
      </c>
      <c r="L3587" s="21">
        <v>46152.743402777778</v>
      </c>
      <c r="M3587" s="137" t="s">
        <v>358</v>
      </c>
      <c r="N3587" s="137" t="s">
        <v>360</v>
      </c>
      <c r="O3587" s="137" t="s">
        <v>35</v>
      </c>
      <c r="P3587" s="137">
        <v>0</v>
      </c>
      <c r="Q3587" s="137" t="s">
        <v>191</v>
      </c>
      <c r="R3587" s="137" t="s">
        <v>342</v>
      </c>
      <c r="S3587" s="137" t="s">
        <v>181</v>
      </c>
    </row>
    <row r="3588" spans="1:19" s="137" customFormat="1">
      <c r="A3588" s="137" t="s">
        <v>186</v>
      </c>
      <c r="B3588" s="137" t="s">
        <v>120</v>
      </c>
      <c r="C3588" s="137" t="s">
        <v>186</v>
      </c>
      <c r="D3588" s="137" t="s">
        <v>373</v>
      </c>
      <c r="E3588" s="137">
        <v>32961</v>
      </c>
      <c r="F3588" s="137" t="s">
        <v>5</v>
      </c>
      <c r="G3588" s="137" t="s">
        <v>28</v>
      </c>
      <c r="H3588" s="137" t="s">
        <v>368</v>
      </c>
      <c r="I3588" s="137">
        <v>512097462</v>
      </c>
      <c r="J3588" s="137" t="s">
        <v>180</v>
      </c>
      <c r="K3588" s="21">
        <v>46149.672511574077</v>
      </c>
      <c r="L3588" s="21">
        <v>46152.743402777778</v>
      </c>
      <c r="M3588" s="137" t="s">
        <v>358</v>
      </c>
      <c r="N3588" s="137" t="s">
        <v>361</v>
      </c>
      <c r="O3588" s="137" t="s">
        <v>41</v>
      </c>
      <c r="P3588" s="137">
        <v>0</v>
      </c>
      <c r="Q3588" s="137" t="s">
        <v>191</v>
      </c>
      <c r="R3588" s="137" t="s">
        <v>342</v>
      </c>
      <c r="S3588" s="137" t="s">
        <v>181</v>
      </c>
    </row>
    <row r="3589" spans="1:19" s="137" customFormat="1">
      <c r="A3589" s="137" t="s">
        <v>186</v>
      </c>
      <c r="B3589" s="137" t="s">
        <v>120</v>
      </c>
      <c r="C3589" s="137" t="s">
        <v>186</v>
      </c>
      <c r="D3589" s="137" t="s">
        <v>373</v>
      </c>
      <c r="E3589" s="137">
        <v>32961</v>
      </c>
      <c r="F3589" s="137" t="s">
        <v>5</v>
      </c>
      <c r="G3589" s="137" t="s">
        <v>28</v>
      </c>
      <c r="H3589" s="137" t="s">
        <v>368</v>
      </c>
      <c r="I3589" s="137">
        <v>512097462</v>
      </c>
      <c r="J3589" s="137" t="s">
        <v>180</v>
      </c>
      <c r="K3589" s="21">
        <v>46149.672511574077</v>
      </c>
      <c r="L3589" s="21">
        <v>46152.743402777778</v>
      </c>
      <c r="M3589" s="137" t="s">
        <v>362</v>
      </c>
      <c r="N3589" s="137" t="s">
        <v>363</v>
      </c>
      <c r="O3589" s="137" t="s">
        <v>37</v>
      </c>
      <c r="P3589" s="137">
        <v>0</v>
      </c>
      <c r="Q3589" s="137" t="s">
        <v>191</v>
      </c>
      <c r="R3589" s="137" t="s">
        <v>342</v>
      </c>
      <c r="S3589" s="137" t="s">
        <v>181</v>
      </c>
    </row>
    <row r="3590" spans="1:19" s="137" customFormat="1">
      <c r="A3590" s="137" t="s">
        <v>186</v>
      </c>
      <c r="B3590" s="137" t="s">
        <v>120</v>
      </c>
      <c r="C3590" s="137" t="s">
        <v>186</v>
      </c>
      <c r="D3590" s="137" t="s">
        <v>373</v>
      </c>
      <c r="E3590" s="137">
        <v>32961</v>
      </c>
      <c r="F3590" s="137" t="s">
        <v>5</v>
      </c>
      <c r="G3590" s="137" t="s">
        <v>28</v>
      </c>
      <c r="H3590" s="137" t="s">
        <v>368</v>
      </c>
      <c r="I3590" s="137">
        <v>512097462</v>
      </c>
      <c r="J3590" s="137" t="s">
        <v>180</v>
      </c>
      <c r="K3590" s="21">
        <v>46149.672511574077</v>
      </c>
      <c r="L3590" s="21">
        <v>46152.743402777778</v>
      </c>
      <c r="M3590" s="137" t="s">
        <v>364</v>
      </c>
      <c r="N3590" s="137" t="s">
        <v>365</v>
      </c>
      <c r="O3590" s="137" t="s">
        <v>35</v>
      </c>
      <c r="P3590" s="137">
        <v>0</v>
      </c>
      <c r="Q3590" s="137" t="s">
        <v>191</v>
      </c>
      <c r="R3590" s="137" t="s">
        <v>342</v>
      </c>
      <c r="S3590" s="137" t="s">
        <v>181</v>
      </c>
    </row>
    <row r="3591" spans="1:19" s="137" customFormat="1">
      <c r="A3591" s="137" t="s">
        <v>186</v>
      </c>
      <c r="B3591" s="137" t="s">
        <v>120</v>
      </c>
      <c r="C3591" s="137" t="s">
        <v>186</v>
      </c>
      <c r="D3591" s="137" t="s">
        <v>373</v>
      </c>
      <c r="E3591" s="137">
        <v>32961</v>
      </c>
      <c r="F3591" s="137" t="s">
        <v>5</v>
      </c>
      <c r="G3591" s="137" t="s">
        <v>28</v>
      </c>
      <c r="H3591" s="137" t="s">
        <v>368</v>
      </c>
      <c r="I3591" s="137">
        <v>512097462</v>
      </c>
      <c r="J3591" s="137" t="s">
        <v>180</v>
      </c>
      <c r="K3591" s="21">
        <v>46149.672511574077</v>
      </c>
      <c r="L3591" s="21">
        <v>46152.743402777778</v>
      </c>
      <c r="M3591" s="137" t="s">
        <v>364</v>
      </c>
      <c r="N3591" s="137" t="s">
        <v>366</v>
      </c>
      <c r="O3591" s="137" t="s">
        <v>35</v>
      </c>
      <c r="P3591" s="137">
        <v>0</v>
      </c>
      <c r="Q3591" s="137" t="s">
        <v>191</v>
      </c>
      <c r="R3591" s="137" t="s">
        <v>342</v>
      </c>
      <c r="S3591" s="137" t="s">
        <v>181</v>
      </c>
    </row>
    <row r="3592" spans="1:19" s="137" customFormat="1">
      <c r="A3592" s="137" t="s">
        <v>186</v>
      </c>
      <c r="B3592" s="137" t="s">
        <v>120</v>
      </c>
      <c r="C3592" s="137" t="s">
        <v>186</v>
      </c>
      <c r="D3592" s="137" t="s">
        <v>373</v>
      </c>
      <c r="E3592" s="137">
        <v>32961</v>
      </c>
      <c r="F3592" s="137" t="s">
        <v>5</v>
      </c>
      <c r="G3592" s="137" t="s">
        <v>28</v>
      </c>
      <c r="H3592" s="137" t="s">
        <v>368</v>
      </c>
      <c r="I3592" s="137">
        <v>512097462</v>
      </c>
      <c r="J3592" s="137" t="s">
        <v>180</v>
      </c>
      <c r="K3592" s="21">
        <v>46149.672511574077</v>
      </c>
      <c r="L3592" s="21">
        <v>46152.743402777778</v>
      </c>
      <c r="M3592" s="137" t="s">
        <v>364</v>
      </c>
      <c r="N3592" s="137" t="s">
        <v>367</v>
      </c>
      <c r="O3592" s="137" t="s">
        <v>41</v>
      </c>
      <c r="P3592" s="137">
        <v>0</v>
      </c>
      <c r="Q3592" s="137" t="s">
        <v>191</v>
      </c>
      <c r="R3592" s="137" t="s">
        <v>342</v>
      </c>
      <c r="S3592" s="137" t="s">
        <v>181</v>
      </c>
    </row>
    <row r="3593" spans="1:19" s="137" customFormat="1">
      <c r="A3593" s="137" t="s">
        <v>186</v>
      </c>
      <c r="B3593" s="137" t="s">
        <v>120</v>
      </c>
      <c r="C3593" s="137" t="s">
        <v>186</v>
      </c>
      <c r="D3593" s="137" t="s">
        <v>376</v>
      </c>
      <c r="E3593" s="137">
        <v>31401</v>
      </c>
      <c r="F3593" s="137" t="s">
        <v>198</v>
      </c>
      <c r="G3593" s="137" t="s">
        <v>28</v>
      </c>
      <c r="H3593" s="137" t="s">
        <v>368</v>
      </c>
      <c r="I3593" s="137">
        <v>512165641</v>
      </c>
      <c r="J3593" s="137" t="s">
        <v>180</v>
      </c>
      <c r="K3593" s="21">
        <v>46151.57953703704</v>
      </c>
      <c r="L3593" s="21">
        <v>46152.747094907405</v>
      </c>
      <c r="M3593" s="137" t="s">
        <v>287</v>
      </c>
      <c r="N3593" s="137" t="s">
        <v>287</v>
      </c>
      <c r="O3593" s="137" t="s">
        <v>35</v>
      </c>
      <c r="P3593" s="137">
        <v>0</v>
      </c>
      <c r="Q3593" s="137" t="s">
        <v>191</v>
      </c>
      <c r="R3593" s="137" t="s">
        <v>342</v>
      </c>
      <c r="S3593" s="137" t="s">
        <v>181</v>
      </c>
    </row>
    <row r="3594" spans="1:19" s="137" customFormat="1">
      <c r="A3594" s="137" t="s">
        <v>186</v>
      </c>
      <c r="B3594" s="137" t="s">
        <v>120</v>
      </c>
      <c r="C3594" s="137" t="s">
        <v>186</v>
      </c>
      <c r="D3594" s="137" t="s">
        <v>376</v>
      </c>
      <c r="E3594" s="137">
        <v>31401</v>
      </c>
      <c r="F3594" s="137" t="s">
        <v>198</v>
      </c>
      <c r="G3594" s="137" t="s">
        <v>28</v>
      </c>
      <c r="H3594" s="137" t="s">
        <v>368</v>
      </c>
      <c r="I3594" s="137">
        <v>512165641</v>
      </c>
      <c r="J3594" s="137" t="s">
        <v>180</v>
      </c>
      <c r="K3594" s="21">
        <v>46151.57953703704</v>
      </c>
      <c r="L3594" s="21">
        <v>46152.747094907405</v>
      </c>
      <c r="M3594" s="137" t="s">
        <v>343</v>
      </c>
      <c r="N3594" s="137" t="s">
        <v>288</v>
      </c>
      <c r="O3594" s="137" t="s">
        <v>39</v>
      </c>
      <c r="P3594" s="137">
        <v>0</v>
      </c>
      <c r="Q3594" s="137" t="s">
        <v>191</v>
      </c>
      <c r="R3594" s="137" t="s">
        <v>342</v>
      </c>
      <c r="S3594" s="137" t="s">
        <v>181</v>
      </c>
    </row>
    <row r="3595" spans="1:19" s="137" customFormat="1">
      <c r="A3595" s="137" t="s">
        <v>186</v>
      </c>
      <c r="B3595" s="137" t="s">
        <v>120</v>
      </c>
      <c r="C3595" s="137" t="s">
        <v>186</v>
      </c>
      <c r="D3595" s="137" t="s">
        <v>376</v>
      </c>
      <c r="E3595" s="137">
        <v>31401</v>
      </c>
      <c r="F3595" s="137" t="s">
        <v>198</v>
      </c>
      <c r="G3595" s="137" t="s">
        <v>28</v>
      </c>
      <c r="H3595" s="137" t="s">
        <v>368</v>
      </c>
      <c r="I3595" s="137">
        <v>512165641</v>
      </c>
      <c r="J3595" s="137" t="s">
        <v>180</v>
      </c>
      <c r="K3595" s="21">
        <v>46151.57953703704</v>
      </c>
      <c r="L3595" s="21">
        <v>46152.747094907405</v>
      </c>
      <c r="M3595" s="137" t="s">
        <v>343</v>
      </c>
      <c r="N3595" s="137" t="s">
        <v>193</v>
      </c>
      <c r="O3595" s="137" t="s">
        <v>35</v>
      </c>
      <c r="P3595" s="137">
        <v>0</v>
      </c>
      <c r="Q3595" s="137" t="s">
        <v>191</v>
      </c>
      <c r="R3595" s="137" t="s">
        <v>342</v>
      </c>
      <c r="S3595" s="137" t="s">
        <v>181</v>
      </c>
    </row>
    <row r="3596" spans="1:19" s="137" customFormat="1">
      <c r="A3596" s="137" t="s">
        <v>186</v>
      </c>
      <c r="B3596" s="137" t="s">
        <v>120</v>
      </c>
      <c r="C3596" s="137" t="s">
        <v>186</v>
      </c>
      <c r="D3596" s="137" t="s">
        <v>376</v>
      </c>
      <c r="E3596" s="137">
        <v>31401</v>
      </c>
      <c r="F3596" s="137" t="s">
        <v>198</v>
      </c>
      <c r="G3596" s="137" t="s">
        <v>28</v>
      </c>
      <c r="H3596" s="137" t="s">
        <v>368</v>
      </c>
      <c r="I3596" s="137">
        <v>512165641</v>
      </c>
      <c r="J3596" s="137" t="s">
        <v>180</v>
      </c>
      <c r="K3596" s="21">
        <v>46151.57953703704</v>
      </c>
      <c r="L3596" s="21">
        <v>46152.747094907405</v>
      </c>
      <c r="M3596" s="137" t="s">
        <v>344</v>
      </c>
      <c r="N3596" s="137" t="s">
        <v>345</v>
      </c>
      <c r="O3596" s="137" t="s">
        <v>39</v>
      </c>
      <c r="P3596" s="137">
        <v>0</v>
      </c>
      <c r="Q3596" s="137" t="s">
        <v>191</v>
      </c>
      <c r="R3596" s="137" t="s">
        <v>342</v>
      </c>
      <c r="S3596" s="137" t="s">
        <v>181</v>
      </c>
    </row>
    <row r="3597" spans="1:19" s="137" customFormat="1">
      <c r="A3597" s="137" t="s">
        <v>186</v>
      </c>
      <c r="B3597" s="137" t="s">
        <v>120</v>
      </c>
      <c r="C3597" s="137" t="s">
        <v>186</v>
      </c>
      <c r="D3597" s="137" t="s">
        <v>376</v>
      </c>
      <c r="E3597" s="137">
        <v>31401</v>
      </c>
      <c r="F3597" s="137" t="s">
        <v>198</v>
      </c>
      <c r="G3597" s="137" t="s">
        <v>28</v>
      </c>
      <c r="H3597" s="137" t="s">
        <v>368</v>
      </c>
      <c r="I3597" s="137">
        <v>512165641</v>
      </c>
      <c r="J3597" s="137" t="s">
        <v>180</v>
      </c>
      <c r="K3597" s="21">
        <v>46151.57953703704</v>
      </c>
      <c r="L3597" s="21">
        <v>46152.747094907405</v>
      </c>
      <c r="M3597" s="137" t="s">
        <v>344</v>
      </c>
      <c r="N3597" s="137" t="s">
        <v>346</v>
      </c>
      <c r="O3597" s="137" t="s">
        <v>39</v>
      </c>
      <c r="P3597" s="137">
        <v>0</v>
      </c>
      <c r="Q3597" s="137" t="s">
        <v>191</v>
      </c>
      <c r="R3597" s="137" t="s">
        <v>342</v>
      </c>
      <c r="S3597" s="137" t="s">
        <v>181</v>
      </c>
    </row>
    <row r="3598" spans="1:19" s="137" customFormat="1">
      <c r="A3598" s="137" t="s">
        <v>186</v>
      </c>
      <c r="B3598" s="137" t="s">
        <v>120</v>
      </c>
      <c r="C3598" s="137" t="s">
        <v>186</v>
      </c>
      <c r="D3598" s="137" t="s">
        <v>376</v>
      </c>
      <c r="E3598" s="137">
        <v>31401</v>
      </c>
      <c r="F3598" s="137" t="s">
        <v>198</v>
      </c>
      <c r="G3598" s="137" t="s">
        <v>28</v>
      </c>
      <c r="H3598" s="137" t="s">
        <v>368</v>
      </c>
      <c r="I3598" s="137">
        <v>512165641</v>
      </c>
      <c r="J3598" s="137" t="s">
        <v>180</v>
      </c>
      <c r="K3598" s="21">
        <v>46151.57953703704</v>
      </c>
      <c r="L3598" s="21">
        <v>46152.747094907405</v>
      </c>
      <c r="M3598" s="137" t="s">
        <v>347</v>
      </c>
      <c r="N3598" s="137" t="s">
        <v>348</v>
      </c>
      <c r="O3598" s="137" t="s">
        <v>41</v>
      </c>
      <c r="P3598" s="137">
        <v>0</v>
      </c>
      <c r="Q3598" s="137" t="s">
        <v>191</v>
      </c>
      <c r="R3598" s="137" t="s">
        <v>342</v>
      </c>
      <c r="S3598" s="137" t="s">
        <v>181</v>
      </c>
    </row>
    <row r="3599" spans="1:19" s="137" customFormat="1">
      <c r="A3599" s="137" t="s">
        <v>186</v>
      </c>
      <c r="B3599" s="137" t="s">
        <v>120</v>
      </c>
      <c r="C3599" s="137" t="s">
        <v>186</v>
      </c>
      <c r="D3599" s="137" t="s">
        <v>376</v>
      </c>
      <c r="E3599" s="137">
        <v>31401</v>
      </c>
      <c r="F3599" s="137" t="s">
        <v>198</v>
      </c>
      <c r="G3599" s="137" t="s">
        <v>28</v>
      </c>
      <c r="H3599" s="137" t="s">
        <v>368</v>
      </c>
      <c r="I3599" s="137">
        <v>512165641</v>
      </c>
      <c r="J3599" s="137" t="s">
        <v>180</v>
      </c>
      <c r="K3599" s="21">
        <v>46151.57953703704</v>
      </c>
      <c r="L3599" s="21">
        <v>46152.747094907405</v>
      </c>
      <c r="M3599" s="137" t="s">
        <v>347</v>
      </c>
      <c r="N3599" s="137" t="s">
        <v>349</v>
      </c>
      <c r="O3599" s="137" t="s">
        <v>39</v>
      </c>
      <c r="P3599" s="137">
        <v>0</v>
      </c>
      <c r="Q3599" s="137" t="s">
        <v>191</v>
      </c>
      <c r="R3599" s="137" t="s">
        <v>342</v>
      </c>
      <c r="S3599" s="137" t="s">
        <v>181</v>
      </c>
    </row>
    <row r="3600" spans="1:19" s="137" customFormat="1">
      <c r="A3600" s="137" t="s">
        <v>186</v>
      </c>
      <c r="B3600" s="137" t="s">
        <v>120</v>
      </c>
      <c r="C3600" s="137" t="s">
        <v>186</v>
      </c>
      <c r="D3600" s="137" t="s">
        <v>376</v>
      </c>
      <c r="E3600" s="137">
        <v>31401</v>
      </c>
      <c r="F3600" s="137" t="s">
        <v>198</v>
      </c>
      <c r="G3600" s="137" t="s">
        <v>28</v>
      </c>
      <c r="H3600" s="137" t="s">
        <v>368</v>
      </c>
      <c r="I3600" s="137">
        <v>512165641</v>
      </c>
      <c r="J3600" s="137" t="s">
        <v>180</v>
      </c>
      <c r="K3600" s="21">
        <v>46151.57953703704</v>
      </c>
      <c r="L3600" s="21">
        <v>46152.747094907405</v>
      </c>
      <c r="M3600" s="137" t="s">
        <v>347</v>
      </c>
      <c r="N3600" s="137" t="s">
        <v>329</v>
      </c>
      <c r="O3600" s="137" t="s">
        <v>35</v>
      </c>
      <c r="P3600" s="137">
        <v>0</v>
      </c>
      <c r="Q3600" s="137" t="s">
        <v>191</v>
      </c>
      <c r="R3600" s="137" t="s">
        <v>342</v>
      </c>
      <c r="S3600" s="137" t="s">
        <v>181</v>
      </c>
    </row>
    <row r="3601" spans="1:19" s="137" customFormat="1">
      <c r="A3601" s="137" t="s">
        <v>186</v>
      </c>
      <c r="B3601" s="137" t="s">
        <v>120</v>
      </c>
      <c r="C3601" s="137" t="s">
        <v>186</v>
      </c>
      <c r="D3601" s="137" t="s">
        <v>376</v>
      </c>
      <c r="E3601" s="137">
        <v>31401</v>
      </c>
      <c r="F3601" s="137" t="s">
        <v>198</v>
      </c>
      <c r="G3601" s="137" t="s">
        <v>28</v>
      </c>
      <c r="H3601" s="137" t="s">
        <v>368</v>
      </c>
      <c r="I3601" s="137">
        <v>512165641</v>
      </c>
      <c r="J3601" s="137" t="s">
        <v>180</v>
      </c>
      <c r="K3601" s="21">
        <v>46151.57953703704</v>
      </c>
      <c r="L3601" s="21">
        <v>46152.747094907405</v>
      </c>
      <c r="M3601" s="137" t="s">
        <v>347</v>
      </c>
      <c r="N3601" s="137" t="s">
        <v>194</v>
      </c>
      <c r="O3601" s="137" t="s">
        <v>41</v>
      </c>
      <c r="P3601" s="137">
        <v>0</v>
      </c>
      <c r="Q3601" s="137" t="s">
        <v>191</v>
      </c>
      <c r="R3601" s="137" t="s">
        <v>342</v>
      </c>
      <c r="S3601" s="137" t="s">
        <v>181</v>
      </c>
    </row>
    <row r="3602" spans="1:19" s="137" customFormat="1">
      <c r="A3602" s="137" t="s">
        <v>186</v>
      </c>
      <c r="B3602" s="137" t="s">
        <v>120</v>
      </c>
      <c r="C3602" s="137" t="s">
        <v>186</v>
      </c>
      <c r="D3602" s="137" t="s">
        <v>376</v>
      </c>
      <c r="E3602" s="137">
        <v>31401</v>
      </c>
      <c r="F3602" s="137" t="s">
        <v>198</v>
      </c>
      <c r="G3602" s="137" t="s">
        <v>28</v>
      </c>
      <c r="H3602" s="137" t="s">
        <v>368</v>
      </c>
      <c r="I3602" s="137">
        <v>512165641</v>
      </c>
      <c r="J3602" s="137" t="s">
        <v>180</v>
      </c>
      <c r="K3602" s="21">
        <v>46151.57953703704</v>
      </c>
      <c r="L3602" s="21">
        <v>46152.747094907405</v>
      </c>
      <c r="M3602" s="137" t="s">
        <v>347</v>
      </c>
      <c r="N3602" s="137" t="s">
        <v>350</v>
      </c>
      <c r="O3602" s="137" t="s">
        <v>39</v>
      </c>
      <c r="P3602" s="137">
        <v>0</v>
      </c>
      <c r="Q3602" s="137" t="s">
        <v>191</v>
      </c>
      <c r="R3602" s="137" t="s">
        <v>342</v>
      </c>
      <c r="S3602" s="137" t="s">
        <v>181</v>
      </c>
    </row>
    <row r="3603" spans="1:19" s="137" customFormat="1">
      <c r="A3603" s="137" t="s">
        <v>186</v>
      </c>
      <c r="B3603" s="137" t="s">
        <v>120</v>
      </c>
      <c r="C3603" s="137" t="s">
        <v>186</v>
      </c>
      <c r="D3603" s="137" t="s">
        <v>376</v>
      </c>
      <c r="E3603" s="137">
        <v>31401</v>
      </c>
      <c r="F3603" s="137" t="s">
        <v>198</v>
      </c>
      <c r="G3603" s="137" t="s">
        <v>28</v>
      </c>
      <c r="H3603" s="137" t="s">
        <v>368</v>
      </c>
      <c r="I3603" s="137">
        <v>512165641</v>
      </c>
      <c r="J3603" s="137" t="s">
        <v>180</v>
      </c>
      <c r="K3603" s="21">
        <v>46151.57953703704</v>
      </c>
      <c r="L3603" s="21">
        <v>46152.747094907405</v>
      </c>
      <c r="M3603" s="137" t="s">
        <v>347</v>
      </c>
      <c r="N3603" s="137" t="s">
        <v>195</v>
      </c>
      <c r="O3603" s="137" t="s">
        <v>41</v>
      </c>
      <c r="P3603" s="137">
        <v>0</v>
      </c>
      <c r="Q3603" s="137" t="s">
        <v>191</v>
      </c>
      <c r="R3603" s="137" t="s">
        <v>342</v>
      </c>
      <c r="S3603" s="137" t="s">
        <v>181</v>
      </c>
    </row>
    <row r="3604" spans="1:19" s="137" customFormat="1">
      <c r="A3604" s="137" t="s">
        <v>186</v>
      </c>
      <c r="B3604" s="137" t="s">
        <v>120</v>
      </c>
      <c r="C3604" s="137" t="s">
        <v>186</v>
      </c>
      <c r="D3604" s="137" t="s">
        <v>376</v>
      </c>
      <c r="E3604" s="137">
        <v>31401</v>
      </c>
      <c r="F3604" s="137" t="s">
        <v>198</v>
      </c>
      <c r="G3604" s="137" t="s">
        <v>28</v>
      </c>
      <c r="H3604" s="137" t="s">
        <v>368</v>
      </c>
      <c r="I3604" s="137">
        <v>512165641</v>
      </c>
      <c r="J3604" s="137" t="s">
        <v>180</v>
      </c>
      <c r="K3604" s="21">
        <v>46151.57953703704</v>
      </c>
      <c r="L3604" s="21">
        <v>46152.747094907405</v>
      </c>
      <c r="M3604" s="137" t="s">
        <v>347</v>
      </c>
      <c r="N3604" s="137" t="s">
        <v>351</v>
      </c>
      <c r="O3604" s="137" t="s">
        <v>35</v>
      </c>
      <c r="P3604" s="137">
        <v>0</v>
      </c>
      <c r="Q3604" s="137" t="s">
        <v>191</v>
      </c>
      <c r="R3604" s="137" t="s">
        <v>342</v>
      </c>
      <c r="S3604" s="137" t="s">
        <v>181</v>
      </c>
    </row>
    <row r="3605" spans="1:19" s="137" customFormat="1">
      <c r="A3605" s="137" t="s">
        <v>186</v>
      </c>
      <c r="B3605" s="137" t="s">
        <v>120</v>
      </c>
      <c r="C3605" s="137" t="s">
        <v>186</v>
      </c>
      <c r="D3605" s="137" t="s">
        <v>376</v>
      </c>
      <c r="E3605" s="137">
        <v>31401</v>
      </c>
      <c r="F3605" s="137" t="s">
        <v>198</v>
      </c>
      <c r="G3605" s="137" t="s">
        <v>28</v>
      </c>
      <c r="H3605" s="137" t="s">
        <v>368</v>
      </c>
      <c r="I3605" s="137">
        <v>512165641</v>
      </c>
      <c r="J3605" s="137" t="s">
        <v>180</v>
      </c>
      <c r="K3605" s="21">
        <v>46151.57953703704</v>
      </c>
      <c r="L3605" s="21">
        <v>46152.747094907405</v>
      </c>
      <c r="M3605" s="137" t="s">
        <v>347</v>
      </c>
      <c r="N3605" s="137" t="s">
        <v>196</v>
      </c>
      <c r="O3605" s="137" t="s">
        <v>41</v>
      </c>
      <c r="P3605" s="137">
        <v>0</v>
      </c>
      <c r="Q3605" s="137" t="s">
        <v>191</v>
      </c>
      <c r="R3605" s="137" t="s">
        <v>342</v>
      </c>
      <c r="S3605" s="137" t="s">
        <v>181</v>
      </c>
    </row>
    <row r="3606" spans="1:19" s="137" customFormat="1">
      <c r="A3606" s="137" t="s">
        <v>186</v>
      </c>
      <c r="B3606" s="137" t="s">
        <v>120</v>
      </c>
      <c r="C3606" s="137" t="s">
        <v>186</v>
      </c>
      <c r="D3606" s="137" t="s">
        <v>376</v>
      </c>
      <c r="E3606" s="137">
        <v>31401</v>
      </c>
      <c r="F3606" s="137" t="s">
        <v>198</v>
      </c>
      <c r="G3606" s="137" t="s">
        <v>28</v>
      </c>
      <c r="H3606" s="137" t="s">
        <v>368</v>
      </c>
      <c r="I3606" s="137">
        <v>512165641</v>
      </c>
      <c r="J3606" s="137" t="s">
        <v>180</v>
      </c>
      <c r="K3606" s="21">
        <v>46151.57953703704</v>
      </c>
      <c r="L3606" s="21">
        <v>46152.747094907405</v>
      </c>
      <c r="M3606" s="137" t="s">
        <v>352</v>
      </c>
      <c r="N3606" s="137" t="s">
        <v>352</v>
      </c>
      <c r="O3606" s="137" t="s">
        <v>35</v>
      </c>
      <c r="P3606" s="137">
        <v>0</v>
      </c>
      <c r="Q3606" s="137" t="s">
        <v>191</v>
      </c>
      <c r="R3606" s="137" t="s">
        <v>342</v>
      </c>
      <c r="S3606" s="137" t="s">
        <v>181</v>
      </c>
    </row>
    <row r="3607" spans="1:19" s="137" customFormat="1">
      <c r="A3607" s="137" t="s">
        <v>186</v>
      </c>
      <c r="B3607" s="137" t="s">
        <v>120</v>
      </c>
      <c r="C3607" s="137" t="s">
        <v>186</v>
      </c>
      <c r="D3607" s="137" t="s">
        <v>376</v>
      </c>
      <c r="E3607" s="137">
        <v>31401</v>
      </c>
      <c r="F3607" s="137" t="s">
        <v>198</v>
      </c>
      <c r="G3607" s="137" t="s">
        <v>28</v>
      </c>
      <c r="H3607" s="137" t="s">
        <v>368</v>
      </c>
      <c r="I3607" s="137">
        <v>512165641</v>
      </c>
      <c r="J3607" s="137" t="s">
        <v>180</v>
      </c>
      <c r="K3607" s="21">
        <v>46151.57953703704</v>
      </c>
      <c r="L3607" s="21">
        <v>46152.747094907405</v>
      </c>
      <c r="M3607" s="137" t="s">
        <v>353</v>
      </c>
      <c r="N3607" s="137" t="s">
        <v>197</v>
      </c>
      <c r="O3607" s="137" t="s">
        <v>41</v>
      </c>
      <c r="P3607" s="137">
        <v>0</v>
      </c>
      <c r="Q3607" s="137" t="s">
        <v>191</v>
      </c>
      <c r="R3607" s="137" t="s">
        <v>342</v>
      </c>
      <c r="S3607" s="137" t="s">
        <v>181</v>
      </c>
    </row>
    <row r="3608" spans="1:19" s="137" customFormat="1">
      <c r="A3608" s="137" t="s">
        <v>186</v>
      </c>
      <c r="B3608" s="137" t="s">
        <v>120</v>
      </c>
      <c r="C3608" s="137" t="s">
        <v>186</v>
      </c>
      <c r="D3608" s="137" t="s">
        <v>376</v>
      </c>
      <c r="E3608" s="137">
        <v>31401</v>
      </c>
      <c r="F3608" s="137" t="s">
        <v>198</v>
      </c>
      <c r="G3608" s="137" t="s">
        <v>28</v>
      </c>
      <c r="H3608" s="137" t="s">
        <v>368</v>
      </c>
      <c r="I3608" s="137">
        <v>512165641</v>
      </c>
      <c r="J3608" s="137" t="s">
        <v>180</v>
      </c>
      <c r="K3608" s="21">
        <v>46151.57953703704</v>
      </c>
      <c r="L3608" s="21">
        <v>46152.747094907405</v>
      </c>
      <c r="M3608" s="137" t="s">
        <v>353</v>
      </c>
      <c r="N3608" s="137" t="s">
        <v>330</v>
      </c>
      <c r="O3608" s="137" t="s">
        <v>41</v>
      </c>
      <c r="P3608" s="137">
        <v>0</v>
      </c>
      <c r="Q3608" s="137" t="s">
        <v>191</v>
      </c>
      <c r="R3608" s="137" t="s">
        <v>342</v>
      </c>
      <c r="S3608" s="137" t="s">
        <v>181</v>
      </c>
    </row>
    <row r="3609" spans="1:19" s="137" customFormat="1">
      <c r="A3609" s="137" t="s">
        <v>186</v>
      </c>
      <c r="B3609" s="137" t="s">
        <v>120</v>
      </c>
      <c r="C3609" s="137" t="s">
        <v>186</v>
      </c>
      <c r="D3609" s="137" t="s">
        <v>376</v>
      </c>
      <c r="E3609" s="137">
        <v>31401</v>
      </c>
      <c r="F3609" s="137" t="s">
        <v>198</v>
      </c>
      <c r="G3609" s="137" t="s">
        <v>28</v>
      </c>
      <c r="H3609" s="137" t="s">
        <v>368</v>
      </c>
      <c r="I3609" s="137">
        <v>512165641</v>
      </c>
      <c r="J3609" s="137" t="s">
        <v>180</v>
      </c>
      <c r="K3609" s="21">
        <v>46151.57953703704</v>
      </c>
      <c r="L3609" s="21">
        <v>46152.747094907405</v>
      </c>
      <c r="M3609" s="137" t="s">
        <v>353</v>
      </c>
      <c r="N3609" s="137" t="s">
        <v>354</v>
      </c>
      <c r="O3609" s="137" t="s">
        <v>39</v>
      </c>
      <c r="P3609" s="137">
        <v>0</v>
      </c>
      <c r="Q3609" s="137" t="s">
        <v>191</v>
      </c>
      <c r="R3609" s="137" t="s">
        <v>342</v>
      </c>
      <c r="S3609" s="137" t="s">
        <v>181</v>
      </c>
    </row>
    <row r="3610" spans="1:19" s="137" customFormat="1">
      <c r="A3610" s="137" t="s">
        <v>186</v>
      </c>
      <c r="B3610" s="137" t="s">
        <v>120</v>
      </c>
      <c r="C3610" s="137" t="s">
        <v>186</v>
      </c>
      <c r="D3610" s="137" t="s">
        <v>376</v>
      </c>
      <c r="E3610" s="137">
        <v>31401</v>
      </c>
      <c r="F3610" s="137" t="s">
        <v>198</v>
      </c>
      <c r="G3610" s="137" t="s">
        <v>28</v>
      </c>
      <c r="H3610" s="137" t="s">
        <v>368</v>
      </c>
      <c r="I3610" s="137">
        <v>512165641</v>
      </c>
      <c r="J3610" s="137" t="s">
        <v>180</v>
      </c>
      <c r="K3610" s="21">
        <v>46151.57953703704</v>
      </c>
      <c r="L3610" s="21">
        <v>46152.747094907405</v>
      </c>
      <c r="M3610" s="137" t="s">
        <v>353</v>
      </c>
      <c r="N3610" s="137" t="s">
        <v>355</v>
      </c>
      <c r="O3610" s="137" t="s">
        <v>35</v>
      </c>
      <c r="P3610" s="137">
        <v>0</v>
      </c>
      <c r="Q3610" s="137" t="s">
        <v>191</v>
      </c>
      <c r="R3610" s="137" t="s">
        <v>342</v>
      </c>
      <c r="S3610" s="137" t="s">
        <v>181</v>
      </c>
    </row>
    <row r="3611" spans="1:19" s="137" customFormat="1">
      <c r="A3611" s="137" t="s">
        <v>186</v>
      </c>
      <c r="B3611" s="137" t="s">
        <v>120</v>
      </c>
      <c r="C3611" s="137" t="s">
        <v>186</v>
      </c>
      <c r="D3611" s="137" t="s">
        <v>376</v>
      </c>
      <c r="E3611" s="137">
        <v>31401</v>
      </c>
      <c r="F3611" s="137" t="s">
        <v>198</v>
      </c>
      <c r="G3611" s="137" t="s">
        <v>28</v>
      </c>
      <c r="H3611" s="137" t="s">
        <v>368</v>
      </c>
      <c r="I3611" s="137">
        <v>512165641</v>
      </c>
      <c r="J3611" s="137" t="s">
        <v>180</v>
      </c>
      <c r="K3611" s="21">
        <v>46151.57953703704</v>
      </c>
      <c r="L3611" s="21">
        <v>46152.747094907405</v>
      </c>
      <c r="M3611" s="137" t="s">
        <v>353</v>
      </c>
      <c r="N3611" s="137" t="s">
        <v>356</v>
      </c>
      <c r="O3611" s="137" t="s">
        <v>39</v>
      </c>
      <c r="P3611" s="137">
        <v>0</v>
      </c>
      <c r="Q3611" s="137" t="s">
        <v>191</v>
      </c>
      <c r="R3611" s="137" t="s">
        <v>342</v>
      </c>
      <c r="S3611" s="137" t="s">
        <v>181</v>
      </c>
    </row>
    <row r="3612" spans="1:19" s="137" customFormat="1">
      <c r="A3612" s="137" t="s">
        <v>186</v>
      </c>
      <c r="B3612" s="137" t="s">
        <v>120</v>
      </c>
      <c r="C3612" s="137" t="s">
        <v>186</v>
      </c>
      <c r="D3612" s="137" t="s">
        <v>376</v>
      </c>
      <c r="E3612" s="137">
        <v>31401</v>
      </c>
      <c r="F3612" s="137" t="s">
        <v>198</v>
      </c>
      <c r="G3612" s="137" t="s">
        <v>28</v>
      </c>
      <c r="H3612" s="137" t="s">
        <v>368</v>
      </c>
      <c r="I3612" s="137">
        <v>512165641</v>
      </c>
      <c r="J3612" s="137" t="s">
        <v>180</v>
      </c>
      <c r="K3612" s="21">
        <v>46151.57953703704</v>
      </c>
      <c r="L3612" s="21">
        <v>46152.747094907405</v>
      </c>
      <c r="M3612" s="137" t="s">
        <v>353</v>
      </c>
      <c r="N3612" s="137" t="s">
        <v>357</v>
      </c>
      <c r="O3612" s="137" t="s">
        <v>39</v>
      </c>
      <c r="P3612" s="137">
        <v>0</v>
      </c>
      <c r="Q3612" s="137" t="s">
        <v>191</v>
      </c>
      <c r="R3612" s="137" t="s">
        <v>342</v>
      </c>
      <c r="S3612" s="137" t="s">
        <v>181</v>
      </c>
    </row>
    <row r="3613" spans="1:19" s="137" customFormat="1">
      <c r="A3613" s="137" t="s">
        <v>186</v>
      </c>
      <c r="B3613" s="137" t="s">
        <v>120</v>
      </c>
      <c r="C3613" s="137" t="s">
        <v>186</v>
      </c>
      <c r="D3613" s="137" t="s">
        <v>376</v>
      </c>
      <c r="E3613" s="137">
        <v>31401</v>
      </c>
      <c r="F3613" s="137" t="s">
        <v>198</v>
      </c>
      <c r="G3613" s="137" t="s">
        <v>28</v>
      </c>
      <c r="H3613" s="137" t="s">
        <v>368</v>
      </c>
      <c r="I3613" s="137">
        <v>512165641</v>
      </c>
      <c r="J3613" s="137" t="s">
        <v>180</v>
      </c>
      <c r="K3613" s="21">
        <v>46151.57953703704</v>
      </c>
      <c r="L3613" s="21">
        <v>46152.747094907405</v>
      </c>
      <c r="M3613" s="137" t="s">
        <v>358</v>
      </c>
      <c r="N3613" s="137" t="s">
        <v>359</v>
      </c>
      <c r="O3613" s="137" t="s">
        <v>39</v>
      </c>
      <c r="P3613" s="137">
        <v>0</v>
      </c>
      <c r="Q3613" s="137" t="s">
        <v>191</v>
      </c>
      <c r="R3613" s="137" t="s">
        <v>342</v>
      </c>
      <c r="S3613" s="137" t="s">
        <v>181</v>
      </c>
    </row>
    <row r="3614" spans="1:19" s="137" customFormat="1">
      <c r="A3614" s="137" t="s">
        <v>186</v>
      </c>
      <c r="B3614" s="137" t="s">
        <v>120</v>
      </c>
      <c r="C3614" s="137" t="s">
        <v>186</v>
      </c>
      <c r="D3614" s="137" t="s">
        <v>376</v>
      </c>
      <c r="E3614" s="137">
        <v>31401</v>
      </c>
      <c r="F3614" s="137" t="s">
        <v>198</v>
      </c>
      <c r="G3614" s="137" t="s">
        <v>28</v>
      </c>
      <c r="H3614" s="137" t="s">
        <v>368</v>
      </c>
      <c r="I3614" s="137">
        <v>512165641</v>
      </c>
      <c r="J3614" s="137" t="s">
        <v>180</v>
      </c>
      <c r="K3614" s="21">
        <v>46151.57953703704</v>
      </c>
      <c r="L3614" s="21">
        <v>46152.747094907405</v>
      </c>
      <c r="M3614" s="137" t="s">
        <v>358</v>
      </c>
      <c r="N3614" s="137" t="s">
        <v>360</v>
      </c>
      <c r="O3614" s="137" t="s">
        <v>35</v>
      </c>
      <c r="P3614" s="137">
        <v>0</v>
      </c>
      <c r="Q3614" s="137" t="s">
        <v>191</v>
      </c>
      <c r="R3614" s="137" t="s">
        <v>342</v>
      </c>
      <c r="S3614" s="137" t="s">
        <v>181</v>
      </c>
    </row>
    <row r="3615" spans="1:19" s="137" customFormat="1">
      <c r="A3615" s="137" t="s">
        <v>186</v>
      </c>
      <c r="B3615" s="137" t="s">
        <v>120</v>
      </c>
      <c r="C3615" s="137" t="s">
        <v>186</v>
      </c>
      <c r="D3615" s="137" t="s">
        <v>376</v>
      </c>
      <c r="E3615" s="137">
        <v>31401</v>
      </c>
      <c r="F3615" s="137" t="s">
        <v>198</v>
      </c>
      <c r="G3615" s="137" t="s">
        <v>28</v>
      </c>
      <c r="H3615" s="137" t="s">
        <v>368</v>
      </c>
      <c r="I3615" s="137">
        <v>512165641</v>
      </c>
      <c r="J3615" s="137" t="s">
        <v>180</v>
      </c>
      <c r="K3615" s="21">
        <v>46151.57953703704</v>
      </c>
      <c r="L3615" s="21">
        <v>46152.747094907405</v>
      </c>
      <c r="M3615" s="137" t="s">
        <v>358</v>
      </c>
      <c r="N3615" s="137" t="s">
        <v>361</v>
      </c>
      <c r="O3615" s="137" t="s">
        <v>41</v>
      </c>
      <c r="P3615" s="137">
        <v>0</v>
      </c>
      <c r="Q3615" s="137" t="s">
        <v>191</v>
      </c>
      <c r="R3615" s="137" t="s">
        <v>342</v>
      </c>
      <c r="S3615" s="137" t="s">
        <v>181</v>
      </c>
    </row>
    <row r="3616" spans="1:19" s="137" customFormat="1">
      <c r="A3616" s="137" t="s">
        <v>186</v>
      </c>
      <c r="B3616" s="137" t="s">
        <v>120</v>
      </c>
      <c r="C3616" s="137" t="s">
        <v>186</v>
      </c>
      <c r="D3616" s="137" t="s">
        <v>376</v>
      </c>
      <c r="E3616" s="137">
        <v>31401</v>
      </c>
      <c r="F3616" s="137" t="s">
        <v>198</v>
      </c>
      <c r="G3616" s="137" t="s">
        <v>28</v>
      </c>
      <c r="H3616" s="137" t="s">
        <v>368</v>
      </c>
      <c r="I3616" s="137">
        <v>512165641</v>
      </c>
      <c r="J3616" s="137" t="s">
        <v>180</v>
      </c>
      <c r="K3616" s="21">
        <v>46151.57953703704</v>
      </c>
      <c r="L3616" s="21">
        <v>46152.747094907405</v>
      </c>
      <c r="M3616" s="137" t="s">
        <v>362</v>
      </c>
      <c r="N3616" s="137" t="s">
        <v>363</v>
      </c>
      <c r="O3616" s="137" t="s">
        <v>37</v>
      </c>
      <c r="P3616" s="137">
        <v>0</v>
      </c>
      <c r="Q3616" s="137" t="s">
        <v>191</v>
      </c>
      <c r="R3616" s="137" t="s">
        <v>342</v>
      </c>
      <c r="S3616" s="137" t="s">
        <v>181</v>
      </c>
    </row>
    <row r="3617" spans="1:19" s="137" customFormat="1">
      <c r="A3617" s="137" t="s">
        <v>186</v>
      </c>
      <c r="B3617" s="137" t="s">
        <v>120</v>
      </c>
      <c r="C3617" s="137" t="s">
        <v>186</v>
      </c>
      <c r="D3617" s="137" t="s">
        <v>376</v>
      </c>
      <c r="E3617" s="137">
        <v>31401</v>
      </c>
      <c r="F3617" s="137" t="s">
        <v>198</v>
      </c>
      <c r="G3617" s="137" t="s">
        <v>28</v>
      </c>
      <c r="H3617" s="137" t="s">
        <v>368</v>
      </c>
      <c r="I3617" s="137">
        <v>512165641</v>
      </c>
      <c r="J3617" s="137" t="s">
        <v>180</v>
      </c>
      <c r="K3617" s="21">
        <v>46151.57953703704</v>
      </c>
      <c r="L3617" s="21">
        <v>46152.747094907405</v>
      </c>
      <c r="M3617" s="137" t="s">
        <v>364</v>
      </c>
      <c r="N3617" s="137" t="s">
        <v>365</v>
      </c>
      <c r="O3617" s="137" t="s">
        <v>35</v>
      </c>
      <c r="P3617" s="137">
        <v>0</v>
      </c>
      <c r="Q3617" s="137" t="s">
        <v>191</v>
      </c>
      <c r="R3617" s="137" t="s">
        <v>342</v>
      </c>
      <c r="S3617" s="137" t="s">
        <v>181</v>
      </c>
    </row>
    <row r="3618" spans="1:19" s="137" customFormat="1">
      <c r="A3618" s="137" t="s">
        <v>186</v>
      </c>
      <c r="B3618" s="137" t="s">
        <v>120</v>
      </c>
      <c r="C3618" s="137" t="s">
        <v>186</v>
      </c>
      <c r="D3618" s="137" t="s">
        <v>376</v>
      </c>
      <c r="E3618" s="137">
        <v>31401</v>
      </c>
      <c r="F3618" s="137" t="s">
        <v>198</v>
      </c>
      <c r="G3618" s="137" t="s">
        <v>28</v>
      </c>
      <c r="H3618" s="137" t="s">
        <v>368</v>
      </c>
      <c r="I3618" s="137">
        <v>512165641</v>
      </c>
      <c r="J3618" s="137" t="s">
        <v>180</v>
      </c>
      <c r="K3618" s="21">
        <v>46151.57953703704</v>
      </c>
      <c r="L3618" s="21">
        <v>46152.747094907405</v>
      </c>
      <c r="M3618" s="137" t="s">
        <v>364</v>
      </c>
      <c r="N3618" s="137" t="s">
        <v>366</v>
      </c>
      <c r="O3618" s="137" t="s">
        <v>35</v>
      </c>
      <c r="P3618" s="137">
        <v>0</v>
      </c>
      <c r="Q3618" s="137" t="s">
        <v>191</v>
      </c>
      <c r="R3618" s="137" t="s">
        <v>342</v>
      </c>
      <c r="S3618" s="137" t="s">
        <v>181</v>
      </c>
    </row>
    <row r="3619" spans="1:19" s="137" customFormat="1">
      <c r="A3619" s="137" t="s">
        <v>186</v>
      </c>
      <c r="B3619" s="137" t="s">
        <v>120</v>
      </c>
      <c r="C3619" s="137" t="s">
        <v>186</v>
      </c>
      <c r="D3619" s="137" t="s">
        <v>376</v>
      </c>
      <c r="E3619" s="137">
        <v>31401</v>
      </c>
      <c r="F3619" s="137" t="s">
        <v>198</v>
      </c>
      <c r="G3619" s="137" t="s">
        <v>28</v>
      </c>
      <c r="H3619" s="137" t="s">
        <v>368</v>
      </c>
      <c r="I3619" s="137">
        <v>512165641</v>
      </c>
      <c r="J3619" s="137" t="s">
        <v>180</v>
      </c>
      <c r="K3619" s="21">
        <v>46151.57953703704</v>
      </c>
      <c r="L3619" s="21">
        <v>46152.747094907405</v>
      </c>
      <c r="M3619" s="137" t="s">
        <v>364</v>
      </c>
      <c r="N3619" s="137" t="s">
        <v>367</v>
      </c>
      <c r="O3619" s="137" t="s">
        <v>41</v>
      </c>
      <c r="P3619" s="137">
        <v>0</v>
      </c>
      <c r="Q3619" s="137" t="s">
        <v>191</v>
      </c>
      <c r="R3619" s="137" t="s">
        <v>342</v>
      </c>
      <c r="S3619" s="137" t="s">
        <v>181</v>
      </c>
    </row>
    <row r="3620" spans="1:19" s="137" customFormat="1">
      <c r="A3620" s="137" t="s">
        <v>186</v>
      </c>
      <c r="B3620" s="137" t="s">
        <v>120</v>
      </c>
      <c r="C3620" s="137" t="s">
        <v>186</v>
      </c>
      <c r="D3620" s="137" t="s">
        <v>376</v>
      </c>
      <c r="E3620" s="137">
        <v>31401</v>
      </c>
      <c r="F3620" s="137" t="s">
        <v>198</v>
      </c>
      <c r="G3620" s="137" t="s">
        <v>28</v>
      </c>
      <c r="H3620" s="137" t="s">
        <v>368</v>
      </c>
      <c r="I3620" s="137">
        <v>512159435</v>
      </c>
      <c r="J3620" s="137" t="s">
        <v>180</v>
      </c>
      <c r="K3620" s="21">
        <v>46151.481620370374</v>
      </c>
      <c r="L3620" s="21">
        <v>46152.749178240738</v>
      </c>
      <c r="M3620" s="137" t="s">
        <v>287</v>
      </c>
      <c r="N3620" s="137" t="s">
        <v>287</v>
      </c>
      <c r="O3620" s="137" t="s">
        <v>35</v>
      </c>
      <c r="P3620" s="137">
        <v>0</v>
      </c>
      <c r="Q3620" s="137" t="s">
        <v>191</v>
      </c>
      <c r="R3620" s="137" t="s">
        <v>342</v>
      </c>
    </row>
    <row r="3621" spans="1:19" s="137" customFormat="1">
      <c r="A3621" s="137" t="s">
        <v>186</v>
      </c>
      <c r="B3621" s="137" t="s">
        <v>120</v>
      </c>
      <c r="C3621" s="137" t="s">
        <v>186</v>
      </c>
      <c r="D3621" s="137" t="s">
        <v>376</v>
      </c>
      <c r="E3621" s="137">
        <v>31401</v>
      </c>
      <c r="F3621" s="137" t="s">
        <v>198</v>
      </c>
      <c r="G3621" s="137" t="s">
        <v>28</v>
      </c>
      <c r="H3621" s="137" t="s">
        <v>368</v>
      </c>
      <c r="I3621" s="137">
        <v>512159435</v>
      </c>
      <c r="J3621" s="137" t="s">
        <v>180</v>
      </c>
      <c r="K3621" s="21">
        <v>46151.481620370374</v>
      </c>
      <c r="L3621" s="21">
        <v>46152.749178240738</v>
      </c>
      <c r="M3621" s="137" t="s">
        <v>343</v>
      </c>
      <c r="N3621" s="137" t="s">
        <v>288</v>
      </c>
      <c r="O3621" s="137" t="s">
        <v>39</v>
      </c>
      <c r="P3621" s="137">
        <v>0</v>
      </c>
      <c r="Q3621" s="137" t="s">
        <v>191</v>
      </c>
      <c r="R3621" s="137" t="s">
        <v>342</v>
      </c>
    </row>
    <row r="3622" spans="1:19" s="137" customFormat="1">
      <c r="A3622" s="137" t="s">
        <v>186</v>
      </c>
      <c r="B3622" s="137" t="s">
        <v>120</v>
      </c>
      <c r="C3622" s="137" t="s">
        <v>186</v>
      </c>
      <c r="D3622" s="137" t="s">
        <v>376</v>
      </c>
      <c r="E3622" s="137">
        <v>31401</v>
      </c>
      <c r="F3622" s="137" t="s">
        <v>198</v>
      </c>
      <c r="G3622" s="137" t="s">
        <v>28</v>
      </c>
      <c r="H3622" s="137" t="s">
        <v>368</v>
      </c>
      <c r="I3622" s="137">
        <v>512159435</v>
      </c>
      <c r="J3622" s="137" t="s">
        <v>180</v>
      </c>
      <c r="K3622" s="21">
        <v>46151.481620370374</v>
      </c>
      <c r="L3622" s="21">
        <v>46152.749178240738</v>
      </c>
      <c r="M3622" s="137" t="s">
        <v>343</v>
      </c>
      <c r="N3622" s="137" t="s">
        <v>193</v>
      </c>
      <c r="O3622" s="137" t="s">
        <v>35</v>
      </c>
      <c r="P3622" s="137">
        <v>0</v>
      </c>
      <c r="Q3622" s="137" t="s">
        <v>191</v>
      </c>
      <c r="R3622" s="137" t="s">
        <v>342</v>
      </c>
    </row>
    <row r="3623" spans="1:19" s="137" customFormat="1">
      <c r="A3623" s="137" t="s">
        <v>186</v>
      </c>
      <c r="B3623" s="137" t="s">
        <v>120</v>
      </c>
      <c r="C3623" s="137" t="s">
        <v>186</v>
      </c>
      <c r="D3623" s="137" t="s">
        <v>376</v>
      </c>
      <c r="E3623" s="137">
        <v>31401</v>
      </c>
      <c r="F3623" s="137" t="s">
        <v>198</v>
      </c>
      <c r="G3623" s="137" t="s">
        <v>28</v>
      </c>
      <c r="H3623" s="137" t="s">
        <v>368</v>
      </c>
      <c r="I3623" s="137">
        <v>512159435</v>
      </c>
      <c r="J3623" s="137" t="s">
        <v>180</v>
      </c>
      <c r="K3623" s="21">
        <v>46151.481620370374</v>
      </c>
      <c r="L3623" s="21">
        <v>46152.749178240738</v>
      </c>
      <c r="M3623" s="137" t="s">
        <v>344</v>
      </c>
      <c r="N3623" s="137" t="s">
        <v>345</v>
      </c>
      <c r="O3623" s="137" t="s">
        <v>39</v>
      </c>
      <c r="P3623" s="137">
        <v>0</v>
      </c>
      <c r="Q3623" s="137" t="s">
        <v>191</v>
      </c>
      <c r="R3623" s="137" t="s">
        <v>342</v>
      </c>
    </row>
    <row r="3624" spans="1:19" s="137" customFormat="1">
      <c r="A3624" s="137" t="s">
        <v>186</v>
      </c>
      <c r="B3624" s="137" t="s">
        <v>120</v>
      </c>
      <c r="C3624" s="137" t="s">
        <v>186</v>
      </c>
      <c r="D3624" s="137" t="s">
        <v>376</v>
      </c>
      <c r="E3624" s="137">
        <v>31401</v>
      </c>
      <c r="F3624" s="137" t="s">
        <v>198</v>
      </c>
      <c r="G3624" s="137" t="s">
        <v>28</v>
      </c>
      <c r="H3624" s="137" t="s">
        <v>368</v>
      </c>
      <c r="I3624" s="137">
        <v>512159435</v>
      </c>
      <c r="J3624" s="137" t="s">
        <v>180</v>
      </c>
      <c r="K3624" s="21">
        <v>46151.481620370374</v>
      </c>
      <c r="L3624" s="21">
        <v>46152.749178240738</v>
      </c>
      <c r="M3624" s="137" t="s">
        <v>344</v>
      </c>
      <c r="N3624" s="137" t="s">
        <v>346</v>
      </c>
      <c r="O3624" s="137" t="s">
        <v>39</v>
      </c>
      <c r="P3624" s="137">
        <v>0</v>
      </c>
      <c r="Q3624" s="137" t="s">
        <v>191</v>
      </c>
      <c r="R3624" s="137" t="s">
        <v>342</v>
      </c>
    </row>
    <row r="3625" spans="1:19" s="137" customFormat="1">
      <c r="A3625" s="137" t="s">
        <v>186</v>
      </c>
      <c r="B3625" s="137" t="s">
        <v>120</v>
      </c>
      <c r="C3625" s="137" t="s">
        <v>186</v>
      </c>
      <c r="D3625" s="137" t="s">
        <v>376</v>
      </c>
      <c r="E3625" s="137">
        <v>31401</v>
      </c>
      <c r="F3625" s="137" t="s">
        <v>198</v>
      </c>
      <c r="G3625" s="137" t="s">
        <v>28</v>
      </c>
      <c r="H3625" s="137" t="s">
        <v>368</v>
      </c>
      <c r="I3625" s="137">
        <v>512159435</v>
      </c>
      <c r="J3625" s="137" t="s">
        <v>180</v>
      </c>
      <c r="K3625" s="21">
        <v>46151.481620370374</v>
      </c>
      <c r="L3625" s="21">
        <v>46152.749178240738</v>
      </c>
      <c r="M3625" s="137" t="s">
        <v>347</v>
      </c>
      <c r="N3625" s="137" t="s">
        <v>348</v>
      </c>
      <c r="O3625" s="137" t="s">
        <v>41</v>
      </c>
      <c r="P3625" s="137">
        <v>0</v>
      </c>
      <c r="Q3625" s="137" t="s">
        <v>191</v>
      </c>
      <c r="R3625" s="137" t="s">
        <v>342</v>
      </c>
    </row>
    <row r="3626" spans="1:19" s="137" customFormat="1">
      <c r="A3626" s="137" t="s">
        <v>186</v>
      </c>
      <c r="B3626" s="137" t="s">
        <v>120</v>
      </c>
      <c r="C3626" s="137" t="s">
        <v>186</v>
      </c>
      <c r="D3626" s="137" t="s">
        <v>376</v>
      </c>
      <c r="E3626" s="137">
        <v>31401</v>
      </c>
      <c r="F3626" s="137" t="s">
        <v>198</v>
      </c>
      <c r="G3626" s="137" t="s">
        <v>28</v>
      </c>
      <c r="H3626" s="137" t="s">
        <v>368</v>
      </c>
      <c r="I3626" s="137">
        <v>512159435</v>
      </c>
      <c r="J3626" s="137" t="s">
        <v>180</v>
      </c>
      <c r="K3626" s="21">
        <v>46151.481620370374</v>
      </c>
      <c r="L3626" s="21">
        <v>46152.749178240738</v>
      </c>
      <c r="M3626" s="137" t="s">
        <v>347</v>
      </c>
      <c r="N3626" s="137" t="s">
        <v>349</v>
      </c>
      <c r="O3626" s="137" t="s">
        <v>39</v>
      </c>
      <c r="P3626" s="137">
        <v>0</v>
      </c>
      <c r="Q3626" s="137" t="s">
        <v>191</v>
      </c>
      <c r="R3626" s="137" t="s">
        <v>342</v>
      </c>
    </row>
    <row r="3627" spans="1:19" s="137" customFormat="1">
      <c r="A3627" s="137" t="s">
        <v>186</v>
      </c>
      <c r="B3627" s="137" t="s">
        <v>120</v>
      </c>
      <c r="C3627" s="137" t="s">
        <v>186</v>
      </c>
      <c r="D3627" s="137" t="s">
        <v>376</v>
      </c>
      <c r="E3627" s="137">
        <v>31401</v>
      </c>
      <c r="F3627" s="137" t="s">
        <v>198</v>
      </c>
      <c r="G3627" s="137" t="s">
        <v>28</v>
      </c>
      <c r="H3627" s="137" t="s">
        <v>368</v>
      </c>
      <c r="I3627" s="137">
        <v>512159435</v>
      </c>
      <c r="J3627" s="137" t="s">
        <v>180</v>
      </c>
      <c r="K3627" s="21">
        <v>46151.481620370374</v>
      </c>
      <c r="L3627" s="21">
        <v>46152.749178240738</v>
      </c>
      <c r="M3627" s="137" t="s">
        <v>347</v>
      </c>
      <c r="N3627" s="137" t="s">
        <v>329</v>
      </c>
      <c r="O3627" s="137" t="s">
        <v>35</v>
      </c>
      <c r="P3627" s="137">
        <v>0</v>
      </c>
      <c r="Q3627" s="137" t="s">
        <v>191</v>
      </c>
      <c r="R3627" s="137" t="s">
        <v>342</v>
      </c>
    </row>
    <row r="3628" spans="1:19" s="137" customFormat="1">
      <c r="A3628" s="137" t="s">
        <v>186</v>
      </c>
      <c r="B3628" s="137" t="s">
        <v>120</v>
      </c>
      <c r="C3628" s="137" t="s">
        <v>186</v>
      </c>
      <c r="D3628" s="137" t="s">
        <v>376</v>
      </c>
      <c r="E3628" s="137">
        <v>31401</v>
      </c>
      <c r="F3628" s="137" t="s">
        <v>198</v>
      </c>
      <c r="G3628" s="137" t="s">
        <v>28</v>
      </c>
      <c r="H3628" s="137" t="s">
        <v>368</v>
      </c>
      <c r="I3628" s="137">
        <v>512159435</v>
      </c>
      <c r="J3628" s="137" t="s">
        <v>180</v>
      </c>
      <c r="K3628" s="21">
        <v>46151.481620370374</v>
      </c>
      <c r="L3628" s="21">
        <v>46152.749178240738</v>
      </c>
      <c r="M3628" s="137" t="s">
        <v>347</v>
      </c>
      <c r="N3628" s="137" t="s">
        <v>194</v>
      </c>
      <c r="O3628" s="137" t="s">
        <v>41</v>
      </c>
      <c r="P3628" s="137">
        <v>0</v>
      </c>
      <c r="Q3628" s="137" t="s">
        <v>191</v>
      </c>
      <c r="R3628" s="137" t="s">
        <v>342</v>
      </c>
    </row>
    <row r="3629" spans="1:19" s="137" customFormat="1">
      <c r="A3629" s="137" t="s">
        <v>186</v>
      </c>
      <c r="B3629" s="137" t="s">
        <v>120</v>
      </c>
      <c r="C3629" s="137" t="s">
        <v>186</v>
      </c>
      <c r="D3629" s="137" t="s">
        <v>376</v>
      </c>
      <c r="E3629" s="137">
        <v>31401</v>
      </c>
      <c r="F3629" s="137" t="s">
        <v>198</v>
      </c>
      <c r="G3629" s="137" t="s">
        <v>28</v>
      </c>
      <c r="H3629" s="137" t="s">
        <v>368</v>
      </c>
      <c r="I3629" s="137">
        <v>512159435</v>
      </c>
      <c r="J3629" s="137" t="s">
        <v>180</v>
      </c>
      <c r="K3629" s="21">
        <v>46151.481620370374</v>
      </c>
      <c r="L3629" s="21">
        <v>46152.749178240738</v>
      </c>
      <c r="M3629" s="137" t="s">
        <v>347</v>
      </c>
      <c r="N3629" s="137" t="s">
        <v>350</v>
      </c>
      <c r="O3629" s="137" t="s">
        <v>39</v>
      </c>
      <c r="P3629" s="137">
        <v>0</v>
      </c>
      <c r="Q3629" s="137" t="s">
        <v>191</v>
      </c>
      <c r="R3629" s="137" t="s">
        <v>342</v>
      </c>
    </row>
    <row r="3630" spans="1:19" s="137" customFormat="1">
      <c r="A3630" s="137" t="s">
        <v>186</v>
      </c>
      <c r="B3630" s="137" t="s">
        <v>120</v>
      </c>
      <c r="C3630" s="137" t="s">
        <v>186</v>
      </c>
      <c r="D3630" s="137" t="s">
        <v>376</v>
      </c>
      <c r="E3630" s="137">
        <v>31401</v>
      </c>
      <c r="F3630" s="137" t="s">
        <v>198</v>
      </c>
      <c r="G3630" s="137" t="s">
        <v>28</v>
      </c>
      <c r="H3630" s="137" t="s">
        <v>368</v>
      </c>
      <c r="I3630" s="137">
        <v>512159435</v>
      </c>
      <c r="J3630" s="137" t="s">
        <v>180</v>
      </c>
      <c r="K3630" s="21">
        <v>46151.481620370374</v>
      </c>
      <c r="L3630" s="21">
        <v>46152.749178240738</v>
      </c>
      <c r="M3630" s="137" t="s">
        <v>347</v>
      </c>
      <c r="N3630" s="137" t="s">
        <v>195</v>
      </c>
      <c r="O3630" s="137" t="s">
        <v>41</v>
      </c>
      <c r="P3630" s="137">
        <v>0</v>
      </c>
      <c r="Q3630" s="137" t="s">
        <v>191</v>
      </c>
      <c r="R3630" s="137" t="s">
        <v>342</v>
      </c>
    </row>
    <row r="3631" spans="1:19" s="137" customFormat="1">
      <c r="A3631" s="137" t="s">
        <v>186</v>
      </c>
      <c r="B3631" s="137" t="s">
        <v>120</v>
      </c>
      <c r="C3631" s="137" t="s">
        <v>186</v>
      </c>
      <c r="D3631" s="137" t="s">
        <v>376</v>
      </c>
      <c r="E3631" s="137">
        <v>31401</v>
      </c>
      <c r="F3631" s="137" t="s">
        <v>198</v>
      </c>
      <c r="G3631" s="137" t="s">
        <v>28</v>
      </c>
      <c r="H3631" s="137" t="s">
        <v>368</v>
      </c>
      <c r="I3631" s="137">
        <v>512159435</v>
      </c>
      <c r="J3631" s="137" t="s">
        <v>180</v>
      </c>
      <c r="K3631" s="21">
        <v>46151.481620370374</v>
      </c>
      <c r="L3631" s="21">
        <v>46152.749178240738</v>
      </c>
      <c r="M3631" s="137" t="s">
        <v>347</v>
      </c>
      <c r="N3631" s="137" t="s">
        <v>351</v>
      </c>
      <c r="O3631" s="137" t="s">
        <v>35</v>
      </c>
      <c r="P3631" s="137">
        <v>0</v>
      </c>
      <c r="Q3631" s="137" t="s">
        <v>191</v>
      </c>
      <c r="R3631" s="137" t="s">
        <v>342</v>
      </c>
    </row>
    <row r="3632" spans="1:19" s="137" customFormat="1">
      <c r="A3632" s="137" t="s">
        <v>186</v>
      </c>
      <c r="B3632" s="137" t="s">
        <v>120</v>
      </c>
      <c r="C3632" s="137" t="s">
        <v>186</v>
      </c>
      <c r="D3632" s="137" t="s">
        <v>376</v>
      </c>
      <c r="E3632" s="137">
        <v>31401</v>
      </c>
      <c r="F3632" s="137" t="s">
        <v>198</v>
      </c>
      <c r="G3632" s="137" t="s">
        <v>28</v>
      </c>
      <c r="H3632" s="137" t="s">
        <v>368</v>
      </c>
      <c r="I3632" s="137">
        <v>512159435</v>
      </c>
      <c r="J3632" s="137" t="s">
        <v>180</v>
      </c>
      <c r="K3632" s="21">
        <v>46151.481620370374</v>
      </c>
      <c r="L3632" s="21">
        <v>46152.749178240738</v>
      </c>
      <c r="M3632" s="137" t="s">
        <v>347</v>
      </c>
      <c r="N3632" s="137" t="s">
        <v>196</v>
      </c>
      <c r="O3632" s="137" t="s">
        <v>41</v>
      </c>
      <c r="P3632" s="137">
        <v>0</v>
      </c>
      <c r="Q3632" s="137" t="s">
        <v>191</v>
      </c>
      <c r="R3632" s="137" t="s">
        <v>342</v>
      </c>
    </row>
    <row r="3633" spans="1:18" s="137" customFormat="1">
      <c r="A3633" s="137" t="s">
        <v>186</v>
      </c>
      <c r="B3633" s="137" t="s">
        <v>120</v>
      </c>
      <c r="C3633" s="137" t="s">
        <v>186</v>
      </c>
      <c r="D3633" s="137" t="s">
        <v>376</v>
      </c>
      <c r="E3633" s="137">
        <v>31401</v>
      </c>
      <c r="F3633" s="137" t="s">
        <v>198</v>
      </c>
      <c r="G3633" s="137" t="s">
        <v>28</v>
      </c>
      <c r="H3633" s="137" t="s">
        <v>368</v>
      </c>
      <c r="I3633" s="137">
        <v>512159435</v>
      </c>
      <c r="J3633" s="137" t="s">
        <v>180</v>
      </c>
      <c r="K3633" s="21">
        <v>46151.481620370374</v>
      </c>
      <c r="L3633" s="21">
        <v>46152.749178240738</v>
      </c>
      <c r="M3633" s="137" t="s">
        <v>352</v>
      </c>
      <c r="N3633" s="137" t="s">
        <v>352</v>
      </c>
      <c r="O3633" s="137" t="s">
        <v>35</v>
      </c>
      <c r="P3633" s="137">
        <v>0</v>
      </c>
      <c r="Q3633" s="137" t="s">
        <v>191</v>
      </c>
      <c r="R3633" s="137" t="s">
        <v>342</v>
      </c>
    </row>
    <row r="3634" spans="1:18" s="137" customFormat="1">
      <c r="A3634" s="137" t="s">
        <v>186</v>
      </c>
      <c r="B3634" s="137" t="s">
        <v>120</v>
      </c>
      <c r="C3634" s="137" t="s">
        <v>186</v>
      </c>
      <c r="D3634" s="137" t="s">
        <v>376</v>
      </c>
      <c r="E3634" s="137">
        <v>31401</v>
      </c>
      <c r="F3634" s="137" t="s">
        <v>198</v>
      </c>
      <c r="G3634" s="137" t="s">
        <v>28</v>
      </c>
      <c r="H3634" s="137" t="s">
        <v>368</v>
      </c>
      <c r="I3634" s="137">
        <v>512159435</v>
      </c>
      <c r="J3634" s="137" t="s">
        <v>180</v>
      </c>
      <c r="K3634" s="21">
        <v>46151.481620370374</v>
      </c>
      <c r="L3634" s="21">
        <v>46152.749178240738</v>
      </c>
      <c r="M3634" s="137" t="s">
        <v>353</v>
      </c>
      <c r="N3634" s="137" t="s">
        <v>197</v>
      </c>
      <c r="O3634" s="137" t="s">
        <v>41</v>
      </c>
      <c r="P3634" s="137">
        <v>0</v>
      </c>
      <c r="Q3634" s="137" t="s">
        <v>191</v>
      </c>
      <c r="R3634" s="137" t="s">
        <v>342</v>
      </c>
    </row>
    <row r="3635" spans="1:18" s="137" customFormat="1">
      <c r="A3635" s="137" t="s">
        <v>186</v>
      </c>
      <c r="B3635" s="137" t="s">
        <v>120</v>
      </c>
      <c r="C3635" s="137" t="s">
        <v>186</v>
      </c>
      <c r="D3635" s="137" t="s">
        <v>376</v>
      </c>
      <c r="E3635" s="137">
        <v>31401</v>
      </c>
      <c r="F3635" s="137" t="s">
        <v>198</v>
      </c>
      <c r="G3635" s="137" t="s">
        <v>28</v>
      </c>
      <c r="H3635" s="137" t="s">
        <v>368</v>
      </c>
      <c r="I3635" s="137">
        <v>512159435</v>
      </c>
      <c r="J3635" s="137" t="s">
        <v>180</v>
      </c>
      <c r="K3635" s="21">
        <v>46151.481620370374</v>
      </c>
      <c r="L3635" s="21">
        <v>46152.749178240738</v>
      </c>
      <c r="M3635" s="137" t="s">
        <v>353</v>
      </c>
      <c r="N3635" s="137" t="s">
        <v>330</v>
      </c>
      <c r="O3635" s="137" t="s">
        <v>41</v>
      </c>
      <c r="P3635" s="137">
        <v>0</v>
      </c>
      <c r="Q3635" s="137" t="s">
        <v>191</v>
      </c>
      <c r="R3635" s="137" t="s">
        <v>342</v>
      </c>
    </row>
    <row r="3636" spans="1:18" s="137" customFormat="1">
      <c r="A3636" s="137" t="s">
        <v>186</v>
      </c>
      <c r="B3636" s="137" t="s">
        <v>120</v>
      </c>
      <c r="C3636" s="137" t="s">
        <v>186</v>
      </c>
      <c r="D3636" s="137" t="s">
        <v>376</v>
      </c>
      <c r="E3636" s="137">
        <v>31401</v>
      </c>
      <c r="F3636" s="137" t="s">
        <v>198</v>
      </c>
      <c r="G3636" s="137" t="s">
        <v>28</v>
      </c>
      <c r="H3636" s="137" t="s">
        <v>368</v>
      </c>
      <c r="I3636" s="137">
        <v>512159435</v>
      </c>
      <c r="J3636" s="137" t="s">
        <v>180</v>
      </c>
      <c r="K3636" s="21">
        <v>46151.481620370374</v>
      </c>
      <c r="L3636" s="21">
        <v>46152.749178240738</v>
      </c>
      <c r="M3636" s="137" t="s">
        <v>353</v>
      </c>
      <c r="N3636" s="137" t="s">
        <v>354</v>
      </c>
      <c r="O3636" s="137" t="s">
        <v>39</v>
      </c>
      <c r="P3636" s="137">
        <v>0</v>
      </c>
      <c r="Q3636" s="137" t="s">
        <v>191</v>
      </c>
      <c r="R3636" s="137" t="s">
        <v>342</v>
      </c>
    </row>
    <row r="3637" spans="1:18" s="137" customFormat="1">
      <c r="A3637" s="137" t="s">
        <v>186</v>
      </c>
      <c r="B3637" s="137" t="s">
        <v>120</v>
      </c>
      <c r="C3637" s="137" t="s">
        <v>186</v>
      </c>
      <c r="D3637" s="137" t="s">
        <v>376</v>
      </c>
      <c r="E3637" s="137">
        <v>31401</v>
      </c>
      <c r="F3637" s="137" t="s">
        <v>198</v>
      </c>
      <c r="G3637" s="137" t="s">
        <v>28</v>
      </c>
      <c r="H3637" s="137" t="s">
        <v>368</v>
      </c>
      <c r="I3637" s="137">
        <v>512159435</v>
      </c>
      <c r="J3637" s="137" t="s">
        <v>180</v>
      </c>
      <c r="K3637" s="21">
        <v>46151.481620370374</v>
      </c>
      <c r="L3637" s="21">
        <v>46152.749178240738</v>
      </c>
      <c r="M3637" s="137" t="s">
        <v>353</v>
      </c>
      <c r="N3637" s="137" t="s">
        <v>355</v>
      </c>
      <c r="O3637" s="137" t="s">
        <v>35</v>
      </c>
      <c r="P3637" s="137">
        <v>0</v>
      </c>
      <c r="Q3637" s="137" t="s">
        <v>191</v>
      </c>
      <c r="R3637" s="137" t="s">
        <v>342</v>
      </c>
    </row>
    <row r="3638" spans="1:18" s="137" customFormat="1">
      <c r="A3638" s="137" t="s">
        <v>186</v>
      </c>
      <c r="B3638" s="137" t="s">
        <v>120</v>
      </c>
      <c r="C3638" s="137" t="s">
        <v>186</v>
      </c>
      <c r="D3638" s="137" t="s">
        <v>376</v>
      </c>
      <c r="E3638" s="137">
        <v>31401</v>
      </c>
      <c r="F3638" s="137" t="s">
        <v>198</v>
      </c>
      <c r="G3638" s="137" t="s">
        <v>28</v>
      </c>
      <c r="H3638" s="137" t="s">
        <v>368</v>
      </c>
      <c r="I3638" s="137">
        <v>512159435</v>
      </c>
      <c r="J3638" s="137" t="s">
        <v>180</v>
      </c>
      <c r="K3638" s="21">
        <v>46151.481620370374</v>
      </c>
      <c r="L3638" s="21">
        <v>46152.749178240738</v>
      </c>
      <c r="M3638" s="137" t="s">
        <v>353</v>
      </c>
      <c r="N3638" s="137" t="s">
        <v>356</v>
      </c>
      <c r="O3638" s="137" t="s">
        <v>39</v>
      </c>
      <c r="P3638" s="137">
        <v>0</v>
      </c>
      <c r="Q3638" s="137" t="s">
        <v>191</v>
      </c>
      <c r="R3638" s="137" t="s">
        <v>342</v>
      </c>
    </row>
    <row r="3639" spans="1:18" s="137" customFormat="1">
      <c r="A3639" s="137" t="s">
        <v>186</v>
      </c>
      <c r="B3639" s="137" t="s">
        <v>120</v>
      </c>
      <c r="C3639" s="137" t="s">
        <v>186</v>
      </c>
      <c r="D3639" s="137" t="s">
        <v>376</v>
      </c>
      <c r="E3639" s="137">
        <v>31401</v>
      </c>
      <c r="F3639" s="137" t="s">
        <v>198</v>
      </c>
      <c r="G3639" s="137" t="s">
        <v>28</v>
      </c>
      <c r="H3639" s="137" t="s">
        <v>368</v>
      </c>
      <c r="I3639" s="137">
        <v>512159435</v>
      </c>
      <c r="J3639" s="137" t="s">
        <v>180</v>
      </c>
      <c r="K3639" s="21">
        <v>46151.481620370374</v>
      </c>
      <c r="L3639" s="21">
        <v>46152.749178240738</v>
      </c>
      <c r="M3639" s="137" t="s">
        <v>353</v>
      </c>
      <c r="N3639" s="137" t="s">
        <v>357</v>
      </c>
      <c r="O3639" s="137" t="s">
        <v>39</v>
      </c>
      <c r="P3639" s="137">
        <v>0</v>
      </c>
      <c r="Q3639" s="137" t="s">
        <v>191</v>
      </c>
      <c r="R3639" s="137" t="s">
        <v>342</v>
      </c>
    </row>
    <row r="3640" spans="1:18" s="137" customFormat="1">
      <c r="A3640" s="137" t="s">
        <v>186</v>
      </c>
      <c r="B3640" s="137" t="s">
        <v>120</v>
      </c>
      <c r="C3640" s="137" t="s">
        <v>186</v>
      </c>
      <c r="D3640" s="137" t="s">
        <v>376</v>
      </c>
      <c r="E3640" s="137">
        <v>31401</v>
      </c>
      <c r="F3640" s="137" t="s">
        <v>198</v>
      </c>
      <c r="G3640" s="137" t="s">
        <v>28</v>
      </c>
      <c r="H3640" s="137" t="s">
        <v>368</v>
      </c>
      <c r="I3640" s="137">
        <v>512159435</v>
      </c>
      <c r="J3640" s="137" t="s">
        <v>180</v>
      </c>
      <c r="K3640" s="21">
        <v>46151.481620370374</v>
      </c>
      <c r="L3640" s="21">
        <v>46152.749178240738</v>
      </c>
      <c r="M3640" s="137" t="s">
        <v>358</v>
      </c>
      <c r="N3640" s="137" t="s">
        <v>359</v>
      </c>
      <c r="O3640" s="137" t="s">
        <v>39</v>
      </c>
      <c r="P3640" s="137">
        <v>0</v>
      </c>
      <c r="Q3640" s="137" t="s">
        <v>191</v>
      </c>
      <c r="R3640" s="137" t="s">
        <v>342</v>
      </c>
    </row>
    <row r="3641" spans="1:18" s="137" customFormat="1">
      <c r="A3641" s="137" t="s">
        <v>186</v>
      </c>
      <c r="B3641" s="137" t="s">
        <v>120</v>
      </c>
      <c r="C3641" s="137" t="s">
        <v>186</v>
      </c>
      <c r="D3641" s="137" t="s">
        <v>376</v>
      </c>
      <c r="E3641" s="137">
        <v>31401</v>
      </c>
      <c r="F3641" s="137" t="s">
        <v>198</v>
      </c>
      <c r="G3641" s="137" t="s">
        <v>28</v>
      </c>
      <c r="H3641" s="137" t="s">
        <v>368</v>
      </c>
      <c r="I3641" s="137">
        <v>512159435</v>
      </c>
      <c r="J3641" s="137" t="s">
        <v>180</v>
      </c>
      <c r="K3641" s="21">
        <v>46151.481620370374</v>
      </c>
      <c r="L3641" s="21">
        <v>46152.749178240738</v>
      </c>
      <c r="M3641" s="137" t="s">
        <v>358</v>
      </c>
      <c r="N3641" s="137" t="s">
        <v>360</v>
      </c>
      <c r="O3641" s="137" t="s">
        <v>35</v>
      </c>
      <c r="P3641" s="137">
        <v>0</v>
      </c>
      <c r="Q3641" s="137" t="s">
        <v>191</v>
      </c>
      <c r="R3641" s="137" t="s">
        <v>342</v>
      </c>
    </row>
    <row r="3642" spans="1:18" s="137" customFormat="1">
      <c r="A3642" s="137" t="s">
        <v>186</v>
      </c>
      <c r="B3642" s="137" t="s">
        <v>120</v>
      </c>
      <c r="C3642" s="137" t="s">
        <v>186</v>
      </c>
      <c r="D3642" s="137" t="s">
        <v>376</v>
      </c>
      <c r="E3642" s="137">
        <v>31401</v>
      </c>
      <c r="F3642" s="137" t="s">
        <v>198</v>
      </c>
      <c r="G3642" s="137" t="s">
        <v>28</v>
      </c>
      <c r="H3642" s="137" t="s">
        <v>368</v>
      </c>
      <c r="I3642" s="137">
        <v>512159435</v>
      </c>
      <c r="J3642" s="137" t="s">
        <v>180</v>
      </c>
      <c r="K3642" s="21">
        <v>46151.481620370374</v>
      </c>
      <c r="L3642" s="21">
        <v>46152.749178240738</v>
      </c>
      <c r="M3642" s="137" t="s">
        <v>358</v>
      </c>
      <c r="N3642" s="137" t="s">
        <v>361</v>
      </c>
      <c r="O3642" s="137" t="s">
        <v>41</v>
      </c>
      <c r="P3642" s="137">
        <v>0</v>
      </c>
      <c r="Q3642" s="137" t="s">
        <v>191</v>
      </c>
      <c r="R3642" s="137" t="s">
        <v>342</v>
      </c>
    </row>
    <row r="3643" spans="1:18" s="137" customFormat="1">
      <c r="A3643" s="137" t="s">
        <v>186</v>
      </c>
      <c r="B3643" s="137" t="s">
        <v>120</v>
      </c>
      <c r="C3643" s="137" t="s">
        <v>186</v>
      </c>
      <c r="D3643" s="137" t="s">
        <v>376</v>
      </c>
      <c r="E3643" s="137">
        <v>31401</v>
      </c>
      <c r="F3643" s="137" t="s">
        <v>198</v>
      </c>
      <c r="G3643" s="137" t="s">
        <v>28</v>
      </c>
      <c r="H3643" s="137" t="s">
        <v>368</v>
      </c>
      <c r="I3643" s="137">
        <v>512159435</v>
      </c>
      <c r="J3643" s="137" t="s">
        <v>180</v>
      </c>
      <c r="K3643" s="21">
        <v>46151.481620370374</v>
      </c>
      <c r="L3643" s="21">
        <v>46152.749178240738</v>
      </c>
      <c r="M3643" s="137" t="s">
        <v>362</v>
      </c>
      <c r="N3643" s="137" t="s">
        <v>363</v>
      </c>
      <c r="O3643" s="137" t="s">
        <v>37</v>
      </c>
      <c r="P3643" s="137">
        <v>0</v>
      </c>
      <c r="Q3643" s="137" t="s">
        <v>191</v>
      </c>
      <c r="R3643" s="137" t="s">
        <v>342</v>
      </c>
    </row>
    <row r="3644" spans="1:18" s="137" customFormat="1">
      <c r="A3644" s="137" t="s">
        <v>186</v>
      </c>
      <c r="B3644" s="137" t="s">
        <v>120</v>
      </c>
      <c r="C3644" s="137" t="s">
        <v>186</v>
      </c>
      <c r="D3644" s="137" t="s">
        <v>376</v>
      </c>
      <c r="E3644" s="137">
        <v>31401</v>
      </c>
      <c r="F3644" s="137" t="s">
        <v>198</v>
      </c>
      <c r="G3644" s="137" t="s">
        <v>28</v>
      </c>
      <c r="H3644" s="137" t="s">
        <v>368</v>
      </c>
      <c r="I3644" s="137">
        <v>512159435</v>
      </c>
      <c r="J3644" s="137" t="s">
        <v>180</v>
      </c>
      <c r="K3644" s="21">
        <v>46151.481620370374</v>
      </c>
      <c r="L3644" s="21">
        <v>46152.749178240738</v>
      </c>
      <c r="M3644" s="137" t="s">
        <v>364</v>
      </c>
      <c r="N3644" s="137" t="s">
        <v>365</v>
      </c>
      <c r="O3644" s="137" t="s">
        <v>35</v>
      </c>
      <c r="P3644" s="137">
        <v>0</v>
      </c>
      <c r="Q3644" s="137" t="s">
        <v>191</v>
      </c>
      <c r="R3644" s="137" t="s">
        <v>342</v>
      </c>
    </row>
    <row r="3645" spans="1:18" s="137" customFormat="1">
      <c r="A3645" s="137" t="s">
        <v>186</v>
      </c>
      <c r="B3645" s="137" t="s">
        <v>120</v>
      </c>
      <c r="C3645" s="137" t="s">
        <v>186</v>
      </c>
      <c r="D3645" s="137" t="s">
        <v>376</v>
      </c>
      <c r="E3645" s="137">
        <v>31401</v>
      </c>
      <c r="F3645" s="137" t="s">
        <v>198</v>
      </c>
      <c r="G3645" s="137" t="s">
        <v>28</v>
      </c>
      <c r="H3645" s="137" t="s">
        <v>368</v>
      </c>
      <c r="I3645" s="137">
        <v>512159435</v>
      </c>
      <c r="J3645" s="137" t="s">
        <v>180</v>
      </c>
      <c r="K3645" s="21">
        <v>46151.481620370374</v>
      </c>
      <c r="L3645" s="21">
        <v>46152.749178240738</v>
      </c>
      <c r="M3645" s="137" t="s">
        <v>364</v>
      </c>
      <c r="N3645" s="137" t="s">
        <v>366</v>
      </c>
      <c r="O3645" s="137" t="s">
        <v>35</v>
      </c>
      <c r="P3645" s="137">
        <v>0</v>
      </c>
      <c r="Q3645" s="137" t="s">
        <v>191</v>
      </c>
      <c r="R3645" s="137" t="s">
        <v>342</v>
      </c>
    </row>
    <row r="3646" spans="1:18" s="137" customFormat="1">
      <c r="A3646" s="137" t="s">
        <v>186</v>
      </c>
      <c r="B3646" s="137" t="s">
        <v>120</v>
      </c>
      <c r="C3646" s="137" t="s">
        <v>186</v>
      </c>
      <c r="D3646" s="137" t="s">
        <v>376</v>
      </c>
      <c r="E3646" s="137">
        <v>31401</v>
      </c>
      <c r="F3646" s="137" t="s">
        <v>198</v>
      </c>
      <c r="G3646" s="137" t="s">
        <v>28</v>
      </c>
      <c r="H3646" s="137" t="s">
        <v>368</v>
      </c>
      <c r="I3646" s="137">
        <v>512159435</v>
      </c>
      <c r="J3646" s="137" t="s">
        <v>180</v>
      </c>
      <c r="K3646" s="21">
        <v>46151.481620370374</v>
      </c>
      <c r="L3646" s="21">
        <v>46152.749178240738</v>
      </c>
      <c r="M3646" s="137" t="s">
        <v>364</v>
      </c>
      <c r="N3646" s="137" t="s">
        <v>367</v>
      </c>
      <c r="O3646" s="137" t="s">
        <v>41</v>
      </c>
      <c r="P3646" s="137">
        <v>0</v>
      </c>
      <c r="Q3646" s="137" t="s">
        <v>191</v>
      </c>
      <c r="R3646" s="137" t="s">
        <v>342</v>
      </c>
    </row>
    <row r="3647" spans="1:18" s="137" customFormat="1">
      <c r="A3647" s="137" t="s">
        <v>186</v>
      </c>
      <c r="B3647" s="137" t="s">
        <v>120</v>
      </c>
      <c r="C3647" s="137" t="s">
        <v>186</v>
      </c>
      <c r="D3647" s="137" t="s">
        <v>384</v>
      </c>
      <c r="E3647" s="137">
        <v>32962</v>
      </c>
      <c r="F3647" s="137" t="s">
        <v>5</v>
      </c>
      <c r="G3647" s="137" t="s">
        <v>28</v>
      </c>
      <c r="H3647" s="137" t="s">
        <v>368</v>
      </c>
      <c r="I3647" s="137">
        <v>512103132</v>
      </c>
      <c r="J3647" s="137" t="s">
        <v>180</v>
      </c>
      <c r="K3647" s="21">
        <v>46149.721226851849</v>
      </c>
      <c r="L3647" s="21">
        <v>46152.750972222224</v>
      </c>
      <c r="M3647" s="137" t="s">
        <v>287</v>
      </c>
      <c r="N3647" s="137" t="s">
        <v>287</v>
      </c>
      <c r="O3647" s="137" t="s">
        <v>35</v>
      </c>
      <c r="P3647" s="137">
        <v>0</v>
      </c>
      <c r="Q3647" s="137" t="s">
        <v>191</v>
      </c>
      <c r="R3647" s="137" t="s">
        <v>342</v>
      </c>
    </row>
    <row r="3648" spans="1:18" s="137" customFormat="1">
      <c r="A3648" s="137" t="s">
        <v>186</v>
      </c>
      <c r="B3648" s="137" t="s">
        <v>120</v>
      </c>
      <c r="C3648" s="137" t="s">
        <v>186</v>
      </c>
      <c r="D3648" s="137" t="s">
        <v>384</v>
      </c>
      <c r="E3648" s="137">
        <v>32962</v>
      </c>
      <c r="F3648" s="137" t="s">
        <v>5</v>
      </c>
      <c r="G3648" s="137" t="s">
        <v>28</v>
      </c>
      <c r="H3648" s="137" t="s">
        <v>368</v>
      </c>
      <c r="I3648" s="137">
        <v>512103132</v>
      </c>
      <c r="J3648" s="137" t="s">
        <v>180</v>
      </c>
      <c r="K3648" s="21">
        <v>46149.721226851849</v>
      </c>
      <c r="L3648" s="21">
        <v>46152.750972222224</v>
      </c>
      <c r="M3648" s="137" t="s">
        <v>343</v>
      </c>
      <c r="N3648" s="137" t="s">
        <v>288</v>
      </c>
      <c r="O3648" s="137" t="s">
        <v>39</v>
      </c>
      <c r="P3648" s="137">
        <v>0</v>
      </c>
      <c r="Q3648" s="137" t="s">
        <v>191</v>
      </c>
      <c r="R3648" s="137" t="s">
        <v>342</v>
      </c>
    </row>
    <row r="3649" spans="1:18" s="137" customFormat="1">
      <c r="A3649" s="137" t="s">
        <v>186</v>
      </c>
      <c r="B3649" s="137" t="s">
        <v>120</v>
      </c>
      <c r="C3649" s="137" t="s">
        <v>186</v>
      </c>
      <c r="D3649" s="137" t="s">
        <v>384</v>
      </c>
      <c r="E3649" s="137">
        <v>32962</v>
      </c>
      <c r="F3649" s="137" t="s">
        <v>5</v>
      </c>
      <c r="G3649" s="137" t="s">
        <v>28</v>
      </c>
      <c r="H3649" s="137" t="s">
        <v>368</v>
      </c>
      <c r="I3649" s="137">
        <v>512103132</v>
      </c>
      <c r="J3649" s="137" t="s">
        <v>180</v>
      </c>
      <c r="K3649" s="21">
        <v>46149.721226851849</v>
      </c>
      <c r="L3649" s="21">
        <v>46152.750972222224</v>
      </c>
      <c r="M3649" s="137" t="s">
        <v>343</v>
      </c>
      <c r="N3649" s="137" t="s">
        <v>193</v>
      </c>
      <c r="O3649" s="137" t="s">
        <v>35</v>
      </c>
      <c r="P3649" s="137">
        <v>0</v>
      </c>
      <c r="Q3649" s="137" t="s">
        <v>191</v>
      </c>
      <c r="R3649" s="137" t="s">
        <v>342</v>
      </c>
    </row>
    <row r="3650" spans="1:18" s="137" customFormat="1">
      <c r="A3650" s="137" t="s">
        <v>186</v>
      </c>
      <c r="B3650" s="137" t="s">
        <v>120</v>
      </c>
      <c r="C3650" s="137" t="s">
        <v>186</v>
      </c>
      <c r="D3650" s="137" t="s">
        <v>384</v>
      </c>
      <c r="E3650" s="137">
        <v>32962</v>
      </c>
      <c r="F3650" s="137" t="s">
        <v>5</v>
      </c>
      <c r="G3650" s="137" t="s">
        <v>28</v>
      </c>
      <c r="H3650" s="137" t="s">
        <v>368</v>
      </c>
      <c r="I3650" s="137">
        <v>512103132</v>
      </c>
      <c r="J3650" s="137" t="s">
        <v>180</v>
      </c>
      <c r="K3650" s="21">
        <v>46149.721226851849</v>
      </c>
      <c r="L3650" s="21">
        <v>46152.750972222224</v>
      </c>
      <c r="M3650" s="137" t="s">
        <v>344</v>
      </c>
      <c r="N3650" s="137" t="s">
        <v>345</v>
      </c>
      <c r="O3650" s="137" t="s">
        <v>39</v>
      </c>
      <c r="P3650" s="137">
        <v>0</v>
      </c>
      <c r="Q3650" s="137" t="s">
        <v>191</v>
      </c>
      <c r="R3650" s="137" t="s">
        <v>342</v>
      </c>
    </row>
    <row r="3651" spans="1:18" s="137" customFormat="1">
      <c r="A3651" s="137" t="s">
        <v>186</v>
      </c>
      <c r="B3651" s="137" t="s">
        <v>120</v>
      </c>
      <c r="C3651" s="137" t="s">
        <v>186</v>
      </c>
      <c r="D3651" s="137" t="s">
        <v>384</v>
      </c>
      <c r="E3651" s="137">
        <v>32962</v>
      </c>
      <c r="F3651" s="137" t="s">
        <v>5</v>
      </c>
      <c r="G3651" s="137" t="s">
        <v>28</v>
      </c>
      <c r="H3651" s="137" t="s">
        <v>368</v>
      </c>
      <c r="I3651" s="137">
        <v>512103132</v>
      </c>
      <c r="J3651" s="137" t="s">
        <v>180</v>
      </c>
      <c r="K3651" s="21">
        <v>46149.721226851849</v>
      </c>
      <c r="L3651" s="21">
        <v>46152.750972222224</v>
      </c>
      <c r="M3651" s="137" t="s">
        <v>344</v>
      </c>
      <c r="N3651" s="137" t="s">
        <v>346</v>
      </c>
      <c r="O3651" s="137" t="s">
        <v>39</v>
      </c>
      <c r="P3651" s="137">
        <v>0</v>
      </c>
      <c r="Q3651" s="137" t="s">
        <v>191</v>
      </c>
      <c r="R3651" s="137" t="s">
        <v>342</v>
      </c>
    </row>
    <row r="3652" spans="1:18" s="137" customFormat="1">
      <c r="A3652" s="137" t="s">
        <v>186</v>
      </c>
      <c r="B3652" s="137" t="s">
        <v>120</v>
      </c>
      <c r="C3652" s="137" t="s">
        <v>186</v>
      </c>
      <c r="D3652" s="137" t="s">
        <v>384</v>
      </c>
      <c r="E3652" s="137">
        <v>32962</v>
      </c>
      <c r="F3652" s="137" t="s">
        <v>5</v>
      </c>
      <c r="G3652" s="137" t="s">
        <v>28</v>
      </c>
      <c r="H3652" s="137" t="s">
        <v>368</v>
      </c>
      <c r="I3652" s="137">
        <v>512103132</v>
      </c>
      <c r="J3652" s="137" t="s">
        <v>180</v>
      </c>
      <c r="K3652" s="21">
        <v>46149.721226851849</v>
      </c>
      <c r="L3652" s="21">
        <v>46152.750972222224</v>
      </c>
      <c r="M3652" s="137" t="s">
        <v>347</v>
      </c>
      <c r="N3652" s="137" t="s">
        <v>348</v>
      </c>
      <c r="O3652" s="137" t="s">
        <v>41</v>
      </c>
      <c r="P3652" s="137">
        <v>0</v>
      </c>
      <c r="Q3652" s="137" t="s">
        <v>191</v>
      </c>
      <c r="R3652" s="137" t="s">
        <v>342</v>
      </c>
    </row>
    <row r="3653" spans="1:18" s="137" customFormat="1">
      <c r="A3653" s="137" t="s">
        <v>186</v>
      </c>
      <c r="B3653" s="137" t="s">
        <v>120</v>
      </c>
      <c r="C3653" s="137" t="s">
        <v>186</v>
      </c>
      <c r="D3653" s="137" t="s">
        <v>384</v>
      </c>
      <c r="E3653" s="137">
        <v>32962</v>
      </c>
      <c r="F3653" s="137" t="s">
        <v>5</v>
      </c>
      <c r="G3653" s="137" t="s">
        <v>28</v>
      </c>
      <c r="H3653" s="137" t="s">
        <v>368</v>
      </c>
      <c r="I3653" s="137">
        <v>512103132</v>
      </c>
      <c r="J3653" s="137" t="s">
        <v>180</v>
      </c>
      <c r="K3653" s="21">
        <v>46149.721226851849</v>
      </c>
      <c r="L3653" s="21">
        <v>46152.750972222224</v>
      </c>
      <c r="M3653" s="137" t="s">
        <v>347</v>
      </c>
      <c r="N3653" s="137" t="s">
        <v>349</v>
      </c>
      <c r="O3653" s="137" t="s">
        <v>39</v>
      </c>
      <c r="P3653" s="137">
        <v>0</v>
      </c>
      <c r="Q3653" s="137" t="s">
        <v>191</v>
      </c>
      <c r="R3653" s="137" t="s">
        <v>342</v>
      </c>
    </row>
    <row r="3654" spans="1:18" s="137" customFormat="1">
      <c r="A3654" s="137" t="s">
        <v>186</v>
      </c>
      <c r="B3654" s="137" t="s">
        <v>120</v>
      </c>
      <c r="C3654" s="137" t="s">
        <v>186</v>
      </c>
      <c r="D3654" s="137" t="s">
        <v>384</v>
      </c>
      <c r="E3654" s="137">
        <v>32962</v>
      </c>
      <c r="F3654" s="137" t="s">
        <v>5</v>
      </c>
      <c r="G3654" s="137" t="s">
        <v>28</v>
      </c>
      <c r="H3654" s="137" t="s">
        <v>368</v>
      </c>
      <c r="I3654" s="137">
        <v>512103132</v>
      </c>
      <c r="J3654" s="137" t="s">
        <v>180</v>
      </c>
      <c r="K3654" s="21">
        <v>46149.721226851849</v>
      </c>
      <c r="L3654" s="21">
        <v>46152.750972222224</v>
      </c>
      <c r="M3654" s="137" t="s">
        <v>347</v>
      </c>
      <c r="N3654" s="137" t="s">
        <v>329</v>
      </c>
      <c r="O3654" s="137" t="s">
        <v>35</v>
      </c>
      <c r="P3654" s="137">
        <v>0</v>
      </c>
      <c r="Q3654" s="137" t="s">
        <v>191</v>
      </c>
      <c r="R3654" s="137" t="s">
        <v>342</v>
      </c>
    </row>
    <row r="3655" spans="1:18" s="137" customFormat="1">
      <c r="A3655" s="137" t="s">
        <v>186</v>
      </c>
      <c r="B3655" s="137" t="s">
        <v>120</v>
      </c>
      <c r="C3655" s="137" t="s">
        <v>186</v>
      </c>
      <c r="D3655" s="137" t="s">
        <v>384</v>
      </c>
      <c r="E3655" s="137">
        <v>32962</v>
      </c>
      <c r="F3655" s="137" t="s">
        <v>5</v>
      </c>
      <c r="G3655" s="137" t="s">
        <v>28</v>
      </c>
      <c r="H3655" s="137" t="s">
        <v>368</v>
      </c>
      <c r="I3655" s="137">
        <v>512103132</v>
      </c>
      <c r="J3655" s="137" t="s">
        <v>180</v>
      </c>
      <c r="K3655" s="21">
        <v>46149.721226851849</v>
      </c>
      <c r="L3655" s="21">
        <v>46152.750972222224</v>
      </c>
      <c r="M3655" s="137" t="s">
        <v>347</v>
      </c>
      <c r="N3655" s="137" t="s">
        <v>194</v>
      </c>
      <c r="O3655" s="137" t="s">
        <v>41</v>
      </c>
      <c r="P3655" s="137">
        <v>0</v>
      </c>
      <c r="Q3655" s="137" t="s">
        <v>191</v>
      </c>
      <c r="R3655" s="137" t="s">
        <v>342</v>
      </c>
    </row>
    <row r="3656" spans="1:18" s="137" customFormat="1">
      <c r="A3656" s="137" t="s">
        <v>186</v>
      </c>
      <c r="B3656" s="137" t="s">
        <v>120</v>
      </c>
      <c r="C3656" s="137" t="s">
        <v>186</v>
      </c>
      <c r="D3656" s="137" t="s">
        <v>384</v>
      </c>
      <c r="E3656" s="137">
        <v>32962</v>
      </c>
      <c r="F3656" s="137" t="s">
        <v>5</v>
      </c>
      <c r="G3656" s="137" t="s">
        <v>28</v>
      </c>
      <c r="H3656" s="137" t="s">
        <v>368</v>
      </c>
      <c r="I3656" s="137">
        <v>512103132</v>
      </c>
      <c r="J3656" s="137" t="s">
        <v>180</v>
      </c>
      <c r="K3656" s="21">
        <v>46149.721226851849</v>
      </c>
      <c r="L3656" s="21">
        <v>46152.750972222224</v>
      </c>
      <c r="M3656" s="137" t="s">
        <v>347</v>
      </c>
      <c r="N3656" s="137" t="s">
        <v>350</v>
      </c>
      <c r="O3656" s="137" t="s">
        <v>39</v>
      </c>
      <c r="P3656" s="137">
        <v>0</v>
      </c>
      <c r="Q3656" s="137" t="s">
        <v>191</v>
      </c>
      <c r="R3656" s="137" t="s">
        <v>342</v>
      </c>
    </row>
    <row r="3657" spans="1:18" s="137" customFormat="1">
      <c r="A3657" s="137" t="s">
        <v>186</v>
      </c>
      <c r="B3657" s="137" t="s">
        <v>120</v>
      </c>
      <c r="C3657" s="137" t="s">
        <v>186</v>
      </c>
      <c r="D3657" s="137" t="s">
        <v>384</v>
      </c>
      <c r="E3657" s="137">
        <v>32962</v>
      </c>
      <c r="F3657" s="137" t="s">
        <v>5</v>
      </c>
      <c r="G3657" s="137" t="s">
        <v>28</v>
      </c>
      <c r="H3657" s="137" t="s">
        <v>368</v>
      </c>
      <c r="I3657" s="137">
        <v>512103132</v>
      </c>
      <c r="J3657" s="137" t="s">
        <v>180</v>
      </c>
      <c r="K3657" s="21">
        <v>46149.721226851849</v>
      </c>
      <c r="L3657" s="21">
        <v>46152.750972222224</v>
      </c>
      <c r="M3657" s="137" t="s">
        <v>347</v>
      </c>
      <c r="N3657" s="137" t="s">
        <v>195</v>
      </c>
      <c r="O3657" s="137" t="s">
        <v>41</v>
      </c>
      <c r="P3657" s="137">
        <v>0</v>
      </c>
      <c r="Q3657" s="137" t="s">
        <v>191</v>
      </c>
      <c r="R3657" s="137" t="s">
        <v>342</v>
      </c>
    </row>
    <row r="3658" spans="1:18" s="137" customFormat="1">
      <c r="A3658" s="137" t="s">
        <v>186</v>
      </c>
      <c r="B3658" s="137" t="s">
        <v>120</v>
      </c>
      <c r="C3658" s="137" t="s">
        <v>186</v>
      </c>
      <c r="D3658" s="137" t="s">
        <v>384</v>
      </c>
      <c r="E3658" s="137">
        <v>32962</v>
      </c>
      <c r="F3658" s="137" t="s">
        <v>5</v>
      </c>
      <c r="G3658" s="137" t="s">
        <v>28</v>
      </c>
      <c r="H3658" s="137" t="s">
        <v>368</v>
      </c>
      <c r="I3658" s="137">
        <v>512103132</v>
      </c>
      <c r="J3658" s="137" t="s">
        <v>180</v>
      </c>
      <c r="K3658" s="21">
        <v>46149.721226851849</v>
      </c>
      <c r="L3658" s="21">
        <v>46152.750972222224</v>
      </c>
      <c r="M3658" s="137" t="s">
        <v>347</v>
      </c>
      <c r="N3658" s="137" t="s">
        <v>351</v>
      </c>
      <c r="O3658" s="137" t="s">
        <v>35</v>
      </c>
      <c r="P3658" s="137">
        <v>0</v>
      </c>
      <c r="Q3658" s="137" t="s">
        <v>191</v>
      </c>
      <c r="R3658" s="137" t="s">
        <v>342</v>
      </c>
    </row>
    <row r="3659" spans="1:18" s="137" customFormat="1">
      <c r="A3659" s="137" t="s">
        <v>186</v>
      </c>
      <c r="B3659" s="137" t="s">
        <v>120</v>
      </c>
      <c r="C3659" s="137" t="s">
        <v>186</v>
      </c>
      <c r="D3659" s="137" t="s">
        <v>384</v>
      </c>
      <c r="E3659" s="137">
        <v>32962</v>
      </c>
      <c r="F3659" s="137" t="s">
        <v>5</v>
      </c>
      <c r="G3659" s="137" t="s">
        <v>28</v>
      </c>
      <c r="H3659" s="137" t="s">
        <v>368</v>
      </c>
      <c r="I3659" s="137">
        <v>512103132</v>
      </c>
      <c r="J3659" s="137" t="s">
        <v>180</v>
      </c>
      <c r="K3659" s="21">
        <v>46149.721226851849</v>
      </c>
      <c r="L3659" s="21">
        <v>46152.750972222224</v>
      </c>
      <c r="M3659" s="137" t="s">
        <v>347</v>
      </c>
      <c r="N3659" s="137" t="s">
        <v>196</v>
      </c>
      <c r="O3659" s="137" t="s">
        <v>41</v>
      </c>
      <c r="P3659" s="137">
        <v>0</v>
      </c>
      <c r="Q3659" s="137" t="s">
        <v>191</v>
      </c>
      <c r="R3659" s="137" t="s">
        <v>342</v>
      </c>
    </row>
    <row r="3660" spans="1:18" s="137" customFormat="1">
      <c r="A3660" s="137" t="s">
        <v>186</v>
      </c>
      <c r="B3660" s="137" t="s">
        <v>120</v>
      </c>
      <c r="C3660" s="137" t="s">
        <v>186</v>
      </c>
      <c r="D3660" s="137" t="s">
        <v>384</v>
      </c>
      <c r="E3660" s="137">
        <v>32962</v>
      </c>
      <c r="F3660" s="137" t="s">
        <v>5</v>
      </c>
      <c r="G3660" s="137" t="s">
        <v>28</v>
      </c>
      <c r="H3660" s="137" t="s">
        <v>368</v>
      </c>
      <c r="I3660" s="137">
        <v>512103132</v>
      </c>
      <c r="J3660" s="137" t="s">
        <v>180</v>
      </c>
      <c r="K3660" s="21">
        <v>46149.721226851849</v>
      </c>
      <c r="L3660" s="21">
        <v>46152.750972222224</v>
      </c>
      <c r="M3660" s="137" t="s">
        <v>352</v>
      </c>
      <c r="N3660" s="137" t="s">
        <v>352</v>
      </c>
      <c r="O3660" s="137" t="s">
        <v>35</v>
      </c>
      <c r="P3660" s="137">
        <v>0</v>
      </c>
      <c r="Q3660" s="137" t="s">
        <v>191</v>
      </c>
      <c r="R3660" s="137" t="s">
        <v>342</v>
      </c>
    </row>
    <row r="3661" spans="1:18" s="137" customFormat="1">
      <c r="A3661" s="137" t="s">
        <v>186</v>
      </c>
      <c r="B3661" s="137" t="s">
        <v>120</v>
      </c>
      <c r="C3661" s="137" t="s">
        <v>186</v>
      </c>
      <c r="D3661" s="137" t="s">
        <v>384</v>
      </c>
      <c r="E3661" s="137">
        <v>32962</v>
      </c>
      <c r="F3661" s="137" t="s">
        <v>5</v>
      </c>
      <c r="G3661" s="137" t="s">
        <v>28</v>
      </c>
      <c r="H3661" s="137" t="s">
        <v>368</v>
      </c>
      <c r="I3661" s="137">
        <v>512103132</v>
      </c>
      <c r="J3661" s="137" t="s">
        <v>180</v>
      </c>
      <c r="K3661" s="21">
        <v>46149.721226851849</v>
      </c>
      <c r="L3661" s="21">
        <v>46152.750972222224</v>
      </c>
      <c r="M3661" s="137" t="s">
        <v>353</v>
      </c>
      <c r="N3661" s="137" t="s">
        <v>197</v>
      </c>
      <c r="O3661" s="137" t="s">
        <v>41</v>
      </c>
      <c r="P3661" s="137">
        <v>0</v>
      </c>
      <c r="Q3661" s="137" t="s">
        <v>191</v>
      </c>
      <c r="R3661" s="137" t="s">
        <v>342</v>
      </c>
    </row>
    <row r="3662" spans="1:18" s="137" customFormat="1">
      <c r="A3662" s="137" t="s">
        <v>186</v>
      </c>
      <c r="B3662" s="137" t="s">
        <v>120</v>
      </c>
      <c r="C3662" s="137" t="s">
        <v>186</v>
      </c>
      <c r="D3662" s="137" t="s">
        <v>384</v>
      </c>
      <c r="E3662" s="137">
        <v>32962</v>
      </c>
      <c r="F3662" s="137" t="s">
        <v>5</v>
      </c>
      <c r="G3662" s="137" t="s">
        <v>28</v>
      </c>
      <c r="H3662" s="137" t="s">
        <v>368</v>
      </c>
      <c r="I3662" s="137">
        <v>512103132</v>
      </c>
      <c r="J3662" s="137" t="s">
        <v>180</v>
      </c>
      <c r="K3662" s="21">
        <v>46149.721226851849</v>
      </c>
      <c r="L3662" s="21">
        <v>46152.750972222224</v>
      </c>
      <c r="M3662" s="137" t="s">
        <v>353</v>
      </c>
      <c r="N3662" s="137" t="s">
        <v>330</v>
      </c>
      <c r="O3662" s="137" t="s">
        <v>41</v>
      </c>
      <c r="P3662" s="137">
        <v>0</v>
      </c>
      <c r="Q3662" s="137" t="s">
        <v>191</v>
      </c>
      <c r="R3662" s="137" t="s">
        <v>342</v>
      </c>
    </row>
    <row r="3663" spans="1:18" s="137" customFormat="1">
      <c r="A3663" s="137" t="s">
        <v>186</v>
      </c>
      <c r="B3663" s="137" t="s">
        <v>120</v>
      </c>
      <c r="C3663" s="137" t="s">
        <v>186</v>
      </c>
      <c r="D3663" s="137" t="s">
        <v>384</v>
      </c>
      <c r="E3663" s="137">
        <v>32962</v>
      </c>
      <c r="F3663" s="137" t="s">
        <v>5</v>
      </c>
      <c r="G3663" s="137" t="s">
        <v>28</v>
      </c>
      <c r="H3663" s="137" t="s">
        <v>368</v>
      </c>
      <c r="I3663" s="137">
        <v>512103132</v>
      </c>
      <c r="J3663" s="137" t="s">
        <v>180</v>
      </c>
      <c r="K3663" s="21">
        <v>46149.721226851849</v>
      </c>
      <c r="L3663" s="21">
        <v>46152.750972222224</v>
      </c>
      <c r="M3663" s="137" t="s">
        <v>353</v>
      </c>
      <c r="N3663" s="137" t="s">
        <v>354</v>
      </c>
      <c r="O3663" s="137" t="s">
        <v>39</v>
      </c>
      <c r="P3663" s="137">
        <v>0</v>
      </c>
      <c r="Q3663" s="137" t="s">
        <v>191</v>
      </c>
      <c r="R3663" s="137" t="s">
        <v>342</v>
      </c>
    </row>
    <row r="3664" spans="1:18" s="137" customFormat="1">
      <c r="A3664" s="137" t="s">
        <v>186</v>
      </c>
      <c r="B3664" s="137" t="s">
        <v>120</v>
      </c>
      <c r="C3664" s="137" t="s">
        <v>186</v>
      </c>
      <c r="D3664" s="137" t="s">
        <v>384</v>
      </c>
      <c r="E3664" s="137">
        <v>32962</v>
      </c>
      <c r="F3664" s="137" t="s">
        <v>5</v>
      </c>
      <c r="G3664" s="137" t="s">
        <v>28</v>
      </c>
      <c r="H3664" s="137" t="s">
        <v>368</v>
      </c>
      <c r="I3664" s="137">
        <v>512103132</v>
      </c>
      <c r="J3664" s="137" t="s">
        <v>180</v>
      </c>
      <c r="K3664" s="21">
        <v>46149.721226851849</v>
      </c>
      <c r="L3664" s="21">
        <v>46152.750972222224</v>
      </c>
      <c r="M3664" s="137" t="s">
        <v>353</v>
      </c>
      <c r="N3664" s="137" t="s">
        <v>355</v>
      </c>
      <c r="O3664" s="137" t="s">
        <v>35</v>
      </c>
      <c r="P3664" s="137">
        <v>0</v>
      </c>
      <c r="Q3664" s="137" t="s">
        <v>191</v>
      </c>
      <c r="R3664" s="137" t="s">
        <v>342</v>
      </c>
    </row>
    <row r="3665" spans="1:19" s="137" customFormat="1">
      <c r="A3665" s="137" t="s">
        <v>186</v>
      </c>
      <c r="B3665" s="137" t="s">
        <v>120</v>
      </c>
      <c r="C3665" s="137" t="s">
        <v>186</v>
      </c>
      <c r="D3665" s="137" t="s">
        <v>384</v>
      </c>
      <c r="E3665" s="137">
        <v>32962</v>
      </c>
      <c r="F3665" s="137" t="s">
        <v>5</v>
      </c>
      <c r="G3665" s="137" t="s">
        <v>28</v>
      </c>
      <c r="H3665" s="137" t="s">
        <v>368</v>
      </c>
      <c r="I3665" s="137">
        <v>512103132</v>
      </c>
      <c r="J3665" s="137" t="s">
        <v>180</v>
      </c>
      <c r="K3665" s="21">
        <v>46149.721226851849</v>
      </c>
      <c r="L3665" s="21">
        <v>46152.750972222224</v>
      </c>
      <c r="M3665" s="137" t="s">
        <v>353</v>
      </c>
      <c r="N3665" s="137" t="s">
        <v>356</v>
      </c>
      <c r="O3665" s="137" t="s">
        <v>39</v>
      </c>
      <c r="P3665" s="137">
        <v>0</v>
      </c>
      <c r="Q3665" s="137" t="s">
        <v>191</v>
      </c>
      <c r="R3665" s="137" t="s">
        <v>342</v>
      </c>
    </row>
    <row r="3666" spans="1:19" s="137" customFormat="1">
      <c r="A3666" s="137" t="s">
        <v>186</v>
      </c>
      <c r="B3666" s="137" t="s">
        <v>120</v>
      </c>
      <c r="C3666" s="137" t="s">
        <v>186</v>
      </c>
      <c r="D3666" s="137" t="s">
        <v>384</v>
      </c>
      <c r="E3666" s="137">
        <v>32962</v>
      </c>
      <c r="F3666" s="137" t="s">
        <v>5</v>
      </c>
      <c r="G3666" s="137" t="s">
        <v>28</v>
      </c>
      <c r="H3666" s="137" t="s">
        <v>368</v>
      </c>
      <c r="I3666" s="137">
        <v>512103132</v>
      </c>
      <c r="J3666" s="137" t="s">
        <v>180</v>
      </c>
      <c r="K3666" s="21">
        <v>46149.721226851849</v>
      </c>
      <c r="L3666" s="21">
        <v>46152.750972222224</v>
      </c>
      <c r="M3666" s="137" t="s">
        <v>353</v>
      </c>
      <c r="N3666" s="137" t="s">
        <v>357</v>
      </c>
      <c r="O3666" s="137" t="s">
        <v>39</v>
      </c>
      <c r="P3666" s="137">
        <v>0</v>
      </c>
      <c r="Q3666" s="137" t="s">
        <v>191</v>
      </c>
      <c r="R3666" s="137" t="s">
        <v>342</v>
      </c>
    </row>
    <row r="3667" spans="1:19" s="137" customFormat="1">
      <c r="A3667" s="137" t="s">
        <v>186</v>
      </c>
      <c r="B3667" s="137" t="s">
        <v>120</v>
      </c>
      <c r="C3667" s="137" t="s">
        <v>186</v>
      </c>
      <c r="D3667" s="137" t="s">
        <v>384</v>
      </c>
      <c r="E3667" s="137">
        <v>32962</v>
      </c>
      <c r="F3667" s="137" t="s">
        <v>5</v>
      </c>
      <c r="G3667" s="137" t="s">
        <v>28</v>
      </c>
      <c r="H3667" s="137" t="s">
        <v>368</v>
      </c>
      <c r="I3667" s="137">
        <v>512103132</v>
      </c>
      <c r="J3667" s="137" t="s">
        <v>180</v>
      </c>
      <c r="K3667" s="21">
        <v>46149.721226851849</v>
      </c>
      <c r="L3667" s="21">
        <v>46152.750972222224</v>
      </c>
      <c r="M3667" s="137" t="s">
        <v>358</v>
      </c>
      <c r="N3667" s="137" t="s">
        <v>359</v>
      </c>
      <c r="O3667" s="137" t="s">
        <v>39</v>
      </c>
      <c r="P3667" s="137">
        <v>0</v>
      </c>
      <c r="Q3667" s="137" t="s">
        <v>191</v>
      </c>
      <c r="R3667" s="137" t="s">
        <v>342</v>
      </c>
    </row>
    <row r="3668" spans="1:19" s="137" customFormat="1">
      <c r="A3668" s="137" t="s">
        <v>186</v>
      </c>
      <c r="B3668" s="137" t="s">
        <v>120</v>
      </c>
      <c r="C3668" s="137" t="s">
        <v>186</v>
      </c>
      <c r="D3668" s="137" t="s">
        <v>384</v>
      </c>
      <c r="E3668" s="137">
        <v>32962</v>
      </c>
      <c r="F3668" s="137" t="s">
        <v>5</v>
      </c>
      <c r="G3668" s="137" t="s">
        <v>28</v>
      </c>
      <c r="H3668" s="137" t="s">
        <v>368</v>
      </c>
      <c r="I3668" s="137">
        <v>512103132</v>
      </c>
      <c r="J3668" s="137" t="s">
        <v>180</v>
      </c>
      <c r="K3668" s="21">
        <v>46149.721226851849</v>
      </c>
      <c r="L3668" s="21">
        <v>46152.750972222224</v>
      </c>
      <c r="M3668" s="137" t="s">
        <v>358</v>
      </c>
      <c r="N3668" s="137" t="s">
        <v>360</v>
      </c>
      <c r="O3668" s="137" t="s">
        <v>35</v>
      </c>
      <c r="P3668" s="137">
        <v>0</v>
      </c>
      <c r="Q3668" s="137" t="s">
        <v>191</v>
      </c>
      <c r="R3668" s="137" t="s">
        <v>342</v>
      </c>
    </row>
    <row r="3669" spans="1:19" s="137" customFormat="1">
      <c r="A3669" s="137" t="s">
        <v>186</v>
      </c>
      <c r="B3669" s="137" t="s">
        <v>120</v>
      </c>
      <c r="C3669" s="137" t="s">
        <v>186</v>
      </c>
      <c r="D3669" s="137" t="s">
        <v>384</v>
      </c>
      <c r="E3669" s="137">
        <v>32962</v>
      </c>
      <c r="F3669" s="137" t="s">
        <v>5</v>
      </c>
      <c r="G3669" s="137" t="s">
        <v>28</v>
      </c>
      <c r="H3669" s="137" t="s">
        <v>368</v>
      </c>
      <c r="I3669" s="137">
        <v>512103132</v>
      </c>
      <c r="J3669" s="137" t="s">
        <v>180</v>
      </c>
      <c r="K3669" s="21">
        <v>46149.721226851849</v>
      </c>
      <c r="L3669" s="21">
        <v>46152.750972222224</v>
      </c>
      <c r="M3669" s="137" t="s">
        <v>358</v>
      </c>
      <c r="N3669" s="137" t="s">
        <v>361</v>
      </c>
      <c r="O3669" s="137" t="s">
        <v>41</v>
      </c>
      <c r="P3669" s="137">
        <v>0</v>
      </c>
      <c r="Q3669" s="137" t="s">
        <v>191</v>
      </c>
      <c r="R3669" s="137" t="s">
        <v>342</v>
      </c>
    </row>
    <row r="3670" spans="1:19" s="137" customFormat="1">
      <c r="A3670" s="137" t="s">
        <v>186</v>
      </c>
      <c r="B3670" s="137" t="s">
        <v>120</v>
      </c>
      <c r="C3670" s="137" t="s">
        <v>186</v>
      </c>
      <c r="D3670" s="137" t="s">
        <v>384</v>
      </c>
      <c r="E3670" s="137">
        <v>32962</v>
      </c>
      <c r="F3670" s="137" t="s">
        <v>5</v>
      </c>
      <c r="G3670" s="137" t="s">
        <v>28</v>
      </c>
      <c r="H3670" s="137" t="s">
        <v>368</v>
      </c>
      <c r="I3670" s="137">
        <v>512103132</v>
      </c>
      <c r="J3670" s="137" t="s">
        <v>180</v>
      </c>
      <c r="K3670" s="21">
        <v>46149.721226851849</v>
      </c>
      <c r="L3670" s="21">
        <v>46152.750972222224</v>
      </c>
      <c r="M3670" s="137" t="s">
        <v>362</v>
      </c>
      <c r="N3670" s="137" t="s">
        <v>363</v>
      </c>
      <c r="O3670" s="137" t="s">
        <v>37</v>
      </c>
      <c r="P3670" s="137">
        <v>0</v>
      </c>
      <c r="Q3670" s="137" t="s">
        <v>191</v>
      </c>
      <c r="R3670" s="137" t="s">
        <v>342</v>
      </c>
    </row>
    <row r="3671" spans="1:19" s="137" customFormat="1">
      <c r="A3671" s="137" t="s">
        <v>186</v>
      </c>
      <c r="B3671" s="137" t="s">
        <v>120</v>
      </c>
      <c r="C3671" s="137" t="s">
        <v>186</v>
      </c>
      <c r="D3671" s="137" t="s">
        <v>384</v>
      </c>
      <c r="E3671" s="137">
        <v>32962</v>
      </c>
      <c r="F3671" s="137" t="s">
        <v>5</v>
      </c>
      <c r="G3671" s="137" t="s">
        <v>28</v>
      </c>
      <c r="H3671" s="137" t="s">
        <v>368</v>
      </c>
      <c r="I3671" s="137">
        <v>512103132</v>
      </c>
      <c r="J3671" s="137" t="s">
        <v>180</v>
      </c>
      <c r="K3671" s="21">
        <v>46149.721226851849</v>
      </c>
      <c r="L3671" s="21">
        <v>46152.750972222224</v>
      </c>
      <c r="M3671" s="137" t="s">
        <v>364</v>
      </c>
      <c r="N3671" s="137" t="s">
        <v>365</v>
      </c>
      <c r="O3671" s="137" t="s">
        <v>35</v>
      </c>
      <c r="P3671" s="137">
        <v>0</v>
      </c>
      <c r="Q3671" s="137" t="s">
        <v>191</v>
      </c>
      <c r="R3671" s="137" t="s">
        <v>342</v>
      </c>
    </row>
    <row r="3672" spans="1:19" s="137" customFormat="1">
      <c r="A3672" s="137" t="s">
        <v>186</v>
      </c>
      <c r="B3672" s="137" t="s">
        <v>120</v>
      </c>
      <c r="C3672" s="137" t="s">
        <v>186</v>
      </c>
      <c r="D3672" s="137" t="s">
        <v>384</v>
      </c>
      <c r="E3672" s="137">
        <v>32962</v>
      </c>
      <c r="F3672" s="137" t="s">
        <v>5</v>
      </c>
      <c r="G3672" s="137" t="s">
        <v>28</v>
      </c>
      <c r="H3672" s="137" t="s">
        <v>368</v>
      </c>
      <c r="I3672" s="137">
        <v>512103132</v>
      </c>
      <c r="J3672" s="137" t="s">
        <v>180</v>
      </c>
      <c r="K3672" s="21">
        <v>46149.721226851849</v>
      </c>
      <c r="L3672" s="21">
        <v>46152.750972222224</v>
      </c>
      <c r="M3672" s="137" t="s">
        <v>364</v>
      </c>
      <c r="N3672" s="137" t="s">
        <v>366</v>
      </c>
      <c r="O3672" s="137" t="s">
        <v>35</v>
      </c>
      <c r="P3672" s="137">
        <v>0</v>
      </c>
      <c r="Q3672" s="137" t="s">
        <v>191</v>
      </c>
      <c r="R3672" s="137" t="s">
        <v>342</v>
      </c>
    </row>
    <row r="3673" spans="1:19" s="137" customFormat="1">
      <c r="A3673" s="137" t="s">
        <v>186</v>
      </c>
      <c r="B3673" s="137" t="s">
        <v>120</v>
      </c>
      <c r="C3673" s="137" t="s">
        <v>186</v>
      </c>
      <c r="D3673" s="137" t="s">
        <v>384</v>
      </c>
      <c r="E3673" s="137">
        <v>32962</v>
      </c>
      <c r="F3673" s="137" t="s">
        <v>5</v>
      </c>
      <c r="G3673" s="137" t="s">
        <v>28</v>
      </c>
      <c r="H3673" s="137" t="s">
        <v>368</v>
      </c>
      <c r="I3673" s="137">
        <v>512103132</v>
      </c>
      <c r="J3673" s="137" t="s">
        <v>180</v>
      </c>
      <c r="K3673" s="21">
        <v>46149.721226851849</v>
      </c>
      <c r="L3673" s="21">
        <v>46152.750972222224</v>
      </c>
      <c r="M3673" s="137" t="s">
        <v>364</v>
      </c>
      <c r="N3673" s="137" t="s">
        <v>367</v>
      </c>
      <c r="O3673" s="137" t="s">
        <v>41</v>
      </c>
      <c r="P3673" s="137">
        <v>0</v>
      </c>
      <c r="Q3673" s="137" t="s">
        <v>191</v>
      </c>
      <c r="R3673" s="137" t="s">
        <v>342</v>
      </c>
    </row>
    <row r="3674" spans="1:19" s="137" customFormat="1">
      <c r="A3674" s="137" t="s">
        <v>186</v>
      </c>
      <c r="B3674" s="137" t="s">
        <v>10</v>
      </c>
      <c r="C3674" s="137" t="s">
        <v>186</v>
      </c>
      <c r="D3674" s="137" t="s">
        <v>248</v>
      </c>
      <c r="E3674" s="137">
        <v>32699</v>
      </c>
      <c r="F3674" s="137" t="s">
        <v>5</v>
      </c>
      <c r="G3674" s="137" t="s">
        <v>28</v>
      </c>
      <c r="H3674" s="137" t="s">
        <v>368</v>
      </c>
      <c r="I3674" s="137">
        <v>512609607</v>
      </c>
      <c r="J3674" s="137" t="s">
        <v>224</v>
      </c>
      <c r="K3674" s="21">
        <v>46154.655474537038</v>
      </c>
      <c r="L3674" s="21">
        <v>46155.510231481479</v>
      </c>
      <c r="M3674" s="137" t="s">
        <v>287</v>
      </c>
      <c r="N3674" s="137" t="s">
        <v>287</v>
      </c>
      <c r="O3674" s="137" t="s">
        <v>35</v>
      </c>
      <c r="P3674" s="137">
        <v>0</v>
      </c>
      <c r="Q3674" s="137" t="s">
        <v>191</v>
      </c>
      <c r="R3674" s="137" t="s">
        <v>342</v>
      </c>
      <c r="S3674" s="137" t="s">
        <v>181</v>
      </c>
    </row>
    <row r="3675" spans="1:19" s="137" customFormat="1">
      <c r="A3675" s="137" t="s">
        <v>186</v>
      </c>
      <c r="B3675" s="137" t="s">
        <v>10</v>
      </c>
      <c r="C3675" s="137" t="s">
        <v>186</v>
      </c>
      <c r="D3675" s="137" t="s">
        <v>248</v>
      </c>
      <c r="E3675" s="137">
        <v>32699</v>
      </c>
      <c r="F3675" s="137" t="s">
        <v>5</v>
      </c>
      <c r="G3675" s="137" t="s">
        <v>28</v>
      </c>
      <c r="H3675" s="137" t="s">
        <v>368</v>
      </c>
      <c r="I3675" s="137">
        <v>512609607</v>
      </c>
      <c r="J3675" s="137" t="s">
        <v>224</v>
      </c>
      <c r="K3675" s="21">
        <v>46154.655474537038</v>
      </c>
      <c r="L3675" s="21">
        <v>46155.510231481479</v>
      </c>
      <c r="M3675" s="137" t="s">
        <v>343</v>
      </c>
      <c r="N3675" s="137" t="s">
        <v>288</v>
      </c>
      <c r="O3675" s="137" t="s">
        <v>39</v>
      </c>
      <c r="P3675" s="137">
        <v>0</v>
      </c>
      <c r="Q3675" s="137" t="s">
        <v>191</v>
      </c>
      <c r="R3675" s="137" t="s">
        <v>342</v>
      </c>
      <c r="S3675" s="137" t="s">
        <v>181</v>
      </c>
    </row>
    <row r="3676" spans="1:19" s="137" customFormat="1">
      <c r="A3676" s="137" t="s">
        <v>186</v>
      </c>
      <c r="B3676" s="137" t="s">
        <v>10</v>
      </c>
      <c r="C3676" s="137" t="s">
        <v>186</v>
      </c>
      <c r="D3676" s="137" t="s">
        <v>248</v>
      </c>
      <c r="E3676" s="137">
        <v>32699</v>
      </c>
      <c r="F3676" s="137" t="s">
        <v>5</v>
      </c>
      <c r="G3676" s="137" t="s">
        <v>28</v>
      </c>
      <c r="H3676" s="137" t="s">
        <v>368</v>
      </c>
      <c r="I3676" s="137">
        <v>512609607</v>
      </c>
      <c r="J3676" s="137" t="s">
        <v>224</v>
      </c>
      <c r="K3676" s="21">
        <v>46154.655474537038</v>
      </c>
      <c r="L3676" s="21">
        <v>46155.510231481479</v>
      </c>
      <c r="M3676" s="137" t="s">
        <v>343</v>
      </c>
      <c r="N3676" s="137" t="s">
        <v>193</v>
      </c>
      <c r="O3676" s="137" t="s">
        <v>35</v>
      </c>
      <c r="P3676" s="137">
        <v>0</v>
      </c>
      <c r="Q3676" s="137" t="s">
        <v>191</v>
      </c>
      <c r="R3676" s="137" t="s">
        <v>342</v>
      </c>
      <c r="S3676" s="137" t="s">
        <v>181</v>
      </c>
    </row>
    <row r="3677" spans="1:19" s="137" customFormat="1">
      <c r="A3677" s="137" t="s">
        <v>186</v>
      </c>
      <c r="B3677" s="137" t="s">
        <v>10</v>
      </c>
      <c r="C3677" s="137" t="s">
        <v>186</v>
      </c>
      <c r="D3677" s="137" t="s">
        <v>248</v>
      </c>
      <c r="E3677" s="137">
        <v>32699</v>
      </c>
      <c r="F3677" s="137" t="s">
        <v>5</v>
      </c>
      <c r="G3677" s="137" t="s">
        <v>28</v>
      </c>
      <c r="H3677" s="137" t="s">
        <v>368</v>
      </c>
      <c r="I3677" s="137">
        <v>512609607</v>
      </c>
      <c r="J3677" s="137" t="s">
        <v>224</v>
      </c>
      <c r="K3677" s="21">
        <v>46154.655474537038</v>
      </c>
      <c r="L3677" s="21">
        <v>46155.510231481479</v>
      </c>
      <c r="M3677" s="137" t="s">
        <v>344</v>
      </c>
      <c r="N3677" s="137" t="s">
        <v>345</v>
      </c>
      <c r="O3677" s="137" t="s">
        <v>39</v>
      </c>
      <c r="P3677" s="137">
        <v>0</v>
      </c>
      <c r="Q3677" s="137" t="s">
        <v>191</v>
      </c>
      <c r="R3677" s="137" t="s">
        <v>342</v>
      </c>
      <c r="S3677" s="137" t="s">
        <v>181</v>
      </c>
    </row>
    <row r="3678" spans="1:19" s="137" customFormat="1">
      <c r="A3678" s="137" t="s">
        <v>186</v>
      </c>
      <c r="B3678" s="137" t="s">
        <v>10</v>
      </c>
      <c r="C3678" s="137" t="s">
        <v>186</v>
      </c>
      <c r="D3678" s="137" t="s">
        <v>248</v>
      </c>
      <c r="E3678" s="137">
        <v>32699</v>
      </c>
      <c r="F3678" s="137" t="s">
        <v>5</v>
      </c>
      <c r="G3678" s="137" t="s">
        <v>28</v>
      </c>
      <c r="H3678" s="137" t="s">
        <v>368</v>
      </c>
      <c r="I3678" s="137">
        <v>512609607</v>
      </c>
      <c r="J3678" s="137" t="s">
        <v>224</v>
      </c>
      <c r="K3678" s="21">
        <v>46154.655474537038</v>
      </c>
      <c r="L3678" s="21">
        <v>46155.510231481479</v>
      </c>
      <c r="M3678" s="137" t="s">
        <v>344</v>
      </c>
      <c r="N3678" s="137" t="s">
        <v>346</v>
      </c>
      <c r="O3678" s="137" t="s">
        <v>39</v>
      </c>
      <c r="P3678" s="137">
        <v>0</v>
      </c>
      <c r="Q3678" s="137" t="s">
        <v>191</v>
      </c>
      <c r="R3678" s="137" t="s">
        <v>342</v>
      </c>
      <c r="S3678" s="137" t="s">
        <v>181</v>
      </c>
    </row>
    <row r="3679" spans="1:19" s="137" customFormat="1">
      <c r="A3679" s="137" t="s">
        <v>186</v>
      </c>
      <c r="B3679" s="137" t="s">
        <v>10</v>
      </c>
      <c r="C3679" s="137" t="s">
        <v>186</v>
      </c>
      <c r="D3679" s="137" t="s">
        <v>248</v>
      </c>
      <c r="E3679" s="137">
        <v>32699</v>
      </c>
      <c r="F3679" s="137" t="s">
        <v>5</v>
      </c>
      <c r="G3679" s="137" t="s">
        <v>28</v>
      </c>
      <c r="H3679" s="137" t="s">
        <v>368</v>
      </c>
      <c r="I3679" s="137">
        <v>512609607</v>
      </c>
      <c r="J3679" s="137" t="s">
        <v>224</v>
      </c>
      <c r="K3679" s="21">
        <v>46154.655474537038</v>
      </c>
      <c r="L3679" s="21">
        <v>46155.510231481479</v>
      </c>
      <c r="M3679" s="137" t="s">
        <v>347</v>
      </c>
      <c r="N3679" s="137" t="s">
        <v>348</v>
      </c>
      <c r="O3679" s="137" t="s">
        <v>41</v>
      </c>
      <c r="P3679" s="137">
        <v>0</v>
      </c>
      <c r="Q3679" s="137" t="s">
        <v>191</v>
      </c>
      <c r="R3679" s="137" t="s">
        <v>342</v>
      </c>
      <c r="S3679" s="137" t="s">
        <v>181</v>
      </c>
    </row>
    <row r="3680" spans="1:19" s="137" customFormat="1">
      <c r="A3680" s="137" t="s">
        <v>186</v>
      </c>
      <c r="B3680" s="137" t="s">
        <v>10</v>
      </c>
      <c r="C3680" s="137" t="s">
        <v>186</v>
      </c>
      <c r="D3680" s="137" t="s">
        <v>248</v>
      </c>
      <c r="E3680" s="137">
        <v>32699</v>
      </c>
      <c r="F3680" s="137" t="s">
        <v>5</v>
      </c>
      <c r="G3680" s="137" t="s">
        <v>28</v>
      </c>
      <c r="H3680" s="137" t="s">
        <v>368</v>
      </c>
      <c r="I3680" s="137">
        <v>512609607</v>
      </c>
      <c r="J3680" s="137" t="s">
        <v>224</v>
      </c>
      <c r="K3680" s="21">
        <v>46154.655474537038</v>
      </c>
      <c r="L3680" s="21">
        <v>46155.510231481479</v>
      </c>
      <c r="M3680" s="137" t="s">
        <v>347</v>
      </c>
      <c r="N3680" s="137" t="s">
        <v>349</v>
      </c>
      <c r="O3680" s="137" t="s">
        <v>39</v>
      </c>
      <c r="P3680" s="137">
        <v>0</v>
      </c>
      <c r="Q3680" s="137" t="s">
        <v>191</v>
      </c>
      <c r="R3680" s="137" t="s">
        <v>342</v>
      </c>
      <c r="S3680" s="137" t="s">
        <v>181</v>
      </c>
    </row>
    <row r="3681" spans="1:19" s="137" customFormat="1">
      <c r="A3681" s="137" t="s">
        <v>186</v>
      </c>
      <c r="B3681" s="137" t="s">
        <v>10</v>
      </c>
      <c r="C3681" s="137" t="s">
        <v>186</v>
      </c>
      <c r="D3681" s="137" t="s">
        <v>248</v>
      </c>
      <c r="E3681" s="137">
        <v>32699</v>
      </c>
      <c r="F3681" s="137" t="s">
        <v>5</v>
      </c>
      <c r="G3681" s="137" t="s">
        <v>28</v>
      </c>
      <c r="H3681" s="137" t="s">
        <v>368</v>
      </c>
      <c r="I3681" s="137">
        <v>512609607</v>
      </c>
      <c r="J3681" s="137" t="s">
        <v>224</v>
      </c>
      <c r="K3681" s="21">
        <v>46154.655474537038</v>
      </c>
      <c r="L3681" s="21">
        <v>46155.510231481479</v>
      </c>
      <c r="M3681" s="137" t="s">
        <v>347</v>
      </c>
      <c r="N3681" s="137" t="s">
        <v>329</v>
      </c>
      <c r="O3681" s="137" t="s">
        <v>35</v>
      </c>
      <c r="P3681" s="137">
        <v>0</v>
      </c>
      <c r="Q3681" s="137" t="s">
        <v>191</v>
      </c>
      <c r="R3681" s="137" t="s">
        <v>342</v>
      </c>
      <c r="S3681" s="137" t="s">
        <v>181</v>
      </c>
    </row>
    <row r="3682" spans="1:19" s="137" customFormat="1">
      <c r="A3682" s="137" t="s">
        <v>186</v>
      </c>
      <c r="B3682" s="137" t="s">
        <v>10</v>
      </c>
      <c r="C3682" s="137" t="s">
        <v>186</v>
      </c>
      <c r="D3682" s="137" t="s">
        <v>248</v>
      </c>
      <c r="E3682" s="137">
        <v>32699</v>
      </c>
      <c r="F3682" s="137" t="s">
        <v>5</v>
      </c>
      <c r="G3682" s="137" t="s">
        <v>28</v>
      </c>
      <c r="H3682" s="137" t="s">
        <v>368</v>
      </c>
      <c r="I3682" s="137">
        <v>512609607</v>
      </c>
      <c r="J3682" s="137" t="s">
        <v>224</v>
      </c>
      <c r="K3682" s="21">
        <v>46154.655474537038</v>
      </c>
      <c r="L3682" s="21">
        <v>46155.510231481479</v>
      </c>
      <c r="M3682" s="137" t="s">
        <v>347</v>
      </c>
      <c r="N3682" s="137" t="s">
        <v>194</v>
      </c>
      <c r="O3682" s="137" t="s">
        <v>41</v>
      </c>
      <c r="P3682" s="137">
        <v>0</v>
      </c>
      <c r="Q3682" s="137" t="s">
        <v>191</v>
      </c>
      <c r="R3682" s="137" t="s">
        <v>342</v>
      </c>
      <c r="S3682" s="137" t="s">
        <v>181</v>
      </c>
    </row>
    <row r="3683" spans="1:19" s="137" customFormat="1">
      <c r="A3683" s="137" t="s">
        <v>186</v>
      </c>
      <c r="B3683" s="137" t="s">
        <v>10</v>
      </c>
      <c r="C3683" s="137" t="s">
        <v>186</v>
      </c>
      <c r="D3683" s="137" t="s">
        <v>248</v>
      </c>
      <c r="E3683" s="137">
        <v>32699</v>
      </c>
      <c r="F3683" s="137" t="s">
        <v>5</v>
      </c>
      <c r="G3683" s="137" t="s">
        <v>28</v>
      </c>
      <c r="H3683" s="137" t="s">
        <v>368</v>
      </c>
      <c r="I3683" s="137">
        <v>512609607</v>
      </c>
      <c r="J3683" s="137" t="s">
        <v>224</v>
      </c>
      <c r="K3683" s="21">
        <v>46154.655474537038</v>
      </c>
      <c r="L3683" s="21">
        <v>46155.510231481479</v>
      </c>
      <c r="M3683" s="137" t="s">
        <v>347</v>
      </c>
      <c r="N3683" s="137" t="s">
        <v>350</v>
      </c>
      <c r="O3683" s="137" t="s">
        <v>39</v>
      </c>
      <c r="P3683" s="137">
        <v>0</v>
      </c>
      <c r="Q3683" s="137" t="s">
        <v>191</v>
      </c>
      <c r="R3683" s="137" t="s">
        <v>342</v>
      </c>
      <c r="S3683" s="137" t="s">
        <v>181</v>
      </c>
    </row>
    <row r="3684" spans="1:19" s="137" customFormat="1">
      <c r="A3684" s="137" t="s">
        <v>186</v>
      </c>
      <c r="B3684" s="137" t="s">
        <v>10</v>
      </c>
      <c r="C3684" s="137" t="s">
        <v>186</v>
      </c>
      <c r="D3684" s="137" t="s">
        <v>248</v>
      </c>
      <c r="E3684" s="137">
        <v>32699</v>
      </c>
      <c r="F3684" s="137" t="s">
        <v>5</v>
      </c>
      <c r="G3684" s="137" t="s">
        <v>28</v>
      </c>
      <c r="H3684" s="137" t="s">
        <v>368</v>
      </c>
      <c r="I3684" s="137">
        <v>512609607</v>
      </c>
      <c r="J3684" s="137" t="s">
        <v>224</v>
      </c>
      <c r="K3684" s="21">
        <v>46154.655474537038</v>
      </c>
      <c r="L3684" s="21">
        <v>46155.510231481479</v>
      </c>
      <c r="M3684" s="137" t="s">
        <v>347</v>
      </c>
      <c r="N3684" s="137" t="s">
        <v>195</v>
      </c>
      <c r="O3684" s="137" t="s">
        <v>41</v>
      </c>
      <c r="P3684" s="137">
        <v>0</v>
      </c>
      <c r="Q3684" s="137" t="s">
        <v>191</v>
      </c>
      <c r="R3684" s="137" t="s">
        <v>342</v>
      </c>
      <c r="S3684" s="137" t="s">
        <v>181</v>
      </c>
    </row>
    <row r="3685" spans="1:19" s="137" customFormat="1">
      <c r="A3685" s="137" t="s">
        <v>186</v>
      </c>
      <c r="B3685" s="137" t="s">
        <v>10</v>
      </c>
      <c r="C3685" s="137" t="s">
        <v>186</v>
      </c>
      <c r="D3685" s="137" t="s">
        <v>248</v>
      </c>
      <c r="E3685" s="137">
        <v>32699</v>
      </c>
      <c r="F3685" s="137" t="s">
        <v>5</v>
      </c>
      <c r="G3685" s="137" t="s">
        <v>28</v>
      </c>
      <c r="H3685" s="137" t="s">
        <v>368</v>
      </c>
      <c r="I3685" s="137">
        <v>512609607</v>
      </c>
      <c r="J3685" s="137" t="s">
        <v>224</v>
      </c>
      <c r="K3685" s="21">
        <v>46154.655474537038</v>
      </c>
      <c r="L3685" s="21">
        <v>46155.510231481479</v>
      </c>
      <c r="M3685" s="137" t="s">
        <v>347</v>
      </c>
      <c r="N3685" s="137" t="s">
        <v>351</v>
      </c>
      <c r="O3685" s="137" t="s">
        <v>35</v>
      </c>
      <c r="P3685" s="137">
        <v>0</v>
      </c>
      <c r="Q3685" s="137" t="s">
        <v>191</v>
      </c>
      <c r="R3685" s="137" t="s">
        <v>342</v>
      </c>
      <c r="S3685" s="137" t="s">
        <v>181</v>
      </c>
    </row>
    <row r="3686" spans="1:19" s="137" customFormat="1">
      <c r="A3686" s="137" t="s">
        <v>186</v>
      </c>
      <c r="B3686" s="137" t="s">
        <v>10</v>
      </c>
      <c r="C3686" s="137" t="s">
        <v>186</v>
      </c>
      <c r="D3686" s="137" t="s">
        <v>248</v>
      </c>
      <c r="E3686" s="137">
        <v>32699</v>
      </c>
      <c r="F3686" s="137" t="s">
        <v>5</v>
      </c>
      <c r="G3686" s="137" t="s">
        <v>28</v>
      </c>
      <c r="H3686" s="137" t="s">
        <v>368</v>
      </c>
      <c r="I3686" s="137">
        <v>512609607</v>
      </c>
      <c r="J3686" s="137" t="s">
        <v>224</v>
      </c>
      <c r="K3686" s="21">
        <v>46154.655474537038</v>
      </c>
      <c r="L3686" s="21">
        <v>46155.510231481479</v>
      </c>
      <c r="M3686" s="137" t="s">
        <v>347</v>
      </c>
      <c r="N3686" s="137" t="s">
        <v>196</v>
      </c>
      <c r="O3686" s="137" t="s">
        <v>41</v>
      </c>
      <c r="P3686" s="137">
        <v>0</v>
      </c>
      <c r="Q3686" s="137" t="s">
        <v>191</v>
      </c>
      <c r="R3686" s="137" t="s">
        <v>342</v>
      </c>
      <c r="S3686" s="137" t="s">
        <v>181</v>
      </c>
    </row>
    <row r="3687" spans="1:19" s="137" customFormat="1">
      <c r="A3687" s="137" t="s">
        <v>186</v>
      </c>
      <c r="B3687" s="137" t="s">
        <v>10</v>
      </c>
      <c r="C3687" s="137" t="s">
        <v>186</v>
      </c>
      <c r="D3687" s="137" t="s">
        <v>248</v>
      </c>
      <c r="E3687" s="137">
        <v>32699</v>
      </c>
      <c r="F3687" s="137" t="s">
        <v>5</v>
      </c>
      <c r="G3687" s="137" t="s">
        <v>28</v>
      </c>
      <c r="H3687" s="137" t="s">
        <v>368</v>
      </c>
      <c r="I3687" s="137">
        <v>512609607</v>
      </c>
      <c r="J3687" s="137" t="s">
        <v>224</v>
      </c>
      <c r="K3687" s="21">
        <v>46154.655474537038</v>
      </c>
      <c r="L3687" s="21">
        <v>46155.510231481479</v>
      </c>
      <c r="M3687" s="137" t="s">
        <v>352</v>
      </c>
      <c r="N3687" s="137" t="s">
        <v>352</v>
      </c>
      <c r="O3687" s="137" t="s">
        <v>35</v>
      </c>
      <c r="P3687" s="137">
        <v>0</v>
      </c>
      <c r="Q3687" s="137" t="s">
        <v>191</v>
      </c>
      <c r="R3687" s="137" t="s">
        <v>342</v>
      </c>
      <c r="S3687" s="137" t="s">
        <v>181</v>
      </c>
    </row>
    <row r="3688" spans="1:19" s="137" customFormat="1">
      <c r="A3688" s="137" t="s">
        <v>186</v>
      </c>
      <c r="B3688" s="137" t="s">
        <v>10</v>
      </c>
      <c r="C3688" s="137" t="s">
        <v>186</v>
      </c>
      <c r="D3688" s="137" t="s">
        <v>248</v>
      </c>
      <c r="E3688" s="137">
        <v>32699</v>
      </c>
      <c r="F3688" s="137" t="s">
        <v>5</v>
      </c>
      <c r="G3688" s="137" t="s">
        <v>28</v>
      </c>
      <c r="H3688" s="137" t="s">
        <v>368</v>
      </c>
      <c r="I3688" s="137">
        <v>512609607</v>
      </c>
      <c r="J3688" s="137" t="s">
        <v>224</v>
      </c>
      <c r="K3688" s="21">
        <v>46154.655474537038</v>
      </c>
      <c r="L3688" s="21">
        <v>46155.510231481479</v>
      </c>
      <c r="M3688" s="137" t="s">
        <v>353</v>
      </c>
      <c r="N3688" s="137" t="s">
        <v>197</v>
      </c>
      <c r="O3688" s="137" t="s">
        <v>41</v>
      </c>
      <c r="P3688" s="137">
        <v>0</v>
      </c>
      <c r="Q3688" s="137" t="s">
        <v>191</v>
      </c>
      <c r="R3688" s="137" t="s">
        <v>342</v>
      </c>
      <c r="S3688" s="137" t="s">
        <v>181</v>
      </c>
    </row>
    <row r="3689" spans="1:19" s="137" customFormat="1">
      <c r="A3689" s="137" t="s">
        <v>186</v>
      </c>
      <c r="B3689" s="137" t="s">
        <v>10</v>
      </c>
      <c r="C3689" s="137" t="s">
        <v>186</v>
      </c>
      <c r="D3689" s="137" t="s">
        <v>248</v>
      </c>
      <c r="E3689" s="137">
        <v>32699</v>
      </c>
      <c r="F3689" s="137" t="s">
        <v>5</v>
      </c>
      <c r="G3689" s="137" t="s">
        <v>28</v>
      </c>
      <c r="H3689" s="137" t="s">
        <v>368</v>
      </c>
      <c r="I3689" s="137">
        <v>512609607</v>
      </c>
      <c r="J3689" s="137" t="s">
        <v>224</v>
      </c>
      <c r="K3689" s="21">
        <v>46154.655474537038</v>
      </c>
      <c r="L3689" s="21">
        <v>46155.510231481479</v>
      </c>
      <c r="M3689" s="137" t="s">
        <v>353</v>
      </c>
      <c r="N3689" s="137" t="s">
        <v>330</v>
      </c>
      <c r="O3689" s="137" t="s">
        <v>41</v>
      </c>
      <c r="P3689" s="137">
        <v>0</v>
      </c>
      <c r="Q3689" s="137" t="s">
        <v>191</v>
      </c>
      <c r="R3689" s="137" t="s">
        <v>342</v>
      </c>
      <c r="S3689" s="137" t="s">
        <v>181</v>
      </c>
    </row>
    <row r="3690" spans="1:19" s="137" customFormat="1">
      <c r="A3690" s="137" t="s">
        <v>186</v>
      </c>
      <c r="B3690" s="137" t="s">
        <v>10</v>
      </c>
      <c r="C3690" s="137" t="s">
        <v>186</v>
      </c>
      <c r="D3690" s="137" t="s">
        <v>248</v>
      </c>
      <c r="E3690" s="137">
        <v>32699</v>
      </c>
      <c r="F3690" s="137" t="s">
        <v>5</v>
      </c>
      <c r="G3690" s="137" t="s">
        <v>28</v>
      </c>
      <c r="H3690" s="137" t="s">
        <v>368</v>
      </c>
      <c r="I3690" s="137">
        <v>512609607</v>
      </c>
      <c r="J3690" s="137" t="s">
        <v>224</v>
      </c>
      <c r="K3690" s="21">
        <v>46154.655474537038</v>
      </c>
      <c r="L3690" s="21">
        <v>46155.510231481479</v>
      </c>
      <c r="M3690" s="137" t="s">
        <v>353</v>
      </c>
      <c r="N3690" s="137" t="s">
        <v>354</v>
      </c>
      <c r="O3690" s="137" t="s">
        <v>39</v>
      </c>
      <c r="P3690" s="137">
        <v>0</v>
      </c>
      <c r="Q3690" s="137" t="s">
        <v>191</v>
      </c>
      <c r="R3690" s="137" t="s">
        <v>342</v>
      </c>
      <c r="S3690" s="137" t="s">
        <v>181</v>
      </c>
    </row>
    <row r="3691" spans="1:19" s="137" customFormat="1">
      <c r="A3691" s="137" t="s">
        <v>186</v>
      </c>
      <c r="B3691" s="137" t="s">
        <v>10</v>
      </c>
      <c r="C3691" s="137" t="s">
        <v>186</v>
      </c>
      <c r="D3691" s="137" t="s">
        <v>248</v>
      </c>
      <c r="E3691" s="137">
        <v>32699</v>
      </c>
      <c r="F3691" s="137" t="s">
        <v>5</v>
      </c>
      <c r="G3691" s="137" t="s">
        <v>28</v>
      </c>
      <c r="H3691" s="137" t="s">
        <v>368</v>
      </c>
      <c r="I3691" s="137">
        <v>512609607</v>
      </c>
      <c r="J3691" s="137" t="s">
        <v>224</v>
      </c>
      <c r="K3691" s="21">
        <v>46154.655474537038</v>
      </c>
      <c r="L3691" s="21">
        <v>46155.510231481479</v>
      </c>
      <c r="M3691" s="137" t="s">
        <v>353</v>
      </c>
      <c r="N3691" s="137" t="s">
        <v>355</v>
      </c>
      <c r="O3691" s="137" t="s">
        <v>35</v>
      </c>
      <c r="P3691" s="137">
        <v>0</v>
      </c>
      <c r="Q3691" s="137" t="s">
        <v>191</v>
      </c>
      <c r="R3691" s="137" t="s">
        <v>342</v>
      </c>
      <c r="S3691" s="137" t="s">
        <v>181</v>
      </c>
    </row>
    <row r="3692" spans="1:19" s="137" customFormat="1">
      <c r="A3692" s="137" t="s">
        <v>186</v>
      </c>
      <c r="B3692" s="137" t="s">
        <v>10</v>
      </c>
      <c r="C3692" s="137" t="s">
        <v>186</v>
      </c>
      <c r="D3692" s="137" t="s">
        <v>248</v>
      </c>
      <c r="E3692" s="137">
        <v>32699</v>
      </c>
      <c r="F3692" s="137" t="s">
        <v>5</v>
      </c>
      <c r="G3692" s="137" t="s">
        <v>28</v>
      </c>
      <c r="H3692" s="137" t="s">
        <v>368</v>
      </c>
      <c r="I3692" s="137">
        <v>512609607</v>
      </c>
      <c r="J3692" s="137" t="s">
        <v>224</v>
      </c>
      <c r="K3692" s="21">
        <v>46154.655474537038</v>
      </c>
      <c r="L3692" s="21">
        <v>46155.510231481479</v>
      </c>
      <c r="M3692" s="137" t="s">
        <v>353</v>
      </c>
      <c r="N3692" s="137" t="s">
        <v>356</v>
      </c>
      <c r="O3692" s="137" t="s">
        <v>39</v>
      </c>
      <c r="P3692" s="137">
        <v>0</v>
      </c>
      <c r="Q3692" s="137" t="s">
        <v>191</v>
      </c>
      <c r="R3692" s="137" t="s">
        <v>342</v>
      </c>
      <c r="S3692" s="137" t="s">
        <v>181</v>
      </c>
    </row>
    <row r="3693" spans="1:19" s="137" customFormat="1">
      <c r="A3693" s="137" t="s">
        <v>186</v>
      </c>
      <c r="B3693" s="137" t="s">
        <v>10</v>
      </c>
      <c r="C3693" s="137" t="s">
        <v>186</v>
      </c>
      <c r="D3693" s="137" t="s">
        <v>248</v>
      </c>
      <c r="E3693" s="137">
        <v>32699</v>
      </c>
      <c r="F3693" s="137" t="s">
        <v>5</v>
      </c>
      <c r="G3693" s="137" t="s">
        <v>28</v>
      </c>
      <c r="H3693" s="137" t="s">
        <v>368</v>
      </c>
      <c r="I3693" s="137">
        <v>512609607</v>
      </c>
      <c r="J3693" s="137" t="s">
        <v>224</v>
      </c>
      <c r="K3693" s="21">
        <v>46154.655474537038</v>
      </c>
      <c r="L3693" s="21">
        <v>46155.510231481479</v>
      </c>
      <c r="M3693" s="137" t="s">
        <v>353</v>
      </c>
      <c r="N3693" s="137" t="s">
        <v>357</v>
      </c>
      <c r="O3693" s="137" t="s">
        <v>39</v>
      </c>
      <c r="P3693" s="137">
        <v>0</v>
      </c>
      <c r="Q3693" s="137" t="s">
        <v>191</v>
      </c>
      <c r="R3693" s="137" t="s">
        <v>342</v>
      </c>
      <c r="S3693" s="137" t="s">
        <v>181</v>
      </c>
    </row>
    <row r="3694" spans="1:19" s="137" customFormat="1">
      <c r="A3694" s="137" t="s">
        <v>186</v>
      </c>
      <c r="B3694" s="137" t="s">
        <v>10</v>
      </c>
      <c r="C3694" s="137" t="s">
        <v>186</v>
      </c>
      <c r="D3694" s="137" t="s">
        <v>248</v>
      </c>
      <c r="E3694" s="137">
        <v>32699</v>
      </c>
      <c r="F3694" s="137" t="s">
        <v>5</v>
      </c>
      <c r="G3694" s="137" t="s">
        <v>28</v>
      </c>
      <c r="H3694" s="137" t="s">
        <v>368</v>
      </c>
      <c r="I3694" s="137">
        <v>512609607</v>
      </c>
      <c r="J3694" s="137" t="s">
        <v>224</v>
      </c>
      <c r="K3694" s="21">
        <v>46154.655474537038</v>
      </c>
      <c r="L3694" s="21">
        <v>46155.510231481479</v>
      </c>
      <c r="M3694" s="137" t="s">
        <v>358</v>
      </c>
      <c r="N3694" s="137" t="s">
        <v>359</v>
      </c>
      <c r="O3694" s="137" t="s">
        <v>39</v>
      </c>
      <c r="P3694" s="137">
        <v>0</v>
      </c>
      <c r="Q3694" s="137" t="s">
        <v>191</v>
      </c>
      <c r="R3694" s="137" t="s">
        <v>342</v>
      </c>
      <c r="S3694" s="137" t="s">
        <v>181</v>
      </c>
    </row>
    <row r="3695" spans="1:19" s="137" customFormat="1">
      <c r="A3695" s="137" t="s">
        <v>186</v>
      </c>
      <c r="B3695" s="137" t="s">
        <v>10</v>
      </c>
      <c r="C3695" s="137" t="s">
        <v>186</v>
      </c>
      <c r="D3695" s="137" t="s">
        <v>248</v>
      </c>
      <c r="E3695" s="137">
        <v>32699</v>
      </c>
      <c r="F3695" s="137" t="s">
        <v>5</v>
      </c>
      <c r="G3695" s="137" t="s">
        <v>28</v>
      </c>
      <c r="H3695" s="137" t="s">
        <v>368</v>
      </c>
      <c r="I3695" s="137">
        <v>512609607</v>
      </c>
      <c r="J3695" s="137" t="s">
        <v>224</v>
      </c>
      <c r="K3695" s="21">
        <v>46154.655474537038</v>
      </c>
      <c r="L3695" s="21">
        <v>46155.510231481479</v>
      </c>
      <c r="M3695" s="137" t="s">
        <v>358</v>
      </c>
      <c r="N3695" s="137" t="s">
        <v>360</v>
      </c>
      <c r="O3695" s="137" t="s">
        <v>35</v>
      </c>
      <c r="P3695" s="137">
        <v>0</v>
      </c>
      <c r="Q3695" s="137" t="s">
        <v>191</v>
      </c>
      <c r="R3695" s="137" t="s">
        <v>342</v>
      </c>
      <c r="S3695" s="137" t="s">
        <v>181</v>
      </c>
    </row>
    <row r="3696" spans="1:19" s="137" customFormat="1">
      <c r="A3696" s="137" t="s">
        <v>186</v>
      </c>
      <c r="B3696" s="137" t="s">
        <v>10</v>
      </c>
      <c r="C3696" s="137" t="s">
        <v>186</v>
      </c>
      <c r="D3696" s="137" t="s">
        <v>248</v>
      </c>
      <c r="E3696" s="137">
        <v>32699</v>
      </c>
      <c r="F3696" s="137" t="s">
        <v>5</v>
      </c>
      <c r="G3696" s="137" t="s">
        <v>28</v>
      </c>
      <c r="H3696" s="137" t="s">
        <v>368</v>
      </c>
      <c r="I3696" s="137">
        <v>512609607</v>
      </c>
      <c r="J3696" s="137" t="s">
        <v>224</v>
      </c>
      <c r="K3696" s="21">
        <v>46154.655474537038</v>
      </c>
      <c r="L3696" s="21">
        <v>46155.510231481479</v>
      </c>
      <c r="M3696" s="137" t="s">
        <v>358</v>
      </c>
      <c r="N3696" s="137" t="s">
        <v>361</v>
      </c>
      <c r="O3696" s="137" t="s">
        <v>41</v>
      </c>
      <c r="P3696" s="137">
        <v>0</v>
      </c>
      <c r="Q3696" s="137" t="s">
        <v>191</v>
      </c>
      <c r="R3696" s="137" t="s">
        <v>342</v>
      </c>
      <c r="S3696" s="137" t="s">
        <v>181</v>
      </c>
    </row>
    <row r="3697" spans="1:19" s="137" customFormat="1">
      <c r="A3697" s="137" t="s">
        <v>186</v>
      </c>
      <c r="B3697" s="137" t="s">
        <v>10</v>
      </c>
      <c r="C3697" s="137" t="s">
        <v>186</v>
      </c>
      <c r="D3697" s="137" t="s">
        <v>248</v>
      </c>
      <c r="E3697" s="137">
        <v>32699</v>
      </c>
      <c r="F3697" s="137" t="s">
        <v>5</v>
      </c>
      <c r="G3697" s="137" t="s">
        <v>28</v>
      </c>
      <c r="H3697" s="137" t="s">
        <v>368</v>
      </c>
      <c r="I3697" s="137">
        <v>512609607</v>
      </c>
      <c r="J3697" s="137" t="s">
        <v>224</v>
      </c>
      <c r="K3697" s="21">
        <v>46154.655474537038</v>
      </c>
      <c r="L3697" s="21">
        <v>46155.510231481479</v>
      </c>
      <c r="M3697" s="137" t="s">
        <v>362</v>
      </c>
      <c r="N3697" s="137" t="s">
        <v>363</v>
      </c>
      <c r="O3697" s="137" t="s">
        <v>37</v>
      </c>
      <c r="P3697" s="137">
        <v>0</v>
      </c>
      <c r="Q3697" s="137" t="s">
        <v>191</v>
      </c>
      <c r="R3697" s="137" t="s">
        <v>342</v>
      </c>
      <c r="S3697" s="137" t="s">
        <v>181</v>
      </c>
    </row>
    <row r="3698" spans="1:19" s="137" customFormat="1">
      <c r="A3698" s="137" t="s">
        <v>186</v>
      </c>
      <c r="B3698" s="137" t="s">
        <v>10</v>
      </c>
      <c r="C3698" s="137" t="s">
        <v>186</v>
      </c>
      <c r="D3698" s="137" t="s">
        <v>248</v>
      </c>
      <c r="E3698" s="137">
        <v>32699</v>
      </c>
      <c r="F3698" s="137" t="s">
        <v>5</v>
      </c>
      <c r="G3698" s="137" t="s">
        <v>28</v>
      </c>
      <c r="H3698" s="137" t="s">
        <v>368</v>
      </c>
      <c r="I3698" s="137">
        <v>512609607</v>
      </c>
      <c r="J3698" s="137" t="s">
        <v>224</v>
      </c>
      <c r="K3698" s="21">
        <v>46154.655474537038</v>
      </c>
      <c r="L3698" s="21">
        <v>46155.510231481479</v>
      </c>
      <c r="M3698" s="137" t="s">
        <v>364</v>
      </c>
      <c r="N3698" s="137" t="s">
        <v>365</v>
      </c>
      <c r="O3698" s="137" t="s">
        <v>35</v>
      </c>
      <c r="P3698" s="137">
        <v>0</v>
      </c>
      <c r="Q3698" s="137" t="s">
        <v>191</v>
      </c>
      <c r="R3698" s="137" t="s">
        <v>342</v>
      </c>
      <c r="S3698" s="137" t="s">
        <v>181</v>
      </c>
    </row>
    <row r="3699" spans="1:19" s="137" customFormat="1">
      <c r="A3699" s="137" t="s">
        <v>186</v>
      </c>
      <c r="B3699" s="137" t="s">
        <v>10</v>
      </c>
      <c r="C3699" s="137" t="s">
        <v>186</v>
      </c>
      <c r="D3699" s="137" t="s">
        <v>248</v>
      </c>
      <c r="E3699" s="137">
        <v>32699</v>
      </c>
      <c r="F3699" s="137" t="s">
        <v>5</v>
      </c>
      <c r="G3699" s="137" t="s">
        <v>28</v>
      </c>
      <c r="H3699" s="137" t="s">
        <v>368</v>
      </c>
      <c r="I3699" s="137">
        <v>512609607</v>
      </c>
      <c r="J3699" s="137" t="s">
        <v>224</v>
      </c>
      <c r="K3699" s="21">
        <v>46154.655474537038</v>
      </c>
      <c r="L3699" s="21">
        <v>46155.510231481479</v>
      </c>
      <c r="M3699" s="137" t="s">
        <v>364</v>
      </c>
      <c r="N3699" s="137" t="s">
        <v>366</v>
      </c>
      <c r="O3699" s="137" t="s">
        <v>35</v>
      </c>
      <c r="P3699" s="137">
        <v>0</v>
      </c>
      <c r="Q3699" s="137" t="s">
        <v>191</v>
      </c>
      <c r="R3699" s="137" t="s">
        <v>342</v>
      </c>
      <c r="S3699" s="137" t="s">
        <v>181</v>
      </c>
    </row>
    <row r="3700" spans="1:19" s="137" customFormat="1">
      <c r="A3700" s="137" t="s">
        <v>186</v>
      </c>
      <c r="B3700" s="137" t="s">
        <v>10</v>
      </c>
      <c r="C3700" s="137" t="s">
        <v>186</v>
      </c>
      <c r="D3700" s="137" t="s">
        <v>248</v>
      </c>
      <c r="E3700" s="137">
        <v>32699</v>
      </c>
      <c r="F3700" s="137" t="s">
        <v>5</v>
      </c>
      <c r="G3700" s="137" t="s">
        <v>28</v>
      </c>
      <c r="H3700" s="137" t="s">
        <v>368</v>
      </c>
      <c r="I3700" s="137">
        <v>512609607</v>
      </c>
      <c r="J3700" s="137" t="s">
        <v>224</v>
      </c>
      <c r="K3700" s="21">
        <v>46154.655474537038</v>
      </c>
      <c r="L3700" s="21">
        <v>46155.510231481479</v>
      </c>
      <c r="M3700" s="137" t="s">
        <v>364</v>
      </c>
      <c r="N3700" s="137" t="s">
        <v>367</v>
      </c>
      <c r="O3700" s="137" t="s">
        <v>41</v>
      </c>
      <c r="P3700" s="137">
        <v>0</v>
      </c>
      <c r="Q3700" s="137" t="s">
        <v>191</v>
      </c>
      <c r="R3700" s="137" t="s">
        <v>342</v>
      </c>
      <c r="S3700" s="137" t="s">
        <v>181</v>
      </c>
    </row>
    <row r="3701" spans="1:19" s="137" customFormat="1">
      <c r="A3701" s="137" t="s">
        <v>186</v>
      </c>
      <c r="B3701" s="137" t="s">
        <v>10</v>
      </c>
      <c r="C3701" s="137" t="s">
        <v>186</v>
      </c>
      <c r="D3701" s="137" t="s">
        <v>384</v>
      </c>
      <c r="E3701" s="137">
        <v>32962</v>
      </c>
      <c r="F3701" s="137" t="s">
        <v>5</v>
      </c>
      <c r="G3701" s="137" t="s">
        <v>28</v>
      </c>
      <c r="H3701" s="137" t="s">
        <v>368</v>
      </c>
      <c r="I3701" s="137">
        <v>512637472</v>
      </c>
      <c r="J3701" s="137" t="s">
        <v>192</v>
      </c>
      <c r="K3701" s="21">
        <v>46155.636469907404</v>
      </c>
      <c r="L3701" s="21">
        <v>46155.637569444443</v>
      </c>
      <c r="M3701" s="137" t="s">
        <v>287</v>
      </c>
      <c r="N3701" s="137" t="s">
        <v>287</v>
      </c>
      <c r="O3701" s="137" t="s">
        <v>35</v>
      </c>
      <c r="P3701" s="137">
        <v>0</v>
      </c>
      <c r="Q3701" s="137" t="s">
        <v>191</v>
      </c>
      <c r="R3701" s="137" t="s">
        <v>342</v>
      </c>
    </row>
    <row r="3702" spans="1:19" s="137" customFormat="1">
      <c r="A3702" s="137" t="s">
        <v>186</v>
      </c>
      <c r="B3702" s="137" t="s">
        <v>10</v>
      </c>
      <c r="C3702" s="137" t="s">
        <v>186</v>
      </c>
      <c r="D3702" s="137" t="s">
        <v>384</v>
      </c>
      <c r="E3702" s="137">
        <v>32962</v>
      </c>
      <c r="F3702" s="137" t="s">
        <v>5</v>
      </c>
      <c r="G3702" s="137" t="s">
        <v>28</v>
      </c>
      <c r="H3702" s="137" t="s">
        <v>368</v>
      </c>
      <c r="I3702" s="137">
        <v>512637472</v>
      </c>
      <c r="J3702" s="137" t="s">
        <v>192</v>
      </c>
      <c r="K3702" s="21">
        <v>46155.636469907404</v>
      </c>
      <c r="L3702" s="21">
        <v>46155.637569444443</v>
      </c>
      <c r="M3702" s="137" t="s">
        <v>343</v>
      </c>
      <c r="N3702" s="137" t="s">
        <v>288</v>
      </c>
      <c r="O3702" s="137" t="s">
        <v>39</v>
      </c>
      <c r="P3702" s="137">
        <v>0</v>
      </c>
      <c r="Q3702" s="137" t="s">
        <v>191</v>
      </c>
      <c r="R3702" s="137" t="s">
        <v>342</v>
      </c>
    </row>
    <row r="3703" spans="1:19" s="137" customFormat="1">
      <c r="A3703" s="137" t="s">
        <v>186</v>
      </c>
      <c r="B3703" s="137" t="s">
        <v>10</v>
      </c>
      <c r="C3703" s="137" t="s">
        <v>186</v>
      </c>
      <c r="D3703" s="137" t="s">
        <v>384</v>
      </c>
      <c r="E3703" s="137">
        <v>32962</v>
      </c>
      <c r="F3703" s="137" t="s">
        <v>5</v>
      </c>
      <c r="G3703" s="137" t="s">
        <v>28</v>
      </c>
      <c r="H3703" s="137" t="s">
        <v>368</v>
      </c>
      <c r="I3703" s="137">
        <v>512637472</v>
      </c>
      <c r="J3703" s="137" t="s">
        <v>192</v>
      </c>
      <c r="K3703" s="21">
        <v>46155.636469907404</v>
      </c>
      <c r="L3703" s="21">
        <v>46155.637569444443</v>
      </c>
      <c r="M3703" s="137" t="s">
        <v>343</v>
      </c>
      <c r="N3703" s="137" t="s">
        <v>193</v>
      </c>
      <c r="O3703" s="137" t="s">
        <v>35</v>
      </c>
      <c r="P3703" s="137">
        <v>0</v>
      </c>
      <c r="Q3703" s="137" t="s">
        <v>191</v>
      </c>
      <c r="R3703" s="137" t="s">
        <v>342</v>
      </c>
    </row>
    <row r="3704" spans="1:19" s="137" customFormat="1">
      <c r="A3704" s="137" t="s">
        <v>186</v>
      </c>
      <c r="B3704" s="137" t="s">
        <v>10</v>
      </c>
      <c r="C3704" s="137" t="s">
        <v>186</v>
      </c>
      <c r="D3704" s="137" t="s">
        <v>384</v>
      </c>
      <c r="E3704" s="137">
        <v>32962</v>
      </c>
      <c r="F3704" s="137" t="s">
        <v>5</v>
      </c>
      <c r="G3704" s="137" t="s">
        <v>28</v>
      </c>
      <c r="H3704" s="137" t="s">
        <v>368</v>
      </c>
      <c r="I3704" s="137">
        <v>512637472</v>
      </c>
      <c r="J3704" s="137" t="s">
        <v>192</v>
      </c>
      <c r="K3704" s="21">
        <v>46155.636469907404</v>
      </c>
      <c r="L3704" s="21">
        <v>46155.637569444443</v>
      </c>
      <c r="M3704" s="137" t="s">
        <v>344</v>
      </c>
      <c r="N3704" s="137" t="s">
        <v>345</v>
      </c>
      <c r="O3704" s="137" t="s">
        <v>39</v>
      </c>
      <c r="P3704" s="137">
        <v>0</v>
      </c>
      <c r="Q3704" s="137" t="s">
        <v>191</v>
      </c>
      <c r="R3704" s="137" t="s">
        <v>342</v>
      </c>
    </row>
    <row r="3705" spans="1:19" s="137" customFormat="1">
      <c r="A3705" s="137" t="s">
        <v>186</v>
      </c>
      <c r="B3705" s="137" t="s">
        <v>10</v>
      </c>
      <c r="C3705" s="137" t="s">
        <v>186</v>
      </c>
      <c r="D3705" s="137" t="s">
        <v>384</v>
      </c>
      <c r="E3705" s="137">
        <v>32962</v>
      </c>
      <c r="F3705" s="137" t="s">
        <v>5</v>
      </c>
      <c r="G3705" s="137" t="s">
        <v>28</v>
      </c>
      <c r="H3705" s="137" t="s">
        <v>368</v>
      </c>
      <c r="I3705" s="137">
        <v>512637472</v>
      </c>
      <c r="J3705" s="137" t="s">
        <v>192</v>
      </c>
      <c r="K3705" s="21">
        <v>46155.636469907404</v>
      </c>
      <c r="L3705" s="21">
        <v>46155.637569444443</v>
      </c>
      <c r="M3705" s="137" t="s">
        <v>344</v>
      </c>
      <c r="N3705" s="137" t="s">
        <v>346</v>
      </c>
      <c r="O3705" s="137" t="s">
        <v>39</v>
      </c>
      <c r="P3705" s="137">
        <v>0</v>
      </c>
      <c r="Q3705" s="137" t="s">
        <v>191</v>
      </c>
      <c r="R3705" s="137" t="s">
        <v>342</v>
      </c>
    </row>
    <row r="3706" spans="1:19" s="137" customFormat="1">
      <c r="A3706" s="137" t="s">
        <v>186</v>
      </c>
      <c r="B3706" s="137" t="s">
        <v>10</v>
      </c>
      <c r="C3706" s="137" t="s">
        <v>186</v>
      </c>
      <c r="D3706" s="137" t="s">
        <v>384</v>
      </c>
      <c r="E3706" s="137">
        <v>32962</v>
      </c>
      <c r="F3706" s="137" t="s">
        <v>5</v>
      </c>
      <c r="G3706" s="137" t="s">
        <v>28</v>
      </c>
      <c r="H3706" s="137" t="s">
        <v>368</v>
      </c>
      <c r="I3706" s="137">
        <v>512637472</v>
      </c>
      <c r="J3706" s="137" t="s">
        <v>192</v>
      </c>
      <c r="K3706" s="21">
        <v>46155.636469907404</v>
      </c>
      <c r="L3706" s="21">
        <v>46155.637569444443</v>
      </c>
      <c r="M3706" s="137" t="s">
        <v>347</v>
      </c>
      <c r="N3706" s="137" t="s">
        <v>348</v>
      </c>
      <c r="O3706" s="137" t="s">
        <v>41</v>
      </c>
      <c r="P3706" s="137">
        <v>0</v>
      </c>
      <c r="Q3706" s="137" t="s">
        <v>191</v>
      </c>
      <c r="R3706" s="137" t="s">
        <v>342</v>
      </c>
    </row>
    <row r="3707" spans="1:19" s="137" customFormat="1">
      <c r="A3707" s="137" t="s">
        <v>186</v>
      </c>
      <c r="B3707" s="137" t="s">
        <v>10</v>
      </c>
      <c r="C3707" s="137" t="s">
        <v>186</v>
      </c>
      <c r="D3707" s="137" t="s">
        <v>384</v>
      </c>
      <c r="E3707" s="137">
        <v>32962</v>
      </c>
      <c r="F3707" s="137" t="s">
        <v>5</v>
      </c>
      <c r="G3707" s="137" t="s">
        <v>28</v>
      </c>
      <c r="H3707" s="137" t="s">
        <v>368</v>
      </c>
      <c r="I3707" s="137">
        <v>512637472</v>
      </c>
      <c r="J3707" s="137" t="s">
        <v>192</v>
      </c>
      <c r="K3707" s="21">
        <v>46155.636469907404</v>
      </c>
      <c r="L3707" s="21">
        <v>46155.637569444443</v>
      </c>
      <c r="M3707" s="137" t="s">
        <v>347</v>
      </c>
      <c r="N3707" s="137" t="s">
        <v>349</v>
      </c>
      <c r="O3707" s="137" t="s">
        <v>39</v>
      </c>
      <c r="P3707" s="137">
        <v>0</v>
      </c>
      <c r="Q3707" s="137" t="s">
        <v>191</v>
      </c>
      <c r="R3707" s="137" t="s">
        <v>342</v>
      </c>
    </row>
    <row r="3708" spans="1:19" s="137" customFormat="1">
      <c r="A3708" s="137" t="s">
        <v>186</v>
      </c>
      <c r="B3708" s="137" t="s">
        <v>10</v>
      </c>
      <c r="C3708" s="137" t="s">
        <v>186</v>
      </c>
      <c r="D3708" s="137" t="s">
        <v>384</v>
      </c>
      <c r="E3708" s="137">
        <v>32962</v>
      </c>
      <c r="F3708" s="137" t="s">
        <v>5</v>
      </c>
      <c r="G3708" s="137" t="s">
        <v>28</v>
      </c>
      <c r="H3708" s="137" t="s">
        <v>368</v>
      </c>
      <c r="I3708" s="137">
        <v>512637472</v>
      </c>
      <c r="J3708" s="137" t="s">
        <v>192</v>
      </c>
      <c r="K3708" s="21">
        <v>46155.636469907404</v>
      </c>
      <c r="L3708" s="21">
        <v>46155.637569444443</v>
      </c>
      <c r="M3708" s="137" t="s">
        <v>347</v>
      </c>
      <c r="N3708" s="137" t="s">
        <v>329</v>
      </c>
      <c r="O3708" s="137" t="s">
        <v>35</v>
      </c>
      <c r="P3708" s="137">
        <v>0</v>
      </c>
      <c r="Q3708" s="137" t="s">
        <v>191</v>
      </c>
      <c r="R3708" s="137" t="s">
        <v>342</v>
      </c>
    </row>
    <row r="3709" spans="1:19" s="137" customFormat="1">
      <c r="A3709" s="137" t="s">
        <v>186</v>
      </c>
      <c r="B3709" s="137" t="s">
        <v>10</v>
      </c>
      <c r="C3709" s="137" t="s">
        <v>186</v>
      </c>
      <c r="D3709" s="137" t="s">
        <v>384</v>
      </c>
      <c r="E3709" s="137">
        <v>32962</v>
      </c>
      <c r="F3709" s="137" t="s">
        <v>5</v>
      </c>
      <c r="G3709" s="137" t="s">
        <v>28</v>
      </c>
      <c r="H3709" s="137" t="s">
        <v>368</v>
      </c>
      <c r="I3709" s="137">
        <v>512637472</v>
      </c>
      <c r="J3709" s="137" t="s">
        <v>192</v>
      </c>
      <c r="K3709" s="21">
        <v>46155.636469907404</v>
      </c>
      <c r="L3709" s="21">
        <v>46155.637569444443</v>
      </c>
      <c r="M3709" s="137" t="s">
        <v>347</v>
      </c>
      <c r="N3709" s="137" t="s">
        <v>194</v>
      </c>
      <c r="O3709" s="137" t="s">
        <v>41</v>
      </c>
      <c r="P3709" s="137">
        <v>0</v>
      </c>
      <c r="Q3709" s="137" t="s">
        <v>191</v>
      </c>
      <c r="R3709" s="137" t="s">
        <v>342</v>
      </c>
    </row>
    <row r="3710" spans="1:19" s="137" customFormat="1">
      <c r="A3710" s="137" t="s">
        <v>186</v>
      </c>
      <c r="B3710" s="137" t="s">
        <v>10</v>
      </c>
      <c r="C3710" s="137" t="s">
        <v>186</v>
      </c>
      <c r="D3710" s="137" t="s">
        <v>384</v>
      </c>
      <c r="E3710" s="137">
        <v>32962</v>
      </c>
      <c r="F3710" s="137" t="s">
        <v>5</v>
      </c>
      <c r="G3710" s="137" t="s">
        <v>28</v>
      </c>
      <c r="H3710" s="137" t="s">
        <v>368</v>
      </c>
      <c r="I3710" s="137">
        <v>512637472</v>
      </c>
      <c r="J3710" s="137" t="s">
        <v>192</v>
      </c>
      <c r="K3710" s="21">
        <v>46155.636469907404</v>
      </c>
      <c r="L3710" s="21">
        <v>46155.637569444443</v>
      </c>
      <c r="M3710" s="137" t="s">
        <v>347</v>
      </c>
      <c r="N3710" s="137" t="s">
        <v>350</v>
      </c>
      <c r="O3710" s="137" t="s">
        <v>39</v>
      </c>
      <c r="P3710" s="137">
        <v>0</v>
      </c>
      <c r="Q3710" s="137" t="s">
        <v>191</v>
      </c>
      <c r="R3710" s="137" t="s">
        <v>342</v>
      </c>
    </row>
    <row r="3711" spans="1:19" s="137" customFormat="1">
      <c r="A3711" s="137" t="s">
        <v>186</v>
      </c>
      <c r="B3711" s="137" t="s">
        <v>10</v>
      </c>
      <c r="C3711" s="137" t="s">
        <v>186</v>
      </c>
      <c r="D3711" s="137" t="s">
        <v>384</v>
      </c>
      <c r="E3711" s="137">
        <v>32962</v>
      </c>
      <c r="F3711" s="137" t="s">
        <v>5</v>
      </c>
      <c r="G3711" s="137" t="s">
        <v>28</v>
      </c>
      <c r="H3711" s="137" t="s">
        <v>368</v>
      </c>
      <c r="I3711" s="137">
        <v>512637472</v>
      </c>
      <c r="J3711" s="137" t="s">
        <v>192</v>
      </c>
      <c r="K3711" s="21">
        <v>46155.636469907404</v>
      </c>
      <c r="L3711" s="21">
        <v>46155.637569444443</v>
      </c>
      <c r="M3711" s="137" t="s">
        <v>347</v>
      </c>
      <c r="N3711" s="137" t="s">
        <v>195</v>
      </c>
      <c r="O3711" s="137" t="s">
        <v>41</v>
      </c>
      <c r="P3711" s="137">
        <v>0</v>
      </c>
      <c r="Q3711" s="137" t="s">
        <v>191</v>
      </c>
      <c r="R3711" s="137" t="s">
        <v>342</v>
      </c>
    </row>
    <row r="3712" spans="1:19" s="137" customFormat="1">
      <c r="A3712" s="137" t="s">
        <v>186</v>
      </c>
      <c r="B3712" s="137" t="s">
        <v>10</v>
      </c>
      <c r="C3712" s="137" t="s">
        <v>186</v>
      </c>
      <c r="D3712" s="137" t="s">
        <v>384</v>
      </c>
      <c r="E3712" s="137">
        <v>32962</v>
      </c>
      <c r="F3712" s="137" t="s">
        <v>5</v>
      </c>
      <c r="G3712" s="137" t="s">
        <v>28</v>
      </c>
      <c r="H3712" s="137" t="s">
        <v>368</v>
      </c>
      <c r="I3712" s="137">
        <v>512637472</v>
      </c>
      <c r="J3712" s="137" t="s">
        <v>192</v>
      </c>
      <c r="K3712" s="21">
        <v>46155.636469907404</v>
      </c>
      <c r="L3712" s="21">
        <v>46155.637569444443</v>
      </c>
      <c r="M3712" s="137" t="s">
        <v>347</v>
      </c>
      <c r="N3712" s="137" t="s">
        <v>351</v>
      </c>
      <c r="O3712" s="137" t="s">
        <v>35</v>
      </c>
      <c r="P3712" s="137">
        <v>0</v>
      </c>
      <c r="Q3712" s="137" t="s">
        <v>191</v>
      </c>
      <c r="R3712" s="137" t="s">
        <v>342</v>
      </c>
    </row>
    <row r="3713" spans="1:18" s="137" customFormat="1">
      <c r="A3713" s="137" t="s">
        <v>186</v>
      </c>
      <c r="B3713" s="137" t="s">
        <v>10</v>
      </c>
      <c r="C3713" s="137" t="s">
        <v>186</v>
      </c>
      <c r="D3713" s="137" t="s">
        <v>384</v>
      </c>
      <c r="E3713" s="137">
        <v>32962</v>
      </c>
      <c r="F3713" s="137" t="s">
        <v>5</v>
      </c>
      <c r="G3713" s="137" t="s">
        <v>28</v>
      </c>
      <c r="H3713" s="137" t="s">
        <v>368</v>
      </c>
      <c r="I3713" s="137">
        <v>512637472</v>
      </c>
      <c r="J3713" s="137" t="s">
        <v>192</v>
      </c>
      <c r="K3713" s="21">
        <v>46155.636469907404</v>
      </c>
      <c r="L3713" s="21">
        <v>46155.637569444443</v>
      </c>
      <c r="M3713" s="137" t="s">
        <v>347</v>
      </c>
      <c r="N3713" s="137" t="s">
        <v>196</v>
      </c>
      <c r="O3713" s="137" t="s">
        <v>41</v>
      </c>
      <c r="P3713" s="137">
        <v>0</v>
      </c>
      <c r="Q3713" s="137" t="s">
        <v>191</v>
      </c>
      <c r="R3713" s="137" t="s">
        <v>342</v>
      </c>
    </row>
    <row r="3714" spans="1:18" s="137" customFormat="1">
      <c r="A3714" s="137" t="s">
        <v>186</v>
      </c>
      <c r="B3714" s="137" t="s">
        <v>10</v>
      </c>
      <c r="C3714" s="137" t="s">
        <v>186</v>
      </c>
      <c r="D3714" s="137" t="s">
        <v>384</v>
      </c>
      <c r="E3714" s="137">
        <v>32962</v>
      </c>
      <c r="F3714" s="137" t="s">
        <v>5</v>
      </c>
      <c r="G3714" s="137" t="s">
        <v>28</v>
      </c>
      <c r="H3714" s="137" t="s">
        <v>368</v>
      </c>
      <c r="I3714" s="137">
        <v>512637472</v>
      </c>
      <c r="J3714" s="137" t="s">
        <v>192</v>
      </c>
      <c r="K3714" s="21">
        <v>46155.636469907404</v>
      </c>
      <c r="L3714" s="21">
        <v>46155.637569444443</v>
      </c>
      <c r="M3714" s="137" t="s">
        <v>352</v>
      </c>
      <c r="N3714" s="137" t="s">
        <v>352</v>
      </c>
      <c r="O3714" s="137" t="s">
        <v>35</v>
      </c>
      <c r="P3714" s="137">
        <v>0</v>
      </c>
      <c r="Q3714" s="137" t="s">
        <v>191</v>
      </c>
      <c r="R3714" s="137" t="s">
        <v>342</v>
      </c>
    </row>
    <row r="3715" spans="1:18" s="137" customFormat="1">
      <c r="A3715" s="137" t="s">
        <v>186</v>
      </c>
      <c r="B3715" s="137" t="s">
        <v>10</v>
      </c>
      <c r="C3715" s="137" t="s">
        <v>186</v>
      </c>
      <c r="D3715" s="137" t="s">
        <v>384</v>
      </c>
      <c r="E3715" s="137">
        <v>32962</v>
      </c>
      <c r="F3715" s="137" t="s">
        <v>5</v>
      </c>
      <c r="G3715" s="137" t="s">
        <v>28</v>
      </c>
      <c r="H3715" s="137" t="s">
        <v>368</v>
      </c>
      <c r="I3715" s="137">
        <v>512637472</v>
      </c>
      <c r="J3715" s="137" t="s">
        <v>192</v>
      </c>
      <c r="K3715" s="21">
        <v>46155.636469907404</v>
      </c>
      <c r="L3715" s="21">
        <v>46155.637569444443</v>
      </c>
      <c r="M3715" s="137" t="s">
        <v>353</v>
      </c>
      <c r="N3715" s="137" t="s">
        <v>197</v>
      </c>
      <c r="O3715" s="137" t="s">
        <v>41</v>
      </c>
      <c r="P3715" s="137">
        <v>0</v>
      </c>
      <c r="Q3715" s="137" t="s">
        <v>191</v>
      </c>
      <c r="R3715" s="137" t="s">
        <v>342</v>
      </c>
    </row>
    <row r="3716" spans="1:18" s="137" customFormat="1">
      <c r="A3716" s="137" t="s">
        <v>186</v>
      </c>
      <c r="B3716" s="137" t="s">
        <v>10</v>
      </c>
      <c r="C3716" s="137" t="s">
        <v>186</v>
      </c>
      <c r="D3716" s="137" t="s">
        <v>384</v>
      </c>
      <c r="E3716" s="137">
        <v>32962</v>
      </c>
      <c r="F3716" s="137" t="s">
        <v>5</v>
      </c>
      <c r="G3716" s="137" t="s">
        <v>28</v>
      </c>
      <c r="H3716" s="137" t="s">
        <v>368</v>
      </c>
      <c r="I3716" s="137">
        <v>512637472</v>
      </c>
      <c r="J3716" s="137" t="s">
        <v>192</v>
      </c>
      <c r="K3716" s="21">
        <v>46155.636469907404</v>
      </c>
      <c r="L3716" s="21">
        <v>46155.637569444443</v>
      </c>
      <c r="M3716" s="137" t="s">
        <v>353</v>
      </c>
      <c r="N3716" s="137" t="s">
        <v>330</v>
      </c>
      <c r="O3716" s="137" t="s">
        <v>41</v>
      </c>
      <c r="P3716" s="137">
        <v>0</v>
      </c>
      <c r="Q3716" s="137" t="s">
        <v>191</v>
      </c>
      <c r="R3716" s="137" t="s">
        <v>342</v>
      </c>
    </row>
    <row r="3717" spans="1:18" s="137" customFormat="1">
      <c r="A3717" s="137" t="s">
        <v>186</v>
      </c>
      <c r="B3717" s="137" t="s">
        <v>10</v>
      </c>
      <c r="C3717" s="137" t="s">
        <v>186</v>
      </c>
      <c r="D3717" s="137" t="s">
        <v>384</v>
      </c>
      <c r="E3717" s="137">
        <v>32962</v>
      </c>
      <c r="F3717" s="137" t="s">
        <v>5</v>
      </c>
      <c r="G3717" s="137" t="s">
        <v>28</v>
      </c>
      <c r="H3717" s="137" t="s">
        <v>368</v>
      </c>
      <c r="I3717" s="137">
        <v>512637472</v>
      </c>
      <c r="J3717" s="137" t="s">
        <v>192</v>
      </c>
      <c r="K3717" s="21">
        <v>46155.636469907404</v>
      </c>
      <c r="L3717" s="21">
        <v>46155.637569444443</v>
      </c>
      <c r="M3717" s="137" t="s">
        <v>353</v>
      </c>
      <c r="N3717" s="137" t="s">
        <v>354</v>
      </c>
      <c r="O3717" s="137" t="s">
        <v>39</v>
      </c>
      <c r="P3717" s="137">
        <v>0</v>
      </c>
      <c r="Q3717" s="137" t="s">
        <v>191</v>
      </c>
      <c r="R3717" s="137" t="s">
        <v>342</v>
      </c>
    </row>
    <row r="3718" spans="1:18" s="137" customFormat="1">
      <c r="A3718" s="137" t="s">
        <v>186</v>
      </c>
      <c r="B3718" s="137" t="s">
        <v>10</v>
      </c>
      <c r="C3718" s="137" t="s">
        <v>186</v>
      </c>
      <c r="D3718" s="137" t="s">
        <v>384</v>
      </c>
      <c r="E3718" s="137">
        <v>32962</v>
      </c>
      <c r="F3718" s="137" t="s">
        <v>5</v>
      </c>
      <c r="G3718" s="137" t="s">
        <v>28</v>
      </c>
      <c r="H3718" s="137" t="s">
        <v>368</v>
      </c>
      <c r="I3718" s="137">
        <v>512637472</v>
      </c>
      <c r="J3718" s="137" t="s">
        <v>192</v>
      </c>
      <c r="K3718" s="21">
        <v>46155.636469907404</v>
      </c>
      <c r="L3718" s="21">
        <v>46155.637569444443</v>
      </c>
      <c r="M3718" s="137" t="s">
        <v>353</v>
      </c>
      <c r="N3718" s="137" t="s">
        <v>355</v>
      </c>
      <c r="O3718" s="137" t="s">
        <v>35</v>
      </c>
      <c r="P3718" s="137">
        <v>0</v>
      </c>
      <c r="Q3718" s="137" t="s">
        <v>191</v>
      </c>
      <c r="R3718" s="137" t="s">
        <v>342</v>
      </c>
    </row>
    <row r="3719" spans="1:18" s="137" customFormat="1">
      <c r="A3719" s="137" t="s">
        <v>186</v>
      </c>
      <c r="B3719" s="137" t="s">
        <v>10</v>
      </c>
      <c r="C3719" s="137" t="s">
        <v>186</v>
      </c>
      <c r="D3719" s="137" t="s">
        <v>384</v>
      </c>
      <c r="E3719" s="137">
        <v>32962</v>
      </c>
      <c r="F3719" s="137" t="s">
        <v>5</v>
      </c>
      <c r="G3719" s="137" t="s">
        <v>28</v>
      </c>
      <c r="H3719" s="137" t="s">
        <v>368</v>
      </c>
      <c r="I3719" s="137">
        <v>512637472</v>
      </c>
      <c r="J3719" s="137" t="s">
        <v>192</v>
      </c>
      <c r="K3719" s="21">
        <v>46155.636469907404</v>
      </c>
      <c r="L3719" s="21">
        <v>46155.637569444443</v>
      </c>
      <c r="M3719" s="137" t="s">
        <v>353</v>
      </c>
      <c r="N3719" s="137" t="s">
        <v>356</v>
      </c>
      <c r="O3719" s="137" t="s">
        <v>39</v>
      </c>
      <c r="P3719" s="137">
        <v>0</v>
      </c>
      <c r="Q3719" s="137" t="s">
        <v>191</v>
      </c>
      <c r="R3719" s="137" t="s">
        <v>342</v>
      </c>
    </row>
    <row r="3720" spans="1:18" s="137" customFormat="1">
      <c r="A3720" s="137" t="s">
        <v>186</v>
      </c>
      <c r="B3720" s="137" t="s">
        <v>10</v>
      </c>
      <c r="C3720" s="137" t="s">
        <v>186</v>
      </c>
      <c r="D3720" s="137" t="s">
        <v>384</v>
      </c>
      <c r="E3720" s="137">
        <v>32962</v>
      </c>
      <c r="F3720" s="137" t="s">
        <v>5</v>
      </c>
      <c r="G3720" s="137" t="s">
        <v>28</v>
      </c>
      <c r="H3720" s="137" t="s">
        <v>368</v>
      </c>
      <c r="I3720" s="137">
        <v>512637472</v>
      </c>
      <c r="J3720" s="137" t="s">
        <v>192</v>
      </c>
      <c r="K3720" s="21">
        <v>46155.636469907404</v>
      </c>
      <c r="L3720" s="21">
        <v>46155.637569444443</v>
      </c>
      <c r="M3720" s="137" t="s">
        <v>353</v>
      </c>
      <c r="N3720" s="137" t="s">
        <v>357</v>
      </c>
      <c r="O3720" s="137" t="s">
        <v>39</v>
      </c>
      <c r="P3720" s="137">
        <v>0</v>
      </c>
      <c r="Q3720" s="137" t="s">
        <v>191</v>
      </c>
      <c r="R3720" s="137" t="s">
        <v>342</v>
      </c>
    </row>
    <row r="3721" spans="1:18" s="137" customFormat="1">
      <c r="A3721" s="137" t="s">
        <v>186</v>
      </c>
      <c r="B3721" s="137" t="s">
        <v>10</v>
      </c>
      <c r="C3721" s="137" t="s">
        <v>186</v>
      </c>
      <c r="D3721" s="137" t="s">
        <v>384</v>
      </c>
      <c r="E3721" s="137">
        <v>32962</v>
      </c>
      <c r="F3721" s="137" t="s">
        <v>5</v>
      </c>
      <c r="G3721" s="137" t="s">
        <v>28</v>
      </c>
      <c r="H3721" s="137" t="s">
        <v>368</v>
      </c>
      <c r="I3721" s="137">
        <v>512637472</v>
      </c>
      <c r="J3721" s="137" t="s">
        <v>192</v>
      </c>
      <c r="K3721" s="21">
        <v>46155.636469907404</v>
      </c>
      <c r="L3721" s="21">
        <v>46155.637569444443</v>
      </c>
      <c r="M3721" s="137" t="s">
        <v>358</v>
      </c>
      <c r="N3721" s="137" t="s">
        <v>359</v>
      </c>
      <c r="O3721" s="137" t="s">
        <v>39</v>
      </c>
      <c r="P3721" s="137">
        <v>0</v>
      </c>
      <c r="Q3721" s="137" t="s">
        <v>191</v>
      </c>
      <c r="R3721" s="137" t="s">
        <v>342</v>
      </c>
    </row>
    <row r="3722" spans="1:18" s="137" customFormat="1">
      <c r="A3722" s="137" t="s">
        <v>186</v>
      </c>
      <c r="B3722" s="137" t="s">
        <v>10</v>
      </c>
      <c r="C3722" s="137" t="s">
        <v>186</v>
      </c>
      <c r="D3722" s="137" t="s">
        <v>384</v>
      </c>
      <c r="E3722" s="137">
        <v>32962</v>
      </c>
      <c r="F3722" s="137" t="s">
        <v>5</v>
      </c>
      <c r="G3722" s="137" t="s">
        <v>28</v>
      </c>
      <c r="H3722" s="137" t="s">
        <v>368</v>
      </c>
      <c r="I3722" s="137">
        <v>512637472</v>
      </c>
      <c r="J3722" s="137" t="s">
        <v>192</v>
      </c>
      <c r="K3722" s="21">
        <v>46155.636469907404</v>
      </c>
      <c r="L3722" s="21">
        <v>46155.637569444443</v>
      </c>
      <c r="M3722" s="137" t="s">
        <v>358</v>
      </c>
      <c r="N3722" s="137" t="s">
        <v>360</v>
      </c>
      <c r="O3722" s="137" t="s">
        <v>35</v>
      </c>
      <c r="P3722" s="137">
        <v>0</v>
      </c>
      <c r="Q3722" s="137" t="s">
        <v>191</v>
      </c>
      <c r="R3722" s="137" t="s">
        <v>342</v>
      </c>
    </row>
    <row r="3723" spans="1:18" s="137" customFormat="1">
      <c r="A3723" s="137" t="s">
        <v>186</v>
      </c>
      <c r="B3723" s="137" t="s">
        <v>10</v>
      </c>
      <c r="C3723" s="137" t="s">
        <v>186</v>
      </c>
      <c r="D3723" s="137" t="s">
        <v>384</v>
      </c>
      <c r="E3723" s="137">
        <v>32962</v>
      </c>
      <c r="F3723" s="137" t="s">
        <v>5</v>
      </c>
      <c r="G3723" s="137" t="s">
        <v>28</v>
      </c>
      <c r="H3723" s="137" t="s">
        <v>368</v>
      </c>
      <c r="I3723" s="137">
        <v>512637472</v>
      </c>
      <c r="J3723" s="137" t="s">
        <v>192</v>
      </c>
      <c r="K3723" s="21">
        <v>46155.636469907404</v>
      </c>
      <c r="L3723" s="21">
        <v>46155.637569444443</v>
      </c>
      <c r="M3723" s="137" t="s">
        <v>358</v>
      </c>
      <c r="N3723" s="137" t="s">
        <v>361</v>
      </c>
      <c r="O3723" s="137" t="s">
        <v>41</v>
      </c>
      <c r="P3723" s="137">
        <v>0</v>
      </c>
      <c r="Q3723" s="137" t="s">
        <v>191</v>
      </c>
      <c r="R3723" s="137" t="s">
        <v>342</v>
      </c>
    </row>
    <row r="3724" spans="1:18" s="137" customFormat="1">
      <c r="A3724" s="137" t="s">
        <v>186</v>
      </c>
      <c r="B3724" s="137" t="s">
        <v>10</v>
      </c>
      <c r="C3724" s="137" t="s">
        <v>186</v>
      </c>
      <c r="D3724" s="137" t="s">
        <v>384</v>
      </c>
      <c r="E3724" s="137">
        <v>32962</v>
      </c>
      <c r="F3724" s="137" t="s">
        <v>5</v>
      </c>
      <c r="G3724" s="137" t="s">
        <v>28</v>
      </c>
      <c r="H3724" s="137" t="s">
        <v>368</v>
      </c>
      <c r="I3724" s="137">
        <v>512637472</v>
      </c>
      <c r="J3724" s="137" t="s">
        <v>192</v>
      </c>
      <c r="K3724" s="21">
        <v>46155.636469907404</v>
      </c>
      <c r="L3724" s="21">
        <v>46155.637569444443</v>
      </c>
      <c r="M3724" s="137" t="s">
        <v>362</v>
      </c>
      <c r="N3724" s="137" t="s">
        <v>363</v>
      </c>
      <c r="O3724" s="137" t="s">
        <v>37</v>
      </c>
      <c r="P3724" s="137">
        <v>0</v>
      </c>
      <c r="Q3724" s="137" t="s">
        <v>191</v>
      </c>
      <c r="R3724" s="137" t="s">
        <v>342</v>
      </c>
    </row>
    <row r="3725" spans="1:18" s="137" customFormat="1">
      <c r="A3725" s="137" t="s">
        <v>186</v>
      </c>
      <c r="B3725" s="137" t="s">
        <v>10</v>
      </c>
      <c r="C3725" s="137" t="s">
        <v>186</v>
      </c>
      <c r="D3725" s="137" t="s">
        <v>384</v>
      </c>
      <c r="E3725" s="137">
        <v>32962</v>
      </c>
      <c r="F3725" s="137" t="s">
        <v>5</v>
      </c>
      <c r="G3725" s="137" t="s">
        <v>28</v>
      </c>
      <c r="H3725" s="137" t="s">
        <v>368</v>
      </c>
      <c r="I3725" s="137">
        <v>512637472</v>
      </c>
      <c r="J3725" s="137" t="s">
        <v>192</v>
      </c>
      <c r="K3725" s="21">
        <v>46155.636469907404</v>
      </c>
      <c r="L3725" s="21">
        <v>46155.637569444443</v>
      </c>
      <c r="M3725" s="137" t="s">
        <v>364</v>
      </c>
      <c r="N3725" s="137" t="s">
        <v>365</v>
      </c>
      <c r="O3725" s="137" t="s">
        <v>35</v>
      </c>
      <c r="P3725" s="137">
        <v>0</v>
      </c>
      <c r="Q3725" s="137" t="s">
        <v>191</v>
      </c>
      <c r="R3725" s="137" t="s">
        <v>342</v>
      </c>
    </row>
    <row r="3726" spans="1:18" s="137" customFormat="1">
      <c r="A3726" s="137" t="s">
        <v>186</v>
      </c>
      <c r="B3726" s="137" t="s">
        <v>10</v>
      </c>
      <c r="C3726" s="137" t="s">
        <v>186</v>
      </c>
      <c r="D3726" s="137" t="s">
        <v>384</v>
      </c>
      <c r="E3726" s="137">
        <v>32962</v>
      </c>
      <c r="F3726" s="137" t="s">
        <v>5</v>
      </c>
      <c r="G3726" s="137" t="s">
        <v>28</v>
      </c>
      <c r="H3726" s="137" t="s">
        <v>368</v>
      </c>
      <c r="I3726" s="137">
        <v>512637472</v>
      </c>
      <c r="J3726" s="137" t="s">
        <v>192</v>
      </c>
      <c r="K3726" s="21">
        <v>46155.636469907404</v>
      </c>
      <c r="L3726" s="21">
        <v>46155.637569444443</v>
      </c>
      <c r="M3726" s="137" t="s">
        <v>364</v>
      </c>
      <c r="N3726" s="137" t="s">
        <v>366</v>
      </c>
      <c r="O3726" s="137" t="s">
        <v>35</v>
      </c>
      <c r="P3726" s="137">
        <v>0</v>
      </c>
      <c r="Q3726" s="137" t="s">
        <v>191</v>
      </c>
      <c r="R3726" s="137" t="s">
        <v>342</v>
      </c>
    </row>
    <row r="3727" spans="1:18" s="137" customFormat="1">
      <c r="A3727" s="137" t="s">
        <v>186</v>
      </c>
      <c r="B3727" s="137" t="s">
        <v>10</v>
      </c>
      <c r="C3727" s="137" t="s">
        <v>186</v>
      </c>
      <c r="D3727" s="137" t="s">
        <v>384</v>
      </c>
      <c r="E3727" s="137">
        <v>32962</v>
      </c>
      <c r="F3727" s="137" t="s">
        <v>5</v>
      </c>
      <c r="G3727" s="137" t="s">
        <v>28</v>
      </c>
      <c r="H3727" s="137" t="s">
        <v>368</v>
      </c>
      <c r="I3727" s="137">
        <v>512637472</v>
      </c>
      <c r="J3727" s="137" t="s">
        <v>192</v>
      </c>
      <c r="K3727" s="21">
        <v>46155.636469907404</v>
      </c>
      <c r="L3727" s="21">
        <v>46155.637569444443</v>
      </c>
      <c r="M3727" s="137" t="s">
        <v>364</v>
      </c>
      <c r="N3727" s="137" t="s">
        <v>367</v>
      </c>
      <c r="O3727" s="137" t="s">
        <v>41</v>
      </c>
      <c r="P3727" s="137">
        <v>0</v>
      </c>
      <c r="Q3727" s="137" t="s">
        <v>191</v>
      </c>
      <c r="R3727" s="137" t="s">
        <v>342</v>
      </c>
    </row>
    <row r="3728" spans="1:18" s="137" customFormat="1">
      <c r="A3728" s="137" t="s">
        <v>186</v>
      </c>
      <c r="B3728" s="137" t="s">
        <v>10</v>
      </c>
      <c r="C3728" s="137" t="s">
        <v>186</v>
      </c>
      <c r="D3728" s="137" t="s">
        <v>331</v>
      </c>
      <c r="E3728" s="137">
        <v>32462</v>
      </c>
      <c r="F3728" s="137" t="s">
        <v>5</v>
      </c>
      <c r="G3728" s="137" t="s">
        <v>28</v>
      </c>
      <c r="H3728" s="137" t="s">
        <v>368</v>
      </c>
      <c r="I3728" s="137">
        <v>512815780</v>
      </c>
      <c r="J3728" s="137" t="s">
        <v>224</v>
      </c>
      <c r="K3728" s="21">
        <v>46156.456736111111</v>
      </c>
      <c r="L3728" s="21">
        <v>46157.631597222222</v>
      </c>
      <c r="M3728" s="137" t="s">
        <v>287</v>
      </c>
      <c r="N3728" s="137" t="s">
        <v>287</v>
      </c>
      <c r="O3728" s="137" t="s">
        <v>35</v>
      </c>
      <c r="P3728" s="137">
        <v>0</v>
      </c>
      <c r="Q3728" s="137" t="s">
        <v>191</v>
      </c>
      <c r="R3728" s="137" t="s">
        <v>342</v>
      </c>
    </row>
    <row r="3729" spans="1:18" s="137" customFormat="1">
      <c r="A3729" s="137" t="s">
        <v>186</v>
      </c>
      <c r="B3729" s="137" t="s">
        <v>10</v>
      </c>
      <c r="C3729" s="137" t="s">
        <v>186</v>
      </c>
      <c r="D3729" s="137" t="s">
        <v>331</v>
      </c>
      <c r="E3729" s="137">
        <v>32462</v>
      </c>
      <c r="F3729" s="137" t="s">
        <v>5</v>
      </c>
      <c r="G3729" s="137" t="s">
        <v>28</v>
      </c>
      <c r="H3729" s="137" t="s">
        <v>368</v>
      </c>
      <c r="I3729" s="137">
        <v>512815780</v>
      </c>
      <c r="J3729" s="137" t="s">
        <v>224</v>
      </c>
      <c r="K3729" s="21">
        <v>46156.456736111111</v>
      </c>
      <c r="L3729" s="21">
        <v>46157.631597222222</v>
      </c>
      <c r="M3729" s="137" t="s">
        <v>343</v>
      </c>
      <c r="N3729" s="137" t="s">
        <v>288</v>
      </c>
      <c r="O3729" s="137" t="s">
        <v>39</v>
      </c>
      <c r="P3729" s="137">
        <v>0</v>
      </c>
      <c r="Q3729" s="137" t="s">
        <v>191</v>
      </c>
      <c r="R3729" s="137" t="s">
        <v>342</v>
      </c>
    </row>
    <row r="3730" spans="1:18" s="137" customFormat="1">
      <c r="A3730" s="137" t="s">
        <v>186</v>
      </c>
      <c r="B3730" s="137" t="s">
        <v>10</v>
      </c>
      <c r="C3730" s="137" t="s">
        <v>186</v>
      </c>
      <c r="D3730" s="137" t="s">
        <v>331</v>
      </c>
      <c r="E3730" s="137">
        <v>32462</v>
      </c>
      <c r="F3730" s="137" t="s">
        <v>5</v>
      </c>
      <c r="G3730" s="137" t="s">
        <v>28</v>
      </c>
      <c r="H3730" s="137" t="s">
        <v>368</v>
      </c>
      <c r="I3730" s="137">
        <v>512815780</v>
      </c>
      <c r="J3730" s="137" t="s">
        <v>224</v>
      </c>
      <c r="K3730" s="21">
        <v>46156.456736111111</v>
      </c>
      <c r="L3730" s="21">
        <v>46157.631597222222</v>
      </c>
      <c r="M3730" s="137" t="s">
        <v>343</v>
      </c>
      <c r="N3730" s="137" t="s">
        <v>193</v>
      </c>
      <c r="O3730" s="137" t="s">
        <v>35</v>
      </c>
      <c r="P3730" s="137">
        <v>0</v>
      </c>
      <c r="Q3730" s="137" t="s">
        <v>191</v>
      </c>
      <c r="R3730" s="137" t="s">
        <v>342</v>
      </c>
    </row>
    <row r="3731" spans="1:18" s="137" customFormat="1">
      <c r="A3731" s="137" t="s">
        <v>186</v>
      </c>
      <c r="B3731" s="137" t="s">
        <v>10</v>
      </c>
      <c r="C3731" s="137" t="s">
        <v>186</v>
      </c>
      <c r="D3731" s="137" t="s">
        <v>331</v>
      </c>
      <c r="E3731" s="137">
        <v>32462</v>
      </c>
      <c r="F3731" s="137" t="s">
        <v>5</v>
      </c>
      <c r="G3731" s="137" t="s">
        <v>28</v>
      </c>
      <c r="H3731" s="137" t="s">
        <v>368</v>
      </c>
      <c r="I3731" s="137">
        <v>512815780</v>
      </c>
      <c r="J3731" s="137" t="s">
        <v>224</v>
      </c>
      <c r="K3731" s="21">
        <v>46156.456736111111</v>
      </c>
      <c r="L3731" s="21">
        <v>46157.631597222222</v>
      </c>
      <c r="M3731" s="137" t="s">
        <v>344</v>
      </c>
      <c r="N3731" s="137" t="s">
        <v>345</v>
      </c>
      <c r="O3731" s="137" t="s">
        <v>39</v>
      </c>
      <c r="P3731" s="137">
        <v>0</v>
      </c>
      <c r="Q3731" s="137" t="s">
        <v>191</v>
      </c>
      <c r="R3731" s="137" t="s">
        <v>342</v>
      </c>
    </row>
    <row r="3732" spans="1:18" s="137" customFormat="1">
      <c r="A3732" s="137" t="s">
        <v>186</v>
      </c>
      <c r="B3732" s="137" t="s">
        <v>10</v>
      </c>
      <c r="C3732" s="137" t="s">
        <v>186</v>
      </c>
      <c r="D3732" s="137" t="s">
        <v>331</v>
      </c>
      <c r="E3732" s="137">
        <v>32462</v>
      </c>
      <c r="F3732" s="137" t="s">
        <v>5</v>
      </c>
      <c r="G3732" s="137" t="s">
        <v>28</v>
      </c>
      <c r="H3732" s="137" t="s">
        <v>368</v>
      </c>
      <c r="I3732" s="137">
        <v>512815780</v>
      </c>
      <c r="J3732" s="137" t="s">
        <v>224</v>
      </c>
      <c r="K3732" s="21">
        <v>46156.456736111111</v>
      </c>
      <c r="L3732" s="21">
        <v>46157.631597222222</v>
      </c>
      <c r="M3732" s="137" t="s">
        <v>344</v>
      </c>
      <c r="N3732" s="137" t="s">
        <v>346</v>
      </c>
      <c r="O3732" s="137" t="s">
        <v>39</v>
      </c>
      <c r="P3732" s="137">
        <v>0</v>
      </c>
      <c r="Q3732" s="137" t="s">
        <v>191</v>
      </c>
      <c r="R3732" s="137" t="s">
        <v>342</v>
      </c>
    </row>
    <row r="3733" spans="1:18" s="137" customFormat="1">
      <c r="A3733" s="137" t="s">
        <v>186</v>
      </c>
      <c r="B3733" s="137" t="s">
        <v>10</v>
      </c>
      <c r="C3733" s="137" t="s">
        <v>186</v>
      </c>
      <c r="D3733" s="137" t="s">
        <v>331</v>
      </c>
      <c r="E3733" s="137">
        <v>32462</v>
      </c>
      <c r="F3733" s="137" t="s">
        <v>5</v>
      </c>
      <c r="G3733" s="137" t="s">
        <v>28</v>
      </c>
      <c r="H3733" s="137" t="s">
        <v>368</v>
      </c>
      <c r="I3733" s="137">
        <v>512815780</v>
      </c>
      <c r="J3733" s="137" t="s">
        <v>224</v>
      </c>
      <c r="K3733" s="21">
        <v>46156.456736111111</v>
      </c>
      <c r="L3733" s="21">
        <v>46157.631597222222</v>
      </c>
      <c r="M3733" s="137" t="s">
        <v>347</v>
      </c>
      <c r="N3733" s="137" t="s">
        <v>348</v>
      </c>
      <c r="O3733" s="137" t="s">
        <v>41</v>
      </c>
      <c r="P3733" s="137">
        <v>0</v>
      </c>
      <c r="Q3733" s="137" t="s">
        <v>191</v>
      </c>
      <c r="R3733" s="137" t="s">
        <v>342</v>
      </c>
    </row>
    <row r="3734" spans="1:18" s="137" customFormat="1">
      <c r="A3734" s="137" t="s">
        <v>186</v>
      </c>
      <c r="B3734" s="137" t="s">
        <v>10</v>
      </c>
      <c r="C3734" s="137" t="s">
        <v>186</v>
      </c>
      <c r="D3734" s="137" t="s">
        <v>331</v>
      </c>
      <c r="E3734" s="137">
        <v>32462</v>
      </c>
      <c r="F3734" s="137" t="s">
        <v>5</v>
      </c>
      <c r="G3734" s="137" t="s">
        <v>28</v>
      </c>
      <c r="H3734" s="137" t="s">
        <v>368</v>
      </c>
      <c r="I3734" s="137">
        <v>512815780</v>
      </c>
      <c r="J3734" s="137" t="s">
        <v>224</v>
      </c>
      <c r="K3734" s="21">
        <v>46156.456736111111</v>
      </c>
      <c r="L3734" s="21">
        <v>46157.631597222222</v>
      </c>
      <c r="M3734" s="137" t="s">
        <v>347</v>
      </c>
      <c r="N3734" s="137" t="s">
        <v>349</v>
      </c>
      <c r="O3734" s="137" t="s">
        <v>39</v>
      </c>
      <c r="P3734" s="137">
        <v>0</v>
      </c>
      <c r="Q3734" s="137" t="s">
        <v>191</v>
      </c>
      <c r="R3734" s="137" t="s">
        <v>342</v>
      </c>
    </row>
    <row r="3735" spans="1:18" s="137" customFormat="1">
      <c r="A3735" s="137" t="s">
        <v>186</v>
      </c>
      <c r="B3735" s="137" t="s">
        <v>10</v>
      </c>
      <c r="C3735" s="137" t="s">
        <v>186</v>
      </c>
      <c r="D3735" s="137" t="s">
        <v>331</v>
      </c>
      <c r="E3735" s="137">
        <v>32462</v>
      </c>
      <c r="F3735" s="137" t="s">
        <v>5</v>
      </c>
      <c r="G3735" s="137" t="s">
        <v>28</v>
      </c>
      <c r="H3735" s="137" t="s">
        <v>368</v>
      </c>
      <c r="I3735" s="137">
        <v>512815780</v>
      </c>
      <c r="J3735" s="137" t="s">
        <v>224</v>
      </c>
      <c r="K3735" s="21">
        <v>46156.456736111111</v>
      </c>
      <c r="L3735" s="21">
        <v>46157.631597222222</v>
      </c>
      <c r="M3735" s="137" t="s">
        <v>347</v>
      </c>
      <c r="N3735" s="137" t="s">
        <v>329</v>
      </c>
      <c r="O3735" s="137" t="s">
        <v>35</v>
      </c>
      <c r="P3735" s="137">
        <v>0</v>
      </c>
      <c r="Q3735" s="137" t="s">
        <v>191</v>
      </c>
      <c r="R3735" s="137" t="s">
        <v>342</v>
      </c>
    </row>
    <row r="3736" spans="1:18" s="137" customFormat="1">
      <c r="A3736" s="137" t="s">
        <v>186</v>
      </c>
      <c r="B3736" s="137" t="s">
        <v>10</v>
      </c>
      <c r="C3736" s="137" t="s">
        <v>186</v>
      </c>
      <c r="D3736" s="137" t="s">
        <v>331</v>
      </c>
      <c r="E3736" s="137">
        <v>32462</v>
      </c>
      <c r="F3736" s="137" t="s">
        <v>5</v>
      </c>
      <c r="G3736" s="137" t="s">
        <v>28</v>
      </c>
      <c r="H3736" s="137" t="s">
        <v>368</v>
      </c>
      <c r="I3736" s="137">
        <v>512815780</v>
      </c>
      <c r="J3736" s="137" t="s">
        <v>224</v>
      </c>
      <c r="K3736" s="21">
        <v>46156.456736111111</v>
      </c>
      <c r="L3736" s="21">
        <v>46157.631597222222</v>
      </c>
      <c r="M3736" s="137" t="s">
        <v>347</v>
      </c>
      <c r="N3736" s="137" t="s">
        <v>194</v>
      </c>
      <c r="O3736" s="137" t="s">
        <v>41</v>
      </c>
      <c r="P3736" s="137">
        <v>0</v>
      </c>
      <c r="Q3736" s="137" t="s">
        <v>191</v>
      </c>
      <c r="R3736" s="137" t="s">
        <v>342</v>
      </c>
    </row>
    <row r="3737" spans="1:18" s="137" customFormat="1">
      <c r="A3737" s="137" t="s">
        <v>186</v>
      </c>
      <c r="B3737" s="137" t="s">
        <v>10</v>
      </c>
      <c r="C3737" s="137" t="s">
        <v>186</v>
      </c>
      <c r="D3737" s="137" t="s">
        <v>331</v>
      </c>
      <c r="E3737" s="137">
        <v>32462</v>
      </c>
      <c r="F3737" s="137" t="s">
        <v>5</v>
      </c>
      <c r="G3737" s="137" t="s">
        <v>28</v>
      </c>
      <c r="H3737" s="137" t="s">
        <v>368</v>
      </c>
      <c r="I3737" s="137">
        <v>512815780</v>
      </c>
      <c r="J3737" s="137" t="s">
        <v>224</v>
      </c>
      <c r="K3737" s="21">
        <v>46156.456736111111</v>
      </c>
      <c r="L3737" s="21">
        <v>46157.631597222222</v>
      </c>
      <c r="M3737" s="137" t="s">
        <v>347</v>
      </c>
      <c r="N3737" s="137" t="s">
        <v>350</v>
      </c>
      <c r="O3737" s="137" t="s">
        <v>39</v>
      </c>
      <c r="P3737" s="137">
        <v>0</v>
      </c>
      <c r="Q3737" s="137" t="s">
        <v>191</v>
      </c>
      <c r="R3737" s="137" t="s">
        <v>342</v>
      </c>
    </row>
    <row r="3738" spans="1:18" s="137" customFormat="1">
      <c r="A3738" s="137" t="s">
        <v>186</v>
      </c>
      <c r="B3738" s="137" t="s">
        <v>10</v>
      </c>
      <c r="C3738" s="137" t="s">
        <v>186</v>
      </c>
      <c r="D3738" s="137" t="s">
        <v>331</v>
      </c>
      <c r="E3738" s="137">
        <v>32462</v>
      </c>
      <c r="F3738" s="137" t="s">
        <v>5</v>
      </c>
      <c r="G3738" s="137" t="s">
        <v>28</v>
      </c>
      <c r="H3738" s="137" t="s">
        <v>368</v>
      </c>
      <c r="I3738" s="137">
        <v>512815780</v>
      </c>
      <c r="J3738" s="137" t="s">
        <v>224</v>
      </c>
      <c r="K3738" s="21">
        <v>46156.456736111111</v>
      </c>
      <c r="L3738" s="21">
        <v>46157.631597222222</v>
      </c>
      <c r="M3738" s="137" t="s">
        <v>347</v>
      </c>
      <c r="N3738" s="137" t="s">
        <v>195</v>
      </c>
      <c r="O3738" s="137" t="s">
        <v>41</v>
      </c>
      <c r="P3738" s="137">
        <v>0</v>
      </c>
      <c r="Q3738" s="137" t="s">
        <v>191</v>
      </c>
      <c r="R3738" s="137" t="s">
        <v>342</v>
      </c>
    </row>
    <row r="3739" spans="1:18" s="137" customFormat="1">
      <c r="A3739" s="137" t="s">
        <v>186</v>
      </c>
      <c r="B3739" s="137" t="s">
        <v>10</v>
      </c>
      <c r="C3739" s="137" t="s">
        <v>186</v>
      </c>
      <c r="D3739" s="137" t="s">
        <v>331</v>
      </c>
      <c r="E3739" s="137">
        <v>32462</v>
      </c>
      <c r="F3739" s="137" t="s">
        <v>5</v>
      </c>
      <c r="G3739" s="137" t="s">
        <v>28</v>
      </c>
      <c r="H3739" s="137" t="s">
        <v>368</v>
      </c>
      <c r="I3739" s="137">
        <v>512815780</v>
      </c>
      <c r="J3739" s="137" t="s">
        <v>224</v>
      </c>
      <c r="K3739" s="21">
        <v>46156.456736111111</v>
      </c>
      <c r="L3739" s="21">
        <v>46157.631597222222</v>
      </c>
      <c r="M3739" s="137" t="s">
        <v>347</v>
      </c>
      <c r="N3739" s="137" t="s">
        <v>351</v>
      </c>
      <c r="O3739" s="137" t="s">
        <v>35</v>
      </c>
      <c r="P3739" s="137">
        <v>0</v>
      </c>
      <c r="Q3739" s="137" t="s">
        <v>191</v>
      </c>
      <c r="R3739" s="137" t="s">
        <v>342</v>
      </c>
    </row>
    <row r="3740" spans="1:18" s="137" customFormat="1">
      <c r="A3740" s="137" t="s">
        <v>186</v>
      </c>
      <c r="B3740" s="137" t="s">
        <v>10</v>
      </c>
      <c r="C3740" s="137" t="s">
        <v>186</v>
      </c>
      <c r="D3740" s="137" t="s">
        <v>331</v>
      </c>
      <c r="E3740" s="137">
        <v>32462</v>
      </c>
      <c r="F3740" s="137" t="s">
        <v>5</v>
      </c>
      <c r="G3740" s="137" t="s">
        <v>28</v>
      </c>
      <c r="H3740" s="137" t="s">
        <v>368</v>
      </c>
      <c r="I3740" s="137">
        <v>512815780</v>
      </c>
      <c r="J3740" s="137" t="s">
        <v>224</v>
      </c>
      <c r="K3740" s="21">
        <v>46156.456736111111</v>
      </c>
      <c r="L3740" s="21">
        <v>46157.631597222222</v>
      </c>
      <c r="M3740" s="137" t="s">
        <v>347</v>
      </c>
      <c r="N3740" s="137" t="s">
        <v>196</v>
      </c>
      <c r="O3740" s="137" t="s">
        <v>41</v>
      </c>
      <c r="P3740" s="137">
        <v>0</v>
      </c>
      <c r="Q3740" s="137" t="s">
        <v>191</v>
      </c>
      <c r="R3740" s="137" t="s">
        <v>342</v>
      </c>
    </row>
    <row r="3741" spans="1:18" s="137" customFormat="1">
      <c r="A3741" s="137" t="s">
        <v>186</v>
      </c>
      <c r="B3741" s="137" t="s">
        <v>10</v>
      </c>
      <c r="C3741" s="137" t="s">
        <v>186</v>
      </c>
      <c r="D3741" s="137" t="s">
        <v>331</v>
      </c>
      <c r="E3741" s="137">
        <v>32462</v>
      </c>
      <c r="F3741" s="137" t="s">
        <v>5</v>
      </c>
      <c r="G3741" s="137" t="s">
        <v>28</v>
      </c>
      <c r="H3741" s="137" t="s">
        <v>368</v>
      </c>
      <c r="I3741" s="137">
        <v>512815780</v>
      </c>
      <c r="J3741" s="137" t="s">
        <v>224</v>
      </c>
      <c r="K3741" s="21">
        <v>46156.456736111111</v>
      </c>
      <c r="L3741" s="21">
        <v>46157.631597222222</v>
      </c>
      <c r="M3741" s="137" t="s">
        <v>352</v>
      </c>
      <c r="N3741" s="137" t="s">
        <v>352</v>
      </c>
      <c r="O3741" s="137" t="s">
        <v>35</v>
      </c>
      <c r="P3741" s="137">
        <v>0</v>
      </c>
      <c r="Q3741" s="137" t="s">
        <v>191</v>
      </c>
      <c r="R3741" s="137" t="s">
        <v>342</v>
      </c>
    </row>
    <row r="3742" spans="1:18" s="137" customFormat="1">
      <c r="A3742" s="137" t="s">
        <v>186</v>
      </c>
      <c r="B3742" s="137" t="s">
        <v>10</v>
      </c>
      <c r="C3742" s="137" t="s">
        <v>186</v>
      </c>
      <c r="D3742" s="137" t="s">
        <v>331</v>
      </c>
      <c r="E3742" s="137">
        <v>32462</v>
      </c>
      <c r="F3742" s="137" t="s">
        <v>5</v>
      </c>
      <c r="G3742" s="137" t="s">
        <v>28</v>
      </c>
      <c r="H3742" s="137" t="s">
        <v>368</v>
      </c>
      <c r="I3742" s="137">
        <v>512815780</v>
      </c>
      <c r="J3742" s="137" t="s">
        <v>224</v>
      </c>
      <c r="K3742" s="21">
        <v>46156.456736111111</v>
      </c>
      <c r="L3742" s="21">
        <v>46157.631597222222</v>
      </c>
      <c r="M3742" s="137" t="s">
        <v>353</v>
      </c>
      <c r="N3742" s="137" t="s">
        <v>197</v>
      </c>
      <c r="O3742" s="137" t="s">
        <v>41</v>
      </c>
      <c r="P3742" s="137">
        <v>0</v>
      </c>
      <c r="Q3742" s="137" t="s">
        <v>191</v>
      </c>
      <c r="R3742" s="137" t="s">
        <v>342</v>
      </c>
    </row>
    <row r="3743" spans="1:18" s="137" customFormat="1">
      <c r="A3743" s="137" t="s">
        <v>186</v>
      </c>
      <c r="B3743" s="137" t="s">
        <v>10</v>
      </c>
      <c r="C3743" s="137" t="s">
        <v>186</v>
      </c>
      <c r="D3743" s="137" t="s">
        <v>331</v>
      </c>
      <c r="E3743" s="137">
        <v>32462</v>
      </c>
      <c r="F3743" s="137" t="s">
        <v>5</v>
      </c>
      <c r="G3743" s="137" t="s">
        <v>28</v>
      </c>
      <c r="H3743" s="137" t="s">
        <v>368</v>
      </c>
      <c r="I3743" s="137">
        <v>512815780</v>
      </c>
      <c r="J3743" s="137" t="s">
        <v>224</v>
      </c>
      <c r="K3743" s="21">
        <v>46156.456736111111</v>
      </c>
      <c r="L3743" s="21">
        <v>46157.631597222222</v>
      </c>
      <c r="M3743" s="137" t="s">
        <v>353</v>
      </c>
      <c r="N3743" s="137" t="s">
        <v>330</v>
      </c>
      <c r="O3743" s="137" t="s">
        <v>41</v>
      </c>
      <c r="P3743" s="137">
        <v>0</v>
      </c>
      <c r="Q3743" s="137" t="s">
        <v>191</v>
      </c>
      <c r="R3743" s="137" t="s">
        <v>342</v>
      </c>
    </row>
    <row r="3744" spans="1:18" s="137" customFormat="1">
      <c r="A3744" s="137" t="s">
        <v>186</v>
      </c>
      <c r="B3744" s="137" t="s">
        <v>10</v>
      </c>
      <c r="C3744" s="137" t="s">
        <v>186</v>
      </c>
      <c r="D3744" s="137" t="s">
        <v>331</v>
      </c>
      <c r="E3744" s="137">
        <v>32462</v>
      </c>
      <c r="F3744" s="137" t="s">
        <v>5</v>
      </c>
      <c r="G3744" s="137" t="s">
        <v>28</v>
      </c>
      <c r="H3744" s="137" t="s">
        <v>368</v>
      </c>
      <c r="I3744" s="137">
        <v>512815780</v>
      </c>
      <c r="J3744" s="137" t="s">
        <v>224</v>
      </c>
      <c r="K3744" s="21">
        <v>46156.456736111111</v>
      </c>
      <c r="L3744" s="21">
        <v>46157.631597222222</v>
      </c>
      <c r="M3744" s="137" t="s">
        <v>353</v>
      </c>
      <c r="N3744" s="137" t="s">
        <v>354</v>
      </c>
      <c r="O3744" s="137" t="s">
        <v>39</v>
      </c>
      <c r="P3744" s="137">
        <v>0</v>
      </c>
      <c r="Q3744" s="137" t="s">
        <v>191</v>
      </c>
      <c r="R3744" s="137" t="s">
        <v>342</v>
      </c>
    </row>
    <row r="3745" spans="1:18" s="137" customFormat="1">
      <c r="A3745" s="137" t="s">
        <v>186</v>
      </c>
      <c r="B3745" s="137" t="s">
        <v>10</v>
      </c>
      <c r="C3745" s="137" t="s">
        <v>186</v>
      </c>
      <c r="D3745" s="137" t="s">
        <v>331</v>
      </c>
      <c r="E3745" s="137">
        <v>32462</v>
      </c>
      <c r="F3745" s="137" t="s">
        <v>5</v>
      </c>
      <c r="G3745" s="137" t="s">
        <v>28</v>
      </c>
      <c r="H3745" s="137" t="s">
        <v>368</v>
      </c>
      <c r="I3745" s="137">
        <v>512815780</v>
      </c>
      <c r="J3745" s="137" t="s">
        <v>224</v>
      </c>
      <c r="K3745" s="21">
        <v>46156.456736111111</v>
      </c>
      <c r="L3745" s="21">
        <v>46157.631597222222</v>
      </c>
      <c r="M3745" s="137" t="s">
        <v>353</v>
      </c>
      <c r="N3745" s="137" t="s">
        <v>355</v>
      </c>
      <c r="O3745" s="137" t="s">
        <v>35</v>
      </c>
      <c r="P3745" s="137">
        <v>0</v>
      </c>
      <c r="Q3745" s="137" t="s">
        <v>191</v>
      </c>
      <c r="R3745" s="137" t="s">
        <v>342</v>
      </c>
    </row>
    <row r="3746" spans="1:18" s="137" customFormat="1">
      <c r="A3746" s="137" t="s">
        <v>186</v>
      </c>
      <c r="B3746" s="137" t="s">
        <v>10</v>
      </c>
      <c r="C3746" s="137" t="s">
        <v>186</v>
      </c>
      <c r="D3746" s="137" t="s">
        <v>331</v>
      </c>
      <c r="E3746" s="137">
        <v>32462</v>
      </c>
      <c r="F3746" s="137" t="s">
        <v>5</v>
      </c>
      <c r="G3746" s="137" t="s">
        <v>28</v>
      </c>
      <c r="H3746" s="137" t="s">
        <v>368</v>
      </c>
      <c r="I3746" s="137">
        <v>512815780</v>
      </c>
      <c r="J3746" s="137" t="s">
        <v>224</v>
      </c>
      <c r="K3746" s="21">
        <v>46156.456736111111</v>
      </c>
      <c r="L3746" s="21">
        <v>46157.631597222222</v>
      </c>
      <c r="M3746" s="137" t="s">
        <v>353</v>
      </c>
      <c r="N3746" s="137" t="s">
        <v>356</v>
      </c>
      <c r="O3746" s="137" t="s">
        <v>39</v>
      </c>
      <c r="P3746" s="137">
        <v>0</v>
      </c>
      <c r="Q3746" s="137" t="s">
        <v>191</v>
      </c>
      <c r="R3746" s="137" t="s">
        <v>342</v>
      </c>
    </row>
    <row r="3747" spans="1:18" s="137" customFormat="1">
      <c r="A3747" s="137" t="s">
        <v>186</v>
      </c>
      <c r="B3747" s="137" t="s">
        <v>10</v>
      </c>
      <c r="C3747" s="137" t="s">
        <v>186</v>
      </c>
      <c r="D3747" s="137" t="s">
        <v>331</v>
      </c>
      <c r="E3747" s="137">
        <v>32462</v>
      </c>
      <c r="F3747" s="137" t="s">
        <v>5</v>
      </c>
      <c r="G3747" s="137" t="s">
        <v>28</v>
      </c>
      <c r="H3747" s="137" t="s">
        <v>368</v>
      </c>
      <c r="I3747" s="137">
        <v>512815780</v>
      </c>
      <c r="J3747" s="137" t="s">
        <v>224</v>
      </c>
      <c r="K3747" s="21">
        <v>46156.456736111111</v>
      </c>
      <c r="L3747" s="21">
        <v>46157.631597222222</v>
      </c>
      <c r="M3747" s="137" t="s">
        <v>353</v>
      </c>
      <c r="N3747" s="137" t="s">
        <v>357</v>
      </c>
      <c r="O3747" s="137" t="s">
        <v>39</v>
      </c>
      <c r="P3747" s="137">
        <v>0</v>
      </c>
      <c r="Q3747" s="137" t="s">
        <v>191</v>
      </c>
      <c r="R3747" s="137" t="s">
        <v>342</v>
      </c>
    </row>
    <row r="3748" spans="1:18" s="137" customFormat="1">
      <c r="A3748" s="137" t="s">
        <v>186</v>
      </c>
      <c r="B3748" s="137" t="s">
        <v>10</v>
      </c>
      <c r="C3748" s="137" t="s">
        <v>186</v>
      </c>
      <c r="D3748" s="137" t="s">
        <v>331</v>
      </c>
      <c r="E3748" s="137">
        <v>32462</v>
      </c>
      <c r="F3748" s="137" t="s">
        <v>5</v>
      </c>
      <c r="G3748" s="137" t="s">
        <v>28</v>
      </c>
      <c r="H3748" s="137" t="s">
        <v>368</v>
      </c>
      <c r="I3748" s="137">
        <v>512815780</v>
      </c>
      <c r="J3748" s="137" t="s">
        <v>224</v>
      </c>
      <c r="K3748" s="21">
        <v>46156.456736111111</v>
      </c>
      <c r="L3748" s="21">
        <v>46157.631597222222</v>
      </c>
      <c r="M3748" s="137" t="s">
        <v>358</v>
      </c>
      <c r="N3748" s="137" t="s">
        <v>359</v>
      </c>
      <c r="O3748" s="137" t="s">
        <v>39</v>
      </c>
      <c r="P3748" s="137">
        <v>0</v>
      </c>
      <c r="Q3748" s="137" t="s">
        <v>191</v>
      </c>
      <c r="R3748" s="137" t="s">
        <v>342</v>
      </c>
    </row>
    <row r="3749" spans="1:18" s="137" customFormat="1">
      <c r="A3749" s="137" t="s">
        <v>186</v>
      </c>
      <c r="B3749" s="137" t="s">
        <v>10</v>
      </c>
      <c r="C3749" s="137" t="s">
        <v>186</v>
      </c>
      <c r="D3749" s="137" t="s">
        <v>331</v>
      </c>
      <c r="E3749" s="137">
        <v>32462</v>
      </c>
      <c r="F3749" s="137" t="s">
        <v>5</v>
      </c>
      <c r="G3749" s="137" t="s">
        <v>28</v>
      </c>
      <c r="H3749" s="137" t="s">
        <v>368</v>
      </c>
      <c r="I3749" s="137">
        <v>512815780</v>
      </c>
      <c r="J3749" s="137" t="s">
        <v>224</v>
      </c>
      <c r="K3749" s="21">
        <v>46156.456736111111</v>
      </c>
      <c r="L3749" s="21">
        <v>46157.631597222222</v>
      </c>
      <c r="M3749" s="137" t="s">
        <v>358</v>
      </c>
      <c r="N3749" s="137" t="s">
        <v>360</v>
      </c>
      <c r="O3749" s="137" t="s">
        <v>35</v>
      </c>
      <c r="P3749" s="137">
        <v>0</v>
      </c>
      <c r="Q3749" s="137" t="s">
        <v>191</v>
      </c>
      <c r="R3749" s="137" t="s">
        <v>342</v>
      </c>
    </row>
    <row r="3750" spans="1:18" s="137" customFormat="1">
      <c r="A3750" s="137" t="s">
        <v>186</v>
      </c>
      <c r="B3750" s="137" t="s">
        <v>10</v>
      </c>
      <c r="C3750" s="137" t="s">
        <v>186</v>
      </c>
      <c r="D3750" s="137" t="s">
        <v>331</v>
      </c>
      <c r="E3750" s="137">
        <v>32462</v>
      </c>
      <c r="F3750" s="137" t="s">
        <v>5</v>
      </c>
      <c r="G3750" s="137" t="s">
        <v>28</v>
      </c>
      <c r="H3750" s="137" t="s">
        <v>368</v>
      </c>
      <c r="I3750" s="137">
        <v>512815780</v>
      </c>
      <c r="J3750" s="137" t="s">
        <v>224</v>
      </c>
      <c r="K3750" s="21">
        <v>46156.456736111111</v>
      </c>
      <c r="L3750" s="21">
        <v>46157.631597222222</v>
      </c>
      <c r="M3750" s="137" t="s">
        <v>358</v>
      </c>
      <c r="N3750" s="137" t="s">
        <v>361</v>
      </c>
      <c r="O3750" s="137" t="s">
        <v>41</v>
      </c>
      <c r="P3750" s="137">
        <v>0</v>
      </c>
      <c r="Q3750" s="137" t="s">
        <v>191</v>
      </c>
      <c r="R3750" s="137" t="s">
        <v>342</v>
      </c>
    </row>
    <row r="3751" spans="1:18" s="137" customFormat="1">
      <c r="A3751" s="137" t="s">
        <v>186</v>
      </c>
      <c r="B3751" s="137" t="s">
        <v>10</v>
      </c>
      <c r="C3751" s="137" t="s">
        <v>186</v>
      </c>
      <c r="D3751" s="137" t="s">
        <v>331</v>
      </c>
      <c r="E3751" s="137">
        <v>32462</v>
      </c>
      <c r="F3751" s="137" t="s">
        <v>5</v>
      </c>
      <c r="G3751" s="137" t="s">
        <v>28</v>
      </c>
      <c r="H3751" s="137" t="s">
        <v>368</v>
      </c>
      <c r="I3751" s="137">
        <v>512815780</v>
      </c>
      <c r="J3751" s="137" t="s">
        <v>224</v>
      </c>
      <c r="K3751" s="21">
        <v>46156.456736111111</v>
      </c>
      <c r="L3751" s="21">
        <v>46157.631597222222</v>
      </c>
      <c r="M3751" s="137" t="s">
        <v>362</v>
      </c>
      <c r="N3751" s="137" t="s">
        <v>363</v>
      </c>
      <c r="O3751" s="137" t="s">
        <v>37</v>
      </c>
      <c r="P3751" s="137">
        <v>0</v>
      </c>
      <c r="Q3751" s="137" t="s">
        <v>191</v>
      </c>
      <c r="R3751" s="137" t="s">
        <v>342</v>
      </c>
    </row>
    <row r="3752" spans="1:18" s="137" customFormat="1">
      <c r="A3752" s="137" t="s">
        <v>186</v>
      </c>
      <c r="B3752" s="137" t="s">
        <v>10</v>
      </c>
      <c r="C3752" s="137" t="s">
        <v>186</v>
      </c>
      <c r="D3752" s="137" t="s">
        <v>331</v>
      </c>
      <c r="E3752" s="137">
        <v>32462</v>
      </c>
      <c r="F3752" s="137" t="s">
        <v>5</v>
      </c>
      <c r="G3752" s="137" t="s">
        <v>28</v>
      </c>
      <c r="H3752" s="137" t="s">
        <v>368</v>
      </c>
      <c r="I3752" s="137">
        <v>512815780</v>
      </c>
      <c r="J3752" s="137" t="s">
        <v>224</v>
      </c>
      <c r="K3752" s="21">
        <v>46156.456736111111</v>
      </c>
      <c r="L3752" s="21">
        <v>46157.631597222222</v>
      </c>
      <c r="M3752" s="137" t="s">
        <v>364</v>
      </c>
      <c r="N3752" s="137" t="s">
        <v>365</v>
      </c>
      <c r="O3752" s="137" t="s">
        <v>35</v>
      </c>
      <c r="P3752" s="137">
        <v>0</v>
      </c>
      <c r="Q3752" s="137" t="s">
        <v>191</v>
      </c>
      <c r="R3752" s="137" t="s">
        <v>342</v>
      </c>
    </row>
    <row r="3753" spans="1:18" s="137" customFormat="1">
      <c r="A3753" s="137" t="s">
        <v>186</v>
      </c>
      <c r="B3753" s="137" t="s">
        <v>10</v>
      </c>
      <c r="C3753" s="137" t="s">
        <v>186</v>
      </c>
      <c r="D3753" s="137" t="s">
        <v>331</v>
      </c>
      <c r="E3753" s="137">
        <v>32462</v>
      </c>
      <c r="F3753" s="137" t="s">
        <v>5</v>
      </c>
      <c r="G3753" s="137" t="s">
        <v>28</v>
      </c>
      <c r="H3753" s="137" t="s">
        <v>368</v>
      </c>
      <c r="I3753" s="137">
        <v>512815780</v>
      </c>
      <c r="J3753" s="137" t="s">
        <v>224</v>
      </c>
      <c r="K3753" s="21">
        <v>46156.456736111111</v>
      </c>
      <c r="L3753" s="21">
        <v>46157.631597222222</v>
      </c>
      <c r="M3753" s="137" t="s">
        <v>364</v>
      </c>
      <c r="N3753" s="137" t="s">
        <v>366</v>
      </c>
      <c r="O3753" s="137" t="s">
        <v>35</v>
      </c>
      <c r="P3753" s="137">
        <v>0</v>
      </c>
      <c r="Q3753" s="137" t="s">
        <v>191</v>
      </c>
      <c r="R3753" s="137" t="s">
        <v>342</v>
      </c>
    </row>
    <row r="3754" spans="1:18" s="137" customFormat="1">
      <c r="A3754" s="137" t="s">
        <v>186</v>
      </c>
      <c r="B3754" s="137" t="s">
        <v>10</v>
      </c>
      <c r="C3754" s="137" t="s">
        <v>186</v>
      </c>
      <c r="D3754" s="137" t="s">
        <v>331</v>
      </c>
      <c r="E3754" s="137">
        <v>32462</v>
      </c>
      <c r="F3754" s="137" t="s">
        <v>5</v>
      </c>
      <c r="G3754" s="137" t="s">
        <v>28</v>
      </c>
      <c r="H3754" s="137" t="s">
        <v>368</v>
      </c>
      <c r="I3754" s="137">
        <v>512815780</v>
      </c>
      <c r="J3754" s="137" t="s">
        <v>224</v>
      </c>
      <c r="K3754" s="21">
        <v>46156.456736111111</v>
      </c>
      <c r="L3754" s="21">
        <v>46157.631597222222</v>
      </c>
      <c r="M3754" s="137" t="s">
        <v>364</v>
      </c>
      <c r="N3754" s="137" t="s">
        <v>367</v>
      </c>
      <c r="O3754" s="137" t="s">
        <v>41</v>
      </c>
      <c r="P3754" s="137">
        <v>0</v>
      </c>
      <c r="Q3754" s="137" t="s">
        <v>191</v>
      </c>
      <c r="R3754" s="137" t="s">
        <v>342</v>
      </c>
    </row>
    <row r="3755" spans="1:18" s="137" customFormat="1">
      <c r="A3755" s="137" t="s">
        <v>186</v>
      </c>
      <c r="B3755" s="137" t="s">
        <v>10</v>
      </c>
      <c r="C3755" s="137" t="s">
        <v>186</v>
      </c>
      <c r="D3755" s="137" t="s">
        <v>300</v>
      </c>
      <c r="E3755" s="137">
        <v>33271</v>
      </c>
      <c r="F3755" s="137" t="s">
        <v>5</v>
      </c>
      <c r="G3755" s="137" t="s">
        <v>28</v>
      </c>
      <c r="H3755" s="137" t="s">
        <v>368</v>
      </c>
      <c r="I3755" s="137">
        <v>512817954</v>
      </c>
      <c r="J3755" s="137" t="s">
        <v>224</v>
      </c>
      <c r="K3755" s="21">
        <v>46156.627986111111</v>
      </c>
      <c r="L3755" s="21">
        <v>46157.650578703702</v>
      </c>
      <c r="M3755" s="137" t="s">
        <v>287</v>
      </c>
      <c r="N3755" s="137" t="s">
        <v>287</v>
      </c>
      <c r="O3755" s="137" t="s">
        <v>35</v>
      </c>
      <c r="P3755" s="137">
        <v>0</v>
      </c>
      <c r="Q3755" s="137" t="s">
        <v>191</v>
      </c>
      <c r="R3755" s="137" t="s">
        <v>342</v>
      </c>
    </row>
    <row r="3756" spans="1:18" s="137" customFormat="1">
      <c r="A3756" s="137" t="s">
        <v>186</v>
      </c>
      <c r="B3756" s="137" t="s">
        <v>10</v>
      </c>
      <c r="C3756" s="137" t="s">
        <v>186</v>
      </c>
      <c r="D3756" s="137" t="s">
        <v>300</v>
      </c>
      <c r="E3756" s="137">
        <v>33271</v>
      </c>
      <c r="F3756" s="137" t="s">
        <v>5</v>
      </c>
      <c r="G3756" s="137" t="s">
        <v>28</v>
      </c>
      <c r="H3756" s="137" t="s">
        <v>368</v>
      </c>
      <c r="I3756" s="137">
        <v>512817954</v>
      </c>
      <c r="J3756" s="137" t="s">
        <v>224</v>
      </c>
      <c r="K3756" s="21">
        <v>46156.627986111111</v>
      </c>
      <c r="L3756" s="21">
        <v>46157.650578703702</v>
      </c>
      <c r="M3756" s="137" t="s">
        <v>343</v>
      </c>
      <c r="N3756" s="137" t="s">
        <v>288</v>
      </c>
      <c r="O3756" s="137" t="s">
        <v>39</v>
      </c>
      <c r="P3756" s="137">
        <v>0</v>
      </c>
      <c r="Q3756" s="137" t="s">
        <v>191</v>
      </c>
      <c r="R3756" s="137" t="s">
        <v>342</v>
      </c>
    </row>
    <row r="3757" spans="1:18" s="137" customFormat="1">
      <c r="A3757" s="137" t="s">
        <v>186</v>
      </c>
      <c r="B3757" s="137" t="s">
        <v>10</v>
      </c>
      <c r="C3757" s="137" t="s">
        <v>186</v>
      </c>
      <c r="D3757" s="137" t="s">
        <v>300</v>
      </c>
      <c r="E3757" s="137">
        <v>33271</v>
      </c>
      <c r="F3757" s="137" t="s">
        <v>5</v>
      </c>
      <c r="G3757" s="137" t="s">
        <v>28</v>
      </c>
      <c r="H3757" s="137" t="s">
        <v>368</v>
      </c>
      <c r="I3757" s="137">
        <v>512817954</v>
      </c>
      <c r="J3757" s="137" t="s">
        <v>224</v>
      </c>
      <c r="K3757" s="21">
        <v>46156.627986111111</v>
      </c>
      <c r="L3757" s="21">
        <v>46157.650578703702</v>
      </c>
      <c r="M3757" s="137" t="s">
        <v>343</v>
      </c>
      <c r="N3757" s="137" t="s">
        <v>193</v>
      </c>
      <c r="O3757" s="137" t="s">
        <v>35</v>
      </c>
      <c r="P3757" s="137">
        <v>0</v>
      </c>
      <c r="Q3757" s="137" t="s">
        <v>191</v>
      </c>
      <c r="R3757" s="137" t="s">
        <v>342</v>
      </c>
    </row>
    <row r="3758" spans="1:18" s="137" customFormat="1">
      <c r="A3758" s="137" t="s">
        <v>186</v>
      </c>
      <c r="B3758" s="137" t="s">
        <v>10</v>
      </c>
      <c r="C3758" s="137" t="s">
        <v>186</v>
      </c>
      <c r="D3758" s="137" t="s">
        <v>300</v>
      </c>
      <c r="E3758" s="137">
        <v>33271</v>
      </c>
      <c r="F3758" s="137" t="s">
        <v>5</v>
      </c>
      <c r="G3758" s="137" t="s">
        <v>28</v>
      </c>
      <c r="H3758" s="137" t="s">
        <v>368</v>
      </c>
      <c r="I3758" s="137">
        <v>512817954</v>
      </c>
      <c r="J3758" s="137" t="s">
        <v>224</v>
      </c>
      <c r="K3758" s="21">
        <v>46156.627986111111</v>
      </c>
      <c r="L3758" s="21">
        <v>46157.650578703702</v>
      </c>
      <c r="M3758" s="137" t="s">
        <v>344</v>
      </c>
      <c r="N3758" s="137" t="s">
        <v>345</v>
      </c>
      <c r="O3758" s="137" t="s">
        <v>39</v>
      </c>
      <c r="P3758" s="137">
        <v>0</v>
      </c>
      <c r="Q3758" s="137" t="s">
        <v>191</v>
      </c>
      <c r="R3758" s="137" t="s">
        <v>342</v>
      </c>
    </row>
    <row r="3759" spans="1:18" s="137" customFormat="1">
      <c r="A3759" s="137" t="s">
        <v>186</v>
      </c>
      <c r="B3759" s="137" t="s">
        <v>10</v>
      </c>
      <c r="C3759" s="137" t="s">
        <v>186</v>
      </c>
      <c r="D3759" s="137" t="s">
        <v>300</v>
      </c>
      <c r="E3759" s="137">
        <v>33271</v>
      </c>
      <c r="F3759" s="137" t="s">
        <v>5</v>
      </c>
      <c r="G3759" s="137" t="s">
        <v>28</v>
      </c>
      <c r="H3759" s="137" t="s">
        <v>368</v>
      </c>
      <c r="I3759" s="137">
        <v>512817954</v>
      </c>
      <c r="J3759" s="137" t="s">
        <v>224</v>
      </c>
      <c r="K3759" s="21">
        <v>46156.627986111111</v>
      </c>
      <c r="L3759" s="21">
        <v>46157.650578703702</v>
      </c>
      <c r="M3759" s="137" t="s">
        <v>344</v>
      </c>
      <c r="N3759" s="137" t="s">
        <v>346</v>
      </c>
      <c r="O3759" s="137" t="s">
        <v>39</v>
      </c>
      <c r="P3759" s="137">
        <v>0</v>
      </c>
      <c r="Q3759" s="137" t="s">
        <v>191</v>
      </c>
      <c r="R3759" s="137" t="s">
        <v>342</v>
      </c>
    </row>
    <row r="3760" spans="1:18" s="137" customFormat="1">
      <c r="A3760" s="137" t="s">
        <v>186</v>
      </c>
      <c r="B3760" s="137" t="s">
        <v>10</v>
      </c>
      <c r="C3760" s="137" t="s">
        <v>186</v>
      </c>
      <c r="D3760" s="137" t="s">
        <v>300</v>
      </c>
      <c r="E3760" s="137">
        <v>33271</v>
      </c>
      <c r="F3760" s="137" t="s">
        <v>5</v>
      </c>
      <c r="G3760" s="137" t="s">
        <v>28</v>
      </c>
      <c r="H3760" s="137" t="s">
        <v>368</v>
      </c>
      <c r="I3760" s="137">
        <v>512817954</v>
      </c>
      <c r="J3760" s="137" t="s">
        <v>224</v>
      </c>
      <c r="K3760" s="21">
        <v>46156.627986111111</v>
      </c>
      <c r="L3760" s="21">
        <v>46157.650578703702</v>
      </c>
      <c r="M3760" s="137" t="s">
        <v>347</v>
      </c>
      <c r="N3760" s="137" t="s">
        <v>348</v>
      </c>
      <c r="O3760" s="137" t="s">
        <v>41</v>
      </c>
      <c r="P3760" s="137">
        <v>0</v>
      </c>
      <c r="Q3760" s="137" t="s">
        <v>191</v>
      </c>
      <c r="R3760" s="137" t="s">
        <v>342</v>
      </c>
    </row>
    <row r="3761" spans="1:18" s="137" customFormat="1">
      <c r="A3761" s="137" t="s">
        <v>186</v>
      </c>
      <c r="B3761" s="137" t="s">
        <v>10</v>
      </c>
      <c r="C3761" s="137" t="s">
        <v>186</v>
      </c>
      <c r="D3761" s="137" t="s">
        <v>300</v>
      </c>
      <c r="E3761" s="137">
        <v>33271</v>
      </c>
      <c r="F3761" s="137" t="s">
        <v>5</v>
      </c>
      <c r="G3761" s="137" t="s">
        <v>28</v>
      </c>
      <c r="H3761" s="137" t="s">
        <v>368</v>
      </c>
      <c r="I3761" s="137">
        <v>512817954</v>
      </c>
      <c r="J3761" s="137" t="s">
        <v>224</v>
      </c>
      <c r="K3761" s="21">
        <v>46156.627986111111</v>
      </c>
      <c r="L3761" s="21">
        <v>46157.650578703702</v>
      </c>
      <c r="M3761" s="137" t="s">
        <v>347</v>
      </c>
      <c r="N3761" s="137" t="s">
        <v>349</v>
      </c>
      <c r="O3761" s="137" t="s">
        <v>39</v>
      </c>
      <c r="P3761" s="137">
        <v>0</v>
      </c>
      <c r="Q3761" s="137" t="s">
        <v>191</v>
      </c>
      <c r="R3761" s="137" t="s">
        <v>342</v>
      </c>
    </row>
    <row r="3762" spans="1:18" s="137" customFormat="1">
      <c r="A3762" s="137" t="s">
        <v>186</v>
      </c>
      <c r="B3762" s="137" t="s">
        <v>10</v>
      </c>
      <c r="C3762" s="137" t="s">
        <v>186</v>
      </c>
      <c r="D3762" s="137" t="s">
        <v>300</v>
      </c>
      <c r="E3762" s="137">
        <v>33271</v>
      </c>
      <c r="F3762" s="137" t="s">
        <v>5</v>
      </c>
      <c r="G3762" s="137" t="s">
        <v>28</v>
      </c>
      <c r="H3762" s="137" t="s">
        <v>368</v>
      </c>
      <c r="I3762" s="137">
        <v>512817954</v>
      </c>
      <c r="J3762" s="137" t="s">
        <v>224</v>
      </c>
      <c r="K3762" s="21">
        <v>46156.627986111111</v>
      </c>
      <c r="L3762" s="21">
        <v>46157.650578703702</v>
      </c>
      <c r="M3762" s="137" t="s">
        <v>347</v>
      </c>
      <c r="N3762" s="137" t="s">
        <v>329</v>
      </c>
      <c r="O3762" s="137" t="s">
        <v>35</v>
      </c>
      <c r="P3762" s="137">
        <v>0</v>
      </c>
      <c r="Q3762" s="137" t="s">
        <v>191</v>
      </c>
      <c r="R3762" s="137" t="s">
        <v>342</v>
      </c>
    </row>
    <row r="3763" spans="1:18" s="137" customFormat="1">
      <c r="A3763" s="137" t="s">
        <v>186</v>
      </c>
      <c r="B3763" s="137" t="s">
        <v>10</v>
      </c>
      <c r="C3763" s="137" t="s">
        <v>186</v>
      </c>
      <c r="D3763" s="137" t="s">
        <v>300</v>
      </c>
      <c r="E3763" s="137">
        <v>33271</v>
      </c>
      <c r="F3763" s="137" t="s">
        <v>5</v>
      </c>
      <c r="G3763" s="137" t="s">
        <v>28</v>
      </c>
      <c r="H3763" s="137" t="s">
        <v>368</v>
      </c>
      <c r="I3763" s="137">
        <v>512817954</v>
      </c>
      <c r="J3763" s="137" t="s">
        <v>224</v>
      </c>
      <c r="K3763" s="21">
        <v>46156.627986111111</v>
      </c>
      <c r="L3763" s="21">
        <v>46157.650578703702</v>
      </c>
      <c r="M3763" s="137" t="s">
        <v>347</v>
      </c>
      <c r="N3763" s="137" t="s">
        <v>194</v>
      </c>
      <c r="O3763" s="137" t="s">
        <v>41</v>
      </c>
      <c r="P3763" s="137">
        <v>0</v>
      </c>
      <c r="Q3763" s="137" t="s">
        <v>191</v>
      </c>
      <c r="R3763" s="137" t="s">
        <v>342</v>
      </c>
    </row>
    <row r="3764" spans="1:18" s="137" customFormat="1">
      <c r="A3764" s="137" t="s">
        <v>186</v>
      </c>
      <c r="B3764" s="137" t="s">
        <v>10</v>
      </c>
      <c r="C3764" s="137" t="s">
        <v>186</v>
      </c>
      <c r="D3764" s="137" t="s">
        <v>300</v>
      </c>
      <c r="E3764" s="137">
        <v>33271</v>
      </c>
      <c r="F3764" s="137" t="s">
        <v>5</v>
      </c>
      <c r="G3764" s="137" t="s">
        <v>28</v>
      </c>
      <c r="H3764" s="137" t="s">
        <v>368</v>
      </c>
      <c r="I3764" s="137">
        <v>512817954</v>
      </c>
      <c r="J3764" s="137" t="s">
        <v>224</v>
      </c>
      <c r="K3764" s="21">
        <v>46156.627986111111</v>
      </c>
      <c r="L3764" s="21">
        <v>46157.650578703702</v>
      </c>
      <c r="M3764" s="137" t="s">
        <v>347</v>
      </c>
      <c r="N3764" s="137" t="s">
        <v>350</v>
      </c>
      <c r="O3764" s="137" t="s">
        <v>39</v>
      </c>
      <c r="P3764" s="137">
        <v>0</v>
      </c>
      <c r="Q3764" s="137" t="s">
        <v>191</v>
      </c>
      <c r="R3764" s="137" t="s">
        <v>342</v>
      </c>
    </row>
    <row r="3765" spans="1:18" s="137" customFormat="1">
      <c r="A3765" s="137" t="s">
        <v>186</v>
      </c>
      <c r="B3765" s="137" t="s">
        <v>10</v>
      </c>
      <c r="C3765" s="137" t="s">
        <v>186</v>
      </c>
      <c r="D3765" s="137" t="s">
        <v>300</v>
      </c>
      <c r="E3765" s="137">
        <v>33271</v>
      </c>
      <c r="F3765" s="137" t="s">
        <v>5</v>
      </c>
      <c r="G3765" s="137" t="s">
        <v>28</v>
      </c>
      <c r="H3765" s="137" t="s">
        <v>368</v>
      </c>
      <c r="I3765" s="137">
        <v>512817954</v>
      </c>
      <c r="J3765" s="137" t="s">
        <v>224</v>
      </c>
      <c r="K3765" s="21">
        <v>46156.627986111111</v>
      </c>
      <c r="L3765" s="21">
        <v>46157.650578703702</v>
      </c>
      <c r="M3765" s="137" t="s">
        <v>347</v>
      </c>
      <c r="N3765" s="137" t="s">
        <v>195</v>
      </c>
      <c r="O3765" s="137" t="s">
        <v>41</v>
      </c>
      <c r="P3765" s="137">
        <v>0</v>
      </c>
      <c r="Q3765" s="137" t="s">
        <v>191</v>
      </c>
      <c r="R3765" s="137" t="s">
        <v>342</v>
      </c>
    </row>
    <row r="3766" spans="1:18" s="137" customFormat="1">
      <c r="A3766" s="137" t="s">
        <v>186</v>
      </c>
      <c r="B3766" s="137" t="s">
        <v>10</v>
      </c>
      <c r="C3766" s="137" t="s">
        <v>186</v>
      </c>
      <c r="D3766" s="137" t="s">
        <v>300</v>
      </c>
      <c r="E3766" s="137">
        <v>33271</v>
      </c>
      <c r="F3766" s="137" t="s">
        <v>5</v>
      </c>
      <c r="G3766" s="137" t="s">
        <v>28</v>
      </c>
      <c r="H3766" s="137" t="s">
        <v>368</v>
      </c>
      <c r="I3766" s="137">
        <v>512817954</v>
      </c>
      <c r="J3766" s="137" t="s">
        <v>224</v>
      </c>
      <c r="K3766" s="21">
        <v>46156.627986111111</v>
      </c>
      <c r="L3766" s="21">
        <v>46157.650578703702</v>
      </c>
      <c r="M3766" s="137" t="s">
        <v>347</v>
      </c>
      <c r="N3766" s="137" t="s">
        <v>351</v>
      </c>
      <c r="O3766" s="137" t="s">
        <v>35</v>
      </c>
      <c r="P3766" s="137">
        <v>0</v>
      </c>
      <c r="Q3766" s="137" t="s">
        <v>191</v>
      </c>
      <c r="R3766" s="137" t="s">
        <v>342</v>
      </c>
    </row>
    <row r="3767" spans="1:18" s="137" customFormat="1">
      <c r="A3767" s="137" t="s">
        <v>186</v>
      </c>
      <c r="B3767" s="137" t="s">
        <v>10</v>
      </c>
      <c r="C3767" s="137" t="s">
        <v>186</v>
      </c>
      <c r="D3767" s="137" t="s">
        <v>300</v>
      </c>
      <c r="E3767" s="137">
        <v>33271</v>
      </c>
      <c r="F3767" s="137" t="s">
        <v>5</v>
      </c>
      <c r="G3767" s="137" t="s">
        <v>28</v>
      </c>
      <c r="H3767" s="137" t="s">
        <v>368</v>
      </c>
      <c r="I3767" s="137">
        <v>512817954</v>
      </c>
      <c r="J3767" s="137" t="s">
        <v>224</v>
      </c>
      <c r="K3767" s="21">
        <v>46156.627986111111</v>
      </c>
      <c r="L3767" s="21">
        <v>46157.650578703702</v>
      </c>
      <c r="M3767" s="137" t="s">
        <v>347</v>
      </c>
      <c r="N3767" s="137" t="s">
        <v>196</v>
      </c>
      <c r="O3767" s="137" t="s">
        <v>41</v>
      </c>
      <c r="P3767" s="137">
        <v>0</v>
      </c>
      <c r="Q3767" s="137" t="s">
        <v>191</v>
      </c>
      <c r="R3767" s="137" t="s">
        <v>342</v>
      </c>
    </row>
    <row r="3768" spans="1:18" s="137" customFormat="1">
      <c r="A3768" s="137" t="s">
        <v>186</v>
      </c>
      <c r="B3768" s="137" t="s">
        <v>10</v>
      </c>
      <c r="C3768" s="137" t="s">
        <v>186</v>
      </c>
      <c r="D3768" s="137" t="s">
        <v>300</v>
      </c>
      <c r="E3768" s="137">
        <v>33271</v>
      </c>
      <c r="F3768" s="137" t="s">
        <v>5</v>
      </c>
      <c r="G3768" s="137" t="s">
        <v>28</v>
      </c>
      <c r="H3768" s="137" t="s">
        <v>368</v>
      </c>
      <c r="I3768" s="137">
        <v>512817954</v>
      </c>
      <c r="J3768" s="137" t="s">
        <v>224</v>
      </c>
      <c r="K3768" s="21">
        <v>46156.627986111111</v>
      </c>
      <c r="L3768" s="21">
        <v>46157.650578703702</v>
      </c>
      <c r="M3768" s="137" t="s">
        <v>352</v>
      </c>
      <c r="N3768" s="137" t="s">
        <v>352</v>
      </c>
      <c r="O3768" s="137" t="s">
        <v>35</v>
      </c>
      <c r="P3768" s="137">
        <v>0</v>
      </c>
      <c r="Q3768" s="137" t="s">
        <v>191</v>
      </c>
      <c r="R3768" s="137" t="s">
        <v>342</v>
      </c>
    </row>
    <row r="3769" spans="1:18" s="137" customFormat="1">
      <c r="A3769" s="137" t="s">
        <v>186</v>
      </c>
      <c r="B3769" s="137" t="s">
        <v>10</v>
      </c>
      <c r="C3769" s="137" t="s">
        <v>186</v>
      </c>
      <c r="D3769" s="137" t="s">
        <v>300</v>
      </c>
      <c r="E3769" s="137">
        <v>33271</v>
      </c>
      <c r="F3769" s="137" t="s">
        <v>5</v>
      </c>
      <c r="G3769" s="137" t="s">
        <v>28</v>
      </c>
      <c r="H3769" s="137" t="s">
        <v>368</v>
      </c>
      <c r="I3769" s="137">
        <v>512817954</v>
      </c>
      <c r="J3769" s="137" t="s">
        <v>224</v>
      </c>
      <c r="K3769" s="21">
        <v>46156.627986111111</v>
      </c>
      <c r="L3769" s="21">
        <v>46157.650578703702</v>
      </c>
      <c r="M3769" s="137" t="s">
        <v>353</v>
      </c>
      <c r="N3769" s="137" t="s">
        <v>197</v>
      </c>
      <c r="O3769" s="137" t="s">
        <v>41</v>
      </c>
      <c r="P3769" s="137">
        <v>0</v>
      </c>
      <c r="Q3769" s="137" t="s">
        <v>191</v>
      </c>
      <c r="R3769" s="137" t="s">
        <v>342</v>
      </c>
    </row>
    <row r="3770" spans="1:18" s="137" customFormat="1">
      <c r="A3770" s="137" t="s">
        <v>186</v>
      </c>
      <c r="B3770" s="137" t="s">
        <v>10</v>
      </c>
      <c r="C3770" s="137" t="s">
        <v>186</v>
      </c>
      <c r="D3770" s="137" t="s">
        <v>300</v>
      </c>
      <c r="E3770" s="137">
        <v>33271</v>
      </c>
      <c r="F3770" s="137" t="s">
        <v>5</v>
      </c>
      <c r="G3770" s="137" t="s">
        <v>28</v>
      </c>
      <c r="H3770" s="137" t="s">
        <v>368</v>
      </c>
      <c r="I3770" s="137">
        <v>512817954</v>
      </c>
      <c r="J3770" s="137" t="s">
        <v>224</v>
      </c>
      <c r="K3770" s="21">
        <v>46156.627986111111</v>
      </c>
      <c r="L3770" s="21">
        <v>46157.650578703702</v>
      </c>
      <c r="M3770" s="137" t="s">
        <v>353</v>
      </c>
      <c r="N3770" s="137" t="s">
        <v>330</v>
      </c>
      <c r="O3770" s="137" t="s">
        <v>41</v>
      </c>
      <c r="P3770" s="137">
        <v>0</v>
      </c>
      <c r="Q3770" s="137" t="s">
        <v>191</v>
      </c>
      <c r="R3770" s="137" t="s">
        <v>342</v>
      </c>
    </row>
    <row r="3771" spans="1:18" s="137" customFormat="1">
      <c r="A3771" s="137" t="s">
        <v>186</v>
      </c>
      <c r="B3771" s="137" t="s">
        <v>10</v>
      </c>
      <c r="C3771" s="137" t="s">
        <v>186</v>
      </c>
      <c r="D3771" s="137" t="s">
        <v>300</v>
      </c>
      <c r="E3771" s="137">
        <v>33271</v>
      </c>
      <c r="F3771" s="137" t="s">
        <v>5</v>
      </c>
      <c r="G3771" s="137" t="s">
        <v>28</v>
      </c>
      <c r="H3771" s="137" t="s">
        <v>368</v>
      </c>
      <c r="I3771" s="137">
        <v>512817954</v>
      </c>
      <c r="J3771" s="137" t="s">
        <v>224</v>
      </c>
      <c r="K3771" s="21">
        <v>46156.627986111111</v>
      </c>
      <c r="L3771" s="21">
        <v>46157.650578703702</v>
      </c>
      <c r="M3771" s="137" t="s">
        <v>353</v>
      </c>
      <c r="N3771" s="137" t="s">
        <v>354</v>
      </c>
      <c r="O3771" s="137" t="s">
        <v>39</v>
      </c>
      <c r="P3771" s="137">
        <v>0</v>
      </c>
      <c r="Q3771" s="137" t="s">
        <v>191</v>
      </c>
      <c r="R3771" s="137" t="s">
        <v>342</v>
      </c>
    </row>
    <row r="3772" spans="1:18" s="137" customFormat="1">
      <c r="A3772" s="137" t="s">
        <v>186</v>
      </c>
      <c r="B3772" s="137" t="s">
        <v>10</v>
      </c>
      <c r="C3772" s="137" t="s">
        <v>186</v>
      </c>
      <c r="D3772" s="137" t="s">
        <v>300</v>
      </c>
      <c r="E3772" s="137">
        <v>33271</v>
      </c>
      <c r="F3772" s="137" t="s">
        <v>5</v>
      </c>
      <c r="G3772" s="137" t="s">
        <v>28</v>
      </c>
      <c r="H3772" s="137" t="s">
        <v>368</v>
      </c>
      <c r="I3772" s="137">
        <v>512817954</v>
      </c>
      <c r="J3772" s="137" t="s">
        <v>224</v>
      </c>
      <c r="K3772" s="21">
        <v>46156.627986111111</v>
      </c>
      <c r="L3772" s="21">
        <v>46157.650578703702</v>
      </c>
      <c r="M3772" s="137" t="s">
        <v>353</v>
      </c>
      <c r="N3772" s="137" t="s">
        <v>355</v>
      </c>
      <c r="O3772" s="137" t="s">
        <v>35</v>
      </c>
      <c r="P3772" s="137">
        <v>0</v>
      </c>
      <c r="Q3772" s="137" t="s">
        <v>191</v>
      </c>
      <c r="R3772" s="137" t="s">
        <v>342</v>
      </c>
    </row>
    <row r="3773" spans="1:18" s="137" customFormat="1">
      <c r="A3773" s="137" t="s">
        <v>186</v>
      </c>
      <c r="B3773" s="137" t="s">
        <v>10</v>
      </c>
      <c r="C3773" s="137" t="s">
        <v>186</v>
      </c>
      <c r="D3773" s="137" t="s">
        <v>300</v>
      </c>
      <c r="E3773" s="137">
        <v>33271</v>
      </c>
      <c r="F3773" s="137" t="s">
        <v>5</v>
      </c>
      <c r="G3773" s="137" t="s">
        <v>28</v>
      </c>
      <c r="H3773" s="137" t="s">
        <v>368</v>
      </c>
      <c r="I3773" s="137">
        <v>512817954</v>
      </c>
      <c r="J3773" s="137" t="s">
        <v>224</v>
      </c>
      <c r="K3773" s="21">
        <v>46156.627986111111</v>
      </c>
      <c r="L3773" s="21">
        <v>46157.650578703702</v>
      </c>
      <c r="M3773" s="137" t="s">
        <v>353</v>
      </c>
      <c r="N3773" s="137" t="s">
        <v>356</v>
      </c>
      <c r="O3773" s="137" t="s">
        <v>39</v>
      </c>
      <c r="P3773" s="137">
        <v>0</v>
      </c>
      <c r="Q3773" s="137" t="s">
        <v>191</v>
      </c>
      <c r="R3773" s="137" t="s">
        <v>342</v>
      </c>
    </row>
    <row r="3774" spans="1:18" s="137" customFormat="1">
      <c r="A3774" s="137" t="s">
        <v>186</v>
      </c>
      <c r="B3774" s="137" t="s">
        <v>10</v>
      </c>
      <c r="C3774" s="137" t="s">
        <v>186</v>
      </c>
      <c r="D3774" s="137" t="s">
        <v>300</v>
      </c>
      <c r="E3774" s="137">
        <v>33271</v>
      </c>
      <c r="F3774" s="137" t="s">
        <v>5</v>
      </c>
      <c r="G3774" s="137" t="s">
        <v>28</v>
      </c>
      <c r="H3774" s="137" t="s">
        <v>368</v>
      </c>
      <c r="I3774" s="137">
        <v>512817954</v>
      </c>
      <c r="J3774" s="137" t="s">
        <v>224</v>
      </c>
      <c r="K3774" s="21">
        <v>46156.627986111111</v>
      </c>
      <c r="L3774" s="21">
        <v>46157.650578703702</v>
      </c>
      <c r="M3774" s="137" t="s">
        <v>353</v>
      </c>
      <c r="N3774" s="137" t="s">
        <v>357</v>
      </c>
      <c r="O3774" s="137" t="s">
        <v>39</v>
      </c>
      <c r="P3774" s="137">
        <v>0</v>
      </c>
      <c r="Q3774" s="137" t="s">
        <v>191</v>
      </c>
      <c r="R3774" s="137" t="s">
        <v>342</v>
      </c>
    </row>
    <row r="3775" spans="1:18" s="137" customFormat="1">
      <c r="A3775" s="137" t="s">
        <v>186</v>
      </c>
      <c r="B3775" s="137" t="s">
        <v>10</v>
      </c>
      <c r="C3775" s="137" t="s">
        <v>186</v>
      </c>
      <c r="D3775" s="137" t="s">
        <v>300</v>
      </c>
      <c r="E3775" s="137">
        <v>33271</v>
      </c>
      <c r="F3775" s="137" t="s">
        <v>5</v>
      </c>
      <c r="G3775" s="137" t="s">
        <v>28</v>
      </c>
      <c r="H3775" s="137" t="s">
        <v>368</v>
      </c>
      <c r="I3775" s="137">
        <v>512817954</v>
      </c>
      <c r="J3775" s="137" t="s">
        <v>224</v>
      </c>
      <c r="K3775" s="21">
        <v>46156.627986111111</v>
      </c>
      <c r="L3775" s="21">
        <v>46157.650578703702</v>
      </c>
      <c r="M3775" s="137" t="s">
        <v>358</v>
      </c>
      <c r="N3775" s="137" t="s">
        <v>359</v>
      </c>
      <c r="O3775" s="137" t="s">
        <v>39</v>
      </c>
      <c r="P3775" s="137">
        <v>0</v>
      </c>
      <c r="Q3775" s="137" t="s">
        <v>191</v>
      </c>
      <c r="R3775" s="137" t="s">
        <v>342</v>
      </c>
    </row>
    <row r="3776" spans="1:18" s="137" customFormat="1">
      <c r="A3776" s="137" t="s">
        <v>186</v>
      </c>
      <c r="B3776" s="137" t="s">
        <v>10</v>
      </c>
      <c r="C3776" s="137" t="s">
        <v>186</v>
      </c>
      <c r="D3776" s="137" t="s">
        <v>300</v>
      </c>
      <c r="E3776" s="137">
        <v>33271</v>
      </c>
      <c r="F3776" s="137" t="s">
        <v>5</v>
      </c>
      <c r="G3776" s="137" t="s">
        <v>28</v>
      </c>
      <c r="H3776" s="137" t="s">
        <v>368</v>
      </c>
      <c r="I3776" s="137">
        <v>512817954</v>
      </c>
      <c r="J3776" s="137" t="s">
        <v>224</v>
      </c>
      <c r="K3776" s="21">
        <v>46156.627986111111</v>
      </c>
      <c r="L3776" s="21">
        <v>46157.650578703702</v>
      </c>
      <c r="M3776" s="137" t="s">
        <v>358</v>
      </c>
      <c r="N3776" s="137" t="s">
        <v>360</v>
      </c>
      <c r="O3776" s="137" t="s">
        <v>35</v>
      </c>
      <c r="P3776" s="137">
        <v>0</v>
      </c>
      <c r="Q3776" s="137" t="s">
        <v>191</v>
      </c>
      <c r="R3776" s="137" t="s">
        <v>342</v>
      </c>
    </row>
    <row r="3777" spans="1:19" s="137" customFormat="1">
      <c r="A3777" s="137" t="s">
        <v>186</v>
      </c>
      <c r="B3777" s="137" t="s">
        <v>10</v>
      </c>
      <c r="C3777" s="137" t="s">
        <v>186</v>
      </c>
      <c r="D3777" s="137" t="s">
        <v>300</v>
      </c>
      <c r="E3777" s="137">
        <v>33271</v>
      </c>
      <c r="F3777" s="137" t="s">
        <v>5</v>
      </c>
      <c r="G3777" s="137" t="s">
        <v>28</v>
      </c>
      <c r="H3777" s="137" t="s">
        <v>368</v>
      </c>
      <c r="I3777" s="137">
        <v>512817954</v>
      </c>
      <c r="J3777" s="137" t="s">
        <v>224</v>
      </c>
      <c r="K3777" s="21">
        <v>46156.627986111111</v>
      </c>
      <c r="L3777" s="21">
        <v>46157.650578703702</v>
      </c>
      <c r="M3777" s="137" t="s">
        <v>358</v>
      </c>
      <c r="N3777" s="137" t="s">
        <v>361</v>
      </c>
      <c r="O3777" s="137" t="s">
        <v>41</v>
      </c>
      <c r="P3777" s="137">
        <v>0</v>
      </c>
      <c r="Q3777" s="137" t="s">
        <v>191</v>
      </c>
      <c r="R3777" s="137" t="s">
        <v>342</v>
      </c>
    </row>
    <row r="3778" spans="1:19" s="137" customFormat="1">
      <c r="A3778" s="137" t="s">
        <v>186</v>
      </c>
      <c r="B3778" s="137" t="s">
        <v>10</v>
      </c>
      <c r="C3778" s="137" t="s">
        <v>186</v>
      </c>
      <c r="D3778" s="137" t="s">
        <v>300</v>
      </c>
      <c r="E3778" s="137">
        <v>33271</v>
      </c>
      <c r="F3778" s="137" t="s">
        <v>5</v>
      </c>
      <c r="G3778" s="137" t="s">
        <v>28</v>
      </c>
      <c r="H3778" s="137" t="s">
        <v>368</v>
      </c>
      <c r="I3778" s="137">
        <v>512817954</v>
      </c>
      <c r="J3778" s="137" t="s">
        <v>224</v>
      </c>
      <c r="K3778" s="21">
        <v>46156.627986111111</v>
      </c>
      <c r="L3778" s="21">
        <v>46157.650578703702</v>
      </c>
      <c r="M3778" s="137" t="s">
        <v>362</v>
      </c>
      <c r="N3778" s="137" t="s">
        <v>363</v>
      </c>
      <c r="O3778" s="137" t="s">
        <v>37</v>
      </c>
      <c r="P3778" s="137">
        <v>0</v>
      </c>
      <c r="Q3778" s="137" t="s">
        <v>191</v>
      </c>
      <c r="R3778" s="137" t="s">
        <v>342</v>
      </c>
    </row>
    <row r="3779" spans="1:19" s="137" customFormat="1">
      <c r="A3779" s="137" t="s">
        <v>186</v>
      </c>
      <c r="B3779" s="137" t="s">
        <v>10</v>
      </c>
      <c r="C3779" s="137" t="s">
        <v>186</v>
      </c>
      <c r="D3779" s="137" t="s">
        <v>300</v>
      </c>
      <c r="E3779" s="137">
        <v>33271</v>
      </c>
      <c r="F3779" s="137" t="s">
        <v>5</v>
      </c>
      <c r="G3779" s="137" t="s">
        <v>28</v>
      </c>
      <c r="H3779" s="137" t="s">
        <v>368</v>
      </c>
      <c r="I3779" s="137">
        <v>512817954</v>
      </c>
      <c r="J3779" s="137" t="s">
        <v>224</v>
      </c>
      <c r="K3779" s="21">
        <v>46156.627986111111</v>
      </c>
      <c r="L3779" s="21">
        <v>46157.650578703702</v>
      </c>
      <c r="M3779" s="137" t="s">
        <v>364</v>
      </c>
      <c r="N3779" s="137" t="s">
        <v>365</v>
      </c>
      <c r="O3779" s="137" t="s">
        <v>35</v>
      </c>
      <c r="P3779" s="137">
        <v>0</v>
      </c>
      <c r="Q3779" s="137" t="s">
        <v>191</v>
      </c>
      <c r="R3779" s="137" t="s">
        <v>342</v>
      </c>
    </row>
    <row r="3780" spans="1:19" s="137" customFormat="1">
      <c r="A3780" s="137" t="s">
        <v>186</v>
      </c>
      <c r="B3780" s="137" t="s">
        <v>10</v>
      </c>
      <c r="C3780" s="137" t="s">
        <v>186</v>
      </c>
      <c r="D3780" s="137" t="s">
        <v>300</v>
      </c>
      <c r="E3780" s="137">
        <v>33271</v>
      </c>
      <c r="F3780" s="137" t="s">
        <v>5</v>
      </c>
      <c r="G3780" s="137" t="s">
        <v>28</v>
      </c>
      <c r="H3780" s="137" t="s">
        <v>368</v>
      </c>
      <c r="I3780" s="137">
        <v>512817954</v>
      </c>
      <c r="J3780" s="137" t="s">
        <v>224</v>
      </c>
      <c r="K3780" s="21">
        <v>46156.627986111111</v>
      </c>
      <c r="L3780" s="21">
        <v>46157.650578703702</v>
      </c>
      <c r="M3780" s="137" t="s">
        <v>364</v>
      </c>
      <c r="N3780" s="137" t="s">
        <v>366</v>
      </c>
      <c r="O3780" s="137" t="s">
        <v>35</v>
      </c>
      <c r="P3780" s="137">
        <v>0</v>
      </c>
      <c r="Q3780" s="137" t="s">
        <v>191</v>
      </c>
      <c r="R3780" s="137" t="s">
        <v>342</v>
      </c>
    </row>
    <row r="3781" spans="1:19" s="137" customFormat="1">
      <c r="A3781" s="137" t="s">
        <v>186</v>
      </c>
      <c r="B3781" s="137" t="s">
        <v>10</v>
      </c>
      <c r="C3781" s="137" t="s">
        <v>186</v>
      </c>
      <c r="D3781" s="137" t="s">
        <v>300</v>
      </c>
      <c r="E3781" s="137">
        <v>33271</v>
      </c>
      <c r="F3781" s="137" t="s">
        <v>5</v>
      </c>
      <c r="G3781" s="137" t="s">
        <v>28</v>
      </c>
      <c r="H3781" s="137" t="s">
        <v>368</v>
      </c>
      <c r="I3781" s="137">
        <v>512817954</v>
      </c>
      <c r="J3781" s="137" t="s">
        <v>224</v>
      </c>
      <c r="K3781" s="21">
        <v>46156.627986111111</v>
      </c>
      <c r="L3781" s="21">
        <v>46157.650578703702</v>
      </c>
      <c r="M3781" s="137" t="s">
        <v>364</v>
      </c>
      <c r="N3781" s="137" t="s">
        <v>367</v>
      </c>
      <c r="O3781" s="137" t="s">
        <v>41</v>
      </c>
      <c r="P3781" s="137">
        <v>0</v>
      </c>
      <c r="Q3781" s="137" t="s">
        <v>191</v>
      </c>
      <c r="R3781" s="137" t="s">
        <v>342</v>
      </c>
    </row>
    <row r="3782" spans="1:19" s="137" customFormat="1">
      <c r="A3782" s="137" t="s">
        <v>186</v>
      </c>
      <c r="B3782" s="137" t="s">
        <v>10</v>
      </c>
      <c r="C3782" s="137" t="s">
        <v>186</v>
      </c>
      <c r="D3782" s="137" t="s">
        <v>302</v>
      </c>
      <c r="E3782" s="137">
        <v>32760</v>
      </c>
      <c r="F3782" s="137" t="s">
        <v>5</v>
      </c>
      <c r="G3782" s="137" t="s">
        <v>28</v>
      </c>
      <c r="H3782" s="137" t="s">
        <v>368</v>
      </c>
      <c r="I3782" s="137">
        <v>512819766</v>
      </c>
      <c r="J3782" s="137" t="s">
        <v>224</v>
      </c>
      <c r="K3782" s="21">
        <v>46156.581354166665</v>
      </c>
      <c r="L3782" s="21">
        <v>46157.6640625</v>
      </c>
      <c r="M3782" s="137" t="s">
        <v>287</v>
      </c>
      <c r="N3782" s="137" t="s">
        <v>287</v>
      </c>
      <c r="O3782" s="137" t="s">
        <v>35</v>
      </c>
      <c r="P3782" s="137">
        <v>0</v>
      </c>
      <c r="Q3782" s="137" t="s">
        <v>191</v>
      </c>
      <c r="R3782" s="137" t="s">
        <v>342</v>
      </c>
      <c r="S3782" s="137" t="s">
        <v>181</v>
      </c>
    </row>
    <row r="3783" spans="1:19" s="137" customFormat="1">
      <c r="A3783" s="137" t="s">
        <v>186</v>
      </c>
      <c r="B3783" s="137" t="s">
        <v>10</v>
      </c>
      <c r="C3783" s="137" t="s">
        <v>186</v>
      </c>
      <c r="D3783" s="137" t="s">
        <v>302</v>
      </c>
      <c r="E3783" s="137">
        <v>32760</v>
      </c>
      <c r="F3783" s="137" t="s">
        <v>5</v>
      </c>
      <c r="G3783" s="137" t="s">
        <v>28</v>
      </c>
      <c r="H3783" s="137" t="s">
        <v>368</v>
      </c>
      <c r="I3783" s="137">
        <v>512819766</v>
      </c>
      <c r="J3783" s="137" t="s">
        <v>224</v>
      </c>
      <c r="K3783" s="21">
        <v>46156.581354166665</v>
      </c>
      <c r="L3783" s="21">
        <v>46157.6640625</v>
      </c>
      <c r="M3783" s="137" t="s">
        <v>343</v>
      </c>
      <c r="N3783" s="137" t="s">
        <v>288</v>
      </c>
      <c r="O3783" s="137" t="s">
        <v>39</v>
      </c>
      <c r="P3783" s="137">
        <v>0</v>
      </c>
      <c r="Q3783" s="137" t="s">
        <v>191</v>
      </c>
      <c r="R3783" s="137" t="s">
        <v>342</v>
      </c>
      <c r="S3783" s="137" t="s">
        <v>181</v>
      </c>
    </row>
    <row r="3784" spans="1:19" s="137" customFormat="1">
      <c r="A3784" s="137" t="s">
        <v>186</v>
      </c>
      <c r="B3784" s="137" t="s">
        <v>10</v>
      </c>
      <c r="C3784" s="137" t="s">
        <v>186</v>
      </c>
      <c r="D3784" s="137" t="s">
        <v>302</v>
      </c>
      <c r="E3784" s="137">
        <v>32760</v>
      </c>
      <c r="F3784" s="137" t="s">
        <v>5</v>
      </c>
      <c r="G3784" s="137" t="s">
        <v>28</v>
      </c>
      <c r="H3784" s="137" t="s">
        <v>368</v>
      </c>
      <c r="I3784" s="137">
        <v>512819766</v>
      </c>
      <c r="J3784" s="137" t="s">
        <v>224</v>
      </c>
      <c r="K3784" s="21">
        <v>46156.581354166665</v>
      </c>
      <c r="L3784" s="21">
        <v>46157.6640625</v>
      </c>
      <c r="M3784" s="137" t="s">
        <v>343</v>
      </c>
      <c r="N3784" s="137" t="s">
        <v>193</v>
      </c>
      <c r="O3784" s="137" t="s">
        <v>35</v>
      </c>
      <c r="P3784" s="137">
        <v>0</v>
      </c>
      <c r="Q3784" s="137" t="s">
        <v>191</v>
      </c>
      <c r="R3784" s="137" t="s">
        <v>342</v>
      </c>
      <c r="S3784" s="137" t="s">
        <v>181</v>
      </c>
    </row>
    <row r="3785" spans="1:19" s="137" customFormat="1">
      <c r="A3785" s="137" t="s">
        <v>186</v>
      </c>
      <c r="B3785" s="137" t="s">
        <v>10</v>
      </c>
      <c r="C3785" s="137" t="s">
        <v>186</v>
      </c>
      <c r="D3785" s="137" t="s">
        <v>302</v>
      </c>
      <c r="E3785" s="137">
        <v>32760</v>
      </c>
      <c r="F3785" s="137" t="s">
        <v>5</v>
      </c>
      <c r="G3785" s="137" t="s">
        <v>28</v>
      </c>
      <c r="H3785" s="137" t="s">
        <v>368</v>
      </c>
      <c r="I3785" s="137">
        <v>512819766</v>
      </c>
      <c r="J3785" s="137" t="s">
        <v>224</v>
      </c>
      <c r="K3785" s="21">
        <v>46156.581354166665</v>
      </c>
      <c r="L3785" s="21">
        <v>46157.6640625</v>
      </c>
      <c r="M3785" s="137" t="s">
        <v>344</v>
      </c>
      <c r="N3785" s="137" t="s">
        <v>345</v>
      </c>
      <c r="O3785" s="137" t="s">
        <v>39</v>
      </c>
      <c r="P3785" s="137">
        <v>0</v>
      </c>
      <c r="Q3785" s="137" t="s">
        <v>191</v>
      </c>
      <c r="R3785" s="137" t="s">
        <v>342</v>
      </c>
      <c r="S3785" s="137" t="s">
        <v>181</v>
      </c>
    </row>
    <row r="3786" spans="1:19" s="137" customFormat="1">
      <c r="A3786" s="137" t="s">
        <v>186</v>
      </c>
      <c r="B3786" s="137" t="s">
        <v>10</v>
      </c>
      <c r="C3786" s="137" t="s">
        <v>186</v>
      </c>
      <c r="D3786" s="137" t="s">
        <v>302</v>
      </c>
      <c r="E3786" s="137">
        <v>32760</v>
      </c>
      <c r="F3786" s="137" t="s">
        <v>5</v>
      </c>
      <c r="G3786" s="137" t="s">
        <v>28</v>
      </c>
      <c r="H3786" s="137" t="s">
        <v>368</v>
      </c>
      <c r="I3786" s="137">
        <v>512819766</v>
      </c>
      <c r="J3786" s="137" t="s">
        <v>224</v>
      </c>
      <c r="K3786" s="21">
        <v>46156.581354166665</v>
      </c>
      <c r="L3786" s="21">
        <v>46157.6640625</v>
      </c>
      <c r="M3786" s="137" t="s">
        <v>344</v>
      </c>
      <c r="N3786" s="137" t="s">
        <v>346</v>
      </c>
      <c r="O3786" s="137" t="s">
        <v>39</v>
      </c>
      <c r="P3786" s="137">
        <v>0</v>
      </c>
      <c r="Q3786" s="137" t="s">
        <v>191</v>
      </c>
      <c r="R3786" s="137" t="s">
        <v>342</v>
      </c>
      <c r="S3786" s="137" t="s">
        <v>181</v>
      </c>
    </row>
    <row r="3787" spans="1:19" s="137" customFormat="1">
      <c r="A3787" s="137" t="s">
        <v>186</v>
      </c>
      <c r="B3787" s="137" t="s">
        <v>10</v>
      </c>
      <c r="C3787" s="137" t="s">
        <v>186</v>
      </c>
      <c r="D3787" s="137" t="s">
        <v>302</v>
      </c>
      <c r="E3787" s="137">
        <v>32760</v>
      </c>
      <c r="F3787" s="137" t="s">
        <v>5</v>
      </c>
      <c r="G3787" s="137" t="s">
        <v>28</v>
      </c>
      <c r="H3787" s="137" t="s">
        <v>368</v>
      </c>
      <c r="I3787" s="137">
        <v>512819766</v>
      </c>
      <c r="J3787" s="137" t="s">
        <v>224</v>
      </c>
      <c r="K3787" s="21">
        <v>46156.581354166665</v>
      </c>
      <c r="L3787" s="21">
        <v>46157.6640625</v>
      </c>
      <c r="M3787" s="137" t="s">
        <v>347</v>
      </c>
      <c r="N3787" s="137" t="s">
        <v>348</v>
      </c>
      <c r="O3787" s="137" t="s">
        <v>41</v>
      </c>
      <c r="P3787" s="137">
        <v>0</v>
      </c>
      <c r="Q3787" s="137" t="s">
        <v>191</v>
      </c>
      <c r="R3787" s="137" t="s">
        <v>342</v>
      </c>
      <c r="S3787" s="137" t="s">
        <v>181</v>
      </c>
    </row>
    <row r="3788" spans="1:19" s="137" customFormat="1">
      <c r="A3788" s="137" t="s">
        <v>186</v>
      </c>
      <c r="B3788" s="137" t="s">
        <v>10</v>
      </c>
      <c r="C3788" s="137" t="s">
        <v>186</v>
      </c>
      <c r="D3788" s="137" t="s">
        <v>302</v>
      </c>
      <c r="E3788" s="137">
        <v>32760</v>
      </c>
      <c r="F3788" s="137" t="s">
        <v>5</v>
      </c>
      <c r="G3788" s="137" t="s">
        <v>28</v>
      </c>
      <c r="H3788" s="137" t="s">
        <v>368</v>
      </c>
      <c r="I3788" s="137">
        <v>512819766</v>
      </c>
      <c r="J3788" s="137" t="s">
        <v>224</v>
      </c>
      <c r="K3788" s="21">
        <v>46156.581354166665</v>
      </c>
      <c r="L3788" s="21">
        <v>46157.6640625</v>
      </c>
      <c r="M3788" s="137" t="s">
        <v>347</v>
      </c>
      <c r="N3788" s="137" t="s">
        <v>349</v>
      </c>
      <c r="O3788" s="137" t="s">
        <v>39</v>
      </c>
      <c r="P3788" s="137">
        <v>0</v>
      </c>
      <c r="Q3788" s="137" t="s">
        <v>191</v>
      </c>
      <c r="R3788" s="137" t="s">
        <v>342</v>
      </c>
      <c r="S3788" s="137" t="s">
        <v>181</v>
      </c>
    </row>
    <row r="3789" spans="1:19" s="137" customFormat="1">
      <c r="A3789" s="137" t="s">
        <v>186</v>
      </c>
      <c r="B3789" s="137" t="s">
        <v>10</v>
      </c>
      <c r="C3789" s="137" t="s">
        <v>186</v>
      </c>
      <c r="D3789" s="137" t="s">
        <v>302</v>
      </c>
      <c r="E3789" s="137">
        <v>32760</v>
      </c>
      <c r="F3789" s="137" t="s">
        <v>5</v>
      </c>
      <c r="G3789" s="137" t="s">
        <v>28</v>
      </c>
      <c r="H3789" s="137" t="s">
        <v>368</v>
      </c>
      <c r="I3789" s="137">
        <v>512819766</v>
      </c>
      <c r="J3789" s="137" t="s">
        <v>224</v>
      </c>
      <c r="K3789" s="21">
        <v>46156.581354166665</v>
      </c>
      <c r="L3789" s="21">
        <v>46157.6640625</v>
      </c>
      <c r="M3789" s="137" t="s">
        <v>347</v>
      </c>
      <c r="N3789" s="137" t="s">
        <v>329</v>
      </c>
      <c r="O3789" s="137" t="s">
        <v>35</v>
      </c>
      <c r="P3789" s="137">
        <v>0</v>
      </c>
      <c r="Q3789" s="137" t="s">
        <v>191</v>
      </c>
      <c r="R3789" s="137" t="s">
        <v>342</v>
      </c>
      <c r="S3789" s="137" t="s">
        <v>181</v>
      </c>
    </row>
    <row r="3790" spans="1:19" s="137" customFormat="1">
      <c r="A3790" s="137" t="s">
        <v>186</v>
      </c>
      <c r="B3790" s="137" t="s">
        <v>10</v>
      </c>
      <c r="C3790" s="137" t="s">
        <v>186</v>
      </c>
      <c r="D3790" s="137" t="s">
        <v>302</v>
      </c>
      <c r="E3790" s="137">
        <v>32760</v>
      </c>
      <c r="F3790" s="137" t="s">
        <v>5</v>
      </c>
      <c r="G3790" s="137" t="s">
        <v>28</v>
      </c>
      <c r="H3790" s="137" t="s">
        <v>368</v>
      </c>
      <c r="I3790" s="137">
        <v>512819766</v>
      </c>
      <c r="J3790" s="137" t="s">
        <v>224</v>
      </c>
      <c r="K3790" s="21">
        <v>46156.581354166665</v>
      </c>
      <c r="L3790" s="21">
        <v>46157.6640625</v>
      </c>
      <c r="M3790" s="137" t="s">
        <v>347</v>
      </c>
      <c r="N3790" s="137" t="s">
        <v>194</v>
      </c>
      <c r="O3790" s="137" t="s">
        <v>41</v>
      </c>
      <c r="P3790" s="137">
        <v>0</v>
      </c>
      <c r="Q3790" s="137" t="s">
        <v>191</v>
      </c>
      <c r="R3790" s="137" t="s">
        <v>342</v>
      </c>
      <c r="S3790" s="137" t="s">
        <v>181</v>
      </c>
    </row>
    <row r="3791" spans="1:19" s="137" customFormat="1">
      <c r="A3791" s="137" t="s">
        <v>186</v>
      </c>
      <c r="B3791" s="137" t="s">
        <v>10</v>
      </c>
      <c r="C3791" s="137" t="s">
        <v>186</v>
      </c>
      <c r="D3791" s="137" t="s">
        <v>302</v>
      </c>
      <c r="E3791" s="137">
        <v>32760</v>
      </c>
      <c r="F3791" s="137" t="s">
        <v>5</v>
      </c>
      <c r="G3791" s="137" t="s">
        <v>28</v>
      </c>
      <c r="H3791" s="137" t="s">
        <v>368</v>
      </c>
      <c r="I3791" s="137">
        <v>512819766</v>
      </c>
      <c r="J3791" s="137" t="s">
        <v>224</v>
      </c>
      <c r="K3791" s="21">
        <v>46156.581354166665</v>
      </c>
      <c r="L3791" s="21">
        <v>46157.6640625</v>
      </c>
      <c r="M3791" s="137" t="s">
        <v>347</v>
      </c>
      <c r="N3791" s="137" t="s">
        <v>350</v>
      </c>
      <c r="O3791" s="137" t="s">
        <v>39</v>
      </c>
      <c r="P3791" s="137">
        <v>0</v>
      </c>
      <c r="Q3791" s="137" t="s">
        <v>191</v>
      </c>
      <c r="R3791" s="137" t="s">
        <v>342</v>
      </c>
      <c r="S3791" s="137" t="s">
        <v>181</v>
      </c>
    </row>
    <row r="3792" spans="1:19" s="137" customFormat="1">
      <c r="A3792" s="137" t="s">
        <v>186</v>
      </c>
      <c r="B3792" s="137" t="s">
        <v>10</v>
      </c>
      <c r="C3792" s="137" t="s">
        <v>186</v>
      </c>
      <c r="D3792" s="137" t="s">
        <v>302</v>
      </c>
      <c r="E3792" s="137">
        <v>32760</v>
      </c>
      <c r="F3792" s="137" t="s">
        <v>5</v>
      </c>
      <c r="G3792" s="137" t="s">
        <v>28</v>
      </c>
      <c r="H3792" s="137" t="s">
        <v>368</v>
      </c>
      <c r="I3792" s="137">
        <v>512819766</v>
      </c>
      <c r="J3792" s="137" t="s">
        <v>224</v>
      </c>
      <c r="K3792" s="21">
        <v>46156.581354166665</v>
      </c>
      <c r="L3792" s="21">
        <v>46157.6640625</v>
      </c>
      <c r="M3792" s="137" t="s">
        <v>347</v>
      </c>
      <c r="N3792" s="137" t="s">
        <v>195</v>
      </c>
      <c r="O3792" s="137" t="s">
        <v>41</v>
      </c>
      <c r="P3792" s="137">
        <v>0</v>
      </c>
      <c r="Q3792" s="137" t="s">
        <v>191</v>
      </c>
      <c r="R3792" s="137" t="s">
        <v>342</v>
      </c>
      <c r="S3792" s="137" t="s">
        <v>181</v>
      </c>
    </row>
    <row r="3793" spans="1:19" s="137" customFormat="1">
      <c r="A3793" s="137" t="s">
        <v>186</v>
      </c>
      <c r="B3793" s="137" t="s">
        <v>10</v>
      </c>
      <c r="C3793" s="137" t="s">
        <v>186</v>
      </c>
      <c r="D3793" s="137" t="s">
        <v>302</v>
      </c>
      <c r="E3793" s="137">
        <v>32760</v>
      </c>
      <c r="F3793" s="137" t="s">
        <v>5</v>
      </c>
      <c r="G3793" s="137" t="s">
        <v>28</v>
      </c>
      <c r="H3793" s="137" t="s">
        <v>368</v>
      </c>
      <c r="I3793" s="137">
        <v>512819766</v>
      </c>
      <c r="J3793" s="137" t="s">
        <v>224</v>
      </c>
      <c r="K3793" s="21">
        <v>46156.581354166665</v>
      </c>
      <c r="L3793" s="21">
        <v>46157.6640625</v>
      </c>
      <c r="M3793" s="137" t="s">
        <v>347</v>
      </c>
      <c r="N3793" s="137" t="s">
        <v>351</v>
      </c>
      <c r="O3793" s="137" t="s">
        <v>35</v>
      </c>
      <c r="P3793" s="137">
        <v>0</v>
      </c>
      <c r="Q3793" s="137" t="s">
        <v>191</v>
      </c>
      <c r="R3793" s="137" t="s">
        <v>342</v>
      </c>
      <c r="S3793" s="137" t="s">
        <v>181</v>
      </c>
    </row>
    <row r="3794" spans="1:19" s="137" customFormat="1">
      <c r="A3794" s="137" t="s">
        <v>186</v>
      </c>
      <c r="B3794" s="137" t="s">
        <v>10</v>
      </c>
      <c r="C3794" s="137" t="s">
        <v>186</v>
      </c>
      <c r="D3794" s="137" t="s">
        <v>302</v>
      </c>
      <c r="E3794" s="137">
        <v>32760</v>
      </c>
      <c r="F3794" s="137" t="s">
        <v>5</v>
      </c>
      <c r="G3794" s="137" t="s">
        <v>28</v>
      </c>
      <c r="H3794" s="137" t="s">
        <v>368</v>
      </c>
      <c r="I3794" s="137">
        <v>512819766</v>
      </c>
      <c r="J3794" s="137" t="s">
        <v>224</v>
      </c>
      <c r="K3794" s="21">
        <v>46156.581354166665</v>
      </c>
      <c r="L3794" s="21">
        <v>46157.6640625</v>
      </c>
      <c r="M3794" s="137" t="s">
        <v>347</v>
      </c>
      <c r="N3794" s="137" t="s">
        <v>196</v>
      </c>
      <c r="O3794" s="137" t="s">
        <v>41</v>
      </c>
      <c r="P3794" s="137">
        <v>0</v>
      </c>
      <c r="Q3794" s="137" t="s">
        <v>191</v>
      </c>
      <c r="R3794" s="137" t="s">
        <v>342</v>
      </c>
      <c r="S3794" s="137" t="s">
        <v>181</v>
      </c>
    </row>
    <row r="3795" spans="1:19" s="137" customFormat="1">
      <c r="A3795" s="137" t="s">
        <v>186</v>
      </c>
      <c r="B3795" s="137" t="s">
        <v>10</v>
      </c>
      <c r="C3795" s="137" t="s">
        <v>186</v>
      </c>
      <c r="D3795" s="137" t="s">
        <v>302</v>
      </c>
      <c r="E3795" s="137">
        <v>32760</v>
      </c>
      <c r="F3795" s="137" t="s">
        <v>5</v>
      </c>
      <c r="G3795" s="137" t="s">
        <v>28</v>
      </c>
      <c r="H3795" s="137" t="s">
        <v>368</v>
      </c>
      <c r="I3795" s="137">
        <v>512819766</v>
      </c>
      <c r="J3795" s="137" t="s">
        <v>224</v>
      </c>
      <c r="K3795" s="21">
        <v>46156.581354166665</v>
      </c>
      <c r="L3795" s="21">
        <v>46157.6640625</v>
      </c>
      <c r="M3795" s="137" t="s">
        <v>352</v>
      </c>
      <c r="N3795" s="137" t="s">
        <v>352</v>
      </c>
      <c r="O3795" s="137" t="s">
        <v>35</v>
      </c>
      <c r="P3795" s="137">
        <v>0</v>
      </c>
      <c r="Q3795" s="137" t="s">
        <v>191</v>
      </c>
      <c r="R3795" s="137" t="s">
        <v>342</v>
      </c>
      <c r="S3795" s="137" t="s">
        <v>181</v>
      </c>
    </row>
    <row r="3796" spans="1:19" s="137" customFormat="1">
      <c r="A3796" s="137" t="s">
        <v>186</v>
      </c>
      <c r="B3796" s="137" t="s">
        <v>10</v>
      </c>
      <c r="C3796" s="137" t="s">
        <v>186</v>
      </c>
      <c r="D3796" s="137" t="s">
        <v>302</v>
      </c>
      <c r="E3796" s="137">
        <v>32760</v>
      </c>
      <c r="F3796" s="137" t="s">
        <v>5</v>
      </c>
      <c r="G3796" s="137" t="s">
        <v>28</v>
      </c>
      <c r="H3796" s="137" t="s">
        <v>368</v>
      </c>
      <c r="I3796" s="137">
        <v>512819766</v>
      </c>
      <c r="J3796" s="137" t="s">
        <v>224</v>
      </c>
      <c r="K3796" s="21">
        <v>46156.581354166665</v>
      </c>
      <c r="L3796" s="21">
        <v>46157.6640625</v>
      </c>
      <c r="M3796" s="137" t="s">
        <v>353</v>
      </c>
      <c r="N3796" s="137" t="s">
        <v>197</v>
      </c>
      <c r="O3796" s="137" t="s">
        <v>41</v>
      </c>
      <c r="P3796" s="137">
        <v>0</v>
      </c>
      <c r="Q3796" s="137" t="s">
        <v>191</v>
      </c>
      <c r="R3796" s="137" t="s">
        <v>342</v>
      </c>
      <c r="S3796" s="137" t="s">
        <v>181</v>
      </c>
    </row>
    <row r="3797" spans="1:19" s="137" customFormat="1">
      <c r="A3797" s="137" t="s">
        <v>186</v>
      </c>
      <c r="B3797" s="137" t="s">
        <v>10</v>
      </c>
      <c r="C3797" s="137" t="s">
        <v>186</v>
      </c>
      <c r="D3797" s="137" t="s">
        <v>302</v>
      </c>
      <c r="E3797" s="137">
        <v>32760</v>
      </c>
      <c r="F3797" s="137" t="s">
        <v>5</v>
      </c>
      <c r="G3797" s="137" t="s">
        <v>28</v>
      </c>
      <c r="H3797" s="137" t="s">
        <v>368</v>
      </c>
      <c r="I3797" s="137">
        <v>512819766</v>
      </c>
      <c r="J3797" s="137" t="s">
        <v>224</v>
      </c>
      <c r="K3797" s="21">
        <v>46156.581354166665</v>
      </c>
      <c r="L3797" s="21">
        <v>46157.6640625</v>
      </c>
      <c r="M3797" s="137" t="s">
        <v>353</v>
      </c>
      <c r="N3797" s="137" t="s">
        <v>330</v>
      </c>
      <c r="O3797" s="137" t="s">
        <v>41</v>
      </c>
      <c r="P3797" s="137">
        <v>0</v>
      </c>
      <c r="Q3797" s="137" t="s">
        <v>191</v>
      </c>
      <c r="R3797" s="137" t="s">
        <v>342</v>
      </c>
      <c r="S3797" s="137" t="s">
        <v>181</v>
      </c>
    </row>
    <row r="3798" spans="1:19" s="137" customFormat="1">
      <c r="A3798" s="137" t="s">
        <v>186</v>
      </c>
      <c r="B3798" s="137" t="s">
        <v>10</v>
      </c>
      <c r="C3798" s="137" t="s">
        <v>186</v>
      </c>
      <c r="D3798" s="137" t="s">
        <v>302</v>
      </c>
      <c r="E3798" s="137">
        <v>32760</v>
      </c>
      <c r="F3798" s="137" t="s">
        <v>5</v>
      </c>
      <c r="G3798" s="137" t="s">
        <v>28</v>
      </c>
      <c r="H3798" s="137" t="s">
        <v>368</v>
      </c>
      <c r="I3798" s="137">
        <v>512819766</v>
      </c>
      <c r="J3798" s="137" t="s">
        <v>224</v>
      </c>
      <c r="K3798" s="21">
        <v>46156.581354166665</v>
      </c>
      <c r="L3798" s="21">
        <v>46157.6640625</v>
      </c>
      <c r="M3798" s="137" t="s">
        <v>353</v>
      </c>
      <c r="N3798" s="137" t="s">
        <v>354</v>
      </c>
      <c r="O3798" s="137" t="s">
        <v>39</v>
      </c>
      <c r="P3798" s="137">
        <v>0</v>
      </c>
      <c r="Q3798" s="137" t="s">
        <v>191</v>
      </c>
      <c r="R3798" s="137" t="s">
        <v>342</v>
      </c>
      <c r="S3798" s="137" t="s">
        <v>181</v>
      </c>
    </row>
    <row r="3799" spans="1:19" s="137" customFormat="1">
      <c r="A3799" s="137" t="s">
        <v>186</v>
      </c>
      <c r="B3799" s="137" t="s">
        <v>10</v>
      </c>
      <c r="C3799" s="137" t="s">
        <v>186</v>
      </c>
      <c r="D3799" s="137" t="s">
        <v>302</v>
      </c>
      <c r="E3799" s="137">
        <v>32760</v>
      </c>
      <c r="F3799" s="137" t="s">
        <v>5</v>
      </c>
      <c r="G3799" s="137" t="s">
        <v>28</v>
      </c>
      <c r="H3799" s="137" t="s">
        <v>368</v>
      </c>
      <c r="I3799" s="137">
        <v>512819766</v>
      </c>
      <c r="J3799" s="137" t="s">
        <v>224</v>
      </c>
      <c r="K3799" s="21">
        <v>46156.581354166665</v>
      </c>
      <c r="L3799" s="21">
        <v>46157.6640625</v>
      </c>
      <c r="M3799" s="137" t="s">
        <v>353</v>
      </c>
      <c r="N3799" s="137" t="s">
        <v>355</v>
      </c>
      <c r="O3799" s="137" t="s">
        <v>35</v>
      </c>
      <c r="P3799" s="137">
        <v>0</v>
      </c>
      <c r="Q3799" s="137" t="s">
        <v>191</v>
      </c>
      <c r="R3799" s="137" t="s">
        <v>342</v>
      </c>
      <c r="S3799" s="137" t="s">
        <v>181</v>
      </c>
    </row>
    <row r="3800" spans="1:19" s="137" customFormat="1">
      <c r="A3800" s="137" t="s">
        <v>186</v>
      </c>
      <c r="B3800" s="137" t="s">
        <v>10</v>
      </c>
      <c r="C3800" s="137" t="s">
        <v>186</v>
      </c>
      <c r="D3800" s="137" t="s">
        <v>302</v>
      </c>
      <c r="E3800" s="137">
        <v>32760</v>
      </c>
      <c r="F3800" s="137" t="s">
        <v>5</v>
      </c>
      <c r="G3800" s="137" t="s">
        <v>28</v>
      </c>
      <c r="H3800" s="137" t="s">
        <v>368</v>
      </c>
      <c r="I3800" s="137">
        <v>512819766</v>
      </c>
      <c r="J3800" s="137" t="s">
        <v>224</v>
      </c>
      <c r="K3800" s="21">
        <v>46156.581354166665</v>
      </c>
      <c r="L3800" s="21">
        <v>46157.6640625</v>
      </c>
      <c r="M3800" s="137" t="s">
        <v>353</v>
      </c>
      <c r="N3800" s="137" t="s">
        <v>356</v>
      </c>
      <c r="O3800" s="137" t="s">
        <v>39</v>
      </c>
      <c r="P3800" s="137">
        <v>0</v>
      </c>
      <c r="Q3800" s="137" t="s">
        <v>191</v>
      </c>
      <c r="R3800" s="137" t="s">
        <v>342</v>
      </c>
      <c r="S3800" s="137" t="s">
        <v>181</v>
      </c>
    </row>
    <row r="3801" spans="1:19" s="137" customFormat="1">
      <c r="A3801" s="137" t="s">
        <v>186</v>
      </c>
      <c r="B3801" s="137" t="s">
        <v>10</v>
      </c>
      <c r="C3801" s="137" t="s">
        <v>186</v>
      </c>
      <c r="D3801" s="137" t="s">
        <v>302</v>
      </c>
      <c r="E3801" s="137">
        <v>32760</v>
      </c>
      <c r="F3801" s="137" t="s">
        <v>5</v>
      </c>
      <c r="G3801" s="137" t="s">
        <v>28</v>
      </c>
      <c r="H3801" s="137" t="s">
        <v>368</v>
      </c>
      <c r="I3801" s="137">
        <v>512819766</v>
      </c>
      <c r="J3801" s="137" t="s">
        <v>224</v>
      </c>
      <c r="K3801" s="21">
        <v>46156.581354166665</v>
      </c>
      <c r="L3801" s="21">
        <v>46157.6640625</v>
      </c>
      <c r="M3801" s="137" t="s">
        <v>353</v>
      </c>
      <c r="N3801" s="137" t="s">
        <v>357</v>
      </c>
      <c r="O3801" s="137" t="s">
        <v>39</v>
      </c>
      <c r="P3801" s="137">
        <v>0</v>
      </c>
      <c r="Q3801" s="137" t="s">
        <v>191</v>
      </c>
      <c r="R3801" s="137" t="s">
        <v>342</v>
      </c>
      <c r="S3801" s="137" t="s">
        <v>181</v>
      </c>
    </row>
    <row r="3802" spans="1:19" s="137" customFormat="1">
      <c r="A3802" s="137" t="s">
        <v>186</v>
      </c>
      <c r="B3802" s="137" t="s">
        <v>10</v>
      </c>
      <c r="C3802" s="137" t="s">
        <v>186</v>
      </c>
      <c r="D3802" s="137" t="s">
        <v>302</v>
      </c>
      <c r="E3802" s="137">
        <v>32760</v>
      </c>
      <c r="F3802" s="137" t="s">
        <v>5</v>
      </c>
      <c r="G3802" s="137" t="s">
        <v>28</v>
      </c>
      <c r="H3802" s="137" t="s">
        <v>368</v>
      </c>
      <c r="I3802" s="137">
        <v>512819766</v>
      </c>
      <c r="J3802" s="137" t="s">
        <v>224</v>
      </c>
      <c r="K3802" s="21">
        <v>46156.581354166665</v>
      </c>
      <c r="L3802" s="21">
        <v>46157.6640625</v>
      </c>
      <c r="M3802" s="137" t="s">
        <v>358</v>
      </c>
      <c r="N3802" s="137" t="s">
        <v>359</v>
      </c>
      <c r="O3802" s="137" t="s">
        <v>39</v>
      </c>
      <c r="P3802" s="137">
        <v>0</v>
      </c>
      <c r="Q3802" s="137" t="s">
        <v>191</v>
      </c>
      <c r="R3802" s="137" t="s">
        <v>342</v>
      </c>
      <c r="S3802" s="137" t="s">
        <v>181</v>
      </c>
    </row>
    <row r="3803" spans="1:19" s="137" customFormat="1">
      <c r="A3803" s="137" t="s">
        <v>186</v>
      </c>
      <c r="B3803" s="137" t="s">
        <v>10</v>
      </c>
      <c r="C3803" s="137" t="s">
        <v>186</v>
      </c>
      <c r="D3803" s="137" t="s">
        <v>302</v>
      </c>
      <c r="E3803" s="137">
        <v>32760</v>
      </c>
      <c r="F3803" s="137" t="s">
        <v>5</v>
      </c>
      <c r="G3803" s="137" t="s">
        <v>28</v>
      </c>
      <c r="H3803" s="137" t="s">
        <v>368</v>
      </c>
      <c r="I3803" s="137">
        <v>512819766</v>
      </c>
      <c r="J3803" s="137" t="s">
        <v>224</v>
      </c>
      <c r="K3803" s="21">
        <v>46156.581354166665</v>
      </c>
      <c r="L3803" s="21">
        <v>46157.6640625</v>
      </c>
      <c r="M3803" s="137" t="s">
        <v>358</v>
      </c>
      <c r="N3803" s="137" t="s">
        <v>360</v>
      </c>
      <c r="O3803" s="137" t="s">
        <v>35</v>
      </c>
      <c r="P3803" s="137">
        <v>0</v>
      </c>
      <c r="Q3803" s="137" t="s">
        <v>191</v>
      </c>
      <c r="R3803" s="137" t="s">
        <v>342</v>
      </c>
      <c r="S3803" s="137" t="s">
        <v>181</v>
      </c>
    </row>
    <row r="3804" spans="1:19" s="137" customFormat="1">
      <c r="A3804" s="137" t="s">
        <v>186</v>
      </c>
      <c r="B3804" s="137" t="s">
        <v>10</v>
      </c>
      <c r="C3804" s="137" t="s">
        <v>186</v>
      </c>
      <c r="D3804" s="137" t="s">
        <v>302</v>
      </c>
      <c r="E3804" s="137">
        <v>32760</v>
      </c>
      <c r="F3804" s="137" t="s">
        <v>5</v>
      </c>
      <c r="G3804" s="137" t="s">
        <v>28</v>
      </c>
      <c r="H3804" s="137" t="s">
        <v>368</v>
      </c>
      <c r="I3804" s="137">
        <v>512819766</v>
      </c>
      <c r="J3804" s="137" t="s">
        <v>224</v>
      </c>
      <c r="K3804" s="21">
        <v>46156.581354166665</v>
      </c>
      <c r="L3804" s="21">
        <v>46157.6640625</v>
      </c>
      <c r="M3804" s="137" t="s">
        <v>358</v>
      </c>
      <c r="N3804" s="137" t="s">
        <v>361</v>
      </c>
      <c r="O3804" s="137" t="s">
        <v>41</v>
      </c>
      <c r="P3804" s="137">
        <v>0</v>
      </c>
      <c r="Q3804" s="137" t="s">
        <v>191</v>
      </c>
      <c r="R3804" s="137" t="s">
        <v>342</v>
      </c>
      <c r="S3804" s="137" t="s">
        <v>181</v>
      </c>
    </row>
    <row r="3805" spans="1:19" s="137" customFormat="1">
      <c r="A3805" s="137" t="s">
        <v>186</v>
      </c>
      <c r="B3805" s="137" t="s">
        <v>10</v>
      </c>
      <c r="C3805" s="137" t="s">
        <v>186</v>
      </c>
      <c r="D3805" s="137" t="s">
        <v>302</v>
      </c>
      <c r="E3805" s="137">
        <v>32760</v>
      </c>
      <c r="F3805" s="137" t="s">
        <v>5</v>
      </c>
      <c r="G3805" s="137" t="s">
        <v>28</v>
      </c>
      <c r="H3805" s="137" t="s">
        <v>368</v>
      </c>
      <c r="I3805" s="137">
        <v>512819766</v>
      </c>
      <c r="J3805" s="137" t="s">
        <v>224</v>
      </c>
      <c r="K3805" s="21">
        <v>46156.581354166665</v>
      </c>
      <c r="L3805" s="21">
        <v>46157.6640625</v>
      </c>
      <c r="M3805" s="137" t="s">
        <v>362</v>
      </c>
      <c r="N3805" s="137" t="s">
        <v>363</v>
      </c>
      <c r="O3805" s="137" t="s">
        <v>37</v>
      </c>
      <c r="P3805" s="137">
        <v>0</v>
      </c>
      <c r="Q3805" s="137" t="s">
        <v>191</v>
      </c>
      <c r="R3805" s="137" t="s">
        <v>342</v>
      </c>
      <c r="S3805" s="137" t="s">
        <v>181</v>
      </c>
    </row>
    <row r="3806" spans="1:19" s="137" customFormat="1">
      <c r="A3806" s="137" t="s">
        <v>186</v>
      </c>
      <c r="B3806" s="137" t="s">
        <v>10</v>
      </c>
      <c r="C3806" s="137" t="s">
        <v>186</v>
      </c>
      <c r="D3806" s="137" t="s">
        <v>302</v>
      </c>
      <c r="E3806" s="137">
        <v>32760</v>
      </c>
      <c r="F3806" s="137" t="s">
        <v>5</v>
      </c>
      <c r="G3806" s="137" t="s">
        <v>28</v>
      </c>
      <c r="H3806" s="137" t="s">
        <v>368</v>
      </c>
      <c r="I3806" s="137">
        <v>512819766</v>
      </c>
      <c r="J3806" s="137" t="s">
        <v>224</v>
      </c>
      <c r="K3806" s="21">
        <v>46156.581354166665</v>
      </c>
      <c r="L3806" s="21">
        <v>46157.6640625</v>
      </c>
      <c r="M3806" s="137" t="s">
        <v>364</v>
      </c>
      <c r="N3806" s="137" t="s">
        <v>365</v>
      </c>
      <c r="O3806" s="137" t="s">
        <v>35</v>
      </c>
      <c r="P3806" s="137">
        <v>0</v>
      </c>
      <c r="Q3806" s="137" t="s">
        <v>191</v>
      </c>
      <c r="R3806" s="137" t="s">
        <v>342</v>
      </c>
      <c r="S3806" s="137" t="s">
        <v>181</v>
      </c>
    </row>
    <row r="3807" spans="1:19" s="137" customFormat="1">
      <c r="A3807" s="137" t="s">
        <v>186</v>
      </c>
      <c r="B3807" s="137" t="s">
        <v>10</v>
      </c>
      <c r="C3807" s="137" t="s">
        <v>186</v>
      </c>
      <c r="D3807" s="137" t="s">
        <v>302</v>
      </c>
      <c r="E3807" s="137">
        <v>32760</v>
      </c>
      <c r="F3807" s="137" t="s">
        <v>5</v>
      </c>
      <c r="G3807" s="137" t="s">
        <v>28</v>
      </c>
      <c r="H3807" s="137" t="s">
        <v>368</v>
      </c>
      <c r="I3807" s="137">
        <v>512819766</v>
      </c>
      <c r="J3807" s="137" t="s">
        <v>224</v>
      </c>
      <c r="K3807" s="21">
        <v>46156.581354166665</v>
      </c>
      <c r="L3807" s="21">
        <v>46157.6640625</v>
      </c>
      <c r="M3807" s="137" t="s">
        <v>364</v>
      </c>
      <c r="N3807" s="137" t="s">
        <v>366</v>
      </c>
      <c r="O3807" s="137" t="s">
        <v>35</v>
      </c>
      <c r="P3807" s="137">
        <v>0</v>
      </c>
      <c r="Q3807" s="137" t="s">
        <v>191</v>
      </c>
      <c r="R3807" s="137" t="s">
        <v>342</v>
      </c>
      <c r="S3807" s="137" t="s">
        <v>181</v>
      </c>
    </row>
    <row r="3808" spans="1:19" s="137" customFormat="1">
      <c r="A3808" s="137" t="s">
        <v>186</v>
      </c>
      <c r="B3808" s="137" t="s">
        <v>10</v>
      </c>
      <c r="C3808" s="137" t="s">
        <v>186</v>
      </c>
      <c r="D3808" s="137" t="s">
        <v>302</v>
      </c>
      <c r="E3808" s="137">
        <v>32760</v>
      </c>
      <c r="F3808" s="137" t="s">
        <v>5</v>
      </c>
      <c r="G3808" s="137" t="s">
        <v>28</v>
      </c>
      <c r="H3808" s="137" t="s">
        <v>368</v>
      </c>
      <c r="I3808" s="137">
        <v>512819766</v>
      </c>
      <c r="J3808" s="137" t="s">
        <v>224</v>
      </c>
      <c r="K3808" s="21">
        <v>46156.581354166665</v>
      </c>
      <c r="L3808" s="21">
        <v>46157.6640625</v>
      </c>
      <c r="M3808" s="137" t="s">
        <v>364</v>
      </c>
      <c r="N3808" s="137" t="s">
        <v>367</v>
      </c>
      <c r="O3808" s="137" t="s">
        <v>41</v>
      </c>
      <c r="P3808" s="137">
        <v>0</v>
      </c>
      <c r="Q3808" s="137" t="s">
        <v>191</v>
      </c>
      <c r="R3808" s="137" t="s">
        <v>342</v>
      </c>
      <c r="S3808" s="137" t="s">
        <v>181</v>
      </c>
    </row>
    <row r="3809" spans="1:19" s="137" customFormat="1">
      <c r="A3809" s="137" t="s">
        <v>186</v>
      </c>
      <c r="B3809" s="137" t="s">
        <v>10</v>
      </c>
      <c r="C3809" s="137" t="s">
        <v>186</v>
      </c>
      <c r="D3809" s="137" t="s">
        <v>310</v>
      </c>
      <c r="E3809" s="137">
        <v>31924</v>
      </c>
      <c r="F3809" s="137" t="s">
        <v>5</v>
      </c>
      <c r="G3809" s="137" t="s">
        <v>28</v>
      </c>
      <c r="H3809" s="137" t="s">
        <v>368</v>
      </c>
      <c r="I3809" s="137">
        <v>512826967</v>
      </c>
      <c r="J3809" s="137" t="s">
        <v>224</v>
      </c>
      <c r="K3809" s="21">
        <v>46156.516724537039</v>
      </c>
      <c r="L3809" s="21">
        <v>46157.721666666665</v>
      </c>
      <c r="M3809" s="137" t="s">
        <v>287</v>
      </c>
      <c r="N3809" s="137" t="s">
        <v>287</v>
      </c>
      <c r="O3809" s="137" t="s">
        <v>35</v>
      </c>
      <c r="P3809" s="137">
        <v>0</v>
      </c>
      <c r="Q3809" s="137" t="s">
        <v>191</v>
      </c>
      <c r="R3809" s="137" t="s">
        <v>342</v>
      </c>
      <c r="S3809" s="137" t="s">
        <v>181</v>
      </c>
    </row>
    <row r="3810" spans="1:19" s="137" customFormat="1">
      <c r="A3810" s="137" t="s">
        <v>186</v>
      </c>
      <c r="B3810" s="137" t="s">
        <v>10</v>
      </c>
      <c r="C3810" s="137" t="s">
        <v>186</v>
      </c>
      <c r="D3810" s="137" t="s">
        <v>310</v>
      </c>
      <c r="E3810" s="137">
        <v>31924</v>
      </c>
      <c r="F3810" s="137" t="s">
        <v>5</v>
      </c>
      <c r="G3810" s="137" t="s">
        <v>28</v>
      </c>
      <c r="H3810" s="137" t="s">
        <v>368</v>
      </c>
      <c r="I3810" s="137">
        <v>512826967</v>
      </c>
      <c r="J3810" s="137" t="s">
        <v>224</v>
      </c>
      <c r="K3810" s="21">
        <v>46156.516724537039</v>
      </c>
      <c r="L3810" s="21">
        <v>46157.721666666665</v>
      </c>
      <c r="M3810" s="137" t="s">
        <v>343</v>
      </c>
      <c r="N3810" s="137" t="s">
        <v>288</v>
      </c>
      <c r="O3810" s="137" t="s">
        <v>39</v>
      </c>
      <c r="P3810" s="137">
        <v>0</v>
      </c>
      <c r="Q3810" s="137" t="s">
        <v>191</v>
      </c>
      <c r="R3810" s="137" t="s">
        <v>342</v>
      </c>
      <c r="S3810" s="137" t="s">
        <v>181</v>
      </c>
    </row>
    <row r="3811" spans="1:19" s="137" customFormat="1">
      <c r="A3811" s="137" t="s">
        <v>186</v>
      </c>
      <c r="B3811" s="137" t="s">
        <v>10</v>
      </c>
      <c r="C3811" s="137" t="s">
        <v>186</v>
      </c>
      <c r="D3811" s="137" t="s">
        <v>310</v>
      </c>
      <c r="E3811" s="137">
        <v>31924</v>
      </c>
      <c r="F3811" s="137" t="s">
        <v>5</v>
      </c>
      <c r="G3811" s="137" t="s">
        <v>28</v>
      </c>
      <c r="H3811" s="137" t="s">
        <v>368</v>
      </c>
      <c r="I3811" s="137">
        <v>512826967</v>
      </c>
      <c r="J3811" s="137" t="s">
        <v>224</v>
      </c>
      <c r="K3811" s="21">
        <v>46156.516724537039</v>
      </c>
      <c r="L3811" s="21">
        <v>46157.721666666665</v>
      </c>
      <c r="M3811" s="137" t="s">
        <v>343</v>
      </c>
      <c r="N3811" s="137" t="s">
        <v>193</v>
      </c>
      <c r="O3811" s="137" t="s">
        <v>35</v>
      </c>
      <c r="P3811" s="137">
        <v>0</v>
      </c>
      <c r="Q3811" s="137" t="s">
        <v>191</v>
      </c>
      <c r="R3811" s="137" t="s">
        <v>342</v>
      </c>
      <c r="S3811" s="137" t="s">
        <v>181</v>
      </c>
    </row>
    <row r="3812" spans="1:19" s="137" customFormat="1">
      <c r="A3812" s="137" t="s">
        <v>186</v>
      </c>
      <c r="B3812" s="137" t="s">
        <v>10</v>
      </c>
      <c r="C3812" s="137" t="s">
        <v>186</v>
      </c>
      <c r="D3812" s="137" t="s">
        <v>310</v>
      </c>
      <c r="E3812" s="137">
        <v>31924</v>
      </c>
      <c r="F3812" s="137" t="s">
        <v>5</v>
      </c>
      <c r="G3812" s="137" t="s">
        <v>28</v>
      </c>
      <c r="H3812" s="137" t="s">
        <v>368</v>
      </c>
      <c r="I3812" s="137">
        <v>512826967</v>
      </c>
      <c r="J3812" s="137" t="s">
        <v>224</v>
      </c>
      <c r="K3812" s="21">
        <v>46156.516724537039</v>
      </c>
      <c r="L3812" s="21">
        <v>46157.721666666665</v>
      </c>
      <c r="M3812" s="137" t="s">
        <v>344</v>
      </c>
      <c r="N3812" s="137" t="s">
        <v>345</v>
      </c>
      <c r="O3812" s="137" t="s">
        <v>39</v>
      </c>
      <c r="P3812" s="137">
        <v>0</v>
      </c>
      <c r="Q3812" s="137" t="s">
        <v>191</v>
      </c>
      <c r="R3812" s="137" t="s">
        <v>342</v>
      </c>
      <c r="S3812" s="137" t="s">
        <v>181</v>
      </c>
    </row>
    <row r="3813" spans="1:19" s="137" customFormat="1">
      <c r="A3813" s="137" t="s">
        <v>186</v>
      </c>
      <c r="B3813" s="137" t="s">
        <v>10</v>
      </c>
      <c r="C3813" s="137" t="s">
        <v>186</v>
      </c>
      <c r="D3813" s="137" t="s">
        <v>310</v>
      </c>
      <c r="E3813" s="137">
        <v>31924</v>
      </c>
      <c r="F3813" s="137" t="s">
        <v>5</v>
      </c>
      <c r="G3813" s="137" t="s">
        <v>28</v>
      </c>
      <c r="H3813" s="137" t="s">
        <v>368</v>
      </c>
      <c r="I3813" s="137">
        <v>512826967</v>
      </c>
      <c r="J3813" s="137" t="s">
        <v>224</v>
      </c>
      <c r="K3813" s="21">
        <v>46156.516724537039</v>
      </c>
      <c r="L3813" s="21">
        <v>46157.721666666665</v>
      </c>
      <c r="M3813" s="137" t="s">
        <v>344</v>
      </c>
      <c r="N3813" s="137" t="s">
        <v>346</v>
      </c>
      <c r="O3813" s="137" t="s">
        <v>39</v>
      </c>
      <c r="P3813" s="137">
        <v>0</v>
      </c>
      <c r="Q3813" s="137" t="s">
        <v>191</v>
      </c>
      <c r="R3813" s="137" t="s">
        <v>342</v>
      </c>
      <c r="S3813" s="137" t="s">
        <v>181</v>
      </c>
    </row>
    <row r="3814" spans="1:19" s="137" customFormat="1">
      <c r="A3814" s="137" t="s">
        <v>186</v>
      </c>
      <c r="B3814" s="137" t="s">
        <v>10</v>
      </c>
      <c r="C3814" s="137" t="s">
        <v>186</v>
      </c>
      <c r="D3814" s="137" t="s">
        <v>310</v>
      </c>
      <c r="E3814" s="137">
        <v>31924</v>
      </c>
      <c r="F3814" s="137" t="s">
        <v>5</v>
      </c>
      <c r="G3814" s="137" t="s">
        <v>28</v>
      </c>
      <c r="H3814" s="137" t="s">
        <v>368</v>
      </c>
      <c r="I3814" s="137">
        <v>512826967</v>
      </c>
      <c r="J3814" s="137" t="s">
        <v>224</v>
      </c>
      <c r="K3814" s="21">
        <v>46156.516724537039</v>
      </c>
      <c r="L3814" s="21">
        <v>46157.721666666665</v>
      </c>
      <c r="M3814" s="137" t="s">
        <v>347</v>
      </c>
      <c r="N3814" s="137" t="s">
        <v>348</v>
      </c>
      <c r="O3814" s="137" t="s">
        <v>41</v>
      </c>
      <c r="P3814" s="137">
        <v>0</v>
      </c>
      <c r="Q3814" s="137" t="s">
        <v>191</v>
      </c>
      <c r="R3814" s="137" t="s">
        <v>342</v>
      </c>
      <c r="S3814" s="137" t="s">
        <v>181</v>
      </c>
    </row>
    <row r="3815" spans="1:19" s="137" customFormat="1">
      <c r="A3815" s="137" t="s">
        <v>186</v>
      </c>
      <c r="B3815" s="137" t="s">
        <v>10</v>
      </c>
      <c r="C3815" s="137" t="s">
        <v>186</v>
      </c>
      <c r="D3815" s="137" t="s">
        <v>310</v>
      </c>
      <c r="E3815" s="137">
        <v>31924</v>
      </c>
      <c r="F3815" s="137" t="s">
        <v>5</v>
      </c>
      <c r="G3815" s="137" t="s">
        <v>28</v>
      </c>
      <c r="H3815" s="137" t="s">
        <v>368</v>
      </c>
      <c r="I3815" s="137">
        <v>512826967</v>
      </c>
      <c r="J3815" s="137" t="s">
        <v>224</v>
      </c>
      <c r="K3815" s="21">
        <v>46156.516724537039</v>
      </c>
      <c r="L3815" s="21">
        <v>46157.721666666665</v>
      </c>
      <c r="M3815" s="137" t="s">
        <v>347</v>
      </c>
      <c r="N3815" s="137" t="s">
        <v>349</v>
      </c>
      <c r="O3815" s="137" t="s">
        <v>39</v>
      </c>
      <c r="P3815" s="137">
        <v>0</v>
      </c>
      <c r="Q3815" s="137" t="s">
        <v>191</v>
      </c>
      <c r="R3815" s="137" t="s">
        <v>342</v>
      </c>
      <c r="S3815" s="137" t="s">
        <v>181</v>
      </c>
    </row>
    <row r="3816" spans="1:19" s="137" customFormat="1">
      <c r="A3816" s="137" t="s">
        <v>186</v>
      </c>
      <c r="B3816" s="137" t="s">
        <v>10</v>
      </c>
      <c r="C3816" s="137" t="s">
        <v>186</v>
      </c>
      <c r="D3816" s="137" t="s">
        <v>310</v>
      </c>
      <c r="E3816" s="137">
        <v>31924</v>
      </c>
      <c r="F3816" s="137" t="s">
        <v>5</v>
      </c>
      <c r="G3816" s="137" t="s">
        <v>28</v>
      </c>
      <c r="H3816" s="137" t="s">
        <v>368</v>
      </c>
      <c r="I3816" s="137">
        <v>512826967</v>
      </c>
      <c r="J3816" s="137" t="s">
        <v>224</v>
      </c>
      <c r="K3816" s="21">
        <v>46156.516724537039</v>
      </c>
      <c r="L3816" s="21">
        <v>46157.721666666665</v>
      </c>
      <c r="M3816" s="137" t="s">
        <v>347</v>
      </c>
      <c r="N3816" s="137" t="s">
        <v>329</v>
      </c>
      <c r="O3816" s="137" t="s">
        <v>35</v>
      </c>
      <c r="P3816" s="137">
        <v>0</v>
      </c>
      <c r="Q3816" s="137" t="s">
        <v>191</v>
      </c>
      <c r="R3816" s="137" t="s">
        <v>342</v>
      </c>
      <c r="S3816" s="137" t="s">
        <v>181</v>
      </c>
    </row>
    <row r="3817" spans="1:19" s="137" customFormat="1">
      <c r="A3817" s="137" t="s">
        <v>186</v>
      </c>
      <c r="B3817" s="137" t="s">
        <v>10</v>
      </c>
      <c r="C3817" s="137" t="s">
        <v>186</v>
      </c>
      <c r="D3817" s="137" t="s">
        <v>310</v>
      </c>
      <c r="E3817" s="137">
        <v>31924</v>
      </c>
      <c r="F3817" s="137" t="s">
        <v>5</v>
      </c>
      <c r="G3817" s="137" t="s">
        <v>28</v>
      </c>
      <c r="H3817" s="137" t="s">
        <v>368</v>
      </c>
      <c r="I3817" s="137">
        <v>512826967</v>
      </c>
      <c r="J3817" s="137" t="s">
        <v>224</v>
      </c>
      <c r="K3817" s="21">
        <v>46156.516724537039</v>
      </c>
      <c r="L3817" s="21">
        <v>46157.721666666665</v>
      </c>
      <c r="M3817" s="137" t="s">
        <v>347</v>
      </c>
      <c r="N3817" s="137" t="s">
        <v>194</v>
      </c>
      <c r="O3817" s="137" t="s">
        <v>41</v>
      </c>
      <c r="P3817" s="137">
        <v>0</v>
      </c>
      <c r="Q3817" s="137" t="s">
        <v>191</v>
      </c>
      <c r="R3817" s="137" t="s">
        <v>342</v>
      </c>
      <c r="S3817" s="137" t="s">
        <v>181</v>
      </c>
    </row>
    <row r="3818" spans="1:19" s="137" customFormat="1">
      <c r="A3818" s="137" t="s">
        <v>186</v>
      </c>
      <c r="B3818" s="137" t="s">
        <v>10</v>
      </c>
      <c r="C3818" s="137" t="s">
        <v>186</v>
      </c>
      <c r="D3818" s="137" t="s">
        <v>310</v>
      </c>
      <c r="E3818" s="137">
        <v>31924</v>
      </c>
      <c r="F3818" s="137" t="s">
        <v>5</v>
      </c>
      <c r="G3818" s="137" t="s">
        <v>28</v>
      </c>
      <c r="H3818" s="137" t="s">
        <v>368</v>
      </c>
      <c r="I3818" s="137">
        <v>512826967</v>
      </c>
      <c r="J3818" s="137" t="s">
        <v>224</v>
      </c>
      <c r="K3818" s="21">
        <v>46156.516724537039</v>
      </c>
      <c r="L3818" s="21">
        <v>46157.721666666665</v>
      </c>
      <c r="M3818" s="137" t="s">
        <v>347</v>
      </c>
      <c r="N3818" s="137" t="s">
        <v>350</v>
      </c>
      <c r="O3818" s="137" t="s">
        <v>39</v>
      </c>
      <c r="P3818" s="137">
        <v>0</v>
      </c>
      <c r="Q3818" s="137" t="s">
        <v>191</v>
      </c>
      <c r="R3818" s="137" t="s">
        <v>342</v>
      </c>
      <c r="S3818" s="137" t="s">
        <v>181</v>
      </c>
    </row>
    <row r="3819" spans="1:19" s="137" customFormat="1">
      <c r="A3819" s="137" t="s">
        <v>186</v>
      </c>
      <c r="B3819" s="137" t="s">
        <v>10</v>
      </c>
      <c r="C3819" s="137" t="s">
        <v>186</v>
      </c>
      <c r="D3819" s="137" t="s">
        <v>310</v>
      </c>
      <c r="E3819" s="137">
        <v>31924</v>
      </c>
      <c r="F3819" s="137" t="s">
        <v>5</v>
      </c>
      <c r="G3819" s="137" t="s">
        <v>28</v>
      </c>
      <c r="H3819" s="137" t="s">
        <v>368</v>
      </c>
      <c r="I3819" s="137">
        <v>512826967</v>
      </c>
      <c r="J3819" s="137" t="s">
        <v>224</v>
      </c>
      <c r="K3819" s="21">
        <v>46156.516724537039</v>
      </c>
      <c r="L3819" s="21">
        <v>46157.721666666665</v>
      </c>
      <c r="M3819" s="137" t="s">
        <v>347</v>
      </c>
      <c r="N3819" s="137" t="s">
        <v>195</v>
      </c>
      <c r="O3819" s="137" t="s">
        <v>41</v>
      </c>
      <c r="P3819" s="137">
        <v>0</v>
      </c>
      <c r="Q3819" s="137" t="s">
        <v>191</v>
      </c>
      <c r="R3819" s="137" t="s">
        <v>342</v>
      </c>
      <c r="S3819" s="137" t="s">
        <v>181</v>
      </c>
    </row>
    <row r="3820" spans="1:19" s="137" customFormat="1">
      <c r="A3820" s="137" t="s">
        <v>186</v>
      </c>
      <c r="B3820" s="137" t="s">
        <v>10</v>
      </c>
      <c r="C3820" s="137" t="s">
        <v>186</v>
      </c>
      <c r="D3820" s="137" t="s">
        <v>310</v>
      </c>
      <c r="E3820" s="137">
        <v>31924</v>
      </c>
      <c r="F3820" s="137" t="s">
        <v>5</v>
      </c>
      <c r="G3820" s="137" t="s">
        <v>28</v>
      </c>
      <c r="H3820" s="137" t="s">
        <v>368</v>
      </c>
      <c r="I3820" s="137">
        <v>512826967</v>
      </c>
      <c r="J3820" s="137" t="s">
        <v>224</v>
      </c>
      <c r="K3820" s="21">
        <v>46156.516724537039</v>
      </c>
      <c r="L3820" s="21">
        <v>46157.721666666665</v>
      </c>
      <c r="M3820" s="137" t="s">
        <v>347</v>
      </c>
      <c r="N3820" s="137" t="s">
        <v>351</v>
      </c>
      <c r="O3820" s="137" t="s">
        <v>35</v>
      </c>
      <c r="P3820" s="137">
        <v>0</v>
      </c>
      <c r="Q3820" s="137" t="s">
        <v>191</v>
      </c>
      <c r="R3820" s="137" t="s">
        <v>342</v>
      </c>
      <c r="S3820" s="137" t="s">
        <v>181</v>
      </c>
    </row>
    <row r="3821" spans="1:19" s="137" customFormat="1">
      <c r="A3821" s="137" t="s">
        <v>186</v>
      </c>
      <c r="B3821" s="137" t="s">
        <v>10</v>
      </c>
      <c r="C3821" s="137" t="s">
        <v>186</v>
      </c>
      <c r="D3821" s="137" t="s">
        <v>310</v>
      </c>
      <c r="E3821" s="137">
        <v>31924</v>
      </c>
      <c r="F3821" s="137" t="s">
        <v>5</v>
      </c>
      <c r="G3821" s="137" t="s">
        <v>28</v>
      </c>
      <c r="H3821" s="137" t="s">
        <v>368</v>
      </c>
      <c r="I3821" s="137">
        <v>512826967</v>
      </c>
      <c r="J3821" s="137" t="s">
        <v>224</v>
      </c>
      <c r="K3821" s="21">
        <v>46156.516724537039</v>
      </c>
      <c r="L3821" s="21">
        <v>46157.721666666665</v>
      </c>
      <c r="M3821" s="137" t="s">
        <v>347</v>
      </c>
      <c r="N3821" s="137" t="s">
        <v>196</v>
      </c>
      <c r="O3821" s="137" t="s">
        <v>41</v>
      </c>
      <c r="P3821" s="137">
        <v>0</v>
      </c>
      <c r="Q3821" s="137" t="s">
        <v>191</v>
      </c>
      <c r="R3821" s="137" t="s">
        <v>342</v>
      </c>
      <c r="S3821" s="137" t="s">
        <v>181</v>
      </c>
    </row>
    <row r="3822" spans="1:19" s="137" customFormat="1">
      <c r="A3822" s="137" t="s">
        <v>186</v>
      </c>
      <c r="B3822" s="137" t="s">
        <v>10</v>
      </c>
      <c r="C3822" s="137" t="s">
        <v>186</v>
      </c>
      <c r="D3822" s="137" t="s">
        <v>310</v>
      </c>
      <c r="E3822" s="137">
        <v>31924</v>
      </c>
      <c r="F3822" s="137" t="s">
        <v>5</v>
      </c>
      <c r="G3822" s="137" t="s">
        <v>28</v>
      </c>
      <c r="H3822" s="137" t="s">
        <v>368</v>
      </c>
      <c r="I3822" s="137">
        <v>512826967</v>
      </c>
      <c r="J3822" s="137" t="s">
        <v>224</v>
      </c>
      <c r="K3822" s="21">
        <v>46156.516724537039</v>
      </c>
      <c r="L3822" s="21">
        <v>46157.721666666665</v>
      </c>
      <c r="M3822" s="137" t="s">
        <v>352</v>
      </c>
      <c r="N3822" s="137" t="s">
        <v>352</v>
      </c>
      <c r="O3822" s="137" t="s">
        <v>35</v>
      </c>
      <c r="P3822" s="137">
        <v>0</v>
      </c>
      <c r="Q3822" s="137" t="s">
        <v>191</v>
      </c>
      <c r="R3822" s="137" t="s">
        <v>342</v>
      </c>
      <c r="S3822" s="137" t="s">
        <v>181</v>
      </c>
    </row>
    <row r="3823" spans="1:19" s="137" customFormat="1">
      <c r="A3823" s="137" t="s">
        <v>186</v>
      </c>
      <c r="B3823" s="137" t="s">
        <v>10</v>
      </c>
      <c r="C3823" s="137" t="s">
        <v>186</v>
      </c>
      <c r="D3823" s="137" t="s">
        <v>310</v>
      </c>
      <c r="E3823" s="137">
        <v>31924</v>
      </c>
      <c r="F3823" s="137" t="s">
        <v>5</v>
      </c>
      <c r="G3823" s="137" t="s">
        <v>28</v>
      </c>
      <c r="H3823" s="137" t="s">
        <v>368</v>
      </c>
      <c r="I3823" s="137">
        <v>512826967</v>
      </c>
      <c r="J3823" s="137" t="s">
        <v>224</v>
      </c>
      <c r="K3823" s="21">
        <v>46156.516724537039</v>
      </c>
      <c r="L3823" s="21">
        <v>46157.721666666665</v>
      </c>
      <c r="M3823" s="137" t="s">
        <v>353</v>
      </c>
      <c r="N3823" s="137" t="s">
        <v>197</v>
      </c>
      <c r="O3823" s="137" t="s">
        <v>41</v>
      </c>
      <c r="P3823" s="137">
        <v>0</v>
      </c>
      <c r="Q3823" s="137" t="s">
        <v>191</v>
      </c>
      <c r="R3823" s="137" t="s">
        <v>342</v>
      </c>
      <c r="S3823" s="137" t="s">
        <v>181</v>
      </c>
    </row>
    <row r="3824" spans="1:19" s="137" customFormat="1">
      <c r="A3824" s="137" t="s">
        <v>186</v>
      </c>
      <c r="B3824" s="137" t="s">
        <v>10</v>
      </c>
      <c r="C3824" s="137" t="s">
        <v>186</v>
      </c>
      <c r="D3824" s="137" t="s">
        <v>310</v>
      </c>
      <c r="E3824" s="137">
        <v>31924</v>
      </c>
      <c r="F3824" s="137" t="s">
        <v>5</v>
      </c>
      <c r="G3824" s="137" t="s">
        <v>28</v>
      </c>
      <c r="H3824" s="137" t="s">
        <v>368</v>
      </c>
      <c r="I3824" s="137">
        <v>512826967</v>
      </c>
      <c r="J3824" s="137" t="s">
        <v>224</v>
      </c>
      <c r="K3824" s="21">
        <v>46156.516724537039</v>
      </c>
      <c r="L3824" s="21">
        <v>46157.721666666665</v>
      </c>
      <c r="M3824" s="137" t="s">
        <v>353</v>
      </c>
      <c r="N3824" s="137" t="s">
        <v>330</v>
      </c>
      <c r="O3824" s="137" t="s">
        <v>41</v>
      </c>
      <c r="P3824" s="137">
        <v>0</v>
      </c>
      <c r="Q3824" s="137" t="s">
        <v>191</v>
      </c>
      <c r="R3824" s="137" t="s">
        <v>342</v>
      </c>
      <c r="S3824" s="137" t="s">
        <v>181</v>
      </c>
    </row>
    <row r="3825" spans="1:19" s="137" customFormat="1">
      <c r="A3825" s="137" t="s">
        <v>186</v>
      </c>
      <c r="B3825" s="137" t="s">
        <v>10</v>
      </c>
      <c r="C3825" s="137" t="s">
        <v>186</v>
      </c>
      <c r="D3825" s="137" t="s">
        <v>310</v>
      </c>
      <c r="E3825" s="137">
        <v>31924</v>
      </c>
      <c r="F3825" s="137" t="s">
        <v>5</v>
      </c>
      <c r="G3825" s="137" t="s">
        <v>28</v>
      </c>
      <c r="H3825" s="137" t="s">
        <v>368</v>
      </c>
      <c r="I3825" s="137">
        <v>512826967</v>
      </c>
      <c r="J3825" s="137" t="s">
        <v>224</v>
      </c>
      <c r="K3825" s="21">
        <v>46156.516724537039</v>
      </c>
      <c r="L3825" s="21">
        <v>46157.721666666665</v>
      </c>
      <c r="M3825" s="137" t="s">
        <v>353</v>
      </c>
      <c r="N3825" s="137" t="s">
        <v>354</v>
      </c>
      <c r="O3825" s="137" t="s">
        <v>39</v>
      </c>
      <c r="P3825" s="137">
        <v>0</v>
      </c>
      <c r="Q3825" s="137" t="s">
        <v>191</v>
      </c>
      <c r="R3825" s="137" t="s">
        <v>342</v>
      </c>
      <c r="S3825" s="137" t="s">
        <v>181</v>
      </c>
    </row>
    <row r="3826" spans="1:19" s="137" customFormat="1">
      <c r="A3826" s="137" t="s">
        <v>186</v>
      </c>
      <c r="B3826" s="137" t="s">
        <v>10</v>
      </c>
      <c r="C3826" s="137" t="s">
        <v>186</v>
      </c>
      <c r="D3826" s="137" t="s">
        <v>310</v>
      </c>
      <c r="E3826" s="137">
        <v>31924</v>
      </c>
      <c r="F3826" s="137" t="s">
        <v>5</v>
      </c>
      <c r="G3826" s="137" t="s">
        <v>28</v>
      </c>
      <c r="H3826" s="137" t="s">
        <v>368</v>
      </c>
      <c r="I3826" s="137">
        <v>512826967</v>
      </c>
      <c r="J3826" s="137" t="s">
        <v>224</v>
      </c>
      <c r="K3826" s="21">
        <v>46156.516724537039</v>
      </c>
      <c r="L3826" s="21">
        <v>46157.721666666665</v>
      </c>
      <c r="M3826" s="137" t="s">
        <v>353</v>
      </c>
      <c r="N3826" s="137" t="s">
        <v>355</v>
      </c>
      <c r="O3826" s="137" t="s">
        <v>35</v>
      </c>
      <c r="P3826" s="137">
        <v>0</v>
      </c>
      <c r="Q3826" s="137" t="s">
        <v>191</v>
      </c>
      <c r="R3826" s="137" t="s">
        <v>342</v>
      </c>
      <c r="S3826" s="137" t="s">
        <v>181</v>
      </c>
    </row>
    <row r="3827" spans="1:19" s="137" customFormat="1">
      <c r="A3827" s="137" t="s">
        <v>186</v>
      </c>
      <c r="B3827" s="137" t="s">
        <v>10</v>
      </c>
      <c r="C3827" s="137" t="s">
        <v>186</v>
      </c>
      <c r="D3827" s="137" t="s">
        <v>310</v>
      </c>
      <c r="E3827" s="137">
        <v>31924</v>
      </c>
      <c r="F3827" s="137" t="s">
        <v>5</v>
      </c>
      <c r="G3827" s="137" t="s">
        <v>28</v>
      </c>
      <c r="H3827" s="137" t="s">
        <v>368</v>
      </c>
      <c r="I3827" s="137">
        <v>512826967</v>
      </c>
      <c r="J3827" s="137" t="s">
        <v>224</v>
      </c>
      <c r="K3827" s="21">
        <v>46156.516724537039</v>
      </c>
      <c r="L3827" s="21">
        <v>46157.721666666665</v>
      </c>
      <c r="M3827" s="137" t="s">
        <v>353</v>
      </c>
      <c r="N3827" s="137" t="s">
        <v>356</v>
      </c>
      <c r="O3827" s="137" t="s">
        <v>39</v>
      </c>
      <c r="P3827" s="137">
        <v>0</v>
      </c>
      <c r="Q3827" s="137" t="s">
        <v>191</v>
      </c>
      <c r="R3827" s="137" t="s">
        <v>342</v>
      </c>
      <c r="S3827" s="137" t="s">
        <v>181</v>
      </c>
    </row>
    <row r="3828" spans="1:19" s="137" customFormat="1">
      <c r="A3828" s="137" t="s">
        <v>186</v>
      </c>
      <c r="B3828" s="137" t="s">
        <v>10</v>
      </c>
      <c r="C3828" s="137" t="s">
        <v>186</v>
      </c>
      <c r="D3828" s="137" t="s">
        <v>310</v>
      </c>
      <c r="E3828" s="137">
        <v>31924</v>
      </c>
      <c r="F3828" s="137" t="s">
        <v>5</v>
      </c>
      <c r="G3828" s="137" t="s">
        <v>28</v>
      </c>
      <c r="H3828" s="137" t="s">
        <v>368</v>
      </c>
      <c r="I3828" s="137">
        <v>512826967</v>
      </c>
      <c r="J3828" s="137" t="s">
        <v>224</v>
      </c>
      <c r="K3828" s="21">
        <v>46156.516724537039</v>
      </c>
      <c r="L3828" s="21">
        <v>46157.721666666665</v>
      </c>
      <c r="M3828" s="137" t="s">
        <v>353</v>
      </c>
      <c r="N3828" s="137" t="s">
        <v>357</v>
      </c>
      <c r="O3828" s="137" t="s">
        <v>39</v>
      </c>
      <c r="P3828" s="137">
        <v>0</v>
      </c>
      <c r="Q3828" s="137" t="s">
        <v>191</v>
      </c>
      <c r="R3828" s="137" t="s">
        <v>342</v>
      </c>
      <c r="S3828" s="137" t="s">
        <v>181</v>
      </c>
    </row>
    <row r="3829" spans="1:19" s="137" customFormat="1">
      <c r="A3829" s="137" t="s">
        <v>186</v>
      </c>
      <c r="B3829" s="137" t="s">
        <v>10</v>
      </c>
      <c r="C3829" s="137" t="s">
        <v>186</v>
      </c>
      <c r="D3829" s="137" t="s">
        <v>310</v>
      </c>
      <c r="E3829" s="137">
        <v>31924</v>
      </c>
      <c r="F3829" s="137" t="s">
        <v>5</v>
      </c>
      <c r="G3829" s="137" t="s">
        <v>28</v>
      </c>
      <c r="H3829" s="137" t="s">
        <v>368</v>
      </c>
      <c r="I3829" s="137">
        <v>512826967</v>
      </c>
      <c r="J3829" s="137" t="s">
        <v>224</v>
      </c>
      <c r="K3829" s="21">
        <v>46156.516724537039</v>
      </c>
      <c r="L3829" s="21">
        <v>46157.721666666665</v>
      </c>
      <c r="M3829" s="137" t="s">
        <v>358</v>
      </c>
      <c r="N3829" s="137" t="s">
        <v>359</v>
      </c>
      <c r="O3829" s="137" t="s">
        <v>39</v>
      </c>
      <c r="P3829" s="137">
        <v>0</v>
      </c>
      <c r="Q3829" s="137" t="s">
        <v>191</v>
      </c>
      <c r="R3829" s="137" t="s">
        <v>342</v>
      </c>
      <c r="S3829" s="137" t="s">
        <v>181</v>
      </c>
    </row>
    <row r="3830" spans="1:19" s="137" customFormat="1">
      <c r="A3830" s="137" t="s">
        <v>186</v>
      </c>
      <c r="B3830" s="137" t="s">
        <v>10</v>
      </c>
      <c r="C3830" s="137" t="s">
        <v>186</v>
      </c>
      <c r="D3830" s="137" t="s">
        <v>310</v>
      </c>
      <c r="E3830" s="137">
        <v>31924</v>
      </c>
      <c r="F3830" s="137" t="s">
        <v>5</v>
      </c>
      <c r="G3830" s="137" t="s">
        <v>28</v>
      </c>
      <c r="H3830" s="137" t="s">
        <v>368</v>
      </c>
      <c r="I3830" s="137">
        <v>512826967</v>
      </c>
      <c r="J3830" s="137" t="s">
        <v>224</v>
      </c>
      <c r="K3830" s="21">
        <v>46156.516724537039</v>
      </c>
      <c r="L3830" s="21">
        <v>46157.721666666665</v>
      </c>
      <c r="M3830" s="137" t="s">
        <v>358</v>
      </c>
      <c r="N3830" s="137" t="s">
        <v>360</v>
      </c>
      <c r="O3830" s="137" t="s">
        <v>35</v>
      </c>
      <c r="P3830" s="137">
        <v>0</v>
      </c>
      <c r="Q3830" s="137" t="s">
        <v>191</v>
      </c>
      <c r="R3830" s="137" t="s">
        <v>342</v>
      </c>
      <c r="S3830" s="137" t="s">
        <v>181</v>
      </c>
    </row>
    <row r="3831" spans="1:19" s="137" customFormat="1">
      <c r="A3831" s="137" t="s">
        <v>186</v>
      </c>
      <c r="B3831" s="137" t="s">
        <v>10</v>
      </c>
      <c r="C3831" s="137" t="s">
        <v>186</v>
      </c>
      <c r="D3831" s="137" t="s">
        <v>310</v>
      </c>
      <c r="E3831" s="137">
        <v>31924</v>
      </c>
      <c r="F3831" s="137" t="s">
        <v>5</v>
      </c>
      <c r="G3831" s="137" t="s">
        <v>28</v>
      </c>
      <c r="H3831" s="137" t="s">
        <v>368</v>
      </c>
      <c r="I3831" s="137">
        <v>512826967</v>
      </c>
      <c r="J3831" s="137" t="s">
        <v>224</v>
      </c>
      <c r="K3831" s="21">
        <v>46156.516724537039</v>
      </c>
      <c r="L3831" s="21">
        <v>46157.721666666665</v>
      </c>
      <c r="M3831" s="137" t="s">
        <v>358</v>
      </c>
      <c r="N3831" s="137" t="s">
        <v>361</v>
      </c>
      <c r="O3831" s="137" t="s">
        <v>41</v>
      </c>
      <c r="P3831" s="137">
        <v>0</v>
      </c>
      <c r="Q3831" s="137" t="s">
        <v>191</v>
      </c>
      <c r="R3831" s="137" t="s">
        <v>342</v>
      </c>
      <c r="S3831" s="137" t="s">
        <v>181</v>
      </c>
    </row>
    <row r="3832" spans="1:19" s="137" customFormat="1">
      <c r="A3832" s="137" t="s">
        <v>186</v>
      </c>
      <c r="B3832" s="137" t="s">
        <v>10</v>
      </c>
      <c r="C3832" s="137" t="s">
        <v>186</v>
      </c>
      <c r="D3832" s="137" t="s">
        <v>310</v>
      </c>
      <c r="E3832" s="137">
        <v>31924</v>
      </c>
      <c r="F3832" s="137" t="s">
        <v>5</v>
      </c>
      <c r="G3832" s="137" t="s">
        <v>28</v>
      </c>
      <c r="H3832" s="137" t="s">
        <v>368</v>
      </c>
      <c r="I3832" s="137">
        <v>512826967</v>
      </c>
      <c r="J3832" s="137" t="s">
        <v>224</v>
      </c>
      <c r="K3832" s="21">
        <v>46156.516724537039</v>
      </c>
      <c r="L3832" s="21">
        <v>46157.721666666665</v>
      </c>
      <c r="M3832" s="137" t="s">
        <v>362</v>
      </c>
      <c r="N3832" s="137" t="s">
        <v>363</v>
      </c>
      <c r="O3832" s="137" t="s">
        <v>37</v>
      </c>
      <c r="P3832" s="137">
        <v>0</v>
      </c>
      <c r="Q3832" s="137" t="s">
        <v>191</v>
      </c>
      <c r="R3832" s="137" t="s">
        <v>342</v>
      </c>
      <c r="S3832" s="137" t="s">
        <v>181</v>
      </c>
    </row>
    <row r="3833" spans="1:19" s="137" customFormat="1">
      <c r="A3833" s="137" t="s">
        <v>186</v>
      </c>
      <c r="B3833" s="137" t="s">
        <v>10</v>
      </c>
      <c r="C3833" s="137" t="s">
        <v>186</v>
      </c>
      <c r="D3833" s="137" t="s">
        <v>310</v>
      </c>
      <c r="E3833" s="137">
        <v>31924</v>
      </c>
      <c r="F3833" s="137" t="s">
        <v>5</v>
      </c>
      <c r="G3833" s="137" t="s">
        <v>28</v>
      </c>
      <c r="H3833" s="137" t="s">
        <v>368</v>
      </c>
      <c r="I3833" s="137">
        <v>512826967</v>
      </c>
      <c r="J3833" s="137" t="s">
        <v>224</v>
      </c>
      <c r="K3833" s="21">
        <v>46156.516724537039</v>
      </c>
      <c r="L3833" s="21">
        <v>46157.721666666665</v>
      </c>
      <c r="M3833" s="137" t="s">
        <v>364</v>
      </c>
      <c r="N3833" s="137" t="s">
        <v>365</v>
      </c>
      <c r="O3833" s="137" t="s">
        <v>35</v>
      </c>
      <c r="P3833" s="137">
        <v>0</v>
      </c>
      <c r="Q3833" s="137" t="s">
        <v>191</v>
      </c>
      <c r="R3833" s="137" t="s">
        <v>342</v>
      </c>
      <c r="S3833" s="137" t="s">
        <v>181</v>
      </c>
    </row>
    <row r="3834" spans="1:19" s="137" customFormat="1">
      <c r="A3834" s="137" t="s">
        <v>186</v>
      </c>
      <c r="B3834" s="137" t="s">
        <v>10</v>
      </c>
      <c r="C3834" s="137" t="s">
        <v>186</v>
      </c>
      <c r="D3834" s="137" t="s">
        <v>310</v>
      </c>
      <c r="E3834" s="137">
        <v>31924</v>
      </c>
      <c r="F3834" s="137" t="s">
        <v>5</v>
      </c>
      <c r="G3834" s="137" t="s">
        <v>28</v>
      </c>
      <c r="H3834" s="137" t="s">
        <v>368</v>
      </c>
      <c r="I3834" s="137">
        <v>512826967</v>
      </c>
      <c r="J3834" s="137" t="s">
        <v>224</v>
      </c>
      <c r="K3834" s="21">
        <v>46156.516724537039</v>
      </c>
      <c r="L3834" s="21">
        <v>46157.721666666665</v>
      </c>
      <c r="M3834" s="137" t="s">
        <v>364</v>
      </c>
      <c r="N3834" s="137" t="s">
        <v>366</v>
      </c>
      <c r="O3834" s="137" t="s">
        <v>35</v>
      </c>
      <c r="P3834" s="137">
        <v>0</v>
      </c>
      <c r="Q3834" s="137" t="s">
        <v>191</v>
      </c>
      <c r="R3834" s="137" t="s">
        <v>342</v>
      </c>
      <c r="S3834" s="137" t="s">
        <v>181</v>
      </c>
    </row>
    <row r="3835" spans="1:19" s="137" customFormat="1">
      <c r="A3835" s="137" t="s">
        <v>186</v>
      </c>
      <c r="B3835" s="137" t="s">
        <v>10</v>
      </c>
      <c r="C3835" s="137" t="s">
        <v>186</v>
      </c>
      <c r="D3835" s="137" t="s">
        <v>310</v>
      </c>
      <c r="E3835" s="137">
        <v>31924</v>
      </c>
      <c r="F3835" s="137" t="s">
        <v>5</v>
      </c>
      <c r="G3835" s="137" t="s">
        <v>28</v>
      </c>
      <c r="H3835" s="137" t="s">
        <v>368</v>
      </c>
      <c r="I3835" s="137">
        <v>512826967</v>
      </c>
      <c r="J3835" s="137" t="s">
        <v>224</v>
      </c>
      <c r="K3835" s="21">
        <v>46156.516724537039</v>
      </c>
      <c r="L3835" s="21">
        <v>46157.721666666665</v>
      </c>
      <c r="M3835" s="137" t="s">
        <v>364</v>
      </c>
      <c r="N3835" s="137" t="s">
        <v>367</v>
      </c>
      <c r="O3835" s="137" t="s">
        <v>41</v>
      </c>
      <c r="P3835" s="137">
        <v>0</v>
      </c>
      <c r="Q3835" s="137" t="s">
        <v>191</v>
      </c>
      <c r="R3835" s="137" t="s">
        <v>342</v>
      </c>
      <c r="S3835" s="137" t="s">
        <v>181</v>
      </c>
    </row>
    <row r="3836" spans="1:19" s="137" customFormat="1">
      <c r="A3836" s="137" t="s">
        <v>186</v>
      </c>
      <c r="B3836" s="137" t="s">
        <v>10</v>
      </c>
      <c r="C3836" s="137" t="s">
        <v>186</v>
      </c>
      <c r="D3836" s="137" t="s">
        <v>311</v>
      </c>
      <c r="E3836" s="137">
        <v>33279</v>
      </c>
      <c r="F3836" s="137" t="s">
        <v>5</v>
      </c>
      <c r="G3836" s="137" t="s">
        <v>28</v>
      </c>
      <c r="H3836" s="137" t="s">
        <v>368</v>
      </c>
      <c r="I3836" s="137">
        <v>512827313</v>
      </c>
      <c r="J3836" s="137" t="s">
        <v>224</v>
      </c>
      <c r="K3836" s="21">
        <v>46155.58357638889</v>
      </c>
      <c r="L3836" s="21">
        <v>46157.728402777779</v>
      </c>
      <c r="M3836" s="137" t="s">
        <v>287</v>
      </c>
      <c r="N3836" s="137" t="s">
        <v>287</v>
      </c>
      <c r="O3836" s="137" t="s">
        <v>35</v>
      </c>
      <c r="P3836" s="137">
        <v>0</v>
      </c>
      <c r="Q3836" s="137" t="s">
        <v>191</v>
      </c>
      <c r="R3836" s="137" t="s">
        <v>342</v>
      </c>
    </row>
    <row r="3837" spans="1:19" s="137" customFormat="1">
      <c r="A3837" s="137" t="s">
        <v>186</v>
      </c>
      <c r="B3837" s="137" t="s">
        <v>10</v>
      </c>
      <c r="C3837" s="137" t="s">
        <v>186</v>
      </c>
      <c r="D3837" s="137" t="s">
        <v>311</v>
      </c>
      <c r="E3837" s="137">
        <v>33279</v>
      </c>
      <c r="F3837" s="137" t="s">
        <v>5</v>
      </c>
      <c r="G3837" s="137" t="s">
        <v>28</v>
      </c>
      <c r="H3837" s="137" t="s">
        <v>368</v>
      </c>
      <c r="I3837" s="137">
        <v>512827313</v>
      </c>
      <c r="J3837" s="137" t="s">
        <v>224</v>
      </c>
      <c r="K3837" s="21">
        <v>46155.58357638889</v>
      </c>
      <c r="L3837" s="21">
        <v>46157.728402777779</v>
      </c>
      <c r="M3837" s="137" t="s">
        <v>343</v>
      </c>
      <c r="N3837" s="137" t="s">
        <v>288</v>
      </c>
      <c r="O3837" s="137" t="s">
        <v>39</v>
      </c>
      <c r="P3837" s="137">
        <v>0</v>
      </c>
      <c r="Q3837" s="137" t="s">
        <v>191</v>
      </c>
      <c r="R3837" s="137" t="s">
        <v>342</v>
      </c>
    </row>
    <row r="3838" spans="1:19" s="137" customFormat="1">
      <c r="A3838" s="137" t="s">
        <v>186</v>
      </c>
      <c r="B3838" s="137" t="s">
        <v>10</v>
      </c>
      <c r="C3838" s="137" t="s">
        <v>186</v>
      </c>
      <c r="D3838" s="137" t="s">
        <v>311</v>
      </c>
      <c r="E3838" s="137">
        <v>33279</v>
      </c>
      <c r="F3838" s="137" t="s">
        <v>5</v>
      </c>
      <c r="G3838" s="137" t="s">
        <v>28</v>
      </c>
      <c r="H3838" s="137" t="s">
        <v>368</v>
      </c>
      <c r="I3838" s="137">
        <v>512827313</v>
      </c>
      <c r="J3838" s="137" t="s">
        <v>224</v>
      </c>
      <c r="K3838" s="21">
        <v>46155.58357638889</v>
      </c>
      <c r="L3838" s="21">
        <v>46157.728402777779</v>
      </c>
      <c r="M3838" s="137" t="s">
        <v>343</v>
      </c>
      <c r="N3838" s="137" t="s">
        <v>193</v>
      </c>
      <c r="O3838" s="137" t="s">
        <v>35</v>
      </c>
      <c r="P3838" s="137">
        <v>0</v>
      </c>
      <c r="Q3838" s="137" t="s">
        <v>191</v>
      </c>
      <c r="R3838" s="137" t="s">
        <v>342</v>
      </c>
    </row>
    <row r="3839" spans="1:19" s="137" customFormat="1">
      <c r="A3839" s="137" t="s">
        <v>186</v>
      </c>
      <c r="B3839" s="137" t="s">
        <v>10</v>
      </c>
      <c r="C3839" s="137" t="s">
        <v>186</v>
      </c>
      <c r="D3839" s="137" t="s">
        <v>311</v>
      </c>
      <c r="E3839" s="137">
        <v>33279</v>
      </c>
      <c r="F3839" s="137" t="s">
        <v>5</v>
      </c>
      <c r="G3839" s="137" t="s">
        <v>28</v>
      </c>
      <c r="H3839" s="137" t="s">
        <v>368</v>
      </c>
      <c r="I3839" s="137">
        <v>512827313</v>
      </c>
      <c r="J3839" s="137" t="s">
        <v>224</v>
      </c>
      <c r="K3839" s="21">
        <v>46155.58357638889</v>
      </c>
      <c r="L3839" s="21">
        <v>46157.728402777779</v>
      </c>
      <c r="M3839" s="137" t="s">
        <v>344</v>
      </c>
      <c r="N3839" s="137" t="s">
        <v>345</v>
      </c>
      <c r="O3839" s="137" t="s">
        <v>39</v>
      </c>
      <c r="P3839" s="137">
        <v>0</v>
      </c>
      <c r="Q3839" s="137" t="s">
        <v>191</v>
      </c>
      <c r="R3839" s="137" t="s">
        <v>342</v>
      </c>
    </row>
    <row r="3840" spans="1:19" s="137" customFormat="1">
      <c r="A3840" s="137" t="s">
        <v>186</v>
      </c>
      <c r="B3840" s="137" t="s">
        <v>10</v>
      </c>
      <c r="C3840" s="137" t="s">
        <v>186</v>
      </c>
      <c r="D3840" s="137" t="s">
        <v>311</v>
      </c>
      <c r="E3840" s="137">
        <v>33279</v>
      </c>
      <c r="F3840" s="137" t="s">
        <v>5</v>
      </c>
      <c r="G3840" s="137" t="s">
        <v>28</v>
      </c>
      <c r="H3840" s="137" t="s">
        <v>368</v>
      </c>
      <c r="I3840" s="137">
        <v>512827313</v>
      </c>
      <c r="J3840" s="137" t="s">
        <v>224</v>
      </c>
      <c r="K3840" s="21">
        <v>46155.58357638889</v>
      </c>
      <c r="L3840" s="21">
        <v>46157.728402777779</v>
      </c>
      <c r="M3840" s="137" t="s">
        <v>344</v>
      </c>
      <c r="N3840" s="137" t="s">
        <v>346</v>
      </c>
      <c r="O3840" s="137" t="s">
        <v>39</v>
      </c>
      <c r="P3840" s="137">
        <v>0</v>
      </c>
      <c r="Q3840" s="137" t="s">
        <v>191</v>
      </c>
      <c r="R3840" s="137" t="s">
        <v>342</v>
      </c>
    </row>
    <row r="3841" spans="1:18" s="137" customFormat="1">
      <c r="A3841" s="137" t="s">
        <v>186</v>
      </c>
      <c r="B3841" s="137" t="s">
        <v>10</v>
      </c>
      <c r="C3841" s="137" t="s">
        <v>186</v>
      </c>
      <c r="D3841" s="137" t="s">
        <v>311</v>
      </c>
      <c r="E3841" s="137">
        <v>33279</v>
      </c>
      <c r="F3841" s="137" t="s">
        <v>5</v>
      </c>
      <c r="G3841" s="137" t="s">
        <v>28</v>
      </c>
      <c r="H3841" s="137" t="s">
        <v>368</v>
      </c>
      <c r="I3841" s="137">
        <v>512827313</v>
      </c>
      <c r="J3841" s="137" t="s">
        <v>224</v>
      </c>
      <c r="K3841" s="21">
        <v>46155.58357638889</v>
      </c>
      <c r="L3841" s="21">
        <v>46157.728402777779</v>
      </c>
      <c r="M3841" s="137" t="s">
        <v>347</v>
      </c>
      <c r="N3841" s="137" t="s">
        <v>348</v>
      </c>
      <c r="O3841" s="137" t="s">
        <v>41</v>
      </c>
      <c r="P3841" s="137">
        <v>0</v>
      </c>
      <c r="Q3841" s="137" t="s">
        <v>191</v>
      </c>
      <c r="R3841" s="137" t="s">
        <v>342</v>
      </c>
    </row>
    <row r="3842" spans="1:18" s="137" customFormat="1">
      <c r="A3842" s="137" t="s">
        <v>186</v>
      </c>
      <c r="B3842" s="137" t="s">
        <v>10</v>
      </c>
      <c r="C3842" s="137" t="s">
        <v>186</v>
      </c>
      <c r="D3842" s="137" t="s">
        <v>311</v>
      </c>
      <c r="E3842" s="137">
        <v>33279</v>
      </c>
      <c r="F3842" s="137" t="s">
        <v>5</v>
      </c>
      <c r="G3842" s="137" t="s">
        <v>28</v>
      </c>
      <c r="H3842" s="137" t="s">
        <v>368</v>
      </c>
      <c r="I3842" s="137">
        <v>512827313</v>
      </c>
      <c r="J3842" s="137" t="s">
        <v>224</v>
      </c>
      <c r="K3842" s="21">
        <v>46155.58357638889</v>
      </c>
      <c r="L3842" s="21">
        <v>46157.728402777779</v>
      </c>
      <c r="M3842" s="137" t="s">
        <v>347</v>
      </c>
      <c r="N3842" s="137" t="s">
        <v>349</v>
      </c>
      <c r="O3842" s="137" t="s">
        <v>39</v>
      </c>
      <c r="P3842" s="137">
        <v>0</v>
      </c>
      <c r="Q3842" s="137" t="s">
        <v>191</v>
      </c>
      <c r="R3842" s="137" t="s">
        <v>342</v>
      </c>
    </row>
    <row r="3843" spans="1:18" s="137" customFormat="1">
      <c r="A3843" s="137" t="s">
        <v>186</v>
      </c>
      <c r="B3843" s="137" t="s">
        <v>10</v>
      </c>
      <c r="C3843" s="137" t="s">
        <v>186</v>
      </c>
      <c r="D3843" s="137" t="s">
        <v>311</v>
      </c>
      <c r="E3843" s="137">
        <v>33279</v>
      </c>
      <c r="F3843" s="137" t="s">
        <v>5</v>
      </c>
      <c r="G3843" s="137" t="s">
        <v>28</v>
      </c>
      <c r="H3843" s="137" t="s">
        <v>368</v>
      </c>
      <c r="I3843" s="137">
        <v>512827313</v>
      </c>
      <c r="J3843" s="137" t="s">
        <v>224</v>
      </c>
      <c r="K3843" s="21">
        <v>46155.58357638889</v>
      </c>
      <c r="L3843" s="21">
        <v>46157.728402777779</v>
      </c>
      <c r="M3843" s="137" t="s">
        <v>347</v>
      </c>
      <c r="N3843" s="137" t="s">
        <v>329</v>
      </c>
      <c r="O3843" s="137" t="s">
        <v>35</v>
      </c>
      <c r="P3843" s="137">
        <v>0</v>
      </c>
      <c r="Q3843" s="137" t="s">
        <v>191</v>
      </c>
      <c r="R3843" s="137" t="s">
        <v>342</v>
      </c>
    </row>
    <row r="3844" spans="1:18" s="137" customFormat="1">
      <c r="A3844" s="137" t="s">
        <v>186</v>
      </c>
      <c r="B3844" s="137" t="s">
        <v>10</v>
      </c>
      <c r="C3844" s="137" t="s">
        <v>186</v>
      </c>
      <c r="D3844" s="137" t="s">
        <v>311</v>
      </c>
      <c r="E3844" s="137">
        <v>33279</v>
      </c>
      <c r="F3844" s="137" t="s">
        <v>5</v>
      </c>
      <c r="G3844" s="137" t="s">
        <v>28</v>
      </c>
      <c r="H3844" s="137" t="s">
        <v>368</v>
      </c>
      <c r="I3844" s="137">
        <v>512827313</v>
      </c>
      <c r="J3844" s="137" t="s">
        <v>224</v>
      </c>
      <c r="K3844" s="21">
        <v>46155.58357638889</v>
      </c>
      <c r="L3844" s="21">
        <v>46157.728402777779</v>
      </c>
      <c r="M3844" s="137" t="s">
        <v>347</v>
      </c>
      <c r="N3844" s="137" t="s">
        <v>194</v>
      </c>
      <c r="O3844" s="137" t="s">
        <v>41</v>
      </c>
      <c r="P3844" s="137">
        <v>0</v>
      </c>
      <c r="Q3844" s="137" t="s">
        <v>191</v>
      </c>
      <c r="R3844" s="137" t="s">
        <v>342</v>
      </c>
    </row>
    <row r="3845" spans="1:18" s="137" customFormat="1">
      <c r="A3845" s="137" t="s">
        <v>186</v>
      </c>
      <c r="B3845" s="137" t="s">
        <v>10</v>
      </c>
      <c r="C3845" s="137" t="s">
        <v>186</v>
      </c>
      <c r="D3845" s="137" t="s">
        <v>311</v>
      </c>
      <c r="E3845" s="137">
        <v>33279</v>
      </c>
      <c r="F3845" s="137" t="s">
        <v>5</v>
      </c>
      <c r="G3845" s="137" t="s">
        <v>28</v>
      </c>
      <c r="H3845" s="137" t="s">
        <v>368</v>
      </c>
      <c r="I3845" s="137">
        <v>512827313</v>
      </c>
      <c r="J3845" s="137" t="s">
        <v>224</v>
      </c>
      <c r="K3845" s="21">
        <v>46155.58357638889</v>
      </c>
      <c r="L3845" s="21">
        <v>46157.728402777779</v>
      </c>
      <c r="M3845" s="137" t="s">
        <v>347</v>
      </c>
      <c r="N3845" s="137" t="s">
        <v>350</v>
      </c>
      <c r="O3845" s="137" t="s">
        <v>39</v>
      </c>
      <c r="P3845" s="137">
        <v>0</v>
      </c>
      <c r="Q3845" s="137" t="s">
        <v>191</v>
      </c>
      <c r="R3845" s="137" t="s">
        <v>342</v>
      </c>
    </row>
    <row r="3846" spans="1:18" s="137" customFormat="1">
      <c r="A3846" s="137" t="s">
        <v>186</v>
      </c>
      <c r="B3846" s="137" t="s">
        <v>10</v>
      </c>
      <c r="C3846" s="137" t="s">
        <v>186</v>
      </c>
      <c r="D3846" s="137" t="s">
        <v>311</v>
      </c>
      <c r="E3846" s="137">
        <v>33279</v>
      </c>
      <c r="F3846" s="137" t="s">
        <v>5</v>
      </c>
      <c r="G3846" s="137" t="s">
        <v>28</v>
      </c>
      <c r="H3846" s="137" t="s">
        <v>368</v>
      </c>
      <c r="I3846" s="137">
        <v>512827313</v>
      </c>
      <c r="J3846" s="137" t="s">
        <v>224</v>
      </c>
      <c r="K3846" s="21">
        <v>46155.58357638889</v>
      </c>
      <c r="L3846" s="21">
        <v>46157.728402777779</v>
      </c>
      <c r="M3846" s="137" t="s">
        <v>347</v>
      </c>
      <c r="N3846" s="137" t="s">
        <v>195</v>
      </c>
      <c r="O3846" s="137" t="s">
        <v>41</v>
      </c>
      <c r="P3846" s="137">
        <v>0</v>
      </c>
      <c r="Q3846" s="137" t="s">
        <v>191</v>
      </c>
      <c r="R3846" s="137" t="s">
        <v>342</v>
      </c>
    </row>
    <row r="3847" spans="1:18" s="137" customFormat="1">
      <c r="A3847" s="137" t="s">
        <v>186</v>
      </c>
      <c r="B3847" s="137" t="s">
        <v>10</v>
      </c>
      <c r="C3847" s="137" t="s">
        <v>186</v>
      </c>
      <c r="D3847" s="137" t="s">
        <v>311</v>
      </c>
      <c r="E3847" s="137">
        <v>33279</v>
      </c>
      <c r="F3847" s="137" t="s">
        <v>5</v>
      </c>
      <c r="G3847" s="137" t="s">
        <v>28</v>
      </c>
      <c r="H3847" s="137" t="s">
        <v>368</v>
      </c>
      <c r="I3847" s="137">
        <v>512827313</v>
      </c>
      <c r="J3847" s="137" t="s">
        <v>224</v>
      </c>
      <c r="K3847" s="21">
        <v>46155.58357638889</v>
      </c>
      <c r="L3847" s="21">
        <v>46157.728402777779</v>
      </c>
      <c r="M3847" s="137" t="s">
        <v>347</v>
      </c>
      <c r="N3847" s="137" t="s">
        <v>351</v>
      </c>
      <c r="O3847" s="137" t="s">
        <v>35</v>
      </c>
      <c r="P3847" s="137">
        <v>0</v>
      </c>
      <c r="Q3847" s="137" t="s">
        <v>191</v>
      </c>
      <c r="R3847" s="137" t="s">
        <v>342</v>
      </c>
    </row>
    <row r="3848" spans="1:18" s="137" customFormat="1">
      <c r="A3848" s="137" t="s">
        <v>186</v>
      </c>
      <c r="B3848" s="137" t="s">
        <v>10</v>
      </c>
      <c r="C3848" s="137" t="s">
        <v>186</v>
      </c>
      <c r="D3848" s="137" t="s">
        <v>311</v>
      </c>
      <c r="E3848" s="137">
        <v>33279</v>
      </c>
      <c r="F3848" s="137" t="s">
        <v>5</v>
      </c>
      <c r="G3848" s="137" t="s">
        <v>28</v>
      </c>
      <c r="H3848" s="137" t="s">
        <v>368</v>
      </c>
      <c r="I3848" s="137">
        <v>512827313</v>
      </c>
      <c r="J3848" s="137" t="s">
        <v>224</v>
      </c>
      <c r="K3848" s="21">
        <v>46155.58357638889</v>
      </c>
      <c r="L3848" s="21">
        <v>46157.728402777779</v>
      </c>
      <c r="M3848" s="137" t="s">
        <v>347</v>
      </c>
      <c r="N3848" s="137" t="s">
        <v>196</v>
      </c>
      <c r="O3848" s="137" t="s">
        <v>41</v>
      </c>
      <c r="P3848" s="137">
        <v>0</v>
      </c>
      <c r="Q3848" s="137" t="s">
        <v>191</v>
      </c>
      <c r="R3848" s="137" t="s">
        <v>342</v>
      </c>
    </row>
    <row r="3849" spans="1:18" s="137" customFormat="1">
      <c r="A3849" s="137" t="s">
        <v>186</v>
      </c>
      <c r="B3849" s="137" t="s">
        <v>10</v>
      </c>
      <c r="C3849" s="137" t="s">
        <v>186</v>
      </c>
      <c r="D3849" s="137" t="s">
        <v>311</v>
      </c>
      <c r="E3849" s="137">
        <v>33279</v>
      </c>
      <c r="F3849" s="137" t="s">
        <v>5</v>
      </c>
      <c r="G3849" s="137" t="s">
        <v>28</v>
      </c>
      <c r="H3849" s="137" t="s">
        <v>368</v>
      </c>
      <c r="I3849" s="137">
        <v>512827313</v>
      </c>
      <c r="J3849" s="137" t="s">
        <v>224</v>
      </c>
      <c r="K3849" s="21">
        <v>46155.58357638889</v>
      </c>
      <c r="L3849" s="21">
        <v>46157.728402777779</v>
      </c>
      <c r="M3849" s="137" t="s">
        <v>352</v>
      </c>
      <c r="N3849" s="137" t="s">
        <v>352</v>
      </c>
      <c r="O3849" s="137" t="s">
        <v>35</v>
      </c>
      <c r="P3849" s="137">
        <v>0</v>
      </c>
      <c r="Q3849" s="137" t="s">
        <v>191</v>
      </c>
      <c r="R3849" s="137" t="s">
        <v>342</v>
      </c>
    </row>
    <row r="3850" spans="1:18" s="137" customFormat="1">
      <c r="A3850" s="137" t="s">
        <v>186</v>
      </c>
      <c r="B3850" s="137" t="s">
        <v>10</v>
      </c>
      <c r="C3850" s="137" t="s">
        <v>186</v>
      </c>
      <c r="D3850" s="137" t="s">
        <v>311</v>
      </c>
      <c r="E3850" s="137">
        <v>33279</v>
      </c>
      <c r="F3850" s="137" t="s">
        <v>5</v>
      </c>
      <c r="G3850" s="137" t="s">
        <v>28</v>
      </c>
      <c r="H3850" s="137" t="s">
        <v>368</v>
      </c>
      <c r="I3850" s="137">
        <v>512827313</v>
      </c>
      <c r="J3850" s="137" t="s">
        <v>224</v>
      </c>
      <c r="K3850" s="21">
        <v>46155.58357638889</v>
      </c>
      <c r="L3850" s="21">
        <v>46157.728402777779</v>
      </c>
      <c r="M3850" s="137" t="s">
        <v>353</v>
      </c>
      <c r="N3850" s="137" t="s">
        <v>197</v>
      </c>
      <c r="O3850" s="137" t="s">
        <v>41</v>
      </c>
      <c r="P3850" s="137">
        <v>0</v>
      </c>
      <c r="Q3850" s="137" t="s">
        <v>191</v>
      </c>
      <c r="R3850" s="137" t="s">
        <v>342</v>
      </c>
    </row>
    <row r="3851" spans="1:18" s="137" customFormat="1">
      <c r="A3851" s="137" t="s">
        <v>186</v>
      </c>
      <c r="B3851" s="137" t="s">
        <v>10</v>
      </c>
      <c r="C3851" s="137" t="s">
        <v>186</v>
      </c>
      <c r="D3851" s="137" t="s">
        <v>311</v>
      </c>
      <c r="E3851" s="137">
        <v>33279</v>
      </c>
      <c r="F3851" s="137" t="s">
        <v>5</v>
      </c>
      <c r="G3851" s="137" t="s">
        <v>28</v>
      </c>
      <c r="H3851" s="137" t="s">
        <v>368</v>
      </c>
      <c r="I3851" s="137">
        <v>512827313</v>
      </c>
      <c r="J3851" s="137" t="s">
        <v>224</v>
      </c>
      <c r="K3851" s="21">
        <v>46155.58357638889</v>
      </c>
      <c r="L3851" s="21">
        <v>46157.728402777779</v>
      </c>
      <c r="M3851" s="137" t="s">
        <v>353</v>
      </c>
      <c r="N3851" s="137" t="s">
        <v>330</v>
      </c>
      <c r="O3851" s="137" t="s">
        <v>41</v>
      </c>
      <c r="P3851" s="137">
        <v>0</v>
      </c>
      <c r="Q3851" s="137" t="s">
        <v>191</v>
      </c>
      <c r="R3851" s="137" t="s">
        <v>342</v>
      </c>
    </row>
    <row r="3852" spans="1:18" s="137" customFormat="1">
      <c r="A3852" s="137" t="s">
        <v>186</v>
      </c>
      <c r="B3852" s="137" t="s">
        <v>10</v>
      </c>
      <c r="C3852" s="137" t="s">
        <v>186</v>
      </c>
      <c r="D3852" s="137" t="s">
        <v>311</v>
      </c>
      <c r="E3852" s="137">
        <v>33279</v>
      </c>
      <c r="F3852" s="137" t="s">
        <v>5</v>
      </c>
      <c r="G3852" s="137" t="s">
        <v>28</v>
      </c>
      <c r="H3852" s="137" t="s">
        <v>368</v>
      </c>
      <c r="I3852" s="137">
        <v>512827313</v>
      </c>
      <c r="J3852" s="137" t="s">
        <v>224</v>
      </c>
      <c r="K3852" s="21">
        <v>46155.58357638889</v>
      </c>
      <c r="L3852" s="21">
        <v>46157.728402777779</v>
      </c>
      <c r="M3852" s="137" t="s">
        <v>353</v>
      </c>
      <c r="N3852" s="137" t="s">
        <v>354</v>
      </c>
      <c r="O3852" s="137" t="s">
        <v>39</v>
      </c>
      <c r="P3852" s="137">
        <v>0</v>
      </c>
      <c r="Q3852" s="137" t="s">
        <v>191</v>
      </c>
      <c r="R3852" s="137" t="s">
        <v>342</v>
      </c>
    </row>
    <row r="3853" spans="1:18" s="137" customFormat="1">
      <c r="A3853" s="137" t="s">
        <v>186</v>
      </c>
      <c r="B3853" s="137" t="s">
        <v>10</v>
      </c>
      <c r="C3853" s="137" t="s">
        <v>186</v>
      </c>
      <c r="D3853" s="137" t="s">
        <v>311</v>
      </c>
      <c r="E3853" s="137">
        <v>33279</v>
      </c>
      <c r="F3853" s="137" t="s">
        <v>5</v>
      </c>
      <c r="G3853" s="137" t="s">
        <v>28</v>
      </c>
      <c r="H3853" s="137" t="s">
        <v>368</v>
      </c>
      <c r="I3853" s="137">
        <v>512827313</v>
      </c>
      <c r="J3853" s="137" t="s">
        <v>224</v>
      </c>
      <c r="K3853" s="21">
        <v>46155.58357638889</v>
      </c>
      <c r="L3853" s="21">
        <v>46157.728402777779</v>
      </c>
      <c r="M3853" s="137" t="s">
        <v>353</v>
      </c>
      <c r="N3853" s="137" t="s">
        <v>355</v>
      </c>
      <c r="O3853" s="137" t="s">
        <v>35</v>
      </c>
      <c r="P3853" s="137">
        <v>0</v>
      </c>
      <c r="Q3853" s="137" t="s">
        <v>191</v>
      </c>
      <c r="R3853" s="137" t="s">
        <v>342</v>
      </c>
    </row>
    <row r="3854" spans="1:18" s="137" customFormat="1">
      <c r="A3854" s="137" t="s">
        <v>186</v>
      </c>
      <c r="B3854" s="137" t="s">
        <v>10</v>
      </c>
      <c r="C3854" s="137" t="s">
        <v>186</v>
      </c>
      <c r="D3854" s="137" t="s">
        <v>311</v>
      </c>
      <c r="E3854" s="137">
        <v>33279</v>
      </c>
      <c r="F3854" s="137" t="s">
        <v>5</v>
      </c>
      <c r="G3854" s="137" t="s">
        <v>28</v>
      </c>
      <c r="H3854" s="137" t="s">
        <v>368</v>
      </c>
      <c r="I3854" s="137">
        <v>512827313</v>
      </c>
      <c r="J3854" s="137" t="s">
        <v>224</v>
      </c>
      <c r="K3854" s="21">
        <v>46155.58357638889</v>
      </c>
      <c r="L3854" s="21">
        <v>46157.728402777779</v>
      </c>
      <c r="M3854" s="137" t="s">
        <v>353</v>
      </c>
      <c r="N3854" s="137" t="s">
        <v>356</v>
      </c>
      <c r="O3854" s="137" t="s">
        <v>39</v>
      </c>
      <c r="P3854" s="137">
        <v>0</v>
      </c>
      <c r="Q3854" s="137" t="s">
        <v>191</v>
      </c>
      <c r="R3854" s="137" t="s">
        <v>342</v>
      </c>
    </row>
    <row r="3855" spans="1:18" s="137" customFormat="1">
      <c r="A3855" s="137" t="s">
        <v>186</v>
      </c>
      <c r="B3855" s="137" t="s">
        <v>10</v>
      </c>
      <c r="C3855" s="137" t="s">
        <v>186</v>
      </c>
      <c r="D3855" s="137" t="s">
        <v>311</v>
      </c>
      <c r="E3855" s="137">
        <v>33279</v>
      </c>
      <c r="F3855" s="137" t="s">
        <v>5</v>
      </c>
      <c r="G3855" s="137" t="s">
        <v>28</v>
      </c>
      <c r="H3855" s="137" t="s">
        <v>368</v>
      </c>
      <c r="I3855" s="137">
        <v>512827313</v>
      </c>
      <c r="J3855" s="137" t="s">
        <v>224</v>
      </c>
      <c r="K3855" s="21">
        <v>46155.58357638889</v>
      </c>
      <c r="L3855" s="21">
        <v>46157.728402777779</v>
      </c>
      <c r="M3855" s="137" t="s">
        <v>353</v>
      </c>
      <c r="N3855" s="137" t="s">
        <v>357</v>
      </c>
      <c r="O3855" s="137" t="s">
        <v>39</v>
      </c>
      <c r="P3855" s="137">
        <v>0</v>
      </c>
      <c r="Q3855" s="137" t="s">
        <v>191</v>
      </c>
      <c r="R3855" s="137" t="s">
        <v>342</v>
      </c>
    </row>
    <row r="3856" spans="1:18" s="137" customFormat="1">
      <c r="A3856" s="137" t="s">
        <v>186</v>
      </c>
      <c r="B3856" s="137" t="s">
        <v>10</v>
      </c>
      <c r="C3856" s="137" t="s">
        <v>186</v>
      </c>
      <c r="D3856" s="137" t="s">
        <v>311</v>
      </c>
      <c r="E3856" s="137">
        <v>33279</v>
      </c>
      <c r="F3856" s="137" t="s">
        <v>5</v>
      </c>
      <c r="G3856" s="137" t="s">
        <v>28</v>
      </c>
      <c r="H3856" s="137" t="s">
        <v>368</v>
      </c>
      <c r="I3856" s="137">
        <v>512827313</v>
      </c>
      <c r="J3856" s="137" t="s">
        <v>224</v>
      </c>
      <c r="K3856" s="21">
        <v>46155.58357638889</v>
      </c>
      <c r="L3856" s="21">
        <v>46157.728402777779</v>
      </c>
      <c r="M3856" s="137" t="s">
        <v>358</v>
      </c>
      <c r="N3856" s="137" t="s">
        <v>359</v>
      </c>
      <c r="O3856" s="137" t="s">
        <v>39</v>
      </c>
      <c r="P3856" s="137">
        <v>0</v>
      </c>
      <c r="Q3856" s="137" t="s">
        <v>191</v>
      </c>
      <c r="R3856" s="137" t="s">
        <v>342</v>
      </c>
    </row>
    <row r="3857" spans="1:19" s="137" customFormat="1">
      <c r="A3857" s="137" t="s">
        <v>186</v>
      </c>
      <c r="B3857" s="137" t="s">
        <v>10</v>
      </c>
      <c r="C3857" s="137" t="s">
        <v>186</v>
      </c>
      <c r="D3857" s="137" t="s">
        <v>311</v>
      </c>
      <c r="E3857" s="137">
        <v>33279</v>
      </c>
      <c r="F3857" s="137" t="s">
        <v>5</v>
      </c>
      <c r="G3857" s="137" t="s">
        <v>28</v>
      </c>
      <c r="H3857" s="137" t="s">
        <v>368</v>
      </c>
      <c r="I3857" s="137">
        <v>512827313</v>
      </c>
      <c r="J3857" s="137" t="s">
        <v>224</v>
      </c>
      <c r="K3857" s="21">
        <v>46155.58357638889</v>
      </c>
      <c r="L3857" s="21">
        <v>46157.728402777779</v>
      </c>
      <c r="M3857" s="137" t="s">
        <v>358</v>
      </c>
      <c r="N3857" s="137" t="s">
        <v>360</v>
      </c>
      <c r="O3857" s="137" t="s">
        <v>35</v>
      </c>
      <c r="P3857" s="137">
        <v>0</v>
      </c>
      <c r="Q3857" s="137" t="s">
        <v>191</v>
      </c>
      <c r="R3857" s="137" t="s">
        <v>342</v>
      </c>
    </row>
    <row r="3858" spans="1:19" s="137" customFormat="1">
      <c r="A3858" s="137" t="s">
        <v>186</v>
      </c>
      <c r="B3858" s="137" t="s">
        <v>10</v>
      </c>
      <c r="C3858" s="137" t="s">
        <v>186</v>
      </c>
      <c r="D3858" s="137" t="s">
        <v>311</v>
      </c>
      <c r="E3858" s="137">
        <v>33279</v>
      </c>
      <c r="F3858" s="137" t="s">
        <v>5</v>
      </c>
      <c r="G3858" s="137" t="s">
        <v>28</v>
      </c>
      <c r="H3858" s="137" t="s">
        <v>368</v>
      </c>
      <c r="I3858" s="137">
        <v>512827313</v>
      </c>
      <c r="J3858" s="137" t="s">
        <v>224</v>
      </c>
      <c r="K3858" s="21">
        <v>46155.58357638889</v>
      </c>
      <c r="L3858" s="21">
        <v>46157.728402777779</v>
      </c>
      <c r="M3858" s="137" t="s">
        <v>358</v>
      </c>
      <c r="N3858" s="137" t="s">
        <v>361</v>
      </c>
      <c r="O3858" s="137" t="s">
        <v>41</v>
      </c>
      <c r="P3858" s="137">
        <v>0</v>
      </c>
      <c r="Q3858" s="137" t="s">
        <v>191</v>
      </c>
      <c r="R3858" s="137" t="s">
        <v>342</v>
      </c>
    </row>
    <row r="3859" spans="1:19" s="137" customFormat="1">
      <c r="A3859" s="137" t="s">
        <v>186</v>
      </c>
      <c r="B3859" s="137" t="s">
        <v>10</v>
      </c>
      <c r="C3859" s="137" t="s">
        <v>186</v>
      </c>
      <c r="D3859" s="137" t="s">
        <v>311</v>
      </c>
      <c r="E3859" s="137">
        <v>33279</v>
      </c>
      <c r="F3859" s="137" t="s">
        <v>5</v>
      </c>
      <c r="G3859" s="137" t="s">
        <v>28</v>
      </c>
      <c r="H3859" s="137" t="s">
        <v>368</v>
      </c>
      <c r="I3859" s="137">
        <v>512827313</v>
      </c>
      <c r="J3859" s="137" t="s">
        <v>224</v>
      </c>
      <c r="K3859" s="21">
        <v>46155.58357638889</v>
      </c>
      <c r="L3859" s="21">
        <v>46157.728402777779</v>
      </c>
      <c r="M3859" s="137" t="s">
        <v>362</v>
      </c>
      <c r="N3859" s="137" t="s">
        <v>363</v>
      </c>
      <c r="O3859" s="137" t="s">
        <v>37</v>
      </c>
      <c r="P3859" s="137">
        <v>0</v>
      </c>
      <c r="Q3859" s="137" t="s">
        <v>191</v>
      </c>
      <c r="R3859" s="137" t="s">
        <v>342</v>
      </c>
    </row>
    <row r="3860" spans="1:19" s="137" customFormat="1">
      <c r="A3860" s="137" t="s">
        <v>186</v>
      </c>
      <c r="B3860" s="137" t="s">
        <v>10</v>
      </c>
      <c r="C3860" s="137" t="s">
        <v>186</v>
      </c>
      <c r="D3860" s="137" t="s">
        <v>311</v>
      </c>
      <c r="E3860" s="137">
        <v>33279</v>
      </c>
      <c r="F3860" s="137" t="s">
        <v>5</v>
      </c>
      <c r="G3860" s="137" t="s">
        <v>28</v>
      </c>
      <c r="H3860" s="137" t="s">
        <v>368</v>
      </c>
      <c r="I3860" s="137">
        <v>512827313</v>
      </c>
      <c r="J3860" s="137" t="s">
        <v>224</v>
      </c>
      <c r="K3860" s="21">
        <v>46155.58357638889</v>
      </c>
      <c r="L3860" s="21">
        <v>46157.728402777779</v>
      </c>
      <c r="M3860" s="137" t="s">
        <v>364</v>
      </c>
      <c r="N3860" s="137" t="s">
        <v>365</v>
      </c>
      <c r="O3860" s="137" t="s">
        <v>35</v>
      </c>
      <c r="P3860" s="137">
        <v>0</v>
      </c>
      <c r="Q3860" s="137" t="s">
        <v>191</v>
      </c>
      <c r="R3860" s="137" t="s">
        <v>342</v>
      </c>
    </row>
    <row r="3861" spans="1:19" s="137" customFormat="1">
      <c r="A3861" s="137" t="s">
        <v>186</v>
      </c>
      <c r="B3861" s="137" t="s">
        <v>10</v>
      </c>
      <c r="C3861" s="137" t="s">
        <v>186</v>
      </c>
      <c r="D3861" s="137" t="s">
        <v>311</v>
      </c>
      <c r="E3861" s="137">
        <v>33279</v>
      </c>
      <c r="F3861" s="137" t="s">
        <v>5</v>
      </c>
      <c r="G3861" s="137" t="s">
        <v>28</v>
      </c>
      <c r="H3861" s="137" t="s">
        <v>368</v>
      </c>
      <c r="I3861" s="137">
        <v>512827313</v>
      </c>
      <c r="J3861" s="137" t="s">
        <v>224</v>
      </c>
      <c r="K3861" s="21">
        <v>46155.58357638889</v>
      </c>
      <c r="L3861" s="21">
        <v>46157.728402777779</v>
      </c>
      <c r="M3861" s="137" t="s">
        <v>364</v>
      </c>
      <c r="N3861" s="137" t="s">
        <v>366</v>
      </c>
      <c r="O3861" s="137" t="s">
        <v>35</v>
      </c>
      <c r="P3861" s="137">
        <v>0</v>
      </c>
      <c r="Q3861" s="137" t="s">
        <v>191</v>
      </c>
      <c r="R3861" s="137" t="s">
        <v>342</v>
      </c>
    </row>
    <row r="3862" spans="1:19" s="137" customFormat="1">
      <c r="A3862" s="137" t="s">
        <v>186</v>
      </c>
      <c r="B3862" s="137" t="s">
        <v>10</v>
      </c>
      <c r="C3862" s="137" t="s">
        <v>186</v>
      </c>
      <c r="D3862" s="137" t="s">
        <v>311</v>
      </c>
      <c r="E3862" s="137">
        <v>33279</v>
      </c>
      <c r="F3862" s="137" t="s">
        <v>5</v>
      </c>
      <c r="G3862" s="137" t="s">
        <v>28</v>
      </c>
      <c r="H3862" s="137" t="s">
        <v>368</v>
      </c>
      <c r="I3862" s="137">
        <v>512827313</v>
      </c>
      <c r="J3862" s="137" t="s">
        <v>224</v>
      </c>
      <c r="K3862" s="21">
        <v>46155.58357638889</v>
      </c>
      <c r="L3862" s="21">
        <v>46157.728402777779</v>
      </c>
      <c r="M3862" s="137" t="s">
        <v>364</v>
      </c>
      <c r="N3862" s="137" t="s">
        <v>367</v>
      </c>
      <c r="O3862" s="137" t="s">
        <v>41</v>
      </c>
      <c r="P3862" s="137">
        <v>0</v>
      </c>
      <c r="Q3862" s="137" t="s">
        <v>191</v>
      </c>
      <c r="R3862" s="137" t="s">
        <v>342</v>
      </c>
    </row>
    <row r="3863" spans="1:19" s="137" customFormat="1">
      <c r="A3863" s="137" t="s">
        <v>186</v>
      </c>
      <c r="B3863" s="137" t="s">
        <v>10</v>
      </c>
      <c r="C3863" s="137" t="s">
        <v>186</v>
      </c>
      <c r="D3863" s="137" t="s">
        <v>202</v>
      </c>
      <c r="E3863" s="137">
        <v>33277</v>
      </c>
      <c r="F3863" s="137" t="s">
        <v>5</v>
      </c>
      <c r="G3863" s="137" t="s">
        <v>28</v>
      </c>
      <c r="H3863" s="137" t="s">
        <v>368</v>
      </c>
      <c r="I3863" s="137">
        <v>512947042</v>
      </c>
      <c r="J3863" s="137" t="s">
        <v>192</v>
      </c>
      <c r="K3863" s="21">
        <v>46159.456377314818</v>
      </c>
      <c r="L3863" s="21">
        <v>46159.457326388889</v>
      </c>
      <c r="M3863" s="137" t="s">
        <v>287</v>
      </c>
      <c r="N3863" s="137" t="s">
        <v>287</v>
      </c>
      <c r="O3863" s="137" t="s">
        <v>35</v>
      </c>
      <c r="P3863" s="137">
        <v>0</v>
      </c>
      <c r="Q3863" s="137" t="s">
        <v>191</v>
      </c>
      <c r="R3863" s="137" t="s">
        <v>342</v>
      </c>
      <c r="S3863" s="137" t="s">
        <v>181</v>
      </c>
    </row>
    <row r="3864" spans="1:19" s="137" customFormat="1">
      <c r="A3864" s="137" t="s">
        <v>186</v>
      </c>
      <c r="B3864" s="137" t="s">
        <v>10</v>
      </c>
      <c r="C3864" s="137" t="s">
        <v>186</v>
      </c>
      <c r="D3864" s="137" t="s">
        <v>202</v>
      </c>
      <c r="E3864" s="137">
        <v>33277</v>
      </c>
      <c r="F3864" s="137" t="s">
        <v>5</v>
      </c>
      <c r="G3864" s="137" t="s">
        <v>28</v>
      </c>
      <c r="H3864" s="137" t="s">
        <v>368</v>
      </c>
      <c r="I3864" s="137">
        <v>512947042</v>
      </c>
      <c r="J3864" s="137" t="s">
        <v>192</v>
      </c>
      <c r="K3864" s="21">
        <v>46159.456377314818</v>
      </c>
      <c r="L3864" s="21">
        <v>46159.457326388889</v>
      </c>
      <c r="M3864" s="137" t="s">
        <v>343</v>
      </c>
      <c r="N3864" s="137" t="s">
        <v>288</v>
      </c>
      <c r="O3864" s="137" t="s">
        <v>39</v>
      </c>
      <c r="P3864" s="137">
        <v>0</v>
      </c>
      <c r="Q3864" s="137" t="s">
        <v>191</v>
      </c>
      <c r="R3864" s="137" t="s">
        <v>342</v>
      </c>
      <c r="S3864" s="137" t="s">
        <v>181</v>
      </c>
    </row>
    <row r="3865" spans="1:19" s="137" customFormat="1">
      <c r="A3865" s="137" t="s">
        <v>186</v>
      </c>
      <c r="B3865" s="137" t="s">
        <v>10</v>
      </c>
      <c r="C3865" s="137" t="s">
        <v>186</v>
      </c>
      <c r="D3865" s="137" t="s">
        <v>202</v>
      </c>
      <c r="E3865" s="137">
        <v>33277</v>
      </c>
      <c r="F3865" s="137" t="s">
        <v>5</v>
      </c>
      <c r="G3865" s="137" t="s">
        <v>28</v>
      </c>
      <c r="H3865" s="137" t="s">
        <v>368</v>
      </c>
      <c r="I3865" s="137">
        <v>512947042</v>
      </c>
      <c r="J3865" s="137" t="s">
        <v>192</v>
      </c>
      <c r="K3865" s="21">
        <v>46159.456377314818</v>
      </c>
      <c r="L3865" s="21">
        <v>46159.457326388889</v>
      </c>
      <c r="M3865" s="137" t="s">
        <v>343</v>
      </c>
      <c r="N3865" s="137" t="s">
        <v>193</v>
      </c>
      <c r="O3865" s="137" t="s">
        <v>35</v>
      </c>
      <c r="P3865" s="137">
        <v>0</v>
      </c>
      <c r="Q3865" s="137" t="s">
        <v>191</v>
      </c>
      <c r="R3865" s="137" t="s">
        <v>342</v>
      </c>
      <c r="S3865" s="137" t="s">
        <v>181</v>
      </c>
    </row>
    <row r="3866" spans="1:19" s="137" customFormat="1">
      <c r="A3866" s="137" t="s">
        <v>186</v>
      </c>
      <c r="B3866" s="137" t="s">
        <v>10</v>
      </c>
      <c r="C3866" s="137" t="s">
        <v>186</v>
      </c>
      <c r="D3866" s="137" t="s">
        <v>202</v>
      </c>
      <c r="E3866" s="137">
        <v>33277</v>
      </c>
      <c r="F3866" s="137" t="s">
        <v>5</v>
      </c>
      <c r="G3866" s="137" t="s">
        <v>28</v>
      </c>
      <c r="H3866" s="137" t="s">
        <v>368</v>
      </c>
      <c r="I3866" s="137">
        <v>512947042</v>
      </c>
      <c r="J3866" s="137" t="s">
        <v>192</v>
      </c>
      <c r="K3866" s="21">
        <v>46159.456377314818</v>
      </c>
      <c r="L3866" s="21">
        <v>46159.457326388889</v>
      </c>
      <c r="M3866" s="137" t="s">
        <v>344</v>
      </c>
      <c r="N3866" s="137" t="s">
        <v>345</v>
      </c>
      <c r="O3866" s="137" t="s">
        <v>39</v>
      </c>
      <c r="P3866" s="137">
        <v>0</v>
      </c>
      <c r="Q3866" s="137" t="s">
        <v>191</v>
      </c>
      <c r="R3866" s="137" t="s">
        <v>342</v>
      </c>
      <c r="S3866" s="137" t="s">
        <v>181</v>
      </c>
    </row>
    <row r="3867" spans="1:19" s="137" customFormat="1">
      <c r="A3867" s="137" t="s">
        <v>186</v>
      </c>
      <c r="B3867" s="137" t="s">
        <v>10</v>
      </c>
      <c r="C3867" s="137" t="s">
        <v>186</v>
      </c>
      <c r="D3867" s="137" t="s">
        <v>202</v>
      </c>
      <c r="E3867" s="137">
        <v>33277</v>
      </c>
      <c r="F3867" s="137" t="s">
        <v>5</v>
      </c>
      <c r="G3867" s="137" t="s">
        <v>28</v>
      </c>
      <c r="H3867" s="137" t="s">
        <v>368</v>
      </c>
      <c r="I3867" s="137">
        <v>512947042</v>
      </c>
      <c r="J3867" s="137" t="s">
        <v>192</v>
      </c>
      <c r="K3867" s="21">
        <v>46159.456377314818</v>
      </c>
      <c r="L3867" s="21">
        <v>46159.457326388889</v>
      </c>
      <c r="M3867" s="137" t="s">
        <v>344</v>
      </c>
      <c r="N3867" s="137" t="s">
        <v>346</v>
      </c>
      <c r="O3867" s="137" t="s">
        <v>39</v>
      </c>
      <c r="P3867" s="137">
        <v>0</v>
      </c>
      <c r="Q3867" s="137" t="s">
        <v>191</v>
      </c>
      <c r="R3867" s="137" t="s">
        <v>342</v>
      </c>
      <c r="S3867" s="137" t="s">
        <v>181</v>
      </c>
    </row>
    <row r="3868" spans="1:19" s="137" customFormat="1">
      <c r="A3868" s="137" t="s">
        <v>186</v>
      </c>
      <c r="B3868" s="137" t="s">
        <v>10</v>
      </c>
      <c r="C3868" s="137" t="s">
        <v>186</v>
      </c>
      <c r="D3868" s="137" t="s">
        <v>202</v>
      </c>
      <c r="E3868" s="137">
        <v>33277</v>
      </c>
      <c r="F3868" s="137" t="s">
        <v>5</v>
      </c>
      <c r="G3868" s="137" t="s">
        <v>28</v>
      </c>
      <c r="H3868" s="137" t="s">
        <v>368</v>
      </c>
      <c r="I3868" s="137">
        <v>512947042</v>
      </c>
      <c r="J3868" s="137" t="s">
        <v>192</v>
      </c>
      <c r="K3868" s="21">
        <v>46159.456377314818</v>
      </c>
      <c r="L3868" s="21">
        <v>46159.457326388889</v>
      </c>
      <c r="M3868" s="137" t="s">
        <v>347</v>
      </c>
      <c r="N3868" s="137" t="s">
        <v>348</v>
      </c>
      <c r="O3868" s="137" t="s">
        <v>41</v>
      </c>
      <c r="P3868" s="137">
        <v>0</v>
      </c>
      <c r="Q3868" s="137" t="s">
        <v>191</v>
      </c>
      <c r="R3868" s="137" t="s">
        <v>342</v>
      </c>
      <c r="S3868" s="137" t="s">
        <v>181</v>
      </c>
    </row>
    <row r="3869" spans="1:19" s="137" customFormat="1">
      <c r="A3869" s="137" t="s">
        <v>186</v>
      </c>
      <c r="B3869" s="137" t="s">
        <v>10</v>
      </c>
      <c r="C3869" s="137" t="s">
        <v>186</v>
      </c>
      <c r="D3869" s="137" t="s">
        <v>202</v>
      </c>
      <c r="E3869" s="137">
        <v>33277</v>
      </c>
      <c r="F3869" s="137" t="s">
        <v>5</v>
      </c>
      <c r="G3869" s="137" t="s">
        <v>28</v>
      </c>
      <c r="H3869" s="137" t="s">
        <v>368</v>
      </c>
      <c r="I3869" s="137">
        <v>512947042</v>
      </c>
      <c r="J3869" s="137" t="s">
        <v>192</v>
      </c>
      <c r="K3869" s="21">
        <v>46159.456377314818</v>
      </c>
      <c r="L3869" s="21">
        <v>46159.457326388889</v>
      </c>
      <c r="M3869" s="137" t="s">
        <v>347</v>
      </c>
      <c r="N3869" s="137" t="s">
        <v>349</v>
      </c>
      <c r="O3869" s="137" t="s">
        <v>39</v>
      </c>
      <c r="P3869" s="137">
        <v>0</v>
      </c>
      <c r="Q3869" s="137" t="s">
        <v>191</v>
      </c>
      <c r="R3869" s="137" t="s">
        <v>342</v>
      </c>
      <c r="S3869" s="137" t="s">
        <v>181</v>
      </c>
    </row>
    <row r="3870" spans="1:19" s="137" customFormat="1">
      <c r="A3870" s="137" t="s">
        <v>186</v>
      </c>
      <c r="B3870" s="137" t="s">
        <v>10</v>
      </c>
      <c r="C3870" s="137" t="s">
        <v>186</v>
      </c>
      <c r="D3870" s="137" t="s">
        <v>202</v>
      </c>
      <c r="E3870" s="137">
        <v>33277</v>
      </c>
      <c r="F3870" s="137" t="s">
        <v>5</v>
      </c>
      <c r="G3870" s="137" t="s">
        <v>28</v>
      </c>
      <c r="H3870" s="137" t="s">
        <v>368</v>
      </c>
      <c r="I3870" s="137">
        <v>512947042</v>
      </c>
      <c r="J3870" s="137" t="s">
        <v>192</v>
      </c>
      <c r="K3870" s="21">
        <v>46159.456377314818</v>
      </c>
      <c r="L3870" s="21">
        <v>46159.457326388889</v>
      </c>
      <c r="M3870" s="137" t="s">
        <v>347</v>
      </c>
      <c r="N3870" s="137" t="s">
        <v>329</v>
      </c>
      <c r="O3870" s="137" t="s">
        <v>35</v>
      </c>
      <c r="P3870" s="137">
        <v>0</v>
      </c>
      <c r="Q3870" s="137" t="s">
        <v>191</v>
      </c>
      <c r="R3870" s="137" t="s">
        <v>342</v>
      </c>
      <c r="S3870" s="137" t="s">
        <v>181</v>
      </c>
    </row>
    <row r="3871" spans="1:19" s="137" customFormat="1">
      <c r="A3871" s="137" t="s">
        <v>186</v>
      </c>
      <c r="B3871" s="137" t="s">
        <v>10</v>
      </c>
      <c r="C3871" s="137" t="s">
        <v>186</v>
      </c>
      <c r="D3871" s="137" t="s">
        <v>202</v>
      </c>
      <c r="E3871" s="137">
        <v>33277</v>
      </c>
      <c r="F3871" s="137" t="s">
        <v>5</v>
      </c>
      <c r="G3871" s="137" t="s">
        <v>28</v>
      </c>
      <c r="H3871" s="137" t="s">
        <v>368</v>
      </c>
      <c r="I3871" s="137">
        <v>512947042</v>
      </c>
      <c r="J3871" s="137" t="s">
        <v>192</v>
      </c>
      <c r="K3871" s="21">
        <v>46159.456377314818</v>
      </c>
      <c r="L3871" s="21">
        <v>46159.457326388889</v>
      </c>
      <c r="M3871" s="137" t="s">
        <v>347</v>
      </c>
      <c r="N3871" s="137" t="s">
        <v>194</v>
      </c>
      <c r="O3871" s="137" t="s">
        <v>41</v>
      </c>
      <c r="P3871" s="137">
        <v>0</v>
      </c>
      <c r="Q3871" s="137" t="s">
        <v>191</v>
      </c>
      <c r="R3871" s="137" t="s">
        <v>342</v>
      </c>
      <c r="S3871" s="137" t="s">
        <v>181</v>
      </c>
    </row>
    <row r="3872" spans="1:19" s="137" customFormat="1">
      <c r="A3872" s="137" t="s">
        <v>186</v>
      </c>
      <c r="B3872" s="137" t="s">
        <v>10</v>
      </c>
      <c r="C3872" s="137" t="s">
        <v>186</v>
      </c>
      <c r="D3872" s="137" t="s">
        <v>202</v>
      </c>
      <c r="E3872" s="137">
        <v>33277</v>
      </c>
      <c r="F3872" s="137" t="s">
        <v>5</v>
      </c>
      <c r="G3872" s="137" t="s">
        <v>28</v>
      </c>
      <c r="H3872" s="137" t="s">
        <v>368</v>
      </c>
      <c r="I3872" s="137">
        <v>512947042</v>
      </c>
      <c r="J3872" s="137" t="s">
        <v>192</v>
      </c>
      <c r="K3872" s="21">
        <v>46159.456377314818</v>
      </c>
      <c r="L3872" s="21">
        <v>46159.457326388889</v>
      </c>
      <c r="M3872" s="137" t="s">
        <v>347</v>
      </c>
      <c r="N3872" s="137" t="s">
        <v>350</v>
      </c>
      <c r="O3872" s="137" t="s">
        <v>39</v>
      </c>
      <c r="P3872" s="137">
        <v>0</v>
      </c>
      <c r="Q3872" s="137" t="s">
        <v>191</v>
      </c>
      <c r="R3872" s="137" t="s">
        <v>342</v>
      </c>
      <c r="S3872" s="137" t="s">
        <v>181</v>
      </c>
    </row>
    <row r="3873" spans="1:19" s="137" customFormat="1">
      <c r="A3873" s="137" t="s">
        <v>186</v>
      </c>
      <c r="B3873" s="137" t="s">
        <v>10</v>
      </c>
      <c r="C3873" s="137" t="s">
        <v>186</v>
      </c>
      <c r="D3873" s="137" t="s">
        <v>202</v>
      </c>
      <c r="E3873" s="137">
        <v>33277</v>
      </c>
      <c r="F3873" s="137" t="s">
        <v>5</v>
      </c>
      <c r="G3873" s="137" t="s">
        <v>28</v>
      </c>
      <c r="H3873" s="137" t="s">
        <v>368</v>
      </c>
      <c r="I3873" s="137">
        <v>512947042</v>
      </c>
      <c r="J3873" s="137" t="s">
        <v>192</v>
      </c>
      <c r="K3873" s="21">
        <v>46159.456377314818</v>
      </c>
      <c r="L3873" s="21">
        <v>46159.457326388889</v>
      </c>
      <c r="M3873" s="137" t="s">
        <v>347</v>
      </c>
      <c r="N3873" s="137" t="s">
        <v>195</v>
      </c>
      <c r="O3873" s="137" t="s">
        <v>41</v>
      </c>
      <c r="P3873" s="137">
        <v>0</v>
      </c>
      <c r="Q3873" s="137" t="s">
        <v>191</v>
      </c>
      <c r="R3873" s="137" t="s">
        <v>342</v>
      </c>
      <c r="S3873" s="137" t="s">
        <v>181</v>
      </c>
    </row>
    <row r="3874" spans="1:19" s="137" customFormat="1">
      <c r="A3874" s="137" t="s">
        <v>186</v>
      </c>
      <c r="B3874" s="137" t="s">
        <v>10</v>
      </c>
      <c r="C3874" s="137" t="s">
        <v>186</v>
      </c>
      <c r="D3874" s="137" t="s">
        <v>202</v>
      </c>
      <c r="E3874" s="137">
        <v>33277</v>
      </c>
      <c r="F3874" s="137" t="s">
        <v>5</v>
      </c>
      <c r="G3874" s="137" t="s">
        <v>28</v>
      </c>
      <c r="H3874" s="137" t="s">
        <v>368</v>
      </c>
      <c r="I3874" s="137">
        <v>512947042</v>
      </c>
      <c r="J3874" s="137" t="s">
        <v>192</v>
      </c>
      <c r="K3874" s="21">
        <v>46159.456377314818</v>
      </c>
      <c r="L3874" s="21">
        <v>46159.457326388889</v>
      </c>
      <c r="M3874" s="137" t="s">
        <v>347</v>
      </c>
      <c r="N3874" s="137" t="s">
        <v>351</v>
      </c>
      <c r="O3874" s="137" t="s">
        <v>35</v>
      </c>
      <c r="P3874" s="137">
        <v>0</v>
      </c>
      <c r="Q3874" s="137" t="s">
        <v>191</v>
      </c>
      <c r="R3874" s="137" t="s">
        <v>342</v>
      </c>
      <c r="S3874" s="137" t="s">
        <v>181</v>
      </c>
    </row>
    <row r="3875" spans="1:19" s="137" customFormat="1">
      <c r="A3875" s="137" t="s">
        <v>186</v>
      </c>
      <c r="B3875" s="137" t="s">
        <v>10</v>
      </c>
      <c r="C3875" s="137" t="s">
        <v>186</v>
      </c>
      <c r="D3875" s="137" t="s">
        <v>202</v>
      </c>
      <c r="E3875" s="137">
        <v>33277</v>
      </c>
      <c r="F3875" s="137" t="s">
        <v>5</v>
      </c>
      <c r="G3875" s="137" t="s">
        <v>28</v>
      </c>
      <c r="H3875" s="137" t="s">
        <v>368</v>
      </c>
      <c r="I3875" s="137">
        <v>512947042</v>
      </c>
      <c r="J3875" s="137" t="s">
        <v>192</v>
      </c>
      <c r="K3875" s="21">
        <v>46159.456377314818</v>
      </c>
      <c r="L3875" s="21">
        <v>46159.457326388889</v>
      </c>
      <c r="M3875" s="137" t="s">
        <v>347</v>
      </c>
      <c r="N3875" s="137" t="s">
        <v>196</v>
      </c>
      <c r="O3875" s="137" t="s">
        <v>41</v>
      </c>
      <c r="P3875" s="137">
        <v>0</v>
      </c>
      <c r="Q3875" s="137" t="s">
        <v>191</v>
      </c>
      <c r="R3875" s="137" t="s">
        <v>342</v>
      </c>
      <c r="S3875" s="137" t="s">
        <v>181</v>
      </c>
    </row>
    <row r="3876" spans="1:19" s="137" customFormat="1">
      <c r="A3876" s="137" t="s">
        <v>186</v>
      </c>
      <c r="B3876" s="137" t="s">
        <v>10</v>
      </c>
      <c r="C3876" s="137" t="s">
        <v>186</v>
      </c>
      <c r="D3876" s="137" t="s">
        <v>202</v>
      </c>
      <c r="E3876" s="137">
        <v>33277</v>
      </c>
      <c r="F3876" s="137" t="s">
        <v>5</v>
      </c>
      <c r="G3876" s="137" t="s">
        <v>28</v>
      </c>
      <c r="H3876" s="137" t="s">
        <v>368</v>
      </c>
      <c r="I3876" s="137">
        <v>512947042</v>
      </c>
      <c r="J3876" s="137" t="s">
        <v>192</v>
      </c>
      <c r="K3876" s="21">
        <v>46159.456377314818</v>
      </c>
      <c r="L3876" s="21">
        <v>46159.457326388889</v>
      </c>
      <c r="M3876" s="137" t="s">
        <v>352</v>
      </c>
      <c r="N3876" s="137" t="s">
        <v>352</v>
      </c>
      <c r="O3876" s="137" t="s">
        <v>35</v>
      </c>
      <c r="P3876" s="137">
        <v>0</v>
      </c>
      <c r="Q3876" s="137" t="s">
        <v>191</v>
      </c>
      <c r="R3876" s="137" t="s">
        <v>342</v>
      </c>
      <c r="S3876" s="137" t="s">
        <v>181</v>
      </c>
    </row>
    <row r="3877" spans="1:19" s="137" customFormat="1">
      <c r="A3877" s="137" t="s">
        <v>186</v>
      </c>
      <c r="B3877" s="137" t="s">
        <v>10</v>
      </c>
      <c r="C3877" s="137" t="s">
        <v>186</v>
      </c>
      <c r="D3877" s="137" t="s">
        <v>202</v>
      </c>
      <c r="E3877" s="137">
        <v>33277</v>
      </c>
      <c r="F3877" s="137" t="s">
        <v>5</v>
      </c>
      <c r="G3877" s="137" t="s">
        <v>28</v>
      </c>
      <c r="H3877" s="137" t="s">
        <v>368</v>
      </c>
      <c r="I3877" s="137">
        <v>512947042</v>
      </c>
      <c r="J3877" s="137" t="s">
        <v>192</v>
      </c>
      <c r="K3877" s="21">
        <v>46159.456377314818</v>
      </c>
      <c r="L3877" s="21">
        <v>46159.457326388889</v>
      </c>
      <c r="M3877" s="137" t="s">
        <v>353</v>
      </c>
      <c r="N3877" s="137" t="s">
        <v>197</v>
      </c>
      <c r="O3877" s="137" t="s">
        <v>41</v>
      </c>
      <c r="P3877" s="137">
        <v>0</v>
      </c>
      <c r="Q3877" s="137" t="s">
        <v>191</v>
      </c>
      <c r="R3877" s="137" t="s">
        <v>342</v>
      </c>
      <c r="S3877" s="137" t="s">
        <v>181</v>
      </c>
    </row>
    <row r="3878" spans="1:19" s="137" customFormat="1">
      <c r="A3878" s="137" t="s">
        <v>186</v>
      </c>
      <c r="B3878" s="137" t="s">
        <v>10</v>
      </c>
      <c r="C3878" s="137" t="s">
        <v>186</v>
      </c>
      <c r="D3878" s="137" t="s">
        <v>202</v>
      </c>
      <c r="E3878" s="137">
        <v>33277</v>
      </c>
      <c r="F3878" s="137" t="s">
        <v>5</v>
      </c>
      <c r="G3878" s="137" t="s">
        <v>28</v>
      </c>
      <c r="H3878" s="137" t="s">
        <v>368</v>
      </c>
      <c r="I3878" s="137">
        <v>512947042</v>
      </c>
      <c r="J3878" s="137" t="s">
        <v>192</v>
      </c>
      <c r="K3878" s="21">
        <v>46159.456377314818</v>
      </c>
      <c r="L3878" s="21">
        <v>46159.457326388889</v>
      </c>
      <c r="M3878" s="137" t="s">
        <v>353</v>
      </c>
      <c r="N3878" s="137" t="s">
        <v>330</v>
      </c>
      <c r="O3878" s="137" t="s">
        <v>41</v>
      </c>
      <c r="P3878" s="137">
        <v>0</v>
      </c>
      <c r="Q3878" s="137" t="s">
        <v>191</v>
      </c>
      <c r="R3878" s="137" t="s">
        <v>342</v>
      </c>
      <c r="S3878" s="137" t="s">
        <v>181</v>
      </c>
    </row>
    <row r="3879" spans="1:19" s="137" customFormat="1">
      <c r="A3879" s="137" t="s">
        <v>186</v>
      </c>
      <c r="B3879" s="137" t="s">
        <v>10</v>
      </c>
      <c r="C3879" s="137" t="s">
        <v>186</v>
      </c>
      <c r="D3879" s="137" t="s">
        <v>202</v>
      </c>
      <c r="E3879" s="137">
        <v>33277</v>
      </c>
      <c r="F3879" s="137" t="s">
        <v>5</v>
      </c>
      <c r="G3879" s="137" t="s">
        <v>28</v>
      </c>
      <c r="H3879" s="137" t="s">
        <v>368</v>
      </c>
      <c r="I3879" s="137">
        <v>512947042</v>
      </c>
      <c r="J3879" s="137" t="s">
        <v>192</v>
      </c>
      <c r="K3879" s="21">
        <v>46159.456377314818</v>
      </c>
      <c r="L3879" s="21">
        <v>46159.457326388889</v>
      </c>
      <c r="M3879" s="137" t="s">
        <v>353</v>
      </c>
      <c r="N3879" s="137" t="s">
        <v>354</v>
      </c>
      <c r="O3879" s="137" t="s">
        <v>39</v>
      </c>
      <c r="P3879" s="137">
        <v>0</v>
      </c>
      <c r="Q3879" s="137" t="s">
        <v>191</v>
      </c>
      <c r="R3879" s="137" t="s">
        <v>342</v>
      </c>
      <c r="S3879" s="137" t="s">
        <v>181</v>
      </c>
    </row>
    <row r="3880" spans="1:19" s="137" customFormat="1">
      <c r="A3880" s="137" t="s">
        <v>186</v>
      </c>
      <c r="B3880" s="137" t="s">
        <v>10</v>
      </c>
      <c r="C3880" s="137" t="s">
        <v>186</v>
      </c>
      <c r="D3880" s="137" t="s">
        <v>202</v>
      </c>
      <c r="E3880" s="137">
        <v>33277</v>
      </c>
      <c r="F3880" s="137" t="s">
        <v>5</v>
      </c>
      <c r="G3880" s="137" t="s">
        <v>28</v>
      </c>
      <c r="H3880" s="137" t="s">
        <v>368</v>
      </c>
      <c r="I3880" s="137">
        <v>512947042</v>
      </c>
      <c r="J3880" s="137" t="s">
        <v>192</v>
      </c>
      <c r="K3880" s="21">
        <v>46159.456377314818</v>
      </c>
      <c r="L3880" s="21">
        <v>46159.457326388889</v>
      </c>
      <c r="M3880" s="137" t="s">
        <v>353</v>
      </c>
      <c r="N3880" s="137" t="s">
        <v>355</v>
      </c>
      <c r="O3880" s="137" t="s">
        <v>35</v>
      </c>
      <c r="P3880" s="137">
        <v>0</v>
      </c>
      <c r="Q3880" s="137" t="s">
        <v>191</v>
      </c>
      <c r="R3880" s="137" t="s">
        <v>342</v>
      </c>
      <c r="S3880" s="137" t="s">
        <v>181</v>
      </c>
    </row>
    <row r="3881" spans="1:19" s="137" customFormat="1">
      <c r="A3881" s="137" t="s">
        <v>186</v>
      </c>
      <c r="B3881" s="137" t="s">
        <v>10</v>
      </c>
      <c r="C3881" s="137" t="s">
        <v>186</v>
      </c>
      <c r="D3881" s="137" t="s">
        <v>202</v>
      </c>
      <c r="E3881" s="137">
        <v>33277</v>
      </c>
      <c r="F3881" s="137" t="s">
        <v>5</v>
      </c>
      <c r="G3881" s="137" t="s">
        <v>28</v>
      </c>
      <c r="H3881" s="137" t="s">
        <v>368</v>
      </c>
      <c r="I3881" s="137">
        <v>512947042</v>
      </c>
      <c r="J3881" s="137" t="s">
        <v>192</v>
      </c>
      <c r="K3881" s="21">
        <v>46159.456377314818</v>
      </c>
      <c r="L3881" s="21">
        <v>46159.457326388889</v>
      </c>
      <c r="M3881" s="137" t="s">
        <v>353</v>
      </c>
      <c r="N3881" s="137" t="s">
        <v>356</v>
      </c>
      <c r="O3881" s="137" t="s">
        <v>39</v>
      </c>
      <c r="P3881" s="137">
        <v>0</v>
      </c>
      <c r="Q3881" s="137" t="s">
        <v>191</v>
      </c>
      <c r="R3881" s="137" t="s">
        <v>342</v>
      </c>
      <c r="S3881" s="137" t="s">
        <v>181</v>
      </c>
    </row>
    <row r="3882" spans="1:19" s="137" customFormat="1">
      <c r="A3882" s="137" t="s">
        <v>186</v>
      </c>
      <c r="B3882" s="137" t="s">
        <v>10</v>
      </c>
      <c r="C3882" s="137" t="s">
        <v>186</v>
      </c>
      <c r="D3882" s="137" t="s">
        <v>202</v>
      </c>
      <c r="E3882" s="137">
        <v>33277</v>
      </c>
      <c r="F3882" s="137" t="s">
        <v>5</v>
      </c>
      <c r="G3882" s="137" t="s">
        <v>28</v>
      </c>
      <c r="H3882" s="137" t="s">
        <v>368</v>
      </c>
      <c r="I3882" s="137">
        <v>512947042</v>
      </c>
      <c r="J3882" s="137" t="s">
        <v>192</v>
      </c>
      <c r="K3882" s="21">
        <v>46159.456377314818</v>
      </c>
      <c r="L3882" s="21">
        <v>46159.457326388889</v>
      </c>
      <c r="M3882" s="137" t="s">
        <v>353</v>
      </c>
      <c r="N3882" s="137" t="s">
        <v>357</v>
      </c>
      <c r="O3882" s="137" t="s">
        <v>39</v>
      </c>
      <c r="P3882" s="137">
        <v>0</v>
      </c>
      <c r="Q3882" s="137" t="s">
        <v>191</v>
      </c>
      <c r="R3882" s="137" t="s">
        <v>342</v>
      </c>
      <c r="S3882" s="137" t="s">
        <v>181</v>
      </c>
    </row>
    <row r="3883" spans="1:19" s="137" customFormat="1">
      <c r="A3883" s="137" t="s">
        <v>186</v>
      </c>
      <c r="B3883" s="137" t="s">
        <v>10</v>
      </c>
      <c r="C3883" s="137" t="s">
        <v>186</v>
      </c>
      <c r="D3883" s="137" t="s">
        <v>202</v>
      </c>
      <c r="E3883" s="137">
        <v>33277</v>
      </c>
      <c r="F3883" s="137" t="s">
        <v>5</v>
      </c>
      <c r="G3883" s="137" t="s">
        <v>28</v>
      </c>
      <c r="H3883" s="137" t="s">
        <v>368</v>
      </c>
      <c r="I3883" s="137">
        <v>512947042</v>
      </c>
      <c r="J3883" s="137" t="s">
        <v>192</v>
      </c>
      <c r="K3883" s="21">
        <v>46159.456377314818</v>
      </c>
      <c r="L3883" s="21">
        <v>46159.457326388889</v>
      </c>
      <c r="M3883" s="137" t="s">
        <v>358</v>
      </c>
      <c r="N3883" s="137" t="s">
        <v>359</v>
      </c>
      <c r="O3883" s="137" t="s">
        <v>39</v>
      </c>
      <c r="P3883" s="137">
        <v>0</v>
      </c>
      <c r="Q3883" s="137" t="s">
        <v>191</v>
      </c>
      <c r="R3883" s="137" t="s">
        <v>342</v>
      </c>
      <c r="S3883" s="137" t="s">
        <v>181</v>
      </c>
    </row>
    <row r="3884" spans="1:19" s="137" customFormat="1">
      <c r="A3884" s="137" t="s">
        <v>186</v>
      </c>
      <c r="B3884" s="137" t="s">
        <v>10</v>
      </c>
      <c r="C3884" s="137" t="s">
        <v>186</v>
      </c>
      <c r="D3884" s="137" t="s">
        <v>202</v>
      </c>
      <c r="E3884" s="137">
        <v>33277</v>
      </c>
      <c r="F3884" s="137" t="s">
        <v>5</v>
      </c>
      <c r="G3884" s="137" t="s">
        <v>28</v>
      </c>
      <c r="H3884" s="137" t="s">
        <v>368</v>
      </c>
      <c r="I3884" s="137">
        <v>512947042</v>
      </c>
      <c r="J3884" s="137" t="s">
        <v>192</v>
      </c>
      <c r="K3884" s="21">
        <v>46159.456377314818</v>
      </c>
      <c r="L3884" s="21">
        <v>46159.457326388889</v>
      </c>
      <c r="M3884" s="137" t="s">
        <v>358</v>
      </c>
      <c r="N3884" s="137" t="s">
        <v>360</v>
      </c>
      <c r="O3884" s="137" t="s">
        <v>35</v>
      </c>
      <c r="P3884" s="137">
        <v>0</v>
      </c>
      <c r="Q3884" s="137" t="s">
        <v>191</v>
      </c>
      <c r="R3884" s="137" t="s">
        <v>342</v>
      </c>
      <c r="S3884" s="137" t="s">
        <v>181</v>
      </c>
    </row>
    <row r="3885" spans="1:19" s="137" customFormat="1">
      <c r="A3885" s="137" t="s">
        <v>186</v>
      </c>
      <c r="B3885" s="137" t="s">
        <v>10</v>
      </c>
      <c r="C3885" s="137" t="s">
        <v>186</v>
      </c>
      <c r="D3885" s="137" t="s">
        <v>202</v>
      </c>
      <c r="E3885" s="137">
        <v>33277</v>
      </c>
      <c r="F3885" s="137" t="s">
        <v>5</v>
      </c>
      <c r="G3885" s="137" t="s">
        <v>28</v>
      </c>
      <c r="H3885" s="137" t="s">
        <v>368</v>
      </c>
      <c r="I3885" s="137">
        <v>512947042</v>
      </c>
      <c r="J3885" s="137" t="s">
        <v>192</v>
      </c>
      <c r="K3885" s="21">
        <v>46159.456377314818</v>
      </c>
      <c r="L3885" s="21">
        <v>46159.457326388889</v>
      </c>
      <c r="M3885" s="137" t="s">
        <v>358</v>
      </c>
      <c r="N3885" s="137" t="s">
        <v>361</v>
      </c>
      <c r="O3885" s="137" t="s">
        <v>41</v>
      </c>
      <c r="P3885" s="137">
        <v>0</v>
      </c>
      <c r="Q3885" s="137" t="s">
        <v>191</v>
      </c>
      <c r="R3885" s="137" t="s">
        <v>342</v>
      </c>
      <c r="S3885" s="137" t="s">
        <v>181</v>
      </c>
    </row>
    <row r="3886" spans="1:19" s="137" customFormat="1">
      <c r="A3886" s="137" t="s">
        <v>186</v>
      </c>
      <c r="B3886" s="137" t="s">
        <v>10</v>
      </c>
      <c r="C3886" s="137" t="s">
        <v>186</v>
      </c>
      <c r="D3886" s="137" t="s">
        <v>202</v>
      </c>
      <c r="E3886" s="137">
        <v>33277</v>
      </c>
      <c r="F3886" s="137" t="s">
        <v>5</v>
      </c>
      <c r="G3886" s="137" t="s">
        <v>28</v>
      </c>
      <c r="H3886" s="137" t="s">
        <v>368</v>
      </c>
      <c r="I3886" s="137">
        <v>512947042</v>
      </c>
      <c r="J3886" s="137" t="s">
        <v>192</v>
      </c>
      <c r="K3886" s="21">
        <v>46159.456377314818</v>
      </c>
      <c r="L3886" s="21">
        <v>46159.457326388889</v>
      </c>
      <c r="M3886" s="137" t="s">
        <v>362</v>
      </c>
      <c r="N3886" s="137" t="s">
        <v>363</v>
      </c>
      <c r="O3886" s="137" t="s">
        <v>37</v>
      </c>
      <c r="P3886" s="137">
        <v>0</v>
      </c>
      <c r="Q3886" s="137" t="s">
        <v>191</v>
      </c>
      <c r="R3886" s="137" t="s">
        <v>342</v>
      </c>
      <c r="S3886" s="137" t="s">
        <v>181</v>
      </c>
    </row>
    <row r="3887" spans="1:19" s="137" customFormat="1">
      <c r="A3887" s="137" t="s">
        <v>186</v>
      </c>
      <c r="B3887" s="137" t="s">
        <v>10</v>
      </c>
      <c r="C3887" s="137" t="s">
        <v>186</v>
      </c>
      <c r="D3887" s="137" t="s">
        <v>202</v>
      </c>
      <c r="E3887" s="137">
        <v>33277</v>
      </c>
      <c r="F3887" s="137" t="s">
        <v>5</v>
      </c>
      <c r="G3887" s="137" t="s">
        <v>28</v>
      </c>
      <c r="H3887" s="137" t="s">
        <v>368</v>
      </c>
      <c r="I3887" s="137">
        <v>512947042</v>
      </c>
      <c r="J3887" s="137" t="s">
        <v>192</v>
      </c>
      <c r="K3887" s="21">
        <v>46159.456377314818</v>
      </c>
      <c r="L3887" s="21">
        <v>46159.457326388889</v>
      </c>
      <c r="M3887" s="137" t="s">
        <v>364</v>
      </c>
      <c r="N3887" s="137" t="s">
        <v>365</v>
      </c>
      <c r="O3887" s="137" t="s">
        <v>35</v>
      </c>
      <c r="P3887" s="137">
        <v>0</v>
      </c>
      <c r="Q3887" s="137" t="s">
        <v>191</v>
      </c>
      <c r="R3887" s="137" t="s">
        <v>342</v>
      </c>
      <c r="S3887" s="137" t="s">
        <v>181</v>
      </c>
    </row>
    <row r="3888" spans="1:19" s="137" customFormat="1">
      <c r="A3888" s="137" t="s">
        <v>186</v>
      </c>
      <c r="B3888" s="137" t="s">
        <v>10</v>
      </c>
      <c r="C3888" s="137" t="s">
        <v>186</v>
      </c>
      <c r="D3888" s="137" t="s">
        <v>202</v>
      </c>
      <c r="E3888" s="137">
        <v>33277</v>
      </c>
      <c r="F3888" s="137" t="s">
        <v>5</v>
      </c>
      <c r="G3888" s="137" t="s">
        <v>28</v>
      </c>
      <c r="H3888" s="137" t="s">
        <v>368</v>
      </c>
      <c r="I3888" s="137">
        <v>512947042</v>
      </c>
      <c r="J3888" s="137" t="s">
        <v>192</v>
      </c>
      <c r="K3888" s="21">
        <v>46159.456377314818</v>
      </c>
      <c r="L3888" s="21">
        <v>46159.457326388889</v>
      </c>
      <c r="M3888" s="137" t="s">
        <v>364</v>
      </c>
      <c r="N3888" s="137" t="s">
        <v>366</v>
      </c>
      <c r="O3888" s="137" t="s">
        <v>35</v>
      </c>
      <c r="P3888" s="137">
        <v>0</v>
      </c>
      <c r="Q3888" s="137" t="s">
        <v>191</v>
      </c>
      <c r="R3888" s="137" t="s">
        <v>342</v>
      </c>
      <c r="S3888" s="137" t="s">
        <v>181</v>
      </c>
    </row>
    <row r="3889" spans="1:19" s="137" customFormat="1">
      <c r="A3889" s="137" t="s">
        <v>186</v>
      </c>
      <c r="B3889" s="137" t="s">
        <v>10</v>
      </c>
      <c r="C3889" s="137" t="s">
        <v>186</v>
      </c>
      <c r="D3889" s="137" t="s">
        <v>202</v>
      </c>
      <c r="E3889" s="137">
        <v>33277</v>
      </c>
      <c r="F3889" s="137" t="s">
        <v>5</v>
      </c>
      <c r="G3889" s="137" t="s">
        <v>28</v>
      </c>
      <c r="H3889" s="137" t="s">
        <v>368</v>
      </c>
      <c r="I3889" s="137">
        <v>512947042</v>
      </c>
      <c r="J3889" s="137" t="s">
        <v>192</v>
      </c>
      <c r="K3889" s="21">
        <v>46159.456377314818</v>
      </c>
      <c r="L3889" s="21">
        <v>46159.457326388889</v>
      </c>
      <c r="M3889" s="137" t="s">
        <v>364</v>
      </c>
      <c r="N3889" s="137" t="s">
        <v>367</v>
      </c>
      <c r="O3889" s="137" t="s">
        <v>41</v>
      </c>
      <c r="P3889" s="137">
        <v>0</v>
      </c>
      <c r="Q3889" s="137" t="s">
        <v>191</v>
      </c>
      <c r="R3889" s="137" t="s">
        <v>342</v>
      </c>
      <c r="S3889" s="137" t="s">
        <v>181</v>
      </c>
    </row>
    <row r="3890" spans="1:19" s="137" customFormat="1">
      <c r="A3890" s="137" t="s">
        <v>186</v>
      </c>
      <c r="B3890" s="137" t="s">
        <v>10</v>
      </c>
      <c r="C3890" s="137" t="s">
        <v>186</v>
      </c>
      <c r="D3890" s="137" t="s">
        <v>202</v>
      </c>
      <c r="E3890" s="137">
        <v>33277</v>
      </c>
      <c r="F3890" s="137" t="s">
        <v>5</v>
      </c>
      <c r="G3890" s="137" t="s">
        <v>28</v>
      </c>
      <c r="H3890" s="137" t="s">
        <v>368</v>
      </c>
      <c r="I3890" s="137">
        <v>512947309</v>
      </c>
      <c r="J3890" s="137" t="s">
        <v>192</v>
      </c>
      <c r="K3890" s="21">
        <v>46158.457766203705</v>
      </c>
      <c r="L3890" s="21">
        <v>46159.458553240744</v>
      </c>
      <c r="M3890" s="137" t="s">
        <v>287</v>
      </c>
      <c r="N3890" s="137" t="s">
        <v>287</v>
      </c>
      <c r="O3890" s="137" t="s">
        <v>35</v>
      </c>
      <c r="P3890" s="137">
        <v>0</v>
      </c>
      <c r="Q3890" s="137" t="s">
        <v>191</v>
      </c>
      <c r="R3890" s="137" t="s">
        <v>342</v>
      </c>
    </row>
    <row r="3891" spans="1:19" s="137" customFormat="1">
      <c r="A3891" s="137" t="s">
        <v>186</v>
      </c>
      <c r="B3891" s="137" t="s">
        <v>10</v>
      </c>
      <c r="C3891" s="137" t="s">
        <v>186</v>
      </c>
      <c r="D3891" s="137" t="s">
        <v>202</v>
      </c>
      <c r="E3891" s="137">
        <v>33277</v>
      </c>
      <c r="F3891" s="137" t="s">
        <v>5</v>
      </c>
      <c r="G3891" s="137" t="s">
        <v>28</v>
      </c>
      <c r="H3891" s="137" t="s">
        <v>368</v>
      </c>
      <c r="I3891" s="137">
        <v>512947309</v>
      </c>
      <c r="J3891" s="137" t="s">
        <v>192</v>
      </c>
      <c r="K3891" s="21">
        <v>46158.457766203705</v>
      </c>
      <c r="L3891" s="21">
        <v>46159.458553240744</v>
      </c>
      <c r="M3891" s="137" t="s">
        <v>343</v>
      </c>
      <c r="N3891" s="137" t="s">
        <v>288</v>
      </c>
      <c r="O3891" s="137" t="s">
        <v>39</v>
      </c>
      <c r="P3891" s="137">
        <v>0</v>
      </c>
      <c r="Q3891" s="137" t="s">
        <v>191</v>
      </c>
      <c r="R3891" s="137" t="s">
        <v>342</v>
      </c>
    </row>
    <row r="3892" spans="1:19" s="137" customFormat="1">
      <c r="A3892" s="137" t="s">
        <v>186</v>
      </c>
      <c r="B3892" s="137" t="s">
        <v>10</v>
      </c>
      <c r="C3892" s="137" t="s">
        <v>186</v>
      </c>
      <c r="D3892" s="137" t="s">
        <v>202</v>
      </c>
      <c r="E3892" s="137">
        <v>33277</v>
      </c>
      <c r="F3892" s="137" t="s">
        <v>5</v>
      </c>
      <c r="G3892" s="137" t="s">
        <v>28</v>
      </c>
      <c r="H3892" s="137" t="s">
        <v>368</v>
      </c>
      <c r="I3892" s="137">
        <v>512947309</v>
      </c>
      <c r="J3892" s="137" t="s">
        <v>192</v>
      </c>
      <c r="K3892" s="21">
        <v>46158.457766203705</v>
      </c>
      <c r="L3892" s="21">
        <v>46159.458553240744</v>
      </c>
      <c r="M3892" s="137" t="s">
        <v>343</v>
      </c>
      <c r="N3892" s="137" t="s">
        <v>193</v>
      </c>
      <c r="O3892" s="137" t="s">
        <v>35</v>
      </c>
      <c r="P3892" s="137">
        <v>0</v>
      </c>
      <c r="Q3892" s="137" t="s">
        <v>191</v>
      </c>
      <c r="R3892" s="137" t="s">
        <v>342</v>
      </c>
    </row>
    <row r="3893" spans="1:19" s="137" customFormat="1">
      <c r="A3893" s="137" t="s">
        <v>186</v>
      </c>
      <c r="B3893" s="137" t="s">
        <v>10</v>
      </c>
      <c r="C3893" s="137" t="s">
        <v>186</v>
      </c>
      <c r="D3893" s="137" t="s">
        <v>202</v>
      </c>
      <c r="E3893" s="137">
        <v>33277</v>
      </c>
      <c r="F3893" s="137" t="s">
        <v>5</v>
      </c>
      <c r="G3893" s="137" t="s">
        <v>28</v>
      </c>
      <c r="H3893" s="137" t="s">
        <v>368</v>
      </c>
      <c r="I3893" s="137">
        <v>512947309</v>
      </c>
      <c r="J3893" s="137" t="s">
        <v>192</v>
      </c>
      <c r="K3893" s="21">
        <v>46158.457766203705</v>
      </c>
      <c r="L3893" s="21">
        <v>46159.458553240744</v>
      </c>
      <c r="M3893" s="137" t="s">
        <v>344</v>
      </c>
      <c r="N3893" s="137" t="s">
        <v>345</v>
      </c>
      <c r="O3893" s="137" t="s">
        <v>39</v>
      </c>
      <c r="P3893" s="137">
        <v>0</v>
      </c>
      <c r="Q3893" s="137" t="s">
        <v>191</v>
      </c>
      <c r="R3893" s="137" t="s">
        <v>342</v>
      </c>
    </row>
    <row r="3894" spans="1:19" s="137" customFormat="1">
      <c r="A3894" s="137" t="s">
        <v>186</v>
      </c>
      <c r="B3894" s="137" t="s">
        <v>10</v>
      </c>
      <c r="C3894" s="137" t="s">
        <v>186</v>
      </c>
      <c r="D3894" s="137" t="s">
        <v>202</v>
      </c>
      <c r="E3894" s="137">
        <v>33277</v>
      </c>
      <c r="F3894" s="137" t="s">
        <v>5</v>
      </c>
      <c r="G3894" s="137" t="s">
        <v>28</v>
      </c>
      <c r="H3894" s="137" t="s">
        <v>368</v>
      </c>
      <c r="I3894" s="137">
        <v>512947309</v>
      </c>
      <c r="J3894" s="137" t="s">
        <v>192</v>
      </c>
      <c r="K3894" s="21">
        <v>46158.457766203705</v>
      </c>
      <c r="L3894" s="21">
        <v>46159.458553240744</v>
      </c>
      <c r="M3894" s="137" t="s">
        <v>344</v>
      </c>
      <c r="N3894" s="137" t="s">
        <v>346</v>
      </c>
      <c r="O3894" s="137" t="s">
        <v>39</v>
      </c>
      <c r="P3894" s="137">
        <v>0</v>
      </c>
      <c r="Q3894" s="137" t="s">
        <v>191</v>
      </c>
      <c r="R3894" s="137" t="s">
        <v>342</v>
      </c>
    </row>
    <row r="3895" spans="1:19" s="137" customFormat="1">
      <c r="A3895" s="137" t="s">
        <v>186</v>
      </c>
      <c r="B3895" s="137" t="s">
        <v>10</v>
      </c>
      <c r="C3895" s="137" t="s">
        <v>186</v>
      </c>
      <c r="D3895" s="137" t="s">
        <v>202</v>
      </c>
      <c r="E3895" s="137">
        <v>33277</v>
      </c>
      <c r="F3895" s="137" t="s">
        <v>5</v>
      </c>
      <c r="G3895" s="137" t="s">
        <v>28</v>
      </c>
      <c r="H3895" s="137" t="s">
        <v>368</v>
      </c>
      <c r="I3895" s="137">
        <v>512947309</v>
      </c>
      <c r="J3895" s="137" t="s">
        <v>192</v>
      </c>
      <c r="K3895" s="21">
        <v>46158.457766203705</v>
      </c>
      <c r="L3895" s="21">
        <v>46159.458553240744</v>
      </c>
      <c r="M3895" s="137" t="s">
        <v>347</v>
      </c>
      <c r="N3895" s="137" t="s">
        <v>348</v>
      </c>
      <c r="O3895" s="137" t="s">
        <v>41</v>
      </c>
      <c r="P3895" s="137">
        <v>0</v>
      </c>
      <c r="Q3895" s="137" t="s">
        <v>191</v>
      </c>
      <c r="R3895" s="137" t="s">
        <v>342</v>
      </c>
    </row>
    <row r="3896" spans="1:19" s="137" customFormat="1">
      <c r="A3896" s="137" t="s">
        <v>186</v>
      </c>
      <c r="B3896" s="137" t="s">
        <v>10</v>
      </c>
      <c r="C3896" s="137" t="s">
        <v>186</v>
      </c>
      <c r="D3896" s="137" t="s">
        <v>202</v>
      </c>
      <c r="E3896" s="137">
        <v>33277</v>
      </c>
      <c r="F3896" s="137" t="s">
        <v>5</v>
      </c>
      <c r="G3896" s="137" t="s">
        <v>28</v>
      </c>
      <c r="H3896" s="137" t="s">
        <v>368</v>
      </c>
      <c r="I3896" s="137">
        <v>512947309</v>
      </c>
      <c r="J3896" s="137" t="s">
        <v>192</v>
      </c>
      <c r="K3896" s="21">
        <v>46158.457766203705</v>
      </c>
      <c r="L3896" s="21">
        <v>46159.458553240744</v>
      </c>
      <c r="M3896" s="137" t="s">
        <v>347</v>
      </c>
      <c r="N3896" s="137" t="s">
        <v>349</v>
      </c>
      <c r="O3896" s="137" t="s">
        <v>39</v>
      </c>
      <c r="P3896" s="137">
        <v>0</v>
      </c>
      <c r="Q3896" s="137" t="s">
        <v>191</v>
      </c>
      <c r="R3896" s="137" t="s">
        <v>342</v>
      </c>
    </row>
    <row r="3897" spans="1:19" s="137" customFormat="1">
      <c r="A3897" s="137" t="s">
        <v>186</v>
      </c>
      <c r="B3897" s="137" t="s">
        <v>10</v>
      </c>
      <c r="C3897" s="137" t="s">
        <v>186</v>
      </c>
      <c r="D3897" s="137" t="s">
        <v>202</v>
      </c>
      <c r="E3897" s="137">
        <v>33277</v>
      </c>
      <c r="F3897" s="137" t="s">
        <v>5</v>
      </c>
      <c r="G3897" s="137" t="s">
        <v>28</v>
      </c>
      <c r="H3897" s="137" t="s">
        <v>368</v>
      </c>
      <c r="I3897" s="137">
        <v>512947309</v>
      </c>
      <c r="J3897" s="137" t="s">
        <v>192</v>
      </c>
      <c r="K3897" s="21">
        <v>46158.457766203705</v>
      </c>
      <c r="L3897" s="21">
        <v>46159.458553240744</v>
      </c>
      <c r="M3897" s="137" t="s">
        <v>347</v>
      </c>
      <c r="N3897" s="137" t="s">
        <v>329</v>
      </c>
      <c r="O3897" s="137" t="s">
        <v>35</v>
      </c>
      <c r="P3897" s="137">
        <v>0</v>
      </c>
      <c r="Q3897" s="137" t="s">
        <v>191</v>
      </c>
      <c r="R3897" s="137" t="s">
        <v>342</v>
      </c>
    </row>
    <row r="3898" spans="1:19" s="137" customFormat="1">
      <c r="A3898" s="137" t="s">
        <v>186</v>
      </c>
      <c r="B3898" s="137" t="s">
        <v>10</v>
      </c>
      <c r="C3898" s="137" t="s">
        <v>186</v>
      </c>
      <c r="D3898" s="137" t="s">
        <v>202</v>
      </c>
      <c r="E3898" s="137">
        <v>33277</v>
      </c>
      <c r="F3898" s="137" t="s">
        <v>5</v>
      </c>
      <c r="G3898" s="137" t="s">
        <v>28</v>
      </c>
      <c r="H3898" s="137" t="s">
        <v>368</v>
      </c>
      <c r="I3898" s="137">
        <v>512947309</v>
      </c>
      <c r="J3898" s="137" t="s">
        <v>192</v>
      </c>
      <c r="K3898" s="21">
        <v>46158.457766203705</v>
      </c>
      <c r="L3898" s="21">
        <v>46159.458553240744</v>
      </c>
      <c r="M3898" s="137" t="s">
        <v>347</v>
      </c>
      <c r="N3898" s="137" t="s">
        <v>194</v>
      </c>
      <c r="O3898" s="137" t="s">
        <v>41</v>
      </c>
      <c r="P3898" s="137">
        <v>0</v>
      </c>
      <c r="Q3898" s="137" t="s">
        <v>191</v>
      </c>
      <c r="R3898" s="137" t="s">
        <v>342</v>
      </c>
    </row>
    <row r="3899" spans="1:19" s="137" customFormat="1">
      <c r="A3899" s="137" t="s">
        <v>186</v>
      </c>
      <c r="B3899" s="137" t="s">
        <v>10</v>
      </c>
      <c r="C3899" s="137" t="s">
        <v>186</v>
      </c>
      <c r="D3899" s="137" t="s">
        <v>202</v>
      </c>
      <c r="E3899" s="137">
        <v>33277</v>
      </c>
      <c r="F3899" s="137" t="s">
        <v>5</v>
      </c>
      <c r="G3899" s="137" t="s">
        <v>28</v>
      </c>
      <c r="H3899" s="137" t="s">
        <v>368</v>
      </c>
      <c r="I3899" s="137">
        <v>512947309</v>
      </c>
      <c r="J3899" s="137" t="s">
        <v>192</v>
      </c>
      <c r="K3899" s="21">
        <v>46158.457766203705</v>
      </c>
      <c r="L3899" s="21">
        <v>46159.458553240744</v>
      </c>
      <c r="M3899" s="137" t="s">
        <v>347</v>
      </c>
      <c r="N3899" s="137" t="s">
        <v>350</v>
      </c>
      <c r="O3899" s="137" t="s">
        <v>39</v>
      </c>
      <c r="P3899" s="137">
        <v>0</v>
      </c>
      <c r="Q3899" s="137" t="s">
        <v>191</v>
      </c>
      <c r="R3899" s="137" t="s">
        <v>342</v>
      </c>
    </row>
    <row r="3900" spans="1:19" s="137" customFormat="1">
      <c r="A3900" s="137" t="s">
        <v>186</v>
      </c>
      <c r="B3900" s="137" t="s">
        <v>10</v>
      </c>
      <c r="C3900" s="137" t="s">
        <v>186</v>
      </c>
      <c r="D3900" s="137" t="s">
        <v>202</v>
      </c>
      <c r="E3900" s="137">
        <v>33277</v>
      </c>
      <c r="F3900" s="137" t="s">
        <v>5</v>
      </c>
      <c r="G3900" s="137" t="s">
        <v>28</v>
      </c>
      <c r="H3900" s="137" t="s">
        <v>368</v>
      </c>
      <c r="I3900" s="137">
        <v>512947309</v>
      </c>
      <c r="J3900" s="137" t="s">
        <v>192</v>
      </c>
      <c r="K3900" s="21">
        <v>46158.457766203705</v>
      </c>
      <c r="L3900" s="21">
        <v>46159.458553240744</v>
      </c>
      <c r="M3900" s="137" t="s">
        <v>347</v>
      </c>
      <c r="N3900" s="137" t="s">
        <v>195</v>
      </c>
      <c r="O3900" s="137" t="s">
        <v>41</v>
      </c>
      <c r="P3900" s="137">
        <v>0</v>
      </c>
      <c r="Q3900" s="137" t="s">
        <v>191</v>
      </c>
      <c r="R3900" s="137" t="s">
        <v>342</v>
      </c>
    </row>
    <row r="3901" spans="1:19" s="137" customFormat="1">
      <c r="A3901" s="137" t="s">
        <v>186</v>
      </c>
      <c r="B3901" s="137" t="s">
        <v>10</v>
      </c>
      <c r="C3901" s="137" t="s">
        <v>186</v>
      </c>
      <c r="D3901" s="137" t="s">
        <v>202</v>
      </c>
      <c r="E3901" s="137">
        <v>33277</v>
      </c>
      <c r="F3901" s="137" t="s">
        <v>5</v>
      </c>
      <c r="G3901" s="137" t="s">
        <v>28</v>
      </c>
      <c r="H3901" s="137" t="s">
        <v>368</v>
      </c>
      <c r="I3901" s="137">
        <v>512947309</v>
      </c>
      <c r="J3901" s="137" t="s">
        <v>192</v>
      </c>
      <c r="K3901" s="21">
        <v>46158.457766203705</v>
      </c>
      <c r="L3901" s="21">
        <v>46159.458553240744</v>
      </c>
      <c r="M3901" s="137" t="s">
        <v>347</v>
      </c>
      <c r="N3901" s="137" t="s">
        <v>351</v>
      </c>
      <c r="O3901" s="137" t="s">
        <v>35</v>
      </c>
      <c r="P3901" s="137">
        <v>0</v>
      </c>
      <c r="Q3901" s="137" t="s">
        <v>191</v>
      </c>
      <c r="R3901" s="137" t="s">
        <v>342</v>
      </c>
    </row>
    <row r="3902" spans="1:19" s="137" customFormat="1">
      <c r="A3902" s="137" t="s">
        <v>186</v>
      </c>
      <c r="B3902" s="137" t="s">
        <v>10</v>
      </c>
      <c r="C3902" s="137" t="s">
        <v>186</v>
      </c>
      <c r="D3902" s="137" t="s">
        <v>202</v>
      </c>
      <c r="E3902" s="137">
        <v>33277</v>
      </c>
      <c r="F3902" s="137" t="s">
        <v>5</v>
      </c>
      <c r="G3902" s="137" t="s">
        <v>28</v>
      </c>
      <c r="H3902" s="137" t="s">
        <v>368</v>
      </c>
      <c r="I3902" s="137">
        <v>512947309</v>
      </c>
      <c r="J3902" s="137" t="s">
        <v>192</v>
      </c>
      <c r="K3902" s="21">
        <v>46158.457766203705</v>
      </c>
      <c r="L3902" s="21">
        <v>46159.458553240744</v>
      </c>
      <c r="M3902" s="137" t="s">
        <v>347</v>
      </c>
      <c r="N3902" s="137" t="s">
        <v>196</v>
      </c>
      <c r="O3902" s="137" t="s">
        <v>41</v>
      </c>
      <c r="P3902" s="137">
        <v>0</v>
      </c>
      <c r="Q3902" s="137" t="s">
        <v>191</v>
      </c>
      <c r="R3902" s="137" t="s">
        <v>342</v>
      </c>
    </row>
    <row r="3903" spans="1:19" s="137" customFormat="1">
      <c r="A3903" s="137" t="s">
        <v>186</v>
      </c>
      <c r="B3903" s="137" t="s">
        <v>10</v>
      </c>
      <c r="C3903" s="137" t="s">
        <v>186</v>
      </c>
      <c r="D3903" s="137" t="s">
        <v>202</v>
      </c>
      <c r="E3903" s="137">
        <v>33277</v>
      </c>
      <c r="F3903" s="137" t="s">
        <v>5</v>
      </c>
      <c r="G3903" s="137" t="s">
        <v>28</v>
      </c>
      <c r="H3903" s="137" t="s">
        <v>368</v>
      </c>
      <c r="I3903" s="137">
        <v>512947309</v>
      </c>
      <c r="J3903" s="137" t="s">
        <v>192</v>
      </c>
      <c r="K3903" s="21">
        <v>46158.457766203705</v>
      </c>
      <c r="L3903" s="21">
        <v>46159.458553240744</v>
      </c>
      <c r="M3903" s="137" t="s">
        <v>352</v>
      </c>
      <c r="N3903" s="137" t="s">
        <v>352</v>
      </c>
      <c r="O3903" s="137" t="s">
        <v>35</v>
      </c>
      <c r="P3903" s="137">
        <v>0</v>
      </c>
      <c r="Q3903" s="137" t="s">
        <v>191</v>
      </c>
      <c r="R3903" s="137" t="s">
        <v>342</v>
      </c>
    </row>
    <row r="3904" spans="1:19" s="137" customFormat="1">
      <c r="A3904" s="137" t="s">
        <v>186</v>
      </c>
      <c r="B3904" s="137" t="s">
        <v>10</v>
      </c>
      <c r="C3904" s="137" t="s">
        <v>186</v>
      </c>
      <c r="D3904" s="137" t="s">
        <v>202</v>
      </c>
      <c r="E3904" s="137">
        <v>33277</v>
      </c>
      <c r="F3904" s="137" t="s">
        <v>5</v>
      </c>
      <c r="G3904" s="137" t="s">
        <v>28</v>
      </c>
      <c r="H3904" s="137" t="s">
        <v>368</v>
      </c>
      <c r="I3904" s="137">
        <v>512947309</v>
      </c>
      <c r="J3904" s="137" t="s">
        <v>192</v>
      </c>
      <c r="K3904" s="21">
        <v>46158.457766203705</v>
      </c>
      <c r="L3904" s="21">
        <v>46159.458553240744</v>
      </c>
      <c r="M3904" s="137" t="s">
        <v>353</v>
      </c>
      <c r="N3904" s="137" t="s">
        <v>197</v>
      </c>
      <c r="O3904" s="137" t="s">
        <v>41</v>
      </c>
      <c r="P3904" s="137">
        <v>0</v>
      </c>
      <c r="Q3904" s="137" t="s">
        <v>191</v>
      </c>
      <c r="R3904" s="137" t="s">
        <v>342</v>
      </c>
    </row>
    <row r="3905" spans="1:19" s="137" customFormat="1">
      <c r="A3905" s="137" t="s">
        <v>186</v>
      </c>
      <c r="B3905" s="137" t="s">
        <v>10</v>
      </c>
      <c r="C3905" s="137" t="s">
        <v>186</v>
      </c>
      <c r="D3905" s="137" t="s">
        <v>202</v>
      </c>
      <c r="E3905" s="137">
        <v>33277</v>
      </c>
      <c r="F3905" s="137" t="s">
        <v>5</v>
      </c>
      <c r="G3905" s="137" t="s">
        <v>28</v>
      </c>
      <c r="H3905" s="137" t="s">
        <v>368</v>
      </c>
      <c r="I3905" s="137">
        <v>512947309</v>
      </c>
      <c r="J3905" s="137" t="s">
        <v>192</v>
      </c>
      <c r="K3905" s="21">
        <v>46158.457766203705</v>
      </c>
      <c r="L3905" s="21">
        <v>46159.458553240744</v>
      </c>
      <c r="M3905" s="137" t="s">
        <v>353</v>
      </c>
      <c r="N3905" s="137" t="s">
        <v>330</v>
      </c>
      <c r="O3905" s="137" t="s">
        <v>41</v>
      </c>
      <c r="P3905" s="137">
        <v>0</v>
      </c>
      <c r="Q3905" s="137" t="s">
        <v>191</v>
      </c>
      <c r="R3905" s="137" t="s">
        <v>342</v>
      </c>
    </row>
    <row r="3906" spans="1:19" s="137" customFormat="1">
      <c r="A3906" s="137" t="s">
        <v>186</v>
      </c>
      <c r="B3906" s="137" t="s">
        <v>10</v>
      </c>
      <c r="C3906" s="137" t="s">
        <v>186</v>
      </c>
      <c r="D3906" s="137" t="s">
        <v>202</v>
      </c>
      <c r="E3906" s="137">
        <v>33277</v>
      </c>
      <c r="F3906" s="137" t="s">
        <v>5</v>
      </c>
      <c r="G3906" s="137" t="s">
        <v>28</v>
      </c>
      <c r="H3906" s="137" t="s">
        <v>368</v>
      </c>
      <c r="I3906" s="137">
        <v>512947309</v>
      </c>
      <c r="J3906" s="137" t="s">
        <v>192</v>
      </c>
      <c r="K3906" s="21">
        <v>46158.457766203705</v>
      </c>
      <c r="L3906" s="21">
        <v>46159.458553240744</v>
      </c>
      <c r="M3906" s="137" t="s">
        <v>353</v>
      </c>
      <c r="N3906" s="137" t="s">
        <v>354</v>
      </c>
      <c r="O3906" s="137" t="s">
        <v>39</v>
      </c>
      <c r="P3906" s="137">
        <v>0</v>
      </c>
      <c r="Q3906" s="137" t="s">
        <v>191</v>
      </c>
      <c r="R3906" s="137" t="s">
        <v>342</v>
      </c>
    </row>
    <row r="3907" spans="1:19" s="137" customFormat="1">
      <c r="A3907" s="137" t="s">
        <v>186</v>
      </c>
      <c r="B3907" s="137" t="s">
        <v>10</v>
      </c>
      <c r="C3907" s="137" t="s">
        <v>186</v>
      </c>
      <c r="D3907" s="137" t="s">
        <v>202</v>
      </c>
      <c r="E3907" s="137">
        <v>33277</v>
      </c>
      <c r="F3907" s="137" t="s">
        <v>5</v>
      </c>
      <c r="G3907" s="137" t="s">
        <v>28</v>
      </c>
      <c r="H3907" s="137" t="s">
        <v>368</v>
      </c>
      <c r="I3907" s="137">
        <v>512947309</v>
      </c>
      <c r="J3907" s="137" t="s">
        <v>192</v>
      </c>
      <c r="K3907" s="21">
        <v>46158.457766203705</v>
      </c>
      <c r="L3907" s="21">
        <v>46159.458553240744</v>
      </c>
      <c r="M3907" s="137" t="s">
        <v>353</v>
      </c>
      <c r="N3907" s="137" t="s">
        <v>355</v>
      </c>
      <c r="O3907" s="137" t="s">
        <v>35</v>
      </c>
      <c r="P3907" s="137">
        <v>0</v>
      </c>
      <c r="Q3907" s="137" t="s">
        <v>191</v>
      </c>
      <c r="R3907" s="137" t="s">
        <v>342</v>
      </c>
    </row>
    <row r="3908" spans="1:19" s="137" customFormat="1">
      <c r="A3908" s="137" t="s">
        <v>186</v>
      </c>
      <c r="B3908" s="137" t="s">
        <v>10</v>
      </c>
      <c r="C3908" s="137" t="s">
        <v>186</v>
      </c>
      <c r="D3908" s="137" t="s">
        <v>202</v>
      </c>
      <c r="E3908" s="137">
        <v>33277</v>
      </c>
      <c r="F3908" s="137" t="s">
        <v>5</v>
      </c>
      <c r="G3908" s="137" t="s">
        <v>28</v>
      </c>
      <c r="H3908" s="137" t="s">
        <v>368</v>
      </c>
      <c r="I3908" s="137">
        <v>512947309</v>
      </c>
      <c r="J3908" s="137" t="s">
        <v>192</v>
      </c>
      <c r="K3908" s="21">
        <v>46158.457766203705</v>
      </c>
      <c r="L3908" s="21">
        <v>46159.458553240744</v>
      </c>
      <c r="M3908" s="137" t="s">
        <v>353</v>
      </c>
      <c r="N3908" s="137" t="s">
        <v>356</v>
      </c>
      <c r="O3908" s="137" t="s">
        <v>39</v>
      </c>
      <c r="P3908" s="137">
        <v>0</v>
      </c>
      <c r="Q3908" s="137" t="s">
        <v>191</v>
      </c>
      <c r="R3908" s="137" t="s">
        <v>342</v>
      </c>
    </row>
    <row r="3909" spans="1:19" s="137" customFormat="1">
      <c r="A3909" s="137" t="s">
        <v>186</v>
      </c>
      <c r="B3909" s="137" t="s">
        <v>10</v>
      </c>
      <c r="C3909" s="137" t="s">
        <v>186</v>
      </c>
      <c r="D3909" s="137" t="s">
        <v>202</v>
      </c>
      <c r="E3909" s="137">
        <v>33277</v>
      </c>
      <c r="F3909" s="137" t="s">
        <v>5</v>
      </c>
      <c r="G3909" s="137" t="s">
        <v>28</v>
      </c>
      <c r="H3909" s="137" t="s">
        <v>368</v>
      </c>
      <c r="I3909" s="137">
        <v>512947309</v>
      </c>
      <c r="J3909" s="137" t="s">
        <v>192</v>
      </c>
      <c r="K3909" s="21">
        <v>46158.457766203705</v>
      </c>
      <c r="L3909" s="21">
        <v>46159.458553240744</v>
      </c>
      <c r="M3909" s="137" t="s">
        <v>353</v>
      </c>
      <c r="N3909" s="137" t="s">
        <v>357</v>
      </c>
      <c r="O3909" s="137" t="s">
        <v>39</v>
      </c>
      <c r="P3909" s="137">
        <v>0</v>
      </c>
      <c r="Q3909" s="137" t="s">
        <v>191</v>
      </c>
      <c r="R3909" s="137" t="s">
        <v>342</v>
      </c>
    </row>
    <row r="3910" spans="1:19" s="137" customFormat="1">
      <c r="A3910" s="137" t="s">
        <v>186</v>
      </c>
      <c r="B3910" s="137" t="s">
        <v>10</v>
      </c>
      <c r="C3910" s="137" t="s">
        <v>186</v>
      </c>
      <c r="D3910" s="137" t="s">
        <v>202</v>
      </c>
      <c r="E3910" s="137">
        <v>33277</v>
      </c>
      <c r="F3910" s="137" t="s">
        <v>5</v>
      </c>
      <c r="G3910" s="137" t="s">
        <v>28</v>
      </c>
      <c r="H3910" s="137" t="s">
        <v>368</v>
      </c>
      <c r="I3910" s="137">
        <v>512947309</v>
      </c>
      <c r="J3910" s="137" t="s">
        <v>192</v>
      </c>
      <c r="K3910" s="21">
        <v>46158.457766203705</v>
      </c>
      <c r="L3910" s="21">
        <v>46159.458553240744</v>
      </c>
      <c r="M3910" s="137" t="s">
        <v>358</v>
      </c>
      <c r="N3910" s="137" t="s">
        <v>359</v>
      </c>
      <c r="O3910" s="137" t="s">
        <v>39</v>
      </c>
      <c r="P3910" s="137">
        <v>0</v>
      </c>
      <c r="Q3910" s="137" t="s">
        <v>191</v>
      </c>
      <c r="R3910" s="137" t="s">
        <v>342</v>
      </c>
    </row>
    <row r="3911" spans="1:19" s="137" customFormat="1">
      <c r="A3911" s="137" t="s">
        <v>186</v>
      </c>
      <c r="B3911" s="137" t="s">
        <v>10</v>
      </c>
      <c r="C3911" s="137" t="s">
        <v>186</v>
      </c>
      <c r="D3911" s="137" t="s">
        <v>202</v>
      </c>
      <c r="E3911" s="137">
        <v>33277</v>
      </c>
      <c r="F3911" s="137" t="s">
        <v>5</v>
      </c>
      <c r="G3911" s="137" t="s">
        <v>28</v>
      </c>
      <c r="H3911" s="137" t="s">
        <v>368</v>
      </c>
      <c r="I3911" s="137">
        <v>512947309</v>
      </c>
      <c r="J3911" s="137" t="s">
        <v>192</v>
      </c>
      <c r="K3911" s="21">
        <v>46158.457766203705</v>
      </c>
      <c r="L3911" s="21">
        <v>46159.458553240744</v>
      </c>
      <c r="M3911" s="137" t="s">
        <v>358</v>
      </c>
      <c r="N3911" s="137" t="s">
        <v>360</v>
      </c>
      <c r="O3911" s="137" t="s">
        <v>35</v>
      </c>
      <c r="P3911" s="137">
        <v>0</v>
      </c>
      <c r="Q3911" s="137" t="s">
        <v>191</v>
      </c>
      <c r="R3911" s="137" t="s">
        <v>342</v>
      </c>
    </row>
    <row r="3912" spans="1:19" s="137" customFormat="1">
      <c r="A3912" s="137" t="s">
        <v>186</v>
      </c>
      <c r="B3912" s="137" t="s">
        <v>10</v>
      </c>
      <c r="C3912" s="137" t="s">
        <v>186</v>
      </c>
      <c r="D3912" s="137" t="s">
        <v>202</v>
      </c>
      <c r="E3912" s="137">
        <v>33277</v>
      </c>
      <c r="F3912" s="137" t="s">
        <v>5</v>
      </c>
      <c r="G3912" s="137" t="s">
        <v>28</v>
      </c>
      <c r="H3912" s="137" t="s">
        <v>368</v>
      </c>
      <c r="I3912" s="137">
        <v>512947309</v>
      </c>
      <c r="J3912" s="137" t="s">
        <v>192</v>
      </c>
      <c r="K3912" s="21">
        <v>46158.457766203705</v>
      </c>
      <c r="L3912" s="21">
        <v>46159.458553240744</v>
      </c>
      <c r="M3912" s="137" t="s">
        <v>358</v>
      </c>
      <c r="N3912" s="137" t="s">
        <v>361</v>
      </c>
      <c r="O3912" s="137" t="s">
        <v>41</v>
      </c>
      <c r="P3912" s="137">
        <v>0</v>
      </c>
      <c r="Q3912" s="137" t="s">
        <v>191</v>
      </c>
      <c r="R3912" s="137" t="s">
        <v>342</v>
      </c>
    </row>
    <row r="3913" spans="1:19" s="137" customFormat="1">
      <c r="A3913" s="137" t="s">
        <v>186</v>
      </c>
      <c r="B3913" s="137" t="s">
        <v>10</v>
      </c>
      <c r="C3913" s="137" t="s">
        <v>186</v>
      </c>
      <c r="D3913" s="137" t="s">
        <v>202</v>
      </c>
      <c r="E3913" s="137">
        <v>33277</v>
      </c>
      <c r="F3913" s="137" t="s">
        <v>5</v>
      </c>
      <c r="G3913" s="137" t="s">
        <v>28</v>
      </c>
      <c r="H3913" s="137" t="s">
        <v>368</v>
      </c>
      <c r="I3913" s="137">
        <v>512947309</v>
      </c>
      <c r="J3913" s="137" t="s">
        <v>192</v>
      </c>
      <c r="K3913" s="21">
        <v>46158.457766203705</v>
      </c>
      <c r="L3913" s="21">
        <v>46159.458553240744</v>
      </c>
      <c r="M3913" s="137" t="s">
        <v>362</v>
      </c>
      <c r="N3913" s="137" t="s">
        <v>363</v>
      </c>
      <c r="O3913" s="137" t="s">
        <v>37</v>
      </c>
      <c r="P3913" s="137">
        <v>0</v>
      </c>
      <c r="Q3913" s="137" t="s">
        <v>191</v>
      </c>
      <c r="R3913" s="137" t="s">
        <v>342</v>
      </c>
    </row>
    <row r="3914" spans="1:19" s="137" customFormat="1">
      <c r="A3914" s="137" t="s">
        <v>186</v>
      </c>
      <c r="B3914" s="137" t="s">
        <v>10</v>
      </c>
      <c r="C3914" s="137" t="s">
        <v>186</v>
      </c>
      <c r="D3914" s="137" t="s">
        <v>202</v>
      </c>
      <c r="E3914" s="137">
        <v>33277</v>
      </c>
      <c r="F3914" s="137" t="s">
        <v>5</v>
      </c>
      <c r="G3914" s="137" t="s">
        <v>28</v>
      </c>
      <c r="H3914" s="137" t="s">
        <v>368</v>
      </c>
      <c r="I3914" s="137">
        <v>512947309</v>
      </c>
      <c r="J3914" s="137" t="s">
        <v>192</v>
      </c>
      <c r="K3914" s="21">
        <v>46158.457766203705</v>
      </c>
      <c r="L3914" s="21">
        <v>46159.458553240744</v>
      </c>
      <c r="M3914" s="137" t="s">
        <v>364</v>
      </c>
      <c r="N3914" s="137" t="s">
        <v>365</v>
      </c>
      <c r="O3914" s="137" t="s">
        <v>35</v>
      </c>
      <c r="P3914" s="137">
        <v>0</v>
      </c>
      <c r="Q3914" s="137" t="s">
        <v>191</v>
      </c>
      <c r="R3914" s="137" t="s">
        <v>342</v>
      </c>
    </row>
    <row r="3915" spans="1:19" s="137" customFormat="1">
      <c r="A3915" s="137" t="s">
        <v>186</v>
      </c>
      <c r="B3915" s="137" t="s">
        <v>10</v>
      </c>
      <c r="C3915" s="137" t="s">
        <v>186</v>
      </c>
      <c r="D3915" s="137" t="s">
        <v>202</v>
      </c>
      <c r="E3915" s="137">
        <v>33277</v>
      </c>
      <c r="F3915" s="137" t="s">
        <v>5</v>
      </c>
      <c r="G3915" s="137" t="s">
        <v>28</v>
      </c>
      <c r="H3915" s="137" t="s">
        <v>368</v>
      </c>
      <c r="I3915" s="137">
        <v>512947309</v>
      </c>
      <c r="J3915" s="137" t="s">
        <v>192</v>
      </c>
      <c r="K3915" s="21">
        <v>46158.457766203705</v>
      </c>
      <c r="L3915" s="21">
        <v>46159.458553240744</v>
      </c>
      <c r="M3915" s="137" t="s">
        <v>364</v>
      </c>
      <c r="N3915" s="137" t="s">
        <v>366</v>
      </c>
      <c r="O3915" s="137" t="s">
        <v>35</v>
      </c>
      <c r="P3915" s="137">
        <v>0</v>
      </c>
      <c r="Q3915" s="137" t="s">
        <v>191</v>
      </c>
      <c r="R3915" s="137" t="s">
        <v>342</v>
      </c>
    </row>
    <row r="3916" spans="1:19" s="137" customFormat="1">
      <c r="A3916" s="137" t="s">
        <v>186</v>
      </c>
      <c r="B3916" s="137" t="s">
        <v>10</v>
      </c>
      <c r="C3916" s="137" t="s">
        <v>186</v>
      </c>
      <c r="D3916" s="137" t="s">
        <v>202</v>
      </c>
      <c r="E3916" s="137">
        <v>33277</v>
      </c>
      <c r="F3916" s="137" t="s">
        <v>5</v>
      </c>
      <c r="G3916" s="137" t="s">
        <v>28</v>
      </c>
      <c r="H3916" s="137" t="s">
        <v>368</v>
      </c>
      <c r="I3916" s="137">
        <v>512947309</v>
      </c>
      <c r="J3916" s="137" t="s">
        <v>192</v>
      </c>
      <c r="K3916" s="21">
        <v>46158.457766203705</v>
      </c>
      <c r="L3916" s="21">
        <v>46159.458553240744</v>
      </c>
      <c r="M3916" s="137" t="s">
        <v>364</v>
      </c>
      <c r="N3916" s="137" t="s">
        <v>367</v>
      </c>
      <c r="O3916" s="137" t="s">
        <v>41</v>
      </c>
      <c r="P3916" s="137">
        <v>0</v>
      </c>
      <c r="Q3916" s="137" t="s">
        <v>191</v>
      </c>
      <c r="R3916" s="137" t="s">
        <v>342</v>
      </c>
    </row>
    <row r="3917" spans="1:19" s="137" customFormat="1">
      <c r="A3917" s="137" t="s">
        <v>186</v>
      </c>
      <c r="B3917" s="137" t="s">
        <v>10</v>
      </c>
      <c r="C3917" s="137" t="s">
        <v>186</v>
      </c>
      <c r="D3917" s="137" t="s">
        <v>303</v>
      </c>
      <c r="E3917" s="137">
        <v>33270</v>
      </c>
      <c r="F3917" s="137" t="s">
        <v>5</v>
      </c>
      <c r="G3917" s="137" t="s">
        <v>28</v>
      </c>
      <c r="H3917" s="137" t="s">
        <v>368</v>
      </c>
      <c r="I3917" s="137">
        <v>512947795</v>
      </c>
      <c r="J3917" s="137" t="s">
        <v>192</v>
      </c>
      <c r="K3917" s="21">
        <v>46154.458564814813</v>
      </c>
      <c r="L3917" s="21">
        <v>46159.462013888886</v>
      </c>
      <c r="M3917" s="137" t="s">
        <v>287</v>
      </c>
      <c r="N3917" s="137" t="s">
        <v>287</v>
      </c>
      <c r="O3917" s="137" t="s">
        <v>35</v>
      </c>
      <c r="P3917" s="137">
        <v>0</v>
      </c>
      <c r="Q3917" s="137" t="s">
        <v>191</v>
      </c>
      <c r="R3917" s="137" t="s">
        <v>342</v>
      </c>
      <c r="S3917" s="137" t="s">
        <v>181</v>
      </c>
    </row>
    <row r="3918" spans="1:19" s="137" customFormat="1">
      <c r="A3918" s="137" t="s">
        <v>186</v>
      </c>
      <c r="B3918" s="137" t="s">
        <v>10</v>
      </c>
      <c r="C3918" s="137" t="s">
        <v>186</v>
      </c>
      <c r="D3918" s="137" t="s">
        <v>303</v>
      </c>
      <c r="E3918" s="137">
        <v>33270</v>
      </c>
      <c r="F3918" s="137" t="s">
        <v>5</v>
      </c>
      <c r="G3918" s="137" t="s">
        <v>28</v>
      </c>
      <c r="H3918" s="137" t="s">
        <v>368</v>
      </c>
      <c r="I3918" s="137">
        <v>512947795</v>
      </c>
      <c r="J3918" s="137" t="s">
        <v>192</v>
      </c>
      <c r="K3918" s="21">
        <v>46154.458564814813</v>
      </c>
      <c r="L3918" s="21">
        <v>46159.462013888886</v>
      </c>
      <c r="M3918" s="137" t="s">
        <v>343</v>
      </c>
      <c r="N3918" s="137" t="s">
        <v>288</v>
      </c>
      <c r="O3918" s="137" t="s">
        <v>39</v>
      </c>
      <c r="P3918" s="137">
        <v>0</v>
      </c>
      <c r="Q3918" s="137" t="s">
        <v>191</v>
      </c>
      <c r="R3918" s="137" t="s">
        <v>342</v>
      </c>
      <c r="S3918" s="137" t="s">
        <v>181</v>
      </c>
    </row>
    <row r="3919" spans="1:19" s="137" customFormat="1">
      <c r="A3919" s="137" t="s">
        <v>186</v>
      </c>
      <c r="B3919" s="137" t="s">
        <v>10</v>
      </c>
      <c r="C3919" s="137" t="s">
        <v>186</v>
      </c>
      <c r="D3919" s="137" t="s">
        <v>303</v>
      </c>
      <c r="E3919" s="137">
        <v>33270</v>
      </c>
      <c r="F3919" s="137" t="s">
        <v>5</v>
      </c>
      <c r="G3919" s="137" t="s">
        <v>28</v>
      </c>
      <c r="H3919" s="137" t="s">
        <v>368</v>
      </c>
      <c r="I3919" s="137">
        <v>512947795</v>
      </c>
      <c r="J3919" s="137" t="s">
        <v>192</v>
      </c>
      <c r="K3919" s="21">
        <v>46154.458564814813</v>
      </c>
      <c r="L3919" s="21">
        <v>46159.462013888886</v>
      </c>
      <c r="M3919" s="137" t="s">
        <v>343</v>
      </c>
      <c r="N3919" s="137" t="s">
        <v>193</v>
      </c>
      <c r="O3919" s="137" t="s">
        <v>35</v>
      </c>
      <c r="P3919" s="137">
        <v>0</v>
      </c>
      <c r="Q3919" s="137" t="s">
        <v>191</v>
      </c>
      <c r="R3919" s="137" t="s">
        <v>342</v>
      </c>
      <c r="S3919" s="137" t="s">
        <v>181</v>
      </c>
    </row>
    <row r="3920" spans="1:19" s="137" customFormat="1">
      <c r="A3920" s="137" t="s">
        <v>186</v>
      </c>
      <c r="B3920" s="137" t="s">
        <v>10</v>
      </c>
      <c r="C3920" s="137" t="s">
        <v>186</v>
      </c>
      <c r="D3920" s="137" t="s">
        <v>303</v>
      </c>
      <c r="E3920" s="137">
        <v>33270</v>
      </c>
      <c r="F3920" s="137" t="s">
        <v>5</v>
      </c>
      <c r="G3920" s="137" t="s">
        <v>28</v>
      </c>
      <c r="H3920" s="137" t="s">
        <v>368</v>
      </c>
      <c r="I3920" s="137">
        <v>512947795</v>
      </c>
      <c r="J3920" s="137" t="s">
        <v>192</v>
      </c>
      <c r="K3920" s="21">
        <v>46154.458564814813</v>
      </c>
      <c r="L3920" s="21">
        <v>46159.462013888886</v>
      </c>
      <c r="M3920" s="137" t="s">
        <v>344</v>
      </c>
      <c r="N3920" s="137" t="s">
        <v>345</v>
      </c>
      <c r="O3920" s="137" t="s">
        <v>39</v>
      </c>
      <c r="P3920" s="137">
        <v>0</v>
      </c>
      <c r="Q3920" s="137" t="s">
        <v>191</v>
      </c>
      <c r="R3920" s="137" t="s">
        <v>342</v>
      </c>
      <c r="S3920" s="137" t="s">
        <v>181</v>
      </c>
    </row>
    <row r="3921" spans="1:19" s="137" customFormat="1">
      <c r="A3921" s="137" t="s">
        <v>186</v>
      </c>
      <c r="B3921" s="137" t="s">
        <v>10</v>
      </c>
      <c r="C3921" s="137" t="s">
        <v>186</v>
      </c>
      <c r="D3921" s="137" t="s">
        <v>303</v>
      </c>
      <c r="E3921" s="137">
        <v>33270</v>
      </c>
      <c r="F3921" s="137" t="s">
        <v>5</v>
      </c>
      <c r="G3921" s="137" t="s">
        <v>28</v>
      </c>
      <c r="H3921" s="137" t="s">
        <v>368</v>
      </c>
      <c r="I3921" s="137">
        <v>512947795</v>
      </c>
      <c r="J3921" s="137" t="s">
        <v>192</v>
      </c>
      <c r="K3921" s="21">
        <v>46154.458564814813</v>
      </c>
      <c r="L3921" s="21">
        <v>46159.462013888886</v>
      </c>
      <c r="M3921" s="137" t="s">
        <v>344</v>
      </c>
      <c r="N3921" s="137" t="s">
        <v>346</v>
      </c>
      <c r="O3921" s="137" t="s">
        <v>39</v>
      </c>
      <c r="P3921" s="137">
        <v>0</v>
      </c>
      <c r="Q3921" s="137" t="s">
        <v>191</v>
      </c>
      <c r="R3921" s="137" t="s">
        <v>342</v>
      </c>
      <c r="S3921" s="137" t="s">
        <v>181</v>
      </c>
    </row>
    <row r="3922" spans="1:19" s="137" customFormat="1">
      <c r="A3922" s="137" t="s">
        <v>186</v>
      </c>
      <c r="B3922" s="137" t="s">
        <v>10</v>
      </c>
      <c r="C3922" s="137" t="s">
        <v>186</v>
      </c>
      <c r="D3922" s="137" t="s">
        <v>303</v>
      </c>
      <c r="E3922" s="137">
        <v>33270</v>
      </c>
      <c r="F3922" s="137" t="s">
        <v>5</v>
      </c>
      <c r="G3922" s="137" t="s">
        <v>28</v>
      </c>
      <c r="H3922" s="137" t="s">
        <v>368</v>
      </c>
      <c r="I3922" s="137">
        <v>512947795</v>
      </c>
      <c r="J3922" s="137" t="s">
        <v>192</v>
      </c>
      <c r="K3922" s="21">
        <v>46154.458564814813</v>
      </c>
      <c r="L3922" s="21">
        <v>46159.462013888886</v>
      </c>
      <c r="M3922" s="137" t="s">
        <v>347</v>
      </c>
      <c r="N3922" s="137" t="s">
        <v>348</v>
      </c>
      <c r="O3922" s="137" t="s">
        <v>41</v>
      </c>
      <c r="P3922" s="137">
        <v>0</v>
      </c>
      <c r="Q3922" s="137" t="s">
        <v>191</v>
      </c>
      <c r="R3922" s="137" t="s">
        <v>342</v>
      </c>
      <c r="S3922" s="137" t="s">
        <v>181</v>
      </c>
    </row>
    <row r="3923" spans="1:19" s="137" customFormat="1">
      <c r="A3923" s="137" t="s">
        <v>186</v>
      </c>
      <c r="B3923" s="137" t="s">
        <v>10</v>
      </c>
      <c r="C3923" s="137" t="s">
        <v>186</v>
      </c>
      <c r="D3923" s="137" t="s">
        <v>303</v>
      </c>
      <c r="E3923" s="137">
        <v>33270</v>
      </c>
      <c r="F3923" s="137" t="s">
        <v>5</v>
      </c>
      <c r="G3923" s="137" t="s">
        <v>28</v>
      </c>
      <c r="H3923" s="137" t="s">
        <v>368</v>
      </c>
      <c r="I3923" s="137">
        <v>512947795</v>
      </c>
      <c r="J3923" s="137" t="s">
        <v>192</v>
      </c>
      <c r="K3923" s="21">
        <v>46154.458564814813</v>
      </c>
      <c r="L3923" s="21">
        <v>46159.462013888886</v>
      </c>
      <c r="M3923" s="137" t="s">
        <v>347</v>
      </c>
      <c r="N3923" s="137" t="s">
        <v>349</v>
      </c>
      <c r="O3923" s="137" t="s">
        <v>39</v>
      </c>
      <c r="P3923" s="137">
        <v>0</v>
      </c>
      <c r="Q3923" s="137" t="s">
        <v>191</v>
      </c>
      <c r="R3923" s="137" t="s">
        <v>342</v>
      </c>
      <c r="S3923" s="137" t="s">
        <v>181</v>
      </c>
    </row>
    <row r="3924" spans="1:19" s="137" customFormat="1">
      <c r="A3924" s="137" t="s">
        <v>186</v>
      </c>
      <c r="B3924" s="137" t="s">
        <v>10</v>
      </c>
      <c r="C3924" s="137" t="s">
        <v>186</v>
      </c>
      <c r="D3924" s="137" t="s">
        <v>303</v>
      </c>
      <c r="E3924" s="137">
        <v>33270</v>
      </c>
      <c r="F3924" s="137" t="s">
        <v>5</v>
      </c>
      <c r="G3924" s="137" t="s">
        <v>28</v>
      </c>
      <c r="H3924" s="137" t="s">
        <v>368</v>
      </c>
      <c r="I3924" s="137">
        <v>512947795</v>
      </c>
      <c r="J3924" s="137" t="s">
        <v>192</v>
      </c>
      <c r="K3924" s="21">
        <v>46154.458564814813</v>
      </c>
      <c r="L3924" s="21">
        <v>46159.462013888886</v>
      </c>
      <c r="M3924" s="137" t="s">
        <v>347</v>
      </c>
      <c r="N3924" s="137" t="s">
        <v>329</v>
      </c>
      <c r="O3924" s="137" t="s">
        <v>35</v>
      </c>
      <c r="P3924" s="137">
        <v>0</v>
      </c>
      <c r="Q3924" s="137" t="s">
        <v>191</v>
      </c>
      <c r="R3924" s="137" t="s">
        <v>342</v>
      </c>
      <c r="S3924" s="137" t="s">
        <v>181</v>
      </c>
    </row>
    <row r="3925" spans="1:19" s="137" customFormat="1">
      <c r="A3925" s="137" t="s">
        <v>186</v>
      </c>
      <c r="B3925" s="137" t="s">
        <v>10</v>
      </c>
      <c r="C3925" s="137" t="s">
        <v>186</v>
      </c>
      <c r="D3925" s="137" t="s">
        <v>303</v>
      </c>
      <c r="E3925" s="137">
        <v>33270</v>
      </c>
      <c r="F3925" s="137" t="s">
        <v>5</v>
      </c>
      <c r="G3925" s="137" t="s">
        <v>28</v>
      </c>
      <c r="H3925" s="137" t="s">
        <v>368</v>
      </c>
      <c r="I3925" s="137">
        <v>512947795</v>
      </c>
      <c r="J3925" s="137" t="s">
        <v>192</v>
      </c>
      <c r="K3925" s="21">
        <v>46154.458564814813</v>
      </c>
      <c r="L3925" s="21">
        <v>46159.462013888886</v>
      </c>
      <c r="M3925" s="137" t="s">
        <v>347</v>
      </c>
      <c r="N3925" s="137" t="s">
        <v>194</v>
      </c>
      <c r="O3925" s="137" t="s">
        <v>41</v>
      </c>
      <c r="P3925" s="137">
        <v>0</v>
      </c>
      <c r="Q3925" s="137" t="s">
        <v>191</v>
      </c>
      <c r="R3925" s="137" t="s">
        <v>342</v>
      </c>
      <c r="S3925" s="137" t="s">
        <v>181</v>
      </c>
    </row>
    <row r="3926" spans="1:19" s="137" customFormat="1">
      <c r="A3926" s="137" t="s">
        <v>186</v>
      </c>
      <c r="B3926" s="137" t="s">
        <v>10</v>
      </c>
      <c r="C3926" s="137" t="s">
        <v>186</v>
      </c>
      <c r="D3926" s="137" t="s">
        <v>303</v>
      </c>
      <c r="E3926" s="137">
        <v>33270</v>
      </c>
      <c r="F3926" s="137" t="s">
        <v>5</v>
      </c>
      <c r="G3926" s="137" t="s">
        <v>28</v>
      </c>
      <c r="H3926" s="137" t="s">
        <v>368</v>
      </c>
      <c r="I3926" s="137">
        <v>512947795</v>
      </c>
      <c r="J3926" s="137" t="s">
        <v>192</v>
      </c>
      <c r="K3926" s="21">
        <v>46154.458564814813</v>
      </c>
      <c r="L3926" s="21">
        <v>46159.462013888886</v>
      </c>
      <c r="M3926" s="137" t="s">
        <v>347</v>
      </c>
      <c r="N3926" s="137" t="s">
        <v>350</v>
      </c>
      <c r="O3926" s="137" t="s">
        <v>39</v>
      </c>
      <c r="P3926" s="137">
        <v>0</v>
      </c>
      <c r="Q3926" s="137" t="s">
        <v>191</v>
      </c>
      <c r="R3926" s="137" t="s">
        <v>342</v>
      </c>
      <c r="S3926" s="137" t="s">
        <v>181</v>
      </c>
    </row>
    <row r="3927" spans="1:19" s="137" customFormat="1">
      <c r="A3927" s="137" t="s">
        <v>186</v>
      </c>
      <c r="B3927" s="137" t="s">
        <v>10</v>
      </c>
      <c r="C3927" s="137" t="s">
        <v>186</v>
      </c>
      <c r="D3927" s="137" t="s">
        <v>303</v>
      </c>
      <c r="E3927" s="137">
        <v>33270</v>
      </c>
      <c r="F3927" s="137" t="s">
        <v>5</v>
      </c>
      <c r="G3927" s="137" t="s">
        <v>28</v>
      </c>
      <c r="H3927" s="137" t="s">
        <v>368</v>
      </c>
      <c r="I3927" s="137">
        <v>512947795</v>
      </c>
      <c r="J3927" s="137" t="s">
        <v>192</v>
      </c>
      <c r="K3927" s="21">
        <v>46154.458564814813</v>
      </c>
      <c r="L3927" s="21">
        <v>46159.462013888886</v>
      </c>
      <c r="M3927" s="137" t="s">
        <v>347</v>
      </c>
      <c r="N3927" s="137" t="s">
        <v>195</v>
      </c>
      <c r="O3927" s="137" t="s">
        <v>41</v>
      </c>
      <c r="P3927" s="137">
        <v>0</v>
      </c>
      <c r="Q3927" s="137" t="s">
        <v>191</v>
      </c>
      <c r="R3927" s="137" t="s">
        <v>342</v>
      </c>
      <c r="S3927" s="137" t="s">
        <v>181</v>
      </c>
    </row>
    <row r="3928" spans="1:19" s="137" customFormat="1">
      <c r="A3928" s="137" t="s">
        <v>186</v>
      </c>
      <c r="B3928" s="137" t="s">
        <v>10</v>
      </c>
      <c r="C3928" s="137" t="s">
        <v>186</v>
      </c>
      <c r="D3928" s="137" t="s">
        <v>303</v>
      </c>
      <c r="E3928" s="137">
        <v>33270</v>
      </c>
      <c r="F3928" s="137" t="s">
        <v>5</v>
      </c>
      <c r="G3928" s="137" t="s">
        <v>28</v>
      </c>
      <c r="H3928" s="137" t="s">
        <v>368</v>
      </c>
      <c r="I3928" s="137">
        <v>512947795</v>
      </c>
      <c r="J3928" s="137" t="s">
        <v>192</v>
      </c>
      <c r="K3928" s="21">
        <v>46154.458564814813</v>
      </c>
      <c r="L3928" s="21">
        <v>46159.462013888886</v>
      </c>
      <c r="M3928" s="137" t="s">
        <v>347</v>
      </c>
      <c r="N3928" s="137" t="s">
        <v>351</v>
      </c>
      <c r="O3928" s="137" t="s">
        <v>35</v>
      </c>
      <c r="P3928" s="137">
        <v>0</v>
      </c>
      <c r="Q3928" s="137" t="s">
        <v>191</v>
      </c>
      <c r="R3928" s="137" t="s">
        <v>342</v>
      </c>
      <c r="S3928" s="137" t="s">
        <v>181</v>
      </c>
    </row>
    <row r="3929" spans="1:19" s="137" customFormat="1">
      <c r="A3929" s="137" t="s">
        <v>186</v>
      </c>
      <c r="B3929" s="137" t="s">
        <v>10</v>
      </c>
      <c r="C3929" s="137" t="s">
        <v>186</v>
      </c>
      <c r="D3929" s="137" t="s">
        <v>303</v>
      </c>
      <c r="E3929" s="137">
        <v>33270</v>
      </c>
      <c r="F3929" s="137" t="s">
        <v>5</v>
      </c>
      <c r="G3929" s="137" t="s">
        <v>28</v>
      </c>
      <c r="H3929" s="137" t="s">
        <v>368</v>
      </c>
      <c r="I3929" s="137">
        <v>512947795</v>
      </c>
      <c r="J3929" s="137" t="s">
        <v>192</v>
      </c>
      <c r="K3929" s="21">
        <v>46154.458564814813</v>
      </c>
      <c r="L3929" s="21">
        <v>46159.462013888886</v>
      </c>
      <c r="M3929" s="137" t="s">
        <v>347</v>
      </c>
      <c r="N3929" s="137" t="s">
        <v>196</v>
      </c>
      <c r="O3929" s="137" t="s">
        <v>41</v>
      </c>
      <c r="P3929" s="137">
        <v>0</v>
      </c>
      <c r="Q3929" s="137" t="s">
        <v>191</v>
      </c>
      <c r="R3929" s="137" t="s">
        <v>342</v>
      </c>
      <c r="S3929" s="137" t="s">
        <v>181</v>
      </c>
    </row>
    <row r="3930" spans="1:19" s="137" customFormat="1">
      <c r="A3930" s="137" t="s">
        <v>186</v>
      </c>
      <c r="B3930" s="137" t="s">
        <v>10</v>
      </c>
      <c r="C3930" s="137" t="s">
        <v>186</v>
      </c>
      <c r="D3930" s="137" t="s">
        <v>303</v>
      </c>
      <c r="E3930" s="137">
        <v>33270</v>
      </c>
      <c r="F3930" s="137" t="s">
        <v>5</v>
      </c>
      <c r="G3930" s="137" t="s">
        <v>28</v>
      </c>
      <c r="H3930" s="137" t="s">
        <v>368</v>
      </c>
      <c r="I3930" s="137">
        <v>512947795</v>
      </c>
      <c r="J3930" s="137" t="s">
        <v>192</v>
      </c>
      <c r="K3930" s="21">
        <v>46154.458564814813</v>
      </c>
      <c r="L3930" s="21">
        <v>46159.462013888886</v>
      </c>
      <c r="M3930" s="137" t="s">
        <v>352</v>
      </c>
      <c r="N3930" s="137" t="s">
        <v>352</v>
      </c>
      <c r="O3930" s="137" t="s">
        <v>35</v>
      </c>
      <c r="P3930" s="137">
        <v>0</v>
      </c>
      <c r="Q3930" s="137" t="s">
        <v>191</v>
      </c>
      <c r="R3930" s="137" t="s">
        <v>342</v>
      </c>
      <c r="S3930" s="137" t="s">
        <v>181</v>
      </c>
    </row>
    <row r="3931" spans="1:19" s="137" customFormat="1">
      <c r="A3931" s="137" t="s">
        <v>186</v>
      </c>
      <c r="B3931" s="137" t="s">
        <v>10</v>
      </c>
      <c r="C3931" s="137" t="s">
        <v>186</v>
      </c>
      <c r="D3931" s="137" t="s">
        <v>303</v>
      </c>
      <c r="E3931" s="137">
        <v>33270</v>
      </c>
      <c r="F3931" s="137" t="s">
        <v>5</v>
      </c>
      <c r="G3931" s="137" t="s">
        <v>28</v>
      </c>
      <c r="H3931" s="137" t="s">
        <v>368</v>
      </c>
      <c r="I3931" s="137">
        <v>512947795</v>
      </c>
      <c r="J3931" s="137" t="s">
        <v>192</v>
      </c>
      <c r="K3931" s="21">
        <v>46154.458564814813</v>
      </c>
      <c r="L3931" s="21">
        <v>46159.462013888886</v>
      </c>
      <c r="M3931" s="137" t="s">
        <v>353</v>
      </c>
      <c r="N3931" s="137" t="s">
        <v>197</v>
      </c>
      <c r="O3931" s="137" t="s">
        <v>41</v>
      </c>
      <c r="P3931" s="137">
        <v>0</v>
      </c>
      <c r="Q3931" s="137" t="s">
        <v>191</v>
      </c>
      <c r="R3931" s="137" t="s">
        <v>342</v>
      </c>
      <c r="S3931" s="137" t="s">
        <v>181</v>
      </c>
    </row>
    <row r="3932" spans="1:19" s="137" customFormat="1">
      <c r="A3932" s="137" t="s">
        <v>186</v>
      </c>
      <c r="B3932" s="137" t="s">
        <v>10</v>
      </c>
      <c r="C3932" s="137" t="s">
        <v>186</v>
      </c>
      <c r="D3932" s="137" t="s">
        <v>303</v>
      </c>
      <c r="E3932" s="137">
        <v>33270</v>
      </c>
      <c r="F3932" s="137" t="s">
        <v>5</v>
      </c>
      <c r="G3932" s="137" t="s">
        <v>28</v>
      </c>
      <c r="H3932" s="137" t="s">
        <v>368</v>
      </c>
      <c r="I3932" s="137">
        <v>512947795</v>
      </c>
      <c r="J3932" s="137" t="s">
        <v>192</v>
      </c>
      <c r="K3932" s="21">
        <v>46154.458564814813</v>
      </c>
      <c r="L3932" s="21">
        <v>46159.462013888886</v>
      </c>
      <c r="M3932" s="137" t="s">
        <v>353</v>
      </c>
      <c r="N3932" s="137" t="s">
        <v>330</v>
      </c>
      <c r="O3932" s="137" t="s">
        <v>41</v>
      </c>
      <c r="P3932" s="137">
        <v>0</v>
      </c>
      <c r="Q3932" s="137" t="s">
        <v>191</v>
      </c>
      <c r="R3932" s="137" t="s">
        <v>342</v>
      </c>
      <c r="S3932" s="137" t="s">
        <v>181</v>
      </c>
    </row>
    <row r="3933" spans="1:19" s="137" customFormat="1">
      <c r="A3933" s="137" t="s">
        <v>186</v>
      </c>
      <c r="B3933" s="137" t="s">
        <v>10</v>
      </c>
      <c r="C3933" s="137" t="s">
        <v>186</v>
      </c>
      <c r="D3933" s="137" t="s">
        <v>303</v>
      </c>
      <c r="E3933" s="137">
        <v>33270</v>
      </c>
      <c r="F3933" s="137" t="s">
        <v>5</v>
      </c>
      <c r="G3933" s="137" t="s">
        <v>28</v>
      </c>
      <c r="H3933" s="137" t="s">
        <v>368</v>
      </c>
      <c r="I3933" s="137">
        <v>512947795</v>
      </c>
      <c r="J3933" s="137" t="s">
        <v>192</v>
      </c>
      <c r="K3933" s="21">
        <v>46154.458564814813</v>
      </c>
      <c r="L3933" s="21">
        <v>46159.462013888886</v>
      </c>
      <c r="M3933" s="137" t="s">
        <v>353</v>
      </c>
      <c r="N3933" s="137" t="s">
        <v>354</v>
      </c>
      <c r="O3933" s="137" t="s">
        <v>39</v>
      </c>
      <c r="P3933" s="137">
        <v>0</v>
      </c>
      <c r="Q3933" s="137" t="s">
        <v>191</v>
      </c>
      <c r="R3933" s="137" t="s">
        <v>342</v>
      </c>
      <c r="S3933" s="137" t="s">
        <v>181</v>
      </c>
    </row>
    <row r="3934" spans="1:19" s="137" customFormat="1">
      <c r="A3934" s="137" t="s">
        <v>186</v>
      </c>
      <c r="B3934" s="137" t="s">
        <v>10</v>
      </c>
      <c r="C3934" s="137" t="s">
        <v>186</v>
      </c>
      <c r="D3934" s="137" t="s">
        <v>303</v>
      </c>
      <c r="E3934" s="137">
        <v>33270</v>
      </c>
      <c r="F3934" s="137" t="s">
        <v>5</v>
      </c>
      <c r="G3934" s="137" t="s">
        <v>28</v>
      </c>
      <c r="H3934" s="137" t="s">
        <v>368</v>
      </c>
      <c r="I3934" s="137">
        <v>512947795</v>
      </c>
      <c r="J3934" s="137" t="s">
        <v>192</v>
      </c>
      <c r="K3934" s="21">
        <v>46154.458564814813</v>
      </c>
      <c r="L3934" s="21">
        <v>46159.462013888886</v>
      </c>
      <c r="M3934" s="137" t="s">
        <v>353</v>
      </c>
      <c r="N3934" s="137" t="s">
        <v>355</v>
      </c>
      <c r="O3934" s="137" t="s">
        <v>35</v>
      </c>
      <c r="P3934" s="137">
        <v>0</v>
      </c>
      <c r="Q3934" s="137" t="s">
        <v>191</v>
      </c>
      <c r="R3934" s="137" t="s">
        <v>342</v>
      </c>
      <c r="S3934" s="137" t="s">
        <v>181</v>
      </c>
    </row>
    <row r="3935" spans="1:19" s="137" customFormat="1">
      <c r="A3935" s="137" t="s">
        <v>186</v>
      </c>
      <c r="B3935" s="137" t="s">
        <v>10</v>
      </c>
      <c r="C3935" s="137" t="s">
        <v>186</v>
      </c>
      <c r="D3935" s="137" t="s">
        <v>303</v>
      </c>
      <c r="E3935" s="137">
        <v>33270</v>
      </c>
      <c r="F3935" s="137" t="s">
        <v>5</v>
      </c>
      <c r="G3935" s="137" t="s">
        <v>28</v>
      </c>
      <c r="H3935" s="137" t="s">
        <v>368</v>
      </c>
      <c r="I3935" s="137">
        <v>512947795</v>
      </c>
      <c r="J3935" s="137" t="s">
        <v>192</v>
      </c>
      <c r="K3935" s="21">
        <v>46154.458564814813</v>
      </c>
      <c r="L3935" s="21">
        <v>46159.462013888886</v>
      </c>
      <c r="M3935" s="137" t="s">
        <v>353</v>
      </c>
      <c r="N3935" s="137" t="s">
        <v>356</v>
      </c>
      <c r="O3935" s="137" t="s">
        <v>39</v>
      </c>
      <c r="P3935" s="137">
        <v>0</v>
      </c>
      <c r="Q3935" s="137" t="s">
        <v>191</v>
      </c>
      <c r="R3935" s="137" t="s">
        <v>342</v>
      </c>
      <c r="S3935" s="137" t="s">
        <v>181</v>
      </c>
    </row>
    <row r="3936" spans="1:19" s="137" customFormat="1">
      <c r="A3936" s="137" t="s">
        <v>186</v>
      </c>
      <c r="B3936" s="137" t="s">
        <v>10</v>
      </c>
      <c r="C3936" s="137" t="s">
        <v>186</v>
      </c>
      <c r="D3936" s="137" t="s">
        <v>303</v>
      </c>
      <c r="E3936" s="137">
        <v>33270</v>
      </c>
      <c r="F3936" s="137" t="s">
        <v>5</v>
      </c>
      <c r="G3936" s="137" t="s">
        <v>28</v>
      </c>
      <c r="H3936" s="137" t="s">
        <v>368</v>
      </c>
      <c r="I3936" s="137">
        <v>512947795</v>
      </c>
      <c r="J3936" s="137" t="s">
        <v>192</v>
      </c>
      <c r="K3936" s="21">
        <v>46154.458564814813</v>
      </c>
      <c r="L3936" s="21">
        <v>46159.462013888886</v>
      </c>
      <c r="M3936" s="137" t="s">
        <v>353</v>
      </c>
      <c r="N3936" s="137" t="s">
        <v>357</v>
      </c>
      <c r="O3936" s="137" t="s">
        <v>39</v>
      </c>
      <c r="P3936" s="137">
        <v>0</v>
      </c>
      <c r="Q3936" s="137" t="s">
        <v>191</v>
      </c>
      <c r="R3936" s="137" t="s">
        <v>342</v>
      </c>
      <c r="S3936" s="137" t="s">
        <v>181</v>
      </c>
    </row>
    <row r="3937" spans="1:19" s="137" customFormat="1">
      <c r="A3937" s="137" t="s">
        <v>186</v>
      </c>
      <c r="B3937" s="137" t="s">
        <v>10</v>
      </c>
      <c r="C3937" s="137" t="s">
        <v>186</v>
      </c>
      <c r="D3937" s="137" t="s">
        <v>303</v>
      </c>
      <c r="E3937" s="137">
        <v>33270</v>
      </c>
      <c r="F3937" s="137" t="s">
        <v>5</v>
      </c>
      <c r="G3937" s="137" t="s">
        <v>28</v>
      </c>
      <c r="H3937" s="137" t="s">
        <v>368</v>
      </c>
      <c r="I3937" s="137">
        <v>512947795</v>
      </c>
      <c r="J3937" s="137" t="s">
        <v>192</v>
      </c>
      <c r="K3937" s="21">
        <v>46154.458564814813</v>
      </c>
      <c r="L3937" s="21">
        <v>46159.462013888886</v>
      </c>
      <c r="M3937" s="137" t="s">
        <v>358</v>
      </c>
      <c r="N3937" s="137" t="s">
        <v>359</v>
      </c>
      <c r="O3937" s="137" t="s">
        <v>39</v>
      </c>
      <c r="P3937" s="137">
        <v>0</v>
      </c>
      <c r="Q3937" s="137" t="s">
        <v>191</v>
      </c>
      <c r="R3937" s="137" t="s">
        <v>342</v>
      </c>
      <c r="S3937" s="137" t="s">
        <v>181</v>
      </c>
    </row>
    <row r="3938" spans="1:19" s="137" customFormat="1">
      <c r="A3938" s="137" t="s">
        <v>186</v>
      </c>
      <c r="B3938" s="137" t="s">
        <v>10</v>
      </c>
      <c r="C3938" s="137" t="s">
        <v>186</v>
      </c>
      <c r="D3938" s="137" t="s">
        <v>303</v>
      </c>
      <c r="E3938" s="137">
        <v>33270</v>
      </c>
      <c r="F3938" s="137" t="s">
        <v>5</v>
      </c>
      <c r="G3938" s="137" t="s">
        <v>28</v>
      </c>
      <c r="H3938" s="137" t="s">
        <v>368</v>
      </c>
      <c r="I3938" s="137">
        <v>512947795</v>
      </c>
      <c r="J3938" s="137" t="s">
        <v>192</v>
      </c>
      <c r="K3938" s="21">
        <v>46154.458564814813</v>
      </c>
      <c r="L3938" s="21">
        <v>46159.462013888886</v>
      </c>
      <c r="M3938" s="137" t="s">
        <v>358</v>
      </c>
      <c r="N3938" s="137" t="s">
        <v>360</v>
      </c>
      <c r="O3938" s="137" t="s">
        <v>35</v>
      </c>
      <c r="P3938" s="137">
        <v>0</v>
      </c>
      <c r="Q3938" s="137" t="s">
        <v>191</v>
      </c>
      <c r="R3938" s="137" t="s">
        <v>342</v>
      </c>
      <c r="S3938" s="137" t="s">
        <v>181</v>
      </c>
    </row>
    <row r="3939" spans="1:19" s="137" customFormat="1">
      <c r="A3939" s="137" t="s">
        <v>186</v>
      </c>
      <c r="B3939" s="137" t="s">
        <v>10</v>
      </c>
      <c r="C3939" s="137" t="s">
        <v>186</v>
      </c>
      <c r="D3939" s="137" t="s">
        <v>303</v>
      </c>
      <c r="E3939" s="137">
        <v>33270</v>
      </c>
      <c r="F3939" s="137" t="s">
        <v>5</v>
      </c>
      <c r="G3939" s="137" t="s">
        <v>28</v>
      </c>
      <c r="H3939" s="137" t="s">
        <v>368</v>
      </c>
      <c r="I3939" s="137">
        <v>512947795</v>
      </c>
      <c r="J3939" s="137" t="s">
        <v>192</v>
      </c>
      <c r="K3939" s="21">
        <v>46154.458564814813</v>
      </c>
      <c r="L3939" s="21">
        <v>46159.462013888886</v>
      </c>
      <c r="M3939" s="137" t="s">
        <v>358</v>
      </c>
      <c r="N3939" s="137" t="s">
        <v>361</v>
      </c>
      <c r="O3939" s="137" t="s">
        <v>41</v>
      </c>
      <c r="P3939" s="137">
        <v>0</v>
      </c>
      <c r="Q3939" s="137" t="s">
        <v>191</v>
      </c>
      <c r="R3939" s="137" t="s">
        <v>342</v>
      </c>
      <c r="S3939" s="137" t="s">
        <v>181</v>
      </c>
    </row>
    <row r="3940" spans="1:19" s="137" customFormat="1">
      <c r="A3940" s="137" t="s">
        <v>186</v>
      </c>
      <c r="B3940" s="137" t="s">
        <v>10</v>
      </c>
      <c r="C3940" s="137" t="s">
        <v>186</v>
      </c>
      <c r="D3940" s="137" t="s">
        <v>303</v>
      </c>
      <c r="E3940" s="137">
        <v>33270</v>
      </c>
      <c r="F3940" s="137" t="s">
        <v>5</v>
      </c>
      <c r="G3940" s="137" t="s">
        <v>28</v>
      </c>
      <c r="H3940" s="137" t="s">
        <v>368</v>
      </c>
      <c r="I3940" s="137">
        <v>512947795</v>
      </c>
      <c r="J3940" s="137" t="s">
        <v>192</v>
      </c>
      <c r="K3940" s="21">
        <v>46154.458564814813</v>
      </c>
      <c r="L3940" s="21">
        <v>46159.462013888886</v>
      </c>
      <c r="M3940" s="137" t="s">
        <v>362</v>
      </c>
      <c r="N3940" s="137" t="s">
        <v>363</v>
      </c>
      <c r="O3940" s="137" t="s">
        <v>37</v>
      </c>
      <c r="P3940" s="137">
        <v>0</v>
      </c>
      <c r="Q3940" s="137" t="s">
        <v>191</v>
      </c>
      <c r="R3940" s="137" t="s">
        <v>342</v>
      </c>
      <c r="S3940" s="137" t="s">
        <v>181</v>
      </c>
    </row>
    <row r="3941" spans="1:19" s="137" customFormat="1">
      <c r="A3941" s="137" t="s">
        <v>186</v>
      </c>
      <c r="B3941" s="137" t="s">
        <v>10</v>
      </c>
      <c r="C3941" s="137" t="s">
        <v>186</v>
      </c>
      <c r="D3941" s="137" t="s">
        <v>303</v>
      </c>
      <c r="E3941" s="137">
        <v>33270</v>
      </c>
      <c r="F3941" s="137" t="s">
        <v>5</v>
      </c>
      <c r="G3941" s="137" t="s">
        <v>28</v>
      </c>
      <c r="H3941" s="137" t="s">
        <v>368</v>
      </c>
      <c r="I3941" s="137">
        <v>512947795</v>
      </c>
      <c r="J3941" s="137" t="s">
        <v>192</v>
      </c>
      <c r="K3941" s="21">
        <v>46154.458564814813</v>
      </c>
      <c r="L3941" s="21">
        <v>46159.462013888886</v>
      </c>
      <c r="M3941" s="137" t="s">
        <v>364</v>
      </c>
      <c r="N3941" s="137" t="s">
        <v>365</v>
      </c>
      <c r="O3941" s="137" t="s">
        <v>35</v>
      </c>
      <c r="P3941" s="137">
        <v>0</v>
      </c>
      <c r="Q3941" s="137" t="s">
        <v>191</v>
      </c>
      <c r="R3941" s="137" t="s">
        <v>342</v>
      </c>
      <c r="S3941" s="137" t="s">
        <v>181</v>
      </c>
    </row>
    <row r="3942" spans="1:19" s="137" customFormat="1">
      <c r="A3942" s="137" t="s">
        <v>186</v>
      </c>
      <c r="B3942" s="137" t="s">
        <v>10</v>
      </c>
      <c r="C3942" s="137" t="s">
        <v>186</v>
      </c>
      <c r="D3942" s="137" t="s">
        <v>303</v>
      </c>
      <c r="E3942" s="137">
        <v>33270</v>
      </c>
      <c r="F3942" s="137" t="s">
        <v>5</v>
      </c>
      <c r="G3942" s="137" t="s">
        <v>28</v>
      </c>
      <c r="H3942" s="137" t="s">
        <v>368</v>
      </c>
      <c r="I3942" s="137">
        <v>512947795</v>
      </c>
      <c r="J3942" s="137" t="s">
        <v>192</v>
      </c>
      <c r="K3942" s="21">
        <v>46154.458564814813</v>
      </c>
      <c r="L3942" s="21">
        <v>46159.462013888886</v>
      </c>
      <c r="M3942" s="137" t="s">
        <v>364</v>
      </c>
      <c r="N3942" s="137" t="s">
        <v>366</v>
      </c>
      <c r="O3942" s="137" t="s">
        <v>35</v>
      </c>
      <c r="P3942" s="137">
        <v>0</v>
      </c>
      <c r="Q3942" s="137" t="s">
        <v>191</v>
      </c>
      <c r="R3942" s="137" t="s">
        <v>342</v>
      </c>
      <c r="S3942" s="137" t="s">
        <v>181</v>
      </c>
    </row>
    <row r="3943" spans="1:19" s="137" customFormat="1">
      <c r="A3943" s="137" t="s">
        <v>186</v>
      </c>
      <c r="B3943" s="137" t="s">
        <v>10</v>
      </c>
      <c r="C3943" s="137" t="s">
        <v>186</v>
      </c>
      <c r="D3943" s="137" t="s">
        <v>303</v>
      </c>
      <c r="E3943" s="137">
        <v>33270</v>
      </c>
      <c r="F3943" s="137" t="s">
        <v>5</v>
      </c>
      <c r="G3943" s="137" t="s">
        <v>28</v>
      </c>
      <c r="H3943" s="137" t="s">
        <v>368</v>
      </c>
      <c r="I3943" s="137">
        <v>512947795</v>
      </c>
      <c r="J3943" s="137" t="s">
        <v>192</v>
      </c>
      <c r="K3943" s="21">
        <v>46154.458564814813</v>
      </c>
      <c r="L3943" s="21">
        <v>46159.462013888886</v>
      </c>
      <c r="M3943" s="137" t="s">
        <v>364</v>
      </c>
      <c r="N3943" s="137" t="s">
        <v>367</v>
      </c>
      <c r="O3943" s="137" t="s">
        <v>41</v>
      </c>
      <c r="P3943" s="137">
        <v>0</v>
      </c>
      <c r="Q3943" s="137" t="s">
        <v>191</v>
      </c>
      <c r="R3943" s="137" t="s">
        <v>342</v>
      </c>
      <c r="S3943" s="137" t="s">
        <v>181</v>
      </c>
    </row>
    <row r="3944" spans="1:19" s="137" customFormat="1">
      <c r="A3944" s="137" t="s">
        <v>186</v>
      </c>
      <c r="B3944" s="137" t="s">
        <v>10</v>
      </c>
      <c r="C3944" s="137" t="s">
        <v>186</v>
      </c>
      <c r="D3944" s="137" t="s">
        <v>303</v>
      </c>
      <c r="E3944" s="137">
        <v>33270</v>
      </c>
      <c r="F3944" s="137" t="s">
        <v>5</v>
      </c>
      <c r="G3944" s="137" t="s">
        <v>28</v>
      </c>
      <c r="H3944" s="137" t="s">
        <v>368</v>
      </c>
      <c r="I3944" s="137">
        <v>512948338</v>
      </c>
      <c r="J3944" s="137" t="s">
        <v>192</v>
      </c>
      <c r="K3944" s="21">
        <v>46154.463159722225</v>
      </c>
      <c r="L3944" s="21">
        <v>46159.464201388888</v>
      </c>
      <c r="M3944" s="137" t="s">
        <v>287</v>
      </c>
      <c r="N3944" s="137" t="s">
        <v>287</v>
      </c>
      <c r="O3944" s="137" t="s">
        <v>35</v>
      </c>
      <c r="P3944" s="137">
        <v>0</v>
      </c>
      <c r="Q3944" s="137" t="s">
        <v>191</v>
      </c>
      <c r="R3944" s="137" t="s">
        <v>342</v>
      </c>
    </row>
    <row r="3945" spans="1:19" s="137" customFormat="1">
      <c r="A3945" s="137" t="s">
        <v>186</v>
      </c>
      <c r="B3945" s="137" t="s">
        <v>10</v>
      </c>
      <c r="C3945" s="137" t="s">
        <v>186</v>
      </c>
      <c r="D3945" s="137" t="s">
        <v>303</v>
      </c>
      <c r="E3945" s="137">
        <v>33270</v>
      </c>
      <c r="F3945" s="137" t="s">
        <v>5</v>
      </c>
      <c r="G3945" s="137" t="s">
        <v>28</v>
      </c>
      <c r="H3945" s="137" t="s">
        <v>368</v>
      </c>
      <c r="I3945" s="137">
        <v>512948338</v>
      </c>
      <c r="J3945" s="137" t="s">
        <v>192</v>
      </c>
      <c r="K3945" s="21">
        <v>46154.463159722225</v>
      </c>
      <c r="L3945" s="21">
        <v>46159.464201388888</v>
      </c>
      <c r="M3945" s="137" t="s">
        <v>343</v>
      </c>
      <c r="N3945" s="137" t="s">
        <v>288</v>
      </c>
      <c r="O3945" s="137" t="s">
        <v>39</v>
      </c>
      <c r="P3945" s="137">
        <v>0</v>
      </c>
      <c r="Q3945" s="137" t="s">
        <v>191</v>
      </c>
      <c r="R3945" s="137" t="s">
        <v>342</v>
      </c>
    </row>
    <row r="3946" spans="1:19" s="137" customFormat="1">
      <c r="A3946" s="137" t="s">
        <v>186</v>
      </c>
      <c r="B3946" s="137" t="s">
        <v>10</v>
      </c>
      <c r="C3946" s="137" t="s">
        <v>186</v>
      </c>
      <c r="D3946" s="137" t="s">
        <v>303</v>
      </c>
      <c r="E3946" s="137">
        <v>33270</v>
      </c>
      <c r="F3946" s="137" t="s">
        <v>5</v>
      </c>
      <c r="G3946" s="137" t="s">
        <v>28</v>
      </c>
      <c r="H3946" s="137" t="s">
        <v>368</v>
      </c>
      <c r="I3946" s="137">
        <v>512948338</v>
      </c>
      <c r="J3946" s="137" t="s">
        <v>192</v>
      </c>
      <c r="K3946" s="21">
        <v>46154.463159722225</v>
      </c>
      <c r="L3946" s="21">
        <v>46159.464201388888</v>
      </c>
      <c r="M3946" s="137" t="s">
        <v>343</v>
      </c>
      <c r="N3946" s="137" t="s">
        <v>193</v>
      </c>
      <c r="O3946" s="137" t="s">
        <v>35</v>
      </c>
      <c r="P3946" s="137">
        <v>0</v>
      </c>
      <c r="Q3946" s="137" t="s">
        <v>191</v>
      </c>
      <c r="R3946" s="137" t="s">
        <v>342</v>
      </c>
    </row>
    <row r="3947" spans="1:19" s="137" customFormat="1">
      <c r="A3947" s="137" t="s">
        <v>186</v>
      </c>
      <c r="B3947" s="137" t="s">
        <v>10</v>
      </c>
      <c r="C3947" s="137" t="s">
        <v>186</v>
      </c>
      <c r="D3947" s="137" t="s">
        <v>303</v>
      </c>
      <c r="E3947" s="137">
        <v>33270</v>
      </c>
      <c r="F3947" s="137" t="s">
        <v>5</v>
      </c>
      <c r="G3947" s="137" t="s">
        <v>28</v>
      </c>
      <c r="H3947" s="137" t="s">
        <v>368</v>
      </c>
      <c r="I3947" s="137">
        <v>512948338</v>
      </c>
      <c r="J3947" s="137" t="s">
        <v>192</v>
      </c>
      <c r="K3947" s="21">
        <v>46154.463159722225</v>
      </c>
      <c r="L3947" s="21">
        <v>46159.464201388888</v>
      </c>
      <c r="M3947" s="137" t="s">
        <v>344</v>
      </c>
      <c r="N3947" s="137" t="s">
        <v>345</v>
      </c>
      <c r="O3947" s="137" t="s">
        <v>39</v>
      </c>
      <c r="P3947" s="137">
        <v>0</v>
      </c>
      <c r="Q3947" s="137" t="s">
        <v>191</v>
      </c>
      <c r="R3947" s="137" t="s">
        <v>342</v>
      </c>
    </row>
    <row r="3948" spans="1:19" s="137" customFormat="1">
      <c r="A3948" s="137" t="s">
        <v>186</v>
      </c>
      <c r="B3948" s="137" t="s">
        <v>10</v>
      </c>
      <c r="C3948" s="137" t="s">
        <v>186</v>
      </c>
      <c r="D3948" s="137" t="s">
        <v>303</v>
      </c>
      <c r="E3948" s="137">
        <v>33270</v>
      </c>
      <c r="F3948" s="137" t="s">
        <v>5</v>
      </c>
      <c r="G3948" s="137" t="s">
        <v>28</v>
      </c>
      <c r="H3948" s="137" t="s">
        <v>368</v>
      </c>
      <c r="I3948" s="137">
        <v>512948338</v>
      </c>
      <c r="J3948" s="137" t="s">
        <v>192</v>
      </c>
      <c r="K3948" s="21">
        <v>46154.463159722225</v>
      </c>
      <c r="L3948" s="21">
        <v>46159.464201388888</v>
      </c>
      <c r="M3948" s="137" t="s">
        <v>344</v>
      </c>
      <c r="N3948" s="137" t="s">
        <v>346</v>
      </c>
      <c r="O3948" s="137" t="s">
        <v>39</v>
      </c>
      <c r="P3948" s="137">
        <v>0</v>
      </c>
      <c r="Q3948" s="137" t="s">
        <v>191</v>
      </c>
      <c r="R3948" s="137" t="s">
        <v>342</v>
      </c>
    </row>
    <row r="3949" spans="1:19" s="137" customFormat="1">
      <c r="A3949" s="137" t="s">
        <v>186</v>
      </c>
      <c r="B3949" s="137" t="s">
        <v>10</v>
      </c>
      <c r="C3949" s="137" t="s">
        <v>186</v>
      </c>
      <c r="D3949" s="137" t="s">
        <v>303</v>
      </c>
      <c r="E3949" s="137">
        <v>33270</v>
      </c>
      <c r="F3949" s="137" t="s">
        <v>5</v>
      </c>
      <c r="G3949" s="137" t="s">
        <v>28</v>
      </c>
      <c r="H3949" s="137" t="s">
        <v>368</v>
      </c>
      <c r="I3949" s="137">
        <v>512948338</v>
      </c>
      <c r="J3949" s="137" t="s">
        <v>192</v>
      </c>
      <c r="K3949" s="21">
        <v>46154.463159722225</v>
      </c>
      <c r="L3949" s="21">
        <v>46159.464201388888</v>
      </c>
      <c r="M3949" s="137" t="s">
        <v>347</v>
      </c>
      <c r="N3949" s="137" t="s">
        <v>348</v>
      </c>
      <c r="O3949" s="137" t="s">
        <v>41</v>
      </c>
      <c r="P3949" s="137">
        <v>0</v>
      </c>
      <c r="Q3949" s="137" t="s">
        <v>191</v>
      </c>
      <c r="R3949" s="137" t="s">
        <v>342</v>
      </c>
    </row>
    <row r="3950" spans="1:19" s="137" customFormat="1">
      <c r="A3950" s="137" t="s">
        <v>186</v>
      </c>
      <c r="B3950" s="137" t="s">
        <v>10</v>
      </c>
      <c r="C3950" s="137" t="s">
        <v>186</v>
      </c>
      <c r="D3950" s="137" t="s">
        <v>303</v>
      </c>
      <c r="E3950" s="137">
        <v>33270</v>
      </c>
      <c r="F3950" s="137" t="s">
        <v>5</v>
      </c>
      <c r="G3950" s="137" t="s">
        <v>28</v>
      </c>
      <c r="H3950" s="137" t="s">
        <v>368</v>
      </c>
      <c r="I3950" s="137">
        <v>512948338</v>
      </c>
      <c r="J3950" s="137" t="s">
        <v>192</v>
      </c>
      <c r="K3950" s="21">
        <v>46154.463159722225</v>
      </c>
      <c r="L3950" s="21">
        <v>46159.464201388888</v>
      </c>
      <c r="M3950" s="137" t="s">
        <v>347</v>
      </c>
      <c r="N3950" s="137" t="s">
        <v>349</v>
      </c>
      <c r="O3950" s="137" t="s">
        <v>39</v>
      </c>
      <c r="P3950" s="137">
        <v>0</v>
      </c>
      <c r="Q3950" s="137" t="s">
        <v>191</v>
      </c>
      <c r="R3950" s="137" t="s">
        <v>342</v>
      </c>
    </row>
    <row r="3951" spans="1:19" s="137" customFormat="1">
      <c r="A3951" s="137" t="s">
        <v>186</v>
      </c>
      <c r="B3951" s="137" t="s">
        <v>10</v>
      </c>
      <c r="C3951" s="137" t="s">
        <v>186</v>
      </c>
      <c r="D3951" s="137" t="s">
        <v>303</v>
      </c>
      <c r="E3951" s="137">
        <v>33270</v>
      </c>
      <c r="F3951" s="137" t="s">
        <v>5</v>
      </c>
      <c r="G3951" s="137" t="s">
        <v>28</v>
      </c>
      <c r="H3951" s="137" t="s">
        <v>368</v>
      </c>
      <c r="I3951" s="137">
        <v>512948338</v>
      </c>
      <c r="J3951" s="137" t="s">
        <v>192</v>
      </c>
      <c r="K3951" s="21">
        <v>46154.463159722225</v>
      </c>
      <c r="L3951" s="21">
        <v>46159.464201388888</v>
      </c>
      <c r="M3951" s="137" t="s">
        <v>347</v>
      </c>
      <c r="N3951" s="137" t="s">
        <v>329</v>
      </c>
      <c r="O3951" s="137" t="s">
        <v>35</v>
      </c>
      <c r="P3951" s="137">
        <v>0</v>
      </c>
      <c r="Q3951" s="137" t="s">
        <v>191</v>
      </c>
      <c r="R3951" s="137" t="s">
        <v>342</v>
      </c>
    </row>
    <row r="3952" spans="1:19" s="137" customFormat="1">
      <c r="A3952" s="137" t="s">
        <v>186</v>
      </c>
      <c r="B3952" s="137" t="s">
        <v>10</v>
      </c>
      <c r="C3952" s="137" t="s">
        <v>186</v>
      </c>
      <c r="D3952" s="137" t="s">
        <v>303</v>
      </c>
      <c r="E3952" s="137">
        <v>33270</v>
      </c>
      <c r="F3952" s="137" t="s">
        <v>5</v>
      </c>
      <c r="G3952" s="137" t="s">
        <v>28</v>
      </c>
      <c r="H3952" s="137" t="s">
        <v>368</v>
      </c>
      <c r="I3952" s="137">
        <v>512948338</v>
      </c>
      <c r="J3952" s="137" t="s">
        <v>192</v>
      </c>
      <c r="K3952" s="21">
        <v>46154.463159722225</v>
      </c>
      <c r="L3952" s="21">
        <v>46159.464201388888</v>
      </c>
      <c r="M3952" s="137" t="s">
        <v>347</v>
      </c>
      <c r="N3952" s="137" t="s">
        <v>194</v>
      </c>
      <c r="O3952" s="137" t="s">
        <v>41</v>
      </c>
      <c r="P3952" s="137">
        <v>0</v>
      </c>
      <c r="Q3952" s="137" t="s">
        <v>191</v>
      </c>
      <c r="R3952" s="137" t="s">
        <v>342</v>
      </c>
    </row>
    <row r="3953" spans="1:18" s="137" customFormat="1">
      <c r="A3953" s="137" t="s">
        <v>186</v>
      </c>
      <c r="B3953" s="137" t="s">
        <v>10</v>
      </c>
      <c r="C3953" s="137" t="s">
        <v>186</v>
      </c>
      <c r="D3953" s="137" t="s">
        <v>303</v>
      </c>
      <c r="E3953" s="137">
        <v>33270</v>
      </c>
      <c r="F3953" s="137" t="s">
        <v>5</v>
      </c>
      <c r="G3953" s="137" t="s">
        <v>28</v>
      </c>
      <c r="H3953" s="137" t="s">
        <v>368</v>
      </c>
      <c r="I3953" s="137">
        <v>512948338</v>
      </c>
      <c r="J3953" s="137" t="s">
        <v>192</v>
      </c>
      <c r="K3953" s="21">
        <v>46154.463159722225</v>
      </c>
      <c r="L3953" s="21">
        <v>46159.464201388888</v>
      </c>
      <c r="M3953" s="137" t="s">
        <v>347</v>
      </c>
      <c r="N3953" s="137" t="s">
        <v>350</v>
      </c>
      <c r="O3953" s="137" t="s">
        <v>39</v>
      </c>
      <c r="P3953" s="137">
        <v>0</v>
      </c>
      <c r="Q3953" s="137" t="s">
        <v>191</v>
      </c>
      <c r="R3953" s="137" t="s">
        <v>342</v>
      </c>
    </row>
    <row r="3954" spans="1:18" s="137" customFormat="1">
      <c r="A3954" s="137" t="s">
        <v>186</v>
      </c>
      <c r="B3954" s="137" t="s">
        <v>10</v>
      </c>
      <c r="C3954" s="137" t="s">
        <v>186</v>
      </c>
      <c r="D3954" s="137" t="s">
        <v>303</v>
      </c>
      <c r="E3954" s="137">
        <v>33270</v>
      </c>
      <c r="F3954" s="137" t="s">
        <v>5</v>
      </c>
      <c r="G3954" s="137" t="s">
        <v>28</v>
      </c>
      <c r="H3954" s="137" t="s">
        <v>368</v>
      </c>
      <c r="I3954" s="137">
        <v>512948338</v>
      </c>
      <c r="J3954" s="137" t="s">
        <v>192</v>
      </c>
      <c r="K3954" s="21">
        <v>46154.463159722225</v>
      </c>
      <c r="L3954" s="21">
        <v>46159.464201388888</v>
      </c>
      <c r="M3954" s="137" t="s">
        <v>347</v>
      </c>
      <c r="N3954" s="137" t="s">
        <v>195</v>
      </c>
      <c r="O3954" s="137" t="s">
        <v>41</v>
      </c>
      <c r="P3954" s="137">
        <v>0</v>
      </c>
      <c r="Q3954" s="137" t="s">
        <v>191</v>
      </c>
      <c r="R3954" s="137" t="s">
        <v>342</v>
      </c>
    </row>
    <row r="3955" spans="1:18" s="137" customFormat="1">
      <c r="A3955" s="137" t="s">
        <v>186</v>
      </c>
      <c r="B3955" s="137" t="s">
        <v>10</v>
      </c>
      <c r="C3955" s="137" t="s">
        <v>186</v>
      </c>
      <c r="D3955" s="137" t="s">
        <v>303</v>
      </c>
      <c r="E3955" s="137">
        <v>33270</v>
      </c>
      <c r="F3955" s="137" t="s">
        <v>5</v>
      </c>
      <c r="G3955" s="137" t="s">
        <v>28</v>
      </c>
      <c r="H3955" s="137" t="s">
        <v>368</v>
      </c>
      <c r="I3955" s="137">
        <v>512948338</v>
      </c>
      <c r="J3955" s="137" t="s">
        <v>192</v>
      </c>
      <c r="K3955" s="21">
        <v>46154.463159722225</v>
      </c>
      <c r="L3955" s="21">
        <v>46159.464201388888</v>
      </c>
      <c r="M3955" s="137" t="s">
        <v>347</v>
      </c>
      <c r="N3955" s="137" t="s">
        <v>351</v>
      </c>
      <c r="O3955" s="137" t="s">
        <v>35</v>
      </c>
      <c r="P3955" s="137">
        <v>0</v>
      </c>
      <c r="Q3955" s="137" t="s">
        <v>191</v>
      </c>
      <c r="R3955" s="137" t="s">
        <v>342</v>
      </c>
    </row>
    <row r="3956" spans="1:18" s="137" customFormat="1">
      <c r="A3956" s="137" t="s">
        <v>186</v>
      </c>
      <c r="B3956" s="137" t="s">
        <v>10</v>
      </c>
      <c r="C3956" s="137" t="s">
        <v>186</v>
      </c>
      <c r="D3956" s="137" t="s">
        <v>303</v>
      </c>
      <c r="E3956" s="137">
        <v>33270</v>
      </c>
      <c r="F3956" s="137" t="s">
        <v>5</v>
      </c>
      <c r="G3956" s="137" t="s">
        <v>28</v>
      </c>
      <c r="H3956" s="137" t="s">
        <v>368</v>
      </c>
      <c r="I3956" s="137">
        <v>512948338</v>
      </c>
      <c r="J3956" s="137" t="s">
        <v>192</v>
      </c>
      <c r="K3956" s="21">
        <v>46154.463159722225</v>
      </c>
      <c r="L3956" s="21">
        <v>46159.464201388888</v>
      </c>
      <c r="M3956" s="137" t="s">
        <v>347</v>
      </c>
      <c r="N3956" s="137" t="s">
        <v>196</v>
      </c>
      <c r="O3956" s="137" t="s">
        <v>41</v>
      </c>
      <c r="P3956" s="137">
        <v>0</v>
      </c>
      <c r="Q3956" s="137" t="s">
        <v>191</v>
      </c>
      <c r="R3956" s="137" t="s">
        <v>342</v>
      </c>
    </row>
    <row r="3957" spans="1:18" s="137" customFormat="1">
      <c r="A3957" s="137" t="s">
        <v>186</v>
      </c>
      <c r="B3957" s="137" t="s">
        <v>10</v>
      </c>
      <c r="C3957" s="137" t="s">
        <v>186</v>
      </c>
      <c r="D3957" s="137" t="s">
        <v>303</v>
      </c>
      <c r="E3957" s="137">
        <v>33270</v>
      </c>
      <c r="F3957" s="137" t="s">
        <v>5</v>
      </c>
      <c r="G3957" s="137" t="s">
        <v>28</v>
      </c>
      <c r="H3957" s="137" t="s">
        <v>368</v>
      </c>
      <c r="I3957" s="137">
        <v>512948338</v>
      </c>
      <c r="J3957" s="137" t="s">
        <v>192</v>
      </c>
      <c r="K3957" s="21">
        <v>46154.463159722225</v>
      </c>
      <c r="L3957" s="21">
        <v>46159.464201388888</v>
      </c>
      <c r="M3957" s="137" t="s">
        <v>352</v>
      </c>
      <c r="N3957" s="137" t="s">
        <v>352</v>
      </c>
      <c r="O3957" s="137" t="s">
        <v>35</v>
      </c>
      <c r="P3957" s="137">
        <v>0</v>
      </c>
      <c r="Q3957" s="137" t="s">
        <v>191</v>
      </c>
      <c r="R3957" s="137" t="s">
        <v>342</v>
      </c>
    </row>
    <row r="3958" spans="1:18" s="137" customFormat="1">
      <c r="A3958" s="137" t="s">
        <v>186</v>
      </c>
      <c r="B3958" s="137" t="s">
        <v>10</v>
      </c>
      <c r="C3958" s="137" t="s">
        <v>186</v>
      </c>
      <c r="D3958" s="137" t="s">
        <v>303</v>
      </c>
      <c r="E3958" s="137">
        <v>33270</v>
      </c>
      <c r="F3958" s="137" t="s">
        <v>5</v>
      </c>
      <c r="G3958" s="137" t="s">
        <v>28</v>
      </c>
      <c r="H3958" s="137" t="s">
        <v>368</v>
      </c>
      <c r="I3958" s="137">
        <v>512948338</v>
      </c>
      <c r="J3958" s="137" t="s">
        <v>192</v>
      </c>
      <c r="K3958" s="21">
        <v>46154.463159722225</v>
      </c>
      <c r="L3958" s="21">
        <v>46159.464201388888</v>
      </c>
      <c r="M3958" s="137" t="s">
        <v>353</v>
      </c>
      <c r="N3958" s="137" t="s">
        <v>197</v>
      </c>
      <c r="O3958" s="137" t="s">
        <v>41</v>
      </c>
      <c r="P3958" s="137">
        <v>0</v>
      </c>
      <c r="Q3958" s="137" t="s">
        <v>191</v>
      </c>
      <c r="R3958" s="137" t="s">
        <v>342</v>
      </c>
    </row>
    <row r="3959" spans="1:18" s="137" customFormat="1">
      <c r="A3959" s="137" t="s">
        <v>186</v>
      </c>
      <c r="B3959" s="137" t="s">
        <v>10</v>
      </c>
      <c r="C3959" s="137" t="s">
        <v>186</v>
      </c>
      <c r="D3959" s="137" t="s">
        <v>303</v>
      </c>
      <c r="E3959" s="137">
        <v>33270</v>
      </c>
      <c r="F3959" s="137" t="s">
        <v>5</v>
      </c>
      <c r="G3959" s="137" t="s">
        <v>28</v>
      </c>
      <c r="H3959" s="137" t="s">
        <v>368</v>
      </c>
      <c r="I3959" s="137">
        <v>512948338</v>
      </c>
      <c r="J3959" s="137" t="s">
        <v>192</v>
      </c>
      <c r="K3959" s="21">
        <v>46154.463159722225</v>
      </c>
      <c r="L3959" s="21">
        <v>46159.464201388888</v>
      </c>
      <c r="M3959" s="137" t="s">
        <v>353</v>
      </c>
      <c r="N3959" s="137" t="s">
        <v>330</v>
      </c>
      <c r="O3959" s="137" t="s">
        <v>41</v>
      </c>
      <c r="P3959" s="137">
        <v>0</v>
      </c>
      <c r="Q3959" s="137" t="s">
        <v>191</v>
      </c>
      <c r="R3959" s="137" t="s">
        <v>342</v>
      </c>
    </row>
    <row r="3960" spans="1:18" s="137" customFormat="1">
      <c r="A3960" s="137" t="s">
        <v>186</v>
      </c>
      <c r="B3960" s="137" t="s">
        <v>10</v>
      </c>
      <c r="C3960" s="137" t="s">
        <v>186</v>
      </c>
      <c r="D3960" s="137" t="s">
        <v>303</v>
      </c>
      <c r="E3960" s="137">
        <v>33270</v>
      </c>
      <c r="F3960" s="137" t="s">
        <v>5</v>
      </c>
      <c r="G3960" s="137" t="s">
        <v>28</v>
      </c>
      <c r="H3960" s="137" t="s">
        <v>368</v>
      </c>
      <c r="I3960" s="137">
        <v>512948338</v>
      </c>
      <c r="J3960" s="137" t="s">
        <v>192</v>
      </c>
      <c r="K3960" s="21">
        <v>46154.463159722225</v>
      </c>
      <c r="L3960" s="21">
        <v>46159.464201388888</v>
      </c>
      <c r="M3960" s="137" t="s">
        <v>353</v>
      </c>
      <c r="N3960" s="137" t="s">
        <v>354</v>
      </c>
      <c r="O3960" s="137" t="s">
        <v>39</v>
      </c>
      <c r="P3960" s="137">
        <v>0</v>
      </c>
      <c r="Q3960" s="137" t="s">
        <v>191</v>
      </c>
      <c r="R3960" s="137" t="s">
        <v>342</v>
      </c>
    </row>
    <row r="3961" spans="1:18" s="137" customFormat="1">
      <c r="A3961" s="137" t="s">
        <v>186</v>
      </c>
      <c r="B3961" s="137" t="s">
        <v>10</v>
      </c>
      <c r="C3961" s="137" t="s">
        <v>186</v>
      </c>
      <c r="D3961" s="137" t="s">
        <v>303</v>
      </c>
      <c r="E3961" s="137">
        <v>33270</v>
      </c>
      <c r="F3961" s="137" t="s">
        <v>5</v>
      </c>
      <c r="G3961" s="137" t="s">
        <v>28</v>
      </c>
      <c r="H3961" s="137" t="s">
        <v>368</v>
      </c>
      <c r="I3961" s="137">
        <v>512948338</v>
      </c>
      <c r="J3961" s="137" t="s">
        <v>192</v>
      </c>
      <c r="K3961" s="21">
        <v>46154.463159722225</v>
      </c>
      <c r="L3961" s="21">
        <v>46159.464201388888</v>
      </c>
      <c r="M3961" s="137" t="s">
        <v>353</v>
      </c>
      <c r="N3961" s="137" t="s">
        <v>355</v>
      </c>
      <c r="O3961" s="137" t="s">
        <v>35</v>
      </c>
      <c r="P3961" s="137">
        <v>0</v>
      </c>
      <c r="Q3961" s="137" t="s">
        <v>191</v>
      </c>
      <c r="R3961" s="137" t="s">
        <v>342</v>
      </c>
    </row>
    <row r="3962" spans="1:18" s="137" customFormat="1">
      <c r="A3962" s="137" t="s">
        <v>186</v>
      </c>
      <c r="B3962" s="137" t="s">
        <v>10</v>
      </c>
      <c r="C3962" s="137" t="s">
        <v>186</v>
      </c>
      <c r="D3962" s="137" t="s">
        <v>303</v>
      </c>
      <c r="E3962" s="137">
        <v>33270</v>
      </c>
      <c r="F3962" s="137" t="s">
        <v>5</v>
      </c>
      <c r="G3962" s="137" t="s">
        <v>28</v>
      </c>
      <c r="H3962" s="137" t="s">
        <v>368</v>
      </c>
      <c r="I3962" s="137">
        <v>512948338</v>
      </c>
      <c r="J3962" s="137" t="s">
        <v>192</v>
      </c>
      <c r="K3962" s="21">
        <v>46154.463159722225</v>
      </c>
      <c r="L3962" s="21">
        <v>46159.464201388888</v>
      </c>
      <c r="M3962" s="137" t="s">
        <v>353</v>
      </c>
      <c r="N3962" s="137" t="s">
        <v>356</v>
      </c>
      <c r="O3962" s="137" t="s">
        <v>39</v>
      </c>
      <c r="P3962" s="137">
        <v>0</v>
      </c>
      <c r="Q3962" s="137" t="s">
        <v>191</v>
      </c>
      <c r="R3962" s="137" t="s">
        <v>342</v>
      </c>
    </row>
    <row r="3963" spans="1:18" s="137" customFormat="1">
      <c r="A3963" s="137" t="s">
        <v>186</v>
      </c>
      <c r="B3963" s="137" t="s">
        <v>10</v>
      </c>
      <c r="C3963" s="137" t="s">
        <v>186</v>
      </c>
      <c r="D3963" s="137" t="s">
        <v>303</v>
      </c>
      <c r="E3963" s="137">
        <v>33270</v>
      </c>
      <c r="F3963" s="137" t="s">
        <v>5</v>
      </c>
      <c r="G3963" s="137" t="s">
        <v>28</v>
      </c>
      <c r="H3963" s="137" t="s">
        <v>368</v>
      </c>
      <c r="I3963" s="137">
        <v>512948338</v>
      </c>
      <c r="J3963" s="137" t="s">
        <v>192</v>
      </c>
      <c r="K3963" s="21">
        <v>46154.463159722225</v>
      </c>
      <c r="L3963" s="21">
        <v>46159.464201388888</v>
      </c>
      <c r="M3963" s="137" t="s">
        <v>353</v>
      </c>
      <c r="N3963" s="137" t="s">
        <v>357</v>
      </c>
      <c r="O3963" s="137" t="s">
        <v>39</v>
      </c>
      <c r="P3963" s="137">
        <v>0</v>
      </c>
      <c r="Q3963" s="137" t="s">
        <v>191</v>
      </c>
      <c r="R3963" s="137" t="s">
        <v>342</v>
      </c>
    </row>
    <row r="3964" spans="1:18" s="137" customFormat="1">
      <c r="A3964" s="137" t="s">
        <v>186</v>
      </c>
      <c r="B3964" s="137" t="s">
        <v>10</v>
      </c>
      <c r="C3964" s="137" t="s">
        <v>186</v>
      </c>
      <c r="D3964" s="137" t="s">
        <v>303</v>
      </c>
      <c r="E3964" s="137">
        <v>33270</v>
      </c>
      <c r="F3964" s="137" t="s">
        <v>5</v>
      </c>
      <c r="G3964" s="137" t="s">
        <v>28</v>
      </c>
      <c r="H3964" s="137" t="s">
        <v>368</v>
      </c>
      <c r="I3964" s="137">
        <v>512948338</v>
      </c>
      <c r="J3964" s="137" t="s">
        <v>192</v>
      </c>
      <c r="K3964" s="21">
        <v>46154.463159722225</v>
      </c>
      <c r="L3964" s="21">
        <v>46159.464201388888</v>
      </c>
      <c r="M3964" s="137" t="s">
        <v>358</v>
      </c>
      <c r="N3964" s="137" t="s">
        <v>359</v>
      </c>
      <c r="O3964" s="137" t="s">
        <v>39</v>
      </c>
      <c r="P3964" s="137">
        <v>0</v>
      </c>
      <c r="Q3964" s="137" t="s">
        <v>191</v>
      </c>
      <c r="R3964" s="137" t="s">
        <v>342</v>
      </c>
    </row>
    <row r="3965" spans="1:18" s="137" customFormat="1">
      <c r="A3965" s="137" t="s">
        <v>186</v>
      </c>
      <c r="B3965" s="137" t="s">
        <v>10</v>
      </c>
      <c r="C3965" s="137" t="s">
        <v>186</v>
      </c>
      <c r="D3965" s="137" t="s">
        <v>303</v>
      </c>
      <c r="E3965" s="137">
        <v>33270</v>
      </c>
      <c r="F3965" s="137" t="s">
        <v>5</v>
      </c>
      <c r="G3965" s="137" t="s">
        <v>28</v>
      </c>
      <c r="H3965" s="137" t="s">
        <v>368</v>
      </c>
      <c r="I3965" s="137">
        <v>512948338</v>
      </c>
      <c r="J3965" s="137" t="s">
        <v>192</v>
      </c>
      <c r="K3965" s="21">
        <v>46154.463159722225</v>
      </c>
      <c r="L3965" s="21">
        <v>46159.464201388888</v>
      </c>
      <c r="M3965" s="137" t="s">
        <v>358</v>
      </c>
      <c r="N3965" s="137" t="s">
        <v>360</v>
      </c>
      <c r="O3965" s="137" t="s">
        <v>35</v>
      </c>
      <c r="P3965" s="137">
        <v>0</v>
      </c>
      <c r="Q3965" s="137" t="s">
        <v>191</v>
      </c>
      <c r="R3965" s="137" t="s">
        <v>342</v>
      </c>
    </row>
    <row r="3966" spans="1:18" s="137" customFormat="1">
      <c r="A3966" s="137" t="s">
        <v>186</v>
      </c>
      <c r="B3966" s="137" t="s">
        <v>10</v>
      </c>
      <c r="C3966" s="137" t="s">
        <v>186</v>
      </c>
      <c r="D3966" s="137" t="s">
        <v>303</v>
      </c>
      <c r="E3966" s="137">
        <v>33270</v>
      </c>
      <c r="F3966" s="137" t="s">
        <v>5</v>
      </c>
      <c r="G3966" s="137" t="s">
        <v>28</v>
      </c>
      <c r="H3966" s="137" t="s">
        <v>368</v>
      </c>
      <c r="I3966" s="137">
        <v>512948338</v>
      </c>
      <c r="J3966" s="137" t="s">
        <v>192</v>
      </c>
      <c r="K3966" s="21">
        <v>46154.463159722225</v>
      </c>
      <c r="L3966" s="21">
        <v>46159.464201388888</v>
      </c>
      <c r="M3966" s="137" t="s">
        <v>358</v>
      </c>
      <c r="N3966" s="137" t="s">
        <v>361</v>
      </c>
      <c r="O3966" s="137" t="s">
        <v>41</v>
      </c>
      <c r="P3966" s="137">
        <v>0</v>
      </c>
      <c r="Q3966" s="137" t="s">
        <v>191</v>
      </c>
      <c r="R3966" s="137" t="s">
        <v>342</v>
      </c>
    </row>
    <row r="3967" spans="1:18" s="137" customFormat="1">
      <c r="A3967" s="137" t="s">
        <v>186</v>
      </c>
      <c r="B3967" s="137" t="s">
        <v>10</v>
      </c>
      <c r="C3967" s="137" t="s">
        <v>186</v>
      </c>
      <c r="D3967" s="137" t="s">
        <v>303</v>
      </c>
      <c r="E3967" s="137">
        <v>33270</v>
      </c>
      <c r="F3967" s="137" t="s">
        <v>5</v>
      </c>
      <c r="G3967" s="137" t="s">
        <v>28</v>
      </c>
      <c r="H3967" s="137" t="s">
        <v>368</v>
      </c>
      <c r="I3967" s="137">
        <v>512948338</v>
      </c>
      <c r="J3967" s="137" t="s">
        <v>192</v>
      </c>
      <c r="K3967" s="21">
        <v>46154.463159722225</v>
      </c>
      <c r="L3967" s="21">
        <v>46159.464201388888</v>
      </c>
      <c r="M3967" s="137" t="s">
        <v>362</v>
      </c>
      <c r="N3967" s="137" t="s">
        <v>363</v>
      </c>
      <c r="O3967" s="137" t="s">
        <v>37</v>
      </c>
      <c r="P3967" s="137">
        <v>0</v>
      </c>
      <c r="Q3967" s="137" t="s">
        <v>191</v>
      </c>
      <c r="R3967" s="137" t="s">
        <v>342</v>
      </c>
    </row>
    <row r="3968" spans="1:18" s="137" customFormat="1">
      <c r="A3968" s="137" t="s">
        <v>186</v>
      </c>
      <c r="B3968" s="137" t="s">
        <v>10</v>
      </c>
      <c r="C3968" s="137" t="s">
        <v>186</v>
      </c>
      <c r="D3968" s="137" t="s">
        <v>303</v>
      </c>
      <c r="E3968" s="137">
        <v>33270</v>
      </c>
      <c r="F3968" s="137" t="s">
        <v>5</v>
      </c>
      <c r="G3968" s="137" t="s">
        <v>28</v>
      </c>
      <c r="H3968" s="137" t="s">
        <v>368</v>
      </c>
      <c r="I3968" s="137">
        <v>512948338</v>
      </c>
      <c r="J3968" s="137" t="s">
        <v>192</v>
      </c>
      <c r="K3968" s="21">
        <v>46154.463159722225</v>
      </c>
      <c r="L3968" s="21">
        <v>46159.464201388888</v>
      </c>
      <c r="M3968" s="137" t="s">
        <v>364</v>
      </c>
      <c r="N3968" s="137" t="s">
        <v>365</v>
      </c>
      <c r="O3968" s="137" t="s">
        <v>35</v>
      </c>
      <c r="P3968" s="137">
        <v>0</v>
      </c>
      <c r="Q3968" s="137" t="s">
        <v>191</v>
      </c>
      <c r="R3968" s="137" t="s">
        <v>342</v>
      </c>
    </row>
    <row r="3969" spans="1:18" s="137" customFormat="1">
      <c r="A3969" s="137" t="s">
        <v>186</v>
      </c>
      <c r="B3969" s="137" t="s">
        <v>10</v>
      </c>
      <c r="C3969" s="137" t="s">
        <v>186</v>
      </c>
      <c r="D3969" s="137" t="s">
        <v>303</v>
      </c>
      <c r="E3969" s="137">
        <v>33270</v>
      </c>
      <c r="F3969" s="137" t="s">
        <v>5</v>
      </c>
      <c r="G3969" s="137" t="s">
        <v>28</v>
      </c>
      <c r="H3969" s="137" t="s">
        <v>368</v>
      </c>
      <c r="I3969" s="137">
        <v>512948338</v>
      </c>
      <c r="J3969" s="137" t="s">
        <v>192</v>
      </c>
      <c r="K3969" s="21">
        <v>46154.463159722225</v>
      </c>
      <c r="L3969" s="21">
        <v>46159.464201388888</v>
      </c>
      <c r="M3969" s="137" t="s">
        <v>364</v>
      </c>
      <c r="N3969" s="137" t="s">
        <v>366</v>
      </c>
      <c r="O3969" s="137" t="s">
        <v>35</v>
      </c>
      <c r="P3969" s="137">
        <v>0</v>
      </c>
      <c r="Q3969" s="137" t="s">
        <v>191</v>
      </c>
      <c r="R3969" s="137" t="s">
        <v>342</v>
      </c>
    </row>
    <row r="3970" spans="1:18" s="137" customFormat="1">
      <c r="A3970" s="137" t="s">
        <v>186</v>
      </c>
      <c r="B3970" s="137" t="s">
        <v>10</v>
      </c>
      <c r="C3970" s="137" t="s">
        <v>186</v>
      </c>
      <c r="D3970" s="137" t="s">
        <v>303</v>
      </c>
      <c r="E3970" s="137">
        <v>33270</v>
      </c>
      <c r="F3970" s="137" t="s">
        <v>5</v>
      </c>
      <c r="G3970" s="137" t="s">
        <v>28</v>
      </c>
      <c r="H3970" s="137" t="s">
        <v>368</v>
      </c>
      <c r="I3970" s="137">
        <v>512948338</v>
      </c>
      <c r="J3970" s="137" t="s">
        <v>192</v>
      </c>
      <c r="K3970" s="21">
        <v>46154.463159722225</v>
      </c>
      <c r="L3970" s="21">
        <v>46159.464201388888</v>
      </c>
      <c r="M3970" s="137" t="s">
        <v>364</v>
      </c>
      <c r="N3970" s="137" t="s">
        <v>367</v>
      </c>
      <c r="O3970" s="137" t="s">
        <v>41</v>
      </c>
      <c r="P3970" s="137">
        <v>0</v>
      </c>
      <c r="Q3970" s="137" t="s">
        <v>191</v>
      </c>
      <c r="R3970" s="137" t="s">
        <v>342</v>
      </c>
    </row>
    <row r="3971" spans="1:18" s="137" customFormat="1">
      <c r="A3971" s="137" t="s">
        <v>186</v>
      </c>
      <c r="B3971" s="137" t="s">
        <v>120</v>
      </c>
      <c r="C3971" s="137" t="s">
        <v>186</v>
      </c>
      <c r="D3971" s="137" t="s">
        <v>310</v>
      </c>
      <c r="E3971" s="137">
        <v>31924</v>
      </c>
      <c r="F3971" s="137" t="s">
        <v>5</v>
      </c>
      <c r="G3971" s="137" t="s">
        <v>28</v>
      </c>
      <c r="H3971" s="137" t="s">
        <v>368</v>
      </c>
      <c r="I3971" s="137">
        <v>512867378</v>
      </c>
      <c r="J3971" s="137" t="s">
        <v>180</v>
      </c>
      <c r="K3971" s="21">
        <v>46158.468553240738</v>
      </c>
      <c r="L3971" s="21">
        <v>46159.647534722222</v>
      </c>
      <c r="M3971" s="137" t="s">
        <v>287</v>
      </c>
      <c r="N3971" s="137" t="s">
        <v>287</v>
      </c>
      <c r="O3971" s="137" t="s">
        <v>35</v>
      </c>
      <c r="P3971" s="137">
        <v>0</v>
      </c>
      <c r="Q3971" s="137" t="s">
        <v>191</v>
      </c>
      <c r="R3971" s="137" t="s">
        <v>342</v>
      </c>
    </row>
    <row r="3972" spans="1:18" s="137" customFormat="1">
      <c r="A3972" s="137" t="s">
        <v>186</v>
      </c>
      <c r="B3972" s="137" t="s">
        <v>120</v>
      </c>
      <c r="C3972" s="137" t="s">
        <v>186</v>
      </c>
      <c r="D3972" s="137" t="s">
        <v>310</v>
      </c>
      <c r="E3972" s="137">
        <v>31924</v>
      </c>
      <c r="F3972" s="137" t="s">
        <v>5</v>
      </c>
      <c r="G3972" s="137" t="s">
        <v>28</v>
      </c>
      <c r="H3972" s="137" t="s">
        <v>368</v>
      </c>
      <c r="I3972" s="137">
        <v>512867378</v>
      </c>
      <c r="J3972" s="137" t="s">
        <v>180</v>
      </c>
      <c r="K3972" s="21">
        <v>46158.468553240738</v>
      </c>
      <c r="L3972" s="21">
        <v>46159.647534722222</v>
      </c>
      <c r="M3972" s="137" t="s">
        <v>343</v>
      </c>
      <c r="N3972" s="137" t="s">
        <v>288</v>
      </c>
      <c r="O3972" s="137" t="s">
        <v>39</v>
      </c>
      <c r="P3972" s="137">
        <v>0</v>
      </c>
      <c r="Q3972" s="137" t="s">
        <v>191</v>
      </c>
      <c r="R3972" s="137" t="s">
        <v>342</v>
      </c>
    </row>
    <row r="3973" spans="1:18" s="137" customFormat="1">
      <c r="A3973" s="137" t="s">
        <v>186</v>
      </c>
      <c r="B3973" s="137" t="s">
        <v>120</v>
      </c>
      <c r="C3973" s="137" t="s">
        <v>186</v>
      </c>
      <c r="D3973" s="137" t="s">
        <v>310</v>
      </c>
      <c r="E3973" s="137">
        <v>31924</v>
      </c>
      <c r="F3973" s="137" t="s">
        <v>5</v>
      </c>
      <c r="G3973" s="137" t="s">
        <v>28</v>
      </c>
      <c r="H3973" s="137" t="s">
        <v>368</v>
      </c>
      <c r="I3973" s="137">
        <v>512867378</v>
      </c>
      <c r="J3973" s="137" t="s">
        <v>180</v>
      </c>
      <c r="K3973" s="21">
        <v>46158.468553240738</v>
      </c>
      <c r="L3973" s="21">
        <v>46159.647534722222</v>
      </c>
      <c r="M3973" s="137" t="s">
        <v>343</v>
      </c>
      <c r="N3973" s="137" t="s">
        <v>193</v>
      </c>
      <c r="O3973" s="137" t="s">
        <v>35</v>
      </c>
      <c r="P3973" s="137">
        <v>0</v>
      </c>
      <c r="Q3973" s="137" t="s">
        <v>191</v>
      </c>
      <c r="R3973" s="137" t="s">
        <v>342</v>
      </c>
    </row>
    <row r="3974" spans="1:18" s="137" customFormat="1">
      <c r="A3974" s="137" t="s">
        <v>186</v>
      </c>
      <c r="B3974" s="137" t="s">
        <v>120</v>
      </c>
      <c r="C3974" s="137" t="s">
        <v>186</v>
      </c>
      <c r="D3974" s="137" t="s">
        <v>310</v>
      </c>
      <c r="E3974" s="137">
        <v>31924</v>
      </c>
      <c r="F3974" s="137" t="s">
        <v>5</v>
      </c>
      <c r="G3974" s="137" t="s">
        <v>28</v>
      </c>
      <c r="H3974" s="137" t="s">
        <v>368</v>
      </c>
      <c r="I3974" s="137">
        <v>512867378</v>
      </c>
      <c r="J3974" s="137" t="s">
        <v>180</v>
      </c>
      <c r="K3974" s="21">
        <v>46158.468553240738</v>
      </c>
      <c r="L3974" s="21">
        <v>46159.647534722222</v>
      </c>
      <c r="M3974" s="137" t="s">
        <v>344</v>
      </c>
      <c r="N3974" s="137" t="s">
        <v>345</v>
      </c>
      <c r="O3974" s="137" t="s">
        <v>39</v>
      </c>
      <c r="P3974" s="137">
        <v>0</v>
      </c>
      <c r="Q3974" s="137" t="s">
        <v>191</v>
      </c>
      <c r="R3974" s="137" t="s">
        <v>342</v>
      </c>
    </row>
    <row r="3975" spans="1:18" s="137" customFormat="1">
      <c r="A3975" s="137" t="s">
        <v>186</v>
      </c>
      <c r="B3975" s="137" t="s">
        <v>120</v>
      </c>
      <c r="C3975" s="137" t="s">
        <v>186</v>
      </c>
      <c r="D3975" s="137" t="s">
        <v>310</v>
      </c>
      <c r="E3975" s="137">
        <v>31924</v>
      </c>
      <c r="F3975" s="137" t="s">
        <v>5</v>
      </c>
      <c r="G3975" s="137" t="s">
        <v>28</v>
      </c>
      <c r="H3975" s="137" t="s">
        <v>368</v>
      </c>
      <c r="I3975" s="137">
        <v>512867378</v>
      </c>
      <c r="J3975" s="137" t="s">
        <v>180</v>
      </c>
      <c r="K3975" s="21">
        <v>46158.468553240738</v>
      </c>
      <c r="L3975" s="21">
        <v>46159.647534722222</v>
      </c>
      <c r="M3975" s="137" t="s">
        <v>344</v>
      </c>
      <c r="N3975" s="137" t="s">
        <v>346</v>
      </c>
      <c r="O3975" s="137" t="s">
        <v>39</v>
      </c>
      <c r="P3975" s="137">
        <v>0</v>
      </c>
      <c r="Q3975" s="137" t="s">
        <v>191</v>
      </c>
      <c r="R3975" s="137" t="s">
        <v>342</v>
      </c>
    </row>
    <row r="3976" spans="1:18" s="137" customFormat="1">
      <c r="A3976" s="137" t="s">
        <v>186</v>
      </c>
      <c r="B3976" s="137" t="s">
        <v>120</v>
      </c>
      <c r="C3976" s="137" t="s">
        <v>186</v>
      </c>
      <c r="D3976" s="137" t="s">
        <v>310</v>
      </c>
      <c r="E3976" s="137">
        <v>31924</v>
      </c>
      <c r="F3976" s="137" t="s">
        <v>5</v>
      </c>
      <c r="G3976" s="137" t="s">
        <v>28</v>
      </c>
      <c r="H3976" s="137" t="s">
        <v>368</v>
      </c>
      <c r="I3976" s="137">
        <v>512867378</v>
      </c>
      <c r="J3976" s="137" t="s">
        <v>180</v>
      </c>
      <c r="K3976" s="21">
        <v>46158.468553240738</v>
      </c>
      <c r="L3976" s="21">
        <v>46159.647534722222</v>
      </c>
      <c r="M3976" s="137" t="s">
        <v>347</v>
      </c>
      <c r="N3976" s="137" t="s">
        <v>348</v>
      </c>
      <c r="O3976" s="137" t="s">
        <v>41</v>
      </c>
      <c r="P3976" s="137">
        <v>0</v>
      </c>
      <c r="Q3976" s="137" t="s">
        <v>191</v>
      </c>
      <c r="R3976" s="137" t="s">
        <v>342</v>
      </c>
    </row>
    <row r="3977" spans="1:18" s="137" customFormat="1">
      <c r="A3977" s="137" t="s">
        <v>186</v>
      </c>
      <c r="B3977" s="137" t="s">
        <v>120</v>
      </c>
      <c r="C3977" s="137" t="s">
        <v>186</v>
      </c>
      <c r="D3977" s="137" t="s">
        <v>310</v>
      </c>
      <c r="E3977" s="137">
        <v>31924</v>
      </c>
      <c r="F3977" s="137" t="s">
        <v>5</v>
      </c>
      <c r="G3977" s="137" t="s">
        <v>28</v>
      </c>
      <c r="H3977" s="137" t="s">
        <v>368</v>
      </c>
      <c r="I3977" s="137">
        <v>512867378</v>
      </c>
      <c r="J3977" s="137" t="s">
        <v>180</v>
      </c>
      <c r="K3977" s="21">
        <v>46158.468553240738</v>
      </c>
      <c r="L3977" s="21">
        <v>46159.647534722222</v>
      </c>
      <c r="M3977" s="137" t="s">
        <v>347</v>
      </c>
      <c r="N3977" s="137" t="s">
        <v>349</v>
      </c>
      <c r="O3977" s="137" t="s">
        <v>39</v>
      </c>
      <c r="P3977" s="137">
        <v>0</v>
      </c>
      <c r="Q3977" s="137" t="s">
        <v>191</v>
      </c>
      <c r="R3977" s="137" t="s">
        <v>342</v>
      </c>
    </row>
    <row r="3978" spans="1:18" s="137" customFormat="1">
      <c r="A3978" s="137" t="s">
        <v>186</v>
      </c>
      <c r="B3978" s="137" t="s">
        <v>120</v>
      </c>
      <c r="C3978" s="137" t="s">
        <v>186</v>
      </c>
      <c r="D3978" s="137" t="s">
        <v>310</v>
      </c>
      <c r="E3978" s="137">
        <v>31924</v>
      </c>
      <c r="F3978" s="137" t="s">
        <v>5</v>
      </c>
      <c r="G3978" s="137" t="s">
        <v>28</v>
      </c>
      <c r="H3978" s="137" t="s">
        <v>368</v>
      </c>
      <c r="I3978" s="137">
        <v>512867378</v>
      </c>
      <c r="J3978" s="137" t="s">
        <v>180</v>
      </c>
      <c r="K3978" s="21">
        <v>46158.468553240738</v>
      </c>
      <c r="L3978" s="21">
        <v>46159.647534722222</v>
      </c>
      <c r="M3978" s="137" t="s">
        <v>347</v>
      </c>
      <c r="N3978" s="137" t="s">
        <v>329</v>
      </c>
      <c r="O3978" s="137" t="s">
        <v>35</v>
      </c>
      <c r="P3978" s="137">
        <v>0</v>
      </c>
      <c r="Q3978" s="137" t="s">
        <v>191</v>
      </c>
      <c r="R3978" s="137" t="s">
        <v>342</v>
      </c>
    </row>
    <row r="3979" spans="1:18" s="137" customFormat="1">
      <c r="A3979" s="137" t="s">
        <v>186</v>
      </c>
      <c r="B3979" s="137" t="s">
        <v>120</v>
      </c>
      <c r="C3979" s="137" t="s">
        <v>186</v>
      </c>
      <c r="D3979" s="137" t="s">
        <v>310</v>
      </c>
      <c r="E3979" s="137">
        <v>31924</v>
      </c>
      <c r="F3979" s="137" t="s">
        <v>5</v>
      </c>
      <c r="G3979" s="137" t="s">
        <v>28</v>
      </c>
      <c r="H3979" s="137" t="s">
        <v>368</v>
      </c>
      <c r="I3979" s="137">
        <v>512867378</v>
      </c>
      <c r="J3979" s="137" t="s">
        <v>180</v>
      </c>
      <c r="K3979" s="21">
        <v>46158.468553240738</v>
      </c>
      <c r="L3979" s="21">
        <v>46159.647534722222</v>
      </c>
      <c r="M3979" s="137" t="s">
        <v>347</v>
      </c>
      <c r="N3979" s="137" t="s">
        <v>194</v>
      </c>
      <c r="O3979" s="137" t="s">
        <v>41</v>
      </c>
      <c r="P3979" s="137">
        <v>0</v>
      </c>
      <c r="Q3979" s="137" t="s">
        <v>191</v>
      </c>
      <c r="R3979" s="137" t="s">
        <v>342</v>
      </c>
    </row>
    <row r="3980" spans="1:18" s="137" customFormat="1">
      <c r="A3980" s="137" t="s">
        <v>186</v>
      </c>
      <c r="B3980" s="137" t="s">
        <v>120</v>
      </c>
      <c r="C3980" s="137" t="s">
        <v>186</v>
      </c>
      <c r="D3980" s="137" t="s">
        <v>310</v>
      </c>
      <c r="E3980" s="137">
        <v>31924</v>
      </c>
      <c r="F3980" s="137" t="s">
        <v>5</v>
      </c>
      <c r="G3980" s="137" t="s">
        <v>28</v>
      </c>
      <c r="H3980" s="137" t="s">
        <v>368</v>
      </c>
      <c r="I3980" s="137">
        <v>512867378</v>
      </c>
      <c r="J3980" s="137" t="s">
        <v>180</v>
      </c>
      <c r="K3980" s="21">
        <v>46158.468553240738</v>
      </c>
      <c r="L3980" s="21">
        <v>46159.647534722222</v>
      </c>
      <c r="M3980" s="137" t="s">
        <v>347</v>
      </c>
      <c r="N3980" s="137" t="s">
        <v>350</v>
      </c>
      <c r="O3980" s="137" t="s">
        <v>39</v>
      </c>
      <c r="P3980" s="137">
        <v>0</v>
      </c>
      <c r="Q3980" s="137" t="s">
        <v>191</v>
      </c>
      <c r="R3980" s="137" t="s">
        <v>342</v>
      </c>
    </row>
    <row r="3981" spans="1:18" s="137" customFormat="1">
      <c r="A3981" s="137" t="s">
        <v>186</v>
      </c>
      <c r="B3981" s="137" t="s">
        <v>120</v>
      </c>
      <c r="C3981" s="137" t="s">
        <v>186</v>
      </c>
      <c r="D3981" s="137" t="s">
        <v>310</v>
      </c>
      <c r="E3981" s="137">
        <v>31924</v>
      </c>
      <c r="F3981" s="137" t="s">
        <v>5</v>
      </c>
      <c r="G3981" s="137" t="s">
        <v>28</v>
      </c>
      <c r="H3981" s="137" t="s">
        <v>368</v>
      </c>
      <c r="I3981" s="137">
        <v>512867378</v>
      </c>
      <c r="J3981" s="137" t="s">
        <v>180</v>
      </c>
      <c r="K3981" s="21">
        <v>46158.468553240738</v>
      </c>
      <c r="L3981" s="21">
        <v>46159.647534722222</v>
      </c>
      <c r="M3981" s="137" t="s">
        <v>347</v>
      </c>
      <c r="N3981" s="137" t="s">
        <v>195</v>
      </c>
      <c r="O3981" s="137" t="s">
        <v>41</v>
      </c>
      <c r="P3981" s="137">
        <v>0</v>
      </c>
      <c r="Q3981" s="137" t="s">
        <v>191</v>
      </c>
      <c r="R3981" s="137" t="s">
        <v>342</v>
      </c>
    </row>
    <row r="3982" spans="1:18" s="137" customFormat="1">
      <c r="A3982" s="137" t="s">
        <v>186</v>
      </c>
      <c r="B3982" s="137" t="s">
        <v>120</v>
      </c>
      <c r="C3982" s="137" t="s">
        <v>186</v>
      </c>
      <c r="D3982" s="137" t="s">
        <v>310</v>
      </c>
      <c r="E3982" s="137">
        <v>31924</v>
      </c>
      <c r="F3982" s="137" t="s">
        <v>5</v>
      </c>
      <c r="G3982" s="137" t="s">
        <v>28</v>
      </c>
      <c r="H3982" s="137" t="s">
        <v>368</v>
      </c>
      <c r="I3982" s="137">
        <v>512867378</v>
      </c>
      <c r="J3982" s="137" t="s">
        <v>180</v>
      </c>
      <c r="K3982" s="21">
        <v>46158.468553240738</v>
      </c>
      <c r="L3982" s="21">
        <v>46159.647534722222</v>
      </c>
      <c r="M3982" s="137" t="s">
        <v>347</v>
      </c>
      <c r="N3982" s="137" t="s">
        <v>351</v>
      </c>
      <c r="O3982" s="137" t="s">
        <v>35</v>
      </c>
      <c r="P3982" s="137">
        <v>0</v>
      </c>
      <c r="Q3982" s="137" t="s">
        <v>191</v>
      </c>
      <c r="R3982" s="137" t="s">
        <v>342</v>
      </c>
    </row>
    <row r="3983" spans="1:18" s="137" customFormat="1">
      <c r="A3983" s="137" t="s">
        <v>186</v>
      </c>
      <c r="B3983" s="137" t="s">
        <v>120</v>
      </c>
      <c r="C3983" s="137" t="s">
        <v>186</v>
      </c>
      <c r="D3983" s="137" t="s">
        <v>310</v>
      </c>
      <c r="E3983" s="137">
        <v>31924</v>
      </c>
      <c r="F3983" s="137" t="s">
        <v>5</v>
      </c>
      <c r="G3983" s="137" t="s">
        <v>28</v>
      </c>
      <c r="H3983" s="137" t="s">
        <v>368</v>
      </c>
      <c r="I3983" s="137">
        <v>512867378</v>
      </c>
      <c r="J3983" s="137" t="s">
        <v>180</v>
      </c>
      <c r="K3983" s="21">
        <v>46158.468553240738</v>
      </c>
      <c r="L3983" s="21">
        <v>46159.647534722222</v>
      </c>
      <c r="M3983" s="137" t="s">
        <v>347</v>
      </c>
      <c r="N3983" s="137" t="s">
        <v>196</v>
      </c>
      <c r="O3983" s="137" t="s">
        <v>41</v>
      </c>
      <c r="P3983" s="137">
        <v>0</v>
      </c>
      <c r="Q3983" s="137" t="s">
        <v>191</v>
      </c>
      <c r="R3983" s="137" t="s">
        <v>342</v>
      </c>
    </row>
    <row r="3984" spans="1:18" s="137" customFormat="1">
      <c r="A3984" s="137" t="s">
        <v>186</v>
      </c>
      <c r="B3984" s="137" t="s">
        <v>120</v>
      </c>
      <c r="C3984" s="137" t="s">
        <v>186</v>
      </c>
      <c r="D3984" s="137" t="s">
        <v>310</v>
      </c>
      <c r="E3984" s="137">
        <v>31924</v>
      </c>
      <c r="F3984" s="137" t="s">
        <v>5</v>
      </c>
      <c r="G3984" s="137" t="s">
        <v>28</v>
      </c>
      <c r="H3984" s="137" t="s">
        <v>368</v>
      </c>
      <c r="I3984" s="137">
        <v>512867378</v>
      </c>
      <c r="J3984" s="137" t="s">
        <v>180</v>
      </c>
      <c r="K3984" s="21">
        <v>46158.468553240738</v>
      </c>
      <c r="L3984" s="21">
        <v>46159.647534722222</v>
      </c>
      <c r="M3984" s="137" t="s">
        <v>352</v>
      </c>
      <c r="N3984" s="137" t="s">
        <v>352</v>
      </c>
      <c r="O3984" s="137" t="s">
        <v>35</v>
      </c>
      <c r="P3984" s="137">
        <v>0</v>
      </c>
      <c r="Q3984" s="137" t="s">
        <v>191</v>
      </c>
      <c r="R3984" s="137" t="s">
        <v>342</v>
      </c>
    </row>
    <row r="3985" spans="1:19" s="137" customFormat="1">
      <c r="A3985" s="137" t="s">
        <v>186</v>
      </c>
      <c r="B3985" s="137" t="s">
        <v>120</v>
      </c>
      <c r="C3985" s="137" t="s">
        <v>186</v>
      </c>
      <c r="D3985" s="137" t="s">
        <v>310</v>
      </c>
      <c r="E3985" s="137">
        <v>31924</v>
      </c>
      <c r="F3985" s="137" t="s">
        <v>5</v>
      </c>
      <c r="G3985" s="137" t="s">
        <v>28</v>
      </c>
      <c r="H3985" s="137" t="s">
        <v>368</v>
      </c>
      <c r="I3985" s="137">
        <v>512867378</v>
      </c>
      <c r="J3985" s="137" t="s">
        <v>180</v>
      </c>
      <c r="K3985" s="21">
        <v>46158.468553240738</v>
      </c>
      <c r="L3985" s="21">
        <v>46159.647534722222</v>
      </c>
      <c r="M3985" s="137" t="s">
        <v>353</v>
      </c>
      <c r="N3985" s="137" t="s">
        <v>197</v>
      </c>
      <c r="O3985" s="137" t="s">
        <v>41</v>
      </c>
      <c r="P3985" s="137">
        <v>0</v>
      </c>
      <c r="Q3985" s="137" t="s">
        <v>191</v>
      </c>
      <c r="R3985" s="137" t="s">
        <v>342</v>
      </c>
    </row>
    <row r="3986" spans="1:19" s="137" customFormat="1">
      <c r="A3986" s="137" t="s">
        <v>186</v>
      </c>
      <c r="B3986" s="137" t="s">
        <v>120</v>
      </c>
      <c r="C3986" s="137" t="s">
        <v>186</v>
      </c>
      <c r="D3986" s="137" t="s">
        <v>310</v>
      </c>
      <c r="E3986" s="137">
        <v>31924</v>
      </c>
      <c r="F3986" s="137" t="s">
        <v>5</v>
      </c>
      <c r="G3986" s="137" t="s">
        <v>28</v>
      </c>
      <c r="H3986" s="137" t="s">
        <v>368</v>
      </c>
      <c r="I3986" s="137">
        <v>512867378</v>
      </c>
      <c r="J3986" s="137" t="s">
        <v>180</v>
      </c>
      <c r="K3986" s="21">
        <v>46158.468553240738</v>
      </c>
      <c r="L3986" s="21">
        <v>46159.647534722222</v>
      </c>
      <c r="M3986" s="137" t="s">
        <v>353</v>
      </c>
      <c r="N3986" s="137" t="s">
        <v>330</v>
      </c>
      <c r="O3986" s="137" t="s">
        <v>41</v>
      </c>
      <c r="P3986" s="137">
        <v>0</v>
      </c>
      <c r="Q3986" s="137" t="s">
        <v>191</v>
      </c>
      <c r="R3986" s="137" t="s">
        <v>342</v>
      </c>
    </row>
    <row r="3987" spans="1:19" s="137" customFormat="1">
      <c r="A3987" s="137" t="s">
        <v>186</v>
      </c>
      <c r="B3987" s="137" t="s">
        <v>120</v>
      </c>
      <c r="C3987" s="137" t="s">
        <v>186</v>
      </c>
      <c r="D3987" s="137" t="s">
        <v>310</v>
      </c>
      <c r="E3987" s="137">
        <v>31924</v>
      </c>
      <c r="F3987" s="137" t="s">
        <v>5</v>
      </c>
      <c r="G3987" s="137" t="s">
        <v>28</v>
      </c>
      <c r="H3987" s="137" t="s">
        <v>368</v>
      </c>
      <c r="I3987" s="137">
        <v>512867378</v>
      </c>
      <c r="J3987" s="137" t="s">
        <v>180</v>
      </c>
      <c r="K3987" s="21">
        <v>46158.468553240738</v>
      </c>
      <c r="L3987" s="21">
        <v>46159.647534722222</v>
      </c>
      <c r="M3987" s="137" t="s">
        <v>353</v>
      </c>
      <c r="N3987" s="137" t="s">
        <v>354</v>
      </c>
      <c r="O3987" s="137" t="s">
        <v>39</v>
      </c>
      <c r="P3987" s="137">
        <v>0</v>
      </c>
      <c r="Q3987" s="137" t="s">
        <v>191</v>
      </c>
      <c r="R3987" s="137" t="s">
        <v>342</v>
      </c>
    </row>
    <row r="3988" spans="1:19" s="137" customFormat="1">
      <c r="A3988" s="137" t="s">
        <v>186</v>
      </c>
      <c r="B3988" s="137" t="s">
        <v>120</v>
      </c>
      <c r="C3988" s="137" t="s">
        <v>186</v>
      </c>
      <c r="D3988" s="137" t="s">
        <v>310</v>
      </c>
      <c r="E3988" s="137">
        <v>31924</v>
      </c>
      <c r="F3988" s="137" t="s">
        <v>5</v>
      </c>
      <c r="G3988" s="137" t="s">
        <v>28</v>
      </c>
      <c r="H3988" s="137" t="s">
        <v>368</v>
      </c>
      <c r="I3988" s="137">
        <v>512867378</v>
      </c>
      <c r="J3988" s="137" t="s">
        <v>180</v>
      </c>
      <c r="K3988" s="21">
        <v>46158.468553240738</v>
      </c>
      <c r="L3988" s="21">
        <v>46159.647534722222</v>
      </c>
      <c r="M3988" s="137" t="s">
        <v>353</v>
      </c>
      <c r="N3988" s="137" t="s">
        <v>355</v>
      </c>
      <c r="O3988" s="137" t="s">
        <v>35</v>
      </c>
      <c r="P3988" s="137">
        <v>0</v>
      </c>
      <c r="Q3988" s="137" t="s">
        <v>191</v>
      </c>
      <c r="R3988" s="137" t="s">
        <v>342</v>
      </c>
    </row>
    <row r="3989" spans="1:19" s="137" customFormat="1">
      <c r="A3989" s="137" t="s">
        <v>186</v>
      </c>
      <c r="B3989" s="137" t="s">
        <v>120</v>
      </c>
      <c r="C3989" s="137" t="s">
        <v>186</v>
      </c>
      <c r="D3989" s="137" t="s">
        <v>310</v>
      </c>
      <c r="E3989" s="137">
        <v>31924</v>
      </c>
      <c r="F3989" s="137" t="s">
        <v>5</v>
      </c>
      <c r="G3989" s="137" t="s">
        <v>28</v>
      </c>
      <c r="H3989" s="137" t="s">
        <v>368</v>
      </c>
      <c r="I3989" s="137">
        <v>512867378</v>
      </c>
      <c r="J3989" s="137" t="s">
        <v>180</v>
      </c>
      <c r="K3989" s="21">
        <v>46158.468553240738</v>
      </c>
      <c r="L3989" s="21">
        <v>46159.647534722222</v>
      </c>
      <c r="M3989" s="137" t="s">
        <v>353</v>
      </c>
      <c r="N3989" s="137" t="s">
        <v>356</v>
      </c>
      <c r="O3989" s="137" t="s">
        <v>39</v>
      </c>
      <c r="P3989" s="137">
        <v>0</v>
      </c>
      <c r="Q3989" s="137" t="s">
        <v>191</v>
      </c>
      <c r="R3989" s="137" t="s">
        <v>342</v>
      </c>
    </row>
    <row r="3990" spans="1:19" s="137" customFormat="1">
      <c r="A3990" s="137" t="s">
        <v>186</v>
      </c>
      <c r="B3990" s="137" t="s">
        <v>120</v>
      </c>
      <c r="C3990" s="137" t="s">
        <v>186</v>
      </c>
      <c r="D3990" s="137" t="s">
        <v>310</v>
      </c>
      <c r="E3990" s="137">
        <v>31924</v>
      </c>
      <c r="F3990" s="137" t="s">
        <v>5</v>
      </c>
      <c r="G3990" s="137" t="s">
        <v>28</v>
      </c>
      <c r="H3990" s="137" t="s">
        <v>368</v>
      </c>
      <c r="I3990" s="137">
        <v>512867378</v>
      </c>
      <c r="J3990" s="137" t="s">
        <v>180</v>
      </c>
      <c r="K3990" s="21">
        <v>46158.468553240738</v>
      </c>
      <c r="L3990" s="21">
        <v>46159.647534722222</v>
      </c>
      <c r="M3990" s="137" t="s">
        <v>353</v>
      </c>
      <c r="N3990" s="137" t="s">
        <v>357</v>
      </c>
      <c r="O3990" s="137" t="s">
        <v>39</v>
      </c>
      <c r="P3990" s="137">
        <v>0</v>
      </c>
      <c r="Q3990" s="137" t="s">
        <v>191</v>
      </c>
      <c r="R3990" s="137" t="s">
        <v>342</v>
      </c>
    </row>
    <row r="3991" spans="1:19" s="137" customFormat="1">
      <c r="A3991" s="137" t="s">
        <v>186</v>
      </c>
      <c r="B3991" s="137" t="s">
        <v>120</v>
      </c>
      <c r="C3991" s="137" t="s">
        <v>186</v>
      </c>
      <c r="D3991" s="137" t="s">
        <v>310</v>
      </c>
      <c r="E3991" s="137">
        <v>31924</v>
      </c>
      <c r="F3991" s="137" t="s">
        <v>5</v>
      </c>
      <c r="G3991" s="137" t="s">
        <v>28</v>
      </c>
      <c r="H3991" s="137" t="s">
        <v>368</v>
      </c>
      <c r="I3991" s="137">
        <v>512867378</v>
      </c>
      <c r="J3991" s="137" t="s">
        <v>180</v>
      </c>
      <c r="K3991" s="21">
        <v>46158.468553240738</v>
      </c>
      <c r="L3991" s="21">
        <v>46159.647534722222</v>
      </c>
      <c r="M3991" s="137" t="s">
        <v>358</v>
      </c>
      <c r="N3991" s="137" t="s">
        <v>359</v>
      </c>
      <c r="O3991" s="137" t="s">
        <v>39</v>
      </c>
      <c r="P3991" s="137">
        <v>0</v>
      </c>
      <c r="Q3991" s="137" t="s">
        <v>191</v>
      </c>
      <c r="R3991" s="137" t="s">
        <v>342</v>
      </c>
    </row>
    <row r="3992" spans="1:19" s="137" customFormat="1">
      <c r="A3992" s="137" t="s">
        <v>186</v>
      </c>
      <c r="B3992" s="137" t="s">
        <v>120</v>
      </c>
      <c r="C3992" s="137" t="s">
        <v>186</v>
      </c>
      <c r="D3992" s="137" t="s">
        <v>310</v>
      </c>
      <c r="E3992" s="137">
        <v>31924</v>
      </c>
      <c r="F3992" s="137" t="s">
        <v>5</v>
      </c>
      <c r="G3992" s="137" t="s">
        <v>28</v>
      </c>
      <c r="H3992" s="137" t="s">
        <v>368</v>
      </c>
      <c r="I3992" s="137">
        <v>512867378</v>
      </c>
      <c r="J3992" s="137" t="s">
        <v>180</v>
      </c>
      <c r="K3992" s="21">
        <v>46158.468553240738</v>
      </c>
      <c r="L3992" s="21">
        <v>46159.647534722222</v>
      </c>
      <c r="M3992" s="137" t="s">
        <v>358</v>
      </c>
      <c r="N3992" s="137" t="s">
        <v>360</v>
      </c>
      <c r="O3992" s="137" t="s">
        <v>35</v>
      </c>
      <c r="P3992" s="137">
        <v>0</v>
      </c>
      <c r="Q3992" s="137" t="s">
        <v>191</v>
      </c>
      <c r="R3992" s="137" t="s">
        <v>342</v>
      </c>
    </row>
    <row r="3993" spans="1:19" s="137" customFormat="1">
      <c r="A3993" s="137" t="s">
        <v>186</v>
      </c>
      <c r="B3993" s="137" t="s">
        <v>120</v>
      </c>
      <c r="C3993" s="137" t="s">
        <v>186</v>
      </c>
      <c r="D3993" s="137" t="s">
        <v>310</v>
      </c>
      <c r="E3993" s="137">
        <v>31924</v>
      </c>
      <c r="F3993" s="137" t="s">
        <v>5</v>
      </c>
      <c r="G3993" s="137" t="s">
        <v>28</v>
      </c>
      <c r="H3993" s="137" t="s">
        <v>368</v>
      </c>
      <c r="I3993" s="137">
        <v>512867378</v>
      </c>
      <c r="J3993" s="137" t="s">
        <v>180</v>
      </c>
      <c r="K3993" s="21">
        <v>46158.468553240738</v>
      </c>
      <c r="L3993" s="21">
        <v>46159.647534722222</v>
      </c>
      <c r="M3993" s="137" t="s">
        <v>358</v>
      </c>
      <c r="N3993" s="137" t="s">
        <v>361</v>
      </c>
      <c r="O3993" s="137" t="s">
        <v>41</v>
      </c>
      <c r="P3993" s="137">
        <v>0</v>
      </c>
      <c r="Q3993" s="137" t="s">
        <v>191</v>
      </c>
      <c r="R3993" s="137" t="s">
        <v>342</v>
      </c>
    </row>
    <row r="3994" spans="1:19" s="137" customFormat="1">
      <c r="A3994" s="137" t="s">
        <v>186</v>
      </c>
      <c r="B3994" s="137" t="s">
        <v>120</v>
      </c>
      <c r="C3994" s="137" t="s">
        <v>186</v>
      </c>
      <c r="D3994" s="137" t="s">
        <v>310</v>
      </c>
      <c r="E3994" s="137">
        <v>31924</v>
      </c>
      <c r="F3994" s="137" t="s">
        <v>5</v>
      </c>
      <c r="G3994" s="137" t="s">
        <v>28</v>
      </c>
      <c r="H3994" s="137" t="s">
        <v>368</v>
      </c>
      <c r="I3994" s="137">
        <v>512867378</v>
      </c>
      <c r="J3994" s="137" t="s">
        <v>180</v>
      </c>
      <c r="K3994" s="21">
        <v>46158.468553240738</v>
      </c>
      <c r="L3994" s="21">
        <v>46159.647534722222</v>
      </c>
      <c r="M3994" s="137" t="s">
        <v>362</v>
      </c>
      <c r="N3994" s="137" t="s">
        <v>363</v>
      </c>
      <c r="O3994" s="137" t="s">
        <v>37</v>
      </c>
      <c r="P3994" s="137">
        <v>0</v>
      </c>
      <c r="Q3994" s="137" t="s">
        <v>191</v>
      </c>
      <c r="R3994" s="137" t="s">
        <v>342</v>
      </c>
    </row>
    <row r="3995" spans="1:19" s="137" customFormat="1">
      <c r="A3995" s="137" t="s">
        <v>186</v>
      </c>
      <c r="B3995" s="137" t="s">
        <v>120</v>
      </c>
      <c r="C3995" s="137" t="s">
        <v>186</v>
      </c>
      <c r="D3995" s="137" t="s">
        <v>310</v>
      </c>
      <c r="E3995" s="137">
        <v>31924</v>
      </c>
      <c r="F3995" s="137" t="s">
        <v>5</v>
      </c>
      <c r="G3995" s="137" t="s">
        <v>28</v>
      </c>
      <c r="H3995" s="137" t="s">
        <v>368</v>
      </c>
      <c r="I3995" s="137">
        <v>512867378</v>
      </c>
      <c r="J3995" s="137" t="s">
        <v>180</v>
      </c>
      <c r="K3995" s="21">
        <v>46158.468553240738</v>
      </c>
      <c r="L3995" s="21">
        <v>46159.647534722222</v>
      </c>
      <c r="M3995" s="137" t="s">
        <v>364</v>
      </c>
      <c r="N3995" s="137" t="s">
        <v>365</v>
      </c>
      <c r="O3995" s="137" t="s">
        <v>35</v>
      </c>
      <c r="P3995" s="137">
        <v>0</v>
      </c>
      <c r="Q3995" s="137" t="s">
        <v>191</v>
      </c>
      <c r="R3995" s="137" t="s">
        <v>342</v>
      </c>
    </row>
    <row r="3996" spans="1:19" s="137" customFormat="1">
      <c r="A3996" s="137" t="s">
        <v>186</v>
      </c>
      <c r="B3996" s="137" t="s">
        <v>120</v>
      </c>
      <c r="C3996" s="137" t="s">
        <v>186</v>
      </c>
      <c r="D3996" s="137" t="s">
        <v>310</v>
      </c>
      <c r="E3996" s="137">
        <v>31924</v>
      </c>
      <c r="F3996" s="137" t="s">
        <v>5</v>
      </c>
      <c r="G3996" s="137" t="s">
        <v>28</v>
      </c>
      <c r="H3996" s="137" t="s">
        <v>368</v>
      </c>
      <c r="I3996" s="137">
        <v>512867378</v>
      </c>
      <c r="J3996" s="137" t="s">
        <v>180</v>
      </c>
      <c r="K3996" s="21">
        <v>46158.468553240738</v>
      </c>
      <c r="L3996" s="21">
        <v>46159.647534722222</v>
      </c>
      <c r="M3996" s="137" t="s">
        <v>364</v>
      </c>
      <c r="N3996" s="137" t="s">
        <v>366</v>
      </c>
      <c r="O3996" s="137" t="s">
        <v>35</v>
      </c>
      <c r="P3996" s="137">
        <v>0</v>
      </c>
      <c r="Q3996" s="137" t="s">
        <v>191</v>
      </c>
      <c r="R3996" s="137" t="s">
        <v>342</v>
      </c>
    </row>
    <row r="3997" spans="1:19" s="137" customFormat="1">
      <c r="A3997" s="137" t="s">
        <v>186</v>
      </c>
      <c r="B3997" s="137" t="s">
        <v>120</v>
      </c>
      <c r="C3997" s="137" t="s">
        <v>186</v>
      </c>
      <c r="D3997" s="137" t="s">
        <v>310</v>
      </c>
      <c r="E3997" s="137">
        <v>31924</v>
      </c>
      <c r="F3997" s="137" t="s">
        <v>5</v>
      </c>
      <c r="G3997" s="137" t="s">
        <v>28</v>
      </c>
      <c r="H3997" s="137" t="s">
        <v>368</v>
      </c>
      <c r="I3997" s="137">
        <v>512867378</v>
      </c>
      <c r="J3997" s="137" t="s">
        <v>180</v>
      </c>
      <c r="K3997" s="21">
        <v>46158.468553240738</v>
      </c>
      <c r="L3997" s="21">
        <v>46159.647534722222</v>
      </c>
      <c r="M3997" s="137" t="s">
        <v>364</v>
      </c>
      <c r="N3997" s="137" t="s">
        <v>367</v>
      </c>
      <c r="O3997" s="137" t="s">
        <v>41</v>
      </c>
      <c r="P3997" s="137">
        <v>0</v>
      </c>
      <c r="Q3997" s="137" t="s">
        <v>191</v>
      </c>
      <c r="R3997" s="137" t="s">
        <v>342</v>
      </c>
    </row>
    <row r="3998" spans="1:19" s="137" customFormat="1">
      <c r="A3998" s="137" t="s">
        <v>186</v>
      </c>
      <c r="B3998" s="137" t="s">
        <v>120</v>
      </c>
      <c r="C3998" s="137" t="s">
        <v>186</v>
      </c>
      <c r="D3998" s="137" t="s">
        <v>248</v>
      </c>
      <c r="E3998" s="137">
        <v>32699</v>
      </c>
      <c r="F3998" s="137" t="s">
        <v>5</v>
      </c>
      <c r="G3998" s="137" t="s">
        <v>28</v>
      </c>
      <c r="H3998" s="137" t="s">
        <v>368</v>
      </c>
      <c r="I3998" s="137">
        <v>512908871</v>
      </c>
      <c r="J3998" s="137" t="s">
        <v>180</v>
      </c>
      <c r="K3998" s="21">
        <v>46158.770150462966</v>
      </c>
      <c r="L3998" s="21">
        <v>46159.650069444448</v>
      </c>
      <c r="M3998" s="137" t="s">
        <v>287</v>
      </c>
      <c r="N3998" s="137" t="s">
        <v>287</v>
      </c>
      <c r="O3998" s="137" t="s">
        <v>35</v>
      </c>
      <c r="P3998" s="137">
        <v>0</v>
      </c>
      <c r="Q3998" s="137" t="s">
        <v>191</v>
      </c>
      <c r="R3998" s="137" t="s">
        <v>342</v>
      </c>
      <c r="S3998" s="137" t="s">
        <v>181</v>
      </c>
    </row>
    <row r="3999" spans="1:19" s="137" customFormat="1">
      <c r="A3999" s="137" t="s">
        <v>186</v>
      </c>
      <c r="B3999" s="137" t="s">
        <v>120</v>
      </c>
      <c r="C3999" s="137" t="s">
        <v>186</v>
      </c>
      <c r="D3999" s="137" t="s">
        <v>248</v>
      </c>
      <c r="E3999" s="137">
        <v>32699</v>
      </c>
      <c r="F3999" s="137" t="s">
        <v>5</v>
      </c>
      <c r="G3999" s="137" t="s">
        <v>28</v>
      </c>
      <c r="H3999" s="137" t="s">
        <v>368</v>
      </c>
      <c r="I3999" s="137">
        <v>512908871</v>
      </c>
      <c r="J3999" s="137" t="s">
        <v>180</v>
      </c>
      <c r="K3999" s="21">
        <v>46158.770150462966</v>
      </c>
      <c r="L3999" s="21">
        <v>46159.650069444448</v>
      </c>
      <c r="M3999" s="137" t="s">
        <v>343</v>
      </c>
      <c r="N3999" s="137" t="s">
        <v>288</v>
      </c>
      <c r="O3999" s="137" t="s">
        <v>39</v>
      </c>
      <c r="P3999" s="137">
        <v>0</v>
      </c>
      <c r="Q3999" s="137" t="s">
        <v>191</v>
      </c>
      <c r="R3999" s="137" t="s">
        <v>342</v>
      </c>
      <c r="S3999" s="137" t="s">
        <v>181</v>
      </c>
    </row>
    <row r="4000" spans="1:19" s="137" customFormat="1">
      <c r="A4000" s="137" t="s">
        <v>186</v>
      </c>
      <c r="B4000" s="137" t="s">
        <v>120</v>
      </c>
      <c r="C4000" s="137" t="s">
        <v>186</v>
      </c>
      <c r="D4000" s="137" t="s">
        <v>248</v>
      </c>
      <c r="E4000" s="137">
        <v>32699</v>
      </c>
      <c r="F4000" s="137" t="s">
        <v>5</v>
      </c>
      <c r="G4000" s="137" t="s">
        <v>28</v>
      </c>
      <c r="H4000" s="137" t="s">
        <v>368</v>
      </c>
      <c r="I4000" s="137">
        <v>512908871</v>
      </c>
      <c r="J4000" s="137" t="s">
        <v>180</v>
      </c>
      <c r="K4000" s="21">
        <v>46158.770150462966</v>
      </c>
      <c r="L4000" s="21">
        <v>46159.650069444448</v>
      </c>
      <c r="M4000" s="137" t="s">
        <v>343</v>
      </c>
      <c r="N4000" s="137" t="s">
        <v>193</v>
      </c>
      <c r="O4000" s="137" t="s">
        <v>35</v>
      </c>
      <c r="P4000" s="137">
        <v>0</v>
      </c>
      <c r="Q4000" s="137" t="s">
        <v>191</v>
      </c>
      <c r="R4000" s="137" t="s">
        <v>342</v>
      </c>
      <c r="S4000" s="137" t="s">
        <v>181</v>
      </c>
    </row>
    <row r="4001" spans="1:19" s="137" customFormat="1">
      <c r="A4001" s="137" t="s">
        <v>186</v>
      </c>
      <c r="B4001" s="137" t="s">
        <v>120</v>
      </c>
      <c r="C4001" s="137" t="s">
        <v>186</v>
      </c>
      <c r="D4001" s="137" t="s">
        <v>248</v>
      </c>
      <c r="E4001" s="137">
        <v>32699</v>
      </c>
      <c r="F4001" s="137" t="s">
        <v>5</v>
      </c>
      <c r="G4001" s="137" t="s">
        <v>28</v>
      </c>
      <c r="H4001" s="137" t="s">
        <v>368</v>
      </c>
      <c r="I4001" s="137">
        <v>512908871</v>
      </c>
      <c r="J4001" s="137" t="s">
        <v>180</v>
      </c>
      <c r="K4001" s="21">
        <v>46158.770150462966</v>
      </c>
      <c r="L4001" s="21">
        <v>46159.650069444448</v>
      </c>
      <c r="M4001" s="137" t="s">
        <v>344</v>
      </c>
      <c r="N4001" s="137" t="s">
        <v>345</v>
      </c>
      <c r="O4001" s="137" t="s">
        <v>39</v>
      </c>
      <c r="P4001" s="137">
        <v>0</v>
      </c>
      <c r="Q4001" s="137" t="s">
        <v>191</v>
      </c>
      <c r="R4001" s="137" t="s">
        <v>342</v>
      </c>
      <c r="S4001" s="137" t="s">
        <v>181</v>
      </c>
    </row>
    <row r="4002" spans="1:19" s="137" customFormat="1">
      <c r="A4002" s="137" t="s">
        <v>186</v>
      </c>
      <c r="B4002" s="137" t="s">
        <v>120</v>
      </c>
      <c r="C4002" s="137" t="s">
        <v>186</v>
      </c>
      <c r="D4002" s="137" t="s">
        <v>248</v>
      </c>
      <c r="E4002" s="137">
        <v>32699</v>
      </c>
      <c r="F4002" s="137" t="s">
        <v>5</v>
      </c>
      <c r="G4002" s="137" t="s">
        <v>28</v>
      </c>
      <c r="H4002" s="137" t="s">
        <v>368</v>
      </c>
      <c r="I4002" s="137">
        <v>512908871</v>
      </c>
      <c r="J4002" s="137" t="s">
        <v>180</v>
      </c>
      <c r="K4002" s="21">
        <v>46158.770150462966</v>
      </c>
      <c r="L4002" s="21">
        <v>46159.650069444448</v>
      </c>
      <c r="M4002" s="137" t="s">
        <v>344</v>
      </c>
      <c r="N4002" s="137" t="s">
        <v>346</v>
      </c>
      <c r="O4002" s="137" t="s">
        <v>39</v>
      </c>
      <c r="P4002" s="137">
        <v>0</v>
      </c>
      <c r="Q4002" s="137" t="s">
        <v>191</v>
      </c>
      <c r="R4002" s="137" t="s">
        <v>342</v>
      </c>
      <c r="S4002" s="137" t="s">
        <v>181</v>
      </c>
    </row>
    <row r="4003" spans="1:19" s="137" customFormat="1">
      <c r="A4003" s="137" t="s">
        <v>186</v>
      </c>
      <c r="B4003" s="137" t="s">
        <v>120</v>
      </c>
      <c r="C4003" s="137" t="s">
        <v>186</v>
      </c>
      <c r="D4003" s="137" t="s">
        <v>248</v>
      </c>
      <c r="E4003" s="137">
        <v>32699</v>
      </c>
      <c r="F4003" s="137" t="s">
        <v>5</v>
      </c>
      <c r="G4003" s="137" t="s">
        <v>28</v>
      </c>
      <c r="H4003" s="137" t="s">
        <v>368</v>
      </c>
      <c r="I4003" s="137">
        <v>512908871</v>
      </c>
      <c r="J4003" s="137" t="s">
        <v>180</v>
      </c>
      <c r="K4003" s="21">
        <v>46158.770150462966</v>
      </c>
      <c r="L4003" s="21">
        <v>46159.650069444448</v>
      </c>
      <c r="M4003" s="137" t="s">
        <v>347</v>
      </c>
      <c r="N4003" s="137" t="s">
        <v>348</v>
      </c>
      <c r="O4003" s="137" t="s">
        <v>41</v>
      </c>
      <c r="P4003" s="137">
        <v>0</v>
      </c>
      <c r="Q4003" s="137" t="s">
        <v>191</v>
      </c>
      <c r="R4003" s="137" t="s">
        <v>342</v>
      </c>
      <c r="S4003" s="137" t="s">
        <v>181</v>
      </c>
    </row>
    <row r="4004" spans="1:19" s="137" customFormat="1">
      <c r="A4004" s="137" t="s">
        <v>186</v>
      </c>
      <c r="B4004" s="137" t="s">
        <v>120</v>
      </c>
      <c r="C4004" s="137" t="s">
        <v>186</v>
      </c>
      <c r="D4004" s="137" t="s">
        <v>248</v>
      </c>
      <c r="E4004" s="137">
        <v>32699</v>
      </c>
      <c r="F4004" s="137" t="s">
        <v>5</v>
      </c>
      <c r="G4004" s="137" t="s">
        <v>28</v>
      </c>
      <c r="H4004" s="137" t="s">
        <v>368</v>
      </c>
      <c r="I4004" s="137">
        <v>512908871</v>
      </c>
      <c r="J4004" s="137" t="s">
        <v>180</v>
      </c>
      <c r="K4004" s="21">
        <v>46158.770150462966</v>
      </c>
      <c r="L4004" s="21">
        <v>46159.650069444448</v>
      </c>
      <c r="M4004" s="137" t="s">
        <v>347</v>
      </c>
      <c r="N4004" s="137" t="s">
        <v>349</v>
      </c>
      <c r="O4004" s="137" t="s">
        <v>39</v>
      </c>
      <c r="P4004" s="137">
        <v>0</v>
      </c>
      <c r="Q4004" s="137" t="s">
        <v>191</v>
      </c>
      <c r="R4004" s="137" t="s">
        <v>342</v>
      </c>
      <c r="S4004" s="137" t="s">
        <v>181</v>
      </c>
    </row>
    <row r="4005" spans="1:19" s="137" customFormat="1">
      <c r="A4005" s="137" t="s">
        <v>186</v>
      </c>
      <c r="B4005" s="137" t="s">
        <v>120</v>
      </c>
      <c r="C4005" s="137" t="s">
        <v>186</v>
      </c>
      <c r="D4005" s="137" t="s">
        <v>248</v>
      </c>
      <c r="E4005" s="137">
        <v>32699</v>
      </c>
      <c r="F4005" s="137" t="s">
        <v>5</v>
      </c>
      <c r="G4005" s="137" t="s">
        <v>28</v>
      </c>
      <c r="H4005" s="137" t="s">
        <v>368</v>
      </c>
      <c r="I4005" s="137">
        <v>512908871</v>
      </c>
      <c r="J4005" s="137" t="s">
        <v>180</v>
      </c>
      <c r="K4005" s="21">
        <v>46158.770150462966</v>
      </c>
      <c r="L4005" s="21">
        <v>46159.650069444448</v>
      </c>
      <c r="M4005" s="137" t="s">
        <v>347</v>
      </c>
      <c r="N4005" s="137" t="s">
        <v>329</v>
      </c>
      <c r="O4005" s="137" t="s">
        <v>35</v>
      </c>
      <c r="P4005" s="137">
        <v>0</v>
      </c>
      <c r="Q4005" s="137" t="s">
        <v>191</v>
      </c>
      <c r="R4005" s="137" t="s">
        <v>342</v>
      </c>
      <c r="S4005" s="137" t="s">
        <v>181</v>
      </c>
    </row>
    <row r="4006" spans="1:19" s="137" customFormat="1">
      <c r="A4006" s="137" t="s">
        <v>186</v>
      </c>
      <c r="B4006" s="137" t="s">
        <v>120</v>
      </c>
      <c r="C4006" s="137" t="s">
        <v>186</v>
      </c>
      <c r="D4006" s="137" t="s">
        <v>248</v>
      </c>
      <c r="E4006" s="137">
        <v>32699</v>
      </c>
      <c r="F4006" s="137" t="s">
        <v>5</v>
      </c>
      <c r="G4006" s="137" t="s">
        <v>28</v>
      </c>
      <c r="H4006" s="137" t="s">
        <v>368</v>
      </c>
      <c r="I4006" s="137">
        <v>512908871</v>
      </c>
      <c r="J4006" s="137" t="s">
        <v>180</v>
      </c>
      <c r="K4006" s="21">
        <v>46158.770150462966</v>
      </c>
      <c r="L4006" s="21">
        <v>46159.650069444448</v>
      </c>
      <c r="M4006" s="137" t="s">
        <v>347</v>
      </c>
      <c r="N4006" s="137" t="s">
        <v>194</v>
      </c>
      <c r="O4006" s="137" t="s">
        <v>41</v>
      </c>
      <c r="P4006" s="137">
        <v>0</v>
      </c>
      <c r="Q4006" s="137" t="s">
        <v>191</v>
      </c>
      <c r="R4006" s="137" t="s">
        <v>342</v>
      </c>
      <c r="S4006" s="137" t="s">
        <v>181</v>
      </c>
    </row>
    <row r="4007" spans="1:19" s="137" customFormat="1">
      <c r="A4007" s="137" t="s">
        <v>186</v>
      </c>
      <c r="B4007" s="137" t="s">
        <v>120</v>
      </c>
      <c r="C4007" s="137" t="s">
        <v>186</v>
      </c>
      <c r="D4007" s="137" t="s">
        <v>248</v>
      </c>
      <c r="E4007" s="137">
        <v>32699</v>
      </c>
      <c r="F4007" s="137" t="s">
        <v>5</v>
      </c>
      <c r="G4007" s="137" t="s">
        <v>28</v>
      </c>
      <c r="H4007" s="137" t="s">
        <v>368</v>
      </c>
      <c r="I4007" s="137">
        <v>512908871</v>
      </c>
      <c r="J4007" s="137" t="s">
        <v>180</v>
      </c>
      <c r="K4007" s="21">
        <v>46158.770150462966</v>
      </c>
      <c r="L4007" s="21">
        <v>46159.650069444448</v>
      </c>
      <c r="M4007" s="137" t="s">
        <v>347</v>
      </c>
      <c r="N4007" s="137" t="s">
        <v>350</v>
      </c>
      <c r="O4007" s="137" t="s">
        <v>39</v>
      </c>
      <c r="P4007" s="137">
        <v>0</v>
      </c>
      <c r="Q4007" s="137" t="s">
        <v>191</v>
      </c>
      <c r="R4007" s="137" t="s">
        <v>342</v>
      </c>
      <c r="S4007" s="137" t="s">
        <v>181</v>
      </c>
    </row>
    <row r="4008" spans="1:19" s="137" customFormat="1">
      <c r="A4008" s="137" t="s">
        <v>186</v>
      </c>
      <c r="B4008" s="137" t="s">
        <v>120</v>
      </c>
      <c r="C4008" s="137" t="s">
        <v>186</v>
      </c>
      <c r="D4008" s="137" t="s">
        <v>248</v>
      </c>
      <c r="E4008" s="137">
        <v>32699</v>
      </c>
      <c r="F4008" s="137" t="s">
        <v>5</v>
      </c>
      <c r="G4008" s="137" t="s">
        <v>28</v>
      </c>
      <c r="H4008" s="137" t="s">
        <v>368</v>
      </c>
      <c r="I4008" s="137">
        <v>512908871</v>
      </c>
      <c r="J4008" s="137" t="s">
        <v>180</v>
      </c>
      <c r="K4008" s="21">
        <v>46158.770150462966</v>
      </c>
      <c r="L4008" s="21">
        <v>46159.650069444448</v>
      </c>
      <c r="M4008" s="137" t="s">
        <v>347</v>
      </c>
      <c r="N4008" s="137" t="s">
        <v>195</v>
      </c>
      <c r="O4008" s="137" t="s">
        <v>41</v>
      </c>
      <c r="P4008" s="137">
        <v>0</v>
      </c>
      <c r="Q4008" s="137" t="s">
        <v>191</v>
      </c>
      <c r="R4008" s="137" t="s">
        <v>342</v>
      </c>
      <c r="S4008" s="137" t="s">
        <v>181</v>
      </c>
    </row>
    <row r="4009" spans="1:19" s="137" customFormat="1">
      <c r="A4009" s="137" t="s">
        <v>186</v>
      </c>
      <c r="B4009" s="137" t="s">
        <v>120</v>
      </c>
      <c r="C4009" s="137" t="s">
        <v>186</v>
      </c>
      <c r="D4009" s="137" t="s">
        <v>248</v>
      </c>
      <c r="E4009" s="137">
        <v>32699</v>
      </c>
      <c r="F4009" s="137" t="s">
        <v>5</v>
      </c>
      <c r="G4009" s="137" t="s">
        <v>28</v>
      </c>
      <c r="H4009" s="137" t="s">
        <v>368</v>
      </c>
      <c r="I4009" s="137">
        <v>512908871</v>
      </c>
      <c r="J4009" s="137" t="s">
        <v>180</v>
      </c>
      <c r="K4009" s="21">
        <v>46158.770150462966</v>
      </c>
      <c r="L4009" s="21">
        <v>46159.650069444448</v>
      </c>
      <c r="M4009" s="137" t="s">
        <v>347</v>
      </c>
      <c r="N4009" s="137" t="s">
        <v>351</v>
      </c>
      <c r="O4009" s="137" t="s">
        <v>35</v>
      </c>
      <c r="P4009" s="137">
        <v>0</v>
      </c>
      <c r="Q4009" s="137" t="s">
        <v>191</v>
      </c>
      <c r="R4009" s="137" t="s">
        <v>342</v>
      </c>
      <c r="S4009" s="137" t="s">
        <v>181</v>
      </c>
    </row>
    <row r="4010" spans="1:19" s="137" customFormat="1">
      <c r="A4010" s="137" t="s">
        <v>186</v>
      </c>
      <c r="B4010" s="137" t="s">
        <v>120</v>
      </c>
      <c r="C4010" s="137" t="s">
        <v>186</v>
      </c>
      <c r="D4010" s="137" t="s">
        <v>248</v>
      </c>
      <c r="E4010" s="137">
        <v>32699</v>
      </c>
      <c r="F4010" s="137" t="s">
        <v>5</v>
      </c>
      <c r="G4010" s="137" t="s">
        <v>28</v>
      </c>
      <c r="H4010" s="137" t="s">
        <v>368</v>
      </c>
      <c r="I4010" s="137">
        <v>512908871</v>
      </c>
      <c r="J4010" s="137" t="s">
        <v>180</v>
      </c>
      <c r="K4010" s="21">
        <v>46158.770150462966</v>
      </c>
      <c r="L4010" s="21">
        <v>46159.650069444448</v>
      </c>
      <c r="M4010" s="137" t="s">
        <v>347</v>
      </c>
      <c r="N4010" s="137" t="s">
        <v>196</v>
      </c>
      <c r="O4010" s="137" t="s">
        <v>41</v>
      </c>
      <c r="P4010" s="137">
        <v>0</v>
      </c>
      <c r="Q4010" s="137" t="s">
        <v>191</v>
      </c>
      <c r="R4010" s="137" t="s">
        <v>342</v>
      </c>
      <c r="S4010" s="137" t="s">
        <v>181</v>
      </c>
    </row>
    <row r="4011" spans="1:19" s="137" customFormat="1">
      <c r="A4011" s="137" t="s">
        <v>186</v>
      </c>
      <c r="B4011" s="137" t="s">
        <v>120</v>
      </c>
      <c r="C4011" s="137" t="s">
        <v>186</v>
      </c>
      <c r="D4011" s="137" t="s">
        <v>248</v>
      </c>
      <c r="E4011" s="137">
        <v>32699</v>
      </c>
      <c r="F4011" s="137" t="s">
        <v>5</v>
      </c>
      <c r="G4011" s="137" t="s">
        <v>28</v>
      </c>
      <c r="H4011" s="137" t="s">
        <v>368</v>
      </c>
      <c r="I4011" s="137">
        <v>512908871</v>
      </c>
      <c r="J4011" s="137" t="s">
        <v>180</v>
      </c>
      <c r="K4011" s="21">
        <v>46158.770150462966</v>
      </c>
      <c r="L4011" s="21">
        <v>46159.650069444448</v>
      </c>
      <c r="M4011" s="137" t="s">
        <v>352</v>
      </c>
      <c r="N4011" s="137" t="s">
        <v>352</v>
      </c>
      <c r="O4011" s="137" t="s">
        <v>35</v>
      </c>
      <c r="P4011" s="137">
        <v>0</v>
      </c>
      <c r="Q4011" s="137" t="s">
        <v>191</v>
      </c>
      <c r="R4011" s="137" t="s">
        <v>342</v>
      </c>
      <c r="S4011" s="137" t="s">
        <v>181</v>
      </c>
    </row>
    <row r="4012" spans="1:19" s="137" customFormat="1">
      <c r="A4012" s="137" t="s">
        <v>186</v>
      </c>
      <c r="B4012" s="137" t="s">
        <v>120</v>
      </c>
      <c r="C4012" s="137" t="s">
        <v>186</v>
      </c>
      <c r="D4012" s="137" t="s">
        <v>248</v>
      </c>
      <c r="E4012" s="137">
        <v>32699</v>
      </c>
      <c r="F4012" s="137" t="s">
        <v>5</v>
      </c>
      <c r="G4012" s="137" t="s">
        <v>28</v>
      </c>
      <c r="H4012" s="137" t="s">
        <v>368</v>
      </c>
      <c r="I4012" s="137">
        <v>512908871</v>
      </c>
      <c r="J4012" s="137" t="s">
        <v>180</v>
      </c>
      <c r="K4012" s="21">
        <v>46158.770150462966</v>
      </c>
      <c r="L4012" s="21">
        <v>46159.650069444448</v>
      </c>
      <c r="M4012" s="137" t="s">
        <v>353</v>
      </c>
      <c r="N4012" s="137" t="s">
        <v>197</v>
      </c>
      <c r="O4012" s="137" t="s">
        <v>41</v>
      </c>
      <c r="P4012" s="137">
        <v>0</v>
      </c>
      <c r="Q4012" s="137" t="s">
        <v>67</v>
      </c>
      <c r="R4012" s="137" t="s">
        <v>225</v>
      </c>
      <c r="S4012" s="137" t="s">
        <v>438</v>
      </c>
    </row>
    <row r="4013" spans="1:19" s="137" customFormat="1">
      <c r="A4013" s="137" t="s">
        <v>186</v>
      </c>
      <c r="B4013" s="137" t="s">
        <v>120</v>
      </c>
      <c r="C4013" s="137" t="s">
        <v>186</v>
      </c>
      <c r="D4013" s="137" t="s">
        <v>248</v>
      </c>
      <c r="E4013" s="137">
        <v>32699</v>
      </c>
      <c r="F4013" s="137" t="s">
        <v>5</v>
      </c>
      <c r="G4013" s="137" t="s">
        <v>28</v>
      </c>
      <c r="H4013" s="137" t="s">
        <v>368</v>
      </c>
      <c r="I4013" s="137">
        <v>512908871</v>
      </c>
      <c r="J4013" s="137" t="s">
        <v>180</v>
      </c>
      <c r="K4013" s="21">
        <v>46158.770150462966</v>
      </c>
      <c r="L4013" s="21">
        <v>46159.650069444448</v>
      </c>
      <c r="M4013" s="137" t="s">
        <v>353</v>
      </c>
      <c r="N4013" s="137" t="s">
        <v>330</v>
      </c>
      <c r="O4013" s="137" t="s">
        <v>41</v>
      </c>
      <c r="P4013" s="137">
        <v>0</v>
      </c>
      <c r="Q4013" s="137" t="s">
        <v>191</v>
      </c>
      <c r="R4013" s="137" t="s">
        <v>342</v>
      </c>
      <c r="S4013" s="137" t="s">
        <v>181</v>
      </c>
    </row>
    <row r="4014" spans="1:19" s="137" customFormat="1">
      <c r="A4014" s="137" t="s">
        <v>186</v>
      </c>
      <c r="B4014" s="137" t="s">
        <v>120</v>
      </c>
      <c r="C4014" s="137" t="s">
        <v>186</v>
      </c>
      <c r="D4014" s="137" t="s">
        <v>248</v>
      </c>
      <c r="E4014" s="137">
        <v>32699</v>
      </c>
      <c r="F4014" s="137" t="s">
        <v>5</v>
      </c>
      <c r="G4014" s="137" t="s">
        <v>28</v>
      </c>
      <c r="H4014" s="137" t="s">
        <v>368</v>
      </c>
      <c r="I4014" s="137">
        <v>512908871</v>
      </c>
      <c r="J4014" s="137" t="s">
        <v>180</v>
      </c>
      <c r="K4014" s="21">
        <v>46158.770150462966</v>
      </c>
      <c r="L4014" s="21">
        <v>46159.650069444448</v>
      </c>
      <c r="M4014" s="137" t="s">
        <v>353</v>
      </c>
      <c r="N4014" s="137" t="s">
        <v>354</v>
      </c>
      <c r="O4014" s="137" t="s">
        <v>39</v>
      </c>
      <c r="P4014" s="137">
        <v>0</v>
      </c>
      <c r="Q4014" s="137" t="s">
        <v>191</v>
      </c>
      <c r="R4014" s="137" t="s">
        <v>342</v>
      </c>
      <c r="S4014" s="137" t="s">
        <v>181</v>
      </c>
    </row>
    <row r="4015" spans="1:19" s="137" customFormat="1">
      <c r="A4015" s="137" t="s">
        <v>186</v>
      </c>
      <c r="B4015" s="137" t="s">
        <v>120</v>
      </c>
      <c r="C4015" s="137" t="s">
        <v>186</v>
      </c>
      <c r="D4015" s="137" t="s">
        <v>248</v>
      </c>
      <c r="E4015" s="137">
        <v>32699</v>
      </c>
      <c r="F4015" s="137" t="s">
        <v>5</v>
      </c>
      <c r="G4015" s="137" t="s">
        <v>28</v>
      </c>
      <c r="H4015" s="137" t="s">
        <v>368</v>
      </c>
      <c r="I4015" s="137">
        <v>512908871</v>
      </c>
      <c r="J4015" s="137" t="s">
        <v>180</v>
      </c>
      <c r="K4015" s="21">
        <v>46158.770150462966</v>
      </c>
      <c r="L4015" s="21">
        <v>46159.650069444448</v>
      </c>
      <c r="M4015" s="137" t="s">
        <v>353</v>
      </c>
      <c r="N4015" s="137" t="s">
        <v>355</v>
      </c>
      <c r="O4015" s="137" t="s">
        <v>35</v>
      </c>
      <c r="P4015" s="137">
        <v>0</v>
      </c>
      <c r="Q4015" s="137" t="s">
        <v>191</v>
      </c>
      <c r="R4015" s="137" t="s">
        <v>342</v>
      </c>
      <c r="S4015" s="137" t="s">
        <v>181</v>
      </c>
    </row>
    <row r="4016" spans="1:19" s="137" customFormat="1">
      <c r="A4016" s="137" t="s">
        <v>186</v>
      </c>
      <c r="B4016" s="137" t="s">
        <v>120</v>
      </c>
      <c r="C4016" s="137" t="s">
        <v>186</v>
      </c>
      <c r="D4016" s="137" t="s">
        <v>248</v>
      </c>
      <c r="E4016" s="137">
        <v>32699</v>
      </c>
      <c r="F4016" s="137" t="s">
        <v>5</v>
      </c>
      <c r="G4016" s="137" t="s">
        <v>28</v>
      </c>
      <c r="H4016" s="137" t="s">
        <v>368</v>
      </c>
      <c r="I4016" s="137">
        <v>512908871</v>
      </c>
      <c r="J4016" s="137" t="s">
        <v>180</v>
      </c>
      <c r="K4016" s="21">
        <v>46158.770150462966</v>
      </c>
      <c r="L4016" s="21">
        <v>46159.650069444448</v>
      </c>
      <c r="M4016" s="137" t="s">
        <v>353</v>
      </c>
      <c r="N4016" s="137" t="s">
        <v>356</v>
      </c>
      <c r="O4016" s="137" t="s">
        <v>39</v>
      </c>
      <c r="P4016" s="137">
        <v>0</v>
      </c>
      <c r="Q4016" s="137" t="s">
        <v>191</v>
      </c>
      <c r="R4016" s="137" t="s">
        <v>342</v>
      </c>
      <c r="S4016" s="137" t="s">
        <v>181</v>
      </c>
    </row>
    <row r="4017" spans="1:19" s="137" customFormat="1">
      <c r="A4017" s="137" t="s">
        <v>186</v>
      </c>
      <c r="B4017" s="137" t="s">
        <v>120</v>
      </c>
      <c r="C4017" s="137" t="s">
        <v>186</v>
      </c>
      <c r="D4017" s="137" t="s">
        <v>248</v>
      </c>
      <c r="E4017" s="137">
        <v>32699</v>
      </c>
      <c r="F4017" s="137" t="s">
        <v>5</v>
      </c>
      <c r="G4017" s="137" t="s">
        <v>28</v>
      </c>
      <c r="H4017" s="137" t="s">
        <v>368</v>
      </c>
      <c r="I4017" s="137">
        <v>512908871</v>
      </c>
      <c r="J4017" s="137" t="s">
        <v>180</v>
      </c>
      <c r="K4017" s="21">
        <v>46158.770150462966</v>
      </c>
      <c r="L4017" s="21">
        <v>46159.650069444448</v>
      </c>
      <c r="M4017" s="137" t="s">
        <v>353</v>
      </c>
      <c r="N4017" s="137" t="s">
        <v>357</v>
      </c>
      <c r="O4017" s="137" t="s">
        <v>39</v>
      </c>
      <c r="P4017" s="137">
        <v>0</v>
      </c>
      <c r="Q4017" s="137" t="s">
        <v>191</v>
      </c>
      <c r="R4017" s="137" t="s">
        <v>342</v>
      </c>
      <c r="S4017" s="137" t="s">
        <v>181</v>
      </c>
    </row>
    <row r="4018" spans="1:19" s="137" customFormat="1">
      <c r="A4018" s="137" t="s">
        <v>186</v>
      </c>
      <c r="B4018" s="137" t="s">
        <v>120</v>
      </c>
      <c r="C4018" s="137" t="s">
        <v>186</v>
      </c>
      <c r="D4018" s="137" t="s">
        <v>248</v>
      </c>
      <c r="E4018" s="137">
        <v>32699</v>
      </c>
      <c r="F4018" s="137" t="s">
        <v>5</v>
      </c>
      <c r="G4018" s="137" t="s">
        <v>28</v>
      </c>
      <c r="H4018" s="137" t="s">
        <v>368</v>
      </c>
      <c r="I4018" s="137">
        <v>512908871</v>
      </c>
      <c r="J4018" s="137" t="s">
        <v>180</v>
      </c>
      <c r="K4018" s="21">
        <v>46158.770150462966</v>
      </c>
      <c r="L4018" s="21">
        <v>46159.650069444448</v>
      </c>
      <c r="M4018" s="137" t="s">
        <v>358</v>
      </c>
      <c r="N4018" s="137" t="s">
        <v>359</v>
      </c>
      <c r="O4018" s="137" t="s">
        <v>39</v>
      </c>
      <c r="P4018" s="137">
        <v>0</v>
      </c>
      <c r="Q4018" s="137" t="s">
        <v>191</v>
      </c>
      <c r="R4018" s="137" t="s">
        <v>342</v>
      </c>
      <c r="S4018" s="137" t="s">
        <v>181</v>
      </c>
    </row>
    <row r="4019" spans="1:19" s="137" customFormat="1">
      <c r="A4019" s="137" t="s">
        <v>186</v>
      </c>
      <c r="B4019" s="137" t="s">
        <v>120</v>
      </c>
      <c r="C4019" s="137" t="s">
        <v>186</v>
      </c>
      <c r="D4019" s="137" t="s">
        <v>248</v>
      </c>
      <c r="E4019" s="137">
        <v>32699</v>
      </c>
      <c r="F4019" s="137" t="s">
        <v>5</v>
      </c>
      <c r="G4019" s="137" t="s">
        <v>28</v>
      </c>
      <c r="H4019" s="137" t="s">
        <v>368</v>
      </c>
      <c r="I4019" s="137">
        <v>512908871</v>
      </c>
      <c r="J4019" s="137" t="s">
        <v>180</v>
      </c>
      <c r="K4019" s="21">
        <v>46158.770150462966</v>
      </c>
      <c r="L4019" s="21">
        <v>46159.650069444448</v>
      </c>
      <c r="M4019" s="137" t="s">
        <v>358</v>
      </c>
      <c r="N4019" s="137" t="s">
        <v>360</v>
      </c>
      <c r="O4019" s="137" t="s">
        <v>35</v>
      </c>
      <c r="P4019" s="137">
        <v>0</v>
      </c>
      <c r="Q4019" s="137" t="s">
        <v>191</v>
      </c>
      <c r="R4019" s="137" t="s">
        <v>342</v>
      </c>
      <c r="S4019" s="137" t="s">
        <v>181</v>
      </c>
    </row>
    <row r="4020" spans="1:19" s="137" customFormat="1">
      <c r="A4020" s="137" t="s">
        <v>186</v>
      </c>
      <c r="B4020" s="137" t="s">
        <v>120</v>
      </c>
      <c r="C4020" s="137" t="s">
        <v>186</v>
      </c>
      <c r="D4020" s="137" t="s">
        <v>248</v>
      </c>
      <c r="E4020" s="137">
        <v>32699</v>
      </c>
      <c r="F4020" s="137" t="s">
        <v>5</v>
      </c>
      <c r="G4020" s="137" t="s">
        <v>28</v>
      </c>
      <c r="H4020" s="137" t="s">
        <v>368</v>
      </c>
      <c r="I4020" s="137">
        <v>512908871</v>
      </c>
      <c r="J4020" s="137" t="s">
        <v>180</v>
      </c>
      <c r="K4020" s="21">
        <v>46158.770150462966</v>
      </c>
      <c r="L4020" s="21">
        <v>46159.650069444448</v>
      </c>
      <c r="M4020" s="137" t="s">
        <v>358</v>
      </c>
      <c r="N4020" s="137" t="s">
        <v>361</v>
      </c>
      <c r="O4020" s="137" t="s">
        <v>41</v>
      </c>
      <c r="P4020" s="137">
        <v>0</v>
      </c>
      <c r="Q4020" s="137" t="s">
        <v>191</v>
      </c>
      <c r="R4020" s="137" t="s">
        <v>342</v>
      </c>
      <c r="S4020" s="137" t="s">
        <v>181</v>
      </c>
    </row>
    <row r="4021" spans="1:19" s="137" customFormat="1">
      <c r="A4021" s="137" t="s">
        <v>186</v>
      </c>
      <c r="B4021" s="137" t="s">
        <v>120</v>
      </c>
      <c r="C4021" s="137" t="s">
        <v>186</v>
      </c>
      <c r="D4021" s="137" t="s">
        <v>248</v>
      </c>
      <c r="E4021" s="137">
        <v>32699</v>
      </c>
      <c r="F4021" s="137" t="s">
        <v>5</v>
      </c>
      <c r="G4021" s="137" t="s">
        <v>28</v>
      </c>
      <c r="H4021" s="137" t="s">
        <v>368</v>
      </c>
      <c r="I4021" s="137">
        <v>512908871</v>
      </c>
      <c r="J4021" s="137" t="s">
        <v>180</v>
      </c>
      <c r="K4021" s="21">
        <v>46158.770150462966</v>
      </c>
      <c r="L4021" s="21">
        <v>46159.650069444448</v>
      </c>
      <c r="M4021" s="137" t="s">
        <v>362</v>
      </c>
      <c r="N4021" s="137" t="s">
        <v>363</v>
      </c>
      <c r="O4021" s="137" t="s">
        <v>37</v>
      </c>
      <c r="P4021" s="137">
        <v>0</v>
      </c>
      <c r="Q4021" s="137" t="s">
        <v>191</v>
      </c>
      <c r="R4021" s="137" t="s">
        <v>342</v>
      </c>
      <c r="S4021" s="137" t="s">
        <v>181</v>
      </c>
    </row>
    <row r="4022" spans="1:19" s="137" customFormat="1">
      <c r="A4022" s="137" t="s">
        <v>186</v>
      </c>
      <c r="B4022" s="137" t="s">
        <v>120</v>
      </c>
      <c r="C4022" s="137" t="s">
        <v>186</v>
      </c>
      <c r="D4022" s="137" t="s">
        <v>248</v>
      </c>
      <c r="E4022" s="137">
        <v>32699</v>
      </c>
      <c r="F4022" s="137" t="s">
        <v>5</v>
      </c>
      <c r="G4022" s="137" t="s">
        <v>28</v>
      </c>
      <c r="H4022" s="137" t="s">
        <v>368</v>
      </c>
      <c r="I4022" s="137">
        <v>512908871</v>
      </c>
      <c r="J4022" s="137" t="s">
        <v>180</v>
      </c>
      <c r="K4022" s="21">
        <v>46158.770150462966</v>
      </c>
      <c r="L4022" s="21">
        <v>46159.650069444448</v>
      </c>
      <c r="M4022" s="137" t="s">
        <v>364</v>
      </c>
      <c r="N4022" s="137" t="s">
        <v>365</v>
      </c>
      <c r="O4022" s="137" t="s">
        <v>35</v>
      </c>
      <c r="P4022" s="137">
        <v>0</v>
      </c>
      <c r="Q4022" s="137" t="s">
        <v>191</v>
      </c>
      <c r="R4022" s="137" t="s">
        <v>342</v>
      </c>
      <c r="S4022" s="137" t="s">
        <v>181</v>
      </c>
    </row>
    <row r="4023" spans="1:19" s="137" customFormat="1">
      <c r="A4023" s="137" t="s">
        <v>186</v>
      </c>
      <c r="B4023" s="137" t="s">
        <v>120</v>
      </c>
      <c r="C4023" s="137" t="s">
        <v>186</v>
      </c>
      <c r="D4023" s="137" t="s">
        <v>248</v>
      </c>
      <c r="E4023" s="137">
        <v>32699</v>
      </c>
      <c r="F4023" s="137" t="s">
        <v>5</v>
      </c>
      <c r="G4023" s="137" t="s">
        <v>28</v>
      </c>
      <c r="H4023" s="137" t="s">
        <v>368</v>
      </c>
      <c r="I4023" s="137">
        <v>512908871</v>
      </c>
      <c r="J4023" s="137" t="s">
        <v>180</v>
      </c>
      <c r="K4023" s="21">
        <v>46158.770150462966</v>
      </c>
      <c r="L4023" s="21">
        <v>46159.650069444448</v>
      </c>
      <c r="M4023" s="137" t="s">
        <v>364</v>
      </c>
      <c r="N4023" s="137" t="s">
        <v>366</v>
      </c>
      <c r="O4023" s="137" t="s">
        <v>35</v>
      </c>
      <c r="P4023" s="137">
        <v>0</v>
      </c>
      <c r="Q4023" s="137" t="s">
        <v>191</v>
      </c>
      <c r="R4023" s="137" t="s">
        <v>342</v>
      </c>
      <c r="S4023" s="137" t="s">
        <v>181</v>
      </c>
    </row>
    <row r="4024" spans="1:19" s="137" customFormat="1">
      <c r="A4024" s="137" t="s">
        <v>186</v>
      </c>
      <c r="B4024" s="137" t="s">
        <v>120</v>
      </c>
      <c r="C4024" s="137" t="s">
        <v>186</v>
      </c>
      <c r="D4024" s="137" t="s">
        <v>248</v>
      </c>
      <c r="E4024" s="137">
        <v>32699</v>
      </c>
      <c r="F4024" s="137" t="s">
        <v>5</v>
      </c>
      <c r="G4024" s="137" t="s">
        <v>28</v>
      </c>
      <c r="H4024" s="137" t="s">
        <v>368</v>
      </c>
      <c r="I4024" s="137">
        <v>512908871</v>
      </c>
      <c r="J4024" s="137" t="s">
        <v>180</v>
      </c>
      <c r="K4024" s="21">
        <v>46158.770150462966</v>
      </c>
      <c r="L4024" s="21">
        <v>46159.650069444448</v>
      </c>
      <c r="M4024" s="137" t="s">
        <v>364</v>
      </c>
      <c r="N4024" s="137" t="s">
        <v>367</v>
      </c>
      <c r="O4024" s="137" t="s">
        <v>41</v>
      </c>
      <c r="P4024" s="137">
        <v>0</v>
      </c>
      <c r="Q4024" s="137" t="s">
        <v>191</v>
      </c>
      <c r="R4024" s="137" t="s">
        <v>342</v>
      </c>
      <c r="S4024" s="137" t="s">
        <v>181</v>
      </c>
    </row>
    <row r="4025" spans="1:19" s="137" customFormat="1">
      <c r="A4025" s="137" t="s">
        <v>186</v>
      </c>
      <c r="B4025" s="137" t="s">
        <v>120</v>
      </c>
      <c r="C4025" s="137" t="s">
        <v>186</v>
      </c>
      <c r="D4025" s="137" t="s">
        <v>311</v>
      </c>
      <c r="E4025" s="137">
        <v>33279</v>
      </c>
      <c r="F4025" s="137" t="s">
        <v>5</v>
      </c>
      <c r="G4025" s="137" t="s">
        <v>28</v>
      </c>
      <c r="H4025" s="137" t="s">
        <v>368</v>
      </c>
      <c r="I4025" s="137">
        <v>512885474</v>
      </c>
      <c r="J4025" s="137" t="s">
        <v>180</v>
      </c>
      <c r="K4025" s="21">
        <v>46158.615925925929</v>
      </c>
      <c r="L4025" s="21">
        <v>46159.776030092595</v>
      </c>
      <c r="M4025" s="137" t="s">
        <v>287</v>
      </c>
      <c r="N4025" s="137" t="s">
        <v>287</v>
      </c>
      <c r="O4025" s="137" t="s">
        <v>35</v>
      </c>
      <c r="P4025" s="137">
        <v>0</v>
      </c>
      <c r="Q4025" s="137" t="s">
        <v>191</v>
      </c>
      <c r="R4025" s="137" t="s">
        <v>342</v>
      </c>
      <c r="S4025" s="137" t="s">
        <v>181</v>
      </c>
    </row>
    <row r="4026" spans="1:19" s="137" customFormat="1">
      <c r="A4026" s="137" t="s">
        <v>186</v>
      </c>
      <c r="B4026" s="137" t="s">
        <v>120</v>
      </c>
      <c r="C4026" s="137" t="s">
        <v>186</v>
      </c>
      <c r="D4026" s="137" t="s">
        <v>311</v>
      </c>
      <c r="E4026" s="137">
        <v>33279</v>
      </c>
      <c r="F4026" s="137" t="s">
        <v>5</v>
      </c>
      <c r="G4026" s="137" t="s">
        <v>28</v>
      </c>
      <c r="H4026" s="137" t="s">
        <v>368</v>
      </c>
      <c r="I4026" s="137">
        <v>512885474</v>
      </c>
      <c r="J4026" s="137" t="s">
        <v>180</v>
      </c>
      <c r="K4026" s="21">
        <v>46158.615925925929</v>
      </c>
      <c r="L4026" s="21">
        <v>46159.776030092595</v>
      </c>
      <c r="M4026" s="137" t="s">
        <v>343</v>
      </c>
      <c r="N4026" s="137" t="s">
        <v>288</v>
      </c>
      <c r="O4026" s="137" t="s">
        <v>39</v>
      </c>
      <c r="P4026" s="137">
        <v>0</v>
      </c>
      <c r="Q4026" s="137" t="s">
        <v>191</v>
      </c>
      <c r="R4026" s="137" t="s">
        <v>342</v>
      </c>
      <c r="S4026" s="137" t="s">
        <v>181</v>
      </c>
    </row>
    <row r="4027" spans="1:19" s="137" customFormat="1">
      <c r="A4027" s="137" t="s">
        <v>186</v>
      </c>
      <c r="B4027" s="137" t="s">
        <v>120</v>
      </c>
      <c r="C4027" s="137" t="s">
        <v>186</v>
      </c>
      <c r="D4027" s="137" t="s">
        <v>311</v>
      </c>
      <c r="E4027" s="137">
        <v>33279</v>
      </c>
      <c r="F4027" s="137" t="s">
        <v>5</v>
      </c>
      <c r="G4027" s="137" t="s">
        <v>28</v>
      </c>
      <c r="H4027" s="137" t="s">
        <v>368</v>
      </c>
      <c r="I4027" s="137">
        <v>512885474</v>
      </c>
      <c r="J4027" s="137" t="s">
        <v>180</v>
      </c>
      <c r="K4027" s="21">
        <v>46158.615925925929</v>
      </c>
      <c r="L4027" s="21">
        <v>46159.776030092595</v>
      </c>
      <c r="M4027" s="137" t="s">
        <v>343</v>
      </c>
      <c r="N4027" s="137" t="s">
        <v>193</v>
      </c>
      <c r="O4027" s="137" t="s">
        <v>35</v>
      </c>
      <c r="P4027" s="137">
        <v>0</v>
      </c>
      <c r="Q4027" s="137" t="s">
        <v>191</v>
      </c>
      <c r="R4027" s="137" t="s">
        <v>342</v>
      </c>
      <c r="S4027" s="137" t="s">
        <v>181</v>
      </c>
    </row>
    <row r="4028" spans="1:19" s="137" customFormat="1">
      <c r="A4028" s="137" t="s">
        <v>186</v>
      </c>
      <c r="B4028" s="137" t="s">
        <v>120</v>
      </c>
      <c r="C4028" s="137" t="s">
        <v>186</v>
      </c>
      <c r="D4028" s="137" t="s">
        <v>311</v>
      </c>
      <c r="E4028" s="137">
        <v>33279</v>
      </c>
      <c r="F4028" s="137" t="s">
        <v>5</v>
      </c>
      <c r="G4028" s="137" t="s">
        <v>28</v>
      </c>
      <c r="H4028" s="137" t="s">
        <v>368</v>
      </c>
      <c r="I4028" s="137">
        <v>512885474</v>
      </c>
      <c r="J4028" s="137" t="s">
        <v>180</v>
      </c>
      <c r="K4028" s="21">
        <v>46158.615925925929</v>
      </c>
      <c r="L4028" s="21">
        <v>46159.776030092595</v>
      </c>
      <c r="M4028" s="137" t="s">
        <v>344</v>
      </c>
      <c r="N4028" s="137" t="s">
        <v>345</v>
      </c>
      <c r="O4028" s="137" t="s">
        <v>39</v>
      </c>
      <c r="P4028" s="137">
        <v>0</v>
      </c>
      <c r="Q4028" s="137" t="s">
        <v>191</v>
      </c>
      <c r="R4028" s="137" t="s">
        <v>342</v>
      </c>
      <c r="S4028" s="137" t="s">
        <v>181</v>
      </c>
    </row>
    <row r="4029" spans="1:19" s="137" customFormat="1">
      <c r="A4029" s="137" t="s">
        <v>186</v>
      </c>
      <c r="B4029" s="137" t="s">
        <v>120</v>
      </c>
      <c r="C4029" s="137" t="s">
        <v>186</v>
      </c>
      <c r="D4029" s="137" t="s">
        <v>311</v>
      </c>
      <c r="E4029" s="137">
        <v>33279</v>
      </c>
      <c r="F4029" s="137" t="s">
        <v>5</v>
      </c>
      <c r="G4029" s="137" t="s">
        <v>28</v>
      </c>
      <c r="H4029" s="137" t="s">
        <v>368</v>
      </c>
      <c r="I4029" s="137">
        <v>512885474</v>
      </c>
      <c r="J4029" s="137" t="s">
        <v>180</v>
      </c>
      <c r="K4029" s="21">
        <v>46158.615925925929</v>
      </c>
      <c r="L4029" s="21">
        <v>46159.776030092595</v>
      </c>
      <c r="M4029" s="137" t="s">
        <v>344</v>
      </c>
      <c r="N4029" s="137" t="s">
        <v>346</v>
      </c>
      <c r="O4029" s="137" t="s">
        <v>39</v>
      </c>
      <c r="P4029" s="137">
        <v>0</v>
      </c>
      <c r="Q4029" s="137" t="s">
        <v>191</v>
      </c>
      <c r="R4029" s="137" t="s">
        <v>342</v>
      </c>
      <c r="S4029" s="137" t="s">
        <v>181</v>
      </c>
    </row>
    <row r="4030" spans="1:19" s="137" customFormat="1">
      <c r="A4030" s="137" t="s">
        <v>186</v>
      </c>
      <c r="B4030" s="137" t="s">
        <v>120</v>
      </c>
      <c r="C4030" s="137" t="s">
        <v>186</v>
      </c>
      <c r="D4030" s="137" t="s">
        <v>311</v>
      </c>
      <c r="E4030" s="137">
        <v>33279</v>
      </c>
      <c r="F4030" s="137" t="s">
        <v>5</v>
      </c>
      <c r="G4030" s="137" t="s">
        <v>28</v>
      </c>
      <c r="H4030" s="137" t="s">
        <v>368</v>
      </c>
      <c r="I4030" s="137">
        <v>512885474</v>
      </c>
      <c r="J4030" s="137" t="s">
        <v>180</v>
      </c>
      <c r="K4030" s="21">
        <v>46158.615925925929</v>
      </c>
      <c r="L4030" s="21">
        <v>46159.776030092595</v>
      </c>
      <c r="M4030" s="137" t="s">
        <v>347</v>
      </c>
      <c r="N4030" s="137" t="s">
        <v>348</v>
      </c>
      <c r="O4030" s="137" t="s">
        <v>41</v>
      </c>
      <c r="P4030" s="137">
        <v>0</v>
      </c>
      <c r="Q4030" s="137" t="s">
        <v>191</v>
      </c>
      <c r="R4030" s="137" t="s">
        <v>342</v>
      </c>
      <c r="S4030" s="137" t="s">
        <v>181</v>
      </c>
    </row>
    <row r="4031" spans="1:19" s="137" customFormat="1">
      <c r="A4031" s="137" t="s">
        <v>186</v>
      </c>
      <c r="B4031" s="137" t="s">
        <v>120</v>
      </c>
      <c r="C4031" s="137" t="s">
        <v>186</v>
      </c>
      <c r="D4031" s="137" t="s">
        <v>311</v>
      </c>
      <c r="E4031" s="137">
        <v>33279</v>
      </c>
      <c r="F4031" s="137" t="s">
        <v>5</v>
      </c>
      <c r="G4031" s="137" t="s">
        <v>28</v>
      </c>
      <c r="H4031" s="137" t="s">
        <v>368</v>
      </c>
      <c r="I4031" s="137">
        <v>512885474</v>
      </c>
      <c r="J4031" s="137" t="s">
        <v>180</v>
      </c>
      <c r="K4031" s="21">
        <v>46158.615925925929</v>
      </c>
      <c r="L4031" s="21">
        <v>46159.776030092595</v>
      </c>
      <c r="M4031" s="137" t="s">
        <v>347</v>
      </c>
      <c r="N4031" s="137" t="s">
        <v>349</v>
      </c>
      <c r="O4031" s="137" t="s">
        <v>39</v>
      </c>
      <c r="P4031" s="137">
        <v>0</v>
      </c>
      <c r="Q4031" s="137" t="s">
        <v>191</v>
      </c>
      <c r="R4031" s="137" t="s">
        <v>342</v>
      </c>
      <c r="S4031" s="137" t="s">
        <v>181</v>
      </c>
    </row>
    <row r="4032" spans="1:19" s="137" customFormat="1">
      <c r="A4032" s="137" t="s">
        <v>186</v>
      </c>
      <c r="B4032" s="137" t="s">
        <v>120</v>
      </c>
      <c r="C4032" s="137" t="s">
        <v>186</v>
      </c>
      <c r="D4032" s="137" t="s">
        <v>311</v>
      </c>
      <c r="E4032" s="137">
        <v>33279</v>
      </c>
      <c r="F4032" s="137" t="s">
        <v>5</v>
      </c>
      <c r="G4032" s="137" t="s">
        <v>28</v>
      </c>
      <c r="H4032" s="137" t="s">
        <v>368</v>
      </c>
      <c r="I4032" s="137">
        <v>512885474</v>
      </c>
      <c r="J4032" s="137" t="s">
        <v>180</v>
      </c>
      <c r="K4032" s="21">
        <v>46158.615925925929</v>
      </c>
      <c r="L4032" s="21">
        <v>46159.776030092595</v>
      </c>
      <c r="M4032" s="137" t="s">
        <v>347</v>
      </c>
      <c r="N4032" s="137" t="s">
        <v>329</v>
      </c>
      <c r="O4032" s="137" t="s">
        <v>35</v>
      </c>
      <c r="P4032" s="137">
        <v>0</v>
      </c>
      <c r="Q4032" s="137" t="s">
        <v>191</v>
      </c>
      <c r="R4032" s="137" t="s">
        <v>342</v>
      </c>
      <c r="S4032" s="137" t="s">
        <v>181</v>
      </c>
    </row>
    <row r="4033" spans="1:19" s="137" customFormat="1">
      <c r="A4033" s="137" t="s">
        <v>186</v>
      </c>
      <c r="B4033" s="137" t="s">
        <v>120</v>
      </c>
      <c r="C4033" s="137" t="s">
        <v>186</v>
      </c>
      <c r="D4033" s="137" t="s">
        <v>311</v>
      </c>
      <c r="E4033" s="137">
        <v>33279</v>
      </c>
      <c r="F4033" s="137" t="s">
        <v>5</v>
      </c>
      <c r="G4033" s="137" t="s">
        <v>28</v>
      </c>
      <c r="H4033" s="137" t="s">
        <v>368</v>
      </c>
      <c r="I4033" s="137">
        <v>512885474</v>
      </c>
      <c r="J4033" s="137" t="s">
        <v>180</v>
      </c>
      <c r="K4033" s="21">
        <v>46158.615925925929</v>
      </c>
      <c r="L4033" s="21">
        <v>46159.776030092595</v>
      </c>
      <c r="M4033" s="137" t="s">
        <v>347</v>
      </c>
      <c r="N4033" s="137" t="s">
        <v>194</v>
      </c>
      <c r="O4033" s="137" t="s">
        <v>41</v>
      </c>
      <c r="P4033" s="137">
        <v>0</v>
      </c>
      <c r="Q4033" s="137" t="s">
        <v>191</v>
      </c>
      <c r="R4033" s="137" t="s">
        <v>342</v>
      </c>
      <c r="S4033" s="137" t="s">
        <v>181</v>
      </c>
    </row>
    <row r="4034" spans="1:19" s="137" customFormat="1">
      <c r="A4034" s="137" t="s">
        <v>186</v>
      </c>
      <c r="B4034" s="137" t="s">
        <v>120</v>
      </c>
      <c r="C4034" s="137" t="s">
        <v>186</v>
      </c>
      <c r="D4034" s="137" t="s">
        <v>311</v>
      </c>
      <c r="E4034" s="137">
        <v>33279</v>
      </c>
      <c r="F4034" s="137" t="s">
        <v>5</v>
      </c>
      <c r="G4034" s="137" t="s">
        <v>28</v>
      </c>
      <c r="H4034" s="137" t="s">
        <v>368</v>
      </c>
      <c r="I4034" s="137">
        <v>512885474</v>
      </c>
      <c r="J4034" s="137" t="s">
        <v>180</v>
      </c>
      <c r="K4034" s="21">
        <v>46158.615925925929</v>
      </c>
      <c r="L4034" s="21">
        <v>46159.776030092595</v>
      </c>
      <c r="M4034" s="137" t="s">
        <v>347</v>
      </c>
      <c r="N4034" s="137" t="s">
        <v>350</v>
      </c>
      <c r="O4034" s="137" t="s">
        <v>39</v>
      </c>
      <c r="P4034" s="137">
        <v>0</v>
      </c>
      <c r="Q4034" s="137" t="s">
        <v>191</v>
      </c>
      <c r="R4034" s="137" t="s">
        <v>342</v>
      </c>
      <c r="S4034" s="137" t="s">
        <v>181</v>
      </c>
    </row>
    <row r="4035" spans="1:19" s="137" customFormat="1">
      <c r="A4035" s="137" t="s">
        <v>186</v>
      </c>
      <c r="B4035" s="137" t="s">
        <v>120</v>
      </c>
      <c r="C4035" s="137" t="s">
        <v>186</v>
      </c>
      <c r="D4035" s="137" t="s">
        <v>311</v>
      </c>
      <c r="E4035" s="137">
        <v>33279</v>
      </c>
      <c r="F4035" s="137" t="s">
        <v>5</v>
      </c>
      <c r="G4035" s="137" t="s">
        <v>28</v>
      </c>
      <c r="H4035" s="137" t="s">
        <v>368</v>
      </c>
      <c r="I4035" s="137">
        <v>512885474</v>
      </c>
      <c r="J4035" s="137" t="s">
        <v>180</v>
      </c>
      <c r="K4035" s="21">
        <v>46158.615925925929</v>
      </c>
      <c r="L4035" s="21">
        <v>46159.776030092595</v>
      </c>
      <c r="M4035" s="137" t="s">
        <v>347</v>
      </c>
      <c r="N4035" s="137" t="s">
        <v>195</v>
      </c>
      <c r="O4035" s="137" t="s">
        <v>41</v>
      </c>
      <c r="P4035" s="137">
        <v>0</v>
      </c>
      <c r="Q4035" s="137" t="s">
        <v>67</v>
      </c>
      <c r="R4035" s="137" t="s">
        <v>437</v>
      </c>
      <c r="S4035" s="137" t="s">
        <v>439</v>
      </c>
    </row>
    <row r="4036" spans="1:19" s="137" customFormat="1">
      <c r="A4036" s="137" t="s">
        <v>186</v>
      </c>
      <c r="B4036" s="137" t="s">
        <v>120</v>
      </c>
      <c r="C4036" s="137" t="s">
        <v>186</v>
      </c>
      <c r="D4036" s="137" t="s">
        <v>311</v>
      </c>
      <c r="E4036" s="137">
        <v>33279</v>
      </c>
      <c r="F4036" s="137" t="s">
        <v>5</v>
      </c>
      <c r="G4036" s="137" t="s">
        <v>28</v>
      </c>
      <c r="H4036" s="137" t="s">
        <v>368</v>
      </c>
      <c r="I4036" s="137">
        <v>512885474</v>
      </c>
      <c r="J4036" s="137" t="s">
        <v>180</v>
      </c>
      <c r="K4036" s="21">
        <v>46158.615925925929</v>
      </c>
      <c r="L4036" s="21">
        <v>46159.776030092595</v>
      </c>
      <c r="M4036" s="137" t="s">
        <v>347</v>
      </c>
      <c r="N4036" s="137" t="s">
        <v>351</v>
      </c>
      <c r="O4036" s="137" t="s">
        <v>35</v>
      </c>
      <c r="P4036" s="137">
        <v>0</v>
      </c>
      <c r="Q4036" s="137" t="s">
        <v>191</v>
      </c>
      <c r="R4036" s="137" t="s">
        <v>342</v>
      </c>
      <c r="S4036" s="137" t="s">
        <v>181</v>
      </c>
    </row>
    <row r="4037" spans="1:19" s="137" customFormat="1">
      <c r="A4037" s="137" t="s">
        <v>186</v>
      </c>
      <c r="B4037" s="137" t="s">
        <v>120</v>
      </c>
      <c r="C4037" s="137" t="s">
        <v>186</v>
      </c>
      <c r="D4037" s="137" t="s">
        <v>311</v>
      </c>
      <c r="E4037" s="137">
        <v>33279</v>
      </c>
      <c r="F4037" s="137" t="s">
        <v>5</v>
      </c>
      <c r="G4037" s="137" t="s">
        <v>28</v>
      </c>
      <c r="H4037" s="137" t="s">
        <v>368</v>
      </c>
      <c r="I4037" s="137">
        <v>512885474</v>
      </c>
      <c r="J4037" s="137" t="s">
        <v>180</v>
      </c>
      <c r="K4037" s="21">
        <v>46158.615925925929</v>
      </c>
      <c r="L4037" s="21">
        <v>46159.776030092595</v>
      </c>
      <c r="M4037" s="137" t="s">
        <v>347</v>
      </c>
      <c r="N4037" s="137" t="s">
        <v>196</v>
      </c>
      <c r="O4037" s="137" t="s">
        <v>41</v>
      </c>
      <c r="P4037" s="137">
        <v>0</v>
      </c>
      <c r="Q4037" s="137" t="s">
        <v>191</v>
      </c>
      <c r="R4037" s="137" t="s">
        <v>342</v>
      </c>
      <c r="S4037" s="137" t="s">
        <v>181</v>
      </c>
    </row>
    <row r="4038" spans="1:19" s="137" customFormat="1">
      <c r="A4038" s="137" t="s">
        <v>186</v>
      </c>
      <c r="B4038" s="137" t="s">
        <v>120</v>
      </c>
      <c r="C4038" s="137" t="s">
        <v>186</v>
      </c>
      <c r="D4038" s="137" t="s">
        <v>311</v>
      </c>
      <c r="E4038" s="137">
        <v>33279</v>
      </c>
      <c r="F4038" s="137" t="s">
        <v>5</v>
      </c>
      <c r="G4038" s="137" t="s">
        <v>28</v>
      </c>
      <c r="H4038" s="137" t="s">
        <v>368</v>
      </c>
      <c r="I4038" s="137">
        <v>512885474</v>
      </c>
      <c r="J4038" s="137" t="s">
        <v>180</v>
      </c>
      <c r="K4038" s="21">
        <v>46158.615925925929</v>
      </c>
      <c r="L4038" s="21">
        <v>46159.776030092595</v>
      </c>
      <c r="M4038" s="137" t="s">
        <v>352</v>
      </c>
      <c r="N4038" s="137" t="s">
        <v>352</v>
      </c>
      <c r="O4038" s="137" t="s">
        <v>35</v>
      </c>
      <c r="P4038" s="137">
        <v>0</v>
      </c>
      <c r="Q4038" s="137" t="s">
        <v>191</v>
      </c>
      <c r="R4038" s="137" t="s">
        <v>342</v>
      </c>
      <c r="S4038" s="137" t="s">
        <v>181</v>
      </c>
    </row>
    <row r="4039" spans="1:19" s="137" customFormat="1">
      <c r="A4039" s="137" t="s">
        <v>186</v>
      </c>
      <c r="B4039" s="137" t="s">
        <v>120</v>
      </c>
      <c r="C4039" s="137" t="s">
        <v>186</v>
      </c>
      <c r="D4039" s="137" t="s">
        <v>311</v>
      </c>
      <c r="E4039" s="137">
        <v>33279</v>
      </c>
      <c r="F4039" s="137" t="s">
        <v>5</v>
      </c>
      <c r="G4039" s="137" t="s">
        <v>28</v>
      </c>
      <c r="H4039" s="137" t="s">
        <v>368</v>
      </c>
      <c r="I4039" s="137">
        <v>512885474</v>
      </c>
      <c r="J4039" s="137" t="s">
        <v>180</v>
      </c>
      <c r="K4039" s="21">
        <v>46158.615925925929</v>
      </c>
      <c r="L4039" s="21">
        <v>46159.776030092595</v>
      </c>
      <c r="M4039" s="137" t="s">
        <v>353</v>
      </c>
      <c r="N4039" s="137" t="s">
        <v>197</v>
      </c>
      <c r="O4039" s="137" t="s">
        <v>41</v>
      </c>
      <c r="P4039" s="137">
        <v>0</v>
      </c>
      <c r="Q4039" s="137" t="s">
        <v>191</v>
      </c>
      <c r="R4039" s="137" t="s">
        <v>342</v>
      </c>
      <c r="S4039" s="137" t="s">
        <v>181</v>
      </c>
    </row>
    <row r="4040" spans="1:19" s="137" customFormat="1">
      <c r="A4040" s="137" t="s">
        <v>186</v>
      </c>
      <c r="B4040" s="137" t="s">
        <v>120</v>
      </c>
      <c r="C4040" s="137" t="s">
        <v>186</v>
      </c>
      <c r="D4040" s="137" t="s">
        <v>311</v>
      </c>
      <c r="E4040" s="137">
        <v>33279</v>
      </c>
      <c r="F4040" s="137" t="s">
        <v>5</v>
      </c>
      <c r="G4040" s="137" t="s">
        <v>28</v>
      </c>
      <c r="H4040" s="137" t="s">
        <v>368</v>
      </c>
      <c r="I4040" s="137">
        <v>512885474</v>
      </c>
      <c r="J4040" s="137" t="s">
        <v>180</v>
      </c>
      <c r="K4040" s="21">
        <v>46158.615925925929</v>
      </c>
      <c r="L4040" s="21">
        <v>46159.776030092595</v>
      </c>
      <c r="M4040" s="137" t="s">
        <v>353</v>
      </c>
      <c r="N4040" s="137" t="s">
        <v>330</v>
      </c>
      <c r="O4040" s="137" t="s">
        <v>41</v>
      </c>
      <c r="P4040" s="137">
        <v>0</v>
      </c>
      <c r="Q4040" s="137" t="s">
        <v>191</v>
      </c>
      <c r="R4040" s="137" t="s">
        <v>342</v>
      </c>
      <c r="S4040" s="137" t="s">
        <v>181</v>
      </c>
    </row>
    <row r="4041" spans="1:19" s="137" customFormat="1">
      <c r="A4041" s="137" t="s">
        <v>186</v>
      </c>
      <c r="B4041" s="137" t="s">
        <v>120</v>
      </c>
      <c r="C4041" s="137" t="s">
        <v>186</v>
      </c>
      <c r="D4041" s="137" t="s">
        <v>311</v>
      </c>
      <c r="E4041" s="137">
        <v>33279</v>
      </c>
      <c r="F4041" s="137" t="s">
        <v>5</v>
      </c>
      <c r="G4041" s="137" t="s">
        <v>28</v>
      </c>
      <c r="H4041" s="137" t="s">
        <v>368</v>
      </c>
      <c r="I4041" s="137">
        <v>512885474</v>
      </c>
      <c r="J4041" s="137" t="s">
        <v>180</v>
      </c>
      <c r="K4041" s="21">
        <v>46158.615925925929</v>
      </c>
      <c r="L4041" s="21">
        <v>46159.776030092595</v>
      </c>
      <c r="M4041" s="137" t="s">
        <v>353</v>
      </c>
      <c r="N4041" s="137" t="s">
        <v>354</v>
      </c>
      <c r="O4041" s="137" t="s">
        <v>39</v>
      </c>
      <c r="P4041" s="137">
        <v>0</v>
      </c>
      <c r="Q4041" s="137" t="s">
        <v>191</v>
      </c>
      <c r="R4041" s="137" t="s">
        <v>342</v>
      </c>
      <c r="S4041" s="137" t="s">
        <v>181</v>
      </c>
    </row>
    <row r="4042" spans="1:19" s="137" customFormat="1">
      <c r="A4042" s="137" t="s">
        <v>186</v>
      </c>
      <c r="B4042" s="137" t="s">
        <v>120</v>
      </c>
      <c r="C4042" s="137" t="s">
        <v>186</v>
      </c>
      <c r="D4042" s="137" t="s">
        <v>311</v>
      </c>
      <c r="E4042" s="137">
        <v>33279</v>
      </c>
      <c r="F4042" s="137" t="s">
        <v>5</v>
      </c>
      <c r="G4042" s="137" t="s">
        <v>28</v>
      </c>
      <c r="H4042" s="137" t="s">
        <v>368</v>
      </c>
      <c r="I4042" s="137">
        <v>512885474</v>
      </c>
      <c r="J4042" s="137" t="s">
        <v>180</v>
      </c>
      <c r="K4042" s="21">
        <v>46158.615925925929</v>
      </c>
      <c r="L4042" s="21">
        <v>46159.776030092595</v>
      </c>
      <c r="M4042" s="137" t="s">
        <v>353</v>
      </c>
      <c r="N4042" s="137" t="s">
        <v>355</v>
      </c>
      <c r="O4042" s="137" t="s">
        <v>35</v>
      </c>
      <c r="P4042" s="137">
        <v>0</v>
      </c>
      <c r="Q4042" s="137" t="s">
        <v>191</v>
      </c>
      <c r="R4042" s="137" t="s">
        <v>342</v>
      </c>
      <c r="S4042" s="137" t="s">
        <v>181</v>
      </c>
    </row>
    <row r="4043" spans="1:19" s="137" customFormat="1">
      <c r="A4043" s="137" t="s">
        <v>186</v>
      </c>
      <c r="B4043" s="137" t="s">
        <v>120</v>
      </c>
      <c r="C4043" s="137" t="s">
        <v>186</v>
      </c>
      <c r="D4043" s="137" t="s">
        <v>311</v>
      </c>
      <c r="E4043" s="137">
        <v>33279</v>
      </c>
      <c r="F4043" s="137" t="s">
        <v>5</v>
      </c>
      <c r="G4043" s="137" t="s">
        <v>28</v>
      </c>
      <c r="H4043" s="137" t="s">
        <v>368</v>
      </c>
      <c r="I4043" s="137">
        <v>512885474</v>
      </c>
      <c r="J4043" s="137" t="s">
        <v>180</v>
      </c>
      <c r="K4043" s="21">
        <v>46158.615925925929</v>
      </c>
      <c r="L4043" s="21">
        <v>46159.776030092595</v>
      </c>
      <c r="M4043" s="137" t="s">
        <v>353</v>
      </c>
      <c r="N4043" s="137" t="s">
        <v>356</v>
      </c>
      <c r="O4043" s="137" t="s">
        <v>39</v>
      </c>
      <c r="P4043" s="137">
        <v>0</v>
      </c>
      <c r="Q4043" s="137" t="s">
        <v>191</v>
      </c>
      <c r="R4043" s="137" t="s">
        <v>342</v>
      </c>
      <c r="S4043" s="137" t="s">
        <v>181</v>
      </c>
    </row>
    <row r="4044" spans="1:19" s="137" customFormat="1">
      <c r="A4044" s="137" t="s">
        <v>186</v>
      </c>
      <c r="B4044" s="137" t="s">
        <v>120</v>
      </c>
      <c r="C4044" s="137" t="s">
        <v>186</v>
      </c>
      <c r="D4044" s="137" t="s">
        <v>311</v>
      </c>
      <c r="E4044" s="137">
        <v>33279</v>
      </c>
      <c r="F4044" s="137" t="s">
        <v>5</v>
      </c>
      <c r="G4044" s="137" t="s">
        <v>28</v>
      </c>
      <c r="H4044" s="137" t="s">
        <v>368</v>
      </c>
      <c r="I4044" s="137">
        <v>512885474</v>
      </c>
      <c r="J4044" s="137" t="s">
        <v>180</v>
      </c>
      <c r="K4044" s="21">
        <v>46158.615925925929</v>
      </c>
      <c r="L4044" s="21">
        <v>46159.776030092595</v>
      </c>
      <c r="M4044" s="137" t="s">
        <v>353</v>
      </c>
      <c r="N4044" s="137" t="s">
        <v>357</v>
      </c>
      <c r="O4044" s="137" t="s">
        <v>39</v>
      </c>
      <c r="P4044" s="137">
        <v>0</v>
      </c>
      <c r="Q4044" s="137" t="s">
        <v>191</v>
      </c>
      <c r="R4044" s="137" t="s">
        <v>342</v>
      </c>
      <c r="S4044" s="137" t="s">
        <v>181</v>
      </c>
    </row>
    <row r="4045" spans="1:19" s="137" customFormat="1">
      <c r="A4045" s="137" t="s">
        <v>186</v>
      </c>
      <c r="B4045" s="137" t="s">
        <v>120</v>
      </c>
      <c r="C4045" s="137" t="s">
        <v>186</v>
      </c>
      <c r="D4045" s="137" t="s">
        <v>311</v>
      </c>
      <c r="E4045" s="137">
        <v>33279</v>
      </c>
      <c r="F4045" s="137" t="s">
        <v>5</v>
      </c>
      <c r="G4045" s="137" t="s">
        <v>28</v>
      </c>
      <c r="H4045" s="137" t="s">
        <v>368</v>
      </c>
      <c r="I4045" s="137">
        <v>512885474</v>
      </c>
      <c r="J4045" s="137" t="s">
        <v>180</v>
      </c>
      <c r="K4045" s="21">
        <v>46158.615925925929</v>
      </c>
      <c r="L4045" s="21">
        <v>46159.776030092595</v>
      </c>
      <c r="M4045" s="137" t="s">
        <v>358</v>
      </c>
      <c r="N4045" s="137" t="s">
        <v>359</v>
      </c>
      <c r="O4045" s="137" t="s">
        <v>39</v>
      </c>
      <c r="P4045" s="137">
        <v>0</v>
      </c>
      <c r="Q4045" s="137" t="s">
        <v>191</v>
      </c>
      <c r="R4045" s="137" t="s">
        <v>342</v>
      </c>
      <c r="S4045" s="137" t="s">
        <v>181</v>
      </c>
    </row>
    <row r="4046" spans="1:19" s="137" customFormat="1">
      <c r="A4046" s="137" t="s">
        <v>186</v>
      </c>
      <c r="B4046" s="137" t="s">
        <v>120</v>
      </c>
      <c r="C4046" s="137" t="s">
        <v>186</v>
      </c>
      <c r="D4046" s="137" t="s">
        <v>311</v>
      </c>
      <c r="E4046" s="137">
        <v>33279</v>
      </c>
      <c r="F4046" s="137" t="s">
        <v>5</v>
      </c>
      <c r="G4046" s="137" t="s">
        <v>28</v>
      </c>
      <c r="H4046" s="137" t="s">
        <v>368</v>
      </c>
      <c r="I4046" s="137">
        <v>512885474</v>
      </c>
      <c r="J4046" s="137" t="s">
        <v>180</v>
      </c>
      <c r="K4046" s="21">
        <v>46158.615925925929</v>
      </c>
      <c r="L4046" s="21">
        <v>46159.776030092595</v>
      </c>
      <c r="M4046" s="137" t="s">
        <v>358</v>
      </c>
      <c r="N4046" s="137" t="s">
        <v>360</v>
      </c>
      <c r="O4046" s="137" t="s">
        <v>35</v>
      </c>
      <c r="P4046" s="137">
        <v>0</v>
      </c>
      <c r="Q4046" s="137" t="s">
        <v>191</v>
      </c>
      <c r="R4046" s="137" t="s">
        <v>342</v>
      </c>
      <c r="S4046" s="137" t="s">
        <v>181</v>
      </c>
    </row>
    <row r="4047" spans="1:19" s="137" customFormat="1">
      <c r="A4047" s="137" t="s">
        <v>186</v>
      </c>
      <c r="B4047" s="137" t="s">
        <v>120</v>
      </c>
      <c r="C4047" s="137" t="s">
        <v>186</v>
      </c>
      <c r="D4047" s="137" t="s">
        <v>311</v>
      </c>
      <c r="E4047" s="137">
        <v>33279</v>
      </c>
      <c r="F4047" s="137" t="s">
        <v>5</v>
      </c>
      <c r="G4047" s="137" t="s">
        <v>28</v>
      </c>
      <c r="H4047" s="137" t="s">
        <v>368</v>
      </c>
      <c r="I4047" s="137">
        <v>512885474</v>
      </c>
      <c r="J4047" s="137" t="s">
        <v>180</v>
      </c>
      <c r="K4047" s="21">
        <v>46158.615925925929</v>
      </c>
      <c r="L4047" s="21">
        <v>46159.776030092595</v>
      </c>
      <c r="M4047" s="137" t="s">
        <v>358</v>
      </c>
      <c r="N4047" s="137" t="s">
        <v>361</v>
      </c>
      <c r="O4047" s="137" t="s">
        <v>41</v>
      </c>
      <c r="P4047" s="137">
        <v>0</v>
      </c>
      <c r="Q4047" s="137" t="s">
        <v>191</v>
      </c>
      <c r="R4047" s="137" t="s">
        <v>342</v>
      </c>
      <c r="S4047" s="137" t="s">
        <v>181</v>
      </c>
    </row>
    <row r="4048" spans="1:19" s="137" customFormat="1">
      <c r="A4048" s="137" t="s">
        <v>186</v>
      </c>
      <c r="B4048" s="137" t="s">
        <v>120</v>
      </c>
      <c r="C4048" s="137" t="s">
        <v>186</v>
      </c>
      <c r="D4048" s="137" t="s">
        <v>311</v>
      </c>
      <c r="E4048" s="137">
        <v>33279</v>
      </c>
      <c r="F4048" s="137" t="s">
        <v>5</v>
      </c>
      <c r="G4048" s="137" t="s">
        <v>28</v>
      </c>
      <c r="H4048" s="137" t="s">
        <v>368</v>
      </c>
      <c r="I4048" s="137">
        <v>512885474</v>
      </c>
      <c r="J4048" s="137" t="s">
        <v>180</v>
      </c>
      <c r="K4048" s="21">
        <v>46158.615925925929</v>
      </c>
      <c r="L4048" s="21">
        <v>46159.776030092595</v>
      </c>
      <c r="M4048" s="137" t="s">
        <v>362</v>
      </c>
      <c r="N4048" s="137" t="s">
        <v>363</v>
      </c>
      <c r="O4048" s="137" t="s">
        <v>37</v>
      </c>
      <c r="P4048" s="137">
        <v>0</v>
      </c>
      <c r="Q4048" s="137" t="s">
        <v>191</v>
      </c>
      <c r="R4048" s="137" t="s">
        <v>342</v>
      </c>
      <c r="S4048" s="137" t="s">
        <v>181</v>
      </c>
    </row>
    <row r="4049" spans="1:19" s="137" customFormat="1">
      <c r="A4049" s="137" t="s">
        <v>186</v>
      </c>
      <c r="B4049" s="137" t="s">
        <v>120</v>
      </c>
      <c r="C4049" s="137" t="s">
        <v>186</v>
      </c>
      <c r="D4049" s="137" t="s">
        <v>311</v>
      </c>
      <c r="E4049" s="137">
        <v>33279</v>
      </c>
      <c r="F4049" s="137" t="s">
        <v>5</v>
      </c>
      <c r="G4049" s="137" t="s">
        <v>28</v>
      </c>
      <c r="H4049" s="137" t="s">
        <v>368</v>
      </c>
      <c r="I4049" s="137">
        <v>512885474</v>
      </c>
      <c r="J4049" s="137" t="s">
        <v>180</v>
      </c>
      <c r="K4049" s="21">
        <v>46158.615925925929</v>
      </c>
      <c r="L4049" s="21">
        <v>46159.776030092595</v>
      </c>
      <c r="M4049" s="137" t="s">
        <v>364</v>
      </c>
      <c r="N4049" s="137" t="s">
        <v>365</v>
      </c>
      <c r="O4049" s="137" t="s">
        <v>35</v>
      </c>
      <c r="P4049" s="137">
        <v>0</v>
      </c>
      <c r="Q4049" s="137" t="s">
        <v>191</v>
      </c>
      <c r="R4049" s="137" t="s">
        <v>342</v>
      </c>
      <c r="S4049" s="137" t="s">
        <v>181</v>
      </c>
    </row>
    <row r="4050" spans="1:19" s="137" customFormat="1">
      <c r="A4050" s="137" t="s">
        <v>186</v>
      </c>
      <c r="B4050" s="137" t="s">
        <v>120</v>
      </c>
      <c r="C4050" s="137" t="s">
        <v>186</v>
      </c>
      <c r="D4050" s="137" t="s">
        <v>311</v>
      </c>
      <c r="E4050" s="137">
        <v>33279</v>
      </c>
      <c r="F4050" s="137" t="s">
        <v>5</v>
      </c>
      <c r="G4050" s="137" t="s">
        <v>28</v>
      </c>
      <c r="H4050" s="137" t="s">
        <v>368</v>
      </c>
      <c r="I4050" s="137">
        <v>512885474</v>
      </c>
      <c r="J4050" s="137" t="s">
        <v>180</v>
      </c>
      <c r="K4050" s="21">
        <v>46158.615925925929</v>
      </c>
      <c r="L4050" s="21">
        <v>46159.776030092595</v>
      </c>
      <c r="M4050" s="137" t="s">
        <v>364</v>
      </c>
      <c r="N4050" s="137" t="s">
        <v>366</v>
      </c>
      <c r="O4050" s="137" t="s">
        <v>35</v>
      </c>
      <c r="P4050" s="137">
        <v>0</v>
      </c>
      <c r="Q4050" s="137" t="s">
        <v>191</v>
      </c>
      <c r="R4050" s="137" t="s">
        <v>342</v>
      </c>
      <c r="S4050" s="137" t="s">
        <v>181</v>
      </c>
    </row>
    <row r="4051" spans="1:19" s="137" customFormat="1">
      <c r="A4051" s="137" t="s">
        <v>186</v>
      </c>
      <c r="B4051" s="137" t="s">
        <v>120</v>
      </c>
      <c r="C4051" s="137" t="s">
        <v>186</v>
      </c>
      <c r="D4051" s="137" t="s">
        <v>311</v>
      </c>
      <c r="E4051" s="137">
        <v>33279</v>
      </c>
      <c r="F4051" s="137" t="s">
        <v>5</v>
      </c>
      <c r="G4051" s="137" t="s">
        <v>28</v>
      </c>
      <c r="H4051" s="137" t="s">
        <v>368</v>
      </c>
      <c r="I4051" s="137">
        <v>512885474</v>
      </c>
      <c r="J4051" s="137" t="s">
        <v>180</v>
      </c>
      <c r="K4051" s="21">
        <v>46158.615925925929</v>
      </c>
      <c r="L4051" s="21">
        <v>46159.776030092595</v>
      </c>
      <c r="M4051" s="137" t="s">
        <v>364</v>
      </c>
      <c r="N4051" s="137" t="s">
        <v>367</v>
      </c>
      <c r="O4051" s="137" t="s">
        <v>41</v>
      </c>
      <c r="P4051" s="137">
        <v>0</v>
      </c>
      <c r="Q4051" s="137" t="s">
        <v>191</v>
      </c>
      <c r="R4051" s="137" t="s">
        <v>342</v>
      </c>
      <c r="S4051" s="137" t="s">
        <v>181</v>
      </c>
    </row>
    <row r="4052" spans="1:19" s="137" customFormat="1">
      <c r="A4052" s="137" t="s">
        <v>186</v>
      </c>
      <c r="B4052" s="137" t="s">
        <v>120</v>
      </c>
      <c r="C4052" s="137" t="s">
        <v>186</v>
      </c>
      <c r="D4052" s="137" t="s">
        <v>379</v>
      </c>
      <c r="E4052" s="137">
        <v>32764</v>
      </c>
      <c r="F4052" s="137" t="s">
        <v>5</v>
      </c>
      <c r="G4052" s="137" t="s">
        <v>28</v>
      </c>
      <c r="H4052" s="137" t="s">
        <v>368</v>
      </c>
      <c r="I4052" s="137">
        <v>512826479</v>
      </c>
      <c r="J4052" s="137" t="s">
        <v>180</v>
      </c>
      <c r="K4052" s="21">
        <v>46157.714525462965</v>
      </c>
      <c r="L4052" s="21">
        <v>46159.780081018522</v>
      </c>
      <c r="M4052" s="137" t="s">
        <v>287</v>
      </c>
      <c r="N4052" s="137" t="s">
        <v>287</v>
      </c>
      <c r="O4052" s="137" t="s">
        <v>35</v>
      </c>
      <c r="P4052" s="137">
        <v>0</v>
      </c>
      <c r="Q4052" s="137" t="s">
        <v>191</v>
      </c>
      <c r="R4052" s="137" t="s">
        <v>342</v>
      </c>
    </row>
    <row r="4053" spans="1:19" s="137" customFormat="1">
      <c r="A4053" s="137" t="s">
        <v>186</v>
      </c>
      <c r="B4053" s="137" t="s">
        <v>120</v>
      </c>
      <c r="C4053" s="137" t="s">
        <v>186</v>
      </c>
      <c r="D4053" s="137" t="s">
        <v>379</v>
      </c>
      <c r="E4053" s="137">
        <v>32764</v>
      </c>
      <c r="F4053" s="137" t="s">
        <v>5</v>
      </c>
      <c r="G4053" s="137" t="s">
        <v>28</v>
      </c>
      <c r="H4053" s="137" t="s">
        <v>368</v>
      </c>
      <c r="I4053" s="137">
        <v>512826479</v>
      </c>
      <c r="J4053" s="137" t="s">
        <v>180</v>
      </c>
      <c r="K4053" s="21">
        <v>46157.714525462965</v>
      </c>
      <c r="L4053" s="21">
        <v>46159.780081018522</v>
      </c>
      <c r="M4053" s="137" t="s">
        <v>343</v>
      </c>
      <c r="N4053" s="137" t="s">
        <v>288</v>
      </c>
      <c r="O4053" s="137" t="s">
        <v>39</v>
      </c>
      <c r="P4053" s="137">
        <v>0</v>
      </c>
      <c r="Q4053" s="137" t="s">
        <v>191</v>
      </c>
      <c r="R4053" s="137" t="s">
        <v>342</v>
      </c>
    </row>
    <row r="4054" spans="1:19" s="137" customFormat="1">
      <c r="A4054" s="137" t="s">
        <v>186</v>
      </c>
      <c r="B4054" s="137" t="s">
        <v>120</v>
      </c>
      <c r="C4054" s="137" t="s">
        <v>186</v>
      </c>
      <c r="D4054" s="137" t="s">
        <v>379</v>
      </c>
      <c r="E4054" s="137">
        <v>32764</v>
      </c>
      <c r="F4054" s="137" t="s">
        <v>5</v>
      </c>
      <c r="G4054" s="137" t="s">
        <v>28</v>
      </c>
      <c r="H4054" s="137" t="s">
        <v>368</v>
      </c>
      <c r="I4054" s="137">
        <v>512826479</v>
      </c>
      <c r="J4054" s="137" t="s">
        <v>180</v>
      </c>
      <c r="K4054" s="21">
        <v>46157.714525462965</v>
      </c>
      <c r="L4054" s="21">
        <v>46159.780081018522</v>
      </c>
      <c r="M4054" s="137" t="s">
        <v>343</v>
      </c>
      <c r="N4054" s="137" t="s">
        <v>193</v>
      </c>
      <c r="O4054" s="137" t="s">
        <v>35</v>
      </c>
      <c r="P4054" s="137">
        <v>0</v>
      </c>
      <c r="Q4054" s="137" t="s">
        <v>191</v>
      </c>
      <c r="R4054" s="137" t="s">
        <v>342</v>
      </c>
    </row>
    <row r="4055" spans="1:19" s="137" customFormat="1">
      <c r="A4055" s="137" t="s">
        <v>186</v>
      </c>
      <c r="B4055" s="137" t="s">
        <v>120</v>
      </c>
      <c r="C4055" s="137" t="s">
        <v>186</v>
      </c>
      <c r="D4055" s="137" t="s">
        <v>379</v>
      </c>
      <c r="E4055" s="137">
        <v>32764</v>
      </c>
      <c r="F4055" s="137" t="s">
        <v>5</v>
      </c>
      <c r="G4055" s="137" t="s">
        <v>28</v>
      </c>
      <c r="H4055" s="137" t="s">
        <v>368</v>
      </c>
      <c r="I4055" s="137">
        <v>512826479</v>
      </c>
      <c r="J4055" s="137" t="s">
        <v>180</v>
      </c>
      <c r="K4055" s="21">
        <v>46157.714525462965</v>
      </c>
      <c r="L4055" s="21">
        <v>46159.780081018522</v>
      </c>
      <c r="M4055" s="137" t="s">
        <v>344</v>
      </c>
      <c r="N4055" s="137" t="s">
        <v>345</v>
      </c>
      <c r="O4055" s="137" t="s">
        <v>39</v>
      </c>
      <c r="P4055" s="137">
        <v>0</v>
      </c>
      <c r="Q4055" s="137" t="s">
        <v>191</v>
      </c>
      <c r="R4055" s="137" t="s">
        <v>342</v>
      </c>
    </row>
    <row r="4056" spans="1:19" s="137" customFormat="1">
      <c r="A4056" s="137" t="s">
        <v>186</v>
      </c>
      <c r="B4056" s="137" t="s">
        <v>120</v>
      </c>
      <c r="C4056" s="137" t="s">
        <v>186</v>
      </c>
      <c r="D4056" s="137" t="s">
        <v>379</v>
      </c>
      <c r="E4056" s="137">
        <v>32764</v>
      </c>
      <c r="F4056" s="137" t="s">
        <v>5</v>
      </c>
      <c r="G4056" s="137" t="s">
        <v>28</v>
      </c>
      <c r="H4056" s="137" t="s">
        <v>368</v>
      </c>
      <c r="I4056" s="137">
        <v>512826479</v>
      </c>
      <c r="J4056" s="137" t="s">
        <v>180</v>
      </c>
      <c r="K4056" s="21">
        <v>46157.714525462965</v>
      </c>
      <c r="L4056" s="21">
        <v>46159.780081018522</v>
      </c>
      <c r="M4056" s="137" t="s">
        <v>344</v>
      </c>
      <c r="N4056" s="137" t="s">
        <v>346</v>
      </c>
      <c r="O4056" s="137" t="s">
        <v>39</v>
      </c>
      <c r="P4056" s="137">
        <v>0</v>
      </c>
      <c r="Q4056" s="137" t="s">
        <v>191</v>
      </c>
      <c r="R4056" s="137" t="s">
        <v>342</v>
      </c>
    </row>
    <row r="4057" spans="1:19" s="137" customFormat="1">
      <c r="A4057" s="137" t="s">
        <v>186</v>
      </c>
      <c r="B4057" s="137" t="s">
        <v>120</v>
      </c>
      <c r="C4057" s="137" t="s">
        <v>186</v>
      </c>
      <c r="D4057" s="137" t="s">
        <v>379</v>
      </c>
      <c r="E4057" s="137">
        <v>32764</v>
      </c>
      <c r="F4057" s="137" t="s">
        <v>5</v>
      </c>
      <c r="G4057" s="137" t="s">
        <v>28</v>
      </c>
      <c r="H4057" s="137" t="s">
        <v>368</v>
      </c>
      <c r="I4057" s="137">
        <v>512826479</v>
      </c>
      <c r="J4057" s="137" t="s">
        <v>180</v>
      </c>
      <c r="K4057" s="21">
        <v>46157.714525462965</v>
      </c>
      <c r="L4057" s="21">
        <v>46159.780081018522</v>
      </c>
      <c r="M4057" s="137" t="s">
        <v>347</v>
      </c>
      <c r="N4057" s="137" t="s">
        <v>348</v>
      </c>
      <c r="O4057" s="137" t="s">
        <v>41</v>
      </c>
      <c r="P4057" s="137">
        <v>0</v>
      </c>
      <c r="Q4057" s="137" t="s">
        <v>191</v>
      </c>
      <c r="R4057" s="137" t="s">
        <v>342</v>
      </c>
    </row>
    <row r="4058" spans="1:19" s="137" customFormat="1">
      <c r="A4058" s="137" t="s">
        <v>186</v>
      </c>
      <c r="B4058" s="137" t="s">
        <v>120</v>
      </c>
      <c r="C4058" s="137" t="s">
        <v>186</v>
      </c>
      <c r="D4058" s="137" t="s">
        <v>379</v>
      </c>
      <c r="E4058" s="137">
        <v>32764</v>
      </c>
      <c r="F4058" s="137" t="s">
        <v>5</v>
      </c>
      <c r="G4058" s="137" t="s">
        <v>28</v>
      </c>
      <c r="H4058" s="137" t="s">
        <v>368</v>
      </c>
      <c r="I4058" s="137">
        <v>512826479</v>
      </c>
      <c r="J4058" s="137" t="s">
        <v>180</v>
      </c>
      <c r="K4058" s="21">
        <v>46157.714525462965</v>
      </c>
      <c r="L4058" s="21">
        <v>46159.780081018522</v>
      </c>
      <c r="M4058" s="137" t="s">
        <v>347</v>
      </c>
      <c r="N4058" s="137" t="s">
        <v>349</v>
      </c>
      <c r="O4058" s="137" t="s">
        <v>39</v>
      </c>
      <c r="P4058" s="137">
        <v>0</v>
      </c>
      <c r="Q4058" s="137" t="s">
        <v>191</v>
      </c>
      <c r="R4058" s="137" t="s">
        <v>342</v>
      </c>
    </row>
    <row r="4059" spans="1:19" s="137" customFormat="1">
      <c r="A4059" s="137" t="s">
        <v>186</v>
      </c>
      <c r="B4059" s="137" t="s">
        <v>120</v>
      </c>
      <c r="C4059" s="137" t="s">
        <v>186</v>
      </c>
      <c r="D4059" s="137" t="s">
        <v>379</v>
      </c>
      <c r="E4059" s="137">
        <v>32764</v>
      </c>
      <c r="F4059" s="137" t="s">
        <v>5</v>
      </c>
      <c r="G4059" s="137" t="s">
        <v>28</v>
      </c>
      <c r="H4059" s="137" t="s">
        <v>368</v>
      </c>
      <c r="I4059" s="137">
        <v>512826479</v>
      </c>
      <c r="J4059" s="137" t="s">
        <v>180</v>
      </c>
      <c r="K4059" s="21">
        <v>46157.714525462965</v>
      </c>
      <c r="L4059" s="21">
        <v>46159.780081018522</v>
      </c>
      <c r="M4059" s="137" t="s">
        <v>347</v>
      </c>
      <c r="N4059" s="137" t="s">
        <v>329</v>
      </c>
      <c r="O4059" s="137" t="s">
        <v>35</v>
      </c>
      <c r="P4059" s="137">
        <v>0</v>
      </c>
      <c r="Q4059" s="137" t="s">
        <v>191</v>
      </c>
      <c r="R4059" s="137" t="s">
        <v>342</v>
      </c>
    </row>
    <row r="4060" spans="1:19" s="137" customFormat="1">
      <c r="A4060" s="137" t="s">
        <v>186</v>
      </c>
      <c r="B4060" s="137" t="s">
        <v>120</v>
      </c>
      <c r="C4060" s="137" t="s">
        <v>186</v>
      </c>
      <c r="D4060" s="137" t="s">
        <v>379</v>
      </c>
      <c r="E4060" s="137">
        <v>32764</v>
      </c>
      <c r="F4060" s="137" t="s">
        <v>5</v>
      </c>
      <c r="G4060" s="137" t="s">
        <v>28</v>
      </c>
      <c r="H4060" s="137" t="s">
        <v>368</v>
      </c>
      <c r="I4060" s="137">
        <v>512826479</v>
      </c>
      <c r="J4060" s="137" t="s">
        <v>180</v>
      </c>
      <c r="K4060" s="21">
        <v>46157.714525462965</v>
      </c>
      <c r="L4060" s="21">
        <v>46159.780081018522</v>
      </c>
      <c r="M4060" s="137" t="s">
        <v>347</v>
      </c>
      <c r="N4060" s="137" t="s">
        <v>194</v>
      </c>
      <c r="O4060" s="137" t="s">
        <v>41</v>
      </c>
      <c r="P4060" s="137">
        <v>0</v>
      </c>
      <c r="Q4060" s="137" t="s">
        <v>191</v>
      </c>
      <c r="R4060" s="137" t="s">
        <v>342</v>
      </c>
    </row>
    <row r="4061" spans="1:19" s="137" customFormat="1">
      <c r="A4061" s="137" t="s">
        <v>186</v>
      </c>
      <c r="B4061" s="137" t="s">
        <v>120</v>
      </c>
      <c r="C4061" s="137" t="s">
        <v>186</v>
      </c>
      <c r="D4061" s="137" t="s">
        <v>379</v>
      </c>
      <c r="E4061" s="137">
        <v>32764</v>
      </c>
      <c r="F4061" s="137" t="s">
        <v>5</v>
      </c>
      <c r="G4061" s="137" t="s">
        <v>28</v>
      </c>
      <c r="H4061" s="137" t="s">
        <v>368</v>
      </c>
      <c r="I4061" s="137">
        <v>512826479</v>
      </c>
      <c r="J4061" s="137" t="s">
        <v>180</v>
      </c>
      <c r="K4061" s="21">
        <v>46157.714525462965</v>
      </c>
      <c r="L4061" s="21">
        <v>46159.780081018522</v>
      </c>
      <c r="M4061" s="137" t="s">
        <v>347</v>
      </c>
      <c r="N4061" s="137" t="s">
        <v>350</v>
      </c>
      <c r="O4061" s="137" t="s">
        <v>39</v>
      </c>
      <c r="P4061" s="137">
        <v>0</v>
      </c>
      <c r="Q4061" s="137" t="s">
        <v>191</v>
      </c>
      <c r="R4061" s="137" t="s">
        <v>342</v>
      </c>
    </row>
    <row r="4062" spans="1:19" s="137" customFormat="1">
      <c r="A4062" s="137" t="s">
        <v>186</v>
      </c>
      <c r="B4062" s="137" t="s">
        <v>120</v>
      </c>
      <c r="C4062" s="137" t="s">
        <v>186</v>
      </c>
      <c r="D4062" s="137" t="s">
        <v>379</v>
      </c>
      <c r="E4062" s="137">
        <v>32764</v>
      </c>
      <c r="F4062" s="137" t="s">
        <v>5</v>
      </c>
      <c r="G4062" s="137" t="s">
        <v>28</v>
      </c>
      <c r="H4062" s="137" t="s">
        <v>368</v>
      </c>
      <c r="I4062" s="137">
        <v>512826479</v>
      </c>
      <c r="J4062" s="137" t="s">
        <v>180</v>
      </c>
      <c r="K4062" s="21">
        <v>46157.714525462965</v>
      </c>
      <c r="L4062" s="21">
        <v>46159.780081018522</v>
      </c>
      <c r="M4062" s="137" t="s">
        <v>347</v>
      </c>
      <c r="N4062" s="137" t="s">
        <v>195</v>
      </c>
      <c r="O4062" s="137" t="s">
        <v>41</v>
      </c>
      <c r="P4062" s="137">
        <v>0</v>
      </c>
      <c r="Q4062" s="137" t="s">
        <v>191</v>
      </c>
      <c r="R4062" s="137" t="s">
        <v>342</v>
      </c>
    </row>
    <row r="4063" spans="1:19" s="137" customFormat="1">
      <c r="A4063" s="137" t="s">
        <v>186</v>
      </c>
      <c r="B4063" s="137" t="s">
        <v>120</v>
      </c>
      <c r="C4063" s="137" t="s">
        <v>186</v>
      </c>
      <c r="D4063" s="137" t="s">
        <v>379</v>
      </c>
      <c r="E4063" s="137">
        <v>32764</v>
      </c>
      <c r="F4063" s="137" t="s">
        <v>5</v>
      </c>
      <c r="G4063" s="137" t="s">
        <v>28</v>
      </c>
      <c r="H4063" s="137" t="s">
        <v>368</v>
      </c>
      <c r="I4063" s="137">
        <v>512826479</v>
      </c>
      <c r="J4063" s="137" t="s">
        <v>180</v>
      </c>
      <c r="K4063" s="21">
        <v>46157.714525462965</v>
      </c>
      <c r="L4063" s="21">
        <v>46159.780081018522</v>
      </c>
      <c r="M4063" s="137" t="s">
        <v>347</v>
      </c>
      <c r="N4063" s="137" t="s">
        <v>351</v>
      </c>
      <c r="O4063" s="137" t="s">
        <v>35</v>
      </c>
      <c r="P4063" s="137">
        <v>0</v>
      </c>
      <c r="Q4063" s="137" t="s">
        <v>191</v>
      </c>
      <c r="R4063" s="137" t="s">
        <v>342</v>
      </c>
    </row>
    <row r="4064" spans="1:19" s="137" customFormat="1">
      <c r="A4064" s="137" t="s">
        <v>186</v>
      </c>
      <c r="B4064" s="137" t="s">
        <v>120</v>
      </c>
      <c r="C4064" s="137" t="s">
        <v>186</v>
      </c>
      <c r="D4064" s="137" t="s">
        <v>379</v>
      </c>
      <c r="E4064" s="137">
        <v>32764</v>
      </c>
      <c r="F4064" s="137" t="s">
        <v>5</v>
      </c>
      <c r="G4064" s="137" t="s">
        <v>28</v>
      </c>
      <c r="H4064" s="137" t="s">
        <v>368</v>
      </c>
      <c r="I4064" s="137">
        <v>512826479</v>
      </c>
      <c r="J4064" s="137" t="s">
        <v>180</v>
      </c>
      <c r="K4064" s="21">
        <v>46157.714525462965</v>
      </c>
      <c r="L4064" s="21">
        <v>46159.780081018522</v>
      </c>
      <c r="M4064" s="137" t="s">
        <v>347</v>
      </c>
      <c r="N4064" s="137" t="s">
        <v>196</v>
      </c>
      <c r="O4064" s="137" t="s">
        <v>41</v>
      </c>
      <c r="P4064" s="137">
        <v>0</v>
      </c>
      <c r="Q4064" s="137" t="s">
        <v>191</v>
      </c>
      <c r="R4064" s="137" t="s">
        <v>342</v>
      </c>
    </row>
    <row r="4065" spans="1:19" s="137" customFormat="1">
      <c r="A4065" s="137" t="s">
        <v>186</v>
      </c>
      <c r="B4065" s="137" t="s">
        <v>120</v>
      </c>
      <c r="C4065" s="137" t="s">
        <v>186</v>
      </c>
      <c r="D4065" s="137" t="s">
        <v>379</v>
      </c>
      <c r="E4065" s="137">
        <v>32764</v>
      </c>
      <c r="F4065" s="137" t="s">
        <v>5</v>
      </c>
      <c r="G4065" s="137" t="s">
        <v>28</v>
      </c>
      <c r="H4065" s="137" t="s">
        <v>368</v>
      </c>
      <c r="I4065" s="137">
        <v>512826479</v>
      </c>
      <c r="J4065" s="137" t="s">
        <v>180</v>
      </c>
      <c r="K4065" s="21">
        <v>46157.714525462965</v>
      </c>
      <c r="L4065" s="21">
        <v>46159.780081018522</v>
      </c>
      <c r="M4065" s="137" t="s">
        <v>352</v>
      </c>
      <c r="N4065" s="137" t="s">
        <v>352</v>
      </c>
      <c r="O4065" s="137" t="s">
        <v>35</v>
      </c>
      <c r="P4065" s="137">
        <v>0</v>
      </c>
      <c r="Q4065" s="137" t="s">
        <v>191</v>
      </c>
      <c r="R4065" s="137" t="s">
        <v>342</v>
      </c>
    </row>
    <row r="4066" spans="1:19" s="137" customFormat="1">
      <c r="A4066" s="137" t="s">
        <v>186</v>
      </c>
      <c r="B4066" s="137" t="s">
        <v>120</v>
      </c>
      <c r="C4066" s="137" t="s">
        <v>186</v>
      </c>
      <c r="D4066" s="137" t="s">
        <v>379</v>
      </c>
      <c r="E4066" s="137">
        <v>32764</v>
      </c>
      <c r="F4066" s="137" t="s">
        <v>5</v>
      </c>
      <c r="G4066" s="137" t="s">
        <v>28</v>
      </c>
      <c r="H4066" s="137" t="s">
        <v>368</v>
      </c>
      <c r="I4066" s="137">
        <v>512826479</v>
      </c>
      <c r="J4066" s="137" t="s">
        <v>180</v>
      </c>
      <c r="K4066" s="21">
        <v>46157.714525462965</v>
      </c>
      <c r="L4066" s="21">
        <v>46159.780081018522</v>
      </c>
      <c r="M4066" s="137" t="s">
        <v>353</v>
      </c>
      <c r="N4066" s="137" t="s">
        <v>197</v>
      </c>
      <c r="O4066" s="137" t="s">
        <v>41</v>
      </c>
      <c r="P4066" s="137">
        <v>0</v>
      </c>
      <c r="Q4066" s="137" t="s">
        <v>191</v>
      </c>
      <c r="R4066" s="137" t="s">
        <v>342</v>
      </c>
    </row>
    <row r="4067" spans="1:19" s="137" customFormat="1">
      <c r="A4067" s="137" t="s">
        <v>186</v>
      </c>
      <c r="B4067" s="137" t="s">
        <v>120</v>
      </c>
      <c r="C4067" s="137" t="s">
        <v>186</v>
      </c>
      <c r="D4067" s="137" t="s">
        <v>379</v>
      </c>
      <c r="E4067" s="137">
        <v>32764</v>
      </c>
      <c r="F4067" s="137" t="s">
        <v>5</v>
      </c>
      <c r="G4067" s="137" t="s">
        <v>28</v>
      </c>
      <c r="H4067" s="137" t="s">
        <v>368</v>
      </c>
      <c r="I4067" s="137">
        <v>512826479</v>
      </c>
      <c r="J4067" s="137" t="s">
        <v>180</v>
      </c>
      <c r="K4067" s="21">
        <v>46157.714525462965</v>
      </c>
      <c r="L4067" s="21">
        <v>46159.780081018522</v>
      </c>
      <c r="M4067" s="137" t="s">
        <v>353</v>
      </c>
      <c r="N4067" s="137" t="s">
        <v>330</v>
      </c>
      <c r="O4067" s="137" t="s">
        <v>41</v>
      </c>
      <c r="P4067" s="137">
        <v>0</v>
      </c>
      <c r="Q4067" s="137" t="s">
        <v>191</v>
      </c>
      <c r="R4067" s="137" t="s">
        <v>342</v>
      </c>
    </row>
    <row r="4068" spans="1:19" s="137" customFormat="1">
      <c r="A4068" s="137" t="s">
        <v>186</v>
      </c>
      <c r="B4068" s="137" t="s">
        <v>120</v>
      </c>
      <c r="C4068" s="137" t="s">
        <v>186</v>
      </c>
      <c r="D4068" s="137" t="s">
        <v>379</v>
      </c>
      <c r="E4068" s="137">
        <v>32764</v>
      </c>
      <c r="F4068" s="137" t="s">
        <v>5</v>
      </c>
      <c r="G4068" s="137" t="s">
        <v>28</v>
      </c>
      <c r="H4068" s="137" t="s">
        <v>368</v>
      </c>
      <c r="I4068" s="137">
        <v>512826479</v>
      </c>
      <c r="J4068" s="137" t="s">
        <v>180</v>
      </c>
      <c r="K4068" s="21">
        <v>46157.714525462965</v>
      </c>
      <c r="L4068" s="21">
        <v>46159.780081018522</v>
      </c>
      <c r="M4068" s="137" t="s">
        <v>353</v>
      </c>
      <c r="N4068" s="137" t="s">
        <v>354</v>
      </c>
      <c r="O4068" s="137" t="s">
        <v>39</v>
      </c>
      <c r="P4068" s="137">
        <v>0</v>
      </c>
      <c r="Q4068" s="137" t="s">
        <v>191</v>
      </c>
      <c r="R4068" s="137" t="s">
        <v>342</v>
      </c>
    </row>
    <row r="4069" spans="1:19" s="137" customFormat="1">
      <c r="A4069" s="137" t="s">
        <v>186</v>
      </c>
      <c r="B4069" s="137" t="s">
        <v>120</v>
      </c>
      <c r="C4069" s="137" t="s">
        <v>186</v>
      </c>
      <c r="D4069" s="137" t="s">
        <v>379</v>
      </c>
      <c r="E4069" s="137">
        <v>32764</v>
      </c>
      <c r="F4069" s="137" t="s">
        <v>5</v>
      </c>
      <c r="G4069" s="137" t="s">
        <v>28</v>
      </c>
      <c r="H4069" s="137" t="s">
        <v>368</v>
      </c>
      <c r="I4069" s="137">
        <v>512826479</v>
      </c>
      <c r="J4069" s="137" t="s">
        <v>180</v>
      </c>
      <c r="K4069" s="21">
        <v>46157.714525462965</v>
      </c>
      <c r="L4069" s="21">
        <v>46159.780081018522</v>
      </c>
      <c r="M4069" s="137" t="s">
        <v>353</v>
      </c>
      <c r="N4069" s="137" t="s">
        <v>355</v>
      </c>
      <c r="O4069" s="137" t="s">
        <v>35</v>
      </c>
      <c r="P4069" s="137">
        <v>0</v>
      </c>
      <c r="Q4069" s="137" t="s">
        <v>191</v>
      </c>
      <c r="R4069" s="137" t="s">
        <v>342</v>
      </c>
    </row>
    <row r="4070" spans="1:19" s="137" customFormat="1">
      <c r="A4070" s="137" t="s">
        <v>186</v>
      </c>
      <c r="B4070" s="137" t="s">
        <v>120</v>
      </c>
      <c r="C4070" s="137" t="s">
        <v>186</v>
      </c>
      <c r="D4070" s="137" t="s">
        <v>379</v>
      </c>
      <c r="E4070" s="137">
        <v>32764</v>
      </c>
      <c r="F4070" s="137" t="s">
        <v>5</v>
      </c>
      <c r="G4070" s="137" t="s">
        <v>28</v>
      </c>
      <c r="H4070" s="137" t="s">
        <v>368</v>
      </c>
      <c r="I4070" s="137">
        <v>512826479</v>
      </c>
      <c r="J4070" s="137" t="s">
        <v>180</v>
      </c>
      <c r="K4070" s="21">
        <v>46157.714525462965</v>
      </c>
      <c r="L4070" s="21">
        <v>46159.780081018522</v>
      </c>
      <c r="M4070" s="137" t="s">
        <v>353</v>
      </c>
      <c r="N4070" s="137" t="s">
        <v>356</v>
      </c>
      <c r="O4070" s="137" t="s">
        <v>39</v>
      </c>
      <c r="P4070" s="137">
        <v>0</v>
      </c>
      <c r="Q4070" s="137" t="s">
        <v>191</v>
      </c>
      <c r="R4070" s="137" t="s">
        <v>342</v>
      </c>
    </row>
    <row r="4071" spans="1:19" s="137" customFormat="1">
      <c r="A4071" s="137" t="s">
        <v>186</v>
      </c>
      <c r="B4071" s="137" t="s">
        <v>120</v>
      </c>
      <c r="C4071" s="137" t="s">
        <v>186</v>
      </c>
      <c r="D4071" s="137" t="s">
        <v>379</v>
      </c>
      <c r="E4071" s="137">
        <v>32764</v>
      </c>
      <c r="F4071" s="137" t="s">
        <v>5</v>
      </c>
      <c r="G4071" s="137" t="s">
        <v>28</v>
      </c>
      <c r="H4071" s="137" t="s">
        <v>368</v>
      </c>
      <c r="I4071" s="137">
        <v>512826479</v>
      </c>
      <c r="J4071" s="137" t="s">
        <v>180</v>
      </c>
      <c r="K4071" s="21">
        <v>46157.714525462965</v>
      </c>
      <c r="L4071" s="21">
        <v>46159.780081018522</v>
      </c>
      <c r="M4071" s="137" t="s">
        <v>353</v>
      </c>
      <c r="N4071" s="137" t="s">
        <v>357</v>
      </c>
      <c r="O4071" s="137" t="s">
        <v>39</v>
      </c>
      <c r="P4071" s="137">
        <v>0</v>
      </c>
      <c r="Q4071" s="137" t="s">
        <v>191</v>
      </c>
      <c r="R4071" s="137" t="s">
        <v>342</v>
      </c>
    </row>
    <row r="4072" spans="1:19" s="137" customFormat="1">
      <c r="A4072" s="137" t="s">
        <v>186</v>
      </c>
      <c r="B4072" s="137" t="s">
        <v>120</v>
      </c>
      <c r="C4072" s="137" t="s">
        <v>186</v>
      </c>
      <c r="D4072" s="137" t="s">
        <v>379</v>
      </c>
      <c r="E4072" s="137">
        <v>32764</v>
      </c>
      <c r="F4072" s="137" t="s">
        <v>5</v>
      </c>
      <c r="G4072" s="137" t="s">
        <v>28</v>
      </c>
      <c r="H4072" s="137" t="s">
        <v>368</v>
      </c>
      <c r="I4072" s="137">
        <v>512826479</v>
      </c>
      <c r="J4072" s="137" t="s">
        <v>180</v>
      </c>
      <c r="K4072" s="21">
        <v>46157.714525462965</v>
      </c>
      <c r="L4072" s="21">
        <v>46159.780081018522</v>
      </c>
      <c r="M4072" s="137" t="s">
        <v>358</v>
      </c>
      <c r="N4072" s="137" t="s">
        <v>359</v>
      </c>
      <c r="O4072" s="137" t="s">
        <v>39</v>
      </c>
      <c r="P4072" s="137">
        <v>0</v>
      </c>
      <c r="Q4072" s="137" t="s">
        <v>191</v>
      </c>
      <c r="R4072" s="137" t="s">
        <v>342</v>
      </c>
    </row>
    <row r="4073" spans="1:19" s="137" customFormat="1">
      <c r="A4073" s="137" t="s">
        <v>186</v>
      </c>
      <c r="B4073" s="137" t="s">
        <v>120</v>
      </c>
      <c r="C4073" s="137" t="s">
        <v>186</v>
      </c>
      <c r="D4073" s="137" t="s">
        <v>379</v>
      </c>
      <c r="E4073" s="137">
        <v>32764</v>
      </c>
      <c r="F4073" s="137" t="s">
        <v>5</v>
      </c>
      <c r="G4073" s="137" t="s">
        <v>28</v>
      </c>
      <c r="H4073" s="137" t="s">
        <v>368</v>
      </c>
      <c r="I4073" s="137">
        <v>512826479</v>
      </c>
      <c r="J4073" s="137" t="s">
        <v>180</v>
      </c>
      <c r="K4073" s="21">
        <v>46157.714525462965</v>
      </c>
      <c r="L4073" s="21">
        <v>46159.780081018522</v>
      </c>
      <c r="M4073" s="137" t="s">
        <v>358</v>
      </c>
      <c r="N4073" s="137" t="s">
        <v>360</v>
      </c>
      <c r="O4073" s="137" t="s">
        <v>35</v>
      </c>
      <c r="P4073" s="137">
        <v>0</v>
      </c>
      <c r="Q4073" s="137" t="s">
        <v>191</v>
      </c>
      <c r="R4073" s="137" t="s">
        <v>342</v>
      </c>
    </row>
    <row r="4074" spans="1:19" s="137" customFormat="1">
      <c r="A4074" s="137" t="s">
        <v>186</v>
      </c>
      <c r="B4074" s="137" t="s">
        <v>120</v>
      </c>
      <c r="C4074" s="137" t="s">
        <v>186</v>
      </c>
      <c r="D4074" s="137" t="s">
        <v>379</v>
      </c>
      <c r="E4074" s="137">
        <v>32764</v>
      </c>
      <c r="F4074" s="137" t="s">
        <v>5</v>
      </c>
      <c r="G4074" s="137" t="s">
        <v>28</v>
      </c>
      <c r="H4074" s="137" t="s">
        <v>368</v>
      </c>
      <c r="I4074" s="137">
        <v>512826479</v>
      </c>
      <c r="J4074" s="137" t="s">
        <v>180</v>
      </c>
      <c r="K4074" s="21">
        <v>46157.714525462965</v>
      </c>
      <c r="L4074" s="21">
        <v>46159.780081018522</v>
      </c>
      <c r="M4074" s="137" t="s">
        <v>358</v>
      </c>
      <c r="N4074" s="137" t="s">
        <v>361</v>
      </c>
      <c r="O4074" s="137" t="s">
        <v>41</v>
      </c>
      <c r="P4074" s="137">
        <v>0</v>
      </c>
      <c r="Q4074" s="137" t="s">
        <v>191</v>
      </c>
      <c r="R4074" s="137" t="s">
        <v>342</v>
      </c>
    </row>
    <row r="4075" spans="1:19" s="137" customFormat="1">
      <c r="A4075" s="137" t="s">
        <v>186</v>
      </c>
      <c r="B4075" s="137" t="s">
        <v>120</v>
      </c>
      <c r="C4075" s="137" t="s">
        <v>186</v>
      </c>
      <c r="D4075" s="137" t="s">
        <v>379</v>
      </c>
      <c r="E4075" s="137">
        <v>32764</v>
      </c>
      <c r="F4075" s="137" t="s">
        <v>5</v>
      </c>
      <c r="G4075" s="137" t="s">
        <v>28</v>
      </c>
      <c r="H4075" s="137" t="s">
        <v>368</v>
      </c>
      <c r="I4075" s="137">
        <v>512826479</v>
      </c>
      <c r="J4075" s="137" t="s">
        <v>180</v>
      </c>
      <c r="K4075" s="21">
        <v>46157.714525462965</v>
      </c>
      <c r="L4075" s="21">
        <v>46159.780081018522</v>
      </c>
      <c r="M4075" s="137" t="s">
        <v>362</v>
      </c>
      <c r="N4075" s="137" t="s">
        <v>363</v>
      </c>
      <c r="O4075" s="137" t="s">
        <v>37</v>
      </c>
      <c r="P4075" s="137">
        <v>0</v>
      </c>
      <c r="Q4075" s="137" t="s">
        <v>191</v>
      </c>
      <c r="R4075" s="137" t="s">
        <v>342</v>
      </c>
    </row>
    <row r="4076" spans="1:19" s="137" customFormat="1">
      <c r="A4076" s="137" t="s">
        <v>186</v>
      </c>
      <c r="B4076" s="137" t="s">
        <v>120</v>
      </c>
      <c r="C4076" s="137" t="s">
        <v>186</v>
      </c>
      <c r="D4076" s="137" t="s">
        <v>379</v>
      </c>
      <c r="E4076" s="137">
        <v>32764</v>
      </c>
      <c r="F4076" s="137" t="s">
        <v>5</v>
      </c>
      <c r="G4076" s="137" t="s">
        <v>28</v>
      </c>
      <c r="H4076" s="137" t="s">
        <v>368</v>
      </c>
      <c r="I4076" s="137">
        <v>512826479</v>
      </c>
      <c r="J4076" s="137" t="s">
        <v>180</v>
      </c>
      <c r="K4076" s="21">
        <v>46157.714525462965</v>
      </c>
      <c r="L4076" s="21">
        <v>46159.780081018522</v>
      </c>
      <c r="M4076" s="137" t="s">
        <v>364</v>
      </c>
      <c r="N4076" s="137" t="s">
        <v>365</v>
      </c>
      <c r="O4076" s="137" t="s">
        <v>35</v>
      </c>
      <c r="P4076" s="137">
        <v>0</v>
      </c>
      <c r="Q4076" s="137" t="s">
        <v>191</v>
      </c>
      <c r="R4076" s="137" t="s">
        <v>342</v>
      </c>
    </row>
    <row r="4077" spans="1:19" s="137" customFormat="1">
      <c r="A4077" s="137" t="s">
        <v>186</v>
      </c>
      <c r="B4077" s="137" t="s">
        <v>120</v>
      </c>
      <c r="C4077" s="137" t="s">
        <v>186</v>
      </c>
      <c r="D4077" s="137" t="s">
        <v>379</v>
      </c>
      <c r="E4077" s="137">
        <v>32764</v>
      </c>
      <c r="F4077" s="137" t="s">
        <v>5</v>
      </c>
      <c r="G4077" s="137" t="s">
        <v>28</v>
      </c>
      <c r="H4077" s="137" t="s">
        <v>368</v>
      </c>
      <c r="I4077" s="137">
        <v>512826479</v>
      </c>
      <c r="J4077" s="137" t="s">
        <v>180</v>
      </c>
      <c r="K4077" s="21">
        <v>46157.714525462965</v>
      </c>
      <c r="L4077" s="21">
        <v>46159.780081018522</v>
      </c>
      <c r="M4077" s="137" t="s">
        <v>364</v>
      </c>
      <c r="N4077" s="137" t="s">
        <v>366</v>
      </c>
      <c r="O4077" s="137" t="s">
        <v>35</v>
      </c>
      <c r="P4077" s="137">
        <v>0</v>
      </c>
      <c r="Q4077" s="137" t="s">
        <v>191</v>
      </c>
      <c r="R4077" s="137" t="s">
        <v>342</v>
      </c>
    </row>
    <row r="4078" spans="1:19" s="137" customFormat="1">
      <c r="A4078" s="137" t="s">
        <v>186</v>
      </c>
      <c r="B4078" s="137" t="s">
        <v>120</v>
      </c>
      <c r="C4078" s="137" t="s">
        <v>186</v>
      </c>
      <c r="D4078" s="137" t="s">
        <v>379</v>
      </c>
      <c r="E4078" s="137">
        <v>32764</v>
      </c>
      <c r="F4078" s="137" t="s">
        <v>5</v>
      </c>
      <c r="G4078" s="137" t="s">
        <v>28</v>
      </c>
      <c r="H4078" s="137" t="s">
        <v>368</v>
      </c>
      <c r="I4078" s="137">
        <v>512826479</v>
      </c>
      <c r="J4078" s="137" t="s">
        <v>180</v>
      </c>
      <c r="K4078" s="21">
        <v>46157.714525462965</v>
      </c>
      <c r="L4078" s="21">
        <v>46159.780081018522</v>
      </c>
      <c r="M4078" s="137" t="s">
        <v>364</v>
      </c>
      <c r="N4078" s="137" t="s">
        <v>367</v>
      </c>
      <c r="O4078" s="137" t="s">
        <v>41</v>
      </c>
      <c r="P4078" s="137">
        <v>0</v>
      </c>
      <c r="Q4078" s="137" t="s">
        <v>191</v>
      </c>
      <c r="R4078" s="137" t="s">
        <v>342</v>
      </c>
    </row>
    <row r="4079" spans="1:19" s="137" customFormat="1">
      <c r="A4079" s="137" t="s">
        <v>186</v>
      </c>
      <c r="B4079" s="137" t="s">
        <v>120</v>
      </c>
      <c r="C4079" s="137" t="s">
        <v>186</v>
      </c>
      <c r="D4079" s="137" t="s">
        <v>318</v>
      </c>
      <c r="E4079" s="137">
        <v>39024</v>
      </c>
      <c r="F4079" s="137" t="s">
        <v>198</v>
      </c>
      <c r="G4079" s="137" t="s">
        <v>28</v>
      </c>
      <c r="H4079" s="137" t="s">
        <v>368</v>
      </c>
      <c r="I4079" s="137">
        <v>512805799</v>
      </c>
      <c r="J4079" s="137" t="s">
        <v>180</v>
      </c>
      <c r="K4079" s="21">
        <v>46157.489953703705</v>
      </c>
      <c r="L4079" s="21">
        <v>46159.786076388889</v>
      </c>
      <c r="M4079" s="137" t="s">
        <v>287</v>
      </c>
      <c r="N4079" s="137" t="s">
        <v>287</v>
      </c>
      <c r="O4079" s="137" t="s">
        <v>35</v>
      </c>
      <c r="P4079" s="137">
        <v>0</v>
      </c>
      <c r="Q4079" s="137" t="s">
        <v>191</v>
      </c>
      <c r="R4079" s="137" t="s">
        <v>342</v>
      </c>
      <c r="S4079" s="137" t="s">
        <v>181</v>
      </c>
    </row>
    <row r="4080" spans="1:19" s="137" customFormat="1">
      <c r="A4080" s="137" t="s">
        <v>186</v>
      </c>
      <c r="B4080" s="137" t="s">
        <v>120</v>
      </c>
      <c r="C4080" s="137" t="s">
        <v>186</v>
      </c>
      <c r="D4080" s="137" t="s">
        <v>318</v>
      </c>
      <c r="E4080" s="137">
        <v>39024</v>
      </c>
      <c r="F4080" s="137" t="s">
        <v>198</v>
      </c>
      <c r="G4080" s="137" t="s">
        <v>28</v>
      </c>
      <c r="H4080" s="137" t="s">
        <v>368</v>
      </c>
      <c r="I4080" s="137">
        <v>512805799</v>
      </c>
      <c r="J4080" s="137" t="s">
        <v>180</v>
      </c>
      <c r="K4080" s="21">
        <v>46157.489953703705</v>
      </c>
      <c r="L4080" s="21">
        <v>46159.786076388889</v>
      </c>
      <c r="M4080" s="137" t="s">
        <v>343</v>
      </c>
      <c r="N4080" s="137" t="s">
        <v>288</v>
      </c>
      <c r="O4080" s="137" t="s">
        <v>39</v>
      </c>
      <c r="P4080" s="137">
        <v>0</v>
      </c>
      <c r="Q4080" s="137" t="s">
        <v>191</v>
      </c>
      <c r="R4080" s="137" t="s">
        <v>342</v>
      </c>
      <c r="S4080" s="137" t="s">
        <v>181</v>
      </c>
    </row>
    <row r="4081" spans="1:19" s="137" customFormat="1">
      <c r="A4081" s="137" t="s">
        <v>186</v>
      </c>
      <c r="B4081" s="137" t="s">
        <v>120</v>
      </c>
      <c r="C4081" s="137" t="s">
        <v>186</v>
      </c>
      <c r="D4081" s="137" t="s">
        <v>318</v>
      </c>
      <c r="E4081" s="137">
        <v>39024</v>
      </c>
      <c r="F4081" s="137" t="s">
        <v>198</v>
      </c>
      <c r="G4081" s="137" t="s">
        <v>28</v>
      </c>
      <c r="H4081" s="137" t="s">
        <v>368</v>
      </c>
      <c r="I4081" s="137">
        <v>512805799</v>
      </c>
      <c r="J4081" s="137" t="s">
        <v>180</v>
      </c>
      <c r="K4081" s="21">
        <v>46157.489953703705</v>
      </c>
      <c r="L4081" s="21">
        <v>46159.786076388889</v>
      </c>
      <c r="M4081" s="137" t="s">
        <v>343</v>
      </c>
      <c r="N4081" s="137" t="s">
        <v>193</v>
      </c>
      <c r="O4081" s="137" t="s">
        <v>35</v>
      </c>
      <c r="P4081" s="137">
        <v>0</v>
      </c>
      <c r="Q4081" s="137" t="s">
        <v>191</v>
      </c>
      <c r="R4081" s="137" t="s">
        <v>342</v>
      </c>
      <c r="S4081" s="137" t="s">
        <v>181</v>
      </c>
    </row>
    <row r="4082" spans="1:19" s="137" customFormat="1">
      <c r="A4082" s="137" t="s">
        <v>186</v>
      </c>
      <c r="B4082" s="137" t="s">
        <v>120</v>
      </c>
      <c r="C4082" s="137" t="s">
        <v>186</v>
      </c>
      <c r="D4082" s="137" t="s">
        <v>318</v>
      </c>
      <c r="E4082" s="137">
        <v>39024</v>
      </c>
      <c r="F4082" s="137" t="s">
        <v>198</v>
      </c>
      <c r="G4082" s="137" t="s">
        <v>28</v>
      </c>
      <c r="H4082" s="137" t="s">
        <v>368</v>
      </c>
      <c r="I4082" s="137">
        <v>512805799</v>
      </c>
      <c r="J4082" s="137" t="s">
        <v>180</v>
      </c>
      <c r="K4082" s="21">
        <v>46157.489953703705</v>
      </c>
      <c r="L4082" s="21">
        <v>46159.786076388889</v>
      </c>
      <c r="M4082" s="137" t="s">
        <v>344</v>
      </c>
      <c r="N4082" s="137" t="s">
        <v>345</v>
      </c>
      <c r="O4082" s="137" t="s">
        <v>39</v>
      </c>
      <c r="P4082" s="137">
        <v>0</v>
      </c>
      <c r="Q4082" s="137" t="s">
        <v>191</v>
      </c>
      <c r="R4082" s="137" t="s">
        <v>342</v>
      </c>
      <c r="S4082" s="137" t="s">
        <v>181</v>
      </c>
    </row>
    <row r="4083" spans="1:19" s="137" customFormat="1">
      <c r="A4083" s="137" t="s">
        <v>186</v>
      </c>
      <c r="B4083" s="137" t="s">
        <v>120</v>
      </c>
      <c r="C4083" s="137" t="s">
        <v>186</v>
      </c>
      <c r="D4083" s="137" t="s">
        <v>318</v>
      </c>
      <c r="E4083" s="137">
        <v>39024</v>
      </c>
      <c r="F4083" s="137" t="s">
        <v>198</v>
      </c>
      <c r="G4083" s="137" t="s">
        <v>28</v>
      </c>
      <c r="H4083" s="137" t="s">
        <v>368</v>
      </c>
      <c r="I4083" s="137">
        <v>512805799</v>
      </c>
      <c r="J4083" s="137" t="s">
        <v>180</v>
      </c>
      <c r="K4083" s="21">
        <v>46157.489953703705</v>
      </c>
      <c r="L4083" s="21">
        <v>46159.786076388889</v>
      </c>
      <c r="M4083" s="137" t="s">
        <v>344</v>
      </c>
      <c r="N4083" s="137" t="s">
        <v>346</v>
      </c>
      <c r="O4083" s="137" t="s">
        <v>39</v>
      </c>
      <c r="P4083" s="137">
        <v>0</v>
      </c>
      <c r="Q4083" s="137" t="s">
        <v>191</v>
      </c>
      <c r="R4083" s="137" t="s">
        <v>342</v>
      </c>
      <c r="S4083" s="137" t="s">
        <v>181</v>
      </c>
    </row>
    <row r="4084" spans="1:19" s="137" customFormat="1">
      <c r="A4084" s="137" t="s">
        <v>186</v>
      </c>
      <c r="B4084" s="137" t="s">
        <v>120</v>
      </c>
      <c r="C4084" s="137" t="s">
        <v>186</v>
      </c>
      <c r="D4084" s="137" t="s">
        <v>318</v>
      </c>
      <c r="E4084" s="137">
        <v>39024</v>
      </c>
      <c r="F4084" s="137" t="s">
        <v>198</v>
      </c>
      <c r="G4084" s="137" t="s">
        <v>28</v>
      </c>
      <c r="H4084" s="137" t="s">
        <v>368</v>
      </c>
      <c r="I4084" s="137">
        <v>512805799</v>
      </c>
      <c r="J4084" s="137" t="s">
        <v>180</v>
      </c>
      <c r="K4084" s="21">
        <v>46157.489953703705</v>
      </c>
      <c r="L4084" s="21">
        <v>46159.786076388889</v>
      </c>
      <c r="M4084" s="137" t="s">
        <v>347</v>
      </c>
      <c r="N4084" s="137" t="s">
        <v>348</v>
      </c>
      <c r="O4084" s="137" t="s">
        <v>41</v>
      </c>
      <c r="P4084" s="137">
        <v>0</v>
      </c>
      <c r="Q4084" s="137" t="s">
        <v>191</v>
      </c>
      <c r="R4084" s="137" t="s">
        <v>342</v>
      </c>
      <c r="S4084" s="137" t="s">
        <v>181</v>
      </c>
    </row>
    <row r="4085" spans="1:19" s="137" customFormat="1">
      <c r="A4085" s="137" t="s">
        <v>186</v>
      </c>
      <c r="B4085" s="137" t="s">
        <v>120</v>
      </c>
      <c r="C4085" s="137" t="s">
        <v>186</v>
      </c>
      <c r="D4085" s="137" t="s">
        <v>318</v>
      </c>
      <c r="E4085" s="137">
        <v>39024</v>
      </c>
      <c r="F4085" s="137" t="s">
        <v>198</v>
      </c>
      <c r="G4085" s="137" t="s">
        <v>28</v>
      </c>
      <c r="H4085" s="137" t="s">
        <v>368</v>
      </c>
      <c r="I4085" s="137">
        <v>512805799</v>
      </c>
      <c r="J4085" s="137" t="s">
        <v>180</v>
      </c>
      <c r="K4085" s="21">
        <v>46157.489953703705</v>
      </c>
      <c r="L4085" s="21">
        <v>46159.786076388889</v>
      </c>
      <c r="M4085" s="137" t="s">
        <v>347</v>
      </c>
      <c r="N4085" s="137" t="s">
        <v>349</v>
      </c>
      <c r="O4085" s="137" t="s">
        <v>39</v>
      </c>
      <c r="P4085" s="137">
        <v>0</v>
      </c>
      <c r="Q4085" s="137" t="s">
        <v>191</v>
      </c>
      <c r="R4085" s="137" t="s">
        <v>342</v>
      </c>
      <c r="S4085" s="137" t="s">
        <v>181</v>
      </c>
    </row>
    <row r="4086" spans="1:19" s="137" customFormat="1">
      <c r="A4086" s="137" t="s">
        <v>186</v>
      </c>
      <c r="B4086" s="137" t="s">
        <v>120</v>
      </c>
      <c r="C4086" s="137" t="s">
        <v>186</v>
      </c>
      <c r="D4086" s="137" t="s">
        <v>318</v>
      </c>
      <c r="E4086" s="137">
        <v>39024</v>
      </c>
      <c r="F4086" s="137" t="s">
        <v>198</v>
      </c>
      <c r="G4086" s="137" t="s">
        <v>28</v>
      </c>
      <c r="H4086" s="137" t="s">
        <v>368</v>
      </c>
      <c r="I4086" s="137">
        <v>512805799</v>
      </c>
      <c r="J4086" s="137" t="s">
        <v>180</v>
      </c>
      <c r="K4086" s="21">
        <v>46157.489953703705</v>
      </c>
      <c r="L4086" s="21">
        <v>46159.786076388889</v>
      </c>
      <c r="M4086" s="137" t="s">
        <v>347</v>
      </c>
      <c r="N4086" s="137" t="s">
        <v>329</v>
      </c>
      <c r="O4086" s="137" t="s">
        <v>35</v>
      </c>
      <c r="P4086" s="137">
        <v>0</v>
      </c>
      <c r="Q4086" s="137" t="s">
        <v>191</v>
      </c>
      <c r="R4086" s="137" t="s">
        <v>342</v>
      </c>
      <c r="S4086" s="137" t="s">
        <v>181</v>
      </c>
    </row>
    <row r="4087" spans="1:19" s="137" customFormat="1">
      <c r="A4087" s="137" t="s">
        <v>186</v>
      </c>
      <c r="B4087" s="137" t="s">
        <v>120</v>
      </c>
      <c r="C4087" s="137" t="s">
        <v>186</v>
      </c>
      <c r="D4087" s="137" t="s">
        <v>318</v>
      </c>
      <c r="E4087" s="137">
        <v>39024</v>
      </c>
      <c r="F4087" s="137" t="s">
        <v>198</v>
      </c>
      <c r="G4087" s="137" t="s">
        <v>28</v>
      </c>
      <c r="H4087" s="137" t="s">
        <v>368</v>
      </c>
      <c r="I4087" s="137">
        <v>512805799</v>
      </c>
      <c r="J4087" s="137" t="s">
        <v>180</v>
      </c>
      <c r="K4087" s="21">
        <v>46157.489953703705</v>
      </c>
      <c r="L4087" s="21">
        <v>46159.786076388889</v>
      </c>
      <c r="M4087" s="137" t="s">
        <v>347</v>
      </c>
      <c r="N4087" s="137" t="s">
        <v>194</v>
      </c>
      <c r="O4087" s="137" t="s">
        <v>41</v>
      </c>
      <c r="P4087" s="137">
        <v>0</v>
      </c>
      <c r="Q4087" s="137" t="s">
        <v>191</v>
      </c>
      <c r="R4087" s="137" t="s">
        <v>342</v>
      </c>
      <c r="S4087" s="137" t="s">
        <v>181</v>
      </c>
    </row>
    <row r="4088" spans="1:19" s="137" customFormat="1">
      <c r="A4088" s="137" t="s">
        <v>186</v>
      </c>
      <c r="B4088" s="137" t="s">
        <v>120</v>
      </c>
      <c r="C4088" s="137" t="s">
        <v>186</v>
      </c>
      <c r="D4088" s="137" t="s">
        <v>318</v>
      </c>
      <c r="E4088" s="137">
        <v>39024</v>
      </c>
      <c r="F4088" s="137" t="s">
        <v>198</v>
      </c>
      <c r="G4088" s="137" t="s">
        <v>28</v>
      </c>
      <c r="H4088" s="137" t="s">
        <v>368</v>
      </c>
      <c r="I4088" s="137">
        <v>512805799</v>
      </c>
      <c r="J4088" s="137" t="s">
        <v>180</v>
      </c>
      <c r="K4088" s="21">
        <v>46157.489953703705</v>
      </c>
      <c r="L4088" s="21">
        <v>46159.786076388889</v>
      </c>
      <c r="M4088" s="137" t="s">
        <v>347</v>
      </c>
      <c r="N4088" s="137" t="s">
        <v>350</v>
      </c>
      <c r="O4088" s="137" t="s">
        <v>39</v>
      </c>
      <c r="P4088" s="137">
        <v>0</v>
      </c>
      <c r="Q4088" s="137" t="s">
        <v>191</v>
      </c>
      <c r="R4088" s="137" t="s">
        <v>342</v>
      </c>
      <c r="S4088" s="137" t="s">
        <v>181</v>
      </c>
    </row>
    <row r="4089" spans="1:19" s="137" customFormat="1">
      <c r="A4089" s="137" t="s">
        <v>186</v>
      </c>
      <c r="B4089" s="137" t="s">
        <v>120</v>
      </c>
      <c r="C4089" s="137" t="s">
        <v>186</v>
      </c>
      <c r="D4089" s="137" t="s">
        <v>318</v>
      </c>
      <c r="E4089" s="137">
        <v>39024</v>
      </c>
      <c r="F4089" s="137" t="s">
        <v>198</v>
      </c>
      <c r="G4089" s="137" t="s">
        <v>28</v>
      </c>
      <c r="H4089" s="137" t="s">
        <v>368</v>
      </c>
      <c r="I4089" s="137">
        <v>512805799</v>
      </c>
      <c r="J4089" s="137" t="s">
        <v>180</v>
      </c>
      <c r="K4089" s="21">
        <v>46157.489953703705</v>
      </c>
      <c r="L4089" s="21">
        <v>46159.786076388889</v>
      </c>
      <c r="M4089" s="137" t="s">
        <v>347</v>
      </c>
      <c r="N4089" s="137" t="s">
        <v>195</v>
      </c>
      <c r="O4089" s="137" t="s">
        <v>41</v>
      </c>
      <c r="P4089" s="137">
        <v>0</v>
      </c>
      <c r="Q4089" s="137" t="s">
        <v>191</v>
      </c>
      <c r="R4089" s="137" t="s">
        <v>342</v>
      </c>
      <c r="S4089" s="137" t="s">
        <v>181</v>
      </c>
    </row>
    <row r="4090" spans="1:19" s="137" customFormat="1">
      <c r="A4090" s="137" t="s">
        <v>186</v>
      </c>
      <c r="B4090" s="137" t="s">
        <v>120</v>
      </c>
      <c r="C4090" s="137" t="s">
        <v>186</v>
      </c>
      <c r="D4090" s="137" t="s">
        <v>318</v>
      </c>
      <c r="E4090" s="137">
        <v>39024</v>
      </c>
      <c r="F4090" s="137" t="s">
        <v>198</v>
      </c>
      <c r="G4090" s="137" t="s">
        <v>28</v>
      </c>
      <c r="H4090" s="137" t="s">
        <v>368</v>
      </c>
      <c r="I4090" s="137">
        <v>512805799</v>
      </c>
      <c r="J4090" s="137" t="s">
        <v>180</v>
      </c>
      <c r="K4090" s="21">
        <v>46157.489953703705</v>
      </c>
      <c r="L4090" s="21">
        <v>46159.786076388889</v>
      </c>
      <c r="M4090" s="137" t="s">
        <v>347</v>
      </c>
      <c r="N4090" s="137" t="s">
        <v>351</v>
      </c>
      <c r="O4090" s="137" t="s">
        <v>35</v>
      </c>
      <c r="P4090" s="137">
        <v>0</v>
      </c>
      <c r="Q4090" s="137" t="s">
        <v>191</v>
      </c>
      <c r="R4090" s="137" t="s">
        <v>342</v>
      </c>
      <c r="S4090" s="137" t="s">
        <v>181</v>
      </c>
    </row>
    <row r="4091" spans="1:19" s="137" customFormat="1">
      <c r="A4091" s="137" t="s">
        <v>186</v>
      </c>
      <c r="B4091" s="137" t="s">
        <v>120</v>
      </c>
      <c r="C4091" s="137" t="s">
        <v>186</v>
      </c>
      <c r="D4091" s="137" t="s">
        <v>318</v>
      </c>
      <c r="E4091" s="137">
        <v>39024</v>
      </c>
      <c r="F4091" s="137" t="s">
        <v>198</v>
      </c>
      <c r="G4091" s="137" t="s">
        <v>28</v>
      </c>
      <c r="H4091" s="137" t="s">
        <v>368</v>
      </c>
      <c r="I4091" s="137">
        <v>512805799</v>
      </c>
      <c r="J4091" s="137" t="s">
        <v>180</v>
      </c>
      <c r="K4091" s="21">
        <v>46157.489953703705</v>
      </c>
      <c r="L4091" s="21">
        <v>46159.786076388889</v>
      </c>
      <c r="M4091" s="137" t="s">
        <v>347</v>
      </c>
      <c r="N4091" s="137" t="s">
        <v>196</v>
      </c>
      <c r="O4091" s="137" t="s">
        <v>41</v>
      </c>
      <c r="P4091" s="137">
        <v>0</v>
      </c>
      <c r="Q4091" s="137" t="s">
        <v>191</v>
      </c>
      <c r="R4091" s="137" t="s">
        <v>342</v>
      </c>
      <c r="S4091" s="137" t="s">
        <v>181</v>
      </c>
    </row>
    <row r="4092" spans="1:19" s="137" customFormat="1">
      <c r="A4092" s="137" t="s">
        <v>186</v>
      </c>
      <c r="B4092" s="137" t="s">
        <v>120</v>
      </c>
      <c r="C4092" s="137" t="s">
        <v>186</v>
      </c>
      <c r="D4092" s="137" t="s">
        <v>318</v>
      </c>
      <c r="E4092" s="137">
        <v>39024</v>
      </c>
      <c r="F4092" s="137" t="s">
        <v>198</v>
      </c>
      <c r="G4092" s="137" t="s">
        <v>28</v>
      </c>
      <c r="H4092" s="137" t="s">
        <v>368</v>
      </c>
      <c r="I4092" s="137">
        <v>512805799</v>
      </c>
      <c r="J4092" s="137" t="s">
        <v>180</v>
      </c>
      <c r="K4092" s="21">
        <v>46157.489953703705</v>
      </c>
      <c r="L4092" s="21">
        <v>46159.786076388889</v>
      </c>
      <c r="M4092" s="137" t="s">
        <v>352</v>
      </c>
      <c r="N4092" s="137" t="s">
        <v>352</v>
      </c>
      <c r="O4092" s="137" t="s">
        <v>35</v>
      </c>
      <c r="P4092" s="137">
        <v>0</v>
      </c>
      <c r="Q4092" s="137" t="s">
        <v>191</v>
      </c>
      <c r="R4092" s="137" t="s">
        <v>342</v>
      </c>
      <c r="S4092" s="137" t="s">
        <v>181</v>
      </c>
    </row>
    <row r="4093" spans="1:19" s="137" customFormat="1">
      <c r="A4093" s="137" t="s">
        <v>186</v>
      </c>
      <c r="B4093" s="137" t="s">
        <v>120</v>
      </c>
      <c r="C4093" s="137" t="s">
        <v>186</v>
      </c>
      <c r="D4093" s="137" t="s">
        <v>318</v>
      </c>
      <c r="E4093" s="137">
        <v>39024</v>
      </c>
      <c r="F4093" s="137" t="s">
        <v>198</v>
      </c>
      <c r="G4093" s="137" t="s">
        <v>28</v>
      </c>
      <c r="H4093" s="137" t="s">
        <v>368</v>
      </c>
      <c r="I4093" s="137">
        <v>512805799</v>
      </c>
      <c r="J4093" s="137" t="s">
        <v>180</v>
      </c>
      <c r="K4093" s="21">
        <v>46157.489953703705</v>
      </c>
      <c r="L4093" s="21">
        <v>46159.786076388889</v>
      </c>
      <c r="M4093" s="137" t="s">
        <v>353</v>
      </c>
      <c r="N4093" s="137" t="s">
        <v>197</v>
      </c>
      <c r="O4093" s="137" t="s">
        <v>41</v>
      </c>
      <c r="P4093" s="137">
        <v>0</v>
      </c>
      <c r="Q4093" s="137" t="s">
        <v>191</v>
      </c>
      <c r="R4093" s="137" t="s">
        <v>342</v>
      </c>
      <c r="S4093" s="137" t="s">
        <v>181</v>
      </c>
    </row>
    <row r="4094" spans="1:19" s="137" customFormat="1">
      <c r="A4094" s="137" t="s">
        <v>186</v>
      </c>
      <c r="B4094" s="137" t="s">
        <v>120</v>
      </c>
      <c r="C4094" s="137" t="s">
        <v>186</v>
      </c>
      <c r="D4094" s="137" t="s">
        <v>318</v>
      </c>
      <c r="E4094" s="137">
        <v>39024</v>
      </c>
      <c r="F4094" s="137" t="s">
        <v>198</v>
      </c>
      <c r="G4094" s="137" t="s">
        <v>28</v>
      </c>
      <c r="H4094" s="137" t="s">
        <v>368</v>
      </c>
      <c r="I4094" s="137">
        <v>512805799</v>
      </c>
      <c r="J4094" s="137" t="s">
        <v>180</v>
      </c>
      <c r="K4094" s="21">
        <v>46157.489953703705</v>
      </c>
      <c r="L4094" s="21">
        <v>46159.786076388889</v>
      </c>
      <c r="M4094" s="137" t="s">
        <v>353</v>
      </c>
      <c r="N4094" s="137" t="s">
        <v>330</v>
      </c>
      <c r="O4094" s="137" t="s">
        <v>41</v>
      </c>
      <c r="P4094" s="137">
        <v>0</v>
      </c>
      <c r="Q4094" s="137" t="s">
        <v>191</v>
      </c>
      <c r="R4094" s="137" t="s">
        <v>342</v>
      </c>
      <c r="S4094" s="137" t="s">
        <v>181</v>
      </c>
    </row>
    <row r="4095" spans="1:19" s="137" customFormat="1">
      <c r="A4095" s="137" t="s">
        <v>186</v>
      </c>
      <c r="B4095" s="137" t="s">
        <v>120</v>
      </c>
      <c r="C4095" s="137" t="s">
        <v>186</v>
      </c>
      <c r="D4095" s="137" t="s">
        <v>318</v>
      </c>
      <c r="E4095" s="137">
        <v>39024</v>
      </c>
      <c r="F4095" s="137" t="s">
        <v>198</v>
      </c>
      <c r="G4095" s="137" t="s">
        <v>28</v>
      </c>
      <c r="H4095" s="137" t="s">
        <v>368</v>
      </c>
      <c r="I4095" s="137">
        <v>512805799</v>
      </c>
      <c r="J4095" s="137" t="s">
        <v>180</v>
      </c>
      <c r="K4095" s="21">
        <v>46157.489953703705</v>
      </c>
      <c r="L4095" s="21">
        <v>46159.786076388889</v>
      </c>
      <c r="M4095" s="137" t="s">
        <v>353</v>
      </c>
      <c r="N4095" s="137" t="s">
        <v>354</v>
      </c>
      <c r="O4095" s="137" t="s">
        <v>39</v>
      </c>
      <c r="P4095" s="137">
        <v>0</v>
      </c>
      <c r="Q4095" s="137" t="s">
        <v>191</v>
      </c>
      <c r="R4095" s="137" t="s">
        <v>342</v>
      </c>
      <c r="S4095" s="137" t="s">
        <v>181</v>
      </c>
    </row>
    <row r="4096" spans="1:19" s="137" customFormat="1">
      <c r="A4096" s="137" t="s">
        <v>186</v>
      </c>
      <c r="B4096" s="137" t="s">
        <v>120</v>
      </c>
      <c r="C4096" s="137" t="s">
        <v>186</v>
      </c>
      <c r="D4096" s="137" t="s">
        <v>318</v>
      </c>
      <c r="E4096" s="137">
        <v>39024</v>
      </c>
      <c r="F4096" s="137" t="s">
        <v>198</v>
      </c>
      <c r="G4096" s="137" t="s">
        <v>28</v>
      </c>
      <c r="H4096" s="137" t="s">
        <v>368</v>
      </c>
      <c r="I4096" s="137">
        <v>512805799</v>
      </c>
      <c r="J4096" s="137" t="s">
        <v>180</v>
      </c>
      <c r="K4096" s="21">
        <v>46157.489953703705</v>
      </c>
      <c r="L4096" s="21">
        <v>46159.786076388889</v>
      </c>
      <c r="M4096" s="137" t="s">
        <v>353</v>
      </c>
      <c r="N4096" s="137" t="s">
        <v>355</v>
      </c>
      <c r="O4096" s="137" t="s">
        <v>35</v>
      </c>
      <c r="P4096" s="137">
        <v>0</v>
      </c>
      <c r="Q4096" s="137" t="s">
        <v>191</v>
      </c>
      <c r="R4096" s="137" t="s">
        <v>342</v>
      </c>
      <c r="S4096" s="137" t="s">
        <v>181</v>
      </c>
    </row>
    <row r="4097" spans="1:19" s="137" customFormat="1">
      <c r="A4097" s="137" t="s">
        <v>186</v>
      </c>
      <c r="B4097" s="137" t="s">
        <v>120</v>
      </c>
      <c r="C4097" s="137" t="s">
        <v>186</v>
      </c>
      <c r="D4097" s="137" t="s">
        <v>318</v>
      </c>
      <c r="E4097" s="137">
        <v>39024</v>
      </c>
      <c r="F4097" s="137" t="s">
        <v>198</v>
      </c>
      <c r="G4097" s="137" t="s">
        <v>28</v>
      </c>
      <c r="H4097" s="137" t="s">
        <v>368</v>
      </c>
      <c r="I4097" s="137">
        <v>512805799</v>
      </c>
      <c r="J4097" s="137" t="s">
        <v>180</v>
      </c>
      <c r="K4097" s="21">
        <v>46157.489953703705</v>
      </c>
      <c r="L4097" s="21">
        <v>46159.786076388889</v>
      </c>
      <c r="M4097" s="137" t="s">
        <v>353</v>
      </c>
      <c r="N4097" s="137" t="s">
        <v>356</v>
      </c>
      <c r="O4097" s="137" t="s">
        <v>39</v>
      </c>
      <c r="P4097" s="137">
        <v>0</v>
      </c>
      <c r="Q4097" s="137" t="s">
        <v>191</v>
      </c>
      <c r="R4097" s="137" t="s">
        <v>342</v>
      </c>
      <c r="S4097" s="137" t="s">
        <v>181</v>
      </c>
    </row>
    <row r="4098" spans="1:19" s="137" customFormat="1">
      <c r="A4098" s="137" t="s">
        <v>186</v>
      </c>
      <c r="B4098" s="137" t="s">
        <v>120</v>
      </c>
      <c r="C4098" s="137" t="s">
        <v>186</v>
      </c>
      <c r="D4098" s="137" t="s">
        <v>318</v>
      </c>
      <c r="E4098" s="137">
        <v>39024</v>
      </c>
      <c r="F4098" s="137" t="s">
        <v>198</v>
      </c>
      <c r="G4098" s="137" t="s">
        <v>28</v>
      </c>
      <c r="H4098" s="137" t="s">
        <v>368</v>
      </c>
      <c r="I4098" s="137">
        <v>512805799</v>
      </c>
      <c r="J4098" s="137" t="s">
        <v>180</v>
      </c>
      <c r="K4098" s="21">
        <v>46157.489953703705</v>
      </c>
      <c r="L4098" s="21">
        <v>46159.786076388889</v>
      </c>
      <c r="M4098" s="137" t="s">
        <v>353</v>
      </c>
      <c r="N4098" s="137" t="s">
        <v>357</v>
      </c>
      <c r="O4098" s="137" t="s">
        <v>39</v>
      </c>
      <c r="P4098" s="137">
        <v>0</v>
      </c>
      <c r="Q4098" s="137" t="s">
        <v>191</v>
      </c>
      <c r="R4098" s="137" t="s">
        <v>342</v>
      </c>
      <c r="S4098" s="137" t="s">
        <v>181</v>
      </c>
    </row>
    <row r="4099" spans="1:19" s="137" customFormat="1">
      <c r="A4099" s="137" t="s">
        <v>186</v>
      </c>
      <c r="B4099" s="137" t="s">
        <v>120</v>
      </c>
      <c r="C4099" s="137" t="s">
        <v>186</v>
      </c>
      <c r="D4099" s="137" t="s">
        <v>318</v>
      </c>
      <c r="E4099" s="137">
        <v>39024</v>
      </c>
      <c r="F4099" s="137" t="s">
        <v>198</v>
      </c>
      <c r="G4099" s="137" t="s">
        <v>28</v>
      </c>
      <c r="H4099" s="137" t="s">
        <v>368</v>
      </c>
      <c r="I4099" s="137">
        <v>512805799</v>
      </c>
      <c r="J4099" s="137" t="s">
        <v>180</v>
      </c>
      <c r="K4099" s="21">
        <v>46157.489953703705</v>
      </c>
      <c r="L4099" s="21">
        <v>46159.786076388889</v>
      </c>
      <c r="M4099" s="137" t="s">
        <v>358</v>
      </c>
      <c r="N4099" s="137" t="s">
        <v>359</v>
      </c>
      <c r="O4099" s="137" t="s">
        <v>39</v>
      </c>
      <c r="P4099" s="137">
        <v>0</v>
      </c>
      <c r="Q4099" s="137" t="s">
        <v>191</v>
      </c>
      <c r="R4099" s="137" t="s">
        <v>342</v>
      </c>
      <c r="S4099" s="137" t="s">
        <v>181</v>
      </c>
    </row>
    <row r="4100" spans="1:19" s="137" customFormat="1">
      <c r="A4100" s="137" t="s">
        <v>186</v>
      </c>
      <c r="B4100" s="137" t="s">
        <v>120</v>
      </c>
      <c r="C4100" s="137" t="s">
        <v>186</v>
      </c>
      <c r="D4100" s="137" t="s">
        <v>318</v>
      </c>
      <c r="E4100" s="137">
        <v>39024</v>
      </c>
      <c r="F4100" s="137" t="s">
        <v>198</v>
      </c>
      <c r="G4100" s="137" t="s">
        <v>28</v>
      </c>
      <c r="H4100" s="137" t="s">
        <v>368</v>
      </c>
      <c r="I4100" s="137">
        <v>512805799</v>
      </c>
      <c r="J4100" s="137" t="s">
        <v>180</v>
      </c>
      <c r="K4100" s="21">
        <v>46157.489953703705</v>
      </c>
      <c r="L4100" s="21">
        <v>46159.786076388889</v>
      </c>
      <c r="M4100" s="137" t="s">
        <v>358</v>
      </c>
      <c r="N4100" s="137" t="s">
        <v>360</v>
      </c>
      <c r="O4100" s="137" t="s">
        <v>35</v>
      </c>
      <c r="P4100" s="137">
        <v>0</v>
      </c>
      <c r="Q4100" s="137" t="s">
        <v>191</v>
      </c>
      <c r="R4100" s="137" t="s">
        <v>342</v>
      </c>
      <c r="S4100" s="137" t="s">
        <v>181</v>
      </c>
    </row>
    <row r="4101" spans="1:19" s="137" customFormat="1">
      <c r="A4101" s="137" t="s">
        <v>186</v>
      </c>
      <c r="B4101" s="137" t="s">
        <v>120</v>
      </c>
      <c r="C4101" s="137" t="s">
        <v>186</v>
      </c>
      <c r="D4101" s="137" t="s">
        <v>318</v>
      </c>
      <c r="E4101" s="137">
        <v>39024</v>
      </c>
      <c r="F4101" s="137" t="s">
        <v>198</v>
      </c>
      <c r="G4101" s="137" t="s">
        <v>28</v>
      </c>
      <c r="H4101" s="137" t="s">
        <v>368</v>
      </c>
      <c r="I4101" s="137">
        <v>512805799</v>
      </c>
      <c r="J4101" s="137" t="s">
        <v>180</v>
      </c>
      <c r="K4101" s="21">
        <v>46157.489953703705</v>
      </c>
      <c r="L4101" s="21">
        <v>46159.786076388889</v>
      </c>
      <c r="M4101" s="137" t="s">
        <v>358</v>
      </c>
      <c r="N4101" s="137" t="s">
        <v>361</v>
      </c>
      <c r="O4101" s="137" t="s">
        <v>41</v>
      </c>
      <c r="P4101" s="137">
        <v>0</v>
      </c>
      <c r="Q4101" s="137" t="s">
        <v>191</v>
      </c>
      <c r="R4101" s="137" t="s">
        <v>342</v>
      </c>
      <c r="S4101" s="137" t="s">
        <v>181</v>
      </c>
    </row>
    <row r="4102" spans="1:19" s="137" customFormat="1">
      <c r="A4102" s="137" t="s">
        <v>186</v>
      </c>
      <c r="B4102" s="137" t="s">
        <v>120</v>
      </c>
      <c r="C4102" s="137" t="s">
        <v>186</v>
      </c>
      <c r="D4102" s="137" t="s">
        <v>318</v>
      </c>
      <c r="E4102" s="137">
        <v>39024</v>
      </c>
      <c r="F4102" s="137" t="s">
        <v>198</v>
      </c>
      <c r="G4102" s="137" t="s">
        <v>28</v>
      </c>
      <c r="H4102" s="137" t="s">
        <v>368</v>
      </c>
      <c r="I4102" s="137">
        <v>512805799</v>
      </c>
      <c r="J4102" s="137" t="s">
        <v>180</v>
      </c>
      <c r="K4102" s="21">
        <v>46157.489953703705</v>
      </c>
      <c r="L4102" s="21">
        <v>46159.786076388889</v>
      </c>
      <c r="M4102" s="137" t="s">
        <v>362</v>
      </c>
      <c r="N4102" s="137" t="s">
        <v>363</v>
      </c>
      <c r="O4102" s="137" t="s">
        <v>37</v>
      </c>
      <c r="P4102" s="137">
        <v>0</v>
      </c>
      <c r="Q4102" s="137" t="s">
        <v>191</v>
      </c>
      <c r="R4102" s="137" t="s">
        <v>342</v>
      </c>
      <c r="S4102" s="137" t="s">
        <v>181</v>
      </c>
    </row>
    <row r="4103" spans="1:19" s="137" customFormat="1">
      <c r="A4103" s="137" t="s">
        <v>186</v>
      </c>
      <c r="B4103" s="137" t="s">
        <v>120</v>
      </c>
      <c r="C4103" s="137" t="s">
        <v>186</v>
      </c>
      <c r="D4103" s="137" t="s">
        <v>318</v>
      </c>
      <c r="E4103" s="137">
        <v>39024</v>
      </c>
      <c r="F4103" s="137" t="s">
        <v>198</v>
      </c>
      <c r="G4103" s="137" t="s">
        <v>28</v>
      </c>
      <c r="H4103" s="137" t="s">
        <v>368</v>
      </c>
      <c r="I4103" s="137">
        <v>512805799</v>
      </c>
      <c r="J4103" s="137" t="s">
        <v>180</v>
      </c>
      <c r="K4103" s="21">
        <v>46157.489953703705</v>
      </c>
      <c r="L4103" s="21">
        <v>46159.786076388889</v>
      </c>
      <c r="M4103" s="137" t="s">
        <v>364</v>
      </c>
      <c r="N4103" s="137" t="s">
        <v>365</v>
      </c>
      <c r="O4103" s="137" t="s">
        <v>35</v>
      </c>
      <c r="P4103" s="137">
        <v>0</v>
      </c>
      <c r="Q4103" s="137" t="s">
        <v>191</v>
      </c>
      <c r="R4103" s="137" t="s">
        <v>342</v>
      </c>
      <c r="S4103" s="137" t="s">
        <v>181</v>
      </c>
    </row>
    <row r="4104" spans="1:19" s="137" customFormat="1">
      <c r="A4104" s="137" t="s">
        <v>186</v>
      </c>
      <c r="B4104" s="137" t="s">
        <v>120</v>
      </c>
      <c r="C4104" s="137" t="s">
        <v>186</v>
      </c>
      <c r="D4104" s="137" t="s">
        <v>318</v>
      </c>
      <c r="E4104" s="137">
        <v>39024</v>
      </c>
      <c r="F4104" s="137" t="s">
        <v>198</v>
      </c>
      <c r="G4104" s="137" t="s">
        <v>28</v>
      </c>
      <c r="H4104" s="137" t="s">
        <v>368</v>
      </c>
      <c r="I4104" s="137">
        <v>512805799</v>
      </c>
      <c r="J4104" s="137" t="s">
        <v>180</v>
      </c>
      <c r="K4104" s="21">
        <v>46157.489953703705</v>
      </c>
      <c r="L4104" s="21">
        <v>46159.786076388889</v>
      </c>
      <c r="M4104" s="137" t="s">
        <v>364</v>
      </c>
      <c r="N4104" s="137" t="s">
        <v>366</v>
      </c>
      <c r="O4104" s="137" t="s">
        <v>35</v>
      </c>
      <c r="P4104" s="137">
        <v>0</v>
      </c>
      <c r="Q4104" s="137" t="s">
        <v>191</v>
      </c>
      <c r="R4104" s="137" t="s">
        <v>342</v>
      </c>
      <c r="S4104" s="137" t="s">
        <v>181</v>
      </c>
    </row>
    <row r="4105" spans="1:19" s="137" customFormat="1">
      <c r="A4105" s="137" t="s">
        <v>186</v>
      </c>
      <c r="B4105" s="137" t="s">
        <v>120</v>
      </c>
      <c r="C4105" s="137" t="s">
        <v>186</v>
      </c>
      <c r="D4105" s="137" t="s">
        <v>318</v>
      </c>
      <c r="E4105" s="137">
        <v>39024</v>
      </c>
      <c r="F4105" s="137" t="s">
        <v>198</v>
      </c>
      <c r="G4105" s="137" t="s">
        <v>28</v>
      </c>
      <c r="H4105" s="137" t="s">
        <v>368</v>
      </c>
      <c r="I4105" s="137">
        <v>512805799</v>
      </c>
      <c r="J4105" s="137" t="s">
        <v>180</v>
      </c>
      <c r="K4105" s="21">
        <v>46157.489953703705</v>
      </c>
      <c r="L4105" s="21">
        <v>46159.786076388889</v>
      </c>
      <c r="M4105" s="137" t="s">
        <v>364</v>
      </c>
      <c r="N4105" s="137" t="s">
        <v>367</v>
      </c>
      <c r="O4105" s="137" t="s">
        <v>41</v>
      </c>
      <c r="P4105" s="137">
        <v>0</v>
      </c>
      <c r="Q4105" s="137" t="s">
        <v>191</v>
      </c>
      <c r="R4105" s="137" t="s">
        <v>342</v>
      </c>
      <c r="S4105" s="137" t="s">
        <v>181</v>
      </c>
    </row>
    <row r="4106" spans="1:19" s="137" customFormat="1">
      <c r="A4106" s="137" t="s">
        <v>186</v>
      </c>
      <c r="B4106" s="137" t="s">
        <v>120</v>
      </c>
      <c r="C4106" s="137" t="s">
        <v>186</v>
      </c>
      <c r="D4106" s="137" t="s">
        <v>248</v>
      </c>
      <c r="E4106" s="137">
        <v>32699</v>
      </c>
      <c r="F4106" s="137" t="s">
        <v>5</v>
      </c>
      <c r="G4106" s="137" t="s">
        <v>28</v>
      </c>
      <c r="H4106" s="137" t="s">
        <v>368</v>
      </c>
      <c r="I4106" s="137">
        <v>512894329</v>
      </c>
      <c r="J4106" s="137" t="s">
        <v>180</v>
      </c>
      <c r="K4106" s="21">
        <v>46158.665925925925</v>
      </c>
      <c r="L4106" s="21">
        <v>46159.78800925926</v>
      </c>
      <c r="M4106" s="137" t="s">
        <v>287</v>
      </c>
      <c r="N4106" s="137" t="s">
        <v>287</v>
      </c>
      <c r="O4106" s="137" t="s">
        <v>35</v>
      </c>
      <c r="P4106" s="137">
        <v>0</v>
      </c>
      <c r="Q4106" s="137" t="s">
        <v>191</v>
      </c>
      <c r="R4106" s="137" t="s">
        <v>342</v>
      </c>
      <c r="S4106" s="137" t="s">
        <v>254</v>
      </c>
    </row>
    <row r="4107" spans="1:19" s="137" customFormat="1">
      <c r="A4107" s="137" t="s">
        <v>186</v>
      </c>
      <c r="B4107" s="137" t="s">
        <v>120</v>
      </c>
      <c r="C4107" s="137" t="s">
        <v>186</v>
      </c>
      <c r="D4107" s="137" t="s">
        <v>248</v>
      </c>
      <c r="E4107" s="137">
        <v>32699</v>
      </c>
      <c r="F4107" s="137" t="s">
        <v>5</v>
      </c>
      <c r="G4107" s="137" t="s">
        <v>28</v>
      </c>
      <c r="H4107" s="137" t="s">
        <v>368</v>
      </c>
      <c r="I4107" s="137">
        <v>512894329</v>
      </c>
      <c r="J4107" s="137" t="s">
        <v>180</v>
      </c>
      <c r="K4107" s="21">
        <v>46158.665925925925</v>
      </c>
      <c r="L4107" s="21">
        <v>46159.78800925926</v>
      </c>
      <c r="M4107" s="137" t="s">
        <v>343</v>
      </c>
      <c r="N4107" s="137" t="s">
        <v>288</v>
      </c>
      <c r="O4107" s="137" t="s">
        <v>39</v>
      </c>
      <c r="P4107" s="137">
        <v>0</v>
      </c>
      <c r="Q4107" s="137" t="s">
        <v>191</v>
      </c>
      <c r="R4107" s="137" t="s">
        <v>342</v>
      </c>
      <c r="S4107" s="137" t="s">
        <v>254</v>
      </c>
    </row>
    <row r="4108" spans="1:19" s="137" customFormat="1">
      <c r="A4108" s="137" t="s">
        <v>186</v>
      </c>
      <c r="B4108" s="137" t="s">
        <v>120</v>
      </c>
      <c r="C4108" s="137" t="s">
        <v>186</v>
      </c>
      <c r="D4108" s="137" t="s">
        <v>248</v>
      </c>
      <c r="E4108" s="137">
        <v>32699</v>
      </c>
      <c r="F4108" s="137" t="s">
        <v>5</v>
      </c>
      <c r="G4108" s="137" t="s">
        <v>28</v>
      </c>
      <c r="H4108" s="137" t="s">
        <v>368</v>
      </c>
      <c r="I4108" s="137">
        <v>512894329</v>
      </c>
      <c r="J4108" s="137" t="s">
        <v>180</v>
      </c>
      <c r="K4108" s="21">
        <v>46158.665925925925</v>
      </c>
      <c r="L4108" s="21">
        <v>46159.78800925926</v>
      </c>
      <c r="M4108" s="137" t="s">
        <v>343</v>
      </c>
      <c r="N4108" s="137" t="s">
        <v>193</v>
      </c>
      <c r="O4108" s="137" t="s">
        <v>35</v>
      </c>
      <c r="P4108" s="137">
        <v>0</v>
      </c>
      <c r="Q4108" s="137" t="s">
        <v>191</v>
      </c>
      <c r="R4108" s="137" t="s">
        <v>342</v>
      </c>
      <c r="S4108" s="137" t="s">
        <v>254</v>
      </c>
    </row>
    <row r="4109" spans="1:19" s="137" customFormat="1">
      <c r="A4109" s="137" t="s">
        <v>186</v>
      </c>
      <c r="B4109" s="137" t="s">
        <v>120</v>
      </c>
      <c r="C4109" s="137" t="s">
        <v>186</v>
      </c>
      <c r="D4109" s="137" t="s">
        <v>248</v>
      </c>
      <c r="E4109" s="137">
        <v>32699</v>
      </c>
      <c r="F4109" s="137" t="s">
        <v>5</v>
      </c>
      <c r="G4109" s="137" t="s">
        <v>28</v>
      </c>
      <c r="H4109" s="137" t="s">
        <v>368</v>
      </c>
      <c r="I4109" s="137">
        <v>512894329</v>
      </c>
      <c r="J4109" s="137" t="s">
        <v>180</v>
      </c>
      <c r="K4109" s="21">
        <v>46158.665925925925</v>
      </c>
      <c r="L4109" s="21">
        <v>46159.78800925926</v>
      </c>
      <c r="M4109" s="137" t="s">
        <v>344</v>
      </c>
      <c r="N4109" s="137" t="s">
        <v>345</v>
      </c>
      <c r="O4109" s="137" t="s">
        <v>39</v>
      </c>
      <c r="P4109" s="137">
        <v>0</v>
      </c>
      <c r="Q4109" s="137" t="s">
        <v>191</v>
      </c>
      <c r="R4109" s="137" t="s">
        <v>342</v>
      </c>
      <c r="S4109" s="137" t="s">
        <v>254</v>
      </c>
    </row>
    <row r="4110" spans="1:19" s="137" customFormat="1">
      <c r="A4110" s="137" t="s">
        <v>186</v>
      </c>
      <c r="B4110" s="137" t="s">
        <v>120</v>
      </c>
      <c r="C4110" s="137" t="s">
        <v>186</v>
      </c>
      <c r="D4110" s="137" t="s">
        <v>248</v>
      </c>
      <c r="E4110" s="137">
        <v>32699</v>
      </c>
      <c r="F4110" s="137" t="s">
        <v>5</v>
      </c>
      <c r="G4110" s="137" t="s">
        <v>28</v>
      </c>
      <c r="H4110" s="137" t="s">
        <v>368</v>
      </c>
      <c r="I4110" s="137">
        <v>512894329</v>
      </c>
      <c r="J4110" s="137" t="s">
        <v>180</v>
      </c>
      <c r="K4110" s="21">
        <v>46158.665925925925</v>
      </c>
      <c r="L4110" s="21">
        <v>46159.78800925926</v>
      </c>
      <c r="M4110" s="137" t="s">
        <v>344</v>
      </c>
      <c r="N4110" s="137" t="s">
        <v>346</v>
      </c>
      <c r="O4110" s="137" t="s">
        <v>39</v>
      </c>
      <c r="P4110" s="137">
        <v>0</v>
      </c>
      <c r="Q4110" s="137" t="s">
        <v>191</v>
      </c>
      <c r="R4110" s="137" t="s">
        <v>342</v>
      </c>
      <c r="S4110" s="137" t="s">
        <v>254</v>
      </c>
    </row>
    <row r="4111" spans="1:19" s="137" customFormat="1">
      <c r="A4111" s="137" t="s">
        <v>186</v>
      </c>
      <c r="B4111" s="137" t="s">
        <v>120</v>
      </c>
      <c r="C4111" s="137" t="s">
        <v>186</v>
      </c>
      <c r="D4111" s="137" t="s">
        <v>248</v>
      </c>
      <c r="E4111" s="137">
        <v>32699</v>
      </c>
      <c r="F4111" s="137" t="s">
        <v>5</v>
      </c>
      <c r="G4111" s="137" t="s">
        <v>28</v>
      </c>
      <c r="H4111" s="137" t="s">
        <v>368</v>
      </c>
      <c r="I4111" s="137">
        <v>512894329</v>
      </c>
      <c r="J4111" s="137" t="s">
        <v>180</v>
      </c>
      <c r="K4111" s="21">
        <v>46158.665925925925</v>
      </c>
      <c r="L4111" s="21">
        <v>46159.78800925926</v>
      </c>
      <c r="M4111" s="137" t="s">
        <v>347</v>
      </c>
      <c r="N4111" s="137" t="s">
        <v>348</v>
      </c>
      <c r="O4111" s="137" t="s">
        <v>41</v>
      </c>
      <c r="P4111" s="137">
        <v>0</v>
      </c>
      <c r="Q4111" s="137" t="s">
        <v>191</v>
      </c>
      <c r="R4111" s="137" t="s">
        <v>342</v>
      </c>
      <c r="S4111" s="137" t="s">
        <v>254</v>
      </c>
    </row>
    <row r="4112" spans="1:19" s="137" customFormat="1">
      <c r="A4112" s="137" t="s">
        <v>186</v>
      </c>
      <c r="B4112" s="137" t="s">
        <v>120</v>
      </c>
      <c r="C4112" s="137" t="s">
        <v>186</v>
      </c>
      <c r="D4112" s="137" t="s">
        <v>248</v>
      </c>
      <c r="E4112" s="137">
        <v>32699</v>
      </c>
      <c r="F4112" s="137" t="s">
        <v>5</v>
      </c>
      <c r="G4112" s="137" t="s">
        <v>28</v>
      </c>
      <c r="H4112" s="137" t="s">
        <v>368</v>
      </c>
      <c r="I4112" s="137">
        <v>512894329</v>
      </c>
      <c r="J4112" s="137" t="s">
        <v>180</v>
      </c>
      <c r="K4112" s="21">
        <v>46158.665925925925</v>
      </c>
      <c r="L4112" s="21">
        <v>46159.78800925926</v>
      </c>
      <c r="M4112" s="137" t="s">
        <v>347</v>
      </c>
      <c r="N4112" s="137" t="s">
        <v>349</v>
      </c>
      <c r="O4112" s="137" t="s">
        <v>39</v>
      </c>
      <c r="P4112" s="137">
        <v>0</v>
      </c>
      <c r="Q4112" s="137" t="s">
        <v>191</v>
      </c>
      <c r="R4112" s="137" t="s">
        <v>342</v>
      </c>
      <c r="S4112" s="137" t="s">
        <v>254</v>
      </c>
    </row>
    <row r="4113" spans="1:19" s="137" customFormat="1">
      <c r="A4113" s="137" t="s">
        <v>186</v>
      </c>
      <c r="B4113" s="137" t="s">
        <v>120</v>
      </c>
      <c r="C4113" s="137" t="s">
        <v>186</v>
      </c>
      <c r="D4113" s="137" t="s">
        <v>248</v>
      </c>
      <c r="E4113" s="137">
        <v>32699</v>
      </c>
      <c r="F4113" s="137" t="s">
        <v>5</v>
      </c>
      <c r="G4113" s="137" t="s">
        <v>28</v>
      </c>
      <c r="H4113" s="137" t="s">
        <v>368</v>
      </c>
      <c r="I4113" s="137">
        <v>512894329</v>
      </c>
      <c r="J4113" s="137" t="s">
        <v>180</v>
      </c>
      <c r="K4113" s="21">
        <v>46158.665925925925</v>
      </c>
      <c r="L4113" s="21">
        <v>46159.78800925926</v>
      </c>
      <c r="M4113" s="137" t="s">
        <v>347</v>
      </c>
      <c r="N4113" s="137" t="s">
        <v>329</v>
      </c>
      <c r="O4113" s="137" t="s">
        <v>35</v>
      </c>
      <c r="P4113" s="137">
        <v>0</v>
      </c>
      <c r="Q4113" s="137" t="s">
        <v>191</v>
      </c>
      <c r="R4113" s="137" t="s">
        <v>342</v>
      </c>
      <c r="S4113" s="137" t="s">
        <v>254</v>
      </c>
    </row>
    <row r="4114" spans="1:19" s="137" customFormat="1">
      <c r="A4114" s="137" t="s">
        <v>186</v>
      </c>
      <c r="B4114" s="137" t="s">
        <v>120</v>
      </c>
      <c r="C4114" s="137" t="s">
        <v>186</v>
      </c>
      <c r="D4114" s="137" t="s">
        <v>248</v>
      </c>
      <c r="E4114" s="137">
        <v>32699</v>
      </c>
      <c r="F4114" s="137" t="s">
        <v>5</v>
      </c>
      <c r="G4114" s="137" t="s">
        <v>28</v>
      </c>
      <c r="H4114" s="137" t="s">
        <v>368</v>
      </c>
      <c r="I4114" s="137">
        <v>512894329</v>
      </c>
      <c r="J4114" s="137" t="s">
        <v>180</v>
      </c>
      <c r="K4114" s="21">
        <v>46158.665925925925</v>
      </c>
      <c r="L4114" s="21">
        <v>46159.78800925926</v>
      </c>
      <c r="M4114" s="137" t="s">
        <v>347</v>
      </c>
      <c r="N4114" s="137" t="s">
        <v>194</v>
      </c>
      <c r="O4114" s="137" t="s">
        <v>41</v>
      </c>
      <c r="P4114" s="137">
        <v>0</v>
      </c>
      <c r="Q4114" s="137" t="s">
        <v>191</v>
      </c>
      <c r="R4114" s="137" t="s">
        <v>342</v>
      </c>
      <c r="S4114" s="137" t="s">
        <v>254</v>
      </c>
    </row>
    <row r="4115" spans="1:19" s="137" customFormat="1">
      <c r="A4115" s="137" t="s">
        <v>186</v>
      </c>
      <c r="B4115" s="137" t="s">
        <v>120</v>
      </c>
      <c r="C4115" s="137" t="s">
        <v>186</v>
      </c>
      <c r="D4115" s="137" t="s">
        <v>248</v>
      </c>
      <c r="E4115" s="137">
        <v>32699</v>
      </c>
      <c r="F4115" s="137" t="s">
        <v>5</v>
      </c>
      <c r="G4115" s="137" t="s">
        <v>28</v>
      </c>
      <c r="H4115" s="137" t="s">
        <v>368</v>
      </c>
      <c r="I4115" s="137">
        <v>512894329</v>
      </c>
      <c r="J4115" s="137" t="s">
        <v>180</v>
      </c>
      <c r="K4115" s="21">
        <v>46158.665925925925</v>
      </c>
      <c r="L4115" s="21">
        <v>46159.78800925926</v>
      </c>
      <c r="M4115" s="137" t="s">
        <v>347</v>
      </c>
      <c r="N4115" s="137" t="s">
        <v>350</v>
      </c>
      <c r="O4115" s="137" t="s">
        <v>39</v>
      </c>
      <c r="P4115" s="137">
        <v>0</v>
      </c>
      <c r="Q4115" s="137" t="s">
        <v>191</v>
      </c>
      <c r="R4115" s="137" t="s">
        <v>342</v>
      </c>
      <c r="S4115" s="137" t="s">
        <v>254</v>
      </c>
    </row>
    <row r="4116" spans="1:19" s="137" customFormat="1">
      <c r="A4116" s="137" t="s">
        <v>186</v>
      </c>
      <c r="B4116" s="137" t="s">
        <v>120</v>
      </c>
      <c r="C4116" s="137" t="s">
        <v>186</v>
      </c>
      <c r="D4116" s="137" t="s">
        <v>248</v>
      </c>
      <c r="E4116" s="137">
        <v>32699</v>
      </c>
      <c r="F4116" s="137" t="s">
        <v>5</v>
      </c>
      <c r="G4116" s="137" t="s">
        <v>28</v>
      </c>
      <c r="H4116" s="137" t="s">
        <v>368</v>
      </c>
      <c r="I4116" s="137">
        <v>512894329</v>
      </c>
      <c r="J4116" s="137" t="s">
        <v>180</v>
      </c>
      <c r="K4116" s="21">
        <v>46158.665925925925</v>
      </c>
      <c r="L4116" s="21">
        <v>46159.78800925926</v>
      </c>
      <c r="M4116" s="137" t="s">
        <v>347</v>
      </c>
      <c r="N4116" s="137" t="s">
        <v>195</v>
      </c>
      <c r="O4116" s="137" t="s">
        <v>41</v>
      </c>
      <c r="P4116" s="137">
        <v>0</v>
      </c>
      <c r="Q4116" s="137" t="s">
        <v>191</v>
      </c>
      <c r="R4116" s="137" t="s">
        <v>342</v>
      </c>
      <c r="S4116" s="137" t="s">
        <v>254</v>
      </c>
    </row>
    <row r="4117" spans="1:19" s="137" customFormat="1">
      <c r="A4117" s="137" t="s">
        <v>186</v>
      </c>
      <c r="B4117" s="137" t="s">
        <v>120</v>
      </c>
      <c r="C4117" s="137" t="s">
        <v>186</v>
      </c>
      <c r="D4117" s="137" t="s">
        <v>248</v>
      </c>
      <c r="E4117" s="137">
        <v>32699</v>
      </c>
      <c r="F4117" s="137" t="s">
        <v>5</v>
      </c>
      <c r="G4117" s="137" t="s">
        <v>28</v>
      </c>
      <c r="H4117" s="137" t="s">
        <v>368</v>
      </c>
      <c r="I4117" s="137">
        <v>512894329</v>
      </c>
      <c r="J4117" s="137" t="s">
        <v>180</v>
      </c>
      <c r="K4117" s="21">
        <v>46158.665925925925</v>
      </c>
      <c r="L4117" s="21">
        <v>46159.78800925926</v>
      </c>
      <c r="M4117" s="137" t="s">
        <v>347</v>
      </c>
      <c r="N4117" s="137" t="s">
        <v>351</v>
      </c>
      <c r="O4117" s="137" t="s">
        <v>35</v>
      </c>
      <c r="P4117" s="137">
        <v>0</v>
      </c>
      <c r="Q4117" s="137" t="s">
        <v>191</v>
      </c>
      <c r="R4117" s="137" t="s">
        <v>342</v>
      </c>
      <c r="S4117" s="137" t="s">
        <v>254</v>
      </c>
    </row>
    <row r="4118" spans="1:19" s="137" customFormat="1">
      <c r="A4118" s="137" t="s">
        <v>186</v>
      </c>
      <c r="B4118" s="137" t="s">
        <v>120</v>
      </c>
      <c r="C4118" s="137" t="s">
        <v>186</v>
      </c>
      <c r="D4118" s="137" t="s">
        <v>248</v>
      </c>
      <c r="E4118" s="137">
        <v>32699</v>
      </c>
      <c r="F4118" s="137" t="s">
        <v>5</v>
      </c>
      <c r="G4118" s="137" t="s">
        <v>28</v>
      </c>
      <c r="H4118" s="137" t="s">
        <v>368</v>
      </c>
      <c r="I4118" s="137">
        <v>512894329</v>
      </c>
      <c r="J4118" s="137" t="s">
        <v>180</v>
      </c>
      <c r="K4118" s="21">
        <v>46158.665925925925</v>
      </c>
      <c r="L4118" s="21">
        <v>46159.78800925926</v>
      </c>
      <c r="M4118" s="137" t="s">
        <v>347</v>
      </c>
      <c r="N4118" s="137" t="s">
        <v>196</v>
      </c>
      <c r="O4118" s="137" t="s">
        <v>41</v>
      </c>
      <c r="P4118" s="137">
        <v>0</v>
      </c>
      <c r="Q4118" s="137" t="s">
        <v>191</v>
      </c>
      <c r="R4118" s="137" t="s">
        <v>342</v>
      </c>
      <c r="S4118" s="137" t="s">
        <v>254</v>
      </c>
    </row>
    <row r="4119" spans="1:19" s="137" customFormat="1">
      <c r="A4119" s="137" t="s">
        <v>186</v>
      </c>
      <c r="B4119" s="137" t="s">
        <v>120</v>
      </c>
      <c r="C4119" s="137" t="s">
        <v>186</v>
      </c>
      <c r="D4119" s="137" t="s">
        <v>248</v>
      </c>
      <c r="E4119" s="137">
        <v>32699</v>
      </c>
      <c r="F4119" s="137" t="s">
        <v>5</v>
      </c>
      <c r="G4119" s="137" t="s">
        <v>28</v>
      </c>
      <c r="H4119" s="137" t="s">
        <v>368</v>
      </c>
      <c r="I4119" s="137">
        <v>512894329</v>
      </c>
      <c r="J4119" s="137" t="s">
        <v>180</v>
      </c>
      <c r="K4119" s="21">
        <v>46158.665925925925</v>
      </c>
      <c r="L4119" s="21">
        <v>46159.78800925926</v>
      </c>
      <c r="M4119" s="137" t="s">
        <v>352</v>
      </c>
      <c r="N4119" s="137" t="s">
        <v>352</v>
      </c>
      <c r="O4119" s="137" t="s">
        <v>35</v>
      </c>
      <c r="P4119" s="137">
        <v>0</v>
      </c>
      <c r="Q4119" s="137" t="s">
        <v>191</v>
      </c>
      <c r="R4119" s="137" t="s">
        <v>342</v>
      </c>
      <c r="S4119" s="137" t="s">
        <v>254</v>
      </c>
    </row>
    <row r="4120" spans="1:19" s="137" customFormat="1">
      <c r="A4120" s="137" t="s">
        <v>186</v>
      </c>
      <c r="B4120" s="137" t="s">
        <v>120</v>
      </c>
      <c r="C4120" s="137" t="s">
        <v>186</v>
      </c>
      <c r="D4120" s="137" t="s">
        <v>248</v>
      </c>
      <c r="E4120" s="137">
        <v>32699</v>
      </c>
      <c r="F4120" s="137" t="s">
        <v>5</v>
      </c>
      <c r="G4120" s="137" t="s">
        <v>28</v>
      </c>
      <c r="H4120" s="137" t="s">
        <v>368</v>
      </c>
      <c r="I4120" s="137">
        <v>512894329</v>
      </c>
      <c r="J4120" s="137" t="s">
        <v>180</v>
      </c>
      <c r="K4120" s="21">
        <v>46158.665925925925</v>
      </c>
      <c r="L4120" s="21">
        <v>46159.78800925926</v>
      </c>
      <c r="M4120" s="137" t="s">
        <v>353</v>
      </c>
      <c r="N4120" s="137" t="s">
        <v>197</v>
      </c>
      <c r="O4120" s="137" t="s">
        <v>41</v>
      </c>
      <c r="P4120" s="137">
        <v>0</v>
      </c>
      <c r="Q4120" s="137" t="s">
        <v>67</v>
      </c>
      <c r="R4120" s="137" t="s">
        <v>440</v>
      </c>
      <c r="S4120" s="137" t="s">
        <v>254</v>
      </c>
    </row>
    <row r="4121" spans="1:19" s="137" customFormat="1">
      <c r="A4121" s="137" t="s">
        <v>186</v>
      </c>
      <c r="B4121" s="137" t="s">
        <v>120</v>
      </c>
      <c r="C4121" s="137" t="s">
        <v>186</v>
      </c>
      <c r="D4121" s="137" t="s">
        <v>248</v>
      </c>
      <c r="E4121" s="137">
        <v>32699</v>
      </c>
      <c r="F4121" s="137" t="s">
        <v>5</v>
      </c>
      <c r="G4121" s="137" t="s">
        <v>28</v>
      </c>
      <c r="H4121" s="137" t="s">
        <v>368</v>
      </c>
      <c r="I4121" s="137">
        <v>512894329</v>
      </c>
      <c r="J4121" s="137" t="s">
        <v>180</v>
      </c>
      <c r="K4121" s="21">
        <v>46158.665925925925</v>
      </c>
      <c r="L4121" s="21">
        <v>46159.78800925926</v>
      </c>
      <c r="M4121" s="137" t="s">
        <v>353</v>
      </c>
      <c r="N4121" s="137" t="s">
        <v>330</v>
      </c>
      <c r="O4121" s="137" t="s">
        <v>41</v>
      </c>
      <c r="P4121" s="137">
        <v>0</v>
      </c>
      <c r="Q4121" s="137" t="s">
        <v>67</v>
      </c>
      <c r="R4121" s="137" t="s">
        <v>441</v>
      </c>
      <c r="S4121" s="137" t="s">
        <v>442</v>
      </c>
    </row>
    <row r="4122" spans="1:19" s="137" customFormat="1">
      <c r="A4122" s="137" t="s">
        <v>186</v>
      </c>
      <c r="B4122" s="137" t="s">
        <v>120</v>
      </c>
      <c r="C4122" s="137" t="s">
        <v>186</v>
      </c>
      <c r="D4122" s="137" t="s">
        <v>248</v>
      </c>
      <c r="E4122" s="137">
        <v>32699</v>
      </c>
      <c r="F4122" s="137" t="s">
        <v>5</v>
      </c>
      <c r="G4122" s="137" t="s">
        <v>28</v>
      </c>
      <c r="H4122" s="137" t="s">
        <v>368</v>
      </c>
      <c r="I4122" s="137">
        <v>512894329</v>
      </c>
      <c r="J4122" s="137" t="s">
        <v>180</v>
      </c>
      <c r="K4122" s="21">
        <v>46158.665925925925</v>
      </c>
      <c r="L4122" s="21">
        <v>46159.78800925926</v>
      </c>
      <c r="M4122" s="137" t="s">
        <v>353</v>
      </c>
      <c r="N4122" s="137" t="s">
        <v>354</v>
      </c>
      <c r="O4122" s="137" t="s">
        <v>39</v>
      </c>
      <c r="P4122" s="137">
        <v>0</v>
      </c>
      <c r="Q4122" s="137" t="s">
        <v>191</v>
      </c>
      <c r="R4122" s="137" t="s">
        <v>342</v>
      </c>
      <c r="S4122" s="137" t="s">
        <v>254</v>
      </c>
    </row>
    <row r="4123" spans="1:19" s="137" customFormat="1">
      <c r="A4123" s="137" t="s">
        <v>186</v>
      </c>
      <c r="B4123" s="137" t="s">
        <v>120</v>
      </c>
      <c r="C4123" s="137" t="s">
        <v>186</v>
      </c>
      <c r="D4123" s="137" t="s">
        <v>248</v>
      </c>
      <c r="E4123" s="137">
        <v>32699</v>
      </c>
      <c r="F4123" s="137" t="s">
        <v>5</v>
      </c>
      <c r="G4123" s="137" t="s">
        <v>28</v>
      </c>
      <c r="H4123" s="137" t="s">
        <v>368</v>
      </c>
      <c r="I4123" s="137">
        <v>512894329</v>
      </c>
      <c r="J4123" s="137" t="s">
        <v>180</v>
      </c>
      <c r="K4123" s="21">
        <v>46158.665925925925</v>
      </c>
      <c r="L4123" s="21">
        <v>46159.78800925926</v>
      </c>
      <c r="M4123" s="137" t="s">
        <v>353</v>
      </c>
      <c r="N4123" s="137" t="s">
        <v>355</v>
      </c>
      <c r="O4123" s="137" t="s">
        <v>35</v>
      </c>
      <c r="P4123" s="137">
        <v>0</v>
      </c>
      <c r="Q4123" s="137" t="s">
        <v>191</v>
      </c>
      <c r="R4123" s="137" t="s">
        <v>342</v>
      </c>
      <c r="S4123" s="137" t="s">
        <v>254</v>
      </c>
    </row>
    <row r="4124" spans="1:19" s="137" customFormat="1">
      <c r="A4124" s="137" t="s">
        <v>186</v>
      </c>
      <c r="B4124" s="137" t="s">
        <v>120</v>
      </c>
      <c r="C4124" s="137" t="s">
        <v>186</v>
      </c>
      <c r="D4124" s="137" t="s">
        <v>248</v>
      </c>
      <c r="E4124" s="137">
        <v>32699</v>
      </c>
      <c r="F4124" s="137" t="s">
        <v>5</v>
      </c>
      <c r="G4124" s="137" t="s">
        <v>28</v>
      </c>
      <c r="H4124" s="137" t="s">
        <v>368</v>
      </c>
      <c r="I4124" s="137">
        <v>512894329</v>
      </c>
      <c r="J4124" s="137" t="s">
        <v>180</v>
      </c>
      <c r="K4124" s="21">
        <v>46158.665925925925</v>
      </c>
      <c r="L4124" s="21">
        <v>46159.78800925926</v>
      </c>
      <c r="M4124" s="137" t="s">
        <v>353</v>
      </c>
      <c r="N4124" s="137" t="s">
        <v>356</v>
      </c>
      <c r="O4124" s="137" t="s">
        <v>39</v>
      </c>
      <c r="P4124" s="137">
        <v>0</v>
      </c>
      <c r="Q4124" s="137" t="s">
        <v>191</v>
      </c>
      <c r="R4124" s="137" t="s">
        <v>342</v>
      </c>
      <c r="S4124" s="137" t="s">
        <v>254</v>
      </c>
    </row>
    <row r="4125" spans="1:19" s="137" customFormat="1">
      <c r="A4125" s="137" t="s">
        <v>186</v>
      </c>
      <c r="B4125" s="137" t="s">
        <v>120</v>
      </c>
      <c r="C4125" s="137" t="s">
        <v>186</v>
      </c>
      <c r="D4125" s="137" t="s">
        <v>248</v>
      </c>
      <c r="E4125" s="137">
        <v>32699</v>
      </c>
      <c r="F4125" s="137" t="s">
        <v>5</v>
      </c>
      <c r="G4125" s="137" t="s">
        <v>28</v>
      </c>
      <c r="H4125" s="137" t="s">
        <v>368</v>
      </c>
      <c r="I4125" s="137">
        <v>512894329</v>
      </c>
      <c r="J4125" s="137" t="s">
        <v>180</v>
      </c>
      <c r="K4125" s="21">
        <v>46158.665925925925</v>
      </c>
      <c r="L4125" s="21">
        <v>46159.78800925926</v>
      </c>
      <c r="M4125" s="137" t="s">
        <v>353</v>
      </c>
      <c r="N4125" s="137" t="s">
        <v>357</v>
      </c>
      <c r="O4125" s="137" t="s">
        <v>39</v>
      </c>
      <c r="P4125" s="137">
        <v>0</v>
      </c>
      <c r="Q4125" s="137" t="s">
        <v>191</v>
      </c>
      <c r="R4125" s="137" t="s">
        <v>342</v>
      </c>
      <c r="S4125" s="137" t="s">
        <v>254</v>
      </c>
    </row>
    <row r="4126" spans="1:19" s="137" customFormat="1">
      <c r="A4126" s="137" t="s">
        <v>186</v>
      </c>
      <c r="B4126" s="137" t="s">
        <v>120</v>
      </c>
      <c r="C4126" s="137" t="s">
        <v>186</v>
      </c>
      <c r="D4126" s="137" t="s">
        <v>248</v>
      </c>
      <c r="E4126" s="137">
        <v>32699</v>
      </c>
      <c r="F4126" s="137" t="s">
        <v>5</v>
      </c>
      <c r="G4126" s="137" t="s">
        <v>28</v>
      </c>
      <c r="H4126" s="137" t="s">
        <v>368</v>
      </c>
      <c r="I4126" s="137">
        <v>512894329</v>
      </c>
      <c r="J4126" s="137" t="s">
        <v>180</v>
      </c>
      <c r="K4126" s="21">
        <v>46158.665925925925</v>
      </c>
      <c r="L4126" s="21">
        <v>46159.78800925926</v>
      </c>
      <c r="M4126" s="137" t="s">
        <v>358</v>
      </c>
      <c r="N4126" s="137" t="s">
        <v>359</v>
      </c>
      <c r="O4126" s="137" t="s">
        <v>39</v>
      </c>
      <c r="P4126" s="137">
        <v>0</v>
      </c>
      <c r="Q4126" s="137" t="s">
        <v>191</v>
      </c>
      <c r="R4126" s="137" t="s">
        <v>342</v>
      </c>
      <c r="S4126" s="137" t="s">
        <v>254</v>
      </c>
    </row>
    <row r="4127" spans="1:19" s="137" customFormat="1">
      <c r="A4127" s="137" t="s">
        <v>186</v>
      </c>
      <c r="B4127" s="137" t="s">
        <v>120</v>
      </c>
      <c r="C4127" s="137" t="s">
        <v>186</v>
      </c>
      <c r="D4127" s="137" t="s">
        <v>248</v>
      </c>
      <c r="E4127" s="137">
        <v>32699</v>
      </c>
      <c r="F4127" s="137" t="s">
        <v>5</v>
      </c>
      <c r="G4127" s="137" t="s">
        <v>28</v>
      </c>
      <c r="H4127" s="137" t="s">
        <v>368</v>
      </c>
      <c r="I4127" s="137">
        <v>512894329</v>
      </c>
      <c r="J4127" s="137" t="s">
        <v>180</v>
      </c>
      <c r="K4127" s="21">
        <v>46158.665925925925</v>
      </c>
      <c r="L4127" s="21">
        <v>46159.78800925926</v>
      </c>
      <c r="M4127" s="137" t="s">
        <v>358</v>
      </c>
      <c r="N4127" s="137" t="s">
        <v>360</v>
      </c>
      <c r="O4127" s="137" t="s">
        <v>35</v>
      </c>
      <c r="P4127" s="137">
        <v>0</v>
      </c>
      <c r="Q4127" s="137" t="s">
        <v>191</v>
      </c>
      <c r="R4127" s="137" t="s">
        <v>342</v>
      </c>
      <c r="S4127" s="137" t="s">
        <v>254</v>
      </c>
    </row>
    <row r="4128" spans="1:19" s="137" customFormat="1">
      <c r="A4128" s="137" t="s">
        <v>186</v>
      </c>
      <c r="B4128" s="137" t="s">
        <v>120</v>
      </c>
      <c r="C4128" s="137" t="s">
        <v>186</v>
      </c>
      <c r="D4128" s="137" t="s">
        <v>248</v>
      </c>
      <c r="E4128" s="137">
        <v>32699</v>
      </c>
      <c r="F4128" s="137" t="s">
        <v>5</v>
      </c>
      <c r="G4128" s="137" t="s">
        <v>28</v>
      </c>
      <c r="H4128" s="137" t="s">
        <v>368</v>
      </c>
      <c r="I4128" s="137">
        <v>512894329</v>
      </c>
      <c r="J4128" s="137" t="s">
        <v>180</v>
      </c>
      <c r="K4128" s="21">
        <v>46158.665925925925</v>
      </c>
      <c r="L4128" s="21">
        <v>46159.78800925926</v>
      </c>
      <c r="M4128" s="137" t="s">
        <v>358</v>
      </c>
      <c r="N4128" s="137" t="s">
        <v>361</v>
      </c>
      <c r="O4128" s="137" t="s">
        <v>41</v>
      </c>
      <c r="P4128" s="137">
        <v>0</v>
      </c>
      <c r="Q4128" s="137" t="s">
        <v>191</v>
      </c>
      <c r="R4128" s="137" t="s">
        <v>342</v>
      </c>
      <c r="S4128" s="137" t="s">
        <v>254</v>
      </c>
    </row>
    <row r="4129" spans="1:19" s="137" customFormat="1">
      <c r="A4129" s="137" t="s">
        <v>186</v>
      </c>
      <c r="B4129" s="137" t="s">
        <v>120</v>
      </c>
      <c r="C4129" s="137" t="s">
        <v>186</v>
      </c>
      <c r="D4129" s="137" t="s">
        <v>248</v>
      </c>
      <c r="E4129" s="137">
        <v>32699</v>
      </c>
      <c r="F4129" s="137" t="s">
        <v>5</v>
      </c>
      <c r="G4129" s="137" t="s">
        <v>28</v>
      </c>
      <c r="H4129" s="137" t="s">
        <v>368</v>
      </c>
      <c r="I4129" s="137">
        <v>512894329</v>
      </c>
      <c r="J4129" s="137" t="s">
        <v>180</v>
      </c>
      <c r="K4129" s="21">
        <v>46158.665925925925</v>
      </c>
      <c r="L4129" s="21">
        <v>46159.78800925926</v>
      </c>
      <c r="M4129" s="137" t="s">
        <v>362</v>
      </c>
      <c r="N4129" s="137" t="s">
        <v>363</v>
      </c>
      <c r="O4129" s="137" t="s">
        <v>37</v>
      </c>
      <c r="P4129" s="137">
        <v>0</v>
      </c>
      <c r="Q4129" s="137" t="s">
        <v>191</v>
      </c>
      <c r="R4129" s="137" t="s">
        <v>342</v>
      </c>
      <c r="S4129" s="137" t="s">
        <v>254</v>
      </c>
    </row>
    <row r="4130" spans="1:19" s="137" customFormat="1">
      <c r="A4130" s="137" t="s">
        <v>186</v>
      </c>
      <c r="B4130" s="137" t="s">
        <v>120</v>
      </c>
      <c r="C4130" s="137" t="s">
        <v>186</v>
      </c>
      <c r="D4130" s="137" t="s">
        <v>248</v>
      </c>
      <c r="E4130" s="137">
        <v>32699</v>
      </c>
      <c r="F4130" s="137" t="s">
        <v>5</v>
      </c>
      <c r="G4130" s="137" t="s">
        <v>28</v>
      </c>
      <c r="H4130" s="137" t="s">
        <v>368</v>
      </c>
      <c r="I4130" s="137">
        <v>512894329</v>
      </c>
      <c r="J4130" s="137" t="s">
        <v>180</v>
      </c>
      <c r="K4130" s="21">
        <v>46158.665925925925</v>
      </c>
      <c r="L4130" s="21">
        <v>46159.78800925926</v>
      </c>
      <c r="M4130" s="137" t="s">
        <v>364</v>
      </c>
      <c r="N4130" s="137" t="s">
        <v>365</v>
      </c>
      <c r="O4130" s="137" t="s">
        <v>35</v>
      </c>
      <c r="P4130" s="137">
        <v>0</v>
      </c>
      <c r="Q4130" s="137" t="s">
        <v>191</v>
      </c>
      <c r="R4130" s="137" t="s">
        <v>342</v>
      </c>
      <c r="S4130" s="137" t="s">
        <v>254</v>
      </c>
    </row>
    <row r="4131" spans="1:19" s="137" customFormat="1">
      <c r="A4131" s="137" t="s">
        <v>186</v>
      </c>
      <c r="B4131" s="137" t="s">
        <v>120</v>
      </c>
      <c r="C4131" s="137" t="s">
        <v>186</v>
      </c>
      <c r="D4131" s="137" t="s">
        <v>248</v>
      </c>
      <c r="E4131" s="137">
        <v>32699</v>
      </c>
      <c r="F4131" s="137" t="s">
        <v>5</v>
      </c>
      <c r="G4131" s="137" t="s">
        <v>28</v>
      </c>
      <c r="H4131" s="137" t="s">
        <v>368</v>
      </c>
      <c r="I4131" s="137">
        <v>512894329</v>
      </c>
      <c r="J4131" s="137" t="s">
        <v>180</v>
      </c>
      <c r="K4131" s="21">
        <v>46158.665925925925</v>
      </c>
      <c r="L4131" s="21">
        <v>46159.78800925926</v>
      </c>
      <c r="M4131" s="137" t="s">
        <v>364</v>
      </c>
      <c r="N4131" s="137" t="s">
        <v>366</v>
      </c>
      <c r="O4131" s="137" t="s">
        <v>35</v>
      </c>
      <c r="P4131" s="137">
        <v>0</v>
      </c>
      <c r="Q4131" s="137" t="s">
        <v>191</v>
      </c>
      <c r="R4131" s="137" t="s">
        <v>342</v>
      </c>
      <c r="S4131" s="137" t="s">
        <v>254</v>
      </c>
    </row>
    <row r="4132" spans="1:19" s="137" customFormat="1">
      <c r="A4132" s="137" t="s">
        <v>186</v>
      </c>
      <c r="B4132" s="137" t="s">
        <v>120</v>
      </c>
      <c r="C4132" s="137" t="s">
        <v>186</v>
      </c>
      <c r="D4132" s="137" t="s">
        <v>248</v>
      </c>
      <c r="E4132" s="137">
        <v>32699</v>
      </c>
      <c r="F4132" s="137" t="s">
        <v>5</v>
      </c>
      <c r="G4132" s="137" t="s">
        <v>28</v>
      </c>
      <c r="H4132" s="137" t="s">
        <v>368</v>
      </c>
      <c r="I4132" s="137">
        <v>512894329</v>
      </c>
      <c r="J4132" s="137" t="s">
        <v>180</v>
      </c>
      <c r="K4132" s="21">
        <v>46158.665925925925</v>
      </c>
      <c r="L4132" s="21">
        <v>46159.78800925926</v>
      </c>
      <c r="M4132" s="137" t="s">
        <v>364</v>
      </c>
      <c r="N4132" s="137" t="s">
        <v>367</v>
      </c>
      <c r="O4132" s="137" t="s">
        <v>41</v>
      </c>
      <c r="P4132" s="137">
        <v>0</v>
      </c>
      <c r="Q4132" s="137" t="s">
        <v>191</v>
      </c>
      <c r="R4132" s="137" t="s">
        <v>342</v>
      </c>
      <c r="S4132" s="137" t="s">
        <v>254</v>
      </c>
    </row>
    <row r="4133" spans="1:19" s="137" customFormat="1">
      <c r="A4133" s="137" t="s">
        <v>186</v>
      </c>
      <c r="B4133" s="137" t="s">
        <v>120</v>
      </c>
      <c r="C4133" s="137" t="s">
        <v>186</v>
      </c>
      <c r="D4133" s="137" t="s">
        <v>373</v>
      </c>
      <c r="E4133" s="137">
        <v>32961</v>
      </c>
      <c r="F4133" s="137" t="s">
        <v>5</v>
      </c>
      <c r="G4133" s="137" t="s">
        <v>28</v>
      </c>
      <c r="H4133" s="137" t="s">
        <v>368</v>
      </c>
      <c r="I4133" s="137">
        <v>512706064</v>
      </c>
      <c r="J4133" s="137" t="s">
        <v>180</v>
      </c>
      <c r="K4133" s="21">
        <v>46156.46638888889</v>
      </c>
      <c r="L4133" s="21">
        <v>46159.801053240742</v>
      </c>
      <c r="M4133" s="137" t="s">
        <v>287</v>
      </c>
      <c r="N4133" s="137" t="s">
        <v>287</v>
      </c>
      <c r="O4133" s="137" t="s">
        <v>35</v>
      </c>
      <c r="P4133" s="137">
        <v>0</v>
      </c>
      <c r="Q4133" s="137" t="s">
        <v>191</v>
      </c>
      <c r="R4133" s="137" t="s">
        <v>342</v>
      </c>
    </row>
    <row r="4134" spans="1:19" s="137" customFormat="1">
      <c r="A4134" s="137" t="s">
        <v>186</v>
      </c>
      <c r="B4134" s="137" t="s">
        <v>120</v>
      </c>
      <c r="C4134" s="137" t="s">
        <v>186</v>
      </c>
      <c r="D4134" s="137" t="s">
        <v>373</v>
      </c>
      <c r="E4134" s="137">
        <v>32961</v>
      </c>
      <c r="F4134" s="137" t="s">
        <v>5</v>
      </c>
      <c r="G4134" s="137" t="s">
        <v>28</v>
      </c>
      <c r="H4134" s="137" t="s">
        <v>368</v>
      </c>
      <c r="I4134" s="137">
        <v>512706064</v>
      </c>
      <c r="J4134" s="137" t="s">
        <v>180</v>
      </c>
      <c r="K4134" s="21">
        <v>46156.46638888889</v>
      </c>
      <c r="L4134" s="21">
        <v>46159.801053240742</v>
      </c>
      <c r="M4134" s="137" t="s">
        <v>343</v>
      </c>
      <c r="N4134" s="137" t="s">
        <v>288</v>
      </c>
      <c r="O4134" s="137" t="s">
        <v>39</v>
      </c>
      <c r="P4134" s="137">
        <v>0</v>
      </c>
      <c r="Q4134" s="137" t="s">
        <v>191</v>
      </c>
      <c r="R4134" s="137" t="s">
        <v>342</v>
      </c>
    </row>
    <row r="4135" spans="1:19" s="137" customFormat="1">
      <c r="A4135" s="137" t="s">
        <v>186</v>
      </c>
      <c r="B4135" s="137" t="s">
        <v>120</v>
      </c>
      <c r="C4135" s="137" t="s">
        <v>186</v>
      </c>
      <c r="D4135" s="137" t="s">
        <v>373</v>
      </c>
      <c r="E4135" s="137">
        <v>32961</v>
      </c>
      <c r="F4135" s="137" t="s">
        <v>5</v>
      </c>
      <c r="G4135" s="137" t="s">
        <v>28</v>
      </c>
      <c r="H4135" s="137" t="s">
        <v>368</v>
      </c>
      <c r="I4135" s="137">
        <v>512706064</v>
      </c>
      <c r="J4135" s="137" t="s">
        <v>180</v>
      </c>
      <c r="K4135" s="21">
        <v>46156.46638888889</v>
      </c>
      <c r="L4135" s="21">
        <v>46159.801053240742</v>
      </c>
      <c r="M4135" s="137" t="s">
        <v>343</v>
      </c>
      <c r="N4135" s="137" t="s">
        <v>193</v>
      </c>
      <c r="O4135" s="137" t="s">
        <v>35</v>
      </c>
      <c r="P4135" s="137">
        <v>0</v>
      </c>
      <c r="Q4135" s="137" t="s">
        <v>191</v>
      </c>
      <c r="R4135" s="137" t="s">
        <v>342</v>
      </c>
    </row>
    <row r="4136" spans="1:19" s="137" customFormat="1">
      <c r="A4136" s="137" t="s">
        <v>186</v>
      </c>
      <c r="B4136" s="137" t="s">
        <v>120</v>
      </c>
      <c r="C4136" s="137" t="s">
        <v>186</v>
      </c>
      <c r="D4136" s="137" t="s">
        <v>373</v>
      </c>
      <c r="E4136" s="137">
        <v>32961</v>
      </c>
      <c r="F4136" s="137" t="s">
        <v>5</v>
      </c>
      <c r="G4136" s="137" t="s">
        <v>28</v>
      </c>
      <c r="H4136" s="137" t="s">
        <v>368</v>
      </c>
      <c r="I4136" s="137">
        <v>512706064</v>
      </c>
      <c r="J4136" s="137" t="s">
        <v>180</v>
      </c>
      <c r="K4136" s="21">
        <v>46156.46638888889</v>
      </c>
      <c r="L4136" s="21">
        <v>46159.801053240742</v>
      </c>
      <c r="M4136" s="137" t="s">
        <v>344</v>
      </c>
      <c r="N4136" s="137" t="s">
        <v>345</v>
      </c>
      <c r="O4136" s="137" t="s">
        <v>39</v>
      </c>
      <c r="P4136" s="137">
        <v>0</v>
      </c>
      <c r="Q4136" s="137" t="s">
        <v>191</v>
      </c>
      <c r="R4136" s="137" t="s">
        <v>342</v>
      </c>
    </row>
    <row r="4137" spans="1:19" s="137" customFormat="1">
      <c r="A4137" s="137" t="s">
        <v>186</v>
      </c>
      <c r="B4137" s="137" t="s">
        <v>120</v>
      </c>
      <c r="C4137" s="137" t="s">
        <v>186</v>
      </c>
      <c r="D4137" s="137" t="s">
        <v>373</v>
      </c>
      <c r="E4137" s="137">
        <v>32961</v>
      </c>
      <c r="F4137" s="137" t="s">
        <v>5</v>
      </c>
      <c r="G4137" s="137" t="s">
        <v>28</v>
      </c>
      <c r="H4137" s="137" t="s">
        <v>368</v>
      </c>
      <c r="I4137" s="137">
        <v>512706064</v>
      </c>
      <c r="J4137" s="137" t="s">
        <v>180</v>
      </c>
      <c r="K4137" s="21">
        <v>46156.46638888889</v>
      </c>
      <c r="L4137" s="21">
        <v>46159.801053240742</v>
      </c>
      <c r="M4137" s="137" t="s">
        <v>344</v>
      </c>
      <c r="N4137" s="137" t="s">
        <v>346</v>
      </c>
      <c r="O4137" s="137" t="s">
        <v>39</v>
      </c>
      <c r="P4137" s="137">
        <v>0</v>
      </c>
      <c r="Q4137" s="137" t="s">
        <v>191</v>
      </c>
      <c r="R4137" s="137" t="s">
        <v>342</v>
      </c>
    </row>
    <row r="4138" spans="1:19" s="137" customFormat="1">
      <c r="A4138" s="137" t="s">
        <v>186</v>
      </c>
      <c r="B4138" s="137" t="s">
        <v>120</v>
      </c>
      <c r="C4138" s="137" t="s">
        <v>186</v>
      </c>
      <c r="D4138" s="137" t="s">
        <v>373</v>
      </c>
      <c r="E4138" s="137">
        <v>32961</v>
      </c>
      <c r="F4138" s="137" t="s">
        <v>5</v>
      </c>
      <c r="G4138" s="137" t="s">
        <v>28</v>
      </c>
      <c r="H4138" s="137" t="s">
        <v>368</v>
      </c>
      <c r="I4138" s="137">
        <v>512706064</v>
      </c>
      <c r="J4138" s="137" t="s">
        <v>180</v>
      </c>
      <c r="K4138" s="21">
        <v>46156.46638888889</v>
      </c>
      <c r="L4138" s="21">
        <v>46159.801053240742</v>
      </c>
      <c r="M4138" s="137" t="s">
        <v>347</v>
      </c>
      <c r="N4138" s="137" t="s">
        <v>348</v>
      </c>
      <c r="O4138" s="137" t="s">
        <v>41</v>
      </c>
      <c r="P4138" s="137">
        <v>0</v>
      </c>
      <c r="Q4138" s="137" t="s">
        <v>191</v>
      </c>
      <c r="R4138" s="137" t="s">
        <v>342</v>
      </c>
    </row>
    <row r="4139" spans="1:19" s="137" customFormat="1">
      <c r="A4139" s="137" t="s">
        <v>186</v>
      </c>
      <c r="B4139" s="137" t="s">
        <v>120</v>
      </c>
      <c r="C4139" s="137" t="s">
        <v>186</v>
      </c>
      <c r="D4139" s="137" t="s">
        <v>373</v>
      </c>
      <c r="E4139" s="137">
        <v>32961</v>
      </c>
      <c r="F4139" s="137" t="s">
        <v>5</v>
      </c>
      <c r="G4139" s="137" t="s">
        <v>28</v>
      </c>
      <c r="H4139" s="137" t="s">
        <v>368</v>
      </c>
      <c r="I4139" s="137">
        <v>512706064</v>
      </c>
      <c r="J4139" s="137" t="s">
        <v>180</v>
      </c>
      <c r="K4139" s="21">
        <v>46156.46638888889</v>
      </c>
      <c r="L4139" s="21">
        <v>46159.801053240742</v>
      </c>
      <c r="M4139" s="137" t="s">
        <v>347</v>
      </c>
      <c r="N4139" s="137" t="s">
        <v>349</v>
      </c>
      <c r="O4139" s="137" t="s">
        <v>39</v>
      </c>
      <c r="P4139" s="137">
        <v>0</v>
      </c>
      <c r="Q4139" s="137" t="s">
        <v>191</v>
      </c>
      <c r="R4139" s="137" t="s">
        <v>342</v>
      </c>
    </row>
    <row r="4140" spans="1:19" s="137" customFormat="1">
      <c r="A4140" s="137" t="s">
        <v>186</v>
      </c>
      <c r="B4140" s="137" t="s">
        <v>120</v>
      </c>
      <c r="C4140" s="137" t="s">
        <v>186</v>
      </c>
      <c r="D4140" s="137" t="s">
        <v>373</v>
      </c>
      <c r="E4140" s="137">
        <v>32961</v>
      </c>
      <c r="F4140" s="137" t="s">
        <v>5</v>
      </c>
      <c r="G4140" s="137" t="s">
        <v>28</v>
      </c>
      <c r="H4140" s="137" t="s">
        <v>368</v>
      </c>
      <c r="I4140" s="137">
        <v>512706064</v>
      </c>
      <c r="J4140" s="137" t="s">
        <v>180</v>
      </c>
      <c r="K4140" s="21">
        <v>46156.46638888889</v>
      </c>
      <c r="L4140" s="21">
        <v>46159.801053240742</v>
      </c>
      <c r="M4140" s="137" t="s">
        <v>347</v>
      </c>
      <c r="N4140" s="137" t="s">
        <v>329</v>
      </c>
      <c r="O4140" s="137" t="s">
        <v>35</v>
      </c>
      <c r="P4140" s="137">
        <v>0</v>
      </c>
      <c r="Q4140" s="137" t="s">
        <v>191</v>
      </c>
      <c r="R4140" s="137" t="s">
        <v>342</v>
      </c>
    </row>
    <row r="4141" spans="1:19" s="137" customFormat="1">
      <c r="A4141" s="137" t="s">
        <v>186</v>
      </c>
      <c r="B4141" s="137" t="s">
        <v>120</v>
      </c>
      <c r="C4141" s="137" t="s">
        <v>186</v>
      </c>
      <c r="D4141" s="137" t="s">
        <v>373</v>
      </c>
      <c r="E4141" s="137">
        <v>32961</v>
      </c>
      <c r="F4141" s="137" t="s">
        <v>5</v>
      </c>
      <c r="G4141" s="137" t="s">
        <v>28</v>
      </c>
      <c r="H4141" s="137" t="s">
        <v>368</v>
      </c>
      <c r="I4141" s="137">
        <v>512706064</v>
      </c>
      <c r="J4141" s="137" t="s">
        <v>180</v>
      </c>
      <c r="K4141" s="21">
        <v>46156.46638888889</v>
      </c>
      <c r="L4141" s="21">
        <v>46159.801053240742</v>
      </c>
      <c r="M4141" s="137" t="s">
        <v>347</v>
      </c>
      <c r="N4141" s="137" t="s">
        <v>194</v>
      </c>
      <c r="O4141" s="137" t="s">
        <v>41</v>
      </c>
      <c r="P4141" s="137">
        <v>0</v>
      </c>
      <c r="Q4141" s="137" t="s">
        <v>191</v>
      </c>
      <c r="R4141" s="137" t="s">
        <v>342</v>
      </c>
    </row>
    <row r="4142" spans="1:19" s="137" customFormat="1">
      <c r="A4142" s="137" t="s">
        <v>186</v>
      </c>
      <c r="B4142" s="137" t="s">
        <v>120</v>
      </c>
      <c r="C4142" s="137" t="s">
        <v>186</v>
      </c>
      <c r="D4142" s="137" t="s">
        <v>373</v>
      </c>
      <c r="E4142" s="137">
        <v>32961</v>
      </c>
      <c r="F4142" s="137" t="s">
        <v>5</v>
      </c>
      <c r="G4142" s="137" t="s">
        <v>28</v>
      </c>
      <c r="H4142" s="137" t="s">
        <v>368</v>
      </c>
      <c r="I4142" s="137">
        <v>512706064</v>
      </c>
      <c r="J4142" s="137" t="s">
        <v>180</v>
      </c>
      <c r="K4142" s="21">
        <v>46156.46638888889</v>
      </c>
      <c r="L4142" s="21">
        <v>46159.801053240742</v>
      </c>
      <c r="M4142" s="137" t="s">
        <v>347</v>
      </c>
      <c r="N4142" s="137" t="s">
        <v>350</v>
      </c>
      <c r="O4142" s="137" t="s">
        <v>39</v>
      </c>
      <c r="P4142" s="137">
        <v>0</v>
      </c>
      <c r="Q4142" s="137" t="s">
        <v>191</v>
      </c>
      <c r="R4142" s="137" t="s">
        <v>342</v>
      </c>
    </row>
    <row r="4143" spans="1:19" s="137" customFormat="1">
      <c r="A4143" s="137" t="s">
        <v>186</v>
      </c>
      <c r="B4143" s="137" t="s">
        <v>120</v>
      </c>
      <c r="C4143" s="137" t="s">
        <v>186</v>
      </c>
      <c r="D4143" s="137" t="s">
        <v>373</v>
      </c>
      <c r="E4143" s="137">
        <v>32961</v>
      </c>
      <c r="F4143" s="137" t="s">
        <v>5</v>
      </c>
      <c r="G4143" s="137" t="s">
        <v>28</v>
      </c>
      <c r="H4143" s="137" t="s">
        <v>368</v>
      </c>
      <c r="I4143" s="137">
        <v>512706064</v>
      </c>
      <c r="J4143" s="137" t="s">
        <v>180</v>
      </c>
      <c r="K4143" s="21">
        <v>46156.46638888889</v>
      </c>
      <c r="L4143" s="21">
        <v>46159.801053240742</v>
      </c>
      <c r="M4143" s="137" t="s">
        <v>347</v>
      </c>
      <c r="N4143" s="137" t="s">
        <v>195</v>
      </c>
      <c r="O4143" s="137" t="s">
        <v>41</v>
      </c>
      <c r="P4143" s="137">
        <v>0</v>
      </c>
      <c r="Q4143" s="137" t="s">
        <v>191</v>
      </c>
      <c r="R4143" s="137" t="s">
        <v>342</v>
      </c>
    </row>
    <row r="4144" spans="1:19" s="137" customFormat="1">
      <c r="A4144" s="137" t="s">
        <v>186</v>
      </c>
      <c r="B4144" s="137" t="s">
        <v>120</v>
      </c>
      <c r="C4144" s="137" t="s">
        <v>186</v>
      </c>
      <c r="D4144" s="137" t="s">
        <v>373</v>
      </c>
      <c r="E4144" s="137">
        <v>32961</v>
      </c>
      <c r="F4144" s="137" t="s">
        <v>5</v>
      </c>
      <c r="G4144" s="137" t="s">
        <v>28</v>
      </c>
      <c r="H4144" s="137" t="s">
        <v>368</v>
      </c>
      <c r="I4144" s="137">
        <v>512706064</v>
      </c>
      <c r="J4144" s="137" t="s">
        <v>180</v>
      </c>
      <c r="K4144" s="21">
        <v>46156.46638888889</v>
      </c>
      <c r="L4144" s="21">
        <v>46159.801053240742</v>
      </c>
      <c r="M4144" s="137" t="s">
        <v>347</v>
      </c>
      <c r="N4144" s="137" t="s">
        <v>351</v>
      </c>
      <c r="O4144" s="137" t="s">
        <v>35</v>
      </c>
      <c r="P4144" s="137">
        <v>0</v>
      </c>
      <c r="Q4144" s="137" t="s">
        <v>191</v>
      </c>
      <c r="R4144" s="137" t="s">
        <v>342</v>
      </c>
    </row>
    <row r="4145" spans="1:19" s="137" customFormat="1">
      <c r="A4145" s="137" t="s">
        <v>186</v>
      </c>
      <c r="B4145" s="137" t="s">
        <v>120</v>
      </c>
      <c r="C4145" s="137" t="s">
        <v>186</v>
      </c>
      <c r="D4145" s="137" t="s">
        <v>373</v>
      </c>
      <c r="E4145" s="137">
        <v>32961</v>
      </c>
      <c r="F4145" s="137" t="s">
        <v>5</v>
      </c>
      <c r="G4145" s="137" t="s">
        <v>28</v>
      </c>
      <c r="H4145" s="137" t="s">
        <v>368</v>
      </c>
      <c r="I4145" s="137">
        <v>512706064</v>
      </c>
      <c r="J4145" s="137" t="s">
        <v>180</v>
      </c>
      <c r="K4145" s="21">
        <v>46156.46638888889</v>
      </c>
      <c r="L4145" s="21">
        <v>46159.801053240742</v>
      </c>
      <c r="M4145" s="137" t="s">
        <v>347</v>
      </c>
      <c r="N4145" s="137" t="s">
        <v>196</v>
      </c>
      <c r="O4145" s="137" t="s">
        <v>41</v>
      </c>
      <c r="P4145" s="137">
        <v>0</v>
      </c>
      <c r="Q4145" s="137" t="s">
        <v>191</v>
      </c>
      <c r="R4145" s="137" t="s">
        <v>342</v>
      </c>
    </row>
    <row r="4146" spans="1:19" s="137" customFormat="1">
      <c r="A4146" s="137" t="s">
        <v>186</v>
      </c>
      <c r="B4146" s="137" t="s">
        <v>120</v>
      </c>
      <c r="C4146" s="137" t="s">
        <v>186</v>
      </c>
      <c r="D4146" s="137" t="s">
        <v>373</v>
      </c>
      <c r="E4146" s="137">
        <v>32961</v>
      </c>
      <c r="F4146" s="137" t="s">
        <v>5</v>
      </c>
      <c r="G4146" s="137" t="s">
        <v>28</v>
      </c>
      <c r="H4146" s="137" t="s">
        <v>368</v>
      </c>
      <c r="I4146" s="137">
        <v>512706064</v>
      </c>
      <c r="J4146" s="137" t="s">
        <v>180</v>
      </c>
      <c r="K4146" s="21">
        <v>46156.46638888889</v>
      </c>
      <c r="L4146" s="21">
        <v>46159.801053240742</v>
      </c>
      <c r="M4146" s="137" t="s">
        <v>352</v>
      </c>
      <c r="N4146" s="137" t="s">
        <v>352</v>
      </c>
      <c r="O4146" s="137" t="s">
        <v>35</v>
      </c>
      <c r="P4146" s="137">
        <v>0</v>
      </c>
      <c r="Q4146" s="137" t="s">
        <v>191</v>
      </c>
      <c r="R4146" s="137" t="s">
        <v>342</v>
      </c>
    </row>
    <row r="4147" spans="1:19" s="137" customFormat="1">
      <c r="A4147" s="137" t="s">
        <v>186</v>
      </c>
      <c r="B4147" s="137" t="s">
        <v>120</v>
      </c>
      <c r="C4147" s="137" t="s">
        <v>186</v>
      </c>
      <c r="D4147" s="137" t="s">
        <v>373</v>
      </c>
      <c r="E4147" s="137">
        <v>32961</v>
      </c>
      <c r="F4147" s="137" t="s">
        <v>5</v>
      </c>
      <c r="G4147" s="137" t="s">
        <v>28</v>
      </c>
      <c r="H4147" s="137" t="s">
        <v>368</v>
      </c>
      <c r="I4147" s="137">
        <v>512706064</v>
      </c>
      <c r="J4147" s="137" t="s">
        <v>180</v>
      </c>
      <c r="K4147" s="21">
        <v>46156.46638888889</v>
      </c>
      <c r="L4147" s="21">
        <v>46159.801053240742</v>
      </c>
      <c r="M4147" s="137" t="s">
        <v>353</v>
      </c>
      <c r="N4147" s="137" t="s">
        <v>197</v>
      </c>
      <c r="O4147" s="137" t="s">
        <v>41</v>
      </c>
      <c r="P4147" s="137">
        <v>0</v>
      </c>
      <c r="Q4147" s="137" t="s">
        <v>191</v>
      </c>
      <c r="R4147" s="137" t="s">
        <v>342</v>
      </c>
    </row>
    <row r="4148" spans="1:19" s="137" customFormat="1">
      <c r="A4148" s="137" t="s">
        <v>186</v>
      </c>
      <c r="B4148" s="137" t="s">
        <v>120</v>
      </c>
      <c r="C4148" s="137" t="s">
        <v>186</v>
      </c>
      <c r="D4148" s="137" t="s">
        <v>373</v>
      </c>
      <c r="E4148" s="137">
        <v>32961</v>
      </c>
      <c r="F4148" s="137" t="s">
        <v>5</v>
      </c>
      <c r="G4148" s="137" t="s">
        <v>28</v>
      </c>
      <c r="H4148" s="137" t="s">
        <v>368</v>
      </c>
      <c r="I4148" s="137">
        <v>512706064</v>
      </c>
      <c r="J4148" s="137" t="s">
        <v>180</v>
      </c>
      <c r="K4148" s="21">
        <v>46156.46638888889</v>
      </c>
      <c r="L4148" s="21">
        <v>46159.801053240742</v>
      </c>
      <c r="M4148" s="137" t="s">
        <v>353</v>
      </c>
      <c r="N4148" s="137" t="s">
        <v>330</v>
      </c>
      <c r="O4148" s="137" t="s">
        <v>41</v>
      </c>
      <c r="P4148" s="137">
        <v>0</v>
      </c>
      <c r="Q4148" s="137" t="s">
        <v>191</v>
      </c>
      <c r="R4148" s="137" t="s">
        <v>342</v>
      </c>
    </row>
    <row r="4149" spans="1:19" s="137" customFormat="1">
      <c r="A4149" s="137" t="s">
        <v>186</v>
      </c>
      <c r="B4149" s="137" t="s">
        <v>120</v>
      </c>
      <c r="C4149" s="137" t="s">
        <v>186</v>
      </c>
      <c r="D4149" s="137" t="s">
        <v>373</v>
      </c>
      <c r="E4149" s="137">
        <v>32961</v>
      </c>
      <c r="F4149" s="137" t="s">
        <v>5</v>
      </c>
      <c r="G4149" s="137" t="s">
        <v>28</v>
      </c>
      <c r="H4149" s="137" t="s">
        <v>368</v>
      </c>
      <c r="I4149" s="137">
        <v>512706064</v>
      </c>
      <c r="J4149" s="137" t="s">
        <v>180</v>
      </c>
      <c r="K4149" s="21">
        <v>46156.46638888889</v>
      </c>
      <c r="L4149" s="21">
        <v>46159.801053240742</v>
      </c>
      <c r="M4149" s="137" t="s">
        <v>353</v>
      </c>
      <c r="N4149" s="137" t="s">
        <v>354</v>
      </c>
      <c r="O4149" s="137" t="s">
        <v>39</v>
      </c>
      <c r="P4149" s="137">
        <v>0</v>
      </c>
      <c r="Q4149" s="137" t="s">
        <v>191</v>
      </c>
      <c r="R4149" s="137" t="s">
        <v>342</v>
      </c>
    </row>
    <row r="4150" spans="1:19" s="137" customFormat="1">
      <c r="A4150" s="137" t="s">
        <v>186</v>
      </c>
      <c r="B4150" s="137" t="s">
        <v>120</v>
      </c>
      <c r="C4150" s="137" t="s">
        <v>186</v>
      </c>
      <c r="D4150" s="137" t="s">
        <v>373</v>
      </c>
      <c r="E4150" s="137">
        <v>32961</v>
      </c>
      <c r="F4150" s="137" t="s">
        <v>5</v>
      </c>
      <c r="G4150" s="137" t="s">
        <v>28</v>
      </c>
      <c r="H4150" s="137" t="s">
        <v>368</v>
      </c>
      <c r="I4150" s="137">
        <v>512706064</v>
      </c>
      <c r="J4150" s="137" t="s">
        <v>180</v>
      </c>
      <c r="K4150" s="21">
        <v>46156.46638888889</v>
      </c>
      <c r="L4150" s="21">
        <v>46159.801053240742</v>
      </c>
      <c r="M4150" s="137" t="s">
        <v>353</v>
      </c>
      <c r="N4150" s="137" t="s">
        <v>355</v>
      </c>
      <c r="O4150" s="137" t="s">
        <v>35</v>
      </c>
      <c r="P4150" s="137">
        <v>0</v>
      </c>
      <c r="Q4150" s="137" t="s">
        <v>191</v>
      </c>
      <c r="R4150" s="137" t="s">
        <v>342</v>
      </c>
    </row>
    <row r="4151" spans="1:19" s="137" customFormat="1">
      <c r="A4151" s="137" t="s">
        <v>186</v>
      </c>
      <c r="B4151" s="137" t="s">
        <v>120</v>
      </c>
      <c r="C4151" s="137" t="s">
        <v>186</v>
      </c>
      <c r="D4151" s="137" t="s">
        <v>373</v>
      </c>
      <c r="E4151" s="137">
        <v>32961</v>
      </c>
      <c r="F4151" s="137" t="s">
        <v>5</v>
      </c>
      <c r="G4151" s="137" t="s">
        <v>28</v>
      </c>
      <c r="H4151" s="137" t="s">
        <v>368</v>
      </c>
      <c r="I4151" s="137">
        <v>512706064</v>
      </c>
      <c r="J4151" s="137" t="s">
        <v>180</v>
      </c>
      <c r="K4151" s="21">
        <v>46156.46638888889</v>
      </c>
      <c r="L4151" s="21">
        <v>46159.801053240742</v>
      </c>
      <c r="M4151" s="137" t="s">
        <v>353</v>
      </c>
      <c r="N4151" s="137" t="s">
        <v>356</v>
      </c>
      <c r="O4151" s="137" t="s">
        <v>39</v>
      </c>
      <c r="P4151" s="137">
        <v>0</v>
      </c>
      <c r="Q4151" s="137" t="s">
        <v>191</v>
      </c>
      <c r="R4151" s="137" t="s">
        <v>342</v>
      </c>
    </row>
    <row r="4152" spans="1:19" s="137" customFormat="1">
      <c r="A4152" s="137" t="s">
        <v>186</v>
      </c>
      <c r="B4152" s="137" t="s">
        <v>120</v>
      </c>
      <c r="C4152" s="137" t="s">
        <v>186</v>
      </c>
      <c r="D4152" s="137" t="s">
        <v>373</v>
      </c>
      <c r="E4152" s="137">
        <v>32961</v>
      </c>
      <c r="F4152" s="137" t="s">
        <v>5</v>
      </c>
      <c r="G4152" s="137" t="s">
        <v>28</v>
      </c>
      <c r="H4152" s="137" t="s">
        <v>368</v>
      </c>
      <c r="I4152" s="137">
        <v>512706064</v>
      </c>
      <c r="J4152" s="137" t="s">
        <v>180</v>
      </c>
      <c r="K4152" s="21">
        <v>46156.46638888889</v>
      </c>
      <c r="L4152" s="21">
        <v>46159.801053240742</v>
      </c>
      <c r="M4152" s="137" t="s">
        <v>353</v>
      </c>
      <c r="N4152" s="137" t="s">
        <v>357</v>
      </c>
      <c r="O4152" s="137" t="s">
        <v>39</v>
      </c>
      <c r="P4152" s="137">
        <v>0</v>
      </c>
      <c r="Q4152" s="137" t="s">
        <v>191</v>
      </c>
      <c r="R4152" s="137" t="s">
        <v>342</v>
      </c>
    </row>
    <row r="4153" spans="1:19" s="137" customFormat="1">
      <c r="A4153" s="137" t="s">
        <v>186</v>
      </c>
      <c r="B4153" s="137" t="s">
        <v>120</v>
      </c>
      <c r="C4153" s="137" t="s">
        <v>186</v>
      </c>
      <c r="D4153" s="137" t="s">
        <v>373</v>
      </c>
      <c r="E4153" s="137">
        <v>32961</v>
      </c>
      <c r="F4153" s="137" t="s">
        <v>5</v>
      </c>
      <c r="G4153" s="137" t="s">
        <v>28</v>
      </c>
      <c r="H4153" s="137" t="s">
        <v>368</v>
      </c>
      <c r="I4153" s="137">
        <v>512706064</v>
      </c>
      <c r="J4153" s="137" t="s">
        <v>180</v>
      </c>
      <c r="K4153" s="21">
        <v>46156.46638888889</v>
      </c>
      <c r="L4153" s="21">
        <v>46159.801053240742</v>
      </c>
      <c r="M4153" s="137" t="s">
        <v>358</v>
      </c>
      <c r="N4153" s="137" t="s">
        <v>359</v>
      </c>
      <c r="O4153" s="137" t="s">
        <v>39</v>
      </c>
      <c r="P4153" s="137">
        <v>0</v>
      </c>
      <c r="Q4153" s="137" t="s">
        <v>191</v>
      </c>
      <c r="R4153" s="137" t="s">
        <v>342</v>
      </c>
    </row>
    <row r="4154" spans="1:19" s="137" customFormat="1">
      <c r="A4154" s="137" t="s">
        <v>186</v>
      </c>
      <c r="B4154" s="137" t="s">
        <v>120</v>
      </c>
      <c r="C4154" s="137" t="s">
        <v>186</v>
      </c>
      <c r="D4154" s="137" t="s">
        <v>373</v>
      </c>
      <c r="E4154" s="137">
        <v>32961</v>
      </c>
      <c r="F4154" s="137" t="s">
        <v>5</v>
      </c>
      <c r="G4154" s="137" t="s">
        <v>28</v>
      </c>
      <c r="H4154" s="137" t="s">
        <v>368</v>
      </c>
      <c r="I4154" s="137">
        <v>512706064</v>
      </c>
      <c r="J4154" s="137" t="s">
        <v>180</v>
      </c>
      <c r="K4154" s="21">
        <v>46156.46638888889</v>
      </c>
      <c r="L4154" s="21">
        <v>46159.801053240742</v>
      </c>
      <c r="M4154" s="137" t="s">
        <v>358</v>
      </c>
      <c r="N4154" s="137" t="s">
        <v>360</v>
      </c>
      <c r="O4154" s="137" t="s">
        <v>35</v>
      </c>
      <c r="P4154" s="137">
        <v>0</v>
      </c>
      <c r="Q4154" s="137" t="s">
        <v>191</v>
      </c>
      <c r="R4154" s="137" t="s">
        <v>342</v>
      </c>
    </row>
    <row r="4155" spans="1:19" s="137" customFormat="1">
      <c r="A4155" s="137" t="s">
        <v>186</v>
      </c>
      <c r="B4155" s="137" t="s">
        <v>120</v>
      </c>
      <c r="C4155" s="137" t="s">
        <v>186</v>
      </c>
      <c r="D4155" s="137" t="s">
        <v>373</v>
      </c>
      <c r="E4155" s="137">
        <v>32961</v>
      </c>
      <c r="F4155" s="137" t="s">
        <v>5</v>
      </c>
      <c r="G4155" s="137" t="s">
        <v>28</v>
      </c>
      <c r="H4155" s="137" t="s">
        <v>368</v>
      </c>
      <c r="I4155" s="137">
        <v>512706064</v>
      </c>
      <c r="J4155" s="137" t="s">
        <v>180</v>
      </c>
      <c r="K4155" s="21">
        <v>46156.46638888889</v>
      </c>
      <c r="L4155" s="21">
        <v>46159.801053240742</v>
      </c>
      <c r="M4155" s="137" t="s">
        <v>358</v>
      </c>
      <c r="N4155" s="137" t="s">
        <v>361</v>
      </c>
      <c r="O4155" s="137" t="s">
        <v>41</v>
      </c>
      <c r="P4155" s="137">
        <v>0</v>
      </c>
      <c r="Q4155" s="137" t="s">
        <v>191</v>
      </c>
      <c r="R4155" s="137" t="s">
        <v>342</v>
      </c>
    </row>
    <row r="4156" spans="1:19" s="137" customFormat="1">
      <c r="A4156" s="137" t="s">
        <v>186</v>
      </c>
      <c r="B4156" s="137" t="s">
        <v>120</v>
      </c>
      <c r="C4156" s="137" t="s">
        <v>186</v>
      </c>
      <c r="D4156" s="137" t="s">
        <v>373</v>
      </c>
      <c r="E4156" s="137">
        <v>32961</v>
      </c>
      <c r="F4156" s="137" t="s">
        <v>5</v>
      </c>
      <c r="G4156" s="137" t="s">
        <v>28</v>
      </c>
      <c r="H4156" s="137" t="s">
        <v>368</v>
      </c>
      <c r="I4156" s="137">
        <v>512706064</v>
      </c>
      <c r="J4156" s="137" t="s">
        <v>180</v>
      </c>
      <c r="K4156" s="21">
        <v>46156.46638888889</v>
      </c>
      <c r="L4156" s="21">
        <v>46159.801053240742</v>
      </c>
      <c r="M4156" s="137" t="s">
        <v>362</v>
      </c>
      <c r="N4156" s="137" t="s">
        <v>363</v>
      </c>
      <c r="O4156" s="137" t="s">
        <v>37</v>
      </c>
      <c r="P4156" s="137">
        <v>0</v>
      </c>
      <c r="Q4156" s="137" t="s">
        <v>191</v>
      </c>
      <c r="R4156" s="137" t="s">
        <v>342</v>
      </c>
    </row>
    <row r="4157" spans="1:19" s="137" customFormat="1">
      <c r="A4157" s="137" t="s">
        <v>186</v>
      </c>
      <c r="B4157" s="137" t="s">
        <v>120</v>
      </c>
      <c r="C4157" s="137" t="s">
        <v>186</v>
      </c>
      <c r="D4157" s="137" t="s">
        <v>373</v>
      </c>
      <c r="E4157" s="137">
        <v>32961</v>
      </c>
      <c r="F4157" s="137" t="s">
        <v>5</v>
      </c>
      <c r="G4157" s="137" t="s">
        <v>28</v>
      </c>
      <c r="H4157" s="137" t="s">
        <v>368</v>
      </c>
      <c r="I4157" s="137">
        <v>512706064</v>
      </c>
      <c r="J4157" s="137" t="s">
        <v>180</v>
      </c>
      <c r="K4157" s="21">
        <v>46156.46638888889</v>
      </c>
      <c r="L4157" s="21">
        <v>46159.801053240742</v>
      </c>
      <c r="M4157" s="137" t="s">
        <v>364</v>
      </c>
      <c r="N4157" s="137" t="s">
        <v>365</v>
      </c>
      <c r="O4157" s="137" t="s">
        <v>35</v>
      </c>
      <c r="P4157" s="137">
        <v>0</v>
      </c>
      <c r="Q4157" s="137" t="s">
        <v>191</v>
      </c>
      <c r="R4157" s="137" t="s">
        <v>342</v>
      </c>
    </row>
    <row r="4158" spans="1:19" s="137" customFormat="1">
      <c r="A4158" s="137" t="s">
        <v>186</v>
      </c>
      <c r="B4158" s="137" t="s">
        <v>120</v>
      </c>
      <c r="C4158" s="137" t="s">
        <v>186</v>
      </c>
      <c r="D4158" s="137" t="s">
        <v>373</v>
      </c>
      <c r="E4158" s="137">
        <v>32961</v>
      </c>
      <c r="F4158" s="137" t="s">
        <v>5</v>
      </c>
      <c r="G4158" s="137" t="s">
        <v>28</v>
      </c>
      <c r="H4158" s="137" t="s">
        <v>368</v>
      </c>
      <c r="I4158" s="137">
        <v>512706064</v>
      </c>
      <c r="J4158" s="137" t="s">
        <v>180</v>
      </c>
      <c r="K4158" s="21">
        <v>46156.46638888889</v>
      </c>
      <c r="L4158" s="21">
        <v>46159.801053240742</v>
      </c>
      <c r="M4158" s="137" t="s">
        <v>364</v>
      </c>
      <c r="N4158" s="137" t="s">
        <v>366</v>
      </c>
      <c r="O4158" s="137" t="s">
        <v>35</v>
      </c>
      <c r="P4158" s="137">
        <v>0</v>
      </c>
      <c r="Q4158" s="137" t="s">
        <v>191</v>
      </c>
      <c r="R4158" s="137" t="s">
        <v>342</v>
      </c>
    </row>
    <row r="4159" spans="1:19" s="137" customFormat="1">
      <c r="A4159" s="137" t="s">
        <v>186</v>
      </c>
      <c r="B4159" s="137" t="s">
        <v>120</v>
      </c>
      <c r="C4159" s="137" t="s">
        <v>186</v>
      </c>
      <c r="D4159" s="137" t="s">
        <v>373</v>
      </c>
      <c r="E4159" s="137">
        <v>32961</v>
      </c>
      <c r="F4159" s="137" t="s">
        <v>5</v>
      </c>
      <c r="G4159" s="137" t="s">
        <v>28</v>
      </c>
      <c r="H4159" s="137" t="s">
        <v>368</v>
      </c>
      <c r="I4159" s="137">
        <v>512706064</v>
      </c>
      <c r="J4159" s="137" t="s">
        <v>180</v>
      </c>
      <c r="K4159" s="21">
        <v>46156.46638888889</v>
      </c>
      <c r="L4159" s="21">
        <v>46159.801053240742</v>
      </c>
      <c r="M4159" s="137" t="s">
        <v>364</v>
      </c>
      <c r="N4159" s="137" t="s">
        <v>367</v>
      </c>
      <c r="O4159" s="137" t="s">
        <v>41</v>
      </c>
      <c r="P4159" s="137">
        <v>0</v>
      </c>
      <c r="Q4159" s="137" t="s">
        <v>191</v>
      </c>
      <c r="R4159" s="137" t="s">
        <v>342</v>
      </c>
    </row>
    <row r="4160" spans="1:19" s="137" customFormat="1">
      <c r="A4160" s="137" t="s">
        <v>186</v>
      </c>
      <c r="B4160" s="137" t="s">
        <v>120</v>
      </c>
      <c r="C4160" s="137" t="s">
        <v>186</v>
      </c>
      <c r="D4160" s="137" t="s">
        <v>373</v>
      </c>
      <c r="E4160" s="137">
        <v>32961</v>
      </c>
      <c r="F4160" s="137" t="s">
        <v>5</v>
      </c>
      <c r="G4160" s="137" t="s">
        <v>28</v>
      </c>
      <c r="H4160" s="137" t="s">
        <v>368</v>
      </c>
      <c r="I4160" s="137">
        <v>512702659</v>
      </c>
      <c r="J4160" s="137" t="s">
        <v>180</v>
      </c>
      <c r="K4160" s="21">
        <v>46156.450185185182</v>
      </c>
      <c r="L4160" s="21">
        <v>46159.801689814813</v>
      </c>
      <c r="M4160" s="137" t="s">
        <v>287</v>
      </c>
      <c r="N4160" s="137" t="s">
        <v>287</v>
      </c>
      <c r="O4160" s="137" t="s">
        <v>35</v>
      </c>
      <c r="P4160" s="137">
        <v>0</v>
      </c>
      <c r="Q4160" s="137" t="s">
        <v>191</v>
      </c>
      <c r="R4160" s="137" t="s">
        <v>342</v>
      </c>
      <c r="S4160" s="137" t="s">
        <v>254</v>
      </c>
    </row>
    <row r="4161" spans="1:19" s="137" customFormat="1">
      <c r="A4161" s="137" t="s">
        <v>186</v>
      </c>
      <c r="B4161" s="137" t="s">
        <v>120</v>
      </c>
      <c r="C4161" s="137" t="s">
        <v>186</v>
      </c>
      <c r="D4161" s="137" t="s">
        <v>373</v>
      </c>
      <c r="E4161" s="137">
        <v>32961</v>
      </c>
      <c r="F4161" s="137" t="s">
        <v>5</v>
      </c>
      <c r="G4161" s="137" t="s">
        <v>28</v>
      </c>
      <c r="H4161" s="137" t="s">
        <v>368</v>
      </c>
      <c r="I4161" s="137">
        <v>512702659</v>
      </c>
      <c r="J4161" s="137" t="s">
        <v>180</v>
      </c>
      <c r="K4161" s="21">
        <v>46156.450185185182</v>
      </c>
      <c r="L4161" s="21">
        <v>46159.801689814813</v>
      </c>
      <c r="M4161" s="137" t="s">
        <v>343</v>
      </c>
      <c r="N4161" s="137" t="s">
        <v>288</v>
      </c>
      <c r="O4161" s="137" t="s">
        <v>39</v>
      </c>
      <c r="P4161" s="137">
        <v>0</v>
      </c>
      <c r="Q4161" s="137" t="s">
        <v>191</v>
      </c>
      <c r="R4161" s="137" t="s">
        <v>342</v>
      </c>
      <c r="S4161" s="137" t="s">
        <v>254</v>
      </c>
    </row>
    <row r="4162" spans="1:19" s="137" customFormat="1">
      <c r="A4162" s="137" t="s">
        <v>186</v>
      </c>
      <c r="B4162" s="137" t="s">
        <v>120</v>
      </c>
      <c r="C4162" s="137" t="s">
        <v>186</v>
      </c>
      <c r="D4162" s="137" t="s">
        <v>373</v>
      </c>
      <c r="E4162" s="137">
        <v>32961</v>
      </c>
      <c r="F4162" s="137" t="s">
        <v>5</v>
      </c>
      <c r="G4162" s="137" t="s">
        <v>28</v>
      </c>
      <c r="H4162" s="137" t="s">
        <v>368</v>
      </c>
      <c r="I4162" s="137">
        <v>512702659</v>
      </c>
      <c r="J4162" s="137" t="s">
        <v>180</v>
      </c>
      <c r="K4162" s="21">
        <v>46156.450185185182</v>
      </c>
      <c r="L4162" s="21">
        <v>46159.801689814813</v>
      </c>
      <c r="M4162" s="137" t="s">
        <v>343</v>
      </c>
      <c r="N4162" s="137" t="s">
        <v>193</v>
      </c>
      <c r="O4162" s="137" t="s">
        <v>35</v>
      </c>
      <c r="P4162" s="137">
        <v>0</v>
      </c>
      <c r="Q4162" s="137" t="s">
        <v>191</v>
      </c>
      <c r="R4162" s="137" t="s">
        <v>342</v>
      </c>
      <c r="S4162" s="137" t="s">
        <v>254</v>
      </c>
    </row>
    <row r="4163" spans="1:19" s="137" customFormat="1">
      <c r="A4163" s="137" t="s">
        <v>186</v>
      </c>
      <c r="B4163" s="137" t="s">
        <v>120</v>
      </c>
      <c r="C4163" s="137" t="s">
        <v>186</v>
      </c>
      <c r="D4163" s="137" t="s">
        <v>373</v>
      </c>
      <c r="E4163" s="137">
        <v>32961</v>
      </c>
      <c r="F4163" s="137" t="s">
        <v>5</v>
      </c>
      <c r="G4163" s="137" t="s">
        <v>28</v>
      </c>
      <c r="H4163" s="137" t="s">
        <v>368</v>
      </c>
      <c r="I4163" s="137">
        <v>512702659</v>
      </c>
      <c r="J4163" s="137" t="s">
        <v>180</v>
      </c>
      <c r="K4163" s="21">
        <v>46156.450185185182</v>
      </c>
      <c r="L4163" s="21">
        <v>46159.801689814813</v>
      </c>
      <c r="M4163" s="137" t="s">
        <v>344</v>
      </c>
      <c r="N4163" s="137" t="s">
        <v>345</v>
      </c>
      <c r="O4163" s="137" t="s">
        <v>39</v>
      </c>
      <c r="P4163" s="137">
        <v>0</v>
      </c>
      <c r="Q4163" s="137" t="s">
        <v>191</v>
      </c>
      <c r="R4163" s="137" t="s">
        <v>342</v>
      </c>
      <c r="S4163" s="137" t="s">
        <v>254</v>
      </c>
    </row>
    <row r="4164" spans="1:19" s="137" customFormat="1">
      <c r="A4164" s="137" t="s">
        <v>186</v>
      </c>
      <c r="B4164" s="137" t="s">
        <v>120</v>
      </c>
      <c r="C4164" s="137" t="s">
        <v>186</v>
      </c>
      <c r="D4164" s="137" t="s">
        <v>373</v>
      </c>
      <c r="E4164" s="137">
        <v>32961</v>
      </c>
      <c r="F4164" s="137" t="s">
        <v>5</v>
      </c>
      <c r="G4164" s="137" t="s">
        <v>28</v>
      </c>
      <c r="H4164" s="137" t="s">
        <v>368</v>
      </c>
      <c r="I4164" s="137">
        <v>512702659</v>
      </c>
      <c r="J4164" s="137" t="s">
        <v>180</v>
      </c>
      <c r="K4164" s="21">
        <v>46156.450185185182</v>
      </c>
      <c r="L4164" s="21">
        <v>46159.801689814813</v>
      </c>
      <c r="M4164" s="137" t="s">
        <v>344</v>
      </c>
      <c r="N4164" s="137" t="s">
        <v>346</v>
      </c>
      <c r="O4164" s="137" t="s">
        <v>39</v>
      </c>
      <c r="P4164" s="137">
        <v>0</v>
      </c>
      <c r="Q4164" s="137" t="s">
        <v>191</v>
      </c>
      <c r="R4164" s="137" t="s">
        <v>342</v>
      </c>
      <c r="S4164" s="137" t="s">
        <v>254</v>
      </c>
    </row>
    <row r="4165" spans="1:19" s="137" customFormat="1">
      <c r="A4165" s="137" t="s">
        <v>186</v>
      </c>
      <c r="B4165" s="137" t="s">
        <v>120</v>
      </c>
      <c r="C4165" s="137" t="s">
        <v>186</v>
      </c>
      <c r="D4165" s="137" t="s">
        <v>373</v>
      </c>
      <c r="E4165" s="137">
        <v>32961</v>
      </c>
      <c r="F4165" s="137" t="s">
        <v>5</v>
      </c>
      <c r="G4165" s="137" t="s">
        <v>28</v>
      </c>
      <c r="H4165" s="137" t="s">
        <v>368</v>
      </c>
      <c r="I4165" s="137">
        <v>512702659</v>
      </c>
      <c r="J4165" s="137" t="s">
        <v>180</v>
      </c>
      <c r="K4165" s="21">
        <v>46156.450185185182</v>
      </c>
      <c r="L4165" s="21">
        <v>46159.801689814813</v>
      </c>
      <c r="M4165" s="137" t="s">
        <v>347</v>
      </c>
      <c r="N4165" s="137" t="s">
        <v>348</v>
      </c>
      <c r="O4165" s="137" t="s">
        <v>41</v>
      </c>
      <c r="P4165" s="137">
        <v>0</v>
      </c>
      <c r="Q4165" s="137" t="s">
        <v>191</v>
      </c>
      <c r="R4165" s="137" t="s">
        <v>342</v>
      </c>
      <c r="S4165" s="137" t="s">
        <v>254</v>
      </c>
    </row>
    <row r="4166" spans="1:19" s="137" customFormat="1">
      <c r="A4166" s="137" t="s">
        <v>186</v>
      </c>
      <c r="B4166" s="137" t="s">
        <v>120</v>
      </c>
      <c r="C4166" s="137" t="s">
        <v>186</v>
      </c>
      <c r="D4166" s="137" t="s">
        <v>373</v>
      </c>
      <c r="E4166" s="137">
        <v>32961</v>
      </c>
      <c r="F4166" s="137" t="s">
        <v>5</v>
      </c>
      <c r="G4166" s="137" t="s">
        <v>28</v>
      </c>
      <c r="H4166" s="137" t="s">
        <v>368</v>
      </c>
      <c r="I4166" s="137">
        <v>512702659</v>
      </c>
      <c r="J4166" s="137" t="s">
        <v>180</v>
      </c>
      <c r="K4166" s="21">
        <v>46156.450185185182</v>
      </c>
      <c r="L4166" s="21">
        <v>46159.801689814813</v>
      </c>
      <c r="M4166" s="137" t="s">
        <v>347</v>
      </c>
      <c r="N4166" s="137" t="s">
        <v>349</v>
      </c>
      <c r="O4166" s="137" t="s">
        <v>39</v>
      </c>
      <c r="P4166" s="137">
        <v>0</v>
      </c>
      <c r="Q4166" s="137" t="s">
        <v>191</v>
      </c>
      <c r="R4166" s="137" t="s">
        <v>342</v>
      </c>
      <c r="S4166" s="137" t="s">
        <v>254</v>
      </c>
    </row>
    <row r="4167" spans="1:19" s="137" customFormat="1">
      <c r="A4167" s="137" t="s">
        <v>186</v>
      </c>
      <c r="B4167" s="137" t="s">
        <v>120</v>
      </c>
      <c r="C4167" s="137" t="s">
        <v>186</v>
      </c>
      <c r="D4167" s="137" t="s">
        <v>373</v>
      </c>
      <c r="E4167" s="137">
        <v>32961</v>
      </c>
      <c r="F4167" s="137" t="s">
        <v>5</v>
      </c>
      <c r="G4167" s="137" t="s">
        <v>28</v>
      </c>
      <c r="H4167" s="137" t="s">
        <v>368</v>
      </c>
      <c r="I4167" s="137">
        <v>512702659</v>
      </c>
      <c r="J4167" s="137" t="s">
        <v>180</v>
      </c>
      <c r="K4167" s="21">
        <v>46156.450185185182</v>
      </c>
      <c r="L4167" s="21">
        <v>46159.801689814813</v>
      </c>
      <c r="M4167" s="137" t="s">
        <v>347</v>
      </c>
      <c r="N4167" s="137" t="s">
        <v>329</v>
      </c>
      <c r="O4167" s="137" t="s">
        <v>35</v>
      </c>
      <c r="P4167" s="137">
        <v>0</v>
      </c>
      <c r="Q4167" s="137" t="s">
        <v>191</v>
      </c>
      <c r="R4167" s="137" t="s">
        <v>342</v>
      </c>
      <c r="S4167" s="137" t="s">
        <v>254</v>
      </c>
    </row>
    <row r="4168" spans="1:19" s="137" customFormat="1">
      <c r="A4168" s="137" t="s">
        <v>186</v>
      </c>
      <c r="B4168" s="137" t="s">
        <v>120</v>
      </c>
      <c r="C4168" s="137" t="s">
        <v>186</v>
      </c>
      <c r="D4168" s="137" t="s">
        <v>373</v>
      </c>
      <c r="E4168" s="137">
        <v>32961</v>
      </c>
      <c r="F4168" s="137" t="s">
        <v>5</v>
      </c>
      <c r="G4168" s="137" t="s">
        <v>28</v>
      </c>
      <c r="H4168" s="137" t="s">
        <v>368</v>
      </c>
      <c r="I4168" s="137">
        <v>512702659</v>
      </c>
      <c r="J4168" s="137" t="s">
        <v>180</v>
      </c>
      <c r="K4168" s="21">
        <v>46156.450185185182</v>
      </c>
      <c r="L4168" s="21">
        <v>46159.801689814813</v>
      </c>
      <c r="M4168" s="137" t="s">
        <v>347</v>
      </c>
      <c r="N4168" s="137" t="s">
        <v>194</v>
      </c>
      <c r="O4168" s="137" t="s">
        <v>41</v>
      </c>
      <c r="P4168" s="137">
        <v>0</v>
      </c>
      <c r="Q4168" s="137" t="s">
        <v>191</v>
      </c>
      <c r="R4168" s="137" t="s">
        <v>342</v>
      </c>
      <c r="S4168" s="137" t="s">
        <v>254</v>
      </c>
    </row>
    <row r="4169" spans="1:19" s="137" customFormat="1">
      <c r="A4169" s="137" t="s">
        <v>186</v>
      </c>
      <c r="B4169" s="137" t="s">
        <v>120</v>
      </c>
      <c r="C4169" s="137" t="s">
        <v>186</v>
      </c>
      <c r="D4169" s="137" t="s">
        <v>373</v>
      </c>
      <c r="E4169" s="137">
        <v>32961</v>
      </c>
      <c r="F4169" s="137" t="s">
        <v>5</v>
      </c>
      <c r="G4169" s="137" t="s">
        <v>28</v>
      </c>
      <c r="H4169" s="137" t="s">
        <v>368</v>
      </c>
      <c r="I4169" s="137">
        <v>512702659</v>
      </c>
      <c r="J4169" s="137" t="s">
        <v>180</v>
      </c>
      <c r="K4169" s="21">
        <v>46156.450185185182</v>
      </c>
      <c r="L4169" s="21">
        <v>46159.801689814813</v>
      </c>
      <c r="M4169" s="137" t="s">
        <v>347</v>
      </c>
      <c r="N4169" s="137" t="s">
        <v>350</v>
      </c>
      <c r="O4169" s="137" t="s">
        <v>39</v>
      </c>
      <c r="P4169" s="137">
        <v>0</v>
      </c>
      <c r="Q4169" s="137" t="s">
        <v>191</v>
      </c>
      <c r="R4169" s="137" t="s">
        <v>342</v>
      </c>
      <c r="S4169" s="137" t="s">
        <v>254</v>
      </c>
    </row>
    <row r="4170" spans="1:19" s="137" customFormat="1">
      <c r="A4170" s="137" t="s">
        <v>186</v>
      </c>
      <c r="B4170" s="137" t="s">
        <v>120</v>
      </c>
      <c r="C4170" s="137" t="s">
        <v>186</v>
      </c>
      <c r="D4170" s="137" t="s">
        <v>373</v>
      </c>
      <c r="E4170" s="137">
        <v>32961</v>
      </c>
      <c r="F4170" s="137" t="s">
        <v>5</v>
      </c>
      <c r="G4170" s="137" t="s">
        <v>28</v>
      </c>
      <c r="H4170" s="137" t="s">
        <v>368</v>
      </c>
      <c r="I4170" s="137">
        <v>512702659</v>
      </c>
      <c r="J4170" s="137" t="s">
        <v>180</v>
      </c>
      <c r="K4170" s="21">
        <v>46156.450185185182</v>
      </c>
      <c r="L4170" s="21">
        <v>46159.801689814813</v>
      </c>
      <c r="M4170" s="137" t="s">
        <v>347</v>
      </c>
      <c r="N4170" s="137" t="s">
        <v>195</v>
      </c>
      <c r="O4170" s="137" t="s">
        <v>41</v>
      </c>
      <c r="P4170" s="137">
        <v>0</v>
      </c>
      <c r="Q4170" s="137" t="s">
        <v>191</v>
      </c>
      <c r="R4170" s="137" t="s">
        <v>342</v>
      </c>
      <c r="S4170" s="137" t="s">
        <v>254</v>
      </c>
    </row>
    <row r="4171" spans="1:19" s="137" customFormat="1">
      <c r="A4171" s="137" t="s">
        <v>186</v>
      </c>
      <c r="B4171" s="137" t="s">
        <v>120</v>
      </c>
      <c r="C4171" s="137" t="s">
        <v>186</v>
      </c>
      <c r="D4171" s="137" t="s">
        <v>373</v>
      </c>
      <c r="E4171" s="137">
        <v>32961</v>
      </c>
      <c r="F4171" s="137" t="s">
        <v>5</v>
      </c>
      <c r="G4171" s="137" t="s">
        <v>28</v>
      </c>
      <c r="H4171" s="137" t="s">
        <v>368</v>
      </c>
      <c r="I4171" s="137">
        <v>512702659</v>
      </c>
      <c r="J4171" s="137" t="s">
        <v>180</v>
      </c>
      <c r="K4171" s="21">
        <v>46156.450185185182</v>
      </c>
      <c r="L4171" s="21">
        <v>46159.801689814813</v>
      </c>
      <c r="M4171" s="137" t="s">
        <v>347</v>
      </c>
      <c r="N4171" s="137" t="s">
        <v>351</v>
      </c>
      <c r="O4171" s="137" t="s">
        <v>35</v>
      </c>
      <c r="P4171" s="137">
        <v>0</v>
      </c>
      <c r="Q4171" s="137" t="s">
        <v>191</v>
      </c>
      <c r="R4171" s="137" t="s">
        <v>342</v>
      </c>
      <c r="S4171" s="137" t="s">
        <v>254</v>
      </c>
    </row>
    <row r="4172" spans="1:19" s="137" customFormat="1">
      <c r="A4172" s="137" t="s">
        <v>186</v>
      </c>
      <c r="B4172" s="137" t="s">
        <v>120</v>
      </c>
      <c r="C4172" s="137" t="s">
        <v>186</v>
      </c>
      <c r="D4172" s="137" t="s">
        <v>373</v>
      </c>
      <c r="E4172" s="137">
        <v>32961</v>
      </c>
      <c r="F4172" s="137" t="s">
        <v>5</v>
      </c>
      <c r="G4172" s="137" t="s">
        <v>28</v>
      </c>
      <c r="H4172" s="137" t="s">
        <v>368</v>
      </c>
      <c r="I4172" s="137">
        <v>512702659</v>
      </c>
      <c r="J4172" s="137" t="s">
        <v>180</v>
      </c>
      <c r="K4172" s="21">
        <v>46156.450185185182</v>
      </c>
      <c r="L4172" s="21">
        <v>46159.801689814813</v>
      </c>
      <c r="M4172" s="137" t="s">
        <v>347</v>
      </c>
      <c r="N4172" s="137" t="s">
        <v>196</v>
      </c>
      <c r="O4172" s="137" t="s">
        <v>41</v>
      </c>
      <c r="P4172" s="137">
        <v>0</v>
      </c>
      <c r="Q4172" s="137" t="s">
        <v>191</v>
      </c>
      <c r="R4172" s="137" t="s">
        <v>342</v>
      </c>
      <c r="S4172" s="137" t="s">
        <v>254</v>
      </c>
    </row>
    <row r="4173" spans="1:19" s="137" customFormat="1">
      <c r="A4173" s="137" t="s">
        <v>186</v>
      </c>
      <c r="B4173" s="137" t="s">
        <v>120</v>
      </c>
      <c r="C4173" s="137" t="s">
        <v>186</v>
      </c>
      <c r="D4173" s="137" t="s">
        <v>373</v>
      </c>
      <c r="E4173" s="137">
        <v>32961</v>
      </c>
      <c r="F4173" s="137" t="s">
        <v>5</v>
      </c>
      <c r="G4173" s="137" t="s">
        <v>28</v>
      </c>
      <c r="H4173" s="137" t="s">
        <v>368</v>
      </c>
      <c r="I4173" s="137">
        <v>512702659</v>
      </c>
      <c r="J4173" s="137" t="s">
        <v>180</v>
      </c>
      <c r="K4173" s="21">
        <v>46156.450185185182</v>
      </c>
      <c r="L4173" s="21">
        <v>46159.801689814813</v>
      </c>
      <c r="M4173" s="137" t="s">
        <v>352</v>
      </c>
      <c r="N4173" s="137" t="s">
        <v>352</v>
      </c>
      <c r="O4173" s="137" t="s">
        <v>35</v>
      </c>
      <c r="P4173" s="137">
        <v>0</v>
      </c>
      <c r="Q4173" s="137" t="s">
        <v>191</v>
      </c>
      <c r="R4173" s="137" t="s">
        <v>342</v>
      </c>
      <c r="S4173" s="137" t="s">
        <v>254</v>
      </c>
    </row>
    <row r="4174" spans="1:19" s="137" customFormat="1">
      <c r="A4174" s="137" t="s">
        <v>186</v>
      </c>
      <c r="B4174" s="137" t="s">
        <v>120</v>
      </c>
      <c r="C4174" s="137" t="s">
        <v>186</v>
      </c>
      <c r="D4174" s="137" t="s">
        <v>373</v>
      </c>
      <c r="E4174" s="137">
        <v>32961</v>
      </c>
      <c r="F4174" s="137" t="s">
        <v>5</v>
      </c>
      <c r="G4174" s="137" t="s">
        <v>28</v>
      </c>
      <c r="H4174" s="137" t="s">
        <v>368</v>
      </c>
      <c r="I4174" s="137">
        <v>512702659</v>
      </c>
      <c r="J4174" s="137" t="s">
        <v>180</v>
      </c>
      <c r="K4174" s="21">
        <v>46156.450185185182</v>
      </c>
      <c r="L4174" s="21">
        <v>46159.801689814813</v>
      </c>
      <c r="M4174" s="137" t="s">
        <v>353</v>
      </c>
      <c r="N4174" s="137" t="s">
        <v>197</v>
      </c>
      <c r="O4174" s="137" t="s">
        <v>41</v>
      </c>
      <c r="P4174" s="137">
        <v>0</v>
      </c>
      <c r="Q4174" s="137" t="s">
        <v>191</v>
      </c>
      <c r="R4174" s="137" t="s">
        <v>342</v>
      </c>
      <c r="S4174" s="137" t="s">
        <v>254</v>
      </c>
    </row>
    <row r="4175" spans="1:19" s="137" customFormat="1">
      <c r="A4175" s="137" t="s">
        <v>186</v>
      </c>
      <c r="B4175" s="137" t="s">
        <v>120</v>
      </c>
      <c r="C4175" s="137" t="s">
        <v>186</v>
      </c>
      <c r="D4175" s="137" t="s">
        <v>373</v>
      </c>
      <c r="E4175" s="137">
        <v>32961</v>
      </c>
      <c r="F4175" s="137" t="s">
        <v>5</v>
      </c>
      <c r="G4175" s="137" t="s">
        <v>28</v>
      </c>
      <c r="H4175" s="137" t="s">
        <v>368</v>
      </c>
      <c r="I4175" s="137">
        <v>512702659</v>
      </c>
      <c r="J4175" s="137" t="s">
        <v>180</v>
      </c>
      <c r="K4175" s="21">
        <v>46156.450185185182</v>
      </c>
      <c r="L4175" s="21">
        <v>46159.801689814813</v>
      </c>
      <c r="M4175" s="137" t="s">
        <v>353</v>
      </c>
      <c r="N4175" s="137" t="s">
        <v>330</v>
      </c>
      <c r="O4175" s="137" t="s">
        <v>41</v>
      </c>
      <c r="P4175" s="137">
        <v>0</v>
      </c>
      <c r="Q4175" s="137" t="s">
        <v>191</v>
      </c>
      <c r="R4175" s="137" t="s">
        <v>342</v>
      </c>
      <c r="S4175" s="137" t="s">
        <v>254</v>
      </c>
    </row>
    <row r="4176" spans="1:19" s="137" customFormat="1">
      <c r="A4176" s="137" t="s">
        <v>186</v>
      </c>
      <c r="B4176" s="137" t="s">
        <v>120</v>
      </c>
      <c r="C4176" s="137" t="s">
        <v>186</v>
      </c>
      <c r="D4176" s="137" t="s">
        <v>373</v>
      </c>
      <c r="E4176" s="137">
        <v>32961</v>
      </c>
      <c r="F4176" s="137" t="s">
        <v>5</v>
      </c>
      <c r="G4176" s="137" t="s">
        <v>28</v>
      </c>
      <c r="H4176" s="137" t="s">
        <v>368</v>
      </c>
      <c r="I4176" s="137">
        <v>512702659</v>
      </c>
      <c r="J4176" s="137" t="s">
        <v>180</v>
      </c>
      <c r="K4176" s="21">
        <v>46156.450185185182</v>
      </c>
      <c r="L4176" s="21">
        <v>46159.801689814813</v>
      </c>
      <c r="M4176" s="137" t="s">
        <v>353</v>
      </c>
      <c r="N4176" s="137" t="s">
        <v>354</v>
      </c>
      <c r="O4176" s="137" t="s">
        <v>39</v>
      </c>
      <c r="P4176" s="137">
        <v>0</v>
      </c>
      <c r="Q4176" s="137" t="s">
        <v>191</v>
      </c>
      <c r="R4176" s="137" t="s">
        <v>342</v>
      </c>
      <c r="S4176" s="137" t="s">
        <v>254</v>
      </c>
    </row>
    <row r="4177" spans="1:19" s="137" customFormat="1">
      <c r="A4177" s="137" t="s">
        <v>186</v>
      </c>
      <c r="B4177" s="137" t="s">
        <v>120</v>
      </c>
      <c r="C4177" s="137" t="s">
        <v>186</v>
      </c>
      <c r="D4177" s="137" t="s">
        <v>373</v>
      </c>
      <c r="E4177" s="137">
        <v>32961</v>
      </c>
      <c r="F4177" s="137" t="s">
        <v>5</v>
      </c>
      <c r="G4177" s="137" t="s">
        <v>28</v>
      </c>
      <c r="H4177" s="137" t="s">
        <v>368</v>
      </c>
      <c r="I4177" s="137">
        <v>512702659</v>
      </c>
      <c r="J4177" s="137" t="s">
        <v>180</v>
      </c>
      <c r="K4177" s="21">
        <v>46156.450185185182</v>
      </c>
      <c r="L4177" s="21">
        <v>46159.801689814813</v>
      </c>
      <c r="M4177" s="137" t="s">
        <v>353</v>
      </c>
      <c r="N4177" s="137" t="s">
        <v>355</v>
      </c>
      <c r="O4177" s="137" t="s">
        <v>35</v>
      </c>
      <c r="P4177" s="137">
        <v>0</v>
      </c>
      <c r="Q4177" s="137" t="s">
        <v>191</v>
      </c>
      <c r="R4177" s="137" t="s">
        <v>342</v>
      </c>
      <c r="S4177" s="137" t="s">
        <v>254</v>
      </c>
    </row>
    <row r="4178" spans="1:19" s="137" customFormat="1">
      <c r="A4178" s="137" t="s">
        <v>186</v>
      </c>
      <c r="B4178" s="137" t="s">
        <v>120</v>
      </c>
      <c r="C4178" s="137" t="s">
        <v>186</v>
      </c>
      <c r="D4178" s="137" t="s">
        <v>373</v>
      </c>
      <c r="E4178" s="137">
        <v>32961</v>
      </c>
      <c r="F4178" s="137" t="s">
        <v>5</v>
      </c>
      <c r="G4178" s="137" t="s">
        <v>28</v>
      </c>
      <c r="H4178" s="137" t="s">
        <v>368</v>
      </c>
      <c r="I4178" s="137">
        <v>512702659</v>
      </c>
      <c r="J4178" s="137" t="s">
        <v>180</v>
      </c>
      <c r="K4178" s="21">
        <v>46156.450185185182</v>
      </c>
      <c r="L4178" s="21">
        <v>46159.801689814813</v>
      </c>
      <c r="M4178" s="137" t="s">
        <v>353</v>
      </c>
      <c r="N4178" s="137" t="s">
        <v>356</v>
      </c>
      <c r="O4178" s="137" t="s">
        <v>39</v>
      </c>
      <c r="P4178" s="137">
        <v>0</v>
      </c>
      <c r="Q4178" s="137" t="s">
        <v>191</v>
      </c>
      <c r="R4178" s="137" t="s">
        <v>342</v>
      </c>
      <c r="S4178" s="137" t="s">
        <v>254</v>
      </c>
    </row>
    <row r="4179" spans="1:19" s="137" customFormat="1">
      <c r="A4179" s="137" t="s">
        <v>186</v>
      </c>
      <c r="B4179" s="137" t="s">
        <v>120</v>
      </c>
      <c r="C4179" s="137" t="s">
        <v>186</v>
      </c>
      <c r="D4179" s="137" t="s">
        <v>373</v>
      </c>
      <c r="E4179" s="137">
        <v>32961</v>
      </c>
      <c r="F4179" s="137" t="s">
        <v>5</v>
      </c>
      <c r="G4179" s="137" t="s">
        <v>28</v>
      </c>
      <c r="H4179" s="137" t="s">
        <v>368</v>
      </c>
      <c r="I4179" s="137">
        <v>512702659</v>
      </c>
      <c r="J4179" s="137" t="s">
        <v>180</v>
      </c>
      <c r="K4179" s="21">
        <v>46156.450185185182</v>
      </c>
      <c r="L4179" s="21">
        <v>46159.801689814813</v>
      </c>
      <c r="M4179" s="137" t="s">
        <v>353</v>
      </c>
      <c r="N4179" s="137" t="s">
        <v>357</v>
      </c>
      <c r="O4179" s="137" t="s">
        <v>39</v>
      </c>
      <c r="P4179" s="137">
        <v>0</v>
      </c>
      <c r="Q4179" s="137" t="s">
        <v>191</v>
      </c>
      <c r="R4179" s="137" t="s">
        <v>342</v>
      </c>
      <c r="S4179" s="137" t="s">
        <v>254</v>
      </c>
    </row>
    <row r="4180" spans="1:19" s="137" customFormat="1">
      <c r="A4180" s="137" t="s">
        <v>186</v>
      </c>
      <c r="B4180" s="137" t="s">
        <v>120</v>
      </c>
      <c r="C4180" s="137" t="s">
        <v>186</v>
      </c>
      <c r="D4180" s="137" t="s">
        <v>373</v>
      </c>
      <c r="E4180" s="137">
        <v>32961</v>
      </c>
      <c r="F4180" s="137" t="s">
        <v>5</v>
      </c>
      <c r="G4180" s="137" t="s">
        <v>28</v>
      </c>
      <c r="H4180" s="137" t="s">
        <v>368</v>
      </c>
      <c r="I4180" s="137">
        <v>512702659</v>
      </c>
      <c r="J4180" s="137" t="s">
        <v>180</v>
      </c>
      <c r="K4180" s="21">
        <v>46156.450185185182</v>
      </c>
      <c r="L4180" s="21">
        <v>46159.801689814813</v>
      </c>
      <c r="M4180" s="137" t="s">
        <v>358</v>
      </c>
      <c r="N4180" s="137" t="s">
        <v>359</v>
      </c>
      <c r="O4180" s="137" t="s">
        <v>39</v>
      </c>
      <c r="P4180" s="137">
        <v>0</v>
      </c>
      <c r="Q4180" s="137" t="s">
        <v>191</v>
      </c>
      <c r="R4180" s="137" t="s">
        <v>342</v>
      </c>
      <c r="S4180" s="137" t="s">
        <v>254</v>
      </c>
    </row>
    <row r="4181" spans="1:19" s="137" customFormat="1">
      <c r="A4181" s="137" t="s">
        <v>186</v>
      </c>
      <c r="B4181" s="137" t="s">
        <v>120</v>
      </c>
      <c r="C4181" s="137" t="s">
        <v>186</v>
      </c>
      <c r="D4181" s="137" t="s">
        <v>373</v>
      </c>
      <c r="E4181" s="137">
        <v>32961</v>
      </c>
      <c r="F4181" s="137" t="s">
        <v>5</v>
      </c>
      <c r="G4181" s="137" t="s">
        <v>28</v>
      </c>
      <c r="H4181" s="137" t="s">
        <v>368</v>
      </c>
      <c r="I4181" s="137">
        <v>512702659</v>
      </c>
      <c r="J4181" s="137" t="s">
        <v>180</v>
      </c>
      <c r="K4181" s="21">
        <v>46156.450185185182</v>
      </c>
      <c r="L4181" s="21">
        <v>46159.801689814813</v>
      </c>
      <c r="M4181" s="137" t="s">
        <v>358</v>
      </c>
      <c r="N4181" s="137" t="s">
        <v>360</v>
      </c>
      <c r="O4181" s="137" t="s">
        <v>35</v>
      </c>
      <c r="P4181" s="137">
        <v>0</v>
      </c>
      <c r="Q4181" s="137" t="s">
        <v>191</v>
      </c>
      <c r="R4181" s="137" t="s">
        <v>342</v>
      </c>
      <c r="S4181" s="137" t="s">
        <v>254</v>
      </c>
    </row>
    <row r="4182" spans="1:19" s="137" customFormat="1">
      <c r="A4182" s="137" t="s">
        <v>186</v>
      </c>
      <c r="B4182" s="137" t="s">
        <v>120</v>
      </c>
      <c r="C4182" s="137" t="s">
        <v>186</v>
      </c>
      <c r="D4182" s="137" t="s">
        <v>373</v>
      </c>
      <c r="E4182" s="137">
        <v>32961</v>
      </c>
      <c r="F4182" s="137" t="s">
        <v>5</v>
      </c>
      <c r="G4182" s="137" t="s">
        <v>28</v>
      </c>
      <c r="H4182" s="137" t="s">
        <v>368</v>
      </c>
      <c r="I4182" s="137">
        <v>512702659</v>
      </c>
      <c r="J4182" s="137" t="s">
        <v>180</v>
      </c>
      <c r="K4182" s="21">
        <v>46156.450185185182</v>
      </c>
      <c r="L4182" s="21">
        <v>46159.801689814813</v>
      </c>
      <c r="M4182" s="137" t="s">
        <v>358</v>
      </c>
      <c r="N4182" s="137" t="s">
        <v>361</v>
      </c>
      <c r="O4182" s="137" t="s">
        <v>41</v>
      </c>
      <c r="P4182" s="137">
        <v>0</v>
      </c>
      <c r="Q4182" s="137" t="s">
        <v>191</v>
      </c>
      <c r="R4182" s="137" t="s">
        <v>342</v>
      </c>
      <c r="S4182" s="137" t="s">
        <v>254</v>
      </c>
    </row>
    <row r="4183" spans="1:19" s="137" customFormat="1">
      <c r="A4183" s="137" t="s">
        <v>186</v>
      </c>
      <c r="B4183" s="137" t="s">
        <v>120</v>
      </c>
      <c r="C4183" s="137" t="s">
        <v>186</v>
      </c>
      <c r="D4183" s="137" t="s">
        <v>373</v>
      </c>
      <c r="E4183" s="137">
        <v>32961</v>
      </c>
      <c r="F4183" s="137" t="s">
        <v>5</v>
      </c>
      <c r="G4183" s="137" t="s">
        <v>28</v>
      </c>
      <c r="H4183" s="137" t="s">
        <v>368</v>
      </c>
      <c r="I4183" s="137">
        <v>512702659</v>
      </c>
      <c r="J4183" s="137" t="s">
        <v>180</v>
      </c>
      <c r="K4183" s="21">
        <v>46156.450185185182</v>
      </c>
      <c r="L4183" s="21">
        <v>46159.801689814813</v>
      </c>
      <c r="M4183" s="137" t="s">
        <v>362</v>
      </c>
      <c r="N4183" s="137" t="s">
        <v>363</v>
      </c>
      <c r="O4183" s="137" t="s">
        <v>37</v>
      </c>
      <c r="P4183" s="137">
        <v>0</v>
      </c>
      <c r="Q4183" s="137" t="s">
        <v>191</v>
      </c>
      <c r="R4183" s="137" t="s">
        <v>342</v>
      </c>
      <c r="S4183" s="137" t="s">
        <v>254</v>
      </c>
    </row>
    <row r="4184" spans="1:19" s="137" customFormat="1">
      <c r="A4184" s="137" t="s">
        <v>186</v>
      </c>
      <c r="B4184" s="137" t="s">
        <v>120</v>
      </c>
      <c r="C4184" s="137" t="s">
        <v>186</v>
      </c>
      <c r="D4184" s="137" t="s">
        <v>373</v>
      </c>
      <c r="E4184" s="137">
        <v>32961</v>
      </c>
      <c r="F4184" s="137" t="s">
        <v>5</v>
      </c>
      <c r="G4184" s="137" t="s">
        <v>28</v>
      </c>
      <c r="H4184" s="137" t="s">
        <v>368</v>
      </c>
      <c r="I4184" s="137">
        <v>512702659</v>
      </c>
      <c r="J4184" s="137" t="s">
        <v>180</v>
      </c>
      <c r="K4184" s="21">
        <v>46156.450185185182</v>
      </c>
      <c r="L4184" s="21">
        <v>46159.801689814813</v>
      </c>
      <c r="M4184" s="137" t="s">
        <v>364</v>
      </c>
      <c r="N4184" s="137" t="s">
        <v>365</v>
      </c>
      <c r="O4184" s="137" t="s">
        <v>35</v>
      </c>
      <c r="P4184" s="137">
        <v>0</v>
      </c>
      <c r="Q4184" s="137" t="s">
        <v>191</v>
      </c>
      <c r="R4184" s="137" t="s">
        <v>342</v>
      </c>
      <c r="S4184" s="137" t="s">
        <v>254</v>
      </c>
    </row>
    <row r="4185" spans="1:19" s="137" customFormat="1">
      <c r="A4185" s="137" t="s">
        <v>186</v>
      </c>
      <c r="B4185" s="137" t="s">
        <v>120</v>
      </c>
      <c r="C4185" s="137" t="s">
        <v>186</v>
      </c>
      <c r="D4185" s="137" t="s">
        <v>373</v>
      </c>
      <c r="E4185" s="137">
        <v>32961</v>
      </c>
      <c r="F4185" s="137" t="s">
        <v>5</v>
      </c>
      <c r="G4185" s="137" t="s">
        <v>28</v>
      </c>
      <c r="H4185" s="137" t="s">
        <v>368</v>
      </c>
      <c r="I4185" s="137">
        <v>512702659</v>
      </c>
      <c r="J4185" s="137" t="s">
        <v>180</v>
      </c>
      <c r="K4185" s="21">
        <v>46156.450185185182</v>
      </c>
      <c r="L4185" s="21">
        <v>46159.801689814813</v>
      </c>
      <c r="M4185" s="137" t="s">
        <v>364</v>
      </c>
      <c r="N4185" s="137" t="s">
        <v>366</v>
      </c>
      <c r="O4185" s="137" t="s">
        <v>35</v>
      </c>
      <c r="P4185" s="137">
        <v>0</v>
      </c>
      <c r="Q4185" s="137" t="s">
        <v>191</v>
      </c>
      <c r="R4185" s="137" t="s">
        <v>342</v>
      </c>
      <c r="S4185" s="137" t="s">
        <v>254</v>
      </c>
    </row>
    <row r="4186" spans="1:19" s="137" customFormat="1">
      <c r="A4186" s="137" t="s">
        <v>186</v>
      </c>
      <c r="B4186" s="137" t="s">
        <v>120</v>
      </c>
      <c r="C4186" s="137" t="s">
        <v>186</v>
      </c>
      <c r="D4186" s="137" t="s">
        <v>373</v>
      </c>
      <c r="E4186" s="137">
        <v>32961</v>
      </c>
      <c r="F4186" s="137" t="s">
        <v>5</v>
      </c>
      <c r="G4186" s="137" t="s">
        <v>28</v>
      </c>
      <c r="H4186" s="137" t="s">
        <v>368</v>
      </c>
      <c r="I4186" s="137">
        <v>512702659</v>
      </c>
      <c r="J4186" s="137" t="s">
        <v>180</v>
      </c>
      <c r="K4186" s="21">
        <v>46156.450185185182</v>
      </c>
      <c r="L4186" s="21">
        <v>46159.801689814813</v>
      </c>
      <c r="M4186" s="137" t="s">
        <v>364</v>
      </c>
      <c r="N4186" s="137" t="s">
        <v>367</v>
      </c>
      <c r="O4186" s="137" t="s">
        <v>41</v>
      </c>
      <c r="P4186" s="137">
        <v>0</v>
      </c>
      <c r="Q4186" s="137" t="s">
        <v>191</v>
      </c>
      <c r="R4186" s="137" t="s">
        <v>342</v>
      </c>
      <c r="S4186" s="137" t="s">
        <v>254</v>
      </c>
    </row>
    <row r="4187" spans="1:19" s="137" customFormat="1">
      <c r="A4187" s="137" t="s">
        <v>186</v>
      </c>
      <c r="B4187" s="137" t="s">
        <v>120</v>
      </c>
      <c r="C4187" s="137" t="s">
        <v>186</v>
      </c>
      <c r="D4187" s="137" t="s">
        <v>202</v>
      </c>
      <c r="E4187" s="137">
        <v>33277</v>
      </c>
      <c r="F4187" s="137" t="s">
        <v>5</v>
      </c>
      <c r="G4187" s="137" t="s">
        <v>28</v>
      </c>
      <c r="H4187" s="137" t="s">
        <v>368</v>
      </c>
      <c r="I4187" s="137">
        <v>512905731</v>
      </c>
      <c r="J4187" s="137" t="s">
        <v>180</v>
      </c>
      <c r="K4187" s="21">
        <v>46158.746365740742</v>
      </c>
      <c r="L4187" s="21">
        <v>46159.80909722222</v>
      </c>
      <c r="M4187" s="137" t="s">
        <v>287</v>
      </c>
      <c r="N4187" s="137" t="s">
        <v>287</v>
      </c>
      <c r="O4187" s="137" t="s">
        <v>35</v>
      </c>
      <c r="P4187" s="137">
        <v>0</v>
      </c>
      <c r="Q4187" s="137" t="s">
        <v>191</v>
      </c>
      <c r="R4187" s="137" t="s">
        <v>342</v>
      </c>
    </row>
    <row r="4188" spans="1:19" s="137" customFormat="1">
      <c r="A4188" s="137" t="s">
        <v>186</v>
      </c>
      <c r="B4188" s="137" t="s">
        <v>120</v>
      </c>
      <c r="C4188" s="137" t="s">
        <v>186</v>
      </c>
      <c r="D4188" s="137" t="s">
        <v>202</v>
      </c>
      <c r="E4188" s="137">
        <v>33277</v>
      </c>
      <c r="F4188" s="137" t="s">
        <v>5</v>
      </c>
      <c r="G4188" s="137" t="s">
        <v>28</v>
      </c>
      <c r="H4188" s="137" t="s">
        <v>368</v>
      </c>
      <c r="I4188" s="137">
        <v>512905731</v>
      </c>
      <c r="J4188" s="137" t="s">
        <v>180</v>
      </c>
      <c r="K4188" s="21">
        <v>46158.746365740742</v>
      </c>
      <c r="L4188" s="21">
        <v>46159.80909722222</v>
      </c>
      <c r="M4188" s="137" t="s">
        <v>343</v>
      </c>
      <c r="N4188" s="137" t="s">
        <v>288</v>
      </c>
      <c r="O4188" s="137" t="s">
        <v>39</v>
      </c>
      <c r="P4188" s="137">
        <v>0</v>
      </c>
      <c r="Q4188" s="137" t="s">
        <v>191</v>
      </c>
      <c r="R4188" s="137" t="s">
        <v>342</v>
      </c>
    </row>
    <row r="4189" spans="1:19" s="137" customFormat="1">
      <c r="A4189" s="137" t="s">
        <v>186</v>
      </c>
      <c r="B4189" s="137" t="s">
        <v>120</v>
      </c>
      <c r="C4189" s="137" t="s">
        <v>186</v>
      </c>
      <c r="D4189" s="137" t="s">
        <v>202</v>
      </c>
      <c r="E4189" s="137">
        <v>33277</v>
      </c>
      <c r="F4189" s="137" t="s">
        <v>5</v>
      </c>
      <c r="G4189" s="137" t="s">
        <v>28</v>
      </c>
      <c r="H4189" s="137" t="s">
        <v>368</v>
      </c>
      <c r="I4189" s="137">
        <v>512905731</v>
      </c>
      <c r="J4189" s="137" t="s">
        <v>180</v>
      </c>
      <c r="K4189" s="21">
        <v>46158.746365740742</v>
      </c>
      <c r="L4189" s="21">
        <v>46159.80909722222</v>
      </c>
      <c r="M4189" s="137" t="s">
        <v>343</v>
      </c>
      <c r="N4189" s="137" t="s">
        <v>193</v>
      </c>
      <c r="O4189" s="137" t="s">
        <v>35</v>
      </c>
      <c r="P4189" s="137">
        <v>0</v>
      </c>
      <c r="Q4189" s="137" t="s">
        <v>191</v>
      </c>
      <c r="R4189" s="137" t="s">
        <v>342</v>
      </c>
    </row>
    <row r="4190" spans="1:19" s="137" customFormat="1">
      <c r="A4190" s="137" t="s">
        <v>186</v>
      </c>
      <c r="B4190" s="137" t="s">
        <v>120</v>
      </c>
      <c r="C4190" s="137" t="s">
        <v>186</v>
      </c>
      <c r="D4190" s="137" t="s">
        <v>202</v>
      </c>
      <c r="E4190" s="137">
        <v>33277</v>
      </c>
      <c r="F4190" s="137" t="s">
        <v>5</v>
      </c>
      <c r="G4190" s="137" t="s">
        <v>28</v>
      </c>
      <c r="H4190" s="137" t="s">
        <v>368</v>
      </c>
      <c r="I4190" s="137">
        <v>512905731</v>
      </c>
      <c r="J4190" s="137" t="s">
        <v>180</v>
      </c>
      <c r="K4190" s="21">
        <v>46158.746365740742</v>
      </c>
      <c r="L4190" s="21">
        <v>46159.80909722222</v>
      </c>
      <c r="M4190" s="137" t="s">
        <v>344</v>
      </c>
      <c r="N4190" s="137" t="s">
        <v>345</v>
      </c>
      <c r="O4190" s="137" t="s">
        <v>39</v>
      </c>
      <c r="P4190" s="137">
        <v>0</v>
      </c>
      <c r="Q4190" s="137" t="s">
        <v>191</v>
      </c>
      <c r="R4190" s="137" t="s">
        <v>342</v>
      </c>
    </row>
    <row r="4191" spans="1:19" s="137" customFormat="1">
      <c r="A4191" s="137" t="s">
        <v>186</v>
      </c>
      <c r="B4191" s="137" t="s">
        <v>120</v>
      </c>
      <c r="C4191" s="137" t="s">
        <v>186</v>
      </c>
      <c r="D4191" s="137" t="s">
        <v>202</v>
      </c>
      <c r="E4191" s="137">
        <v>33277</v>
      </c>
      <c r="F4191" s="137" t="s">
        <v>5</v>
      </c>
      <c r="G4191" s="137" t="s">
        <v>28</v>
      </c>
      <c r="H4191" s="137" t="s">
        <v>368</v>
      </c>
      <c r="I4191" s="137">
        <v>512905731</v>
      </c>
      <c r="J4191" s="137" t="s">
        <v>180</v>
      </c>
      <c r="K4191" s="21">
        <v>46158.746365740742</v>
      </c>
      <c r="L4191" s="21">
        <v>46159.80909722222</v>
      </c>
      <c r="M4191" s="137" t="s">
        <v>344</v>
      </c>
      <c r="N4191" s="137" t="s">
        <v>346</v>
      </c>
      <c r="O4191" s="137" t="s">
        <v>39</v>
      </c>
      <c r="P4191" s="137">
        <v>0</v>
      </c>
      <c r="Q4191" s="137" t="s">
        <v>191</v>
      </c>
      <c r="R4191" s="137" t="s">
        <v>342</v>
      </c>
    </row>
    <row r="4192" spans="1:19" s="137" customFormat="1">
      <c r="A4192" s="137" t="s">
        <v>186</v>
      </c>
      <c r="B4192" s="137" t="s">
        <v>120</v>
      </c>
      <c r="C4192" s="137" t="s">
        <v>186</v>
      </c>
      <c r="D4192" s="137" t="s">
        <v>202</v>
      </c>
      <c r="E4192" s="137">
        <v>33277</v>
      </c>
      <c r="F4192" s="137" t="s">
        <v>5</v>
      </c>
      <c r="G4192" s="137" t="s">
        <v>28</v>
      </c>
      <c r="H4192" s="137" t="s">
        <v>368</v>
      </c>
      <c r="I4192" s="137">
        <v>512905731</v>
      </c>
      <c r="J4192" s="137" t="s">
        <v>180</v>
      </c>
      <c r="K4192" s="21">
        <v>46158.746365740742</v>
      </c>
      <c r="L4192" s="21">
        <v>46159.80909722222</v>
      </c>
      <c r="M4192" s="137" t="s">
        <v>347</v>
      </c>
      <c r="N4192" s="137" t="s">
        <v>348</v>
      </c>
      <c r="O4192" s="137" t="s">
        <v>41</v>
      </c>
      <c r="P4192" s="137">
        <v>0</v>
      </c>
      <c r="Q4192" s="137" t="s">
        <v>191</v>
      </c>
      <c r="R4192" s="137" t="s">
        <v>342</v>
      </c>
    </row>
    <row r="4193" spans="1:18" s="137" customFormat="1">
      <c r="A4193" s="137" t="s">
        <v>186</v>
      </c>
      <c r="B4193" s="137" t="s">
        <v>120</v>
      </c>
      <c r="C4193" s="137" t="s">
        <v>186</v>
      </c>
      <c r="D4193" s="137" t="s">
        <v>202</v>
      </c>
      <c r="E4193" s="137">
        <v>33277</v>
      </c>
      <c r="F4193" s="137" t="s">
        <v>5</v>
      </c>
      <c r="G4193" s="137" t="s">
        <v>28</v>
      </c>
      <c r="H4193" s="137" t="s">
        <v>368</v>
      </c>
      <c r="I4193" s="137">
        <v>512905731</v>
      </c>
      <c r="J4193" s="137" t="s">
        <v>180</v>
      </c>
      <c r="K4193" s="21">
        <v>46158.746365740742</v>
      </c>
      <c r="L4193" s="21">
        <v>46159.80909722222</v>
      </c>
      <c r="M4193" s="137" t="s">
        <v>347</v>
      </c>
      <c r="N4193" s="137" t="s">
        <v>349</v>
      </c>
      <c r="O4193" s="137" t="s">
        <v>39</v>
      </c>
      <c r="P4193" s="137">
        <v>0</v>
      </c>
      <c r="Q4193" s="137" t="s">
        <v>191</v>
      </c>
      <c r="R4193" s="137" t="s">
        <v>342</v>
      </c>
    </row>
    <row r="4194" spans="1:18" s="137" customFormat="1">
      <c r="A4194" s="137" t="s">
        <v>186</v>
      </c>
      <c r="B4194" s="137" t="s">
        <v>120</v>
      </c>
      <c r="C4194" s="137" t="s">
        <v>186</v>
      </c>
      <c r="D4194" s="137" t="s">
        <v>202</v>
      </c>
      <c r="E4194" s="137">
        <v>33277</v>
      </c>
      <c r="F4194" s="137" t="s">
        <v>5</v>
      </c>
      <c r="G4194" s="137" t="s">
        <v>28</v>
      </c>
      <c r="H4194" s="137" t="s">
        <v>368</v>
      </c>
      <c r="I4194" s="137">
        <v>512905731</v>
      </c>
      <c r="J4194" s="137" t="s">
        <v>180</v>
      </c>
      <c r="K4194" s="21">
        <v>46158.746365740742</v>
      </c>
      <c r="L4194" s="21">
        <v>46159.80909722222</v>
      </c>
      <c r="M4194" s="137" t="s">
        <v>347</v>
      </c>
      <c r="N4194" s="137" t="s">
        <v>329</v>
      </c>
      <c r="O4194" s="137" t="s">
        <v>35</v>
      </c>
      <c r="P4194" s="137">
        <v>0</v>
      </c>
      <c r="Q4194" s="137" t="s">
        <v>191</v>
      </c>
      <c r="R4194" s="137" t="s">
        <v>342</v>
      </c>
    </row>
    <row r="4195" spans="1:18" s="137" customFormat="1">
      <c r="A4195" s="137" t="s">
        <v>186</v>
      </c>
      <c r="B4195" s="137" t="s">
        <v>120</v>
      </c>
      <c r="C4195" s="137" t="s">
        <v>186</v>
      </c>
      <c r="D4195" s="137" t="s">
        <v>202</v>
      </c>
      <c r="E4195" s="137">
        <v>33277</v>
      </c>
      <c r="F4195" s="137" t="s">
        <v>5</v>
      </c>
      <c r="G4195" s="137" t="s">
        <v>28</v>
      </c>
      <c r="H4195" s="137" t="s">
        <v>368</v>
      </c>
      <c r="I4195" s="137">
        <v>512905731</v>
      </c>
      <c r="J4195" s="137" t="s">
        <v>180</v>
      </c>
      <c r="K4195" s="21">
        <v>46158.746365740742</v>
      </c>
      <c r="L4195" s="21">
        <v>46159.80909722222</v>
      </c>
      <c r="M4195" s="137" t="s">
        <v>347</v>
      </c>
      <c r="N4195" s="137" t="s">
        <v>194</v>
      </c>
      <c r="O4195" s="137" t="s">
        <v>41</v>
      </c>
      <c r="P4195" s="137">
        <v>0</v>
      </c>
      <c r="Q4195" s="137" t="s">
        <v>191</v>
      </c>
      <c r="R4195" s="137" t="s">
        <v>342</v>
      </c>
    </row>
    <row r="4196" spans="1:18" s="137" customFormat="1">
      <c r="A4196" s="137" t="s">
        <v>186</v>
      </c>
      <c r="B4196" s="137" t="s">
        <v>120</v>
      </c>
      <c r="C4196" s="137" t="s">
        <v>186</v>
      </c>
      <c r="D4196" s="137" t="s">
        <v>202</v>
      </c>
      <c r="E4196" s="137">
        <v>33277</v>
      </c>
      <c r="F4196" s="137" t="s">
        <v>5</v>
      </c>
      <c r="G4196" s="137" t="s">
        <v>28</v>
      </c>
      <c r="H4196" s="137" t="s">
        <v>368</v>
      </c>
      <c r="I4196" s="137">
        <v>512905731</v>
      </c>
      <c r="J4196" s="137" t="s">
        <v>180</v>
      </c>
      <c r="K4196" s="21">
        <v>46158.746365740742</v>
      </c>
      <c r="L4196" s="21">
        <v>46159.80909722222</v>
      </c>
      <c r="M4196" s="137" t="s">
        <v>347</v>
      </c>
      <c r="N4196" s="137" t="s">
        <v>350</v>
      </c>
      <c r="O4196" s="137" t="s">
        <v>39</v>
      </c>
      <c r="P4196" s="137">
        <v>0</v>
      </c>
      <c r="Q4196" s="137" t="s">
        <v>191</v>
      </c>
      <c r="R4196" s="137" t="s">
        <v>342</v>
      </c>
    </row>
    <row r="4197" spans="1:18" s="137" customFormat="1">
      <c r="A4197" s="137" t="s">
        <v>186</v>
      </c>
      <c r="B4197" s="137" t="s">
        <v>120</v>
      </c>
      <c r="C4197" s="137" t="s">
        <v>186</v>
      </c>
      <c r="D4197" s="137" t="s">
        <v>202</v>
      </c>
      <c r="E4197" s="137">
        <v>33277</v>
      </c>
      <c r="F4197" s="137" t="s">
        <v>5</v>
      </c>
      <c r="G4197" s="137" t="s">
        <v>28</v>
      </c>
      <c r="H4197" s="137" t="s">
        <v>368</v>
      </c>
      <c r="I4197" s="137">
        <v>512905731</v>
      </c>
      <c r="J4197" s="137" t="s">
        <v>180</v>
      </c>
      <c r="K4197" s="21">
        <v>46158.746365740742</v>
      </c>
      <c r="L4197" s="21">
        <v>46159.80909722222</v>
      </c>
      <c r="M4197" s="137" t="s">
        <v>347</v>
      </c>
      <c r="N4197" s="137" t="s">
        <v>195</v>
      </c>
      <c r="O4197" s="137" t="s">
        <v>41</v>
      </c>
      <c r="P4197" s="137">
        <v>0</v>
      </c>
      <c r="Q4197" s="137" t="s">
        <v>191</v>
      </c>
      <c r="R4197" s="137" t="s">
        <v>342</v>
      </c>
    </row>
    <row r="4198" spans="1:18" s="137" customFormat="1">
      <c r="A4198" s="137" t="s">
        <v>186</v>
      </c>
      <c r="B4198" s="137" t="s">
        <v>120</v>
      </c>
      <c r="C4198" s="137" t="s">
        <v>186</v>
      </c>
      <c r="D4198" s="137" t="s">
        <v>202</v>
      </c>
      <c r="E4198" s="137">
        <v>33277</v>
      </c>
      <c r="F4198" s="137" t="s">
        <v>5</v>
      </c>
      <c r="G4198" s="137" t="s">
        <v>28</v>
      </c>
      <c r="H4198" s="137" t="s">
        <v>368</v>
      </c>
      <c r="I4198" s="137">
        <v>512905731</v>
      </c>
      <c r="J4198" s="137" t="s">
        <v>180</v>
      </c>
      <c r="K4198" s="21">
        <v>46158.746365740742</v>
      </c>
      <c r="L4198" s="21">
        <v>46159.80909722222</v>
      </c>
      <c r="M4198" s="137" t="s">
        <v>347</v>
      </c>
      <c r="N4198" s="137" t="s">
        <v>351</v>
      </c>
      <c r="O4198" s="137" t="s">
        <v>35</v>
      </c>
      <c r="P4198" s="137">
        <v>0</v>
      </c>
      <c r="Q4198" s="137" t="s">
        <v>191</v>
      </c>
      <c r="R4198" s="137" t="s">
        <v>342</v>
      </c>
    </row>
    <row r="4199" spans="1:18" s="137" customFormat="1">
      <c r="A4199" s="137" t="s">
        <v>186</v>
      </c>
      <c r="B4199" s="137" t="s">
        <v>120</v>
      </c>
      <c r="C4199" s="137" t="s">
        <v>186</v>
      </c>
      <c r="D4199" s="137" t="s">
        <v>202</v>
      </c>
      <c r="E4199" s="137">
        <v>33277</v>
      </c>
      <c r="F4199" s="137" t="s">
        <v>5</v>
      </c>
      <c r="G4199" s="137" t="s">
        <v>28</v>
      </c>
      <c r="H4199" s="137" t="s">
        <v>368</v>
      </c>
      <c r="I4199" s="137">
        <v>512905731</v>
      </c>
      <c r="J4199" s="137" t="s">
        <v>180</v>
      </c>
      <c r="K4199" s="21">
        <v>46158.746365740742</v>
      </c>
      <c r="L4199" s="21">
        <v>46159.80909722222</v>
      </c>
      <c r="M4199" s="137" t="s">
        <v>347</v>
      </c>
      <c r="N4199" s="137" t="s">
        <v>196</v>
      </c>
      <c r="O4199" s="137" t="s">
        <v>41</v>
      </c>
      <c r="P4199" s="137">
        <v>0</v>
      </c>
      <c r="Q4199" s="137" t="s">
        <v>191</v>
      </c>
      <c r="R4199" s="137" t="s">
        <v>342</v>
      </c>
    </row>
    <row r="4200" spans="1:18" s="137" customFormat="1">
      <c r="A4200" s="137" t="s">
        <v>186</v>
      </c>
      <c r="B4200" s="137" t="s">
        <v>120</v>
      </c>
      <c r="C4200" s="137" t="s">
        <v>186</v>
      </c>
      <c r="D4200" s="137" t="s">
        <v>202</v>
      </c>
      <c r="E4200" s="137">
        <v>33277</v>
      </c>
      <c r="F4200" s="137" t="s">
        <v>5</v>
      </c>
      <c r="G4200" s="137" t="s">
        <v>28</v>
      </c>
      <c r="H4200" s="137" t="s">
        <v>368</v>
      </c>
      <c r="I4200" s="137">
        <v>512905731</v>
      </c>
      <c r="J4200" s="137" t="s">
        <v>180</v>
      </c>
      <c r="K4200" s="21">
        <v>46158.746365740742</v>
      </c>
      <c r="L4200" s="21">
        <v>46159.80909722222</v>
      </c>
      <c r="M4200" s="137" t="s">
        <v>352</v>
      </c>
      <c r="N4200" s="137" t="s">
        <v>352</v>
      </c>
      <c r="O4200" s="137" t="s">
        <v>35</v>
      </c>
      <c r="P4200" s="137">
        <v>0</v>
      </c>
      <c r="Q4200" s="137" t="s">
        <v>191</v>
      </c>
      <c r="R4200" s="137" t="s">
        <v>342</v>
      </c>
    </row>
    <row r="4201" spans="1:18" s="137" customFormat="1">
      <c r="A4201" s="137" t="s">
        <v>186</v>
      </c>
      <c r="B4201" s="137" t="s">
        <v>120</v>
      </c>
      <c r="C4201" s="137" t="s">
        <v>186</v>
      </c>
      <c r="D4201" s="137" t="s">
        <v>202</v>
      </c>
      <c r="E4201" s="137">
        <v>33277</v>
      </c>
      <c r="F4201" s="137" t="s">
        <v>5</v>
      </c>
      <c r="G4201" s="137" t="s">
        <v>28</v>
      </c>
      <c r="H4201" s="137" t="s">
        <v>368</v>
      </c>
      <c r="I4201" s="137">
        <v>512905731</v>
      </c>
      <c r="J4201" s="137" t="s">
        <v>180</v>
      </c>
      <c r="K4201" s="21">
        <v>46158.746365740742</v>
      </c>
      <c r="L4201" s="21">
        <v>46159.80909722222</v>
      </c>
      <c r="M4201" s="137" t="s">
        <v>353</v>
      </c>
      <c r="N4201" s="137" t="s">
        <v>197</v>
      </c>
      <c r="O4201" s="137" t="s">
        <v>41</v>
      </c>
      <c r="P4201" s="137">
        <v>0</v>
      </c>
      <c r="Q4201" s="137" t="s">
        <v>191</v>
      </c>
      <c r="R4201" s="137" t="s">
        <v>342</v>
      </c>
    </row>
    <row r="4202" spans="1:18" s="137" customFormat="1">
      <c r="A4202" s="137" t="s">
        <v>186</v>
      </c>
      <c r="B4202" s="137" t="s">
        <v>120</v>
      </c>
      <c r="C4202" s="137" t="s">
        <v>186</v>
      </c>
      <c r="D4202" s="137" t="s">
        <v>202</v>
      </c>
      <c r="E4202" s="137">
        <v>33277</v>
      </c>
      <c r="F4202" s="137" t="s">
        <v>5</v>
      </c>
      <c r="G4202" s="137" t="s">
        <v>28</v>
      </c>
      <c r="H4202" s="137" t="s">
        <v>368</v>
      </c>
      <c r="I4202" s="137">
        <v>512905731</v>
      </c>
      <c r="J4202" s="137" t="s">
        <v>180</v>
      </c>
      <c r="K4202" s="21">
        <v>46158.746365740742</v>
      </c>
      <c r="L4202" s="21">
        <v>46159.80909722222</v>
      </c>
      <c r="M4202" s="137" t="s">
        <v>353</v>
      </c>
      <c r="N4202" s="137" t="s">
        <v>330</v>
      </c>
      <c r="O4202" s="137" t="s">
        <v>41</v>
      </c>
      <c r="P4202" s="137">
        <v>0</v>
      </c>
      <c r="Q4202" s="137" t="s">
        <v>191</v>
      </c>
      <c r="R4202" s="137" t="s">
        <v>342</v>
      </c>
    </row>
    <row r="4203" spans="1:18" s="137" customFormat="1">
      <c r="A4203" s="137" t="s">
        <v>186</v>
      </c>
      <c r="B4203" s="137" t="s">
        <v>120</v>
      </c>
      <c r="C4203" s="137" t="s">
        <v>186</v>
      </c>
      <c r="D4203" s="137" t="s">
        <v>202</v>
      </c>
      <c r="E4203" s="137">
        <v>33277</v>
      </c>
      <c r="F4203" s="137" t="s">
        <v>5</v>
      </c>
      <c r="G4203" s="137" t="s">
        <v>28</v>
      </c>
      <c r="H4203" s="137" t="s">
        <v>368</v>
      </c>
      <c r="I4203" s="137">
        <v>512905731</v>
      </c>
      <c r="J4203" s="137" t="s">
        <v>180</v>
      </c>
      <c r="K4203" s="21">
        <v>46158.746365740742</v>
      </c>
      <c r="L4203" s="21">
        <v>46159.80909722222</v>
      </c>
      <c r="M4203" s="137" t="s">
        <v>353</v>
      </c>
      <c r="N4203" s="137" t="s">
        <v>354</v>
      </c>
      <c r="O4203" s="137" t="s">
        <v>39</v>
      </c>
      <c r="P4203" s="137">
        <v>0</v>
      </c>
      <c r="Q4203" s="137" t="s">
        <v>191</v>
      </c>
      <c r="R4203" s="137" t="s">
        <v>342</v>
      </c>
    </row>
    <row r="4204" spans="1:18" s="137" customFormat="1">
      <c r="A4204" s="137" t="s">
        <v>186</v>
      </c>
      <c r="B4204" s="137" t="s">
        <v>120</v>
      </c>
      <c r="C4204" s="137" t="s">
        <v>186</v>
      </c>
      <c r="D4204" s="137" t="s">
        <v>202</v>
      </c>
      <c r="E4204" s="137">
        <v>33277</v>
      </c>
      <c r="F4204" s="137" t="s">
        <v>5</v>
      </c>
      <c r="G4204" s="137" t="s">
        <v>28</v>
      </c>
      <c r="H4204" s="137" t="s">
        <v>368</v>
      </c>
      <c r="I4204" s="137">
        <v>512905731</v>
      </c>
      <c r="J4204" s="137" t="s">
        <v>180</v>
      </c>
      <c r="K4204" s="21">
        <v>46158.746365740742</v>
      </c>
      <c r="L4204" s="21">
        <v>46159.80909722222</v>
      </c>
      <c r="M4204" s="137" t="s">
        <v>353</v>
      </c>
      <c r="N4204" s="137" t="s">
        <v>355</v>
      </c>
      <c r="O4204" s="137" t="s">
        <v>35</v>
      </c>
      <c r="P4204" s="137">
        <v>0</v>
      </c>
      <c r="Q4204" s="137" t="s">
        <v>191</v>
      </c>
      <c r="R4204" s="137" t="s">
        <v>342</v>
      </c>
    </row>
    <row r="4205" spans="1:18" s="137" customFormat="1">
      <c r="A4205" s="137" t="s">
        <v>186</v>
      </c>
      <c r="B4205" s="137" t="s">
        <v>120</v>
      </c>
      <c r="C4205" s="137" t="s">
        <v>186</v>
      </c>
      <c r="D4205" s="137" t="s">
        <v>202</v>
      </c>
      <c r="E4205" s="137">
        <v>33277</v>
      </c>
      <c r="F4205" s="137" t="s">
        <v>5</v>
      </c>
      <c r="G4205" s="137" t="s">
        <v>28</v>
      </c>
      <c r="H4205" s="137" t="s">
        <v>368</v>
      </c>
      <c r="I4205" s="137">
        <v>512905731</v>
      </c>
      <c r="J4205" s="137" t="s">
        <v>180</v>
      </c>
      <c r="K4205" s="21">
        <v>46158.746365740742</v>
      </c>
      <c r="L4205" s="21">
        <v>46159.80909722222</v>
      </c>
      <c r="M4205" s="137" t="s">
        <v>353</v>
      </c>
      <c r="N4205" s="137" t="s">
        <v>356</v>
      </c>
      <c r="O4205" s="137" t="s">
        <v>39</v>
      </c>
      <c r="P4205" s="137">
        <v>0</v>
      </c>
      <c r="Q4205" s="137" t="s">
        <v>191</v>
      </c>
      <c r="R4205" s="137" t="s">
        <v>342</v>
      </c>
    </row>
    <row r="4206" spans="1:18" s="137" customFormat="1">
      <c r="A4206" s="137" t="s">
        <v>186</v>
      </c>
      <c r="B4206" s="137" t="s">
        <v>120</v>
      </c>
      <c r="C4206" s="137" t="s">
        <v>186</v>
      </c>
      <c r="D4206" s="137" t="s">
        <v>202</v>
      </c>
      <c r="E4206" s="137">
        <v>33277</v>
      </c>
      <c r="F4206" s="137" t="s">
        <v>5</v>
      </c>
      <c r="G4206" s="137" t="s">
        <v>28</v>
      </c>
      <c r="H4206" s="137" t="s">
        <v>368</v>
      </c>
      <c r="I4206" s="137">
        <v>512905731</v>
      </c>
      <c r="J4206" s="137" t="s">
        <v>180</v>
      </c>
      <c r="K4206" s="21">
        <v>46158.746365740742</v>
      </c>
      <c r="L4206" s="21">
        <v>46159.80909722222</v>
      </c>
      <c r="M4206" s="137" t="s">
        <v>353</v>
      </c>
      <c r="N4206" s="137" t="s">
        <v>357</v>
      </c>
      <c r="O4206" s="137" t="s">
        <v>39</v>
      </c>
      <c r="P4206" s="137">
        <v>0</v>
      </c>
      <c r="Q4206" s="137" t="s">
        <v>191</v>
      </c>
      <c r="R4206" s="137" t="s">
        <v>342</v>
      </c>
    </row>
    <row r="4207" spans="1:18" s="137" customFormat="1">
      <c r="A4207" s="137" t="s">
        <v>186</v>
      </c>
      <c r="B4207" s="137" t="s">
        <v>120</v>
      </c>
      <c r="C4207" s="137" t="s">
        <v>186</v>
      </c>
      <c r="D4207" s="137" t="s">
        <v>202</v>
      </c>
      <c r="E4207" s="137">
        <v>33277</v>
      </c>
      <c r="F4207" s="137" t="s">
        <v>5</v>
      </c>
      <c r="G4207" s="137" t="s">
        <v>28</v>
      </c>
      <c r="H4207" s="137" t="s">
        <v>368</v>
      </c>
      <c r="I4207" s="137">
        <v>512905731</v>
      </c>
      <c r="J4207" s="137" t="s">
        <v>180</v>
      </c>
      <c r="K4207" s="21">
        <v>46158.746365740742</v>
      </c>
      <c r="L4207" s="21">
        <v>46159.80909722222</v>
      </c>
      <c r="M4207" s="137" t="s">
        <v>358</v>
      </c>
      <c r="N4207" s="137" t="s">
        <v>359</v>
      </c>
      <c r="O4207" s="137" t="s">
        <v>39</v>
      </c>
      <c r="P4207" s="137">
        <v>0</v>
      </c>
      <c r="Q4207" s="137" t="s">
        <v>191</v>
      </c>
      <c r="R4207" s="137" t="s">
        <v>342</v>
      </c>
    </row>
    <row r="4208" spans="1:18" s="137" customFormat="1">
      <c r="A4208" s="137" t="s">
        <v>186</v>
      </c>
      <c r="B4208" s="137" t="s">
        <v>120</v>
      </c>
      <c r="C4208" s="137" t="s">
        <v>186</v>
      </c>
      <c r="D4208" s="137" t="s">
        <v>202</v>
      </c>
      <c r="E4208" s="137">
        <v>33277</v>
      </c>
      <c r="F4208" s="137" t="s">
        <v>5</v>
      </c>
      <c r="G4208" s="137" t="s">
        <v>28</v>
      </c>
      <c r="H4208" s="137" t="s">
        <v>368</v>
      </c>
      <c r="I4208" s="137">
        <v>512905731</v>
      </c>
      <c r="J4208" s="137" t="s">
        <v>180</v>
      </c>
      <c r="K4208" s="21">
        <v>46158.746365740742</v>
      </c>
      <c r="L4208" s="21">
        <v>46159.80909722222</v>
      </c>
      <c r="M4208" s="137" t="s">
        <v>358</v>
      </c>
      <c r="N4208" s="137" t="s">
        <v>360</v>
      </c>
      <c r="O4208" s="137" t="s">
        <v>35</v>
      </c>
      <c r="P4208" s="137">
        <v>0</v>
      </c>
      <c r="Q4208" s="137" t="s">
        <v>191</v>
      </c>
      <c r="R4208" s="137" t="s">
        <v>342</v>
      </c>
    </row>
    <row r="4209" spans="1:19" s="137" customFormat="1">
      <c r="A4209" s="137" t="s">
        <v>186</v>
      </c>
      <c r="B4209" s="137" t="s">
        <v>120</v>
      </c>
      <c r="C4209" s="137" t="s">
        <v>186</v>
      </c>
      <c r="D4209" s="137" t="s">
        <v>202</v>
      </c>
      <c r="E4209" s="137">
        <v>33277</v>
      </c>
      <c r="F4209" s="137" t="s">
        <v>5</v>
      </c>
      <c r="G4209" s="137" t="s">
        <v>28</v>
      </c>
      <c r="H4209" s="137" t="s">
        <v>368</v>
      </c>
      <c r="I4209" s="137">
        <v>512905731</v>
      </c>
      <c r="J4209" s="137" t="s">
        <v>180</v>
      </c>
      <c r="K4209" s="21">
        <v>46158.746365740742</v>
      </c>
      <c r="L4209" s="21">
        <v>46159.80909722222</v>
      </c>
      <c r="M4209" s="137" t="s">
        <v>358</v>
      </c>
      <c r="N4209" s="137" t="s">
        <v>361</v>
      </c>
      <c r="O4209" s="137" t="s">
        <v>41</v>
      </c>
      <c r="P4209" s="137">
        <v>0</v>
      </c>
      <c r="Q4209" s="137" t="s">
        <v>191</v>
      </c>
      <c r="R4209" s="137" t="s">
        <v>342</v>
      </c>
    </row>
    <row r="4210" spans="1:19" s="137" customFormat="1">
      <c r="A4210" s="137" t="s">
        <v>186</v>
      </c>
      <c r="B4210" s="137" t="s">
        <v>120</v>
      </c>
      <c r="C4210" s="137" t="s">
        <v>186</v>
      </c>
      <c r="D4210" s="137" t="s">
        <v>202</v>
      </c>
      <c r="E4210" s="137">
        <v>33277</v>
      </c>
      <c r="F4210" s="137" t="s">
        <v>5</v>
      </c>
      <c r="G4210" s="137" t="s">
        <v>28</v>
      </c>
      <c r="H4210" s="137" t="s">
        <v>368</v>
      </c>
      <c r="I4210" s="137">
        <v>512905731</v>
      </c>
      <c r="J4210" s="137" t="s">
        <v>180</v>
      </c>
      <c r="K4210" s="21">
        <v>46158.746365740742</v>
      </c>
      <c r="L4210" s="21">
        <v>46159.80909722222</v>
      </c>
      <c r="M4210" s="137" t="s">
        <v>362</v>
      </c>
      <c r="N4210" s="137" t="s">
        <v>363</v>
      </c>
      <c r="O4210" s="137" t="s">
        <v>37</v>
      </c>
      <c r="P4210" s="137">
        <v>0</v>
      </c>
      <c r="Q4210" s="137" t="s">
        <v>191</v>
      </c>
      <c r="R4210" s="137" t="s">
        <v>342</v>
      </c>
    </row>
    <row r="4211" spans="1:19" s="137" customFormat="1">
      <c r="A4211" s="137" t="s">
        <v>186</v>
      </c>
      <c r="B4211" s="137" t="s">
        <v>120</v>
      </c>
      <c r="C4211" s="137" t="s">
        <v>186</v>
      </c>
      <c r="D4211" s="137" t="s">
        <v>202</v>
      </c>
      <c r="E4211" s="137">
        <v>33277</v>
      </c>
      <c r="F4211" s="137" t="s">
        <v>5</v>
      </c>
      <c r="G4211" s="137" t="s">
        <v>28</v>
      </c>
      <c r="H4211" s="137" t="s">
        <v>368</v>
      </c>
      <c r="I4211" s="137">
        <v>512905731</v>
      </c>
      <c r="J4211" s="137" t="s">
        <v>180</v>
      </c>
      <c r="K4211" s="21">
        <v>46158.746365740742</v>
      </c>
      <c r="L4211" s="21">
        <v>46159.80909722222</v>
      </c>
      <c r="M4211" s="137" t="s">
        <v>364</v>
      </c>
      <c r="N4211" s="137" t="s">
        <v>365</v>
      </c>
      <c r="O4211" s="137" t="s">
        <v>35</v>
      </c>
      <c r="P4211" s="137">
        <v>0</v>
      </c>
      <c r="Q4211" s="137" t="s">
        <v>191</v>
      </c>
      <c r="R4211" s="137" t="s">
        <v>342</v>
      </c>
    </row>
    <row r="4212" spans="1:19" s="137" customFormat="1">
      <c r="A4212" s="137" t="s">
        <v>186</v>
      </c>
      <c r="B4212" s="137" t="s">
        <v>120</v>
      </c>
      <c r="C4212" s="137" t="s">
        <v>186</v>
      </c>
      <c r="D4212" s="137" t="s">
        <v>202</v>
      </c>
      <c r="E4212" s="137">
        <v>33277</v>
      </c>
      <c r="F4212" s="137" t="s">
        <v>5</v>
      </c>
      <c r="G4212" s="137" t="s">
        <v>28</v>
      </c>
      <c r="H4212" s="137" t="s">
        <v>368</v>
      </c>
      <c r="I4212" s="137">
        <v>512905731</v>
      </c>
      <c r="J4212" s="137" t="s">
        <v>180</v>
      </c>
      <c r="K4212" s="21">
        <v>46158.746365740742</v>
      </c>
      <c r="L4212" s="21">
        <v>46159.80909722222</v>
      </c>
      <c r="M4212" s="137" t="s">
        <v>364</v>
      </c>
      <c r="N4212" s="137" t="s">
        <v>366</v>
      </c>
      <c r="O4212" s="137" t="s">
        <v>35</v>
      </c>
      <c r="P4212" s="137">
        <v>0</v>
      </c>
      <c r="Q4212" s="137" t="s">
        <v>191</v>
      </c>
      <c r="R4212" s="137" t="s">
        <v>342</v>
      </c>
    </row>
    <row r="4213" spans="1:19" s="137" customFormat="1">
      <c r="A4213" s="137" t="s">
        <v>186</v>
      </c>
      <c r="B4213" s="137" t="s">
        <v>120</v>
      </c>
      <c r="C4213" s="137" t="s">
        <v>186</v>
      </c>
      <c r="D4213" s="137" t="s">
        <v>202</v>
      </c>
      <c r="E4213" s="137">
        <v>33277</v>
      </c>
      <c r="F4213" s="137" t="s">
        <v>5</v>
      </c>
      <c r="G4213" s="137" t="s">
        <v>28</v>
      </c>
      <c r="H4213" s="137" t="s">
        <v>368</v>
      </c>
      <c r="I4213" s="137">
        <v>512905731</v>
      </c>
      <c r="J4213" s="137" t="s">
        <v>180</v>
      </c>
      <c r="K4213" s="21">
        <v>46158.746365740742</v>
      </c>
      <c r="L4213" s="21">
        <v>46159.80909722222</v>
      </c>
      <c r="M4213" s="137" t="s">
        <v>364</v>
      </c>
      <c r="N4213" s="137" t="s">
        <v>367</v>
      </c>
      <c r="O4213" s="137" t="s">
        <v>41</v>
      </c>
      <c r="P4213" s="137">
        <v>0</v>
      </c>
      <c r="Q4213" s="137" t="s">
        <v>191</v>
      </c>
      <c r="R4213" s="137" t="s">
        <v>342</v>
      </c>
    </row>
    <row r="4214" spans="1:19" s="137" customFormat="1">
      <c r="A4214" s="137" t="s">
        <v>186</v>
      </c>
      <c r="B4214" s="137" t="s">
        <v>120</v>
      </c>
      <c r="C4214" s="137" t="s">
        <v>186</v>
      </c>
      <c r="D4214" s="137" t="s">
        <v>384</v>
      </c>
      <c r="E4214" s="137">
        <v>32962</v>
      </c>
      <c r="F4214" s="137" t="s">
        <v>5</v>
      </c>
      <c r="G4214" s="137" t="s">
        <v>28</v>
      </c>
      <c r="H4214" s="137" t="s">
        <v>368</v>
      </c>
      <c r="I4214" s="137">
        <v>512768354</v>
      </c>
      <c r="J4214" s="137" t="s">
        <v>180</v>
      </c>
      <c r="K4214" s="21">
        <v>46156.763981481483</v>
      </c>
      <c r="L4214" s="21">
        <v>46159.81486111111</v>
      </c>
      <c r="M4214" s="137" t="s">
        <v>287</v>
      </c>
      <c r="N4214" s="137" t="s">
        <v>287</v>
      </c>
      <c r="O4214" s="137" t="s">
        <v>35</v>
      </c>
      <c r="P4214" s="137">
        <v>0</v>
      </c>
      <c r="Q4214" s="137" t="s">
        <v>191</v>
      </c>
      <c r="R4214" s="137" t="s">
        <v>342</v>
      </c>
      <c r="S4214" s="137" t="s">
        <v>254</v>
      </c>
    </row>
    <row r="4215" spans="1:19" s="137" customFormat="1">
      <c r="A4215" s="137" t="s">
        <v>186</v>
      </c>
      <c r="B4215" s="137" t="s">
        <v>120</v>
      </c>
      <c r="C4215" s="137" t="s">
        <v>186</v>
      </c>
      <c r="D4215" s="137" t="s">
        <v>384</v>
      </c>
      <c r="E4215" s="137">
        <v>32962</v>
      </c>
      <c r="F4215" s="137" t="s">
        <v>5</v>
      </c>
      <c r="G4215" s="137" t="s">
        <v>28</v>
      </c>
      <c r="H4215" s="137" t="s">
        <v>368</v>
      </c>
      <c r="I4215" s="137">
        <v>512768354</v>
      </c>
      <c r="J4215" s="137" t="s">
        <v>180</v>
      </c>
      <c r="K4215" s="21">
        <v>46156.763981481483</v>
      </c>
      <c r="L4215" s="21">
        <v>46159.81486111111</v>
      </c>
      <c r="M4215" s="137" t="s">
        <v>343</v>
      </c>
      <c r="N4215" s="137" t="s">
        <v>288</v>
      </c>
      <c r="O4215" s="137" t="s">
        <v>39</v>
      </c>
      <c r="P4215" s="137">
        <v>0</v>
      </c>
      <c r="Q4215" s="137" t="s">
        <v>191</v>
      </c>
      <c r="R4215" s="137" t="s">
        <v>342</v>
      </c>
      <c r="S4215" s="137" t="s">
        <v>254</v>
      </c>
    </row>
    <row r="4216" spans="1:19" s="137" customFormat="1">
      <c r="A4216" s="137" t="s">
        <v>186</v>
      </c>
      <c r="B4216" s="137" t="s">
        <v>120</v>
      </c>
      <c r="C4216" s="137" t="s">
        <v>186</v>
      </c>
      <c r="D4216" s="137" t="s">
        <v>384</v>
      </c>
      <c r="E4216" s="137">
        <v>32962</v>
      </c>
      <c r="F4216" s="137" t="s">
        <v>5</v>
      </c>
      <c r="G4216" s="137" t="s">
        <v>28</v>
      </c>
      <c r="H4216" s="137" t="s">
        <v>368</v>
      </c>
      <c r="I4216" s="137">
        <v>512768354</v>
      </c>
      <c r="J4216" s="137" t="s">
        <v>180</v>
      </c>
      <c r="K4216" s="21">
        <v>46156.763981481483</v>
      </c>
      <c r="L4216" s="21">
        <v>46159.81486111111</v>
      </c>
      <c r="M4216" s="137" t="s">
        <v>343</v>
      </c>
      <c r="N4216" s="137" t="s">
        <v>193</v>
      </c>
      <c r="O4216" s="137" t="s">
        <v>35</v>
      </c>
      <c r="P4216" s="137">
        <v>0</v>
      </c>
      <c r="Q4216" s="137" t="s">
        <v>191</v>
      </c>
      <c r="R4216" s="137" t="s">
        <v>342</v>
      </c>
      <c r="S4216" s="137" t="s">
        <v>254</v>
      </c>
    </row>
    <row r="4217" spans="1:19" s="137" customFormat="1">
      <c r="A4217" s="137" t="s">
        <v>186</v>
      </c>
      <c r="B4217" s="137" t="s">
        <v>120</v>
      </c>
      <c r="C4217" s="137" t="s">
        <v>186</v>
      </c>
      <c r="D4217" s="137" t="s">
        <v>384</v>
      </c>
      <c r="E4217" s="137">
        <v>32962</v>
      </c>
      <c r="F4217" s="137" t="s">
        <v>5</v>
      </c>
      <c r="G4217" s="137" t="s">
        <v>28</v>
      </c>
      <c r="H4217" s="137" t="s">
        <v>368</v>
      </c>
      <c r="I4217" s="137">
        <v>512768354</v>
      </c>
      <c r="J4217" s="137" t="s">
        <v>180</v>
      </c>
      <c r="K4217" s="21">
        <v>46156.763981481483</v>
      </c>
      <c r="L4217" s="21">
        <v>46159.81486111111</v>
      </c>
      <c r="M4217" s="137" t="s">
        <v>344</v>
      </c>
      <c r="N4217" s="137" t="s">
        <v>345</v>
      </c>
      <c r="O4217" s="137" t="s">
        <v>39</v>
      </c>
      <c r="P4217" s="137">
        <v>0</v>
      </c>
      <c r="Q4217" s="137" t="s">
        <v>191</v>
      </c>
      <c r="R4217" s="137" t="s">
        <v>342</v>
      </c>
      <c r="S4217" s="137" t="s">
        <v>254</v>
      </c>
    </row>
    <row r="4218" spans="1:19" s="137" customFormat="1">
      <c r="A4218" s="137" t="s">
        <v>186</v>
      </c>
      <c r="B4218" s="137" t="s">
        <v>120</v>
      </c>
      <c r="C4218" s="137" t="s">
        <v>186</v>
      </c>
      <c r="D4218" s="137" t="s">
        <v>384</v>
      </c>
      <c r="E4218" s="137">
        <v>32962</v>
      </c>
      <c r="F4218" s="137" t="s">
        <v>5</v>
      </c>
      <c r="G4218" s="137" t="s">
        <v>28</v>
      </c>
      <c r="H4218" s="137" t="s">
        <v>368</v>
      </c>
      <c r="I4218" s="137">
        <v>512768354</v>
      </c>
      <c r="J4218" s="137" t="s">
        <v>180</v>
      </c>
      <c r="K4218" s="21">
        <v>46156.763981481483</v>
      </c>
      <c r="L4218" s="21">
        <v>46159.81486111111</v>
      </c>
      <c r="M4218" s="137" t="s">
        <v>344</v>
      </c>
      <c r="N4218" s="137" t="s">
        <v>346</v>
      </c>
      <c r="O4218" s="137" t="s">
        <v>39</v>
      </c>
      <c r="P4218" s="137">
        <v>0</v>
      </c>
      <c r="Q4218" s="137" t="s">
        <v>191</v>
      </c>
      <c r="R4218" s="137" t="s">
        <v>342</v>
      </c>
      <c r="S4218" s="137" t="s">
        <v>254</v>
      </c>
    </row>
    <row r="4219" spans="1:19" s="137" customFormat="1">
      <c r="A4219" s="137" t="s">
        <v>186</v>
      </c>
      <c r="B4219" s="137" t="s">
        <v>120</v>
      </c>
      <c r="C4219" s="137" t="s">
        <v>186</v>
      </c>
      <c r="D4219" s="137" t="s">
        <v>384</v>
      </c>
      <c r="E4219" s="137">
        <v>32962</v>
      </c>
      <c r="F4219" s="137" t="s">
        <v>5</v>
      </c>
      <c r="G4219" s="137" t="s">
        <v>28</v>
      </c>
      <c r="H4219" s="137" t="s">
        <v>368</v>
      </c>
      <c r="I4219" s="137">
        <v>512768354</v>
      </c>
      <c r="J4219" s="137" t="s">
        <v>180</v>
      </c>
      <c r="K4219" s="21">
        <v>46156.763981481483</v>
      </c>
      <c r="L4219" s="21">
        <v>46159.81486111111</v>
      </c>
      <c r="M4219" s="137" t="s">
        <v>347</v>
      </c>
      <c r="N4219" s="137" t="s">
        <v>348</v>
      </c>
      <c r="O4219" s="137" t="s">
        <v>41</v>
      </c>
      <c r="P4219" s="137">
        <v>0</v>
      </c>
      <c r="Q4219" s="137" t="s">
        <v>191</v>
      </c>
      <c r="R4219" s="137" t="s">
        <v>342</v>
      </c>
      <c r="S4219" s="137" t="s">
        <v>254</v>
      </c>
    </row>
    <row r="4220" spans="1:19" s="137" customFormat="1">
      <c r="A4220" s="137" t="s">
        <v>186</v>
      </c>
      <c r="B4220" s="137" t="s">
        <v>120</v>
      </c>
      <c r="C4220" s="137" t="s">
        <v>186</v>
      </c>
      <c r="D4220" s="137" t="s">
        <v>384</v>
      </c>
      <c r="E4220" s="137">
        <v>32962</v>
      </c>
      <c r="F4220" s="137" t="s">
        <v>5</v>
      </c>
      <c r="G4220" s="137" t="s">
        <v>28</v>
      </c>
      <c r="H4220" s="137" t="s">
        <v>368</v>
      </c>
      <c r="I4220" s="137">
        <v>512768354</v>
      </c>
      <c r="J4220" s="137" t="s">
        <v>180</v>
      </c>
      <c r="K4220" s="21">
        <v>46156.763981481483</v>
      </c>
      <c r="L4220" s="21">
        <v>46159.81486111111</v>
      </c>
      <c r="M4220" s="137" t="s">
        <v>347</v>
      </c>
      <c r="N4220" s="137" t="s">
        <v>349</v>
      </c>
      <c r="O4220" s="137" t="s">
        <v>39</v>
      </c>
      <c r="P4220" s="137">
        <v>0</v>
      </c>
      <c r="Q4220" s="137" t="s">
        <v>191</v>
      </c>
      <c r="R4220" s="137" t="s">
        <v>342</v>
      </c>
      <c r="S4220" s="137" t="s">
        <v>254</v>
      </c>
    </row>
    <row r="4221" spans="1:19" s="137" customFormat="1">
      <c r="A4221" s="137" t="s">
        <v>186</v>
      </c>
      <c r="B4221" s="137" t="s">
        <v>120</v>
      </c>
      <c r="C4221" s="137" t="s">
        <v>186</v>
      </c>
      <c r="D4221" s="137" t="s">
        <v>384</v>
      </c>
      <c r="E4221" s="137">
        <v>32962</v>
      </c>
      <c r="F4221" s="137" t="s">
        <v>5</v>
      </c>
      <c r="G4221" s="137" t="s">
        <v>28</v>
      </c>
      <c r="H4221" s="137" t="s">
        <v>368</v>
      </c>
      <c r="I4221" s="137">
        <v>512768354</v>
      </c>
      <c r="J4221" s="137" t="s">
        <v>180</v>
      </c>
      <c r="K4221" s="21">
        <v>46156.763981481483</v>
      </c>
      <c r="L4221" s="21">
        <v>46159.81486111111</v>
      </c>
      <c r="M4221" s="137" t="s">
        <v>347</v>
      </c>
      <c r="N4221" s="137" t="s">
        <v>329</v>
      </c>
      <c r="O4221" s="137" t="s">
        <v>35</v>
      </c>
      <c r="P4221" s="137">
        <v>0</v>
      </c>
      <c r="Q4221" s="137" t="s">
        <v>191</v>
      </c>
      <c r="R4221" s="137" t="s">
        <v>342</v>
      </c>
      <c r="S4221" s="137" t="s">
        <v>254</v>
      </c>
    </row>
    <row r="4222" spans="1:19" s="137" customFormat="1">
      <c r="A4222" s="137" t="s">
        <v>186</v>
      </c>
      <c r="B4222" s="137" t="s">
        <v>120</v>
      </c>
      <c r="C4222" s="137" t="s">
        <v>186</v>
      </c>
      <c r="D4222" s="137" t="s">
        <v>384</v>
      </c>
      <c r="E4222" s="137">
        <v>32962</v>
      </c>
      <c r="F4222" s="137" t="s">
        <v>5</v>
      </c>
      <c r="G4222" s="137" t="s">
        <v>28</v>
      </c>
      <c r="H4222" s="137" t="s">
        <v>368</v>
      </c>
      <c r="I4222" s="137">
        <v>512768354</v>
      </c>
      <c r="J4222" s="137" t="s">
        <v>180</v>
      </c>
      <c r="K4222" s="21">
        <v>46156.763981481483</v>
      </c>
      <c r="L4222" s="21">
        <v>46159.81486111111</v>
      </c>
      <c r="M4222" s="137" t="s">
        <v>347</v>
      </c>
      <c r="N4222" s="137" t="s">
        <v>194</v>
      </c>
      <c r="O4222" s="137" t="s">
        <v>41</v>
      </c>
      <c r="P4222" s="137">
        <v>0</v>
      </c>
      <c r="Q4222" s="137" t="s">
        <v>191</v>
      </c>
      <c r="R4222" s="137" t="s">
        <v>342</v>
      </c>
      <c r="S4222" s="137" t="s">
        <v>254</v>
      </c>
    </row>
    <row r="4223" spans="1:19" s="137" customFormat="1">
      <c r="A4223" s="137" t="s">
        <v>186</v>
      </c>
      <c r="B4223" s="137" t="s">
        <v>120</v>
      </c>
      <c r="C4223" s="137" t="s">
        <v>186</v>
      </c>
      <c r="D4223" s="137" t="s">
        <v>384</v>
      </c>
      <c r="E4223" s="137">
        <v>32962</v>
      </c>
      <c r="F4223" s="137" t="s">
        <v>5</v>
      </c>
      <c r="G4223" s="137" t="s">
        <v>28</v>
      </c>
      <c r="H4223" s="137" t="s">
        <v>368</v>
      </c>
      <c r="I4223" s="137">
        <v>512768354</v>
      </c>
      <c r="J4223" s="137" t="s">
        <v>180</v>
      </c>
      <c r="K4223" s="21">
        <v>46156.763981481483</v>
      </c>
      <c r="L4223" s="21">
        <v>46159.81486111111</v>
      </c>
      <c r="M4223" s="137" t="s">
        <v>347</v>
      </c>
      <c r="N4223" s="137" t="s">
        <v>350</v>
      </c>
      <c r="O4223" s="137" t="s">
        <v>39</v>
      </c>
      <c r="P4223" s="137">
        <v>0</v>
      </c>
      <c r="Q4223" s="137" t="s">
        <v>191</v>
      </c>
      <c r="R4223" s="137" t="s">
        <v>342</v>
      </c>
      <c r="S4223" s="137" t="s">
        <v>254</v>
      </c>
    </row>
    <row r="4224" spans="1:19" s="137" customFormat="1">
      <c r="A4224" s="137" t="s">
        <v>186</v>
      </c>
      <c r="B4224" s="137" t="s">
        <v>120</v>
      </c>
      <c r="C4224" s="137" t="s">
        <v>186</v>
      </c>
      <c r="D4224" s="137" t="s">
        <v>384</v>
      </c>
      <c r="E4224" s="137">
        <v>32962</v>
      </c>
      <c r="F4224" s="137" t="s">
        <v>5</v>
      </c>
      <c r="G4224" s="137" t="s">
        <v>28</v>
      </c>
      <c r="H4224" s="137" t="s">
        <v>368</v>
      </c>
      <c r="I4224" s="137">
        <v>512768354</v>
      </c>
      <c r="J4224" s="137" t="s">
        <v>180</v>
      </c>
      <c r="K4224" s="21">
        <v>46156.763981481483</v>
      </c>
      <c r="L4224" s="21">
        <v>46159.81486111111</v>
      </c>
      <c r="M4224" s="137" t="s">
        <v>347</v>
      </c>
      <c r="N4224" s="137" t="s">
        <v>195</v>
      </c>
      <c r="O4224" s="137" t="s">
        <v>41</v>
      </c>
      <c r="P4224" s="137">
        <v>0</v>
      </c>
      <c r="Q4224" s="137" t="s">
        <v>191</v>
      </c>
      <c r="R4224" s="137" t="s">
        <v>342</v>
      </c>
      <c r="S4224" s="137" t="s">
        <v>254</v>
      </c>
    </row>
    <row r="4225" spans="1:19" s="137" customFormat="1">
      <c r="A4225" s="137" t="s">
        <v>186</v>
      </c>
      <c r="B4225" s="137" t="s">
        <v>120</v>
      </c>
      <c r="C4225" s="137" t="s">
        <v>186</v>
      </c>
      <c r="D4225" s="137" t="s">
        <v>384</v>
      </c>
      <c r="E4225" s="137">
        <v>32962</v>
      </c>
      <c r="F4225" s="137" t="s">
        <v>5</v>
      </c>
      <c r="G4225" s="137" t="s">
        <v>28</v>
      </c>
      <c r="H4225" s="137" t="s">
        <v>368</v>
      </c>
      <c r="I4225" s="137">
        <v>512768354</v>
      </c>
      <c r="J4225" s="137" t="s">
        <v>180</v>
      </c>
      <c r="K4225" s="21">
        <v>46156.763981481483</v>
      </c>
      <c r="L4225" s="21">
        <v>46159.81486111111</v>
      </c>
      <c r="M4225" s="137" t="s">
        <v>347</v>
      </c>
      <c r="N4225" s="137" t="s">
        <v>351</v>
      </c>
      <c r="O4225" s="137" t="s">
        <v>35</v>
      </c>
      <c r="P4225" s="137">
        <v>0</v>
      </c>
      <c r="Q4225" s="137" t="s">
        <v>191</v>
      </c>
      <c r="R4225" s="137" t="s">
        <v>342</v>
      </c>
      <c r="S4225" s="137" t="s">
        <v>254</v>
      </c>
    </row>
    <row r="4226" spans="1:19" s="137" customFormat="1">
      <c r="A4226" s="137" t="s">
        <v>186</v>
      </c>
      <c r="B4226" s="137" t="s">
        <v>120</v>
      </c>
      <c r="C4226" s="137" t="s">
        <v>186</v>
      </c>
      <c r="D4226" s="137" t="s">
        <v>384</v>
      </c>
      <c r="E4226" s="137">
        <v>32962</v>
      </c>
      <c r="F4226" s="137" t="s">
        <v>5</v>
      </c>
      <c r="G4226" s="137" t="s">
        <v>28</v>
      </c>
      <c r="H4226" s="137" t="s">
        <v>368</v>
      </c>
      <c r="I4226" s="137">
        <v>512768354</v>
      </c>
      <c r="J4226" s="137" t="s">
        <v>180</v>
      </c>
      <c r="K4226" s="21">
        <v>46156.763981481483</v>
      </c>
      <c r="L4226" s="21">
        <v>46159.81486111111</v>
      </c>
      <c r="M4226" s="137" t="s">
        <v>347</v>
      </c>
      <c r="N4226" s="137" t="s">
        <v>196</v>
      </c>
      <c r="O4226" s="137" t="s">
        <v>41</v>
      </c>
      <c r="P4226" s="137">
        <v>0</v>
      </c>
      <c r="Q4226" s="137" t="s">
        <v>191</v>
      </c>
      <c r="R4226" s="137" t="s">
        <v>342</v>
      </c>
      <c r="S4226" s="137" t="s">
        <v>254</v>
      </c>
    </row>
    <row r="4227" spans="1:19" s="137" customFormat="1">
      <c r="A4227" s="137" t="s">
        <v>186</v>
      </c>
      <c r="B4227" s="137" t="s">
        <v>120</v>
      </c>
      <c r="C4227" s="137" t="s">
        <v>186</v>
      </c>
      <c r="D4227" s="137" t="s">
        <v>384</v>
      </c>
      <c r="E4227" s="137">
        <v>32962</v>
      </c>
      <c r="F4227" s="137" t="s">
        <v>5</v>
      </c>
      <c r="G4227" s="137" t="s">
        <v>28</v>
      </c>
      <c r="H4227" s="137" t="s">
        <v>368</v>
      </c>
      <c r="I4227" s="137">
        <v>512768354</v>
      </c>
      <c r="J4227" s="137" t="s">
        <v>180</v>
      </c>
      <c r="K4227" s="21">
        <v>46156.763981481483</v>
      </c>
      <c r="L4227" s="21">
        <v>46159.81486111111</v>
      </c>
      <c r="M4227" s="137" t="s">
        <v>352</v>
      </c>
      <c r="N4227" s="137" t="s">
        <v>352</v>
      </c>
      <c r="O4227" s="137" t="s">
        <v>35</v>
      </c>
      <c r="P4227" s="137">
        <v>0</v>
      </c>
      <c r="Q4227" s="137" t="s">
        <v>191</v>
      </c>
      <c r="R4227" s="137" t="s">
        <v>342</v>
      </c>
      <c r="S4227" s="137" t="s">
        <v>254</v>
      </c>
    </row>
    <row r="4228" spans="1:19" s="137" customFormat="1">
      <c r="A4228" s="137" t="s">
        <v>186</v>
      </c>
      <c r="B4228" s="137" t="s">
        <v>120</v>
      </c>
      <c r="C4228" s="137" t="s">
        <v>186</v>
      </c>
      <c r="D4228" s="137" t="s">
        <v>384</v>
      </c>
      <c r="E4228" s="137">
        <v>32962</v>
      </c>
      <c r="F4228" s="137" t="s">
        <v>5</v>
      </c>
      <c r="G4228" s="137" t="s">
        <v>28</v>
      </c>
      <c r="H4228" s="137" t="s">
        <v>368</v>
      </c>
      <c r="I4228" s="137">
        <v>512768354</v>
      </c>
      <c r="J4228" s="137" t="s">
        <v>180</v>
      </c>
      <c r="K4228" s="21">
        <v>46156.763981481483</v>
      </c>
      <c r="L4228" s="21">
        <v>46159.81486111111</v>
      </c>
      <c r="M4228" s="137" t="s">
        <v>353</v>
      </c>
      <c r="N4228" s="137" t="s">
        <v>197</v>
      </c>
      <c r="O4228" s="137" t="s">
        <v>41</v>
      </c>
      <c r="P4228" s="137">
        <v>0</v>
      </c>
      <c r="Q4228" s="137" t="s">
        <v>67</v>
      </c>
      <c r="R4228" s="137" t="s">
        <v>225</v>
      </c>
      <c r="S4228" s="137" t="s">
        <v>443</v>
      </c>
    </row>
    <row r="4229" spans="1:19" s="137" customFormat="1">
      <c r="A4229" s="137" t="s">
        <v>186</v>
      </c>
      <c r="B4229" s="137" t="s">
        <v>120</v>
      </c>
      <c r="C4229" s="137" t="s">
        <v>186</v>
      </c>
      <c r="D4229" s="137" t="s">
        <v>384</v>
      </c>
      <c r="E4229" s="137">
        <v>32962</v>
      </c>
      <c r="F4229" s="137" t="s">
        <v>5</v>
      </c>
      <c r="G4229" s="137" t="s">
        <v>28</v>
      </c>
      <c r="H4229" s="137" t="s">
        <v>368</v>
      </c>
      <c r="I4229" s="137">
        <v>512768354</v>
      </c>
      <c r="J4229" s="137" t="s">
        <v>180</v>
      </c>
      <c r="K4229" s="21">
        <v>46156.763981481483</v>
      </c>
      <c r="L4229" s="21">
        <v>46159.81486111111</v>
      </c>
      <c r="M4229" s="137" t="s">
        <v>353</v>
      </c>
      <c r="N4229" s="137" t="s">
        <v>330</v>
      </c>
      <c r="O4229" s="137" t="s">
        <v>41</v>
      </c>
      <c r="P4229" s="137">
        <v>0</v>
      </c>
      <c r="Q4229" s="137" t="s">
        <v>191</v>
      </c>
      <c r="R4229" s="137" t="s">
        <v>342</v>
      </c>
      <c r="S4229" s="137" t="s">
        <v>254</v>
      </c>
    </row>
    <row r="4230" spans="1:19" s="137" customFormat="1">
      <c r="A4230" s="137" t="s">
        <v>186</v>
      </c>
      <c r="B4230" s="137" t="s">
        <v>120</v>
      </c>
      <c r="C4230" s="137" t="s">
        <v>186</v>
      </c>
      <c r="D4230" s="137" t="s">
        <v>384</v>
      </c>
      <c r="E4230" s="137">
        <v>32962</v>
      </c>
      <c r="F4230" s="137" t="s">
        <v>5</v>
      </c>
      <c r="G4230" s="137" t="s">
        <v>28</v>
      </c>
      <c r="H4230" s="137" t="s">
        <v>368</v>
      </c>
      <c r="I4230" s="137">
        <v>512768354</v>
      </c>
      <c r="J4230" s="137" t="s">
        <v>180</v>
      </c>
      <c r="K4230" s="21">
        <v>46156.763981481483</v>
      </c>
      <c r="L4230" s="21">
        <v>46159.81486111111</v>
      </c>
      <c r="M4230" s="137" t="s">
        <v>353</v>
      </c>
      <c r="N4230" s="137" t="s">
        <v>354</v>
      </c>
      <c r="O4230" s="137" t="s">
        <v>39</v>
      </c>
      <c r="P4230" s="137">
        <v>0</v>
      </c>
      <c r="Q4230" s="137" t="s">
        <v>191</v>
      </c>
      <c r="R4230" s="137" t="s">
        <v>342</v>
      </c>
      <c r="S4230" s="137" t="s">
        <v>254</v>
      </c>
    </row>
    <row r="4231" spans="1:19" s="137" customFormat="1">
      <c r="A4231" s="137" t="s">
        <v>186</v>
      </c>
      <c r="B4231" s="137" t="s">
        <v>120</v>
      </c>
      <c r="C4231" s="137" t="s">
        <v>186</v>
      </c>
      <c r="D4231" s="137" t="s">
        <v>384</v>
      </c>
      <c r="E4231" s="137">
        <v>32962</v>
      </c>
      <c r="F4231" s="137" t="s">
        <v>5</v>
      </c>
      <c r="G4231" s="137" t="s">
        <v>28</v>
      </c>
      <c r="H4231" s="137" t="s">
        <v>368</v>
      </c>
      <c r="I4231" s="137">
        <v>512768354</v>
      </c>
      <c r="J4231" s="137" t="s">
        <v>180</v>
      </c>
      <c r="K4231" s="21">
        <v>46156.763981481483</v>
      </c>
      <c r="L4231" s="21">
        <v>46159.81486111111</v>
      </c>
      <c r="M4231" s="137" t="s">
        <v>353</v>
      </c>
      <c r="N4231" s="137" t="s">
        <v>355</v>
      </c>
      <c r="O4231" s="137" t="s">
        <v>35</v>
      </c>
      <c r="P4231" s="137">
        <v>0</v>
      </c>
      <c r="Q4231" s="137" t="s">
        <v>191</v>
      </c>
      <c r="R4231" s="137" t="s">
        <v>342</v>
      </c>
      <c r="S4231" s="137" t="s">
        <v>254</v>
      </c>
    </row>
    <row r="4232" spans="1:19" s="137" customFormat="1">
      <c r="A4232" s="137" t="s">
        <v>186</v>
      </c>
      <c r="B4232" s="137" t="s">
        <v>120</v>
      </c>
      <c r="C4232" s="137" t="s">
        <v>186</v>
      </c>
      <c r="D4232" s="137" t="s">
        <v>384</v>
      </c>
      <c r="E4232" s="137">
        <v>32962</v>
      </c>
      <c r="F4232" s="137" t="s">
        <v>5</v>
      </c>
      <c r="G4232" s="137" t="s">
        <v>28</v>
      </c>
      <c r="H4232" s="137" t="s">
        <v>368</v>
      </c>
      <c r="I4232" s="137">
        <v>512768354</v>
      </c>
      <c r="J4232" s="137" t="s">
        <v>180</v>
      </c>
      <c r="K4232" s="21">
        <v>46156.763981481483</v>
      </c>
      <c r="L4232" s="21">
        <v>46159.81486111111</v>
      </c>
      <c r="M4232" s="137" t="s">
        <v>353</v>
      </c>
      <c r="N4232" s="137" t="s">
        <v>356</v>
      </c>
      <c r="O4232" s="137" t="s">
        <v>39</v>
      </c>
      <c r="P4232" s="137">
        <v>0</v>
      </c>
      <c r="Q4232" s="137" t="s">
        <v>191</v>
      </c>
      <c r="R4232" s="137" t="s">
        <v>342</v>
      </c>
      <c r="S4232" s="137" t="s">
        <v>254</v>
      </c>
    </row>
    <row r="4233" spans="1:19" s="137" customFormat="1">
      <c r="A4233" s="137" t="s">
        <v>186</v>
      </c>
      <c r="B4233" s="137" t="s">
        <v>120</v>
      </c>
      <c r="C4233" s="137" t="s">
        <v>186</v>
      </c>
      <c r="D4233" s="137" t="s">
        <v>384</v>
      </c>
      <c r="E4233" s="137">
        <v>32962</v>
      </c>
      <c r="F4233" s="137" t="s">
        <v>5</v>
      </c>
      <c r="G4233" s="137" t="s">
        <v>28</v>
      </c>
      <c r="H4233" s="137" t="s">
        <v>368</v>
      </c>
      <c r="I4233" s="137">
        <v>512768354</v>
      </c>
      <c r="J4233" s="137" t="s">
        <v>180</v>
      </c>
      <c r="K4233" s="21">
        <v>46156.763981481483</v>
      </c>
      <c r="L4233" s="21">
        <v>46159.81486111111</v>
      </c>
      <c r="M4233" s="137" t="s">
        <v>353</v>
      </c>
      <c r="N4233" s="137" t="s">
        <v>357</v>
      </c>
      <c r="O4233" s="137" t="s">
        <v>39</v>
      </c>
      <c r="P4233" s="137">
        <v>0</v>
      </c>
      <c r="Q4233" s="137" t="s">
        <v>191</v>
      </c>
      <c r="R4233" s="137" t="s">
        <v>342</v>
      </c>
      <c r="S4233" s="137" t="s">
        <v>254</v>
      </c>
    </row>
    <row r="4234" spans="1:19" s="137" customFormat="1">
      <c r="A4234" s="137" t="s">
        <v>186</v>
      </c>
      <c r="B4234" s="137" t="s">
        <v>120</v>
      </c>
      <c r="C4234" s="137" t="s">
        <v>186</v>
      </c>
      <c r="D4234" s="137" t="s">
        <v>384</v>
      </c>
      <c r="E4234" s="137">
        <v>32962</v>
      </c>
      <c r="F4234" s="137" t="s">
        <v>5</v>
      </c>
      <c r="G4234" s="137" t="s">
        <v>28</v>
      </c>
      <c r="H4234" s="137" t="s">
        <v>368</v>
      </c>
      <c r="I4234" s="137">
        <v>512768354</v>
      </c>
      <c r="J4234" s="137" t="s">
        <v>180</v>
      </c>
      <c r="K4234" s="21">
        <v>46156.763981481483</v>
      </c>
      <c r="L4234" s="21">
        <v>46159.81486111111</v>
      </c>
      <c r="M4234" s="137" t="s">
        <v>358</v>
      </c>
      <c r="N4234" s="137" t="s">
        <v>359</v>
      </c>
      <c r="O4234" s="137" t="s">
        <v>39</v>
      </c>
      <c r="P4234" s="137">
        <v>0</v>
      </c>
      <c r="Q4234" s="137" t="s">
        <v>191</v>
      </c>
      <c r="R4234" s="137" t="s">
        <v>342</v>
      </c>
      <c r="S4234" s="137" t="s">
        <v>254</v>
      </c>
    </row>
    <row r="4235" spans="1:19" s="137" customFormat="1">
      <c r="A4235" s="137" t="s">
        <v>186</v>
      </c>
      <c r="B4235" s="137" t="s">
        <v>120</v>
      </c>
      <c r="C4235" s="137" t="s">
        <v>186</v>
      </c>
      <c r="D4235" s="137" t="s">
        <v>384</v>
      </c>
      <c r="E4235" s="137">
        <v>32962</v>
      </c>
      <c r="F4235" s="137" t="s">
        <v>5</v>
      </c>
      <c r="G4235" s="137" t="s">
        <v>28</v>
      </c>
      <c r="H4235" s="137" t="s">
        <v>368</v>
      </c>
      <c r="I4235" s="137">
        <v>512768354</v>
      </c>
      <c r="J4235" s="137" t="s">
        <v>180</v>
      </c>
      <c r="K4235" s="21">
        <v>46156.763981481483</v>
      </c>
      <c r="L4235" s="21">
        <v>46159.81486111111</v>
      </c>
      <c r="M4235" s="137" t="s">
        <v>358</v>
      </c>
      <c r="N4235" s="137" t="s">
        <v>360</v>
      </c>
      <c r="O4235" s="137" t="s">
        <v>35</v>
      </c>
      <c r="P4235" s="137">
        <v>0</v>
      </c>
      <c r="Q4235" s="137" t="s">
        <v>191</v>
      </c>
      <c r="R4235" s="137" t="s">
        <v>342</v>
      </c>
      <c r="S4235" s="137" t="s">
        <v>254</v>
      </c>
    </row>
    <row r="4236" spans="1:19" s="137" customFormat="1">
      <c r="A4236" s="137" t="s">
        <v>186</v>
      </c>
      <c r="B4236" s="137" t="s">
        <v>120</v>
      </c>
      <c r="C4236" s="137" t="s">
        <v>186</v>
      </c>
      <c r="D4236" s="137" t="s">
        <v>384</v>
      </c>
      <c r="E4236" s="137">
        <v>32962</v>
      </c>
      <c r="F4236" s="137" t="s">
        <v>5</v>
      </c>
      <c r="G4236" s="137" t="s">
        <v>28</v>
      </c>
      <c r="H4236" s="137" t="s">
        <v>368</v>
      </c>
      <c r="I4236" s="137">
        <v>512768354</v>
      </c>
      <c r="J4236" s="137" t="s">
        <v>180</v>
      </c>
      <c r="K4236" s="21">
        <v>46156.763981481483</v>
      </c>
      <c r="L4236" s="21">
        <v>46159.81486111111</v>
      </c>
      <c r="M4236" s="137" t="s">
        <v>358</v>
      </c>
      <c r="N4236" s="137" t="s">
        <v>361</v>
      </c>
      <c r="O4236" s="137" t="s">
        <v>41</v>
      </c>
      <c r="P4236" s="137">
        <v>0</v>
      </c>
      <c r="Q4236" s="137" t="s">
        <v>191</v>
      </c>
      <c r="R4236" s="137" t="s">
        <v>342</v>
      </c>
      <c r="S4236" s="137" t="s">
        <v>254</v>
      </c>
    </row>
    <row r="4237" spans="1:19" s="137" customFormat="1">
      <c r="A4237" s="137" t="s">
        <v>186</v>
      </c>
      <c r="B4237" s="137" t="s">
        <v>120</v>
      </c>
      <c r="C4237" s="137" t="s">
        <v>186</v>
      </c>
      <c r="D4237" s="137" t="s">
        <v>384</v>
      </c>
      <c r="E4237" s="137">
        <v>32962</v>
      </c>
      <c r="F4237" s="137" t="s">
        <v>5</v>
      </c>
      <c r="G4237" s="137" t="s">
        <v>28</v>
      </c>
      <c r="H4237" s="137" t="s">
        <v>368</v>
      </c>
      <c r="I4237" s="137">
        <v>512768354</v>
      </c>
      <c r="J4237" s="137" t="s">
        <v>180</v>
      </c>
      <c r="K4237" s="21">
        <v>46156.763981481483</v>
      </c>
      <c r="L4237" s="21">
        <v>46159.81486111111</v>
      </c>
      <c r="M4237" s="137" t="s">
        <v>362</v>
      </c>
      <c r="N4237" s="137" t="s">
        <v>363</v>
      </c>
      <c r="O4237" s="137" t="s">
        <v>37</v>
      </c>
      <c r="P4237" s="137">
        <v>0</v>
      </c>
      <c r="Q4237" s="137" t="s">
        <v>191</v>
      </c>
      <c r="R4237" s="137" t="s">
        <v>342</v>
      </c>
      <c r="S4237" s="137" t="s">
        <v>254</v>
      </c>
    </row>
    <row r="4238" spans="1:19" s="137" customFormat="1">
      <c r="A4238" s="137" t="s">
        <v>186</v>
      </c>
      <c r="B4238" s="137" t="s">
        <v>120</v>
      </c>
      <c r="C4238" s="137" t="s">
        <v>186</v>
      </c>
      <c r="D4238" s="137" t="s">
        <v>384</v>
      </c>
      <c r="E4238" s="137">
        <v>32962</v>
      </c>
      <c r="F4238" s="137" t="s">
        <v>5</v>
      </c>
      <c r="G4238" s="137" t="s">
        <v>28</v>
      </c>
      <c r="H4238" s="137" t="s">
        <v>368</v>
      </c>
      <c r="I4238" s="137">
        <v>512768354</v>
      </c>
      <c r="J4238" s="137" t="s">
        <v>180</v>
      </c>
      <c r="K4238" s="21">
        <v>46156.763981481483</v>
      </c>
      <c r="L4238" s="21">
        <v>46159.81486111111</v>
      </c>
      <c r="M4238" s="137" t="s">
        <v>364</v>
      </c>
      <c r="N4238" s="137" t="s">
        <v>365</v>
      </c>
      <c r="O4238" s="137" t="s">
        <v>35</v>
      </c>
      <c r="P4238" s="137">
        <v>0</v>
      </c>
      <c r="Q4238" s="137" t="s">
        <v>191</v>
      </c>
      <c r="R4238" s="137" t="s">
        <v>342</v>
      </c>
      <c r="S4238" s="137" t="s">
        <v>254</v>
      </c>
    </row>
    <row r="4239" spans="1:19" s="137" customFormat="1">
      <c r="A4239" s="137" t="s">
        <v>186</v>
      </c>
      <c r="B4239" s="137" t="s">
        <v>120</v>
      </c>
      <c r="C4239" s="137" t="s">
        <v>186</v>
      </c>
      <c r="D4239" s="137" t="s">
        <v>384</v>
      </c>
      <c r="E4239" s="137">
        <v>32962</v>
      </c>
      <c r="F4239" s="137" t="s">
        <v>5</v>
      </c>
      <c r="G4239" s="137" t="s">
        <v>28</v>
      </c>
      <c r="H4239" s="137" t="s">
        <v>368</v>
      </c>
      <c r="I4239" s="137">
        <v>512768354</v>
      </c>
      <c r="J4239" s="137" t="s">
        <v>180</v>
      </c>
      <c r="K4239" s="21">
        <v>46156.763981481483</v>
      </c>
      <c r="L4239" s="21">
        <v>46159.81486111111</v>
      </c>
      <c r="M4239" s="137" t="s">
        <v>364</v>
      </c>
      <c r="N4239" s="137" t="s">
        <v>366</v>
      </c>
      <c r="O4239" s="137" t="s">
        <v>35</v>
      </c>
      <c r="P4239" s="137">
        <v>0</v>
      </c>
      <c r="Q4239" s="137" t="s">
        <v>191</v>
      </c>
      <c r="R4239" s="137" t="s">
        <v>342</v>
      </c>
      <c r="S4239" s="137" t="s">
        <v>254</v>
      </c>
    </row>
    <row r="4240" spans="1:19" s="137" customFormat="1">
      <c r="A4240" s="137" t="s">
        <v>186</v>
      </c>
      <c r="B4240" s="137" t="s">
        <v>120</v>
      </c>
      <c r="C4240" s="137" t="s">
        <v>186</v>
      </c>
      <c r="D4240" s="137" t="s">
        <v>384</v>
      </c>
      <c r="E4240" s="137">
        <v>32962</v>
      </c>
      <c r="F4240" s="137" t="s">
        <v>5</v>
      </c>
      <c r="G4240" s="137" t="s">
        <v>28</v>
      </c>
      <c r="H4240" s="137" t="s">
        <v>368</v>
      </c>
      <c r="I4240" s="137">
        <v>512768354</v>
      </c>
      <c r="J4240" s="137" t="s">
        <v>180</v>
      </c>
      <c r="K4240" s="21">
        <v>46156.763981481483</v>
      </c>
      <c r="L4240" s="21">
        <v>46159.81486111111</v>
      </c>
      <c r="M4240" s="137" t="s">
        <v>364</v>
      </c>
      <c r="N4240" s="137" t="s">
        <v>367</v>
      </c>
      <c r="O4240" s="137" t="s">
        <v>41</v>
      </c>
      <c r="P4240" s="137">
        <v>0</v>
      </c>
      <c r="Q4240" s="137" t="s">
        <v>191</v>
      </c>
      <c r="R4240" s="137" t="s">
        <v>342</v>
      </c>
      <c r="S4240" s="137" t="s">
        <v>254</v>
      </c>
    </row>
    <row r="4241" spans="1:18" s="137" customFormat="1">
      <c r="A4241" s="137" t="s">
        <v>186</v>
      </c>
      <c r="B4241" s="137" t="s">
        <v>10</v>
      </c>
      <c r="C4241" s="137" t="s">
        <v>186</v>
      </c>
      <c r="D4241" s="137" t="s">
        <v>202</v>
      </c>
      <c r="E4241" s="137">
        <v>33277</v>
      </c>
      <c r="F4241" s="137" t="s">
        <v>5</v>
      </c>
      <c r="G4241" s="137" t="s">
        <v>28</v>
      </c>
      <c r="H4241" s="137" t="s">
        <v>368</v>
      </c>
      <c r="I4241" s="137">
        <v>513278655</v>
      </c>
      <c r="J4241" s="137" t="s">
        <v>192</v>
      </c>
      <c r="K4241" s="21">
        <v>46162.510833333334</v>
      </c>
      <c r="L4241" s="21">
        <v>46162.51190972222</v>
      </c>
      <c r="M4241" s="137" t="s">
        <v>287</v>
      </c>
      <c r="N4241" s="137" t="s">
        <v>287</v>
      </c>
      <c r="O4241" s="137" t="s">
        <v>35</v>
      </c>
      <c r="P4241" s="137">
        <v>0</v>
      </c>
      <c r="Q4241" s="137" t="s">
        <v>191</v>
      </c>
      <c r="R4241" s="137" t="s">
        <v>342</v>
      </c>
    </row>
    <row r="4242" spans="1:18" s="137" customFormat="1">
      <c r="A4242" s="137" t="s">
        <v>186</v>
      </c>
      <c r="B4242" s="137" t="s">
        <v>10</v>
      </c>
      <c r="C4242" s="137" t="s">
        <v>186</v>
      </c>
      <c r="D4242" s="137" t="s">
        <v>202</v>
      </c>
      <c r="E4242" s="137">
        <v>33277</v>
      </c>
      <c r="F4242" s="137" t="s">
        <v>5</v>
      </c>
      <c r="G4242" s="137" t="s">
        <v>28</v>
      </c>
      <c r="H4242" s="137" t="s">
        <v>368</v>
      </c>
      <c r="I4242" s="137">
        <v>513278655</v>
      </c>
      <c r="J4242" s="137" t="s">
        <v>192</v>
      </c>
      <c r="K4242" s="21">
        <v>46162.510833333334</v>
      </c>
      <c r="L4242" s="21">
        <v>46162.51190972222</v>
      </c>
      <c r="M4242" s="137" t="s">
        <v>343</v>
      </c>
      <c r="N4242" s="137" t="s">
        <v>288</v>
      </c>
      <c r="O4242" s="137" t="s">
        <v>39</v>
      </c>
      <c r="P4242" s="137">
        <v>0</v>
      </c>
      <c r="Q4242" s="137" t="s">
        <v>191</v>
      </c>
      <c r="R4242" s="137" t="s">
        <v>342</v>
      </c>
    </row>
    <row r="4243" spans="1:18" s="137" customFormat="1">
      <c r="A4243" s="137" t="s">
        <v>186</v>
      </c>
      <c r="B4243" s="137" t="s">
        <v>10</v>
      </c>
      <c r="C4243" s="137" t="s">
        <v>186</v>
      </c>
      <c r="D4243" s="137" t="s">
        <v>202</v>
      </c>
      <c r="E4243" s="137">
        <v>33277</v>
      </c>
      <c r="F4243" s="137" t="s">
        <v>5</v>
      </c>
      <c r="G4243" s="137" t="s">
        <v>28</v>
      </c>
      <c r="H4243" s="137" t="s">
        <v>368</v>
      </c>
      <c r="I4243" s="137">
        <v>513278655</v>
      </c>
      <c r="J4243" s="137" t="s">
        <v>192</v>
      </c>
      <c r="K4243" s="21">
        <v>46162.510833333334</v>
      </c>
      <c r="L4243" s="21">
        <v>46162.51190972222</v>
      </c>
      <c r="M4243" s="137" t="s">
        <v>343</v>
      </c>
      <c r="N4243" s="137" t="s">
        <v>193</v>
      </c>
      <c r="O4243" s="137" t="s">
        <v>35</v>
      </c>
      <c r="P4243" s="137">
        <v>0</v>
      </c>
      <c r="Q4243" s="137" t="s">
        <v>191</v>
      </c>
      <c r="R4243" s="137" t="s">
        <v>342</v>
      </c>
    </row>
    <row r="4244" spans="1:18" s="137" customFormat="1">
      <c r="A4244" s="137" t="s">
        <v>186</v>
      </c>
      <c r="B4244" s="137" t="s">
        <v>10</v>
      </c>
      <c r="C4244" s="137" t="s">
        <v>186</v>
      </c>
      <c r="D4244" s="137" t="s">
        <v>202</v>
      </c>
      <c r="E4244" s="137">
        <v>33277</v>
      </c>
      <c r="F4244" s="137" t="s">
        <v>5</v>
      </c>
      <c r="G4244" s="137" t="s">
        <v>28</v>
      </c>
      <c r="H4244" s="137" t="s">
        <v>368</v>
      </c>
      <c r="I4244" s="137">
        <v>513278655</v>
      </c>
      <c r="J4244" s="137" t="s">
        <v>192</v>
      </c>
      <c r="K4244" s="21">
        <v>46162.510833333334</v>
      </c>
      <c r="L4244" s="21">
        <v>46162.51190972222</v>
      </c>
      <c r="M4244" s="137" t="s">
        <v>344</v>
      </c>
      <c r="N4244" s="137" t="s">
        <v>345</v>
      </c>
      <c r="O4244" s="137" t="s">
        <v>39</v>
      </c>
      <c r="P4244" s="137">
        <v>0</v>
      </c>
      <c r="Q4244" s="137" t="s">
        <v>191</v>
      </c>
      <c r="R4244" s="137" t="s">
        <v>342</v>
      </c>
    </row>
    <row r="4245" spans="1:18" s="137" customFormat="1">
      <c r="A4245" s="137" t="s">
        <v>186</v>
      </c>
      <c r="B4245" s="137" t="s">
        <v>10</v>
      </c>
      <c r="C4245" s="137" t="s">
        <v>186</v>
      </c>
      <c r="D4245" s="137" t="s">
        <v>202</v>
      </c>
      <c r="E4245" s="137">
        <v>33277</v>
      </c>
      <c r="F4245" s="137" t="s">
        <v>5</v>
      </c>
      <c r="G4245" s="137" t="s">
        <v>28</v>
      </c>
      <c r="H4245" s="137" t="s">
        <v>368</v>
      </c>
      <c r="I4245" s="137">
        <v>513278655</v>
      </c>
      <c r="J4245" s="137" t="s">
        <v>192</v>
      </c>
      <c r="K4245" s="21">
        <v>46162.510833333334</v>
      </c>
      <c r="L4245" s="21">
        <v>46162.51190972222</v>
      </c>
      <c r="M4245" s="137" t="s">
        <v>344</v>
      </c>
      <c r="N4245" s="137" t="s">
        <v>346</v>
      </c>
      <c r="O4245" s="137" t="s">
        <v>39</v>
      </c>
      <c r="P4245" s="137">
        <v>0</v>
      </c>
      <c r="Q4245" s="137" t="s">
        <v>191</v>
      </c>
      <c r="R4245" s="137" t="s">
        <v>342</v>
      </c>
    </row>
    <row r="4246" spans="1:18" s="137" customFormat="1">
      <c r="A4246" s="137" t="s">
        <v>186</v>
      </c>
      <c r="B4246" s="137" t="s">
        <v>10</v>
      </c>
      <c r="C4246" s="137" t="s">
        <v>186</v>
      </c>
      <c r="D4246" s="137" t="s">
        <v>202</v>
      </c>
      <c r="E4246" s="137">
        <v>33277</v>
      </c>
      <c r="F4246" s="137" t="s">
        <v>5</v>
      </c>
      <c r="G4246" s="137" t="s">
        <v>28</v>
      </c>
      <c r="H4246" s="137" t="s">
        <v>368</v>
      </c>
      <c r="I4246" s="137">
        <v>513278655</v>
      </c>
      <c r="J4246" s="137" t="s">
        <v>192</v>
      </c>
      <c r="K4246" s="21">
        <v>46162.510833333334</v>
      </c>
      <c r="L4246" s="21">
        <v>46162.51190972222</v>
      </c>
      <c r="M4246" s="137" t="s">
        <v>347</v>
      </c>
      <c r="N4246" s="137" t="s">
        <v>348</v>
      </c>
      <c r="O4246" s="137" t="s">
        <v>41</v>
      </c>
      <c r="P4246" s="137">
        <v>0</v>
      </c>
      <c r="Q4246" s="137" t="s">
        <v>191</v>
      </c>
      <c r="R4246" s="137" t="s">
        <v>342</v>
      </c>
    </row>
    <row r="4247" spans="1:18" s="137" customFormat="1">
      <c r="A4247" s="137" t="s">
        <v>186</v>
      </c>
      <c r="B4247" s="137" t="s">
        <v>10</v>
      </c>
      <c r="C4247" s="137" t="s">
        <v>186</v>
      </c>
      <c r="D4247" s="137" t="s">
        <v>202</v>
      </c>
      <c r="E4247" s="137">
        <v>33277</v>
      </c>
      <c r="F4247" s="137" t="s">
        <v>5</v>
      </c>
      <c r="G4247" s="137" t="s">
        <v>28</v>
      </c>
      <c r="H4247" s="137" t="s">
        <v>368</v>
      </c>
      <c r="I4247" s="137">
        <v>513278655</v>
      </c>
      <c r="J4247" s="137" t="s">
        <v>192</v>
      </c>
      <c r="K4247" s="21">
        <v>46162.510833333334</v>
      </c>
      <c r="L4247" s="21">
        <v>46162.51190972222</v>
      </c>
      <c r="M4247" s="137" t="s">
        <v>347</v>
      </c>
      <c r="N4247" s="137" t="s">
        <v>349</v>
      </c>
      <c r="O4247" s="137" t="s">
        <v>39</v>
      </c>
      <c r="P4247" s="137">
        <v>0</v>
      </c>
      <c r="Q4247" s="137" t="s">
        <v>191</v>
      </c>
      <c r="R4247" s="137" t="s">
        <v>342</v>
      </c>
    </row>
    <row r="4248" spans="1:18" s="137" customFormat="1">
      <c r="A4248" s="137" t="s">
        <v>186</v>
      </c>
      <c r="B4248" s="137" t="s">
        <v>10</v>
      </c>
      <c r="C4248" s="137" t="s">
        <v>186</v>
      </c>
      <c r="D4248" s="137" t="s">
        <v>202</v>
      </c>
      <c r="E4248" s="137">
        <v>33277</v>
      </c>
      <c r="F4248" s="137" t="s">
        <v>5</v>
      </c>
      <c r="G4248" s="137" t="s">
        <v>28</v>
      </c>
      <c r="H4248" s="137" t="s">
        <v>368</v>
      </c>
      <c r="I4248" s="137">
        <v>513278655</v>
      </c>
      <c r="J4248" s="137" t="s">
        <v>192</v>
      </c>
      <c r="K4248" s="21">
        <v>46162.510833333334</v>
      </c>
      <c r="L4248" s="21">
        <v>46162.51190972222</v>
      </c>
      <c r="M4248" s="137" t="s">
        <v>347</v>
      </c>
      <c r="N4248" s="137" t="s">
        <v>329</v>
      </c>
      <c r="O4248" s="137" t="s">
        <v>35</v>
      </c>
      <c r="P4248" s="137">
        <v>0</v>
      </c>
      <c r="Q4248" s="137" t="s">
        <v>191</v>
      </c>
      <c r="R4248" s="137" t="s">
        <v>342</v>
      </c>
    </row>
    <row r="4249" spans="1:18" s="137" customFormat="1">
      <c r="A4249" s="137" t="s">
        <v>186</v>
      </c>
      <c r="B4249" s="137" t="s">
        <v>10</v>
      </c>
      <c r="C4249" s="137" t="s">
        <v>186</v>
      </c>
      <c r="D4249" s="137" t="s">
        <v>202</v>
      </c>
      <c r="E4249" s="137">
        <v>33277</v>
      </c>
      <c r="F4249" s="137" t="s">
        <v>5</v>
      </c>
      <c r="G4249" s="137" t="s">
        <v>28</v>
      </c>
      <c r="H4249" s="137" t="s">
        <v>368</v>
      </c>
      <c r="I4249" s="137">
        <v>513278655</v>
      </c>
      <c r="J4249" s="137" t="s">
        <v>192</v>
      </c>
      <c r="K4249" s="21">
        <v>46162.510833333334</v>
      </c>
      <c r="L4249" s="21">
        <v>46162.51190972222</v>
      </c>
      <c r="M4249" s="137" t="s">
        <v>347</v>
      </c>
      <c r="N4249" s="137" t="s">
        <v>194</v>
      </c>
      <c r="O4249" s="137" t="s">
        <v>41</v>
      </c>
      <c r="P4249" s="137">
        <v>0</v>
      </c>
      <c r="Q4249" s="137" t="s">
        <v>191</v>
      </c>
      <c r="R4249" s="137" t="s">
        <v>342</v>
      </c>
    </row>
    <row r="4250" spans="1:18" s="137" customFormat="1">
      <c r="A4250" s="137" t="s">
        <v>186</v>
      </c>
      <c r="B4250" s="137" t="s">
        <v>10</v>
      </c>
      <c r="C4250" s="137" t="s">
        <v>186</v>
      </c>
      <c r="D4250" s="137" t="s">
        <v>202</v>
      </c>
      <c r="E4250" s="137">
        <v>33277</v>
      </c>
      <c r="F4250" s="137" t="s">
        <v>5</v>
      </c>
      <c r="G4250" s="137" t="s">
        <v>28</v>
      </c>
      <c r="H4250" s="137" t="s">
        <v>368</v>
      </c>
      <c r="I4250" s="137">
        <v>513278655</v>
      </c>
      <c r="J4250" s="137" t="s">
        <v>192</v>
      </c>
      <c r="K4250" s="21">
        <v>46162.510833333334</v>
      </c>
      <c r="L4250" s="21">
        <v>46162.51190972222</v>
      </c>
      <c r="M4250" s="137" t="s">
        <v>347</v>
      </c>
      <c r="N4250" s="137" t="s">
        <v>350</v>
      </c>
      <c r="O4250" s="137" t="s">
        <v>39</v>
      </c>
      <c r="P4250" s="137">
        <v>0</v>
      </c>
      <c r="Q4250" s="137" t="s">
        <v>191</v>
      </c>
      <c r="R4250" s="137" t="s">
        <v>342</v>
      </c>
    </row>
    <row r="4251" spans="1:18" s="137" customFormat="1">
      <c r="A4251" s="137" t="s">
        <v>186</v>
      </c>
      <c r="B4251" s="137" t="s">
        <v>10</v>
      </c>
      <c r="C4251" s="137" t="s">
        <v>186</v>
      </c>
      <c r="D4251" s="137" t="s">
        <v>202</v>
      </c>
      <c r="E4251" s="137">
        <v>33277</v>
      </c>
      <c r="F4251" s="137" t="s">
        <v>5</v>
      </c>
      <c r="G4251" s="137" t="s">
        <v>28</v>
      </c>
      <c r="H4251" s="137" t="s">
        <v>368</v>
      </c>
      <c r="I4251" s="137">
        <v>513278655</v>
      </c>
      <c r="J4251" s="137" t="s">
        <v>192</v>
      </c>
      <c r="K4251" s="21">
        <v>46162.510833333334</v>
      </c>
      <c r="L4251" s="21">
        <v>46162.51190972222</v>
      </c>
      <c r="M4251" s="137" t="s">
        <v>347</v>
      </c>
      <c r="N4251" s="137" t="s">
        <v>195</v>
      </c>
      <c r="O4251" s="137" t="s">
        <v>41</v>
      </c>
      <c r="P4251" s="137">
        <v>0</v>
      </c>
      <c r="Q4251" s="137" t="s">
        <v>191</v>
      </c>
      <c r="R4251" s="137" t="s">
        <v>342</v>
      </c>
    </row>
    <row r="4252" spans="1:18" s="137" customFormat="1">
      <c r="A4252" s="137" t="s">
        <v>186</v>
      </c>
      <c r="B4252" s="137" t="s">
        <v>10</v>
      </c>
      <c r="C4252" s="137" t="s">
        <v>186</v>
      </c>
      <c r="D4252" s="137" t="s">
        <v>202</v>
      </c>
      <c r="E4252" s="137">
        <v>33277</v>
      </c>
      <c r="F4252" s="137" t="s">
        <v>5</v>
      </c>
      <c r="G4252" s="137" t="s">
        <v>28</v>
      </c>
      <c r="H4252" s="137" t="s">
        <v>368</v>
      </c>
      <c r="I4252" s="137">
        <v>513278655</v>
      </c>
      <c r="J4252" s="137" t="s">
        <v>192</v>
      </c>
      <c r="K4252" s="21">
        <v>46162.510833333334</v>
      </c>
      <c r="L4252" s="21">
        <v>46162.51190972222</v>
      </c>
      <c r="M4252" s="137" t="s">
        <v>347</v>
      </c>
      <c r="N4252" s="137" t="s">
        <v>351</v>
      </c>
      <c r="O4252" s="137" t="s">
        <v>35</v>
      </c>
      <c r="P4252" s="137">
        <v>0</v>
      </c>
      <c r="Q4252" s="137" t="s">
        <v>191</v>
      </c>
      <c r="R4252" s="137" t="s">
        <v>342</v>
      </c>
    </row>
    <row r="4253" spans="1:18" s="137" customFormat="1">
      <c r="A4253" s="137" t="s">
        <v>186</v>
      </c>
      <c r="B4253" s="137" t="s">
        <v>10</v>
      </c>
      <c r="C4253" s="137" t="s">
        <v>186</v>
      </c>
      <c r="D4253" s="137" t="s">
        <v>202</v>
      </c>
      <c r="E4253" s="137">
        <v>33277</v>
      </c>
      <c r="F4253" s="137" t="s">
        <v>5</v>
      </c>
      <c r="G4253" s="137" t="s">
        <v>28</v>
      </c>
      <c r="H4253" s="137" t="s">
        <v>368</v>
      </c>
      <c r="I4253" s="137">
        <v>513278655</v>
      </c>
      <c r="J4253" s="137" t="s">
        <v>192</v>
      </c>
      <c r="K4253" s="21">
        <v>46162.510833333334</v>
      </c>
      <c r="L4253" s="21">
        <v>46162.51190972222</v>
      </c>
      <c r="M4253" s="137" t="s">
        <v>347</v>
      </c>
      <c r="N4253" s="137" t="s">
        <v>196</v>
      </c>
      <c r="O4253" s="137" t="s">
        <v>41</v>
      </c>
      <c r="P4253" s="137">
        <v>0</v>
      </c>
      <c r="Q4253" s="137" t="s">
        <v>191</v>
      </c>
      <c r="R4253" s="137" t="s">
        <v>342</v>
      </c>
    </row>
    <row r="4254" spans="1:18" s="137" customFormat="1">
      <c r="A4254" s="137" t="s">
        <v>186</v>
      </c>
      <c r="B4254" s="137" t="s">
        <v>10</v>
      </c>
      <c r="C4254" s="137" t="s">
        <v>186</v>
      </c>
      <c r="D4254" s="137" t="s">
        <v>202</v>
      </c>
      <c r="E4254" s="137">
        <v>33277</v>
      </c>
      <c r="F4254" s="137" t="s">
        <v>5</v>
      </c>
      <c r="G4254" s="137" t="s">
        <v>28</v>
      </c>
      <c r="H4254" s="137" t="s">
        <v>368</v>
      </c>
      <c r="I4254" s="137">
        <v>513278655</v>
      </c>
      <c r="J4254" s="137" t="s">
        <v>192</v>
      </c>
      <c r="K4254" s="21">
        <v>46162.510833333334</v>
      </c>
      <c r="L4254" s="21">
        <v>46162.51190972222</v>
      </c>
      <c r="M4254" s="137" t="s">
        <v>352</v>
      </c>
      <c r="N4254" s="137" t="s">
        <v>352</v>
      </c>
      <c r="O4254" s="137" t="s">
        <v>35</v>
      </c>
      <c r="P4254" s="137">
        <v>0</v>
      </c>
      <c r="Q4254" s="137" t="s">
        <v>191</v>
      </c>
      <c r="R4254" s="137" t="s">
        <v>342</v>
      </c>
    </row>
    <row r="4255" spans="1:18" s="137" customFormat="1">
      <c r="A4255" s="137" t="s">
        <v>186</v>
      </c>
      <c r="B4255" s="137" t="s">
        <v>10</v>
      </c>
      <c r="C4255" s="137" t="s">
        <v>186</v>
      </c>
      <c r="D4255" s="137" t="s">
        <v>202</v>
      </c>
      <c r="E4255" s="137">
        <v>33277</v>
      </c>
      <c r="F4255" s="137" t="s">
        <v>5</v>
      </c>
      <c r="G4255" s="137" t="s">
        <v>28</v>
      </c>
      <c r="H4255" s="137" t="s">
        <v>368</v>
      </c>
      <c r="I4255" s="137">
        <v>513278655</v>
      </c>
      <c r="J4255" s="137" t="s">
        <v>192</v>
      </c>
      <c r="K4255" s="21">
        <v>46162.510833333334</v>
      </c>
      <c r="L4255" s="21">
        <v>46162.51190972222</v>
      </c>
      <c r="M4255" s="137" t="s">
        <v>353</v>
      </c>
      <c r="N4255" s="137" t="s">
        <v>197</v>
      </c>
      <c r="O4255" s="137" t="s">
        <v>41</v>
      </c>
      <c r="P4255" s="137">
        <v>0</v>
      </c>
      <c r="Q4255" s="137" t="s">
        <v>191</v>
      </c>
      <c r="R4255" s="137" t="s">
        <v>342</v>
      </c>
    </row>
    <row r="4256" spans="1:18" s="137" customFormat="1">
      <c r="A4256" s="137" t="s">
        <v>186</v>
      </c>
      <c r="B4256" s="137" t="s">
        <v>10</v>
      </c>
      <c r="C4256" s="137" t="s">
        <v>186</v>
      </c>
      <c r="D4256" s="137" t="s">
        <v>202</v>
      </c>
      <c r="E4256" s="137">
        <v>33277</v>
      </c>
      <c r="F4256" s="137" t="s">
        <v>5</v>
      </c>
      <c r="G4256" s="137" t="s">
        <v>28</v>
      </c>
      <c r="H4256" s="137" t="s">
        <v>368</v>
      </c>
      <c r="I4256" s="137">
        <v>513278655</v>
      </c>
      <c r="J4256" s="137" t="s">
        <v>192</v>
      </c>
      <c r="K4256" s="21">
        <v>46162.510833333334</v>
      </c>
      <c r="L4256" s="21">
        <v>46162.51190972222</v>
      </c>
      <c r="M4256" s="137" t="s">
        <v>353</v>
      </c>
      <c r="N4256" s="137" t="s">
        <v>330</v>
      </c>
      <c r="O4256" s="137" t="s">
        <v>41</v>
      </c>
      <c r="P4256" s="137">
        <v>0</v>
      </c>
      <c r="Q4256" s="137" t="s">
        <v>191</v>
      </c>
      <c r="R4256" s="137" t="s">
        <v>342</v>
      </c>
    </row>
    <row r="4257" spans="1:18" s="137" customFormat="1">
      <c r="A4257" s="137" t="s">
        <v>186</v>
      </c>
      <c r="B4257" s="137" t="s">
        <v>10</v>
      </c>
      <c r="C4257" s="137" t="s">
        <v>186</v>
      </c>
      <c r="D4257" s="137" t="s">
        <v>202</v>
      </c>
      <c r="E4257" s="137">
        <v>33277</v>
      </c>
      <c r="F4257" s="137" t="s">
        <v>5</v>
      </c>
      <c r="G4257" s="137" t="s">
        <v>28</v>
      </c>
      <c r="H4257" s="137" t="s">
        <v>368</v>
      </c>
      <c r="I4257" s="137">
        <v>513278655</v>
      </c>
      <c r="J4257" s="137" t="s">
        <v>192</v>
      </c>
      <c r="K4257" s="21">
        <v>46162.510833333334</v>
      </c>
      <c r="L4257" s="21">
        <v>46162.51190972222</v>
      </c>
      <c r="M4257" s="137" t="s">
        <v>353</v>
      </c>
      <c r="N4257" s="137" t="s">
        <v>354</v>
      </c>
      <c r="O4257" s="137" t="s">
        <v>39</v>
      </c>
      <c r="P4257" s="137">
        <v>0</v>
      </c>
      <c r="Q4257" s="137" t="s">
        <v>191</v>
      </c>
      <c r="R4257" s="137" t="s">
        <v>342</v>
      </c>
    </row>
    <row r="4258" spans="1:18" s="137" customFormat="1">
      <c r="A4258" s="137" t="s">
        <v>186</v>
      </c>
      <c r="B4258" s="137" t="s">
        <v>10</v>
      </c>
      <c r="C4258" s="137" t="s">
        <v>186</v>
      </c>
      <c r="D4258" s="137" t="s">
        <v>202</v>
      </c>
      <c r="E4258" s="137">
        <v>33277</v>
      </c>
      <c r="F4258" s="137" t="s">
        <v>5</v>
      </c>
      <c r="G4258" s="137" t="s">
        <v>28</v>
      </c>
      <c r="H4258" s="137" t="s">
        <v>368</v>
      </c>
      <c r="I4258" s="137">
        <v>513278655</v>
      </c>
      <c r="J4258" s="137" t="s">
        <v>192</v>
      </c>
      <c r="K4258" s="21">
        <v>46162.510833333334</v>
      </c>
      <c r="L4258" s="21">
        <v>46162.51190972222</v>
      </c>
      <c r="M4258" s="137" t="s">
        <v>353</v>
      </c>
      <c r="N4258" s="137" t="s">
        <v>355</v>
      </c>
      <c r="O4258" s="137" t="s">
        <v>35</v>
      </c>
      <c r="P4258" s="137">
        <v>0</v>
      </c>
      <c r="Q4258" s="137" t="s">
        <v>191</v>
      </c>
      <c r="R4258" s="137" t="s">
        <v>342</v>
      </c>
    </row>
    <row r="4259" spans="1:18" s="137" customFormat="1">
      <c r="A4259" s="137" t="s">
        <v>186</v>
      </c>
      <c r="B4259" s="137" t="s">
        <v>10</v>
      </c>
      <c r="C4259" s="137" t="s">
        <v>186</v>
      </c>
      <c r="D4259" s="137" t="s">
        <v>202</v>
      </c>
      <c r="E4259" s="137">
        <v>33277</v>
      </c>
      <c r="F4259" s="137" t="s">
        <v>5</v>
      </c>
      <c r="G4259" s="137" t="s">
        <v>28</v>
      </c>
      <c r="H4259" s="137" t="s">
        <v>368</v>
      </c>
      <c r="I4259" s="137">
        <v>513278655</v>
      </c>
      <c r="J4259" s="137" t="s">
        <v>192</v>
      </c>
      <c r="K4259" s="21">
        <v>46162.510833333334</v>
      </c>
      <c r="L4259" s="21">
        <v>46162.51190972222</v>
      </c>
      <c r="M4259" s="137" t="s">
        <v>353</v>
      </c>
      <c r="N4259" s="137" t="s">
        <v>356</v>
      </c>
      <c r="O4259" s="137" t="s">
        <v>39</v>
      </c>
      <c r="P4259" s="137">
        <v>0</v>
      </c>
      <c r="Q4259" s="137" t="s">
        <v>191</v>
      </c>
      <c r="R4259" s="137" t="s">
        <v>342</v>
      </c>
    </row>
    <row r="4260" spans="1:18" s="137" customFormat="1">
      <c r="A4260" s="137" t="s">
        <v>186</v>
      </c>
      <c r="B4260" s="137" t="s">
        <v>10</v>
      </c>
      <c r="C4260" s="137" t="s">
        <v>186</v>
      </c>
      <c r="D4260" s="137" t="s">
        <v>202</v>
      </c>
      <c r="E4260" s="137">
        <v>33277</v>
      </c>
      <c r="F4260" s="137" t="s">
        <v>5</v>
      </c>
      <c r="G4260" s="137" t="s">
        <v>28</v>
      </c>
      <c r="H4260" s="137" t="s">
        <v>368</v>
      </c>
      <c r="I4260" s="137">
        <v>513278655</v>
      </c>
      <c r="J4260" s="137" t="s">
        <v>192</v>
      </c>
      <c r="K4260" s="21">
        <v>46162.510833333334</v>
      </c>
      <c r="L4260" s="21">
        <v>46162.51190972222</v>
      </c>
      <c r="M4260" s="137" t="s">
        <v>353</v>
      </c>
      <c r="N4260" s="137" t="s">
        <v>357</v>
      </c>
      <c r="O4260" s="137" t="s">
        <v>39</v>
      </c>
      <c r="P4260" s="137">
        <v>0</v>
      </c>
      <c r="Q4260" s="137" t="s">
        <v>191</v>
      </c>
      <c r="R4260" s="137" t="s">
        <v>342</v>
      </c>
    </row>
    <row r="4261" spans="1:18" s="137" customFormat="1">
      <c r="A4261" s="137" t="s">
        <v>186</v>
      </c>
      <c r="B4261" s="137" t="s">
        <v>10</v>
      </c>
      <c r="C4261" s="137" t="s">
        <v>186</v>
      </c>
      <c r="D4261" s="137" t="s">
        <v>202</v>
      </c>
      <c r="E4261" s="137">
        <v>33277</v>
      </c>
      <c r="F4261" s="137" t="s">
        <v>5</v>
      </c>
      <c r="G4261" s="137" t="s">
        <v>28</v>
      </c>
      <c r="H4261" s="137" t="s">
        <v>368</v>
      </c>
      <c r="I4261" s="137">
        <v>513278655</v>
      </c>
      <c r="J4261" s="137" t="s">
        <v>192</v>
      </c>
      <c r="K4261" s="21">
        <v>46162.510833333334</v>
      </c>
      <c r="L4261" s="21">
        <v>46162.51190972222</v>
      </c>
      <c r="M4261" s="137" t="s">
        <v>358</v>
      </c>
      <c r="N4261" s="137" t="s">
        <v>359</v>
      </c>
      <c r="O4261" s="137" t="s">
        <v>39</v>
      </c>
      <c r="P4261" s="137">
        <v>0</v>
      </c>
      <c r="Q4261" s="137" t="s">
        <v>191</v>
      </c>
      <c r="R4261" s="137" t="s">
        <v>342</v>
      </c>
    </row>
    <row r="4262" spans="1:18" s="137" customFormat="1">
      <c r="A4262" s="137" t="s">
        <v>186</v>
      </c>
      <c r="B4262" s="137" t="s">
        <v>10</v>
      </c>
      <c r="C4262" s="137" t="s">
        <v>186</v>
      </c>
      <c r="D4262" s="137" t="s">
        <v>202</v>
      </c>
      <c r="E4262" s="137">
        <v>33277</v>
      </c>
      <c r="F4262" s="137" t="s">
        <v>5</v>
      </c>
      <c r="G4262" s="137" t="s">
        <v>28</v>
      </c>
      <c r="H4262" s="137" t="s">
        <v>368</v>
      </c>
      <c r="I4262" s="137">
        <v>513278655</v>
      </c>
      <c r="J4262" s="137" t="s">
        <v>192</v>
      </c>
      <c r="K4262" s="21">
        <v>46162.510833333334</v>
      </c>
      <c r="L4262" s="21">
        <v>46162.51190972222</v>
      </c>
      <c r="M4262" s="137" t="s">
        <v>358</v>
      </c>
      <c r="N4262" s="137" t="s">
        <v>360</v>
      </c>
      <c r="O4262" s="137" t="s">
        <v>35</v>
      </c>
      <c r="P4262" s="137">
        <v>0</v>
      </c>
      <c r="Q4262" s="137" t="s">
        <v>191</v>
      </c>
      <c r="R4262" s="137" t="s">
        <v>342</v>
      </c>
    </row>
    <row r="4263" spans="1:18" s="137" customFormat="1">
      <c r="A4263" s="137" t="s">
        <v>186</v>
      </c>
      <c r="B4263" s="137" t="s">
        <v>10</v>
      </c>
      <c r="C4263" s="137" t="s">
        <v>186</v>
      </c>
      <c r="D4263" s="137" t="s">
        <v>202</v>
      </c>
      <c r="E4263" s="137">
        <v>33277</v>
      </c>
      <c r="F4263" s="137" t="s">
        <v>5</v>
      </c>
      <c r="G4263" s="137" t="s">
        <v>28</v>
      </c>
      <c r="H4263" s="137" t="s">
        <v>368</v>
      </c>
      <c r="I4263" s="137">
        <v>513278655</v>
      </c>
      <c r="J4263" s="137" t="s">
        <v>192</v>
      </c>
      <c r="K4263" s="21">
        <v>46162.510833333334</v>
      </c>
      <c r="L4263" s="21">
        <v>46162.51190972222</v>
      </c>
      <c r="M4263" s="137" t="s">
        <v>358</v>
      </c>
      <c r="N4263" s="137" t="s">
        <v>361</v>
      </c>
      <c r="O4263" s="137" t="s">
        <v>41</v>
      </c>
      <c r="P4263" s="137">
        <v>0</v>
      </c>
      <c r="Q4263" s="137" t="s">
        <v>191</v>
      </c>
      <c r="R4263" s="137" t="s">
        <v>342</v>
      </c>
    </row>
    <row r="4264" spans="1:18" s="137" customFormat="1">
      <c r="A4264" s="137" t="s">
        <v>186</v>
      </c>
      <c r="B4264" s="137" t="s">
        <v>10</v>
      </c>
      <c r="C4264" s="137" t="s">
        <v>186</v>
      </c>
      <c r="D4264" s="137" t="s">
        <v>202</v>
      </c>
      <c r="E4264" s="137">
        <v>33277</v>
      </c>
      <c r="F4264" s="137" t="s">
        <v>5</v>
      </c>
      <c r="G4264" s="137" t="s">
        <v>28</v>
      </c>
      <c r="H4264" s="137" t="s">
        <v>368</v>
      </c>
      <c r="I4264" s="137">
        <v>513278655</v>
      </c>
      <c r="J4264" s="137" t="s">
        <v>192</v>
      </c>
      <c r="K4264" s="21">
        <v>46162.510833333334</v>
      </c>
      <c r="L4264" s="21">
        <v>46162.51190972222</v>
      </c>
      <c r="M4264" s="137" t="s">
        <v>362</v>
      </c>
      <c r="N4264" s="137" t="s">
        <v>363</v>
      </c>
      <c r="O4264" s="137" t="s">
        <v>37</v>
      </c>
      <c r="P4264" s="137">
        <v>0</v>
      </c>
      <c r="Q4264" s="137" t="s">
        <v>191</v>
      </c>
      <c r="R4264" s="137" t="s">
        <v>342</v>
      </c>
    </row>
    <row r="4265" spans="1:18" s="137" customFormat="1">
      <c r="A4265" s="137" t="s">
        <v>186</v>
      </c>
      <c r="B4265" s="137" t="s">
        <v>10</v>
      </c>
      <c r="C4265" s="137" t="s">
        <v>186</v>
      </c>
      <c r="D4265" s="137" t="s">
        <v>202</v>
      </c>
      <c r="E4265" s="137">
        <v>33277</v>
      </c>
      <c r="F4265" s="137" t="s">
        <v>5</v>
      </c>
      <c r="G4265" s="137" t="s">
        <v>28</v>
      </c>
      <c r="H4265" s="137" t="s">
        <v>368</v>
      </c>
      <c r="I4265" s="137">
        <v>513278655</v>
      </c>
      <c r="J4265" s="137" t="s">
        <v>192</v>
      </c>
      <c r="K4265" s="21">
        <v>46162.510833333334</v>
      </c>
      <c r="L4265" s="21">
        <v>46162.51190972222</v>
      </c>
      <c r="M4265" s="137" t="s">
        <v>364</v>
      </c>
      <c r="N4265" s="137" t="s">
        <v>365</v>
      </c>
      <c r="O4265" s="137" t="s">
        <v>35</v>
      </c>
      <c r="P4265" s="137">
        <v>0</v>
      </c>
      <c r="Q4265" s="137" t="s">
        <v>191</v>
      </c>
      <c r="R4265" s="137" t="s">
        <v>342</v>
      </c>
    </row>
    <row r="4266" spans="1:18" s="137" customFormat="1">
      <c r="A4266" s="137" t="s">
        <v>186</v>
      </c>
      <c r="B4266" s="137" t="s">
        <v>10</v>
      </c>
      <c r="C4266" s="137" t="s">
        <v>186</v>
      </c>
      <c r="D4266" s="137" t="s">
        <v>202</v>
      </c>
      <c r="E4266" s="137">
        <v>33277</v>
      </c>
      <c r="F4266" s="137" t="s">
        <v>5</v>
      </c>
      <c r="G4266" s="137" t="s">
        <v>28</v>
      </c>
      <c r="H4266" s="137" t="s">
        <v>368</v>
      </c>
      <c r="I4266" s="137">
        <v>513278655</v>
      </c>
      <c r="J4266" s="137" t="s">
        <v>192</v>
      </c>
      <c r="K4266" s="21">
        <v>46162.510833333334</v>
      </c>
      <c r="L4266" s="21">
        <v>46162.51190972222</v>
      </c>
      <c r="M4266" s="137" t="s">
        <v>364</v>
      </c>
      <c r="N4266" s="137" t="s">
        <v>366</v>
      </c>
      <c r="O4266" s="137" t="s">
        <v>35</v>
      </c>
      <c r="P4266" s="137">
        <v>0</v>
      </c>
      <c r="Q4266" s="137" t="s">
        <v>191</v>
      </c>
      <c r="R4266" s="137" t="s">
        <v>342</v>
      </c>
    </row>
    <row r="4267" spans="1:18" s="137" customFormat="1">
      <c r="A4267" s="137" t="s">
        <v>186</v>
      </c>
      <c r="B4267" s="137" t="s">
        <v>10</v>
      </c>
      <c r="C4267" s="137" t="s">
        <v>186</v>
      </c>
      <c r="D4267" s="137" t="s">
        <v>202</v>
      </c>
      <c r="E4267" s="137">
        <v>33277</v>
      </c>
      <c r="F4267" s="137" t="s">
        <v>5</v>
      </c>
      <c r="G4267" s="137" t="s">
        <v>28</v>
      </c>
      <c r="H4267" s="137" t="s">
        <v>368</v>
      </c>
      <c r="I4267" s="137">
        <v>513278655</v>
      </c>
      <c r="J4267" s="137" t="s">
        <v>192</v>
      </c>
      <c r="K4267" s="21">
        <v>46162.510833333334</v>
      </c>
      <c r="L4267" s="21">
        <v>46162.51190972222</v>
      </c>
      <c r="M4267" s="137" t="s">
        <v>364</v>
      </c>
      <c r="N4267" s="137" t="s">
        <v>367</v>
      </c>
      <c r="O4267" s="137" t="s">
        <v>41</v>
      </c>
      <c r="P4267" s="137">
        <v>0</v>
      </c>
      <c r="Q4267" s="137" t="s">
        <v>191</v>
      </c>
      <c r="R4267" s="137" t="s">
        <v>342</v>
      </c>
    </row>
    <row r="4268" spans="1:18" s="137" customFormat="1">
      <c r="A4268" s="137" t="s">
        <v>186</v>
      </c>
      <c r="B4268" s="137" t="s">
        <v>10</v>
      </c>
      <c r="C4268" s="137" t="s">
        <v>186</v>
      </c>
      <c r="D4268" s="137" t="s">
        <v>303</v>
      </c>
      <c r="E4268" s="137">
        <v>33270</v>
      </c>
      <c r="F4268" s="137" t="s">
        <v>5</v>
      </c>
      <c r="G4268" s="137" t="s">
        <v>28</v>
      </c>
      <c r="H4268" s="137" t="s">
        <v>368</v>
      </c>
      <c r="I4268" s="137">
        <v>513279704</v>
      </c>
      <c r="J4268" s="137" t="s">
        <v>192</v>
      </c>
      <c r="K4268" s="21">
        <v>46159.515625</v>
      </c>
      <c r="L4268" s="21">
        <v>46162.516701388886</v>
      </c>
      <c r="M4268" s="137" t="s">
        <v>287</v>
      </c>
      <c r="N4268" s="137" t="s">
        <v>287</v>
      </c>
      <c r="O4268" s="137" t="s">
        <v>35</v>
      </c>
      <c r="P4268" s="137">
        <v>0</v>
      </c>
      <c r="Q4268" s="137" t="s">
        <v>191</v>
      </c>
      <c r="R4268" s="137" t="s">
        <v>342</v>
      </c>
    </row>
    <row r="4269" spans="1:18" s="137" customFormat="1">
      <c r="A4269" s="137" t="s">
        <v>186</v>
      </c>
      <c r="B4269" s="137" t="s">
        <v>10</v>
      </c>
      <c r="C4269" s="137" t="s">
        <v>186</v>
      </c>
      <c r="D4269" s="137" t="s">
        <v>303</v>
      </c>
      <c r="E4269" s="137">
        <v>33270</v>
      </c>
      <c r="F4269" s="137" t="s">
        <v>5</v>
      </c>
      <c r="G4269" s="137" t="s">
        <v>28</v>
      </c>
      <c r="H4269" s="137" t="s">
        <v>368</v>
      </c>
      <c r="I4269" s="137">
        <v>513279704</v>
      </c>
      <c r="J4269" s="137" t="s">
        <v>192</v>
      </c>
      <c r="K4269" s="21">
        <v>46159.515625</v>
      </c>
      <c r="L4269" s="21">
        <v>46162.516701388886</v>
      </c>
      <c r="M4269" s="137" t="s">
        <v>343</v>
      </c>
      <c r="N4269" s="137" t="s">
        <v>288</v>
      </c>
      <c r="O4269" s="137" t="s">
        <v>39</v>
      </c>
      <c r="P4269" s="137">
        <v>0</v>
      </c>
      <c r="Q4269" s="137" t="s">
        <v>191</v>
      </c>
      <c r="R4269" s="137" t="s">
        <v>342</v>
      </c>
    </row>
    <row r="4270" spans="1:18" s="137" customFormat="1">
      <c r="A4270" s="137" t="s">
        <v>186</v>
      </c>
      <c r="B4270" s="137" t="s">
        <v>10</v>
      </c>
      <c r="C4270" s="137" t="s">
        <v>186</v>
      </c>
      <c r="D4270" s="137" t="s">
        <v>303</v>
      </c>
      <c r="E4270" s="137">
        <v>33270</v>
      </c>
      <c r="F4270" s="137" t="s">
        <v>5</v>
      </c>
      <c r="G4270" s="137" t="s">
        <v>28</v>
      </c>
      <c r="H4270" s="137" t="s">
        <v>368</v>
      </c>
      <c r="I4270" s="137">
        <v>513279704</v>
      </c>
      <c r="J4270" s="137" t="s">
        <v>192</v>
      </c>
      <c r="K4270" s="21">
        <v>46159.515625</v>
      </c>
      <c r="L4270" s="21">
        <v>46162.516701388886</v>
      </c>
      <c r="M4270" s="137" t="s">
        <v>343</v>
      </c>
      <c r="N4270" s="137" t="s">
        <v>193</v>
      </c>
      <c r="O4270" s="137" t="s">
        <v>35</v>
      </c>
      <c r="P4270" s="137">
        <v>0</v>
      </c>
      <c r="Q4270" s="137" t="s">
        <v>191</v>
      </c>
      <c r="R4270" s="137" t="s">
        <v>342</v>
      </c>
    </row>
    <row r="4271" spans="1:18" s="137" customFormat="1">
      <c r="A4271" s="137" t="s">
        <v>186</v>
      </c>
      <c r="B4271" s="137" t="s">
        <v>10</v>
      </c>
      <c r="C4271" s="137" t="s">
        <v>186</v>
      </c>
      <c r="D4271" s="137" t="s">
        <v>303</v>
      </c>
      <c r="E4271" s="137">
        <v>33270</v>
      </c>
      <c r="F4271" s="137" t="s">
        <v>5</v>
      </c>
      <c r="G4271" s="137" t="s">
        <v>28</v>
      </c>
      <c r="H4271" s="137" t="s">
        <v>368</v>
      </c>
      <c r="I4271" s="137">
        <v>513279704</v>
      </c>
      <c r="J4271" s="137" t="s">
        <v>192</v>
      </c>
      <c r="K4271" s="21">
        <v>46159.515625</v>
      </c>
      <c r="L4271" s="21">
        <v>46162.516701388886</v>
      </c>
      <c r="M4271" s="137" t="s">
        <v>344</v>
      </c>
      <c r="N4271" s="137" t="s">
        <v>345</v>
      </c>
      <c r="O4271" s="137" t="s">
        <v>39</v>
      </c>
      <c r="P4271" s="137">
        <v>0</v>
      </c>
      <c r="Q4271" s="137" t="s">
        <v>191</v>
      </c>
      <c r="R4271" s="137" t="s">
        <v>342</v>
      </c>
    </row>
    <row r="4272" spans="1:18" s="137" customFormat="1">
      <c r="A4272" s="137" t="s">
        <v>186</v>
      </c>
      <c r="B4272" s="137" t="s">
        <v>10</v>
      </c>
      <c r="C4272" s="137" t="s">
        <v>186</v>
      </c>
      <c r="D4272" s="137" t="s">
        <v>303</v>
      </c>
      <c r="E4272" s="137">
        <v>33270</v>
      </c>
      <c r="F4272" s="137" t="s">
        <v>5</v>
      </c>
      <c r="G4272" s="137" t="s">
        <v>28</v>
      </c>
      <c r="H4272" s="137" t="s">
        <v>368</v>
      </c>
      <c r="I4272" s="137">
        <v>513279704</v>
      </c>
      <c r="J4272" s="137" t="s">
        <v>192</v>
      </c>
      <c r="K4272" s="21">
        <v>46159.515625</v>
      </c>
      <c r="L4272" s="21">
        <v>46162.516701388886</v>
      </c>
      <c r="M4272" s="137" t="s">
        <v>344</v>
      </c>
      <c r="N4272" s="137" t="s">
        <v>346</v>
      </c>
      <c r="O4272" s="137" t="s">
        <v>39</v>
      </c>
      <c r="P4272" s="137">
        <v>0</v>
      </c>
      <c r="Q4272" s="137" t="s">
        <v>191</v>
      </c>
      <c r="R4272" s="137" t="s">
        <v>342</v>
      </c>
    </row>
    <row r="4273" spans="1:18" s="137" customFormat="1">
      <c r="A4273" s="137" t="s">
        <v>186</v>
      </c>
      <c r="B4273" s="137" t="s">
        <v>10</v>
      </c>
      <c r="C4273" s="137" t="s">
        <v>186</v>
      </c>
      <c r="D4273" s="137" t="s">
        <v>303</v>
      </c>
      <c r="E4273" s="137">
        <v>33270</v>
      </c>
      <c r="F4273" s="137" t="s">
        <v>5</v>
      </c>
      <c r="G4273" s="137" t="s">
        <v>28</v>
      </c>
      <c r="H4273" s="137" t="s">
        <v>368</v>
      </c>
      <c r="I4273" s="137">
        <v>513279704</v>
      </c>
      <c r="J4273" s="137" t="s">
        <v>192</v>
      </c>
      <c r="K4273" s="21">
        <v>46159.515625</v>
      </c>
      <c r="L4273" s="21">
        <v>46162.516701388886</v>
      </c>
      <c r="M4273" s="137" t="s">
        <v>347</v>
      </c>
      <c r="N4273" s="137" t="s">
        <v>348</v>
      </c>
      <c r="O4273" s="137" t="s">
        <v>41</v>
      </c>
      <c r="P4273" s="137">
        <v>0</v>
      </c>
      <c r="Q4273" s="137" t="s">
        <v>191</v>
      </c>
      <c r="R4273" s="137" t="s">
        <v>342</v>
      </c>
    </row>
    <row r="4274" spans="1:18" s="137" customFormat="1">
      <c r="A4274" s="137" t="s">
        <v>186</v>
      </c>
      <c r="B4274" s="137" t="s">
        <v>10</v>
      </c>
      <c r="C4274" s="137" t="s">
        <v>186</v>
      </c>
      <c r="D4274" s="137" t="s">
        <v>303</v>
      </c>
      <c r="E4274" s="137">
        <v>33270</v>
      </c>
      <c r="F4274" s="137" t="s">
        <v>5</v>
      </c>
      <c r="G4274" s="137" t="s">
        <v>28</v>
      </c>
      <c r="H4274" s="137" t="s">
        <v>368</v>
      </c>
      <c r="I4274" s="137">
        <v>513279704</v>
      </c>
      <c r="J4274" s="137" t="s">
        <v>192</v>
      </c>
      <c r="K4274" s="21">
        <v>46159.515625</v>
      </c>
      <c r="L4274" s="21">
        <v>46162.516701388886</v>
      </c>
      <c r="M4274" s="137" t="s">
        <v>347</v>
      </c>
      <c r="N4274" s="137" t="s">
        <v>349</v>
      </c>
      <c r="O4274" s="137" t="s">
        <v>39</v>
      </c>
      <c r="P4274" s="137">
        <v>0</v>
      </c>
      <c r="Q4274" s="137" t="s">
        <v>191</v>
      </c>
      <c r="R4274" s="137" t="s">
        <v>342</v>
      </c>
    </row>
    <row r="4275" spans="1:18" s="137" customFormat="1">
      <c r="A4275" s="137" t="s">
        <v>186</v>
      </c>
      <c r="B4275" s="137" t="s">
        <v>10</v>
      </c>
      <c r="C4275" s="137" t="s">
        <v>186</v>
      </c>
      <c r="D4275" s="137" t="s">
        <v>303</v>
      </c>
      <c r="E4275" s="137">
        <v>33270</v>
      </c>
      <c r="F4275" s="137" t="s">
        <v>5</v>
      </c>
      <c r="G4275" s="137" t="s">
        <v>28</v>
      </c>
      <c r="H4275" s="137" t="s">
        <v>368</v>
      </c>
      <c r="I4275" s="137">
        <v>513279704</v>
      </c>
      <c r="J4275" s="137" t="s">
        <v>192</v>
      </c>
      <c r="K4275" s="21">
        <v>46159.515625</v>
      </c>
      <c r="L4275" s="21">
        <v>46162.516701388886</v>
      </c>
      <c r="M4275" s="137" t="s">
        <v>347</v>
      </c>
      <c r="N4275" s="137" t="s">
        <v>329</v>
      </c>
      <c r="O4275" s="137" t="s">
        <v>35</v>
      </c>
      <c r="P4275" s="137">
        <v>0</v>
      </c>
      <c r="Q4275" s="137" t="s">
        <v>191</v>
      </c>
      <c r="R4275" s="137" t="s">
        <v>342</v>
      </c>
    </row>
    <row r="4276" spans="1:18" s="137" customFormat="1">
      <c r="A4276" s="137" t="s">
        <v>186</v>
      </c>
      <c r="B4276" s="137" t="s">
        <v>10</v>
      </c>
      <c r="C4276" s="137" t="s">
        <v>186</v>
      </c>
      <c r="D4276" s="137" t="s">
        <v>303</v>
      </c>
      <c r="E4276" s="137">
        <v>33270</v>
      </c>
      <c r="F4276" s="137" t="s">
        <v>5</v>
      </c>
      <c r="G4276" s="137" t="s">
        <v>28</v>
      </c>
      <c r="H4276" s="137" t="s">
        <v>368</v>
      </c>
      <c r="I4276" s="137">
        <v>513279704</v>
      </c>
      <c r="J4276" s="137" t="s">
        <v>192</v>
      </c>
      <c r="K4276" s="21">
        <v>46159.515625</v>
      </c>
      <c r="L4276" s="21">
        <v>46162.516701388886</v>
      </c>
      <c r="M4276" s="137" t="s">
        <v>347</v>
      </c>
      <c r="N4276" s="137" t="s">
        <v>194</v>
      </c>
      <c r="O4276" s="137" t="s">
        <v>41</v>
      </c>
      <c r="P4276" s="137">
        <v>0</v>
      </c>
      <c r="Q4276" s="137" t="s">
        <v>191</v>
      </c>
      <c r="R4276" s="137" t="s">
        <v>342</v>
      </c>
    </row>
    <row r="4277" spans="1:18" s="137" customFormat="1">
      <c r="A4277" s="137" t="s">
        <v>186</v>
      </c>
      <c r="B4277" s="137" t="s">
        <v>10</v>
      </c>
      <c r="C4277" s="137" t="s">
        <v>186</v>
      </c>
      <c r="D4277" s="137" t="s">
        <v>303</v>
      </c>
      <c r="E4277" s="137">
        <v>33270</v>
      </c>
      <c r="F4277" s="137" t="s">
        <v>5</v>
      </c>
      <c r="G4277" s="137" t="s">
        <v>28</v>
      </c>
      <c r="H4277" s="137" t="s">
        <v>368</v>
      </c>
      <c r="I4277" s="137">
        <v>513279704</v>
      </c>
      <c r="J4277" s="137" t="s">
        <v>192</v>
      </c>
      <c r="K4277" s="21">
        <v>46159.515625</v>
      </c>
      <c r="L4277" s="21">
        <v>46162.516701388886</v>
      </c>
      <c r="M4277" s="137" t="s">
        <v>347</v>
      </c>
      <c r="N4277" s="137" t="s">
        <v>350</v>
      </c>
      <c r="O4277" s="137" t="s">
        <v>39</v>
      </c>
      <c r="P4277" s="137">
        <v>0</v>
      </c>
      <c r="Q4277" s="137" t="s">
        <v>191</v>
      </c>
      <c r="R4277" s="137" t="s">
        <v>342</v>
      </c>
    </row>
    <row r="4278" spans="1:18" s="137" customFormat="1">
      <c r="A4278" s="137" t="s">
        <v>186</v>
      </c>
      <c r="B4278" s="137" t="s">
        <v>10</v>
      </c>
      <c r="C4278" s="137" t="s">
        <v>186</v>
      </c>
      <c r="D4278" s="137" t="s">
        <v>303</v>
      </c>
      <c r="E4278" s="137">
        <v>33270</v>
      </c>
      <c r="F4278" s="137" t="s">
        <v>5</v>
      </c>
      <c r="G4278" s="137" t="s">
        <v>28</v>
      </c>
      <c r="H4278" s="137" t="s">
        <v>368</v>
      </c>
      <c r="I4278" s="137">
        <v>513279704</v>
      </c>
      <c r="J4278" s="137" t="s">
        <v>192</v>
      </c>
      <c r="K4278" s="21">
        <v>46159.515625</v>
      </c>
      <c r="L4278" s="21">
        <v>46162.516701388886</v>
      </c>
      <c r="M4278" s="137" t="s">
        <v>347</v>
      </c>
      <c r="N4278" s="137" t="s">
        <v>195</v>
      </c>
      <c r="O4278" s="137" t="s">
        <v>41</v>
      </c>
      <c r="P4278" s="137">
        <v>0</v>
      </c>
      <c r="Q4278" s="137" t="s">
        <v>191</v>
      </c>
      <c r="R4278" s="137" t="s">
        <v>342</v>
      </c>
    </row>
    <row r="4279" spans="1:18" s="137" customFormat="1">
      <c r="A4279" s="137" t="s">
        <v>186</v>
      </c>
      <c r="B4279" s="137" t="s">
        <v>10</v>
      </c>
      <c r="C4279" s="137" t="s">
        <v>186</v>
      </c>
      <c r="D4279" s="137" t="s">
        <v>303</v>
      </c>
      <c r="E4279" s="137">
        <v>33270</v>
      </c>
      <c r="F4279" s="137" t="s">
        <v>5</v>
      </c>
      <c r="G4279" s="137" t="s">
        <v>28</v>
      </c>
      <c r="H4279" s="137" t="s">
        <v>368</v>
      </c>
      <c r="I4279" s="137">
        <v>513279704</v>
      </c>
      <c r="J4279" s="137" t="s">
        <v>192</v>
      </c>
      <c r="K4279" s="21">
        <v>46159.515625</v>
      </c>
      <c r="L4279" s="21">
        <v>46162.516701388886</v>
      </c>
      <c r="M4279" s="137" t="s">
        <v>347</v>
      </c>
      <c r="N4279" s="137" t="s">
        <v>351</v>
      </c>
      <c r="O4279" s="137" t="s">
        <v>35</v>
      </c>
      <c r="P4279" s="137">
        <v>0</v>
      </c>
      <c r="Q4279" s="137" t="s">
        <v>191</v>
      </c>
      <c r="R4279" s="137" t="s">
        <v>342</v>
      </c>
    </row>
    <row r="4280" spans="1:18" s="137" customFormat="1">
      <c r="A4280" s="137" t="s">
        <v>186</v>
      </c>
      <c r="B4280" s="137" t="s">
        <v>10</v>
      </c>
      <c r="C4280" s="137" t="s">
        <v>186</v>
      </c>
      <c r="D4280" s="137" t="s">
        <v>303</v>
      </c>
      <c r="E4280" s="137">
        <v>33270</v>
      </c>
      <c r="F4280" s="137" t="s">
        <v>5</v>
      </c>
      <c r="G4280" s="137" t="s">
        <v>28</v>
      </c>
      <c r="H4280" s="137" t="s">
        <v>368</v>
      </c>
      <c r="I4280" s="137">
        <v>513279704</v>
      </c>
      <c r="J4280" s="137" t="s">
        <v>192</v>
      </c>
      <c r="K4280" s="21">
        <v>46159.515625</v>
      </c>
      <c r="L4280" s="21">
        <v>46162.516701388886</v>
      </c>
      <c r="M4280" s="137" t="s">
        <v>347</v>
      </c>
      <c r="N4280" s="137" t="s">
        <v>196</v>
      </c>
      <c r="O4280" s="137" t="s">
        <v>41</v>
      </c>
      <c r="P4280" s="137">
        <v>0</v>
      </c>
      <c r="Q4280" s="137" t="s">
        <v>191</v>
      </c>
      <c r="R4280" s="137" t="s">
        <v>342</v>
      </c>
    </row>
    <row r="4281" spans="1:18" s="137" customFormat="1">
      <c r="A4281" s="137" t="s">
        <v>186</v>
      </c>
      <c r="B4281" s="137" t="s">
        <v>10</v>
      </c>
      <c r="C4281" s="137" t="s">
        <v>186</v>
      </c>
      <c r="D4281" s="137" t="s">
        <v>303</v>
      </c>
      <c r="E4281" s="137">
        <v>33270</v>
      </c>
      <c r="F4281" s="137" t="s">
        <v>5</v>
      </c>
      <c r="G4281" s="137" t="s">
        <v>28</v>
      </c>
      <c r="H4281" s="137" t="s">
        <v>368</v>
      </c>
      <c r="I4281" s="137">
        <v>513279704</v>
      </c>
      <c r="J4281" s="137" t="s">
        <v>192</v>
      </c>
      <c r="K4281" s="21">
        <v>46159.515625</v>
      </c>
      <c r="L4281" s="21">
        <v>46162.516701388886</v>
      </c>
      <c r="M4281" s="137" t="s">
        <v>352</v>
      </c>
      <c r="N4281" s="137" t="s">
        <v>352</v>
      </c>
      <c r="O4281" s="137" t="s">
        <v>35</v>
      </c>
      <c r="P4281" s="137">
        <v>0</v>
      </c>
      <c r="Q4281" s="137" t="s">
        <v>191</v>
      </c>
      <c r="R4281" s="137" t="s">
        <v>342</v>
      </c>
    </row>
    <row r="4282" spans="1:18" s="137" customFormat="1">
      <c r="A4282" s="137" t="s">
        <v>186</v>
      </c>
      <c r="B4282" s="137" t="s">
        <v>10</v>
      </c>
      <c r="C4282" s="137" t="s">
        <v>186</v>
      </c>
      <c r="D4282" s="137" t="s">
        <v>303</v>
      </c>
      <c r="E4282" s="137">
        <v>33270</v>
      </c>
      <c r="F4282" s="137" t="s">
        <v>5</v>
      </c>
      <c r="G4282" s="137" t="s">
        <v>28</v>
      </c>
      <c r="H4282" s="137" t="s">
        <v>368</v>
      </c>
      <c r="I4282" s="137">
        <v>513279704</v>
      </c>
      <c r="J4282" s="137" t="s">
        <v>192</v>
      </c>
      <c r="K4282" s="21">
        <v>46159.515625</v>
      </c>
      <c r="L4282" s="21">
        <v>46162.516701388886</v>
      </c>
      <c r="M4282" s="137" t="s">
        <v>353</v>
      </c>
      <c r="N4282" s="137" t="s">
        <v>197</v>
      </c>
      <c r="O4282" s="137" t="s">
        <v>41</v>
      </c>
      <c r="P4282" s="137">
        <v>0</v>
      </c>
      <c r="Q4282" s="137" t="s">
        <v>191</v>
      </c>
      <c r="R4282" s="137" t="s">
        <v>342</v>
      </c>
    </row>
    <row r="4283" spans="1:18" s="137" customFormat="1">
      <c r="A4283" s="137" t="s">
        <v>186</v>
      </c>
      <c r="B4283" s="137" t="s">
        <v>10</v>
      </c>
      <c r="C4283" s="137" t="s">
        <v>186</v>
      </c>
      <c r="D4283" s="137" t="s">
        <v>303</v>
      </c>
      <c r="E4283" s="137">
        <v>33270</v>
      </c>
      <c r="F4283" s="137" t="s">
        <v>5</v>
      </c>
      <c r="G4283" s="137" t="s">
        <v>28</v>
      </c>
      <c r="H4283" s="137" t="s">
        <v>368</v>
      </c>
      <c r="I4283" s="137">
        <v>513279704</v>
      </c>
      <c r="J4283" s="137" t="s">
        <v>192</v>
      </c>
      <c r="K4283" s="21">
        <v>46159.515625</v>
      </c>
      <c r="L4283" s="21">
        <v>46162.516701388886</v>
      </c>
      <c r="M4283" s="137" t="s">
        <v>353</v>
      </c>
      <c r="N4283" s="137" t="s">
        <v>330</v>
      </c>
      <c r="O4283" s="137" t="s">
        <v>41</v>
      </c>
      <c r="P4283" s="137">
        <v>0</v>
      </c>
      <c r="Q4283" s="137" t="s">
        <v>191</v>
      </c>
      <c r="R4283" s="137" t="s">
        <v>342</v>
      </c>
    </row>
    <row r="4284" spans="1:18" s="137" customFormat="1">
      <c r="A4284" s="137" t="s">
        <v>186</v>
      </c>
      <c r="B4284" s="137" t="s">
        <v>10</v>
      </c>
      <c r="C4284" s="137" t="s">
        <v>186</v>
      </c>
      <c r="D4284" s="137" t="s">
        <v>303</v>
      </c>
      <c r="E4284" s="137">
        <v>33270</v>
      </c>
      <c r="F4284" s="137" t="s">
        <v>5</v>
      </c>
      <c r="G4284" s="137" t="s">
        <v>28</v>
      </c>
      <c r="H4284" s="137" t="s">
        <v>368</v>
      </c>
      <c r="I4284" s="137">
        <v>513279704</v>
      </c>
      <c r="J4284" s="137" t="s">
        <v>192</v>
      </c>
      <c r="K4284" s="21">
        <v>46159.515625</v>
      </c>
      <c r="L4284" s="21">
        <v>46162.516701388886</v>
      </c>
      <c r="M4284" s="137" t="s">
        <v>353</v>
      </c>
      <c r="N4284" s="137" t="s">
        <v>354</v>
      </c>
      <c r="O4284" s="137" t="s">
        <v>39</v>
      </c>
      <c r="P4284" s="137">
        <v>0</v>
      </c>
      <c r="Q4284" s="137" t="s">
        <v>191</v>
      </c>
      <c r="R4284" s="137" t="s">
        <v>342</v>
      </c>
    </row>
    <row r="4285" spans="1:18" s="137" customFormat="1">
      <c r="A4285" s="137" t="s">
        <v>186</v>
      </c>
      <c r="B4285" s="137" t="s">
        <v>10</v>
      </c>
      <c r="C4285" s="137" t="s">
        <v>186</v>
      </c>
      <c r="D4285" s="137" t="s">
        <v>303</v>
      </c>
      <c r="E4285" s="137">
        <v>33270</v>
      </c>
      <c r="F4285" s="137" t="s">
        <v>5</v>
      </c>
      <c r="G4285" s="137" t="s">
        <v>28</v>
      </c>
      <c r="H4285" s="137" t="s">
        <v>368</v>
      </c>
      <c r="I4285" s="137">
        <v>513279704</v>
      </c>
      <c r="J4285" s="137" t="s">
        <v>192</v>
      </c>
      <c r="K4285" s="21">
        <v>46159.515625</v>
      </c>
      <c r="L4285" s="21">
        <v>46162.516701388886</v>
      </c>
      <c r="M4285" s="137" t="s">
        <v>353</v>
      </c>
      <c r="N4285" s="137" t="s">
        <v>355</v>
      </c>
      <c r="O4285" s="137" t="s">
        <v>35</v>
      </c>
      <c r="P4285" s="137">
        <v>0</v>
      </c>
      <c r="Q4285" s="137" t="s">
        <v>191</v>
      </c>
      <c r="R4285" s="137" t="s">
        <v>342</v>
      </c>
    </row>
    <row r="4286" spans="1:18" s="137" customFormat="1">
      <c r="A4286" s="137" t="s">
        <v>186</v>
      </c>
      <c r="B4286" s="137" t="s">
        <v>10</v>
      </c>
      <c r="C4286" s="137" t="s">
        <v>186</v>
      </c>
      <c r="D4286" s="137" t="s">
        <v>303</v>
      </c>
      <c r="E4286" s="137">
        <v>33270</v>
      </c>
      <c r="F4286" s="137" t="s">
        <v>5</v>
      </c>
      <c r="G4286" s="137" t="s">
        <v>28</v>
      </c>
      <c r="H4286" s="137" t="s">
        <v>368</v>
      </c>
      <c r="I4286" s="137">
        <v>513279704</v>
      </c>
      <c r="J4286" s="137" t="s">
        <v>192</v>
      </c>
      <c r="K4286" s="21">
        <v>46159.515625</v>
      </c>
      <c r="L4286" s="21">
        <v>46162.516701388886</v>
      </c>
      <c r="M4286" s="137" t="s">
        <v>353</v>
      </c>
      <c r="N4286" s="137" t="s">
        <v>356</v>
      </c>
      <c r="O4286" s="137" t="s">
        <v>39</v>
      </c>
      <c r="P4286" s="137">
        <v>0</v>
      </c>
      <c r="Q4286" s="137" t="s">
        <v>191</v>
      </c>
      <c r="R4286" s="137" t="s">
        <v>342</v>
      </c>
    </row>
    <row r="4287" spans="1:18" s="137" customFormat="1">
      <c r="A4287" s="137" t="s">
        <v>186</v>
      </c>
      <c r="B4287" s="137" t="s">
        <v>10</v>
      </c>
      <c r="C4287" s="137" t="s">
        <v>186</v>
      </c>
      <c r="D4287" s="137" t="s">
        <v>303</v>
      </c>
      <c r="E4287" s="137">
        <v>33270</v>
      </c>
      <c r="F4287" s="137" t="s">
        <v>5</v>
      </c>
      <c r="G4287" s="137" t="s">
        <v>28</v>
      </c>
      <c r="H4287" s="137" t="s">
        <v>368</v>
      </c>
      <c r="I4287" s="137">
        <v>513279704</v>
      </c>
      <c r="J4287" s="137" t="s">
        <v>192</v>
      </c>
      <c r="K4287" s="21">
        <v>46159.515625</v>
      </c>
      <c r="L4287" s="21">
        <v>46162.516701388886</v>
      </c>
      <c r="M4287" s="137" t="s">
        <v>353</v>
      </c>
      <c r="N4287" s="137" t="s">
        <v>357</v>
      </c>
      <c r="O4287" s="137" t="s">
        <v>39</v>
      </c>
      <c r="P4287" s="137">
        <v>0</v>
      </c>
      <c r="Q4287" s="137" t="s">
        <v>191</v>
      </c>
      <c r="R4287" s="137" t="s">
        <v>342</v>
      </c>
    </row>
    <row r="4288" spans="1:18" s="137" customFormat="1">
      <c r="A4288" s="137" t="s">
        <v>186</v>
      </c>
      <c r="B4288" s="137" t="s">
        <v>10</v>
      </c>
      <c r="C4288" s="137" t="s">
        <v>186</v>
      </c>
      <c r="D4288" s="137" t="s">
        <v>303</v>
      </c>
      <c r="E4288" s="137">
        <v>33270</v>
      </c>
      <c r="F4288" s="137" t="s">
        <v>5</v>
      </c>
      <c r="G4288" s="137" t="s">
        <v>28</v>
      </c>
      <c r="H4288" s="137" t="s">
        <v>368</v>
      </c>
      <c r="I4288" s="137">
        <v>513279704</v>
      </c>
      <c r="J4288" s="137" t="s">
        <v>192</v>
      </c>
      <c r="K4288" s="21">
        <v>46159.515625</v>
      </c>
      <c r="L4288" s="21">
        <v>46162.516701388886</v>
      </c>
      <c r="M4288" s="137" t="s">
        <v>358</v>
      </c>
      <c r="N4288" s="137" t="s">
        <v>359</v>
      </c>
      <c r="O4288" s="137" t="s">
        <v>39</v>
      </c>
      <c r="P4288" s="137">
        <v>0</v>
      </c>
      <c r="Q4288" s="137" t="s">
        <v>191</v>
      </c>
      <c r="R4288" s="137" t="s">
        <v>342</v>
      </c>
    </row>
    <row r="4289" spans="1:19" s="137" customFormat="1">
      <c r="A4289" s="137" t="s">
        <v>186</v>
      </c>
      <c r="B4289" s="137" t="s">
        <v>10</v>
      </c>
      <c r="C4289" s="137" t="s">
        <v>186</v>
      </c>
      <c r="D4289" s="137" t="s">
        <v>303</v>
      </c>
      <c r="E4289" s="137">
        <v>33270</v>
      </c>
      <c r="F4289" s="137" t="s">
        <v>5</v>
      </c>
      <c r="G4289" s="137" t="s">
        <v>28</v>
      </c>
      <c r="H4289" s="137" t="s">
        <v>368</v>
      </c>
      <c r="I4289" s="137">
        <v>513279704</v>
      </c>
      <c r="J4289" s="137" t="s">
        <v>192</v>
      </c>
      <c r="K4289" s="21">
        <v>46159.515625</v>
      </c>
      <c r="L4289" s="21">
        <v>46162.516701388886</v>
      </c>
      <c r="M4289" s="137" t="s">
        <v>358</v>
      </c>
      <c r="N4289" s="137" t="s">
        <v>360</v>
      </c>
      <c r="O4289" s="137" t="s">
        <v>35</v>
      </c>
      <c r="P4289" s="137">
        <v>0</v>
      </c>
      <c r="Q4289" s="137" t="s">
        <v>191</v>
      </c>
      <c r="R4289" s="137" t="s">
        <v>342</v>
      </c>
    </row>
    <row r="4290" spans="1:19" s="137" customFormat="1">
      <c r="A4290" s="137" t="s">
        <v>186</v>
      </c>
      <c r="B4290" s="137" t="s">
        <v>10</v>
      </c>
      <c r="C4290" s="137" t="s">
        <v>186</v>
      </c>
      <c r="D4290" s="137" t="s">
        <v>303</v>
      </c>
      <c r="E4290" s="137">
        <v>33270</v>
      </c>
      <c r="F4290" s="137" t="s">
        <v>5</v>
      </c>
      <c r="G4290" s="137" t="s">
        <v>28</v>
      </c>
      <c r="H4290" s="137" t="s">
        <v>368</v>
      </c>
      <c r="I4290" s="137">
        <v>513279704</v>
      </c>
      <c r="J4290" s="137" t="s">
        <v>192</v>
      </c>
      <c r="K4290" s="21">
        <v>46159.515625</v>
      </c>
      <c r="L4290" s="21">
        <v>46162.516701388886</v>
      </c>
      <c r="M4290" s="137" t="s">
        <v>358</v>
      </c>
      <c r="N4290" s="137" t="s">
        <v>361</v>
      </c>
      <c r="O4290" s="137" t="s">
        <v>41</v>
      </c>
      <c r="P4290" s="137">
        <v>0</v>
      </c>
      <c r="Q4290" s="137" t="s">
        <v>191</v>
      </c>
      <c r="R4290" s="137" t="s">
        <v>342</v>
      </c>
    </row>
    <row r="4291" spans="1:19" s="137" customFormat="1">
      <c r="A4291" s="137" t="s">
        <v>186</v>
      </c>
      <c r="B4291" s="137" t="s">
        <v>10</v>
      </c>
      <c r="C4291" s="137" t="s">
        <v>186</v>
      </c>
      <c r="D4291" s="137" t="s">
        <v>303</v>
      </c>
      <c r="E4291" s="137">
        <v>33270</v>
      </c>
      <c r="F4291" s="137" t="s">
        <v>5</v>
      </c>
      <c r="G4291" s="137" t="s">
        <v>28</v>
      </c>
      <c r="H4291" s="137" t="s">
        <v>368</v>
      </c>
      <c r="I4291" s="137">
        <v>513279704</v>
      </c>
      <c r="J4291" s="137" t="s">
        <v>192</v>
      </c>
      <c r="K4291" s="21">
        <v>46159.515625</v>
      </c>
      <c r="L4291" s="21">
        <v>46162.516701388886</v>
      </c>
      <c r="M4291" s="137" t="s">
        <v>362</v>
      </c>
      <c r="N4291" s="137" t="s">
        <v>363</v>
      </c>
      <c r="O4291" s="137" t="s">
        <v>37</v>
      </c>
      <c r="P4291" s="137">
        <v>0</v>
      </c>
      <c r="Q4291" s="137" t="s">
        <v>191</v>
      </c>
      <c r="R4291" s="137" t="s">
        <v>342</v>
      </c>
    </row>
    <row r="4292" spans="1:19" s="137" customFormat="1">
      <c r="A4292" s="137" t="s">
        <v>186</v>
      </c>
      <c r="B4292" s="137" t="s">
        <v>10</v>
      </c>
      <c r="C4292" s="137" t="s">
        <v>186</v>
      </c>
      <c r="D4292" s="137" t="s">
        <v>303</v>
      </c>
      <c r="E4292" s="137">
        <v>33270</v>
      </c>
      <c r="F4292" s="137" t="s">
        <v>5</v>
      </c>
      <c r="G4292" s="137" t="s">
        <v>28</v>
      </c>
      <c r="H4292" s="137" t="s">
        <v>368</v>
      </c>
      <c r="I4292" s="137">
        <v>513279704</v>
      </c>
      <c r="J4292" s="137" t="s">
        <v>192</v>
      </c>
      <c r="K4292" s="21">
        <v>46159.515625</v>
      </c>
      <c r="L4292" s="21">
        <v>46162.516701388886</v>
      </c>
      <c r="M4292" s="137" t="s">
        <v>364</v>
      </c>
      <c r="N4292" s="137" t="s">
        <v>365</v>
      </c>
      <c r="O4292" s="137" t="s">
        <v>35</v>
      </c>
      <c r="P4292" s="137">
        <v>0</v>
      </c>
      <c r="Q4292" s="137" t="s">
        <v>191</v>
      </c>
      <c r="R4292" s="137" t="s">
        <v>342</v>
      </c>
    </row>
    <row r="4293" spans="1:19" s="137" customFormat="1">
      <c r="A4293" s="137" t="s">
        <v>186</v>
      </c>
      <c r="B4293" s="137" t="s">
        <v>10</v>
      </c>
      <c r="C4293" s="137" t="s">
        <v>186</v>
      </c>
      <c r="D4293" s="137" t="s">
        <v>303</v>
      </c>
      <c r="E4293" s="137">
        <v>33270</v>
      </c>
      <c r="F4293" s="137" t="s">
        <v>5</v>
      </c>
      <c r="G4293" s="137" t="s">
        <v>28</v>
      </c>
      <c r="H4293" s="137" t="s">
        <v>368</v>
      </c>
      <c r="I4293" s="137">
        <v>513279704</v>
      </c>
      <c r="J4293" s="137" t="s">
        <v>192</v>
      </c>
      <c r="K4293" s="21">
        <v>46159.515625</v>
      </c>
      <c r="L4293" s="21">
        <v>46162.516701388886</v>
      </c>
      <c r="M4293" s="137" t="s">
        <v>364</v>
      </c>
      <c r="N4293" s="137" t="s">
        <v>366</v>
      </c>
      <c r="O4293" s="137" t="s">
        <v>35</v>
      </c>
      <c r="P4293" s="137">
        <v>0</v>
      </c>
      <c r="Q4293" s="137" t="s">
        <v>191</v>
      </c>
      <c r="R4293" s="137" t="s">
        <v>342</v>
      </c>
    </row>
    <row r="4294" spans="1:19" s="137" customFormat="1">
      <c r="A4294" s="137" t="s">
        <v>186</v>
      </c>
      <c r="B4294" s="137" t="s">
        <v>10</v>
      </c>
      <c r="C4294" s="137" t="s">
        <v>186</v>
      </c>
      <c r="D4294" s="137" t="s">
        <v>303</v>
      </c>
      <c r="E4294" s="137">
        <v>33270</v>
      </c>
      <c r="F4294" s="137" t="s">
        <v>5</v>
      </c>
      <c r="G4294" s="137" t="s">
        <v>28</v>
      </c>
      <c r="H4294" s="137" t="s">
        <v>368</v>
      </c>
      <c r="I4294" s="137">
        <v>513279704</v>
      </c>
      <c r="J4294" s="137" t="s">
        <v>192</v>
      </c>
      <c r="K4294" s="21">
        <v>46159.515625</v>
      </c>
      <c r="L4294" s="21">
        <v>46162.516701388886</v>
      </c>
      <c r="M4294" s="137" t="s">
        <v>364</v>
      </c>
      <c r="N4294" s="137" t="s">
        <v>367</v>
      </c>
      <c r="O4294" s="137" t="s">
        <v>41</v>
      </c>
      <c r="P4294" s="137">
        <v>0</v>
      </c>
      <c r="Q4294" s="137" t="s">
        <v>191</v>
      </c>
      <c r="R4294" s="137" t="s">
        <v>342</v>
      </c>
    </row>
    <row r="4295" spans="1:19" s="137" customFormat="1">
      <c r="A4295" s="137" t="s">
        <v>186</v>
      </c>
      <c r="B4295" s="137" t="s">
        <v>120</v>
      </c>
      <c r="C4295" s="137" t="s">
        <v>186</v>
      </c>
      <c r="D4295" s="137" t="s">
        <v>379</v>
      </c>
      <c r="E4295" s="137">
        <v>32764</v>
      </c>
      <c r="F4295" s="137" t="s">
        <v>5</v>
      </c>
      <c r="G4295" s="137" t="s">
        <v>28</v>
      </c>
      <c r="H4295" s="137" t="s">
        <v>368</v>
      </c>
      <c r="I4295" s="137">
        <v>513792469</v>
      </c>
      <c r="J4295" s="137" t="s">
        <v>180</v>
      </c>
      <c r="K4295" s="21">
        <v>46170.597268518519</v>
      </c>
      <c r="L4295" s="21">
        <v>46173.708611111113</v>
      </c>
      <c r="M4295" s="137" t="s">
        <v>287</v>
      </c>
      <c r="N4295" s="137" t="s">
        <v>287</v>
      </c>
      <c r="O4295" s="137" t="s">
        <v>35</v>
      </c>
      <c r="P4295" s="137">
        <v>0</v>
      </c>
      <c r="Q4295" s="137" t="s">
        <v>191</v>
      </c>
      <c r="R4295" s="137" t="s">
        <v>342</v>
      </c>
      <c r="S4295" s="137" t="s">
        <v>181</v>
      </c>
    </row>
    <row r="4296" spans="1:19" s="137" customFormat="1">
      <c r="A4296" s="137" t="s">
        <v>186</v>
      </c>
      <c r="B4296" s="137" t="s">
        <v>120</v>
      </c>
      <c r="C4296" s="137" t="s">
        <v>186</v>
      </c>
      <c r="D4296" s="137" t="s">
        <v>379</v>
      </c>
      <c r="E4296" s="137">
        <v>32764</v>
      </c>
      <c r="F4296" s="137" t="s">
        <v>5</v>
      </c>
      <c r="G4296" s="137" t="s">
        <v>28</v>
      </c>
      <c r="H4296" s="137" t="s">
        <v>368</v>
      </c>
      <c r="I4296" s="137">
        <v>513792469</v>
      </c>
      <c r="J4296" s="137" t="s">
        <v>180</v>
      </c>
      <c r="K4296" s="21">
        <v>46170.597268518519</v>
      </c>
      <c r="L4296" s="21">
        <v>46173.708611111113</v>
      </c>
      <c r="M4296" s="137" t="s">
        <v>343</v>
      </c>
      <c r="N4296" s="137" t="s">
        <v>288</v>
      </c>
      <c r="O4296" s="137" t="s">
        <v>39</v>
      </c>
      <c r="P4296" s="137">
        <v>0</v>
      </c>
      <c r="Q4296" s="137" t="s">
        <v>191</v>
      </c>
      <c r="R4296" s="137" t="s">
        <v>342</v>
      </c>
      <c r="S4296" s="137" t="s">
        <v>181</v>
      </c>
    </row>
    <row r="4297" spans="1:19" s="137" customFormat="1">
      <c r="A4297" s="137" t="s">
        <v>186</v>
      </c>
      <c r="B4297" s="137" t="s">
        <v>120</v>
      </c>
      <c r="C4297" s="137" t="s">
        <v>186</v>
      </c>
      <c r="D4297" s="137" t="s">
        <v>379</v>
      </c>
      <c r="E4297" s="137">
        <v>32764</v>
      </c>
      <c r="F4297" s="137" t="s">
        <v>5</v>
      </c>
      <c r="G4297" s="137" t="s">
        <v>28</v>
      </c>
      <c r="H4297" s="137" t="s">
        <v>368</v>
      </c>
      <c r="I4297" s="137">
        <v>513792469</v>
      </c>
      <c r="J4297" s="137" t="s">
        <v>180</v>
      </c>
      <c r="K4297" s="21">
        <v>46170.597268518519</v>
      </c>
      <c r="L4297" s="21">
        <v>46173.708611111113</v>
      </c>
      <c r="M4297" s="137" t="s">
        <v>343</v>
      </c>
      <c r="N4297" s="137" t="s">
        <v>193</v>
      </c>
      <c r="O4297" s="137" t="s">
        <v>35</v>
      </c>
      <c r="P4297" s="137">
        <v>0</v>
      </c>
      <c r="Q4297" s="137" t="s">
        <v>191</v>
      </c>
      <c r="R4297" s="137" t="s">
        <v>342</v>
      </c>
      <c r="S4297" s="137" t="s">
        <v>181</v>
      </c>
    </row>
    <row r="4298" spans="1:19" s="137" customFormat="1">
      <c r="A4298" s="137" t="s">
        <v>186</v>
      </c>
      <c r="B4298" s="137" t="s">
        <v>120</v>
      </c>
      <c r="C4298" s="137" t="s">
        <v>186</v>
      </c>
      <c r="D4298" s="137" t="s">
        <v>379</v>
      </c>
      <c r="E4298" s="137">
        <v>32764</v>
      </c>
      <c r="F4298" s="137" t="s">
        <v>5</v>
      </c>
      <c r="G4298" s="137" t="s">
        <v>28</v>
      </c>
      <c r="H4298" s="137" t="s">
        <v>368</v>
      </c>
      <c r="I4298" s="137">
        <v>513792469</v>
      </c>
      <c r="J4298" s="137" t="s">
        <v>180</v>
      </c>
      <c r="K4298" s="21">
        <v>46170.597268518519</v>
      </c>
      <c r="L4298" s="21">
        <v>46173.708611111113</v>
      </c>
      <c r="M4298" s="137" t="s">
        <v>344</v>
      </c>
      <c r="N4298" s="137" t="s">
        <v>345</v>
      </c>
      <c r="O4298" s="137" t="s">
        <v>39</v>
      </c>
      <c r="P4298" s="137">
        <v>0</v>
      </c>
      <c r="Q4298" s="137" t="s">
        <v>191</v>
      </c>
      <c r="R4298" s="137" t="s">
        <v>342</v>
      </c>
      <c r="S4298" s="137" t="s">
        <v>181</v>
      </c>
    </row>
    <row r="4299" spans="1:19" s="137" customFormat="1">
      <c r="A4299" s="137" t="s">
        <v>186</v>
      </c>
      <c r="B4299" s="137" t="s">
        <v>120</v>
      </c>
      <c r="C4299" s="137" t="s">
        <v>186</v>
      </c>
      <c r="D4299" s="137" t="s">
        <v>379</v>
      </c>
      <c r="E4299" s="137">
        <v>32764</v>
      </c>
      <c r="F4299" s="137" t="s">
        <v>5</v>
      </c>
      <c r="G4299" s="137" t="s">
        <v>28</v>
      </c>
      <c r="H4299" s="137" t="s">
        <v>368</v>
      </c>
      <c r="I4299" s="137">
        <v>513792469</v>
      </c>
      <c r="J4299" s="137" t="s">
        <v>180</v>
      </c>
      <c r="K4299" s="21">
        <v>46170.597268518519</v>
      </c>
      <c r="L4299" s="21">
        <v>46173.708611111113</v>
      </c>
      <c r="M4299" s="137" t="s">
        <v>344</v>
      </c>
      <c r="N4299" s="137" t="s">
        <v>346</v>
      </c>
      <c r="O4299" s="137" t="s">
        <v>39</v>
      </c>
      <c r="P4299" s="137">
        <v>0</v>
      </c>
      <c r="Q4299" s="137" t="s">
        <v>191</v>
      </c>
      <c r="R4299" s="137" t="s">
        <v>342</v>
      </c>
      <c r="S4299" s="137" t="s">
        <v>181</v>
      </c>
    </row>
    <row r="4300" spans="1:19" s="137" customFormat="1">
      <c r="A4300" s="137" t="s">
        <v>186</v>
      </c>
      <c r="B4300" s="137" t="s">
        <v>120</v>
      </c>
      <c r="C4300" s="137" t="s">
        <v>186</v>
      </c>
      <c r="D4300" s="137" t="s">
        <v>379</v>
      </c>
      <c r="E4300" s="137">
        <v>32764</v>
      </c>
      <c r="F4300" s="137" t="s">
        <v>5</v>
      </c>
      <c r="G4300" s="137" t="s">
        <v>28</v>
      </c>
      <c r="H4300" s="137" t="s">
        <v>368</v>
      </c>
      <c r="I4300" s="137">
        <v>513792469</v>
      </c>
      <c r="J4300" s="137" t="s">
        <v>180</v>
      </c>
      <c r="K4300" s="21">
        <v>46170.597268518519</v>
      </c>
      <c r="L4300" s="21">
        <v>46173.708611111113</v>
      </c>
      <c r="M4300" s="137" t="s">
        <v>347</v>
      </c>
      <c r="N4300" s="137" t="s">
        <v>348</v>
      </c>
      <c r="O4300" s="137" t="s">
        <v>41</v>
      </c>
      <c r="P4300" s="137">
        <v>0</v>
      </c>
      <c r="Q4300" s="137" t="s">
        <v>191</v>
      </c>
      <c r="R4300" s="137" t="s">
        <v>342</v>
      </c>
      <c r="S4300" s="137" t="s">
        <v>181</v>
      </c>
    </row>
    <row r="4301" spans="1:19" s="137" customFormat="1">
      <c r="A4301" s="137" t="s">
        <v>186</v>
      </c>
      <c r="B4301" s="137" t="s">
        <v>120</v>
      </c>
      <c r="C4301" s="137" t="s">
        <v>186</v>
      </c>
      <c r="D4301" s="137" t="s">
        <v>379</v>
      </c>
      <c r="E4301" s="137">
        <v>32764</v>
      </c>
      <c r="F4301" s="137" t="s">
        <v>5</v>
      </c>
      <c r="G4301" s="137" t="s">
        <v>28</v>
      </c>
      <c r="H4301" s="137" t="s">
        <v>368</v>
      </c>
      <c r="I4301" s="137">
        <v>513792469</v>
      </c>
      <c r="J4301" s="137" t="s">
        <v>180</v>
      </c>
      <c r="K4301" s="21">
        <v>46170.597268518519</v>
      </c>
      <c r="L4301" s="21">
        <v>46173.708611111113</v>
      </c>
      <c r="M4301" s="137" t="s">
        <v>347</v>
      </c>
      <c r="N4301" s="137" t="s">
        <v>349</v>
      </c>
      <c r="O4301" s="137" t="s">
        <v>39</v>
      </c>
      <c r="P4301" s="137">
        <v>0</v>
      </c>
      <c r="Q4301" s="137" t="s">
        <v>191</v>
      </c>
      <c r="R4301" s="137" t="s">
        <v>342</v>
      </c>
      <c r="S4301" s="137" t="s">
        <v>181</v>
      </c>
    </row>
    <row r="4302" spans="1:19" s="137" customFormat="1">
      <c r="A4302" s="137" t="s">
        <v>186</v>
      </c>
      <c r="B4302" s="137" t="s">
        <v>120</v>
      </c>
      <c r="C4302" s="137" t="s">
        <v>186</v>
      </c>
      <c r="D4302" s="137" t="s">
        <v>379</v>
      </c>
      <c r="E4302" s="137">
        <v>32764</v>
      </c>
      <c r="F4302" s="137" t="s">
        <v>5</v>
      </c>
      <c r="G4302" s="137" t="s">
        <v>28</v>
      </c>
      <c r="H4302" s="137" t="s">
        <v>368</v>
      </c>
      <c r="I4302" s="137">
        <v>513792469</v>
      </c>
      <c r="J4302" s="137" t="s">
        <v>180</v>
      </c>
      <c r="K4302" s="21">
        <v>46170.597268518519</v>
      </c>
      <c r="L4302" s="21">
        <v>46173.708611111113</v>
      </c>
      <c r="M4302" s="137" t="s">
        <v>347</v>
      </c>
      <c r="N4302" s="137" t="s">
        <v>329</v>
      </c>
      <c r="O4302" s="137" t="s">
        <v>35</v>
      </c>
      <c r="P4302" s="137">
        <v>0</v>
      </c>
      <c r="Q4302" s="137" t="s">
        <v>191</v>
      </c>
      <c r="R4302" s="137" t="s">
        <v>342</v>
      </c>
      <c r="S4302" s="137" t="s">
        <v>181</v>
      </c>
    </row>
    <row r="4303" spans="1:19" s="137" customFormat="1">
      <c r="A4303" s="137" t="s">
        <v>186</v>
      </c>
      <c r="B4303" s="137" t="s">
        <v>120</v>
      </c>
      <c r="C4303" s="137" t="s">
        <v>186</v>
      </c>
      <c r="D4303" s="137" t="s">
        <v>379</v>
      </c>
      <c r="E4303" s="137">
        <v>32764</v>
      </c>
      <c r="F4303" s="137" t="s">
        <v>5</v>
      </c>
      <c r="G4303" s="137" t="s">
        <v>28</v>
      </c>
      <c r="H4303" s="137" t="s">
        <v>368</v>
      </c>
      <c r="I4303" s="137">
        <v>513792469</v>
      </c>
      <c r="J4303" s="137" t="s">
        <v>180</v>
      </c>
      <c r="K4303" s="21">
        <v>46170.597268518519</v>
      </c>
      <c r="L4303" s="21">
        <v>46173.708611111113</v>
      </c>
      <c r="M4303" s="137" t="s">
        <v>347</v>
      </c>
      <c r="N4303" s="137" t="s">
        <v>194</v>
      </c>
      <c r="O4303" s="137" t="s">
        <v>41</v>
      </c>
      <c r="P4303" s="137">
        <v>0</v>
      </c>
      <c r="Q4303" s="137" t="s">
        <v>191</v>
      </c>
      <c r="R4303" s="137" t="s">
        <v>342</v>
      </c>
      <c r="S4303" s="137" t="s">
        <v>181</v>
      </c>
    </row>
    <row r="4304" spans="1:19" s="137" customFormat="1">
      <c r="A4304" s="137" t="s">
        <v>186</v>
      </c>
      <c r="B4304" s="137" t="s">
        <v>120</v>
      </c>
      <c r="C4304" s="137" t="s">
        <v>186</v>
      </c>
      <c r="D4304" s="137" t="s">
        <v>379</v>
      </c>
      <c r="E4304" s="137">
        <v>32764</v>
      </c>
      <c r="F4304" s="137" t="s">
        <v>5</v>
      </c>
      <c r="G4304" s="137" t="s">
        <v>28</v>
      </c>
      <c r="H4304" s="137" t="s">
        <v>368</v>
      </c>
      <c r="I4304" s="137">
        <v>513792469</v>
      </c>
      <c r="J4304" s="137" t="s">
        <v>180</v>
      </c>
      <c r="K4304" s="21">
        <v>46170.597268518519</v>
      </c>
      <c r="L4304" s="21">
        <v>46173.708611111113</v>
      </c>
      <c r="M4304" s="137" t="s">
        <v>347</v>
      </c>
      <c r="N4304" s="137" t="s">
        <v>350</v>
      </c>
      <c r="O4304" s="137" t="s">
        <v>39</v>
      </c>
      <c r="P4304" s="137">
        <v>0</v>
      </c>
      <c r="Q4304" s="137" t="s">
        <v>191</v>
      </c>
      <c r="R4304" s="137" t="s">
        <v>342</v>
      </c>
      <c r="S4304" s="137" t="s">
        <v>181</v>
      </c>
    </row>
    <row r="4305" spans="1:19" s="137" customFormat="1">
      <c r="A4305" s="137" t="s">
        <v>186</v>
      </c>
      <c r="B4305" s="137" t="s">
        <v>120</v>
      </c>
      <c r="C4305" s="137" t="s">
        <v>186</v>
      </c>
      <c r="D4305" s="137" t="s">
        <v>379</v>
      </c>
      <c r="E4305" s="137">
        <v>32764</v>
      </c>
      <c r="F4305" s="137" t="s">
        <v>5</v>
      </c>
      <c r="G4305" s="137" t="s">
        <v>28</v>
      </c>
      <c r="H4305" s="137" t="s">
        <v>368</v>
      </c>
      <c r="I4305" s="137">
        <v>513792469</v>
      </c>
      <c r="J4305" s="137" t="s">
        <v>180</v>
      </c>
      <c r="K4305" s="21">
        <v>46170.597268518519</v>
      </c>
      <c r="L4305" s="21">
        <v>46173.708611111113</v>
      </c>
      <c r="M4305" s="137" t="s">
        <v>347</v>
      </c>
      <c r="N4305" s="137" t="s">
        <v>195</v>
      </c>
      <c r="O4305" s="137" t="s">
        <v>41</v>
      </c>
      <c r="P4305" s="137">
        <v>0</v>
      </c>
      <c r="Q4305" s="137" t="s">
        <v>191</v>
      </c>
      <c r="R4305" s="137" t="s">
        <v>342</v>
      </c>
      <c r="S4305" s="137" t="s">
        <v>181</v>
      </c>
    </row>
    <row r="4306" spans="1:19" s="137" customFormat="1">
      <c r="A4306" s="137" t="s">
        <v>186</v>
      </c>
      <c r="B4306" s="137" t="s">
        <v>120</v>
      </c>
      <c r="C4306" s="137" t="s">
        <v>186</v>
      </c>
      <c r="D4306" s="137" t="s">
        <v>379</v>
      </c>
      <c r="E4306" s="137">
        <v>32764</v>
      </c>
      <c r="F4306" s="137" t="s">
        <v>5</v>
      </c>
      <c r="G4306" s="137" t="s">
        <v>28</v>
      </c>
      <c r="H4306" s="137" t="s">
        <v>368</v>
      </c>
      <c r="I4306" s="137">
        <v>513792469</v>
      </c>
      <c r="J4306" s="137" t="s">
        <v>180</v>
      </c>
      <c r="K4306" s="21">
        <v>46170.597268518519</v>
      </c>
      <c r="L4306" s="21">
        <v>46173.708611111113</v>
      </c>
      <c r="M4306" s="137" t="s">
        <v>347</v>
      </c>
      <c r="N4306" s="137" t="s">
        <v>351</v>
      </c>
      <c r="O4306" s="137" t="s">
        <v>35</v>
      </c>
      <c r="P4306" s="137">
        <v>0</v>
      </c>
      <c r="Q4306" s="137" t="s">
        <v>191</v>
      </c>
      <c r="R4306" s="137" t="s">
        <v>342</v>
      </c>
      <c r="S4306" s="137" t="s">
        <v>181</v>
      </c>
    </row>
    <row r="4307" spans="1:19" s="137" customFormat="1">
      <c r="A4307" s="137" t="s">
        <v>186</v>
      </c>
      <c r="B4307" s="137" t="s">
        <v>120</v>
      </c>
      <c r="C4307" s="137" t="s">
        <v>186</v>
      </c>
      <c r="D4307" s="137" t="s">
        <v>379</v>
      </c>
      <c r="E4307" s="137">
        <v>32764</v>
      </c>
      <c r="F4307" s="137" t="s">
        <v>5</v>
      </c>
      <c r="G4307" s="137" t="s">
        <v>28</v>
      </c>
      <c r="H4307" s="137" t="s">
        <v>368</v>
      </c>
      <c r="I4307" s="137">
        <v>513792469</v>
      </c>
      <c r="J4307" s="137" t="s">
        <v>180</v>
      </c>
      <c r="K4307" s="21">
        <v>46170.597268518519</v>
      </c>
      <c r="L4307" s="21">
        <v>46173.708611111113</v>
      </c>
      <c r="M4307" s="137" t="s">
        <v>347</v>
      </c>
      <c r="N4307" s="137" t="s">
        <v>196</v>
      </c>
      <c r="O4307" s="137" t="s">
        <v>41</v>
      </c>
      <c r="P4307" s="137">
        <v>0</v>
      </c>
      <c r="Q4307" s="137" t="s">
        <v>191</v>
      </c>
      <c r="R4307" s="137" t="s">
        <v>342</v>
      </c>
      <c r="S4307" s="137" t="s">
        <v>181</v>
      </c>
    </row>
    <row r="4308" spans="1:19" s="137" customFormat="1">
      <c r="A4308" s="137" t="s">
        <v>186</v>
      </c>
      <c r="B4308" s="137" t="s">
        <v>120</v>
      </c>
      <c r="C4308" s="137" t="s">
        <v>186</v>
      </c>
      <c r="D4308" s="137" t="s">
        <v>379</v>
      </c>
      <c r="E4308" s="137">
        <v>32764</v>
      </c>
      <c r="F4308" s="137" t="s">
        <v>5</v>
      </c>
      <c r="G4308" s="137" t="s">
        <v>28</v>
      </c>
      <c r="H4308" s="137" t="s">
        <v>368</v>
      </c>
      <c r="I4308" s="137">
        <v>513792469</v>
      </c>
      <c r="J4308" s="137" t="s">
        <v>180</v>
      </c>
      <c r="K4308" s="21">
        <v>46170.597268518519</v>
      </c>
      <c r="L4308" s="21">
        <v>46173.708611111113</v>
      </c>
      <c r="M4308" s="137" t="s">
        <v>352</v>
      </c>
      <c r="N4308" s="137" t="s">
        <v>352</v>
      </c>
      <c r="O4308" s="137" t="s">
        <v>35</v>
      </c>
      <c r="P4308" s="137">
        <v>0</v>
      </c>
      <c r="Q4308" s="137" t="s">
        <v>191</v>
      </c>
      <c r="R4308" s="137" t="s">
        <v>342</v>
      </c>
      <c r="S4308" s="137" t="s">
        <v>181</v>
      </c>
    </row>
    <row r="4309" spans="1:19" s="137" customFormat="1">
      <c r="A4309" s="137" t="s">
        <v>186</v>
      </c>
      <c r="B4309" s="137" t="s">
        <v>120</v>
      </c>
      <c r="C4309" s="137" t="s">
        <v>186</v>
      </c>
      <c r="D4309" s="137" t="s">
        <v>379</v>
      </c>
      <c r="E4309" s="137">
        <v>32764</v>
      </c>
      <c r="F4309" s="137" t="s">
        <v>5</v>
      </c>
      <c r="G4309" s="137" t="s">
        <v>28</v>
      </c>
      <c r="H4309" s="137" t="s">
        <v>368</v>
      </c>
      <c r="I4309" s="137">
        <v>513792469</v>
      </c>
      <c r="J4309" s="137" t="s">
        <v>180</v>
      </c>
      <c r="K4309" s="21">
        <v>46170.597268518519</v>
      </c>
      <c r="L4309" s="21">
        <v>46173.708611111113</v>
      </c>
      <c r="M4309" s="137" t="s">
        <v>353</v>
      </c>
      <c r="N4309" s="137" t="s">
        <v>197</v>
      </c>
      <c r="O4309" s="137" t="s">
        <v>41</v>
      </c>
      <c r="P4309" s="137">
        <v>0</v>
      </c>
      <c r="Q4309" s="137" t="s">
        <v>191</v>
      </c>
      <c r="R4309" s="137" t="s">
        <v>342</v>
      </c>
      <c r="S4309" s="137" t="s">
        <v>181</v>
      </c>
    </row>
    <row r="4310" spans="1:19" s="137" customFormat="1">
      <c r="A4310" s="137" t="s">
        <v>186</v>
      </c>
      <c r="B4310" s="137" t="s">
        <v>120</v>
      </c>
      <c r="C4310" s="137" t="s">
        <v>186</v>
      </c>
      <c r="D4310" s="137" t="s">
        <v>379</v>
      </c>
      <c r="E4310" s="137">
        <v>32764</v>
      </c>
      <c r="F4310" s="137" t="s">
        <v>5</v>
      </c>
      <c r="G4310" s="137" t="s">
        <v>28</v>
      </c>
      <c r="H4310" s="137" t="s">
        <v>368</v>
      </c>
      <c r="I4310" s="137">
        <v>513792469</v>
      </c>
      <c r="J4310" s="137" t="s">
        <v>180</v>
      </c>
      <c r="K4310" s="21">
        <v>46170.597268518519</v>
      </c>
      <c r="L4310" s="21">
        <v>46173.708611111113</v>
      </c>
      <c r="M4310" s="137" t="s">
        <v>353</v>
      </c>
      <c r="N4310" s="137" t="s">
        <v>330</v>
      </c>
      <c r="O4310" s="137" t="s">
        <v>41</v>
      </c>
      <c r="P4310" s="137">
        <v>0</v>
      </c>
      <c r="Q4310" s="137" t="s">
        <v>191</v>
      </c>
      <c r="R4310" s="137" t="s">
        <v>342</v>
      </c>
      <c r="S4310" s="137" t="s">
        <v>181</v>
      </c>
    </row>
    <row r="4311" spans="1:19" s="137" customFormat="1">
      <c r="A4311" s="137" t="s">
        <v>186</v>
      </c>
      <c r="B4311" s="137" t="s">
        <v>120</v>
      </c>
      <c r="C4311" s="137" t="s">
        <v>186</v>
      </c>
      <c r="D4311" s="137" t="s">
        <v>379</v>
      </c>
      <c r="E4311" s="137">
        <v>32764</v>
      </c>
      <c r="F4311" s="137" t="s">
        <v>5</v>
      </c>
      <c r="G4311" s="137" t="s">
        <v>28</v>
      </c>
      <c r="H4311" s="137" t="s">
        <v>368</v>
      </c>
      <c r="I4311" s="137">
        <v>513792469</v>
      </c>
      <c r="J4311" s="137" t="s">
        <v>180</v>
      </c>
      <c r="K4311" s="21">
        <v>46170.597268518519</v>
      </c>
      <c r="L4311" s="21">
        <v>46173.708611111113</v>
      </c>
      <c r="M4311" s="137" t="s">
        <v>353</v>
      </c>
      <c r="N4311" s="137" t="s">
        <v>354</v>
      </c>
      <c r="O4311" s="137" t="s">
        <v>39</v>
      </c>
      <c r="P4311" s="137">
        <v>0</v>
      </c>
      <c r="Q4311" s="137" t="s">
        <v>191</v>
      </c>
      <c r="R4311" s="137" t="s">
        <v>342</v>
      </c>
      <c r="S4311" s="137" t="s">
        <v>181</v>
      </c>
    </row>
    <row r="4312" spans="1:19" s="137" customFormat="1">
      <c r="A4312" s="137" t="s">
        <v>186</v>
      </c>
      <c r="B4312" s="137" t="s">
        <v>120</v>
      </c>
      <c r="C4312" s="137" t="s">
        <v>186</v>
      </c>
      <c r="D4312" s="137" t="s">
        <v>379</v>
      </c>
      <c r="E4312" s="137">
        <v>32764</v>
      </c>
      <c r="F4312" s="137" t="s">
        <v>5</v>
      </c>
      <c r="G4312" s="137" t="s">
        <v>28</v>
      </c>
      <c r="H4312" s="137" t="s">
        <v>368</v>
      </c>
      <c r="I4312" s="137">
        <v>513792469</v>
      </c>
      <c r="J4312" s="137" t="s">
        <v>180</v>
      </c>
      <c r="K4312" s="21">
        <v>46170.597268518519</v>
      </c>
      <c r="L4312" s="21">
        <v>46173.708611111113</v>
      </c>
      <c r="M4312" s="137" t="s">
        <v>353</v>
      </c>
      <c r="N4312" s="137" t="s">
        <v>355</v>
      </c>
      <c r="O4312" s="137" t="s">
        <v>35</v>
      </c>
      <c r="P4312" s="137">
        <v>0</v>
      </c>
      <c r="Q4312" s="137" t="s">
        <v>191</v>
      </c>
      <c r="R4312" s="137" t="s">
        <v>342</v>
      </c>
      <c r="S4312" s="137" t="s">
        <v>181</v>
      </c>
    </row>
    <row r="4313" spans="1:19" s="137" customFormat="1">
      <c r="A4313" s="137" t="s">
        <v>186</v>
      </c>
      <c r="B4313" s="137" t="s">
        <v>120</v>
      </c>
      <c r="C4313" s="137" t="s">
        <v>186</v>
      </c>
      <c r="D4313" s="137" t="s">
        <v>379</v>
      </c>
      <c r="E4313" s="137">
        <v>32764</v>
      </c>
      <c r="F4313" s="137" t="s">
        <v>5</v>
      </c>
      <c r="G4313" s="137" t="s">
        <v>28</v>
      </c>
      <c r="H4313" s="137" t="s">
        <v>368</v>
      </c>
      <c r="I4313" s="137">
        <v>513792469</v>
      </c>
      <c r="J4313" s="137" t="s">
        <v>180</v>
      </c>
      <c r="K4313" s="21">
        <v>46170.597268518519</v>
      </c>
      <c r="L4313" s="21">
        <v>46173.708611111113</v>
      </c>
      <c r="M4313" s="137" t="s">
        <v>353</v>
      </c>
      <c r="N4313" s="137" t="s">
        <v>356</v>
      </c>
      <c r="O4313" s="137" t="s">
        <v>39</v>
      </c>
      <c r="P4313" s="137">
        <v>0</v>
      </c>
      <c r="Q4313" s="137" t="s">
        <v>191</v>
      </c>
      <c r="R4313" s="137" t="s">
        <v>342</v>
      </c>
      <c r="S4313" s="137" t="s">
        <v>181</v>
      </c>
    </row>
    <row r="4314" spans="1:19" s="137" customFormat="1">
      <c r="A4314" s="137" t="s">
        <v>186</v>
      </c>
      <c r="B4314" s="137" t="s">
        <v>120</v>
      </c>
      <c r="C4314" s="137" t="s">
        <v>186</v>
      </c>
      <c r="D4314" s="137" t="s">
        <v>379</v>
      </c>
      <c r="E4314" s="137">
        <v>32764</v>
      </c>
      <c r="F4314" s="137" t="s">
        <v>5</v>
      </c>
      <c r="G4314" s="137" t="s">
        <v>28</v>
      </c>
      <c r="H4314" s="137" t="s">
        <v>368</v>
      </c>
      <c r="I4314" s="137">
        <v>513792469</v>
      </c>
      <c r="J4314" s="137" t="s">
        <v>180</v>
      </c>
      <c r="K4314" s="21">
        <v>46170.597268518519</v>
      </c>
      <c r="L4314" s="21">
        <v>46173.708611111113</v>
      </c>
      <c r="M4314" s="137" t="s">
        <v>353</v>
      </c>
      <c r="N4314" s="137" t="s">
        <v>357</v>
      </c>
      <c r="O4314" s="137" t="s">
        <v>39</v>
      </c>
      <c r="P4314" s="137">
        <v>0</v>
      </c>
      <c r="Q4314" s="137" t="s">
        <v>191</v>
      </c>
      <c r="R4314" s="137" t="s">
        <v>342</v>
      </c>
      <c r="S4314" s="137" t="s">
        <v>181</v>
      </c>
    </row>
    <row r="4315" spans="1:19" s="137" customFormat="1">
      <c r="A4315" s="137" t="s">
        <v>186</v>
      </c>
      <c r="B4315" s="137" t="s">
        <v>120</v>
      </c>
      <c r="C4315" s="137" t="s">
        <v>186</v>
      </c>
      <c r="D4315" s="137" t="s">
        <v>379</v>
      </c>
      <c r="E4315" s="137">
        <v>32764</v>
      </c>
      <c r="F4315" s="137" t="s">
        <v>5</v>
      </c>
      <c r="G4315" s="137" t="s">
        <v>28</v>
      </c>
      <c r="H4315" s="137" t="s">
        <v>368</v>
      </c>
      <c r="I4315" s="137">
        <v>513792469</v>
      </c>
      <c r="J4315" s="137" t="s">
        <v>180</v>
      </c>
      <c r="K4315" s="21">
        <v>46170.597268518519</v>
      </c>
      <c r="L4315" s="21">
        <v>46173.708611111113</v>
      </c>
      <c r="M4315" s="137" t="s">
        <v>358</v>
      </c>
      <c r="N4315" s="137" t="s">
        <v>359</v>
      </c>
      <c r="O4315" s="137" t="s">
        <v>39</v>
      </c>
      <c r="P4315" s="137">
        <v>0</v>
      </c>
      <c r="Q4315" s="137" t="s">
        <v>191</v>
      </c>
      <c r="R4315" s="137" t="s">
        <v>342</v>
      </c>
      <c r="S4315" s="137" t="s">
        <v>181</v>
      </c>
    </row>
    <row r="4316" spans="1:19" s="137" customFormat="1">
      <c r="A4316" s="137" t="s">
        <v>186</v>
      </c>
      <c r="B4316" s="137" t="s">
        <v>120</v>
      </c>
      <c r="C4316" s="137" t="s">
        <v>186</v>
      </c>
      <c r="D4316" s="137" t="s">
        <v>379</v>
      </c>
      <c r="E4316" s="137">
        <v>32764</v>
      </c>
      <c r="F4316" s="137" t="s">
        <v>5</v>
      </c>
      <c r="G4316" s="137" t="s">
        <v>28</v>
      </c>
      <c r="H4316" s="137" t="s">
        <v>368</v>
      </c>
      <c r="I4316" s="137">
        <v>513792469</v>
      </c>
      <c r="J4316" s="137" t="s">
        <v>180</v>
      </c>
      <c r="K4316" s="21">
        <v>46170.597268518519</v>
      </c>
      <c r="L4316" s="21">
        <v>46173.708611111113</v>
      </c>
      <c r="M4316" s="137" t="s">
        <v>358</v>
      </c>
      <c r="N4316" s="137" t="s">
        <v>360</v>
      </c>
      <c r="O4316" s="137" t="s">
        <v>35</v>
      </c>
      <c r="P4316" s="137">
        <v>0</v>
      </c>
      <c r="Q4316" s="137" t="s">
        <v>191</v>
      </c>
      <c r="R4316" s="137" t="s">
        <v>342</v>
      </c>
      <c r="S4316" s="137" t="s">
        <v>181</v>
      </c>
    </row>
    <row r="4317" spans="1:19" s="137" customFormat="1">
      <c r="A4317" s="137" t="s">
        <v>186</v>
      </c>
      <c r="B4317" s="137" t="s">
        <v>120</v>
      </c>
      <c r="C4317" s="137" t="s">
        <v>186</v>
      </c>
      <c r="D4317" s="137" t="s">
        <v>379</v>
      </c>
      <c r="E4317" s="137">
        <v>32764</v>
      </c>
      <c r="F4317" s="137" t="s">
        <v>5</v>
      </c>
      <c r="G4317" s="137" t="s">
        <v>28</v>
      </c>
      <c r="H4317" s="137" t="s">
        <v>368</v>
      </c>
      <c r="I4317" s="137">
        <v>513792469</v>
      </c>
      <c r="J4317" s="137" t="s">
        <v>180</v>
      </c>
      <c r="K4317" s="21">
        <v>46170.597268518519</v>
      </c>
      <c r="L4317" s="21">
        <v>46173.708611111113</v>
      </c>
      <c r="M4317" s="137" t="s">
        <v>358</v>
      </c>
      <c r="N4317" s="137" t="s">
        <v>361</v>
      </c>
      <c r="O4317" s="137" t="s">
        <v>41</v>
      </c>
      <c r="P4317" s="137">
        <v>0</v>
      </c>
      <c r="Q4317" s="137" t="s">
        <v>191</v>
      </c>
      <c r="R4317" s="137" t="s">
        <v>342</v>
      </c>
      <c r="S4317" s="137" t="s">
        <v>181</v>
      </c>
    </row>
    <row r="4318" spans="1:19" s="137" customFormat="1">
      <c r="A4318" s="137" t="s">
        <v>186</v>
      </c>
      <c r="B4318" s="137" t="s">
        <v>120</v>
      </c>
      <c r="C4318" s="137" t="s">
        <v>186</v>
      </c>
      <c r="D4318" s="137" t="s">
        <v>379</v>
      </c>
      <c r="E4318" s="137">
        <v>32764</v>
      </c>
      <c r="F4318" s="137" t="s">
        <v>5</v>
      </c>
      <c r="G4318" s="137" t="s">
        <v>28</v>
      </c>
      <c r="H4318" s="137" t="s">
        <v>368</v>
      </c>
      <c r="I4318" s="137">
        <v>513792469</v>
      </c>
      <c r="J4318" s="137" t="s">
        <v>180</v>
      </c>
      <c r="K4318" s="21">
        <v>46170.597268518519</v>
      </c>
      <c r="L4318" s="21">
        <v>46173.708611111113</v>
      </c>
      <c r="M4318" s="137" t="s">
        <v>362</v>
      </c>
      <c r="N4318" s="137" t="s">
        <v>363</v>
      </c>
      <c r="O4318" s="137" t="s">
        <v>37</v>
      </c>
      <c r="P4318" s="137">
        <v>0</v>
      </c>
      <c r="Q4318" s="137" t="s">
        <v>191</v>
      </c>
      <c r="R4318" s="137" t="s">
        <v>342</v>
      </c>
      <c r="S4318" s="137" t="s">
        <v>181</v>
      </c>
    </row>
    <row r="4319" spans="1:19" s="137" customFormat="1">
      <c r="A4319" s="137" t="s">
        <v>186</v>
      </c>
      <c r="B4319" s="137" t="s">
        <v>120</v>
      </c>
      <c r="C4319" s="137" t="s">
        <v>186</v>
      </c>
      <c r="D4319" s="137" t="s">
        <v>379</v>
      </c>
      <c r="E4319" s="137">
        <v>32764</v>
      </c>
      <c r="F4319" s="137" t="s">
        <v>5</v>
      </c>
      <c r="G4319" s="137" t="s">
        <v>28</v>
      </c>
      <c r="H4319" s="137" t="s">
        <v>368</v>
      </c>
      <c r="I4319" s="137">
        <v>513792469</v>
      </c>
      <c r="J4319" s="137" t="s">
        <v>180</v>
      </c>
      <c r="K4319" s="21">
        <v>46170.597268518519</v>
      </c>
      <c r="L4319" s="21">
        <v>46173.708611111113</v>
      </c>
      <c r="M4319" s="137" t="s">
        <v>364</v>
      </c>
      <c r="N4319" s="137" t="s">
        <v>365</v>
      </c>
      <c r="O4319" s="137" t="s">
        <v>35</v>
      </c>
      <c r="P4319" s="137">
        <v>0</v>
      </c>
      <c r="Q4319" s="137" t="s">
        <v>191</v>
      </c>
      <c r="R4319" s="137" t="s">
        <v>342</v>
      </c>
      <c r="S4319" s="137" t="s">
        <v>181</v>
      </c>
    </row>
    <row r="4320" spans="1:19" s="137" customFormat="1">
      <c r="A4320" s="137" t="s">
        <v>186</v>
      </c>
      <c r="B4320" s="137" t="s">
        <v>120</v>
      </c>
      <c r="C4320" s="137" t="s">
        <v>186</v>
      </c>
      <c r="D4320" s="137" t="s">
        <v>379</v>
      </c>
      <c r="E4320" s="137">
        <v>32764</v>
      </c>
      <c r="F4320" s="137" t="s">
        <v>5</v>
      </c>
      <c r="G4320" s="137" t="s">
        <v>28</v>
      </c>
      <c r="H4320" s="137" t="s">
        <v>368</v>
      </c>
      <c r="I4320" s="137">
        <v>513792469</v>
      </c>
      <c r="J4320" s="137" t="s">
        <v>180</v>
      </c>
      <c r="K4320" s="21">
        <v>46170.597268518519</v>
      </c>
      <c r="L4320" s="21">
        <v>46173.708611111113</v>
      </c>
      <c r="M4320" s="137" t="s">
        <v>364</v>
      </c>
      <c r="N4320" s="137" t="s">
        <v>366</v>
      </c>
      <c r="O4320" s="137" t="s">
        <v>35</v>
      </c>
      <c r="P4320" s="137">
        <v>0</v>
      </c>
      <c r="Q4320" s="137" t="s">
        <v>191</v>
      </c>
      <c r="R4320" s="137" t="s">
        <v>342</v>
      </c>
      <c r="S4320" s="137" t="s">
        <v>181</v>
      </c>
    </row>
    <row r="4321" spans="1:19" s="137" customFormat="1">
      <c r="A4321" s="137" t="s">
        <v>186</v>
      </c>
      <c r="B4321" s="137" t="s">
        <v>120</v>
      </c>
      <c r="C4321" s="137" t="s">
        <v>186</v>
      </c>
      <c r="D4321" s="137" t="s">
        <v>379</v>
      </c>
      <c r="E4321" s="137">
        <v>32764</v>
      </c>
      <c r="F4321" s="137" t="s">
        <v>5</v>
      </c>
      <c r="G4321" s="137" t="s">
        <v>28</v>
      </c>
      <c r="H4321" s="137" t="s">
        <v>368</v>
      </c>
      <c r="I4321" s="137">
        <v>513792469</v>
      </c>
      <c r="J4321" s="137" t="s">
        <v>180</v>
      </c>
      <c r="K4321" s="21">
        <v>46170.597268518519</v>
      </c>
      <c r="L4321" s="21">
        <v>46173.708611111113</v>
      </c>
      <c r="M4321" s="137" t="s">
        <v>364</v>
      </c>
      <c r="N4321" s="137" t="s">
        <v>367</v>
      </c>
      <c r="O4321" s="137" t="s">
        <v>41</v>
      </c>
      <c r="P4321" s="137">
        <v>0</v>
      </c>
      <c r="Q4321" s="137" t="s">
        <v>191</v>
      </c>
      <c r="R4321" s="137" t="s">
        <v>342</v>
      </c>
      <c r="S4321" s="137" t="s">
        <v>181</v>
      </c>
    </row>
    <row r="4322" spans="1:19" s="137" customFormat="1">
      <c r="A4322" s="137" t="s">
        <v>186</v>
      </c>
      <c r="B4322" s="137" t="s">
        <v>120</v>
      </c>
      <c r="C4322" s="137" t="s">
        <v>186</v>
      </c>
      <c r="D4322" s="137" t="s">
        <v>303</v>
      </c>
      <c r="E4322" s="137">
        <v>33270</v>
      </c>
      <c r="F4322" s="137" t="s">
        <v>5</v>
      </c>
      <c r="G4322" s="137" t="s">
        <v>28</v>
      </c>
      <c r="H4322" s="137" t="s">
        <v>368</v>
      </c>
      <c r="I4322" s="137">
        <v>513883107</v>
      </c>
      <c r="J4322" s="137" t="s">
        <v>180</v>
      </c>
      <c r="K4322" s="21">
        <v>46172.900312500002</v>
      </c>
      <c r="L4322" s="21">
        <v>46173.717881944445</v>
      </c>
      <c r="M4322" s="137" t="s">
        <v>287</v>
      </c>
      <c r="N4322" s="137" t="s">
        <v>287</v>
      </c>
      <c r="O4322" s="137" t="s">
        <v>35</v>
      </c>
      <c r="P4322" s="137">
        <v>0</v>
      </c>
      <c r="Q4322" s="137" t="s">
        <v>191</v>
      </c>
      <c r="R4322" s="137" t="s">
        <v>342</v>
      </c>
      <c r="S4322" s="137" t="s">
        <v>181</v>
      </c>
    </row>
    <row r="4323" spans="1:19" s="137" customFormat="1">
      <c r="A4323" s="137" t="s">
        <v>186</v>
      </c>
      <c r="B4323" s="137" t="s">
        <v>120</v>
      </c>
      <c r="C4323" s="137" t="s">
        <v>186</v>
      </c>
      <c r="D4323" s="137" t="s">
        <v>303</v>
      </c>
      <c r="E4323" s="137">
        <v>33270</v>
      </c>
      <c r="F4323" s="137" t="s">
        <v>5</v>
      </c>
      <c r="G4323" s="137" t="s">
        <v>28</v>
      </c>
      <c r="H4323" s="137" t="s">
        <v>368</v>
      </c>
      <c r="I4323" s="137">
        <v>513883107</v>
      </c>
      <c r="J4323" s="137" t="s">
        <v>180</v>
      </c>
      <c r="K4323" s="21">
        <v>46172.900312500002</v>
      </c>
      <c r="L4323" s="21">
        <v>46173.717881944445</v>
      </c>
      <c r="M4323" s="137" t="s">
        <v>343</v>
      </c>
      <c r="N4323" s="137" t="s">
        <v>288</v>
      </c>
      <c r="O4323" s="137" t="s">
        <v>39</v>
      </c>
      <c r="P4323" s="137">
        <v>0</v>
      </c>
      <c r="Q4323" s="137" t="s">
        <v>191</v>
      </c>
      <c r="R4323" s="137" t="s">
        <v>342</v>
      </c>
      <c r="S4323" s="137" t="s">
        <v>181</v>
      </c>
    </row>
    <row r="4324" spans="1:19" s="137" customFormat="1">
      <c r="A4324" s="137" t="s">
        <v>186</v>
      </c>
      <c r="B4324" s="137" t="s">
        <v>120</v>
      </c>
      <c r="C4324" s="137" t="s">
        <v>186</v>
      </c>
      <c r="D4324" s="137" t="s">
        <v>303</v>
      </c>
      <c r="E4324" s="137">
        <v>33270</v>
      </c>
      <c r="F4324" s="137" t="s">
        <v>5</v>
      </c>
      <c r="G4324" s="137" t="s">
        <v>28</v>
      </c>
      <c r="H4324" s="137" t="s">
        <v>368</v>
      </c>
      <c r="I4324" s="137">
        <v>513883107</v>
      </c>
      <c r="J4324" s="137" t="s">
        <v>180</v>
      </c>
      <c r="K4324" s="21">
        <v>46172.900312500002</v>
      </c>
      <c r="L4324" s="21">
        <v>46173.717881944445</v>
      </c>
      <c r="M4324" s="137" t="s">
        <v>343</v>
      </c>
      <c r="N4324" s="137" t="s">
        <v>193</v>
      </c>
      <c r="O4324" s="137" t="s">
        <v>35</v>
      </c>
      <c r="P4324" s="137">
        <v>0</v>
      </c>
      <c r="Q4324" s="137" t="s">
        <v>191</v>
      </c>
      <c r="R4324" s="137" t="s">
        <v>342</v>
      </c>
      <c r="S4324" s="137" t="s">
        <v>181</v>
      </c>
    </row>
    <row r="4325" spans="1:19" s="137" customFormat="1">
      <c r="A4325" s="137" t="s">
        <v>186</v>
      </c>
      <c r="B4325" s="137" t="s">
        <v>120</v>
      </c>
      <c r="C4325" s="137" t="s">
        <v>186</v>
      </c>
      <c r="D4325" s="137" t="s">
        <v>303</v>
      </c>
      <c r="E4325" s="137">
        <v>33270</v>
      </c>
      <c r="F4325" s="137" t="s">
        <v>5</v>
      </c>
      <c r="G4325" s="137" t="s">
        <v>28</v>
      </c>
      <c r="H4325" s="137" t="s">
        <v>368</v>
      </c>
      <c r="I4325" s="137">
        <v>513883107</v>
      </c>
      <c r="J4325" s="137" t="s">
        <v>180</v>
      </c>
      <c r="K4325" s="21">
        <v>46172.900312500002</v>
      </c>
      <c r="L4325" s="21">
        <v>46173.717881944445</v>
      </c>
      <c r="M4325" s="137" t="s">
        <v>344</v>
      </c>
      <c r="N4325" s="137" t="s">
        <v>345</v>
      </c>
      <c r="O4325" s="137" t="s">
        <v>39</v>
      </c>
      <c r="P4325" s="137">
        <v>0</v>
      </c>
      <c r="Q4325" s="137" t="s">
        <v>191</v>
      </c>
      <c r="R4325" s="137" t="s">
        <v>342</v>
      </c>
      <c r="S4325" s="137" t="s">
        <v>181</v>
      </c>
    </row>
    <row r="4326" spans="1:19" s="137" customFormat="1">
      <c r="A4326" s="137" t="s">
        <v>186</v>
      </c>
      <c r="B4326" s="137" t="s">
        <v>120</v>
      </c>
      <c r="C4326" s="137" t="s">
        <v>186</v>
      </c>
      <c r="D4326" s="137" t="s">
        <v>303</v>
      </c>
      <c r="E4326" s="137">
        <v>33270</v>
      </c>
      <c r="F4326" s="137" t="s">
        <v>5</v>
      </c>
      <c r="G4326" s="137" t="s">
        <v>28</v>
      </c>
      <c r="H4326" s="137" t="s">
        <v>368</v>
      </c>
      <c r="I4326" s="137">
        <v>513883107</v>
      </c>
      <c r="J4326" s="137" t="s">
        <v>180</v>
      </c>
      <c r="K4326" s="21">
        <v>46172.900312500002</v>
      </c>
      <c r="L4326" s="21">
        <v>46173.717881944445</v>
      </c>
      <c r="M4326" s="137" t="s">
        <v>344</v>
      </c>
      <c r="N4326" s="137" t="s">
        <v>346</v>
      </c>
      <c r="O4326" s="137" t="s">
        <v>39</v>
      </c>
      <c r="P4326" s="137">
        <v>0</v>
      </c>
      <c r="Q4326" s="137" t="s">
        <v>191</v>
      </c>
      <c r="R4326" s="137" t="s">
        <v>342</v>
      </c>
      <c r="S4326" s="137" t="s">
        <v>181</v>
      </c>
    </row>
    <row r="4327" spans="1:19" s="137" customFormat="1">
      <c r="A4327" s="137" t="s">
        <v>186</v>
      </c>
      <c r="B4327" s="137" t="s">
        <v>120</v>
      </c>
      <c r="C4327" s="137" t="s">
        <v>186</v>
      </c>
      <c r="D4327" s="137" t="s">
        <v>303</v>
      </c>
      <c r="E4327" s="137">
        <v>33270</v>
      </c>
      <c r="F4327" s="137" t="s">
        <v>5</v>
      </c>
      <c r="G4327" s="137" t="s">
        <v>28</v>
      </c>
      <c r="H4327" s="137" t="s">
        <v>368</v>
      </c>
      <c r="I4327" s="137">
        <v>513883107</v>
      </c>
      <c r="J4327" s="137" t="s">
        <v>180</v>
      </c>
      <c r="K4327" s="21">
        <v>46172.900312500002</v>
      </c>
      <c r="L4327" s="21">
        <v>46173.717881944445</v>
      </c>
      <c r="M4327" s="137" t="s">
        <v>347</v>
      </c>
      <c r="N4327" s="137" t="s">
        <v>348</v>
      </c>
      <c r="O4327" s="137" t="s">
        <v>41</v>
      </c>
      <c r="P4327" s="137">
        <v>0</v>
      </c>
      <c r="Q4327" s="137" t="s">
        <v>191</v>
      </c>
      <c r="R4327" s="137" t="s">
        <v>342</v>
      </c>
      <c r="S4327" s="137" t="s">
        <v>181</v>
      </c>
    </row>
    <row r="4328" spans="1:19" s="137" customFormat="1">
      <c r="A4328" s="137" t="s">
        <v>186</v>
      </c>
      <c r="B4328" s="137" t="s">
        <v>120</v>
      </c>
      <c r="C4328" s="137" t="s">
        <v>186</v>
      </c>
      <c r="D4328" s="137" t="s">
        <v>303</v>
      </c>
      <c r="E4328" s="137">
        <v>33270</v>
      </c>
      <c r="F4328" s="137" t="s">
        <v>5</v>
      </c>
      <c r="G4328" s="137" t="s">
        <v>28</v>
      </c>
      <c r="H4328" s="137" t="s">
        <v>368</v>
      </c>
      <c r="I4328" s="137">
        <v>513883107</v>
      </c>
      <c r="J4328" s="137" t="s">
        <v>180</v>
      </c>
      <c r="K4328" s="21">
        <v>46172.900312500002</v>
      </c>
      <c r="L4328" s="21">
        <v>46173.717881944445</v>
      </c>
      <c r="M4328" s="137" t="s">
        <v>347</v>
      </c>
      <c r="N4328" s="137" t="s">
        <v>349</v>
      </c>
      <c r="O4328" s="137" t="s">
        <v>39</v>
      </c>
      <c r="P4328" s="137">
        <v>0</v>
      </c>
      <c r="Q4328" s="137" t="s">
        <v>191</v>
      </c>
      <c r="R4328" s="137" t="s">
        <v>342</v>
      </c>
      <c r="S4328" s="137" t="s">
        <v>181</v>
      </c>
    </row>
    <row r="4329" spans="1:19" s="137" customFormat="1">
      <c r="A4329" s="137" t="s">
        <v>186</v>
      </c>
      <c r="B4329" s="137" t="s">
        <v>120</v>
      </c>
      <c r="C4329" s="137" t="s">
        <v>186</v>
      </c>
      <c r="D4329" s="137" t="s">
        <v>303</v>
      </c>
      <c r="E4329" s="137">
        <v>33270</v>
      </c>
      <c r="F4329" s="137" t="s">
        <v>5</v>
      </c>
      <c r="G4329" s="137" t="s">
        <v>28</v>
      </c>
      <c r="H4329" s="137" t="s">
        <v>368</v>
      </c>
      <c r="I4329" s="137">
        <v>513883107</v>
      </c>
      <c r="J4329" s="137" t="s">
        <v>180</v>
      </c>
      <c r="K4329" s="21">
        <v>46172.900312500002</v>
      </c>
      <c r="L4329" s="21">
        <v>46173.717881944445</v>
      </c>
      <c r="M4329" s="137" t="s">
        <v>347</v>
      </c>
      <c r="N4329" s="137" t="s">
        <v>329</v>
      </c>
      <c r="O4329" s="137" t="s">
        <v>35</v>
      </c>
      <c r="P4329" s="137">
        <v>0</v>
      </c>
      <c r="Q4329" s="137" t="s">
        <v>191</v>
      </c>
      <c r="R4329" s="137" t="s">
        <v>342</v>
      </c>
      <c r="S4329" s="137" t="s">
        <v>181</v>
      </c>
    </row>
    <row r="4330" spans="1:19" s="137" customFormat="1">
      <c r="A4330" s="137" t="s">
        <v>186</v>
      </c>
      <c r="B4330" s="137" t="s">
        <v>120</v>
      </c>
      <c r="C4330" s="137" t="s">
        <v>186</v>
      </c>
      <c r="D4330" s="137" t="s">
        <v>303</v>
      </c>
      <c r="E4330" s="137">
        <v>33270</v>
      </c>
      <c r="F4330" s="137" t="s">
        <v>5</v>
      </c>
      <c r="G4330" s="137" t="s">
        <v>28</v>
      </c>
      <c r="H4330" s="137" t="s">
        <v>368</v>
      </c>
      <c r="I4330" s="137">
        <v>513883107</v>
      </c>
      <c r="J4330" s="137" t="s">
        <v>180</v>
      </c>
      <c r="K4330" s="21">
        <v>46172.900312500002</v>
      </c>
      <c r="L4330" s="21">
        <v>46173.717881944445</v>
      </c>
      <c r="M4330" s="137" t="s">
        <v>347</v>
      </c>
      <c r="N4330" s="137" t="s">
        <v>194</v>
      </c>
      <c r="O4330" s="137" t="s">
        <v>41</v>
      </c>
      <c r="P4330" s="137">
        <v>0</v>
      </c>
      <c r="Q4330" s="137" t="s">
        <v>191</v>
      </c>
      <c r="R4330" s="137" t="s">
        <v>342</v>
      </c>
      <c r="S4330" s="137" t="s">
        <v>181</v>
      </c>
    </row>
    <row r="4331" spans="1:19" s="137" customFormat="1">
      <c r="A4331" s="137" t="s">
        <v>186</v>
      </c>
      <c r="B4331" s="137" t="s">
        <v>120</v>
      </c>
      <c r="C4331" s="137" t="s">
        <v>186</v>
      </c>
      <c r="D4331" s="137" t="s">
        <v>303</v>
      </c>
      <c r="E4331" s="137">
        <v>33270</v>
      </c>
      <c r="F4331" s="137" t="s">
        <v>5</v>
      </c>
      <c r="G4331" s="137" t="s">
        <v>28</v>
      </c>
      <c r="H4331" s="137" t="s">
        <v>368</v>
      </c>
      <c r="I4331" s="137">
        <v>513883107</v>
      </c>
      <c r="J4331" s="137" t="s">
        <v>180</v>
      </c>
      <c r="K4331" s="21">
        <v>46172.900312500002</v>
      </c>
      <c r="L4331" s="21">
        <v>46173.717881944445</v>
      </c>
      <c r="M4331" s="137" t="s">
        <v>347</v>
      </c>
      <c r="N4331" s="137" t="s">
        <v>350</v>
      </c>
      <c r="O4331" s="137" t="s">
        <v>39</v>
      </c>
      <c r="P4331" s="137">
        <v>0</v>
      </c>
      <c r="Q4331" s="137" t="s">
        <v>191</v>
      </c>
      <c r="R4331" s="137" t="s">
        <v>342</v>
      </c>
      <c r="S4331" s="137" t="s">
        <v>181</v>
      </c>
    </row>
    <row r="4332" spans="1:19" s="137" customFormat="1">
      <c r="A4332" s="137" t="s">
        <v>186</v>
      </c>
      <c r="B4332" s="137" t="s">
        <v>120</v>
      </c>
      <c r="C4332" s="137" t="s">
        <v>186</v>
      </c>
      <c r="D4332" s="137" t="s">
        <v>303</v>
      </c>
      <c r="E4332" s="137">
        <v>33270</v>
      </c>
      <c r="F4332" s="137" t="s">
        <v>5</v>
      </c>
      <c r="G4332" s="137" t="s">
        <v>28</v>
      </c>
      <c r="H4332" s="137" t="s">
        <v>368</v>
      </c>
      <c r="I4332" s="137">
        <v>513883107</v>
      </c>
      <c r="J4332" s="137" t="s">
        <v>180</v>
      </c>
      <c r="K4332" s="21">
        <v>46172.900312500002</v>
      </c>
      <c r="L4332" s="21">
        <v>46173.717881944445</v>
      </c>
      <c r="M4332" s="137" t="s">
        <v>347</v>
      </c>
      <c r="N4332" s="137" t="s">
        <v>195</v>
      </c>
      <c r="O4332" s="137" t="s">
        <v>41</v>
      </c>
      <c r="P4332" s="137">
        <v>0</v>
      </c>
      <c r="Q4332" s="137" t="s">
        <v>191</v>
      </c>
      <c r="R4332" s="137" t="s">
        <v>342</v>
      </c>
      <c r="S4332" s="137" t="s">
        <v>181</v>
      </c>
    </row>
    <row r="4333" spans="1:19" s="137" customFormat="1">
      <c r="A4333" s="137" t="s">
        <v>186</v>
      </c>
      <c r="B4333" s="137" t="s">
        <v>120</v>
      </c>
      <c r="C4333" s="137" t="s">
        <v>186</v>
      </c>
      <c r="D4333" s="137" t="s">
        <v>303</v>
      </c>
      <c r="E4333" s="137">
        <v>33270</v>
      </c>
      <c r="F4333" s="137" t="s">
        <v>5</v>
      </c>
      <c r="G4333" s="137" t="s">
        <v>28</v>
      </c>
      <c r="H4333" s="137" t="s">
        <v>368</v>
      </c>
      <c r="I4333" s="137">
        <v>513883107</v>
      </c>
      <c r="J4333" s="137" t="s">
        <v>180</v>
      </c>
      <c r="K4333" s="21">
        <v>46172.900312500002</v>
      </c>
      <c r="L4333" s="21">
        <v>46173.717881944445</v>
      </c>
      <c r="M4333" s="137" t="s">
        <v>347</v>
      </c>
      <c r="N4333" s="137" t="s">
        <v>351</v>
      </c>
      <c r="O4333" s="137" t="s">
        <v>35</v>
      </c>
      <c r="P4333" s="137">
        <v>0</v>
      </c>
      <c r="Q4333" s="137" t="s">
        <v>191</v>
      </c>
      <c r="R4333" s="137" t="s">
        <v>342</v>
      </c>
      <c r="S4333" s="137" t="s">
        <v>181</v>
      </c>
    </row>
    <row r="4334" spans="1:19" s="137" customFormat="1">
      <c r="A4334" s="137" t="s">
        <v>186</v>
      </c>
      <c r="B4334" s="137" t="s">
        <v>120</v>
      </c>
      <c r="C4334" s="137" t="s">
        <v>186</v>
      </c>
      <c r="D4334" s="137" t="s">
        <v>303</v>
      </c>
      <c r="E4334" s="137">
        <v>33270</v>
      </c>
      <c r="F4334" s="137" t="s">
        <v>5</v>
      </c>
      <c r="G4334" s="137" t="s">
        <v>28</v>
      </c>
      <c r="H4334" s="137" t="s">
        <v>368</v>
      </c>
      <c r="I4334" s="137">
        <v>513883107</v>
      </c>
      <c r="J4334" s="137" t="s">
        <v>180</v>
      </c>
      <c r="K4334" s="21">
        <v>46172.900312500002</v>
      </c>
      <c r="L4334" s="21">
        <v>46173.717881944445</v>
      </c>
      <c r="M4334" s="137" t="s">
        <v>347</v>
      </c>
      <c r="N4334" s="137" t="s">
        <v>196</v>
      </c>
      <c r="O4334" s="137" t="s">
        <v>41</v>
      </c>
      <c r="P4334" s="137">
        <v>0</v>
      </c>
      <c r="Q4334" s="137" t="s">
        <v>191</v>
      </c>
      <c r="R4334" s="137" t="s">
        <v>342</v>
      </c>
      <c r="S4334" s="137" t="s">
        <v>181</v>
      </c>
    </row>
    <row r="4335" spans="1:19" s="137" customFormat="1">
      <c r="A4335" s="137" t="s">
        <v>186</v>
      </c>
      <c r="B4335" s="137" t="s">
        <v>120</v>
      </c>
      <c r="C4335" s="137" t="s">
        <v>186</v>
      </c>
      <c r="D4335" s="137" t="s">
        <v>303</v>
      </c>
      <c r="E4335" s="137">
        <v>33270</v>
      </c>
      <c r="F4335" s="137" t="s">
        <v>5</v>
      </c>
      <c r="G4335" s="137" t="s">
        <v>28</v>
      </c>
      <c r="H4335" s="137" t="s">
        <v>368</v>
      </c>
      <c r="I4335" s="137">
        <v>513883107</v>
      </c>
      <c r="J4335" s="137" t="s">
        <v>180</v>
      </c>
      <c r="K4335" s="21">
        <v>46172.900312500002</v>
      </c>
      <c r="L4335" s="21">
        <v>46173.717881944445</v>
      </c>
      <c r="M4335" s="137" t="s">
        <v>352</v>
      </c>
      <c r="N4335" s="137" t="s">
        <v>352</v>
      </c>
      <c r="O4335" s="137" t="s">
        <v>35</v>
      </c>
      <c r="P4335" s="137">
        <v>0</v>
      </c>
      <c r="Q4335" s="137" t="s">
        <v>191</v>
      </c>
      <c r="R4335" s="137" t="s">
        <v>342</v>
      </c>
      <c r="S4335" s="137" t="s">
        <v>181</v>
      </c>
    </row>
    <row r="4336" spans="1:19" s="137" customFormat="1">
      <c r="A4336" s="137" t="s">
        <v>186</v>
      </c>
      <c r="B4336" s="137" t="s">
        <v>120</v>
      </c>
      <c r="C4336" s="137" t="s">
        <v>186</v>
      </c>
      <c r="D4336" s="137" t="s">
        <v>303</v>
      </c>
      <c r="E4336" s="137">
        <v>33270</v>
      </c>
      <c r="F4336" s="137" t="s">
        <v>5</v>
      </c>
      <c r="G4336" s="137" t="s">
        <v>28</v>
      </c>
      <c r="H4336" s="137" t="s">
        <v>368</v>
      </c>
      <c r="I4336" s="137">
        <v>513883107</v>
      </c>
      <c r="J4336" s="137" t="s">
        <v>180</v>
      </c>
      <c r="K4336" s="21">
        <v>46172.900312500002</v>
      </c>
      <c r="L4336" s="21">
        <v>46173.717881944445</v>
      </c>
      <c r="M4336" s="137" t="s">
        <v>353</v>
      </c>
      <c r="N4336" s="137" t="s">
        <v>197</v>
      </c>
      <c r="O4336" s="137" t="s">
        <v>41</v>
      </c>
      <c r="P4336" s="137">
        <v>0</v>
      </c>
      <c r="Q4336" s="137" t="s">
        <v>191</v>
      </c>
      <c r="R4336" s="137" t="s">
        <v>342</v>
      </c>
      <c r="S4336" s="137" t="s">
        <v>181</v>
      </c>
    </row>
    <row r="4337" spans="1:19" s="137" customFormat="1">
      <c r="A4337" s="137" t="s">
        <v>186</v>
      </c>
      <c r="B4337" s="137" t="s">
        <v>120</v>
      </c>
      <c r="C4337" s="137" t="s">
        <v>186</v>
      </c>
      <c r="D4337" s="137" t="s">
        <v>303</v>
      </c>
      <c r="E4337" s="137">
        <v>33270</v>
      </c>
      <c r="F4337" s="137" t="s">
        <v>5</v>
      </c>
      <c r="G4337" s="137" t="s">
        <v>28</v>
      </c>
      <c r="H4337" s="137" t="s">
        <v>368</v>
      </c>
      <c r="I4337" s="137">
        <v>513883107</v>
      </c>
      <c r="J4337" s="137" t="s">
        <v>180</v>
      </c>
      <c r="K4337" s="21">
        <v>46172.900312500002</v>
      </c>
      <c r="L4337" s="21">
        <v>46173.717881944445</v>
      </c>
      <c r="M4337" s="137" t="s">
        <v>353</v>
      </c>
      <c r="N4337" s="137" t="s">
        <v>330</v>
      </c>
      <c r="O4337" s="137" t="s">
        <v>41</v>
      </c>
      <c r="P4337" s="137">
        <v>0</v>
      </c>
      <c r="Q4337" s="137" t="s">
        <v>191</v>
      </c>
      <c r="R4337" s="137" t="s">
        <v>342</v>
      </c>
      <c r="S4337" s="137" t="s">
        <v>181</v>
      </c>
    </row>
    <row r="4338" spans="1:19" s="137" customFormat="1">
      <c r="A4338" s="137" t="s">
        <v>186</v>
      </c>
      <c r="B4338" s="137" t="s">
        <v>120</v>
      </c>
      <c r="C4338" s="137" t="s">
        <v>186</v>
      </c>
      <c r="D4338" s="137" t="s">
        <v>303</v>
      </c>
      <c r="E4338" s="137">
        <v>33270</v>
      </c>
      <c r="F4338" s="137" t="s">
        <v>5</v>
      </c>
      <c r="G4338" s="137" t="s">
        <v>28</v>
      </c>
      <c r="H4338" s="137" t="s">
        <v>368</v>
      </c>
      <c r="I4338" s="137">
        <v>513883107</v>
      </c>
      <c r="J4338" s="137" t="s">
        <v>180</v>
      </c>
      <c r="K4338" s="21">
        <v>46172.900312500002</v>
      </c>
      <c r="L4338" s="21">
        <v>46173.717881944445</v>
      </c>
      <c r="M4338" s="137" t="s">
        <v>353</v>
      </c>
      <c r="N4338" s="137" t="s">
        <v>354</v>
      </c>
      <c r="O4338" s="137" t="s">
        <v>39</v>
      </c>
      <c r="P4338" s="137">
        <v>0</v>
      </c>
      <c r="Q4338" s="137" t="s">
        <v>191</v>
      </c>
      <c r="R4338" s="137" t="s">
        <v>342</v>
      </c>
      <c r="S4338" s="137" t="s">
        <v>181</v>
      </c>
    </row>
    <row r="4339" spans="1:19" s="137" customFormat="1">
      <c r="A4339" s="137" t="s">
        <v>186</v>
      </c>
      <c r="B4339" s="137" t="s">
        <v>120</v>
      </c>
      <c r="C4339" s="137" t="s">
        <v>186</v>
      </c>
      <c r="D4339" s="137" t="s">
        <v>303</v>
      </c>
      <c r="E4339" s="137">
        <v>33270</v>
      </c>
      <c r="F4339" s="137" t="s">
        <v>5</v>
      </c>
      <c r="G4339" s="137" t="s">
        <v>28</v>
      </c>
      <c r="H4339" s="137" t="s">
        <v>368</v>
      </c>
      <c r="I4339" s="137">
        <v>513883107</v>
      </c>
      <c r="J4339" s="137" t="s">
        <v>180</v>
      </c>
      <c r="K4339" s="21">
        <v>46172.900312500002</v>
      </c>
      <c r="L4339" s="21">
        <v>46173.717881944445</v>
      </c>
      <c r="M4339" s="137" t="s">
        <v>353</v>
      </c>
      <c r="N4339" s="137" t="s">
        <v>355</v>
      </c>
      <c r="O4339" s="137" t="s">
        <v>35</v>
      </c>
      <c r="P4339" s="137">
        <v>0</v>
      </c>
      <c r="Q4339" s="137" t="s">
        <v>191</v>
      </c>
      <c r="R4339" s="137" t="s">
        <v>342</v>
      </c>
      <c r="S4339" s="137" t="s">
        <v>181</v>
      </c>
    </row>
    <row r="4340" spans="1:19" s="137" customFormat="1">
      <c r="A4340" s="137" t="s">
        <v>186</v>
      </c>
      <c r="B4340" s="137" t="s">
        <v>120</v>
      </c>
      <c r="C4340" s="137" t="s">
        <v>186</v>
      </c>
      <c r="D4340" s="137" t="s">
        <v>303</v>
      </c>
      <c r="E4340" s="137">
        <v>33270</v>
      </c>
      <c r="F4340" s="137" t="s">
        <v>5</v>
      </c>
      <c r="G4340" s="137" t="s">
        <v>28</v>
      </c>
      <c r="H4340" s="137" t="s">
        <v>368</v>
      </c>
      <c r="I4340" s="137">
        <v>513883107</v>
      </c>
      <c r="J4340" s="137" t="s">
        <v>180</v>
      </c>
      <c r="K4340" s="21">
        <v>46172.900312500002</v>
      </c>
      <c r="L4340" s="21">
        <v>46173.717881944445</v>
      </c>
      <c r="M4340" s="137" t="s">
        <v>353</v>
      </c>
      <c r="N4340" s="137" t="s">
        <v>356</v>
      </c>
      <c r="O4340" s="137" t="s">
        <v>39</v>
      </c>
      <c r="P4340" s="137">
        <v>0</v>
      </c>
      <c r="Q4340" s="137" t="s">
        <v>191</v>
      </c>
      <c r="R4340" s="137" t="s">
        <v>342</v>
      </c>
      <c r="S4340" s="137" t="s">
        <v>181</v>
      </c>
    </row>
    <row r="4341" spans="1:19" s="137" customFormat="1">
      <c r="A4341" s="137" t="s">
        <v>186</v>
      </c>
      <c r="B4341" s="137" t="s">
        <v>120</v>
      </c>
      <c r="C4341" s="137" t="s">
        <v>186</v>
      </c>
      <c r="D4341" s="137" t="s">
        <v>303</v>
      </c>
      <c r="E4341" s="137">
        <v>33270</v>
      </c>
      <c r="F4341" s="137" t="s">
        <v>5</v>
      </c>
      <c r="G4341" s="137" t="s">
        <v>28</v>
      </c>
      <c r="H4341" s="137" t="s">
        <v>368</v>
      </c>
      <c r="I4341" s="137">
        <v>513883107</v>
      </c>
      <c r="J4341" s="137" t="s">
        <v>180</v>
      </c>
      <c r="K4341" s="21">
        <v>46172.900312500002</v>
      </c>
      <c r="L4341" s="21">
        <v>46173.717881944445</v>
      </c>
      <c r="M4341" s="137" t="s">
        <v>353</v>
      </c>
      <c r="N4341" s="137" t="s">
        <v>357</v>
      </c>
      <c r="O4341" s="137" t="s">
        <v>39</v>
      </c>
      <c r="P4341" s="137">
        <v>0</v>
      </c>
      <c r="Q4341" s="137" t="s">
        <v>191</v>
      </c>
      <c r="R4341" s="137" t="s">
        <v>342</v>
      </c>
      <c r="S4341" s="137" t="s">
        <v>181</v>
      </c>
    </row>
    <row r="4342" spans="1:19" s="137" customFormat="1">
      <c r="A4342" s="137" t="s">
        <v>186</v>
      </c>
      <c r="B4342" s="137" t="s">
        <v>120</v>
      </c>
      <c r="C4342" s="137" t="s">
        <v>186</v>
      </c>
      <c r="D4342" s="137" t="s">
        <v>303</v>
      </c>
      <c r="E4342" s="137">
        <v>33270</v>
      </c>
      <c r="F4342" s="137" t="s">
        <v>5</v>
      </c>
      <c r="G4342" s="137" t="s">
        <v>28</v>
      </c>
      <c r="H4342" s="137" t="s">
        <v>368</v>
      </c>
      <c r="I4342" s="137">
        <v>513883107</v>
      </c>
      <c r="J4342" s="137" t="s">
        <v>180</v>
      </c>
      <c r="K4342" s="21">
        <v>46172.900312500002</v>
      </c>
      <c r="L4342" s="21">
        <v>46173.717881944445</v>
      </c>
      <c r="M4342" s="137" t="s">
        <v>358</v>
      </c>
      <c r="N4342" s="137" t="s">
        <v>359</v>
      </c>
      <c r="O4342" s="137" t="s">
        <v>39</v>
      </c>
      <c r="P4342" s="137">
        <v>0</v>
      </c>
      <c r="Q4342" s="137" t="s">
        <v>191</v>
      </c>
      <c r="R4342" s="137" t="s">
        <v>342</v>
      </c>
      <c r="S4342" s="137" t="s">
        <v>181</v>
      </c>
    </row>
    <row r="4343" spans="1:19" s="137" customFormat="1">
      <c r="A4343" s="137" t="s">
        <v>186</v>
      </c>
      <c r="B4343" s="137" t="s">
        <v>120</v>
      </c>
      <c r="C4343" s="137" t="s">
        <v>186</v>
      </c>
      <c r="D4343" s="137" t="s">
        <v>303</v>
      </c>
      <c r="E4343" s="137">
        <v>33270</v>
      </c>
      <c r="F4343" s="137" t="s">
        <v>5</v>
      </c>
      <c r="G4343" s="137" t="s">
        <v>28</v>
      </c>
      <c r="H4343" s="137" t="s">
        <v>368</v>
      </c>
      <c r="I4343" s="137">
        <v>513883107</v>
      </c>
      <c r="J4343" s="137" t="s">
        <v>180</v>
      </c>
      <c r="K4343" s="21">
        <v>46172.900312500002</v>
      </c>
      <c r="L4343" s="21">
        <v>46173.717881944445</v>
      </c>
      <c r="M4343" s="137" t="s">
        <v>358</v>
      </c>
      <c r="N4343" s="137" t="s">
        <v>360</v>
      </c>
      <c r="O4343" s="137" t="s">
        <v>35</v>
      </c>
      <c r="P4343" s="137">
        <v>0</v>
      </c>
      <c r="Q4343" s="137" t="s">
        <v>191</v>
      </c>
      <c r="R4343" s="137" t="s">
        <v>342</v>
      </c>
      <c r="S4343" s="137" t="s">
        <v>181</v>
      </c>
    </row>
    <row r="4344" spans="1:19" s="137" customFormat="1">
      <c r="A4344" s="137" t="s">
        <v>186</v>
      </c>
      <c r="B4344" s="137" t="s">
        <v>120</v>
      </c>
      <c r="C4344" s="137" t="s">
        <v>186</v>
      </c>
      <c r="D4344" s="137" t="s">
        <v>303</v>
      </c>
      <c r="E4344" s="137">
        <v>33270</v>
      </c>
      <c r="F4344" s="137" t="s">
        <v>5</v>
      </c>
      <c r="G4344" s="137" t="s">
        <v>28</v>
      </c>
      <c r="H4344" s="137" t="s">
        <v>368</v>
      </c>
      <c r="I4344" s="137">
        <v>513883107</v>
      </c>
      <c r="J4344" s="137" t="s">
        <v>180</v>
      </c>
      <c r="K4344" s="21">
        <v>46172.900312500002</v>
      </c>
      <c r="L4344" s="21">
        <v>46173.717881944445</v>
      </c>
      <c r="M4344" s="137" t="s">
        <v>358</v>
      </c>
      <c r="N4344" s="137" t="s">
        <v>361</v>
      </c>
      <c r="O4344" s="137" t="s">
        <v>41</v>
      </c>
      <c r="P4344" s="137">
        <v>0</v>
      </c>
      <c r="Q4344" s="137" t="s">
        <v>191</v>
      </c>
      <c r="R4344" s="137" t="s">
        <v>342</v>
      </c>
      <c r="S4344" s="137" t="s">
        <v>181</v>
      </c>
    </row>
    <row r="4345" spans="1:19" s="137" customFormat="1">
      <c r="A4345" s="137" t="s">
        <v>186</v>
      </c>
      <c r="B4345" s="137" t="s">
        <v>120</v>
      </c>
      <c r="C4345" s="137" t="s">
        <v>186</v>
      </c>
      <c r="D4345" s="137" t="s">
        <v>303</v>
      </c>
      <c r="E4345" s="137">
        <v>33270</v>
      </c>
      <c r="F4345" s="137" t="s">
        <v>5</v>
      </c>
      <c r="G4345" s="137" t="s">
        <v>28</v>
      </c>
      <c r="H4345" s="137" t="s">
        <v>368</v>
      </c>
      <c r="I4345" s="137">
        <v>513883107</v>
      </c>
      <c r="J4345" s="137" t="s">
        <v>180</v>
      </c>
      <c r="K4345" s="21">
        <v>46172.900312500002</v>
      </c>
      <c r="L4345" s="21">
        <v>46173.717881944445</v>
      </c>
      <c r="M4345" s="137" t="s">
        <v>362</v>
      </c>
      <c r="N4345" s="137" t="s">
        <v>363</v>
      </c>
      <c r="O4345" s="137" t="s">
        <v>37</v>
      </c>
      <c r="P4345" s="137">
        <v>0</v>
      </c>
      <c r="Q4345" s="137" t="s">
        <v>191</v>
      </c>
      <c r="R4345" s="137" t="s">
        <v>342</v>
      </c>
      <c r="S4345" s="137" t="s">
        <v>181</v>
      </c>
    </row>
    <row r="4346" spans="1:19" s="137" customFormat="1">
      <c r="A4346" s="137" t="s">
        <v>186</v>
      </c>
      <c r="B4346" s="137" t="s">
        <v>120</v>
      </c>
      <c r="C4346" s="137" t="s">
        <v>186</v>
      </c>
      <c r="D4346" s="137" t="s">
        <v>303</v>
      </c>
      <c r="E4346" s="137">
        <v>33270</v>
      </c>
      <c r="F4346" s="137" t="s">
        <v>5</v>
      </c>
      <c r="G4346" s="137" t="s">
        <v>28</v>
      </c>
      <c r="H4346" s="137" t="s">
        <v>368</v>
      </c>
      <c r="I4346" s="137">
        <v>513883107</v>
      </c>
      <c r="J4346" s="137" t="s">
        <v>180</v>
      </c>
      <c r="K4346" s="21">
        <v>46172.900312500002</v>
      </c>
      <c r="L4346" s="21">
        <v>46173.717881944445</v>
      </c>
      <c r="M4346" s="137" t="s">
        <v>364</v>
      </c>
      <c r="N4346" s="137" t="s">
        <v>365</v>
      </c>
      <c r="O4346" s="137" t="s">
        <v>35</v>
      </c>
      <c r="P4346" s="137">
        <v>0</v>
      </c>
      <c r="Q4346" s="137" t="s">
        <v>191</v>
      </c>
      <c r="R4346" s="137" t="s">
        <v>342</v>
      </c>
      <c r="S4346" s="137" t="s">
        <v>181</v>
      </c>
    </row>
    <row r="4347" spans="1:19" s="137" customFormat="1">
      <c r="A4347" s="137" t="s">
        <v>186</v>
      </c>
      <c r="B4347" s="137" t="s">
        <v>120</v>
      </c>
      <c r="C4347" s="137" t="s">
        <v>186</v>
      </c>
      <c r="D4347" s="137" t="s">
        <v>303</v>
      </c>
      <c r="E4347" s="137">
        <v>33270</v>
      </c>
      <c r="F4347" s="137" t="s">
        <v>5</v>
      </c>
      <c r="G4347" s="137" t="s">
        <v>28</v>
      </c>
      <c r="H4347" s="137" t="s">
        <v>368</v>
      </c>
      <c r="I4347" s="137">
        <v>513883107</v>
      </c>
      <c r="J4347" s="137" t="s">
        <v>180</v>
      </c>
      <c r="K4347" s="21">
        <v>46172.900312500002</v>
      </c>
      <c r="L4347" s="21">
        <v>46173.717881944445</v>
      </c>
      <c r="M4347" s="137" t="s">
        <v>364</v>
      </c>
      <c r="N4347" s="137" t="s">
        <v>366</v>
      </c>
      <c r="O4347" s="137" t="s">
        <v>35</v>
      </c>
      <c r="P4347" s="137">
        <v>0</v>
      </c>
      <c r="Q4347" s="137" t="s">
        <v>191</v>
      </c>
      <c r="R4347" s="137" t="s">
        <v>342</v>
      </c>
      <c r="S4347" s="137" t="s">
        <v>181</v>
      </c>
    </row>
    <row r="4348" spans="1:19" s="137" customFormat="1">
      <c r="A4348" s="137" t="s">
        <v>186</v>
      </c>
      <c r="B4348" s="137" t="s">
        <v>120</v>
      </c>
      <c r="C4348" s="137" t="s">
        <v>186</v>
      </c>
      <c r="D4348" s="137" t="s">
        <v>303</v>
      </c>
      <c r="E4348" s="137">
        <v>33270</v>
      </c>
      <c r="F4348" s="137" t="s">
        <v>5</v>
      </c>
      <c r="G4348" s="137" t="s">
        <v>28</v>
      </c>
      <c r="H4348" s="137" t="s">
        <v>368</v>
      </c>
      <c r="I4348" s="137">
        <v>513883107</v>
      </c>
      <c r="J4348" s="137" t="s">
        <v>180</v>
      </c>
      <c r="K4348" s="21">
        <v>46172.900312500002</v>
      </c>
      <c r="L4348" s="21">
        <v>46173.717881944445</v>
      </c>
      <c r="M4348" s="137" t="s">
        <v>364</v>
      </c>
      <c r="N4348" s="137" t="s">
        <v>367</v>
      </c>
      <c r="O4348" s="137" t="s">
        <v>41</v>
      </c>
      <c r="P4348" s="137">
        <v>0</v>
      </c>
      <c r="Q4348" s="137" t="s">
        <v>191</v>
      </c>
      <c r="R4348" s="137" t="s">
        <v>342</v>
      </c>
      <c r="S4348" s="137" t="s">
        <v>181</v>
      </c>
    </row>
    <row r="4349" spans="1:19" s="137" customFormat="1">
      <c r="A4349" s="137" t="s">
        <v>186</v>
      </c>
      <c r="B4349" s="137" t="s">
        <v>240</v>
      </c>
      <c r="C4349" s="137" t="s">
        <v>186</v>
      </c>
      <c r="D4349" s="137" t="s">
        <v>303</v>
      </c>
      <c r="E4349" s="137">
        <v>33270</v>
      </c>
      <c r="F4349" s="137" t="s">
        <v>5</v>
      </c>
      <c r="G4349" s="137" t="s">
        <v>28</v>
      </c>
      <c r="H4349" s="137" t="s">
        <v>368</v>
      </c>
      <c r="I4349" s="137">
        <v>513875046</v>
      </c>
      <c r="J4349" s="137" t="s">
        <v>180</v>
      </c>
      <c r="K4349" s="21">
        <v>46172.777650462966</v>
      </c>
      <c r="L4349" s="21">
        <v>46173.724895833337</v>
      </c>
      <c r="M4349" s="137" t="s">
        <v>287</v>
      </c>
      <c r="N4349" s="137" t="s">
        <v>287</v>
      </c>
      <c r="O4349" s="137" t="s">
        <v>35</v>
      </c>
      <c r="P4349" s="137">
        <v>0</v>
      </c>
      <c r="Q4349" s="137" t="s">
        <v>191</v>
      </c>
      <c r="R4349" s="137" t="s">
        <v>342</v>
      </c>
      <c r="S4349" s="137" t="s">
        <v>181</v>
      </c>
    </row>
    <row r="4350" spans="1:19" s="137" customFormat="1">
      <c r="A4350" s="137" t="s">
        <v>186</v>
      </c>
      <c r="B4350" s="137" t="s">
        <v>240</v>
      </c>
      <c r="C4350" s="137" t="s">
        <v>186</v>
      </c>
      <c r="D4350" s="137" t="s">
        <v>303</v>
      </c>
      <c r="E4350" s="137">
        <v>33270</v>
      </c>
      <c r="F4350" s="137" t="s">
        <v>5</v>
      </c>
      <c r="G4350" s="137" t="s">
        <v>28</v>
      </c>
      <c r="H4350" s="137" t="s">
        <v>368</v>
      </c>
      <c r="I4350" s="137">
        <v>513875046</v>
      </c>
      <c r="J4350" s="137" t="s">
        <v>180</v>
      </c>
      <c r="K4350" s="21">
        <v>46172.777650462966</v>
      </c>
      <c r="L4350" s="21">
        <v>46173.724895833337</v>
      </c>
      <c r="M4350" s="137" t="s">
        <v>343</v>
      </c>
      <c r="N4350" s="137" t="s">
        <v>288</v>
      </c>
      <c r="O4350" s="137" t="s">
        <v>39</v>
      </c>
      <c r="P4350" s="137">
        <v>0</v>
      </c>
      <c r="Q4350" s="137" t="s">
        <v>191</v>
      </c>
      <c r="R4350" s="137" t="s">
        <v>342</v>
      </c>
      <c r="S4350" s="137" t="s">
        <v>181</v>
      </c>
    </row>
    <row r="4351" spans="1:19" s="137" customFormat="1">
      <c r="A4351" s="137" t="s">
        <v>186</v>
      </c>
      <c r="B4351" s="137" t="s">
        <v>240</v>
      </c>
      <c r="C4351" s="137" t="s">
        <v>186</v>
      </c>
      <c r="D4351" s="137" t="s">
        <v>303</v>
      </c>
      <c r="E4351" s="137">
        <v>33270</v>
      </c>
      <c r="F4351" s="137" t="s">
        <v>5</v>
      </c>
      <c r="G4351" s="137" t="s">
        <v>28</v>
      </c>
      <c r="H4351" s="137" t="s">
        <v>368</v>
      </c>
      <c r="I4351" s="137">
        <v>513875046</v>
      </c>
      <c r="J4351" s="137" t="s">
        <v>180</v>
      </c>
      <c r="K4351" s="21">
        <v>46172.777650462966</v>
      </c>
      <c r="L4351" s="21">
        <v>46173.724895833337</v>
      </c>
      <c r="M4351" s="137" t="s">
        <v>343</v>
      </c>
      <c r="N4351" s="137" t="s">
        <v>193</v>
      </c>
      <c r="O4351" s="137" t="s">
        <v>35</v>
      </c>
      <c r="P4351" s="137">
        <v>0</v>
      </c>
      <c r="Q4351" s="137" t="s">
        <v>191</v>
      </c>
      <c r="R4351" s="137" t="s">
        <v>342</v>
      </c>
      <c r="S4351" s="137" t="s">
        <v>181</v>
      </c>
    </row>
    <row r="4352" spans="1:19" s="137" customFormat="1">
      <c r="A4352" s="137" t="s">
        <v>186</v>
      </c>
      <c r="B4352" s="137" t="s">
        <v>240</v>
      </c>
      <c r="C4352" s="137" t="s">
        <v>186</v>
      </c>
      <c r="D4352" s="137" t="s">
        <v>303</v>
      </c>
      <c r="E4352" s="137">
        <v>33270</v>
      </c>
      <c r="F4352" s="137" t="s">
        <v>5</v>
      </c>
      <c r="G4352" s="137" t="s">
        <v>28</v>
      </c>
      <c r="H4352" s="137" t="s">
        <v>368</v>
      </c>
      <c r="I4352" s="137">
        <v>513875046</v>
      </c>
      <c r="J4352" s="137" t="s">
        <v>180</v>
      </c>
      <c r="K4352" s="21">
        <v>46172.777650462966</v>
      </c>
      <c r="L4352" s="21">
        <v>46173.724895833337</v>
      </c>
      <c r="M4352" s="137" t="s">
        <v>344</v>
      </c>
      <c r="N4352" s="137" t="s">
        <v>345</v>
      </c>
      <c r="O4352" s="137" t="s">
        <v>39</v>
      </c>
      <c r="P4352" s="137">
        <v>0</v>
      </c>
      <c r="Q4352" s="137" t="s">
        <v>191</v>
      </c>
      <c r="R4352" s="137" t="s">
        <v>342</v>
      </c>
      <c r="S4352" s="137" t="s">
        <v>181</v>
      </c>
    </row>
    <row r="4353" spans="1:19" s="137" customFormat="1">
      <c r="A4353" s="137" t="s">
        <v>186</v>
      </c>
      <c r="B4353" s="137" t="s">
        <v>240</v>
      </c>
      <c r="C4353" s="137" t="s">
        <v>186</v>
      </c>
      <c r="D4353" s="137" t="s">
        <v>303</v>
      </c>
      <c r="E4353" s="137">
        <v>33270</v>
      </c>
      <c r="F4353" s="137" t="s">
        <v>5</v>
      </c>
      <c r="G4353" s="137" t="s">
        <v>28</v>
      </c>
      <c r="H4353" s="137" t="s">
        <v>368</v>
      </c>
      <c r="I4353" s="137">
        <v>513875046</v>
      </c>
      <c r="J4353" s="137" t="s">
        <v>180</v>
      </c>
      <c r="K4353" s="21">
        <v>46172.777650462966</v>
      </c>
      <c r="L4353" s="21">
        <v>46173.724895833337</v>
      </c>
      <c r="M4353" s="137" t="s">
        <v>344</v>
      </c>
      <c r="N4353" s="137" t="s">
        <v>346</v>
      </c>
      <c r="O4353" s="137" t="s">
        <v>39</v>
      </c>
      <c r="P4353" s="137">
        <v>0</v>
      </c>
      <c r="Q4353" s="137" t="s">
        <v>191</v>
      </c>
      <c r="R4353" s="137" t="s">
        <v>342</v>
      </c>
      <c r="S4353" s="137" t="s">
        <v>181</v>
      </c>
    </row>
    <row r="4354" spans="1:19" s="137" customFormat="1">
      <c r="A4354" s="137" t="s">
        <v>186</v>
      </c>
      <c r="B4354" s="137" t="s">
        <v>240</v>
      </c>
      <c r="C4354" s="137" t="s">
        <v>186</v>
      </c>
      <c r="D4354" s="137" t="s">
        <v>303</v>
      </c>
      <c r="E4354" s="137">
        <v>33270</v>
      </c>
      <c r="F4354" s="137" t="s">
        <v>5</v>
      </c>
      <c r="G4354" s="137" t="s">
        <v>28</v>
      </c>
      <c r="H4354" s="137" t="s">
        <v>368</v>
      </c>
      <c r="I4354" s="137">
        <v>513875046</v>
      </c>
      <c r="J4354" s="137" t="s">
        <v>180</v>
      </c>
      <c r="K4354" s="21">
        <v>46172.777650462966</v>
      </c>
      <c r="L4354" s="21">
        <v>46173.724895833337</v>
      </c>
      <c r="M4354" s="137" t="s">
        <v>347</v>
      </c>
      <c r="N4354" s="137" t="s">
        <v>348</v>
      </c>
      <c r="O4354" s="137" t="s">
        <v>41</v>
      </c>
      <c r="P4354" s="137">
        <v>0</v>
      </c>
      <c r="Q4354" s="137" t="s">
        <v>191</v>
      </c>
      <c r="R4354" s="137" t="s">
        <v>342</v>
      </c>
      <c r="S4354" s="137" t="s">
        <v>181</v>
      </c>
    </row>
    <row r="4355" spans="1:19" s="137" customFormat="1">
      <c r="A4355" s="137" t="s">
        <v>186</v>
      </c>
      <c r="B4355" s="137" t="s">
        <v>240</v>
      </c>
      <c r="C4355" s="137" t="s">
        <v>186</v>
      </c>
      <c r="D4355" s="137" t="s">
        <v>303</v>
      </c>
      <c r="E4355" s="137">
        <v>33270</v>
      </c>
      <c r="F4355" s="137" t="s">
        <v>5</v>
      </c>
      <c r="G4355" s="137" t="s">
        <v>28</v>
      </c>
      <c r="H4355" s="137" t="s">
        <v>368</v>
      </c>
      <c r="I4355" s="137">
        <v>513875046</v>
      </c>
      <c r="J4355" s="137" t="s">
        <v>180</v>
      </c>
      <c r="K4355" s="21">
        <v>46172.777650462966</v>
      </c>
      <c r="L4355" s="21">
        <v>46173.724895833337</v>
      </c>
      <c r="M4355" s="137" t="s">
        <v>347</v>
      </c>
      <c r="N4355" s="137" t="s">
        <v>349</v>
      </c>
      <c r="O4355" s="137" t="s">
        <v>39</v>
      </c>
      <c r="P4355" s="137">
        <v>0</v>
      </c>
      <c r="Q4355" s="137" t="s">
        <v>191</v>
      </c>
      <c r="R4355" s="137" t="s">
        <v>342</v>
      </c>
      <c r="S4355" s="137" t="s">
        <v>181</v>
      </c>
    </row>
    <row r="4356" spans="1:19" s="137" customFormat="1">
      <c r="A4356" s="137" t="s">
        <v>186</v>
      </c>
      <c r="B4356" s="137" t="s">
        <v>240</v>
      </c>
      <c r="C4356" s="137" t="s">
        <v>186</v>
      </c>
      <c r="D4356" s="137" t="s">
        <v>303</v>
      </c>
      <c r="E4356" s="137">
        <v>33270</v>
      </c>
      <c r="F4356" s="137" t="s">
        <v>5</v>
      </c>
      <c r="G4356" s="137" t="s">
        <v>28</v>
      </c>
      <c r="H4356" s="137" t="s">
        <v>368</v>
      </c>
      <c r="I4356" s="137">
        <v>513875046</v>
      </c>
      <c r="J4356" s="137" t="s">
        <v>180</v>
      </c>
      <c r="K4356" s="21">
        <v>46172.777650462966</v>
      </c>
      <c r="L4356" s="21">
        <v>46173.724895833337</v>
      </c>
      <c r="M4356" s="137" t="s">
        <v>347</v>
      </c>
      <c r="N4356" s="137" t="s">
        <v>329</v>
      </c>
      <c r="O4356" s="137" t="s">
        <v>35</v>
      </c>
      <c r="P4356" s="137">
        <v>0</v>
      </c>
      <c r="Q4356" s="137" t="s">
        <v>191</v>
      </c>
      <c r="R4356" s="137" t="s">
        <v>342</v>
      </c>
      <c r="S4356" s="137" t="s">
        <v>181</v>
      </c>
    </row>
    <row r="4357" spans="1:19" s="137" customFormat="1">
      <c r="A4357" s="137" t="s">
        <v>186</v>
      </c>
      <c r="B4357" s="137" t="s">
        <v>240</v>
      </c>
      <c r="C4357" s="137" t="s">
        <v>186</v>
      </c>
      <c r="D4357" s="137" t="s">
        <v>303</v>
      </c>
      <c r="E4357" s="137">
        <v>33270</v>
      </c>
      <c r="F4357" s="137" t="s">
        <v>5</v>
      </c>
      <c r="G4357" s="137" t="s">
        <v>28</v>
      </c>
      <c r="H4357" s="137" t="s">
        <v>368</v>
      </c>
      <c r="I4357" s="137">
        <v>513875046</v>
      </c>
      <c r="J4357" s="137" t="s">
        <v>180</v>
      </c>
      <c r="K4357" s="21">
        <v>46172.777650462966</v>
      </c>
      <c r="L4357" s="21">
        <v>46173.724895833337</v>
      </c>
      <c r="M4357" s="137" t="s">
        <v>347</v>
      </c>
      <c r="N4357" s="137" t="s">
        <v>194</v>
      </c>
      <c r="O4357" s="137" t="s">
        <v>41</v>
      </c>
      <c r="P4357" s="137">
        <v>0</v>
      </c>
      <c r="Q4357" s="137" t="s">
        <v>191</v>
      </c>
      <c r="R4357" s="137" t="s">
        <v>342</v>
      </c>
      <c r="S4357" s="137" t="s">
        <v>181</v>
      </c>
    </row>
    <row r="4358" spans="1:19" s="137" customFormat="1">
      <c r="A4358" s="137" t="s">
        <v>186</v>
      </c>
      <c r="B4358" s="137" t="s">
        <v>240</v>
      </c>
      <c r="C4358" s="137" t="s">
        <v>186</v>
      </c>
      <c r="D4358" s="137" t="s">
        <v>303</v>
      </c>
      <c r="E4358" s="137">
        <v>33270</v>
      </c>
      <c r="F4358" s="137" t="s">
        <v>5</v>
      </c>
      <c r="G4358" s="137" t="s">
        <v>28</v>
      </c>
      <c r="H4358" s="137" t="s">
        <v>368</v>
      </c>
      <c r="I4358" s="137">
        <v>513875046</v>
      </c>
      <c r="J4358" s="137" t="s">
        <v>180</v>
      </c>
      <c r="K4358" s="21">
        <v>46172.777650462966</v>
      </c>
      <c r="L4358" s="21">
        <v>46173.724895833337</v>
      </c>
      <c r="M4358" s="137" t="s">
        <v>347</v>
      </c>
      <c r="N4358" s="137" t="s">
        <v>350</v>
      </c>
      <c r="O4358" s="137" t="s">
        <v>39</v>
      </c>
      <c r="P4358" s="137">
        <v>0</v>
      </c>
      <c r="Q4358" s="137" t="s">
        <v>191</v>
      </c>
      <c r="R4358" s="137" t="s">
        <v>342</v>
      </c>
      <c r="S4358" s="137" t="s">
        <v>181</v>
      </c>
    </row>
    <row r="4359" spans="1:19" s="137" customFormat="1">
      <c r="A4359" s="137" t="s">
        <v>186</v>
      </c>
      <c r="B4359" s="137" t="s">
        <v>240</v>
      </c>
      <c r="C4359" s="137" t="s">
        <v>186</v>
      </c>
      <c r="D4359" s="137" t="s">
        <v>303</v>
      </c>
      <c r="E4359" s="137">
        <v>33270</v>
      </c>
      <c r="F4359" s="137" t="s">
        <v>5</v>
      </c>
      <c r="G4359" s="137" t="s">
        <v>28</v>
      </c>
      <c r="H4359" s="137" t="s">
        <v>368</v>
      </c>
      <c r="I4359" s="137">
        <v>513875046</v>
      </c>
      <c r="J4359" s="137" t="s">
        <v>180</v>
      </c>
      <c r="K4359" s="21">
        <v>46172.777650462966</v>
      </c>
      <c r="L4359" s="21">
        <v>46173.724895833337</v>
      </c>
      <c r="M4359" s="137" t="s">
        <v>347</v>
      </c>
      <c r="N4359" s="137" t="s">
        <v>195</v>
      </c>
      <c r="O4359" s="137" t="s">
        <v>41</v>
      </c>
      <c r="P4359" s="137">
        <v>0</v>
      </c>
      <c r="Q4359" s="137" t="s">
        <v>191</v>
      </c>
      <c r="R4359" s="137" t="s">
        <v>342</v>
      </c>
      <c r="S4359" s="137" t="s">
        <v>181</v>
      </c>
    </row>
    <row r="4360" spans="1:19" s="137" customFormat="1">
      <c r="A4360" s="137" t="s">
        <v>186</v>
      </c>
      <c r="B4360" s="137" t="s">
        <v>240</v>
      </c>
      <c r="C4360" s="137" t="s">
        <v>186</v>
      </c>
      <c r="D4360" s="137" t="s">
        <v>303</v>
      </c>
      <c r="E4360" s="137">
        <v>33270</v>
      </c>
      <c r="F4360" s="137" t="s">
        <v>5</v>
      </c>
      <c r="G4360" s="137" t="s">
        <v>28</v>
      </c>
      <c r="H4360" s="137" t="s">
        <v>368</v>
      </c>
      <c r="I4360" s="137">
        <v>513875046</v>
      </c>
      <c r="J4360" s="137" t="s">
        <v>180</v>
      </c>
      <c r="K4360" s="21">
        <v>46172.777650462966</v>
      </c>
      <c r="L4360" s="21">
        <v>46173.724895833337</v>
      </c>
      <c r="M4360" s="137" t="s">
        <v>347</v>
      </c>
      <c r="N4360" s="137" t="s">
        <v>351</v>
      </c>
      <c r="O4360" s="137" t="s">
        <v>35</v>
      </c>
      <c r="P4360" s="137">
        <v>0</v>
      </c>
      <c r="Q4360" s="137" t="s">
        <v>191</v>
      </c>
      <c r="R4360" s="137" t="s">
        <v>342</v>
      </c>
      <c r="S4360" s="137" t="s">
        <v>181</v>
      </c>
    </row>
    <row r="4361" spans="1:19" s="137" customFormat="1">
      <c r="A4361" s="137" t="s">
        <v>186</v>
      </c>
      <c r="B4361" s="137" t="s">
        <v>240</v>
      </c>
      <c r="C4361" s="137" t="s">
        <v>186</v>
      </c>
      <c r="D4361" s="137" t="s">
        <v>303</v>
      </c>
      <c r="E4361" s="137">
        <v>33270</v>
      </c>
      <c r="F4361" s="137" t="s">
        <v>5</v>
      </c>
      <c r="G4361" s="137" t="s">
        <v>28</v>
      </c>
      <c r="H4361" s="137" t="s">
        <v>368</v>
      </c>
      <c r="I4361" s="137">
        <v>513875046</v>
      </c>
      <c r="J4361" s="137" t="s">
        <v>180</v>
      </c>
      <c r="K4361" s="21">
        <v>46172.777650462966</v>
      </c>
      <c r="L4361" s="21">
        <v>46173.724895833337</v>
      </c>
      <c r="M4361" s="137" t="s">
        <v>347</v>
      </c>
      <c r="N4361" s="137" t="s">
        <v>196</v>
      </c>
      <c r="O4361" s="137" t="s">
        <v>41</v>
      </c>
      <c r="P4361" s="137">
        <v>0</v>
      </c>
      <c r="Q4361" s="137" t="s">
        <v>191</v>
      </c>
      <c r="R4361" s="137" t="s">
        <v>342</v>
      </c>
      <c r="S4361" s="137" t="s">
        <v>181</v>
      </c>
    </row>
    <row r="4362" spans="1:19" s="137" customFormat="1">
      <c r="A4362" s="137" t="s">
        <v>186</v>
      </c>
      <c r="B4362" s="137" t="s">
        <v>240</v>
      </c>
      <c r="C4362" s="137" t="s">
        <v>186</v>
      </c>
      <c r="D4362" s="137" t="s">
        <v>303</v>
      </c>
      <c r="E4362" s="137">
        <v>33270</v>
      </c>
      <c r="F4362" s="137" t="s">
        <v>5</v>
      </c>
      <c r="G4362" s="137" t="s">
        <v>28</v>
      </c>
      <c r="H4362" s="137" t="s">
        <v>368</v>
      </c>
      <c r="I4362" s="137">
        <v>513875046</v>
      </c>
      <c r="J4362" s="137" t="s">
        <v>180</v>
      </c>
      <c r="K4362" s="21">
        <v>46172.777650462966</v>
      </c>
      <c r="L4362" s="21">
        <v>46173.724895833337</v>
      </c>
      <c r="M4362" s="137" t="s">
        <v>352</v>
      </c>
      <c r="N4362" s="137" t="s">
        <v>352</v>
      </c>
      <c r="O4362" s="137" t="s">
        <v>35</v>
      </c>
      <c r="P4362" s="137">
        <v>0</v>
      </c>
      <c r="Q4362" s="137" t="s">
        <v>191</v>
      </c>
      <c r="R4362" s="137" t="s">
        <v>342</v>
      </c>
      <c r="S4362" s="137" t="s">
        <v>181</v>
      </c>
    </row>
    <row r="4363" spans="1:19" s="137" customFormat="1">
      <c r="A4363" s="137" t="s">
        <v>186</v>
      </c>
      <c r="B4363" s="137" t="s">
        <v>240</v>
      </c>
      <c r="C4363" s="137" t="s">
        <v>186</v>
      </c>
      <c r="D4363" s="137" t="s">
        <v>303</v>
      </c>
      <c r="E4363" s="137">
        <v>33270</v>
      </c>
      <c r="F4363" s="137" t="s">
        <v>5</v>
      </c>
      <c r="G4363" s="137" t="s">
        <v>28</v>
      </c>
      <c r="H4363" s="137" t="s">
        <v>368</v>
      </c>
      <c r="I4363" s="137">
        <v>513875046</v>
      </c>
      <c r="J4363" s="137" t="s">
        <v>180</v>
      </c>
      <c r="K4363" s="21">
        <v>46172.777650462966</v>
      </c>
      <c r="L4363" s="21">
        <v>46173.724895833337</v>
      </c>
      <c r="M4363" s="137" t="s">
        <v>353</v>
      </c>
      <c r="N4363" s="137" t="s">
        <v>197</v>
      </c>
      <c r="O4363" s="137" t="s">
        <v>41</v>
      </c>
      <c r="P4363" s="137">
        <v>0</v>
      </c>
      <c r="Q4363" s="137" t="s">
        <v>191</v>
      </c>
      <c r="R4363" s="137" t="s">
        <v>342</v>
      </c>
      <c r="S4363" s="137" t="s">
        <v>181</v>
      </c>
    </row>
    <row r="4364" spans="1:19" s="137" customFormat="1">
      <c r="A4364" s="137" t="s">
        <v>186</v>
      </c>
      <c r="B4364" s="137" t="s">
        <v>240</v>
      </c>
      <c r="C4364" s="137" t="s">
        <v>186</v>
      </c>
      <c r="D4364" s="137" t="s">
        <v>303</v>
      </c>
      <c r="E4364" s="137">
        <v>33270</v>
      </c>
      <c r="F4364" s="137" t="s">
        <v>5</v>
      </c>
      <c r="G4364" s="137" t="s">
        <v>28</v>
      </c>
      <c r="H4364" s="137" t="s">
        <v>368</v>
      </c>
      <c r="I4364" s="137">
        <v>513875046</v>
      </c>
      <c r="J4364" s="137" t="s">
        <v>180</v>
      </c>
      <c r="K4364" s="21">
        <v>46172.777650462966</v>
      </c>
      <c r="L4364" s="21">
        <v>46173.724895833337</v>
      </c>
      <c r="M4364" s="137" t="s">
        <v>353</v>
      </c>
      <c r="N4364" s="137" t="s">
        <v>330</v>
      </c>
      <c r="O4364" s="137" t="s">
        <v>41</v>
      </c>
      <c r="P4364" s="137">
        <v>0</v>
      </c>
      <c r="Q4364" s="137" t="s">
        <v>191</v>
      </c>
      <c r="R4364" s="137" t="s">
        <v>342</v>
      </c>
      <c r="S4364" s="137" t="s">
        <v>181</v>
      </c>
    </row>
    <row r="4365" spans="1:19" s="137" customFormat="1">
      <c r="A4365" s="137" t="s">
        <v>186</v>
      </c>
      <c r="B4365" s="137" t="s">
        <v>240</v>
      </c>
      <c r="C4365" s="137" t="s">
        <v>186</v>
      </c>
      <c r="D4365" s="137" t="s">
        <v>303</v>
      </c>
      <c r="E4365" s="137">
        <v>33270</v>
      </c>
      <c r="F4365" s="137" t="s">
        <v>5</v>
      </c>
      <c r="G4365" s="137" t="s">
        <v>28</v>
      </c>
      <c r="H4365" s="137" t="s">
        <v>368</v>
      </c>
      <c r="I4365" s="137">
        <v>513875046</v>
      </c>
      <c r="J4365" s="137" t="s">
        <v>180</v>
      </c>
      <c r="K4365" s="21">
        <v>46172.777650462966</v>
      </c>
      <c r="L4365" s="21">
        <v>46173.724895833337</v>
      </c>
      <c r="M4365" s="137" t="s">
        <v>353</v>
      </c>
      <c r="N4365" s="137" t="s">
        <v>354</v>
      </c>
      <c r="O4365" s="137" t="s">
        <v>39</v>
      </c>
      <c r="P4365" s="137">
        <v>0</v>
      </c>
      <c r="Q4365" s="137" t="s">
        <v>191</v>
      </c>
      <c r="R4365" s="137" t="s">
        <v>342</v>
      </c>
      <c r="S4365" s="137" t="s">
        <v>181</v>
      </c>
    </row>
    <row r="4366" spans="1:19" s="137" customFormat="1">
      <c r="A4366" s="137" t="s">
        <v>186</v>
      </c>
      <c r="B4366" s="137" t="s">
        <v>240</v>
      </c>
      <c r="C4366" s="137" t="s">
        <v>186</v>
      </c>
      <c r="D4366" s="137" t="s">
        <v>303</v>
      </c>
      <c r="E4366" s="137">
        <v>33270</v>
      </c>
      <c r="F4366" s="137" t="s">
        <v>5</v>
      </c>
      <c r="G4366" s="137" t="s">
        <v>28</v>
      </c>
      <c r="H4366" s="137" t="s">
        <v>368</v>
      </c>
      <c r="I4366" s="137">
        <v>513875046</v>
      </c>
      <c r="J4366" s="137" t="s">
        <v>180</v>
      </c>
      <c r="K4366" s="21">
        <v>46172.777650462966</v>
      </c>
      <c r="L4366" s="21">
        <v>46173.724895833337</v>
      </c>
      <c r="M4366" s="137" t="s">
        <v>353</v>
      </c>
      <c r="N4366" s="137" t="s">
        <v>355</v>
      </c>
      <c r="O4366" s="137" t="s">
        <v>35</v>
      </c>
      <c r="P4366" s="137">
        <v>0</v>
      </c>
      <c r="Q4366" s="137" t="s">
        <v>191</v>
      </c>
      <c r="R4366" s="137" t="s">
        <v>342</v>
      </c>
      <c r="S4366" s="137" t="s">
        <v>181</v>
      </c>
    </row>
    <row r="4367" spans="1:19" s="137" customFormat="1">
      <c r="A4367" s="137" t="s">
        <v>186</v>
      </c>
      <c r="B4367" s="137" t="s">
        <v>240</v>
      </c>
      <c r="C4367" s="137" t="s">
        <v>186</v>
      </c>
      <c r="D4367" s="137" t="s">
        <v>303</v>
      </c>
      <c r="E4367" s="137">
        <v>33270</v>
      </c>
      <c r="F4367" s="137" t="s">
        <v>5</v>
      </c>
      <c r="G4367" s="137" t="s">
        <v>28</v>
      </c>
      <c r="H4367" s="137" t="s">
        <v>368</v>
      </c>
      <c r="I4367" s="137">
        <v>513875046</v>
      </c>
      <c r="J4367" s="137" t="s">
        <v>180</v>
      </c>
      <c r="K4367" s="21">
        <v>46172.777650462966</v>
      </c>
      <c r="L4367" s="21">
        <v>46173.724895833337</v>
      </c>
      <c r="M4367" s="137" t="s">
        <v>353</v>
      </c>
      <c r="N4367" s="137" t="s">
        <v>356</v>
      </c>
      <c r="O4367" s="137" t="s">
        <v>39</v>
      </c>
      <c r="P4367" s="137">
        <v>0</v>
      </c>
      <c r="Q4367" s="137" t="s">
        <v>191</v>
      </c>
      <c r="R4367" s="137" t="s">
        <v>342</v>
      </c>
      <c r="S4367" s="137" t="s">
        <v>181</v>
      </c>
    </row>
    <row r="4368" spans="1:19" s="137" customFormat="1">
      <c r="A4368" s="137" t="s">
        <v>186</v>
      </c>
      <c r="B4368" s="137" t="s">
        <v>240</v>
      </c>
      <c r="C4368" s="137" t="s">
        <v>186</v>
      </c>
      <c r="D4368" s="137" t="s">
        <v>303</v>
      </c>
      <c r="E4368" s="137">
        <v>33270</v>
      </c>
      <c r="F4368" s="137" t="s">
        <v>5</v>
      </c>
      <c r="G4368" s="137" t="s">
        <v>28</v>
      </c>
      <c r="H4368" s="137" t="s">
        <v>368</v>
      </c>
      <c r="I4368" s="137">
        <v>513875046</v>
      </c>
      <c r="J4368" s="137" t="s">
        <v>180</v>
      </c>
      <c r="K4368" s="21">
        <v>46172.777650462966</v>
      </c>
      <c r="L4368" s="21">
        <v>46173.724895833337</v>
      </c>
      <c r="M4368" s="137" t="s">
        <v>353</v>
      </c>
      <c r="N4368" s="137" t="s">
        <v>357</v>
      </c>
      <c r="O4368" s="137" t="s">
        <v>39</v>
      </c>
      <c r="P4368" s="137">
        <v>0</v>
      </c>
      <c r="Q4368" s="137" t="s">
        <v>191</v>
      </c>
      <c r="R4368" s="137" t="s">
        <v>342</v>
      </c>
      <c r="S4368" s="137" t="s">
        <v>181</v>
      </c>
    </row>
    <row r="4369" spans="1:19" s="137" customFormat="1">
      <c r="A4369" s="137" t="s">
        <v>186</v>
      </c>
      <c r="B4369" s="137" t="s">
        <v>240</v>
      </c>
      <c r="C4369" s="137" t="s">
        <v>186</v>
      </c>
      <c r="D4369" s="137" t="s">
        <v>303</v>
      </c>
      <c r="E4369" s="137">
        <v>33270</v>
      </c>
      <c r="F4369" s="137" t="s">
        <v>5</v>
      </c>
      <c r="G4369" s="137" t="s">
        <v>28</v>
      </c>
      <c r="H4369" s="137" t="s">
        <v>368</v>
      </c>
      <c r="I4369" s="137">
        <v>513875046</v>
      </c>
      <c r="J4369" s="137" t="s">
        <v>180</v>
      </c>
      <c r="K4369" s="21">
        <v>46172.777650462966</v>
      </c>
      <c r="L4369" s="21">
        <v>46173.724895833337</v>
      </c>
      <c r="M4369" s="137" t="s">
        <v>358</v>
      </c>
      <c r="N4369" s="137" t="s">
        <v>359</v>
      </c>
      <c r="O4369" s="137" t="s">
        <v>39</v>
      </c>
      <c r="P4369" s="137">
        <v>0</v>
      </c>
      <c r="Q4369" s="137" t="s">
        <v>191</v>
      </c>
      <c r="R4369" s="137" t="s">
        <v>342</v>
      </c>
      <c r="S4369" s="137" t="s">
        <v>181</v>
      </c>
    </row>
    <row r="4370" spans="1:19" s="137" customFormat="1">
      <c r="A4370" s="137" t="s">
        <v>186</v>
      </c>
      <c r="B4370" s="137" t="s">
        <v>240</v>
      </c>
      <c r="C4370" s="137" t="s">
        <v>186</v>
      </c>
      <c r="D4370" s="137" t="s">
        <v>303</v>
      </c>
      <c r="E4370" s="137">
        <v>33270</v>
      </c>
      <c r="F4370" s="137" t="s">
        <v>5</v>
      </c>
      <c r="G4370" s="137" t="s">
        <v>28</v>
      </c>
      <c r="H4370" s="137" t="s">
        <v>368</v>
      </c>
      <c r="I4370" s="137">
        <v>513875046</v>
      </c>
      <c r="J4370" s="137" t="s">
        <v>180</v>
      </c>
      <c r="K4370" s="21">
        <v>46172.777650462966</v>
      </c>
      <c r="L4370" s="21">
        <v>46173.724895833337</v>
      </c>
      <c r="M4370" s="137" t="s">
        <v>358</v>
      </c>
      <c r="N4370" s="137" t="s">
        <v>360</v>
      </c>
      <c r="O4370" s="137" t="s">
        <v>35</v>
      </c>
      <c r="P4370" s="137">
        <v>0</v>
      </c>
      <c r="Q4370" s="137" t="s">
        <v>191</v>
      </c>
      <c r="R4370" s="137" t="s">
        <v>342</v>
      </c>
      <c r="S4370" s="137" t="s">
        <v>181</v>
      </c>
    </row>
    <row r="4371" spans="1:19" s="137" customFormat="1">
      <c r="A4371" s="137" t="s">
        <v>186</v>
      </c>
      <c r="B4371" s="137" t="s">
        <v>240</v>
      </c>
      <c r="C4371" s="137" t="s">
        <v>186</v>
      </c>
      <c r="D4371" s="137" t="s">
        <v>303</v>
      </c>
      <c r="E4371" s="137">
        <v>33270</v>
      </c>
      <c r="F4371" s="137" t="s">
        <v>5</v>
      </c>
      <c r="G4371" s="137" t="s">
        <v>28</v>
      </c>
      <c r="H4371" s="137" t="s">
        <v>368</v>
      </c>
      <c r="I4371" s="137">
        <v>513875046</v>
      </c>
      <c r="J4371" s="137" t="s">
        <v>180</v>
      </c>
      <c r="K4371" s="21">
        <v>46172.777650462966</v>
      </c>
      <c r="L4371" s="21">
        <v>46173.724895833337</v>
      </c>
      <c r="M4371" s="137" t="s">
        <v>358</v>
      </c>
      <c r="N4371" s="137" t="s">
        <v>361</v>
      </c>
      <c r="O4371" s="137" t="s">
        <v>41</v>
      </c>
      <c r="P4371" s="137">
        <v>0</v>
      </c>
      <c r="Q4371" s="137" t="s">
        <v>191</v>
      </c>
      <c r="R4371" s="137" t="s">
        <v>342</v>
      </c>
      <c r="S4371" s="137" t="s">
        <v>181</v>
      </c>
    </row>
    <row r="4372" spans="1:19" s="137" customFormat="1">
      <c r="A4372" s="137" t="s">
        <v>186</v>
      </c>
      <c r="B4372" s="137" t="s">
        <v>240</v>
      </c>
      <c r="C4372" s="137" t="s">
        <v>186</v>
      </c>
      <c r="D4372" s="137" t="s">
        <v>303</v>
      </c>
      <c r="E4372" s="137">
        <v>33270</v>
      </c>
      <c r="F4372" s="137" t="s">
        <v>5</v>
      </c>
      <c r="G4372" s="137" t="s">
        <v>28</v>
      </c>
      <c r="H4372" s="137" t="s">
        <v>368</v>
      </c>
      <c r="I4372" s="137">
        <v>513875046</v>
      </c>
      <c r="J4372" s="137" t="s">
        <v>180</v>
      </c>
      <c r="K4372" s="21">
        <v>46172.777650462966</v>
      </c>
      <c r="L4372" s="21">
        <v>46173.724895833337</v>
      </c>
      <c r="M4372" s="137" t="s">
        <v>362</v>
      </c>
      <c r="N4372" s="137" t="s">
        <v>363</v>
      </c>
      <c r="O4372" s="137" t="s">
        <v>37</v>
      </c>
      <c r="P4372" s="137">
        <v>0</v>
      </c>
      <c r="Q4372" s="137" t="s">
        <v>191</v>
      </c>
      <c r="R4372" s="137" t="s">
        <v>342</v>
      </c>
      <c r="S4372" s="137" t="s">
        <v>181</v>
      </c>
    </row>
    <row r="4373" spans="1:19" s="137" customFormat="1">
      <c r="A4373" s="137" t="s">
        <v>186</v>
      </c>
      <c r="B4373" s="137" t="s">
        <v>240</v>
      </c>
      <c r="C4373" s="137" t="s">
        <v>186</v>
      </c>
      <c r="D4373" s="137" t="s">
        <v>303</v>
      </c>
      <c r="E4373" s="137">
        <v>33270</v>
      </c>
      <c r="F4373" s="137" t="s">
        <v>5</v>
      </c>
      <c r="G4373" s="137" t="s">
        <v>28</v>
      </c>
      <c r="H4373" s="137" t="s">
        <v>368</v>
      </c>
      <c r="I4373" s="137">
        <v>513875046</v>
      </c>
      <c r="J4373" s="137" t="s">
        <v>180</v>
      </c>
      <c r="K4373" s="21">
        <v>46172.777650462966</v>
      </c>
      <c r="L4373" s="21">
        <v>46173.724895833337</v>
      </c>
      <c r="M4373" s="137" t="s">
        <v>364</v>
      </c>
      <c r="N4373" s="137" t="s">
        <v>365</v>
      </c>
      <c r="O4373" s="137" t="s">
        <v>35</v>
      </c>
      <c r="P4373" s="137">
        <v>0</v>
      </c>
      <c r="Q4373" s="137" t="s">
        <v>191</v>
      </c>
      <c r="R4373" s="137" t="s">
        <v>342</v>
      </c>
      <c r="S4373" s="137" t="s">
        <v>181</v>
      </c>
    </row>
    <row r="4374" spans="1:19" s="137" customFormat="1">
      <c r="A4374" s="137" t="s">
        <v>186</v>
      </c>
      <c r="B4374" s="137" t="s">
        <v>240</v>
      </c>
      <c r="C4374" s="137" t="s">
        <v>186</v>
      </c>
      <c r="D4374" s="137" t="s">
        <v>303</v>
      </c>
      <c r="E4374" s="137">
        <v>33270</v>
      </c>
      <c r="F4374" s="137" t="s">
        <v>5</v>
      </c>
      <c r="G4374" s="137" t="s">
        <v>28</v>
      </c>
      <c r="H4374" s="137" t="s">
        <v>368</v>
      </c>
      <c r="I4374" s="137">
        <v>513875046</v>
      </c>
      <c r="J4374" s="137" t="s">
        <v>180</v>
      </c>
      <c r="K4374" s="21">
        <v>46172.777650462966</v>
      </c>
      <c r="L4374" s="21">
        <v>46173.724895833337</v>
      </c>
      <c r="M4374" s="137" t="s">
        <v>364</v>
      </c>
      <c r="N4374" s="137" t="s">
        <v>366</v>
      </c>
      <c r="O4374" s="137" t="s">
        <v>35</v>
      </c>
      <c r="P4374" s="137">
        <v>0</v>
      </c>
      <c r="Q4374" s="137" t="s">
        <v>191</v>
      </c>
      <c r="R4374" s="137" t="s">
        <v>342</v>
      </c>
      <c r="S4374" s="137" t="s">
        <v>181</v>
      </c>
    </row>
    <row r="4375" spans="1:19" s="137" customFormat="1">
      <c r="A4375" s="137" t="s">
        <v>186</v>
      </c>
      <c r="B4375" s="137" t="s">
        <v>240</v>
      </c>
      <c r="C4375" s="137" t="s">
        <v>186</v>
      </c>
      <c r="D4375" s="137" t="s">
        <v>303</v>
      </c>
      <c r="E4375" s="137">
        <v>33270</v>
      </c>
      <c r="F4375" s="137" t="s">
        <v>5</v>
      </c>
      <c r="G4375" s="137" t="s">
        <v>28</v>
      </c>
      <c r="H4375" s="137" t="s">
        <v>368</v>
      </c>
      <c r="I4375" s="137">
        <v>513875046</v>
      </c>
      <c r="J4375" s="137" t="s">
        <v>180</v>
      </c>
      <c r="K4375" s="21">
        <v>46172.777650462966</v>
      </c>
      <c r="L4375" s="21">
        <v>46173.724895833337</v>
      </c>
      <c r="M4375" s="137" t="s">
        <v>364</v>
      </c>
      <c r="N4375" s="137" t="s">
        <v>367</v>
      </c>
      <c r="O4375" s="137" t="s">
        <v>41</v>
      </c>
      <c r="P4375" s="137">
        <v>0</v>
      </c>
      <c r="Q4375" s="137" t="s">
        <v>191</v>
      </c>
      <c r="R4375" s="137" t="s">
        <v>342</v>
      </c>
      <c r="S4375" s="137" t="s">
        <v>181</v>
      </c>
    </row>
    <row r="4376" spans="1:19" s="137" customFormat="1">
      <c r="A4376" s="137" t="s">
        <v>186</v>
      </c>
      <c r="B4376" s="137" t="s">
        <v>120</v>
      </c>
      <c r="C4376" s="137" t="s">
        <v>186</v>
      </c>
      <c r="D4376" s="137" t="s">
        <v>303</v>
      </c>
      <c r="E4376" s="137">
        <v>33270</v>
      </c>
      <c r="F4376" s="137" t="s">
        <v>5</v>
      </c>
      <c r="G4376" s="137" t="s">
        <v>28</v>
      </c>
      <c r="H4376" s="137" t="s">
        <v>368</v>
      </c>
      <c r="I4376" s="137">
        <v>513835502</v>
      </c>
      <c r="J4376" s="137" t="s">
        <v>180</v>
      </c>
      <c r="K4376" s="21">
        <v>46171.798252314817</v>
      </c>
      <c r="L4376" s="21">
        <v>46173.727233796293</v>
      </c>
      <c r="M4376" s="137" t="s">
        <v>287</v>
      </c>
      <c r="N4376" s="137" t="s">
        <v>287</v>
      </c>
      <c r="O4376" s="137" t="s">
        <v>35</v>
      </c>
      <c r="P4376" s="137">
        <v>0</v>
      </c>
      <c r="Q4376" s="137" t="s">
        <v>191</v>
      </c>
      <c r="R4376" s="137" t="s">
        <v>342</v>
      </c>
    </row>
    <row r="4377" spans="1:19" s="137" customFormat="1">
      <c r="A4377" s="137" t="s">
        <v>186</v>
      </c>
      <c r="B4377" s="137" t="s">
        <v>120</v>
      </c>
      <c r="C4377" s="137" t="s">
        <v>186</v>
      </c>
      <c r="D4377" s="137" t="s">
        <v>303</v>
      </c>
      <c r="E4377" s="137">
        <v>33270</v>
      </c>
      <c r="F4377" s="137" t="s">
        <v>5</v>
      </c>
      <c r="G4377" s="137" t="s">
        <v>28</v>
      </c>
      <c r="H4377" s="137" t="s">
        <v>368</v>
      </c>
      <c r="I4377" s="137">
        <v>513835502</v>
      </c>
      <c r="J4377" s="137" t="s">
        <v>180</v>
      </c>
      <c r="K4377" s="21">
        <v>46171.798252314817</v>
      </c>
      <c r="L4377" s="21">
        <v>46173.727233796293</v>
      </c>
      <c r="M4377" s="137" t="s">
        <v>343</v>
      </c>
      <c r="N4377" s="137" t="s">
        <v>288</v>
      </c>
      <c r="O4377" s="137" t="s">
        <v>39</v>
      </c>
      <c r="P4377" s="137">
        <v>0</v>
      </c>
      <c r="Q4377" s="137" t="s">
        <v>191</v>
      </c>
      <c r="R4377" s="137" t="s">
        <v>342</v>
      </c>
    </row>
    <row r="4378" spans="1:19" s="137" customFormat="1">
      <c r="A4378" s="137" t="s">
        <v>186</v>
      </c>
      <c r="B4378" s="137" t="s">
        <v>120</v>
      </c>
      <c r="C4378" s="137" t="s">
        <v>186</v>
      </c>
      <c r="D4378" s="137" t="s">
        <v>303</v>
      </c>
      <c r="E4378" s="137">
        <v>33270</v>
      </c>
      <c r="F4378" s="137" t="s">
        <v>5</v>
      </c>
      <c r="G4378" s="137" t="s">
        <v>28</v>
      </c>
      <c r="H4378" s="137" t="s">
        <v>368</v>
      </c>
      <c r="I4378" s="137">
        <v>513835502</v>
      </c>
      <c r="J4378" s="137" t="s">
        <v>180</v>
      </c>
      <c r="K4378" s="21">
        <v>46171.798252314817</v>
      </c>
      <c r="L4378" s="21">
        <v>46173.727233796293</v>
      </c>
      <c r="M4378" s="137" t="s">
        <v>343</v>
      </c>
      <c r="N4378" s="137" t="s">
        <v>193</v>
      </c>
      <c r="O4378" s="137" t="s">
        <v>35</v>
      </c>
      <c r="P4378" s="137">
        <v>0</v>
      </c>
      <c r="Q4378" s="137" t="s">
        <v>191</v>
      </c>
      <c r="R4378" s="137" t="s">
        <v>342</v>
      </c>
    </row>
    <row r="4379" spans="1:19" s="137" customFormat="1">
      <c r="A4379" s="137" t="s">
        <v>186</v>
      </c>
      <c r="B4379" s="137" t="s">
        <v>120</v>
      </c>
      <c r="C4379" s="137" t="s">
        <v>186</v>
      </c>
      <c r="D4379" s="137" t="s">
        <v>303</v>
      </c>
      <c r="E4379" s="137">
        <v>33270</v>
      </c>
      <c r="F4379" s="137" t="s">
        <v>5</v>
      </c>
      <c r="G4379" s="137" t="s">
        <v>28</v>
      </c>
      <c r="H4379" s="137" t="s">
        <v>368</v>
      </c>
      <c r="I4379" s="137">
        <v>513835502</v>
      </c>
      <c r="J4379" s="137" t="s">
        <v>180</v>
      </c>
      <c r="K4379" s="21">
        <v>46171.798252314817</v>
      </c>
      <c r="L4379" s="21">
        <v>46173.727233796293</v>
      </c>
      <c r="M4379" s="137" t="s">
        <v>344</v>
      </c>
      <c r="N4379" s="137" t="s">
        <v>345</v>
      </c>
      <c r="O4379" s="137" t="s">
        <v>39</v>
      </c>
      <c r="P4379" s="137">
        <v>0</v>
      </c>
      <c r="Q4379" s="137" t="s">
        <v>191</v>
      </c>
      <c r="R4379" s="137" t="s">
        <v>342</v>
      </c>
    </row>
    <row r="4380" spans="1:19" s="137" customFormat="1">
      <c r="A4380" s="137" t="s">
        <v>186</v>
      </c>
      <c r="B4380" s="137" t="s">
        <v>120</v>
      </c>
      <c r="C4380" s="137" t="s">
        <v>186</v>
      </c>
      <c r="D4380" s="137" t="s">
        <v>303</v>
      </c>
      <c r="E4380" s="137">
        <v>33270</v>
      </c>
      <c r="F4380" s="137" t="s">
        <v>5</v>
      </c>
      <c r="G4380" s="137" t="s">
        <v>28</v>
      </c>
      <c r="H4380" s="137" t="s">
        <v>368</v>
      </c>
      <c r="I4380" s="137">
        <v>513835502</v>
      </c>
      <c r="J4380" s="137" t="s">
        <v>180</v>
      </c>
      <c r="K4380" s="21">
        <v>46171.798252314817</v>
      </c>
      <c r="L4380" s="21">
        <v>46173.727233796293</v>
      </c>
      <c r="M4380" s="137" t="s">
        <v>344</v>
      </c>
      <c r="N4380" s="137" t="s">
        <v>346</v>
      </c>
      <c r="O4380" s="137" t="s">
        <v>39</v>
      </c>
      <c r="P4380" s="137">
        <v>0</v>
      </c>
      <c r="Q4380" s="137" t="s">
        <v>191</v>
      </c>
      <c r="R4380" s="137" t="s">
        <v>342</v>
      </c>
    </row>
    <row r="4381" spans="1:19" s="137" customFormat="1">
      <c r="A4381" s="137" t="s">
        <v>186</v>
      </c>
      <c r="B4381" s="137" t="s">
        <v>120</v>
      </c>
      <c r="C4381" s="137" t="s">
        <v>186</v>
      </c>
      <c r="D4381" s="137" t="s">
        <v>303</v>
      </c>
      <c r="E4381" s="137">
        <v>33270</v>
      </c>
      <c r="F4381" s="137" t="s">
        <v>5</v>
      </c>
      <c r="G4381" s="137" t="s">
        <v>28</v>
      </c>
      <c r="H4381" s="137" t="s">
        <v>368</v>
      </c>
      <c r="I4381" s="137">
        <v>513835502</v>
      </c>
      <c r="J4381" s="137" t="s">
        <v>180</v>
      </c>
      <c r="K4381" s="21">
        <v>46171.798252314817</v>
      </c>
      <c r="L4381" s="21">
        <v>46173.727233796293</v>
      </c>
      <c r="M4381" s="137" t="s">
        <v>347</v>
      </c>
      <c r="N4381" s="137" t="s">
        <v>348</v>
      </c>
      <c r="O4381" s="137" t="s">
        <v>41</v>
      </c>
      <c r="P4381" s="137">
        <v>0</v>
      </c>
      <c r="Q4381" s="137" t="s">
        <v>191</v>
      </c>
      <c r="R4381" s="137" t="s">
        <v>342</v>
      </c>
    </row>
    <row r="4382" spans="1:19" s="137" customFormat="1">
      <c r="A4382" s="137" t="s">
        <v>186</v>
      </c>
      <c r="B4382" s="137" t="s">
        <v>120</v>
      </c>
      <c r="C4382" s="137" t="s">
        <v>186</v>
      </c>
      <c r="D4382" s="137" t="s">
        <v>303</v>
      </c>
      <c r="E4382" s="137">
        <v>33270</v>
      </c>
      <c r="F4382" s="137" t="s">
        <v>5</v>
      </c>
      <c r="G4382" s="137" t="s">
        <v>28</v>
      </c>
      <c r="H4382" s="137" t="s">
        <v>368</v>
      </c>
      <c r="I4382" s="137">
        <v>513835502</v>
      </c>
      <c r="J4382" s="137" t="s">
        <v>180</v>
      </c>
      <c r="K4382" s="21">
        <v>46171.798252314817</v>
      </c>
      <c r="L4382" s="21">
        <v>46173.727233796293</v>
      </c>
      <c r="M4382" s="137" t="s">
        <v>347</v>
      </c>
      <c r="N4382" s="137" t="s">
        <v>349</v>
      </c>
      <c r="O4382" s="137" t="s">
        <v>39</v>
      </c>
      <c r="P4382" s="137">
        <v>0</v>
      </c>
      <c r="Q4382" s="137" t="s">
        <v>191</v>
      </c>
      <c r="R4382" s="137" t="s">
        <v>342</v>
      </c>
    </row>
    <row r="4383" spans="1:19" s="137" customFormat="1">
      <c r="A4383" s="137" t="s">
        <v>186</v>
      </c>
      <c r="B4383" s="137" t="s">
        <v>120</v>
      </c>
      <c r="C4383" s="137" t="s">
        <v>186</v>
      </c>
      <c r="D4383" s="137" t="s">
        <v>303</v>
      </c>
      <c r="E4383" s="137">
        <v>33270</v>
      </c>
      <c r="F4383" s="137" t="s">
        <v>5</v>
      </c>
      <c r="G4383" s="137" t="s">
        <v>28</v>
      </c>
      <c r="H4383" s="137" t="s">
        <v>368</v>
      </c>
      <c r="I4383" s="137">
        <v>513835502</v>
      </c>
      <c r="J4383" s="137" t="s">
        <v>180</v>
      </c>
      <c r="K4383" s="21">
        <v>46171.798252314817</v>
      </c>
      <c r="L4383" s="21">
        <v>46173.727233796293</v>
      </c>
      <c r="M4383" s="137" t="s">
        <v>347</v>
      </c>
      <c r="N4383" s="137" t="s">
        <v>329</v>
      </c>
      <c r="O4383" s="137" t="s">
        <v>35</v>
      </c>
      <c r="P4383" s="137">
        <v>0</v>
      </c>
      <c r="Q4383" s="137" t="s">
        <v>191</v>
      </c>
      <c r="R4383" s="137" t="s">
        <v>342</v>
      </c>
    </row>
    <row r="4384" spans="1:19" s="137" customFormat="1">
      <c r="A4384" s="137" t="s">
        <v>186</v>
      </c>
      <c r="B4384" s="137" t="s">
        <v>120</v>
      </c>
      <c r="C4384" s="137" t="s">
        <v>186</v>
      </c>
      <c r="D4384" s="137" t="s">
        <v>303</v>
      </c>
      <c r="E4384" s="137">
        <v>33270</v>
      </c>
      <c r="F4384" s="137" t="s">
        <v>5</v>
      </c>
      <c r="G4384" s="137" t="s">
        <v>28</v>
      </c>
      <c r="H4384" s="137" t="s">
        <v>368</v>
      </c>
      <c r="I4384" s="137">
        <v>513835502</v>
      </c>
      <c r="J4384" s="137" t="s">
        <v>180</v>
      </c>
      <c r="K4384" s="21">
        <v>46171.798252314817</v>
      </c>
      <c r="L4384" s="21">
        <v>46173.727233796293</v>
      </c>
      <c r="M4384" s="137" t="s">
        <v>347</v>
      </c>
      <c r="N4384" s="137" t="s">
        <v>194</v>
      </c>
      <c r="O4384" s="137" t="s">
        <v>41</v>
      </c>
      <c r="P4384" s="137">
        <v>0</v>
      </c>
      <c r="Q4384" s="137" t="s">
        <v>191</v>
      </c>
      <c r="R4384" s="137" t="s">
        <v>342</v>
      </c>
    </row>
    <row r="4385" spans="1:18" s="137" customFormat="1">
      <c r="A4385" s="137" t="s">
        <v>186</v>
      </c>
      <c r="B4385" s="137" t="s">
        <v>120</v>
      </c>
      <c r="C4385" s="137" t="s">
        <v>186</v>
      </c>
      <c r="D4385" s="137" t="s">
        <v>303</v>
      </c>
      <c r="E4385" s="137">
        <v>33270</v>
      </c>
      <c r="F4385" s="137" t="s">
        <v>5</v>
      </c>
      <c r="G4385" s="137" t="s">
        <v>28</v>
      </c>
      <c r="H4385" s="137" t="s">
        <v>368</v>
      </c>
      <c r="I4385" s="137">
        <v>513835502</v>
      </c>
      <c r="J4385" s="137" t="s">
        <v>180</v>
      </c>
      <c r="K4385" s="21">
        <v>46171.798252314817</v>
      </c>
      <c r="L4385" s="21">
        <v>46173.727233796293</v>
      </c>
      <c r="M4385" s="137" t="s">
        <v>347</v>
      </c>
      <c r="N4385" s="137" t="s">
        <v>350</v>
      </c>
      <c r="O4385" s="137" t="s">
        <v>39</v>
      </c>
      <c r="P4385" s="137">
        <v>0</v>
      </c>
      <c r="Q4385" s="137" t="s">
        <v>191</v>
      </c>
      <c r="R4385" s="137" t="s">
        <v>342</v>
      </c>
    </row>
    <row r="4386" spans="1:18" s="137" customFormat="1">
      <c r="A4386" s="137" t="s">
        <v>186</v>
      </c>
      <c r="B4386" s="137" t="s">
        <v>120</v>
      </c>
      <c r="C4386" s="137" t="s">
        <v>186</v>
      </c>
      <c r="D4386" s="137" t="s">
        <v>303</v>
      </c>
      <c r="E4386" s="137">
        <v>33270</v>
      </c>
      <c r="F4386" s="137" t="s">
        <v>5</v>
      </c>
      <c r="G4386" s="137" t="s">
        <v>28</v>
      </c>
      <c r="H4386" s="137" t="s">
        <v>368</v>
      </c>
      <c r="I4386" s="137">
        <v>513835502</v>
      </c>
      <c r="J4386" s="137" t="s">
        <v>180</v>
      </c>
      <c r="K4386" s="21">
        <v>46171.798252314817</v>
      </c>
      <c r="L4386" s="21">
        <v>46173.727233796293</v>
      </c>
      <c r="M4386" s="137" t="s">
        <v>347</v>
      </c>
      <c r="N4386" s="137" t="s">
        <v>195</v>
      </c>
      <c r="O4386" s="137" t="s">
        <v>41</v>
      </c>
      <c r="P4386" s="137">
        <v>0</v>
      </c>
      <c r="Q4386" s="137" t="s">
        <v>191</v>
      </c>
      <c r="R4386" s="137" t="s">
        <v>342</v>
      </c>
    </row>
    <row r="4387" spans="1:18" s="137" customFormat="1">
      <c r="A4387" s="137" t="s">
        <v>186</v>
      </c>
      <c r="B4387" s="137" t="s">
        <v>120</v>
      </c>
      <c r="C4387" s="137" t="s">
        <v>186</v>
      </c>
      <c r="D4387" s="137" t="s">
        <v>303</v>
      </c>
      <c r="E4387" s="137">
        <v>33270</v>
      </c>
      <c r="F4387" s="137" t="s">
        <v>5</v>
      </c>
      <c r="G4387" s="137" t="s">
        <v>28</v>
      </c>
      <c r="H4387" s="137" t="s">
        <v>368</v>
      </c>
      <c r="I4387" s="137">
        <v>513835502</v>
      </c>
      <c r="J4387" s="137" t="s">
        <v>180</v>
      </c>
      <c r="K4387" s="21">
        <v>46171.798252314817</v>
      </c>
      <c r="L4387" s="21">
        <v>46173.727233796293</v>
      </c>
      <c r="M4387" s="137" t="s">
        <v>347</v>
      </c>
      <c r="N4387" s="137" t="s">
        <v>351</v>
      </c>
      <c r="O4387" s="137" t="s">
        <v>35</v>
      </c>
      <c r="P4387" s="137">
        <v>0</v>
      </c>
      <c r="Q4387" s="137" t="s">
        <v>191</v>
      </c>
      <c r="R4387" s="137" t="s">
        <v>342</v>
      </c>
    </row>
    <row r="4388" spans="1:18" s="137" customFormat="1">
      <c r="A4388" s="137" t="s">
        <v>186</v>
      </c>
      <c r="B4388" s="137" t="s">
        <v>120</v>
      </c>
      <c r="C4388" s="137" t="s">
        <v>186</v>
      </c>
      <c r="D4388" s="137" t="s">
        <v>303</v>
      </c>
      <c r="E4388" s="137">
        <v>33270</v>
      </c>
      <c r="F4388" s="137" t="s">
        <v>5</v>
      </c>
      <c r="G4388" s="137" t="s">
        <v>28</v>
      </c>
      <c r="H4388" s="137" t="s">
        <v>368</v>
      </c>
      <c r="I4388" s="137">
        <v>513835502</v>
      </c>
      <c r="J4388" s="137" t="s">
        <v>180</v>
      </c>
      <c r="K4388" s="21">
        <v>46171.798252314817</v>
      </c>
      <c r="L4388" s="21">
        <v>46173.727233796293</v>
      </c>
      <c r="M4388" s="137" t="s">
        <v>347</v>
      </c>
      <c r="N4388" s="137" t="s">
        <v>196</v>
      </c>
      <c r="O4388" s="137" t="s">
        <v>41</v>
      </c>
      <c r="P4388" s="137">
        <v>0</v>
      </c>
      <c r="Q4388" s="137" t="s">
        <v>191</v>
      </c>
      <c r="R4388" s="137" t="s">
        <v>342</v>
      </c>
    </row>
    <row r="4389" spans="1:18" s="137" customFormat="1">
      <c r="A4389" s="137" t="s">
        <v>186</v>
      </c>
      <c r="B4389" s="137" t="s">
        <v>120</v>
      </c>
      <c r="C4389" s="137" t="s">
        <v>186</v>
      </c>
      <c r="D4389" s="137" t="s">
        <v>303</v>
      </c>
      <c r="E4389" s="137">
        <v>33270</v>
      </c>
      <c r="F4389" s="137" t="s">
        <v>5</v>
      </c>
      <c r="G4389" s="137" t="s">
        <v>28</v>
      </c>
      <c r="H4389" s="137" t="s">
        <v>368</v>
      </c>
      <c r="I4389" s="137">
        <v>513835502</v>
      </c>
      <c r="J4389" s="137" t="s">
        <v>180</v>
      </c>
      <c r="K4389" s="21">
        <v>46171.798252314817</v>
      </c>
      <c r="L4389" s="21">
        <v>46173.727233796293</v>
      </c>
      <c r="M4389" s="137" t="s">
        <v>352</v>
      </c>
      <c r="N4389" s="137" t="s">
        <v>352</v>
      </c>
      <c r="O4389" s="137" t="s">
        <v>35</v>
      </c>
      <c r="P4389" s="137">
        <v>0</v>
      </c>
      <c r="Q4389" s="137" t="s">
        <v>191</v>
      </c>
      <c r="R4389" s="137" t="s">
        <v>342</v>
      </c>
    </row>
    <row r="4390" spans="1:18" s="137" customFormat="1">
      <c r="A4390" s="137" t="s">
        <v>186</v>
      </c>
      <c r="B4390" s="137" t="s">
        <v>120</v>
      </c>
      <c r="C4390" s="137" t="s">
        <v>186</v>
      </c>
      <c r="D4390" s="137" t="s">
        <v>303</v>
      </c>
      <c r="E4390" s="137">
        <v>33270</v>
      </c>
      <c r="F4390" s="137" t="s">
        <v>5</v>
      </c>
      <c r="G4390" s="137" t="s">
        <v>28</v>
      </c>
      <c r="H4390" s="137" t="s">
        <v>368</v>
      </c>
      <c r="I4390" s="137">
        <v>513835502</v>
      </c>
      <c r="J4390" s="137" t="s">
        <v>180</v>
      </c>
      <c r="K4390" s="21">
        <v>46171.798252314817</v>
      </c>
      <c r="L4390" s="21">
        <v>46173.727233796293</v>
      </c>
      <c r="M4390" s="137" t="s">
        <v>353</v>
      </c>
      <c r="N4390" s="137" t="s">
        <v>197</v>
      </c>
      <c r="O4390" s="137" t="s">
        <v>41</v>
      </c>
      <c r="P4390" s="137">
        <v>0</v>
      </c>
      <c r="Q4390" s="137" t="s">
        <v>191</v>
      </c>
      <c r="R4390" s="137" t="s">
        <v>342</v>
      </c>
    </row>
    <row r="4391" spans="1:18" s="137" customFormat="1">
      <c r="A4391" s="137" t="s">
        <v>186</v>
      </c>
      <c r="B4391" s="137" t="s">
        <v>120</v>
      </c>
      <c r="C4391" s="137" t="s">
        <v>186</v>
      </c>
      <c r="D4391" s="137" t="s">
        <v>303</v>
      </c>
      <c r="E4391" s="137">
        <v>33270</v>
      </c>
      <c r="F4391" s="137" t="s">
        <v>5</v>
      </c>
      <c r="G4391" s="137" t="s">
        <v>28</v>
      </c>
      <c r="H4391" s="137" t="s">
        <v>368</v>
      </c>
      <c r="I4391" s="137">
        <v>513835502</v>
      </c>
      <c r="J4391" s="137" t="s">
        <v>180</v>
      </c>
      <c r="K4391" s="21">
        <v>46171.798252314817</v>
      </c>
      <c r="L4391" s="21">
        <v>46173.727233796293</v>
      </c>
      <c r="M4391" s="137" t="s">
        <v>353</v>
      </c>
      <c r="N4391" s="137" t="s">
        <v>330</v>
      </c>
      <c r="O4391" s="137" t="s">
        <v>41</v>
      </c>
      <c r="P4391" s="137">
        <v>0</v>
      </c>
      <c r="Q4391" s="137" t="s">
        <v>191</v>
      </c>
      <c r="R4391" s="137" t="s">
        <v>342</v>
      </c>
    </row>
    <row r="4392" spans="1:18" s="137" customFormat="1">
      <c r="A4392" s="137" t="s">
        <v>186</v>
      </c>
      <c r="B4392" s="137" t="s">
        <v>120</v>
      </c>
      <c r="C4392" s="137" t="s">
        <v>186</v>
      </c>
      <c r="D4392" s="137" t="s">
        <v>303</v>
      </c>
      <c r="E4392" s="137">
        <v>33270</v>
      </c>
      <c r="F4392" s="137" t="s">
        <v>5</v>
      </c>
      <c r="G4392" s="137" t="s">
        <v>28</v>
      </c>
      <c r="H4392" s="137" t="s">
        <v>368</v>
      </c>
      <c r="I4392" s="137">
        <v>513835502</v>
      </c>
      <c r="J4392" s="137" t="s">
        <v>180</v>
      </c>
      <c r="K4392" s="21">
        <v>46171.798252314817</v>
      </c>
      <c r="L4392" s="21">
        <v>46173.727233796293</v>
      </c>
      <c r="M4392" s="137" t="s">
        <v>353</v>
      </c>
      <c r="N4392" s="137" t="s">
        <v>354</v>
      </c>
      <c r="O4392" s="137" t="s">
        <v>39</v>
      </c>
      <c r="P4392" s="137">
        <v>0</v>
      </c>
      <c r="Q4392" s="137" t="s">
        <v>191</v>
      </c>
      <c r="R4392" s="137" t="s">
        <v>342</v>
      </c>
    </row>
    <row r="4393" spans="1:18" s="137" customFormat="1">
      <c r="A4393" s="137" t="s">
        <v>186</v>
      </c>
      <c r="B4393" s="137" t="s">
        <v>120</v>
      </c>
      <c r="C4393" s="137" t="s">
        <v>186</v>
      </c>
      <c r="D4393" s="137" t="s">
        <v>303</v>
      </c>
      <c r="E4393" s="137">
        <v>33270</v>
      </c>
      <c r="F4393" s="137" t="s">
        <v>5</v>
      </c>
      <c r="G4393" s="137" t="s">
        <v>28</v>
      </c>
      <c r="H4393" s="137" t="s">
        <v>368</v>
      </c>
      <c r="I4393" s="137">
        <v>513835502</v>
      </c>
      <c r="J4393" s="137" t="s">
        <v>180</v>
      </c>
      <c r="K4393" s="21">
        <v>46171.798252314817</v>
      </c>
      <c r="L4393" s="21">
        <v>46173.727233796293</v>
      </c>
      <c r="M4393" s="137" t="s">
        <v>353</v>
      </c>
      <c r="N4393" s="137" t="s">
        <v>355</v>
      </c>
      <c r="O4393" s="137" t="s">
        <v>35</v>
      </c>
      <c r="P4393" s="137">
        <v>0</v>
      </c>
      <c r="Q4393" s="137" t="s">
        <v>191</v>
      </c>
      <c r="R4393" s="137" t="s">
        <v>342</v>
      </c>
    </row>
    <row r="4394" spans="1:18" s="137" customFormat="1">
      <c r="A4394" s="137" t="s">
        <v>186</v>
      </c>
      <c r="B4394" s="137" t="s">
        <v>120</v>
      </c>
      <c r="C4394" s="137" t="s">
        <v>186</v>
      </c>
      <c r="D4394" s="137" t="s">
        <v>303</v>
      </c>
      <c r="E4394" s="137">
        <v>33270</v>
      </c>
      <c r="F4394" s="137" t="s">
        <v>5</v>
      </c>
      <c r="G4394" s="137" t="s">
        <v>28</v>
      </c>
      <c r="H4394" s="137" t="s">
        <v>368</v>
      </c>
      <c r="I4394" s="137">
        <v>513835502</v>
      </c>
      <c r="J4394" s="137" t="s">
        <v>180</v>
      </c>
      <c r="K4394" s="21">
        <v>46171.798252314817</v>
      </c>
      <c r="L4394" s="21">
        <v>46173.727233796293</v>
      </c>
      <c r="M4394" s="137" t="s">
        <v>353</v>
      </c>
      <c r="N4394" s="137" t="s">
        <v>356</v>
      </c>
      <c r="O4394" s="137" t="s">
        <v>39</v>
      </c>
      <c r="P4394" s="137">
        <v>0</v>
      </c>
      <c r="Q4394" s="137" t="s">
        <v>191</v>
      </c>
      <c r="R4394" s="137" t="s">
        <v>342</v>
      </c>
    </row>
    <row r="4395" spans="1:18" s="137" customFormat="1">
      <c r="A4395" s="137" t="s">
        <v>186</v>
      </c>
      <c r="B4395" s="137" t="s">
        <v>120</v>
      </c>
      <c r="C4395" s="137" t="s">
        <v>186</v>
      </c>
      <c r="D4395" s="137" t="s">
        <v>303</v>
      </c>
      <c r="E4395" s="137">
        <v>33270</v>
      </c>
      <c r="F4395" s="137" t="s">
        <v>5</v>
      </c>
      <c r="G4395" s="137" t="s">
        <v>28</v>
      </c>
      <c r="H4395" s="137" t="s">
        <v>368</v>
      </c>
      <c r="I4395" s="137">
        <v>513835502</v>
      </c>
      <c r="J4395" s="137" t="s">
        <v>180</v>
      </c>
      <c r="K4395" s="21">
        <v>46171.798252314817</v>
      </c>
      <c r="L4395" s="21">
        <v>46173.727233796293</v>
      </c>
      <c r="M4395" s="137" t="s">
        <v>353</v>
      </c>
      <c r="N4395" s="137" t="s">
        <v>357</v>
      </c>
      <c r="O4395" s="137" t="s">
        <v>39</v>
      </c>
      <c r="P4395" s="137">
        <v>0</v>
      </c>
      <c r="Q4395" s="137" t="s">
        <v>191</v>
      </c>
      <c r="R4395" s="137" t="s">
        <v>342</v>
      </c>
    </row>
    <row r="4396" spans="1:18" s="137" customFormat="1">
      <c r="A4396" s="137" t="s">
        <v>186</v>
      </c>
      <c r="B4396" s="137" t="s">
        <v>120</v>
      </c>
      <c r="C4396" s="137" t="s">
        <v>186</v>
      </c>
      <c r="D4396" s="137" t="s">
        <v>303</v>
      </c>
      <c r="E4396" s="137">
        <v>33270</v>
      </c>
      <c r="F4396" s="137" t="s">
        <v>5</v>
      </c>
      <c r="G4396" s="137" t="s">
        <v>28</v>
      </c>
      <c r="H4396" s="137" t="s">
        <v>368</v>
      </c>
      <c r="I4396" s="137">
        <v>513835502</v>
      </c>
      <c r="J4396" s="137" t="s">
        <v>180</v>
      </c>
      <c r="K4396" s="21">
        <v>46171.798252314817</v>
      </c>
      <c r="L4396" s="21">
        <v>46173.727233796293</v>
      </c>
      <c r="M4396" s="137" t="s">
        <v>358</v>
      </c>
      <c r="N4396" s="137" t="s">
        <v>359</v>
      </c>
      <c r="O4396" s="137" t="s">
        <v>39</v>
      </c>
      <c r="P4396" s="137">
        <v>0</v>
      </c>
      <c r="Q4396" s="137" t="s">
        <v>191</v>
      </c>
      <c r="R4396" s="137" t="s">
        <v>342</v>
      </c>
    </row>
    <row r="4397" spans="1:18" s="137" customFormat="1">
      <c r="A4397" s="137" t="s">
        <v>186</v>
      </c>
      <c r="B4397" s="137" t="s">
        <v>120</v>
      </c>
      <c r="C4397" s="137" t="s">
        <v>186</v>
      </c>
      <c r="D4397" s="137" t="s">
        <v>303</v>
      </c>
      <c r="E4397" s="137">
        <v>33270</v>
      </c>
      <c r="F4397" s="137" t="s">
        <v>5</v>
      </c>
      <c r="G4397" s="137" t="s">
        <v>28</v>
      </c>
      <c r="H4397" s="137" t="s">
        <v>368</v>
      </c>
      <c r="I4397" s="137">
        <v>513835502</v>
      </c>
      <c r="J4397" s="137" t="s">
        <v>180</v>
      </c>
      <c r="K4397" s="21">
        <v>46171.798252314817</v>
      </c>
      <c r="L4397" s="21">
        <v>46173.727233796293</v>
      </c>
      <c r="M4397" s="137" t="s">
        <v>358</v>
      </c>
      <c r="N4397" s="137" t="s">
        <v>360</v>
      </c>
      <c r="O4397" s="137" t="s">
        <v>35</v>
      </c>
      <c r="P4397" s="137">
        <v>0</v>
      </c>
      <c r="Q4397" s="137" t="s">
        <v>191</v>
      </c>
      <c r="R4397" s="137" t="s">
        <v>342</v>
      </c>
    </row>
    <row r="4398" spans="1:18" s="137" customFormat="1">
      <c r="A4398" s="137" t="s">
        <v>186</v>
      </c>
      <c r="B4398" s="137" t="s">
        <v>120</v>
      </c>
      <c r="C4398" s="137" t="s">
        <v>186</v>
      </c>
      <c r="D4398" s="137" t="s">
        <v>303</v>
      </c>
      <c r="E4398" s="137">
        <v>33270</v>
      </c>
      <c r="F4398" s="137" t="s">
        <v>5</v>
      </c>
      <c r="G4398" s="137" t="s">
        <v>28</v>
      </c>
      <c r="H4398" s="137" t="s">
        <v>368</v>
      </c>
      <c r="I4398" s="137">
        <v>513835502</v>
      </c>
      <c r="J4398" s="137" t="s">
        <v>180</v>
      </c>
      <c r="K4398" s="21">
        <v>46171.798252314817</v>
      </c>
      <c r="L4398" s="21">
        <v>46173.727233796293</v>
      </c>
      <c r="M4398" s="137" t="s">
        <v>358</v>
      </c>
      <c r="N4398" s="137" t="s">
        <v>361</v>
      </c>
      <c r="O4398" s="137" t="s">
        <v>41</v>
      </c>
      <c r="P4398" s="137">
        <v>0</v>
      </c>
      <c r="Q4398" s="137" t="s">
        <v>191</v>
      </c>
      <c r="R4398" s="137" t="s">
        <v>342</v>
      </c>
    </row>
    <row r="4399" spans="1:18" s="137" customFormat="1">
      <c r="A4399" s="137" t="s">
        <v>186</v>
      </c>
      <c r="B4399" s="137" t="s">
        <v>120</v>
      </c>
      <c r="C4399" s="137" t="s">
        <v>186</v>
      </c>
      <c r="D4399" s="137" t="s">
        <v>303</v>
      </c>
      <c r="E4399" s="137">
        <v>33270</v>
      </c>
      <c r="F4399" s="137" t="s">
        <v>5</v>
      </c>
      <c r="G4399" s="137" t="s">
        <v>28</v>
      </c>
      <c r="H4399" s="137" t="s">
        <v>368</v>
      </c>
      <c r="I4399" s="137">
        <v>513835502</v>
      </c>
      <c r="J4399" s="137" t="s">
        <v>180</v>
      </c>
      <c r="K4399" s="21">
        <v>46171.798252314817</v>
      </c>
      <c r="L4399" s="21">
        <v>46173.727233796293</v>
      </c>
      <c r="M4399" s="137" t="s">
        <v>362</v>
      </c>
      <c r="N4399" s="137" t="s">
        <v>363</v>
      </c>
      <c r="O4399" s="137" t="s">
        <v>37</v>
      </c>
      <c r="P4399" s="137">
        <v>0</v>
      </c>
      <c r="Q4399" s="137" t="s">
        <v>191</v>
      </c>
      <c r="R4399" s="137" t="s">
        <v>342</v>
      </c>
    </row>
    <row r="4400" spans="1:18" s="137" customFormat="1">
      <c r="A4400" s="137" t="s">
        <v>186</v>
      </c>
      <c r="B4400" s="137" t="s">
        <v>120</v>
      </c>
      <c r="C4400" s="137" t="s">
        <v>186</v>
      </c>
      <c r="D4400" s="137" t="s">
        <v>303</v>
      </c>
      <c r="E4400" s="137">
        <v>33270</v>
      </c>
      <c r="F4400" s="137" t="s">
        <v>5</v>
      </c>
      <c r="G4400" s="137" t="s">
        <v>28</v>
      </c>
      <c r="H4400" s="137" t="s">
        <v>368</v>
      </c>
      <c r="I4400" s="137">
        <v>513835502</v>
      </c>
      <c r="J4400" s="137" t="s">
        <v>180</v>
      </c>
      <c r="K4400" s="21">
        <v>46171.798252314817</v>
      </c>
      <c r="L4400" s="21">
        <v>46173.727233796293</v>
      </c>
      <c r="M4400" s="137" t="s">
        <v>364</v>
      </c>
      <c r="N4400" s="137" t="s">
        <v>365</v>
      </c>
      <c r="O4400" s="137" t="s">
        <v>35</v>
      </c>
      <c r="P4400" s="137">
        <v>0</v>
      </c>
      <c r="Q4400" s="137" t="s">
        <v>191</v>
      </c>
      <c r="R4400" s="137" t="s">
        <v>342</v>
      </c>
    </row>
    <row r="4401" spans="1:18" s="137" customFormat="1">
      <c r="A4401" s="137" t="s">
        <v>186</v>
      </c>
      <c r="B4401" s="137" t="s">
        <v>120</v>
      </c>
      <c r="C4401" s="137" t="s">
        <v>186</v>
      </c>
      <c r="D4401" s="137" t="s">
        <v>303</v>
      </c>
      <c r="E4401" s="137">
        <v>33270</v>
      </c>
      <c r="F4401" s="137" t="s">
        <v>5</v>
      </c>
      <c r="G4401" s="137" t="s">
        <v>28</v>
      </c>
      <c r="H4401" s="137" t="s">
        <v>368</v>
      </c>
      <c r="I4401" s="137">
        <v>513835502</v>
      </c>
      <c r="J4401" s="137" t="s">
        <v>180</v>
      </c>
      <c r="K4401" s="21">
        <v>46171.798252314817</v>
      </c>
      <c r="L4401" s="21">
        <v>46173.727233796293</v>
      </c>
      <c r="M4401" s="137" t="s">
        <v>364</v>
      </c>
      <c r="N4401" s="137" t="s">
        <v>366</v>
      </c>
      <c r="O4401" s="137" t="s">
        <v>35</v>
      </c>
      <c r="P4401" s="137">
        <v>0</v>
      </c>
      <c r="Q4401" s="137" t="s">
        <v>191</v>
      </c>
      <c r="R4401" s="137" t="s">
        <v>342</v>
      </c>
    </row>
    <row r="4402" spans="1:18" s="137" customFormat="1">
      <c r="A4402" s="137" t="s">
        <v>186</v>
      </c>
      <c r="B4402" s="137" t="s">
        <v>120</v>
      </c>
      <c r="C4402" s="137" t="s">
        <v>186</v>
      </c>
      <c r="D4402" s="137" t="s">
        <v>303</v>
      </c>
      <c r="E4402" s="137">
        <v>33270</v>
      </c>
      <c r="F4402" s="137" t="s">
        <v>5</v>
      </c>
      <c r="G4402" s="137" t="s">
        <v>28</v>
      </c>
      <c r="H4402" s="137" t="s">
        <v>368</v>
      </c>
      <c r="I4402" s="137">
        <v>513835502</v>
      </c>
      <c r="J4402" s="137" t="s">
        <v>180</v>
      </c>
      <c r="K4402" s="21">
        <v>46171.798252314817</v>
      </c>
      <c r="L4402" s="21">
        <v>46173.727233796293</v>
      </c>
      <c r="M4402" s="137" t="s">
        <v>364</v>
      </c>
      <c r="N4402" s="137" t="s">
        <v>367</v>
      </c>
      <c r="O4402" s="137" t="s">
        <v>41</v>
      </c>
      <c r="P4402" s="137">
        <v>0</v>
      </c>
      <c r="Q4402" s="137" t="s">
        <v>191</v>
      </c>
      <c r="R4402" s="137" t="s">
        <v>342</v>
      </c>
    </row>
    <row r="4403" spans="1:18" s="137" customFormat="1">
      <c r="A4403" s="137" t="s">
        <v>186</v>
      </c>
      <c r="B4403" s="137" t="s">
        <v>120</v>
      </c>
      <c r="C4403" s="137" t="s">
        <v>186</v>
      </c>
      <c r="D4403" s="137" t="s">
        <v>300</v>
      </c>
      <c r="E4403" s="137">
        <v>33271</v>
      </c>
      <c r="F4403" s="137" t="s">
        <v>5</v>
      </c>
      <c r="G4403" s="137" t="s">
        <v>28</v>
      </c>
      <c r="H4403" s="137" t="s">
        <v>368</v>
      </c>
      <c r="I4403" s="137">
        <v>513876947</v>
      </c>
      <c r="J4403" s="137" t="s">
        <v>180</v>
      </c>
      <c r="K4403" s="21">
        <v>46172.806712962964</v>
      </c>
      <c r="L4403" s="21">
        <v>46173.732627314814</v>
      </c>
      <c r="M4403" s="137" t="s">
        <v>287</v>
      </c>
      <c r="N4403" s="137" t="s">
        <v>287</v>
      </c>
      <c r="O4403" s="137" t="s">
        <v>35</v>
      </c>
      <c r="P4403" s="137">
        <v>0</v>
      </c>
      <c r="Q4403" s="137" t="s">
        <v>191</v>
      </c>
      <c r="R4403" s="137" t="s">
        <v>342</v>
      </c>
    </row>
    <row r="4404" spans="1:18" s="137" customFormat="1">
      <c r="A4404" s="137" t="s">
        <v>186</v>
      </c>
      <c r="B4404" s="137" t="s">
        <v>120</v>
      </c>
      <c r="C4404" s="137" t="s">
        <v>186</v>
      </c>
      <c r="D4404" s="137" t="s">
        <v>300</v>
      </c>
      <c r="E4404" s="137">
        <v>33271</v>
      </c>
      <c r="F4404" s="137" t="s">
        <v>5</v>
      </c>
      <c r="G4404" s="137" t="s">
        <v>28</v>
      </c>
      <c r="H4404" s="137" t="s">
        <v>368</v>
      </c>
      <c r="I4404" s="137">
        <v>513876947</v>
      </c>
      <c r="J4404" s="137" t="s">
        <v>180</v>
      </c>
      <c r="K4404" s="21">
        <v>46172.806712962964</v>
      </c>
      <c r="L4404" s="21">
        <v>46173.732627314814</v>
      </c>
      <c r="M4404" s="137" t="s">
        <v>343</v>
      </c>
      <c r="N4404" s="137" t="s">
        <v>288</v>
      </c>
      <c r="O4404" s="137" t="s">
        <v>39</v>
      </c>
      <c r="P4404" s="137">
        <v>0</v>
      </c>
      <c r="Q4404" s="137" t="s">
        <v>191</v>
      </c>
      <c r="R4404" s="137" t="s">
        <v>342</v>
      </c>
    </row>
    <row r="4405" spans="1:18" s="137" customFormat="1">
      <c r="A4405" s="137" t="s">
        <v>186</v>
      </c>
      <c r="B4405" s="137" t="s">
        <v>120</v>
      </c>
      <c r="C4405" s="137" t="s">
        <v>186</v>
      </c>
      <c r="D4405" s="137" t="s">
        <v>300</v>
      </c>
      <c r="E4405" s="137">
        <v>33271</v>
      </c>
      <c r="F4405" s="137" t="s">
        <v>5</v>
      </c>
      <c r="G4405" s="137" t="s">
        <v>28</v>
      </c>
      <c r="H4405" s="137" t="s">
        <v>368</v>
      </c>
      <c r="I4405" s="137">
        <v>513876947</v>
      </c>
      <c r="J4405" s="137" t="s">
        <v>180</v>
      </c>
      <c r="K4405" s="21">
        <v>46172.806712962964</v>
      </c>
      <c r="L4405" s="21">
        <v>46173.732627314814</v>
      </c>
      <c r="M4405" s="137" t="s">
        <v>343</v>
      </c>
      <c r="N4405" s="137" t="s">
        <v>193</v>
      </c>
      <c r="O4405" s="137" t="s">
        <v>35</v>
      </c>
      <c r="P4405" s="137">
        <v>0</v>
      </c>
      <c r="Q4405" s="137" t="s">
        <v>191</v>
      </c>
      <c r="R4405" s="137" t="s">
        <v>342</v>
      </c>
    </row>
    <row r="4406" spans="1:18" s="137" customFormat="1">
      <c r="A4406" s="137" t="s">
        <v>186</v>
      </c>
      <c r="B4406" s="137" t="s">
        <v>120</v>
      </c>
      <c r="C4406" s="137" t="s">
        <v>186</v>
      </c>
      <c r="D4406" s="137" t="s">
        <v>300</v>
      </c>
      <c r="E4406" s="137">
        <v>33271</v>
      </c>
      <c r="F4406" s="137" t="s">
        <v>5</v>
      </c>
      <c r="G4406" s="137" t="s">
        <v>28</v>
      </c>
      <c r="H4406" s="137" t="s">
        <v>368</v>
      </c>
      <c r="I4406" s="137">
        <v>513876947</v>
      </c>
      <c r="J4406" s="137" t="s">
        <v>180</v>
      </c>
      <c r="K4406" s="21">
        <v>46172.806712962964</v>
      </c>
      <c r="L4406" s="21">
        <v>46173.732627314814</v>
      </c>
      <c r="M4406" s="137" t="s">
        <v>344</v>
      </c>
      <c r="N4406" s="137" t="s">
        <v>345</v>
      </c>
      <c r="O4406" s="137" t="s">
        <v>39</v>
      </c>
      <c r="P4406" s="137">
        <v>0</v>
      </c>
      <c r="Q4406" s="137" t="s">
        <v>191</v>
      </c>
      <c r="R4406" s="137" t="s">
        <v>342</v>
      </c>
    </row>
    <row r="4407" spans="1:18" s="137" customFormat="1">
      <c r="A4407" s="137" t="s">
        <v>186</v>
      </c>
      <c r="B4407" s="137" t="s">
        <v>120</v>
      </c>
      <c r="C4407" s="137" t="s">
        <v>186</v>
      </c>
      <c r="D4407" s="137" t="s">
        <v>300</v>
      </c>
      <c r="E4407" s="137">
        <v>33271</v>
      </c>
      <c r="F4407" s="137" t="s">
        <v>5</v>
      </c>
      <c r="G4407" s="137" t="s">
        <v>28</v>
      </c>
      <c r="H4407" s="137" t="s">
        <v>368</v>
      </c>
      <c r="I4407" s="137">
        <v>513876947</v>
      </c>
      <c r="J4407" s="137" t="s">
        <v>180</v>
      </c>
      <c r="K4407" s="21">
        <v>46172.806712962964</v>
      </c>
      <c r="L4407" s="21">
        <v>46173.732627314814</v>
      </c>
      <c r="M4407" s="137" t="s">
        <v>344</v>
      </c>
      <c r="N4407" s="137" t="s">
        <v>346</v>
      </c>
      <c r="O4407" s="137" t="s">
        <v>39</v>
      </c>
      <c r="P4407" s="137">
        <v>0</v>
      </c>
      <c r="Q4407" s="137" t="s">
        <v>191</v>
      </c>
      <c r="R4407" s="137" t="s">
        <v>342</v>
      </c>
    </row>
    <row r="4408" spans="1:18" s="137" customFormat="1">
      <c r="A4408" s="137" t="s">
        <v>186</v>
      </c>
      <c r="B4408" s="137" t="s">
        <v>120</v>
      </c>
      <c r="C4408" s="137" t="s">
        <v>186</v>
      </c>
      <c r="D4408" s="137" t="s">
        <v>300</v>
      </c>
      <c r="E4408" s="137">
        <v>33271</v>
      </c>
      <c r="F4408" s="137" t="s">
        <v>5</v>
      </c>
      <c r="G4408" s="137" t="s">
        <v>28</v>
      </c>
      <c r="H4408" s="137" t="s">
        <v>368</v>
      </c>
      <c r="I4408" s="137">
        <v>513876947</v>
      </c>
      <c r="J4408" s="137" t="s">
        <v>180</v>
      </c>
      <c r="K4408" s="21">
        <v>46172.806712962964</v>
      </c>
      <c r="L4408" s="21">
        <v>46173.732627314814</v>
      </c>
      <c r="M4408" s="137" t="s">
        <v>347</v>
      </c>
      <c r="N4408" s="137" t="s">
        <v>348</v>
      </c>
      <c r="O4408" s="137" t="s">
        <v>41</v>
      </c>
      <c r="P4408" s="137">
        <v>0</v>
      </c>
      <c r="Q4408" s="137" t="s">
        <v>191</v>
      </c>
      <c r="R4408" s="137" t="s">
        <v>342</v>
      </c>
    </row>
    <row r="4409" spans="1:18" s="137" customFormat="1">
      <c r="A4409" s="137" t="s">
        <v>186</v>
      </c>
      <c r="B4409" s="137" t="s">
        <v>120</v>
      </c>
      <c r="C4409" s="137" t="s">
        <v>186</v>
      </c>
      <c r="D4409" s="137" t="s">
        <v>300</v>
      </c>
      <c r="E4409" s="137">
        <v>33271</v>
      </c>
      <c r="F4409" s="137" t="s">
        <v>5</v>
      </c>
      <c r="G4409" s="137" t="s">
        <v>28</v>
      </c>
      <c r="H4409" s="137" t="s">
        <v>368</v>
      </c>
      <c r="I4409" s="137">
        <v>513876947</v>
      </c>
      <c r="J4409" s="137" t="s">
        <v>180</v>
      </c>
      <c r="K4409" s="21">
        <v>46172.806712962964</v>
      </c>
      <c r="L4409" s="21">
        <v>46173.732627314814</v>
      </c>
      <c r="M4409" s="137" t="s">
        <v>347</v>
      </c>
      <c r="N4409" s="137" t="s">
        <v>349</v>
      </c>
      <c r="O4409" s="137" t="s">
        <v>39</v>
      </c>
      <c r="P4409" s="137">
        <v>0</v>
      </c>
      <c r="Q4409" s="137" t="s">
        <v>191</v>
      </c>
      <c r="R4409" s="137" t="s">
        <v>342</v>
      </c>
    </row>
    <row r="4410" spans="1:18" s="137" customFormat="1">
      <c r="A4410" s="137" t="s">
        <v>186</v>
      </c>
      <c r="B4410" s="137" t="s">
        <v>120</v>
      </c>
      <c r="C4410" s="137" t="s">
        <v>186</v>
      </c>
      <c r="D4410" s="137" t="s">
        <v>300</v>
      </c>
      <c r="E4410" s="137">
        <v>33271</v>
      </c>
      <c r="F4410" s="137" t="s">
        <v>5</v>
      </c>
      <c r="G4410" s="137" t="s">
        <v>28</v>
      </c>
      <c r="H4410" s="137" t="s">
        <v>368</v>
      </c>
      <c r="I4410" s="137">
        <v>513876947</v>
      </c>
      <c r="J4410" s="137" t="s">
        <v>180</v>
      </c>
      <c r="K4410" s="21">
        <v>46172.806712962964</v>
      </c>
      <c r="L4410" s="21">
        <v>46173.732627314814</v>
      </c>
      <c r="M4410" s="137" t="s">
        <v>347</v>
      </c>
      <c r="N4410" s="137" t="s">
        <v>329</v>
      </c>
      <c r="O4410" s="137" t="s">
        <v>35</v>
      </c>
      <c r="P4410" s="137">
        <v>0</v>
      </c>
      <c r="Q4410" s="137" t="s">
        <v>191</v>
      </c>
      <c r="R4410" s="137" t="s">
        <v>342</v>
      </c>
    </row>
    <row r="4411" spans="1:18" s="137" customFormat="1">
      <c r="A4411" s="137" t="s">
        <v>186</v>
      </c>
      <c r="B4411" s="137" t="s">
        <v>120</v>
      </c>
      <c r="C4411" s="137" t="s">
        <v>186</v>
      </c>
      <c r="D4411" s="137" t="s">
        <v>300</v>
      </c>
      <c r="E4411" s="137">
        <v>33271</v>
      </c>
      <c r="F4411" s="137" t="s">
        <v>5</v>
      </c>
      <c r="G4411" s="137" t="s">
        <v>28</v>
      </c>
      <c r="H4411" s="137" t="s">
        <v>368</v>
      </c>
      <c r="I4411" s="137">
        <v>513876947</v>
      </c>
      <c r="J4411" s="137" t="s">
        <v>180</v>
      </c>
      <c r="K4411" s="21">
        <v>46172.806712962964</v>
      </c>
      <c r="L4411" s="21">
        <v>46173.732627314814</v>
      </c>
      <c r="M4411" s="137" t="s">
        <v>347</v>
      </c>
      <c r="N4411" s="137" t="s">
        <v>194</v>
      </c>
      <c r="O4411" s="137" t="s">
        <v>41</v>
      </c>
      <c r="P4411" s="137">
        <v>0</v>
      </c>
      <c r="Q4411" s="137" t="s">
        <v>191</v>
      </c>
      <c r="R4411" s="137" t="s">
        <v>342</v>
      </c>
    </row>
    <row r="4412" spans="1:18" s="137" customFormat="1">
      <c r="A4412" s="137" t="s">
        <v>186</v>
      </c>
      <c r="B4412" s="137" t="s">
        <v>120</v>
      </c>
      <c r="C4412" s="137" t="s">
        <v>186</v>
      </c>
      <c r="D4412" s="137" t="s">
        <v>300</v>
      </c>
      <c r="E4412" s="137">
        <v>33271</v>
      </c>
      <c r="F4412" s="137" t="s">
        <v>5</v>
      </c>
      <c r="G4412" s="137" t="s">
        <v>28</v>
      </c>
      <c r="H4412" s="137" t="s">
        <v>368</v>
      </c>
      <c r="I4412" s="137">
        <v>513876947</v>
      </c>
      <c r="J4412" s="137" t="s">
        <v>180</v>
      </c>
      <c r="K4412" s="21">
        <v>46172.806712962964</v>
      </c>
      <c r="L4412" s="21">
        <v>46173.732627314814</v>
      </c>
      <c r="M4412" s="137" t="s">
        <v>347</v>
      </c>
      <c r="N4412" s="137" t="s">
        <v>350</v>
      </c>
      <c r="O4412" s="137" t="s">
        <v>39</v>
      </c>
      <c r="P4412" s="137">
        <v>0</v>
      </c>
      <c r="Q4412" s="137" t="s">
        <v>191</v>
      </c>
      <c r="R4412" s="137" t="s">
        <v>342</v>
      </c>
    </row>
    <row r="4413" spans="1:18" s="137" customFormat="1">
      <c r="A4413" s="137" t="s">
        <v>186</v>
      </c>
      <c r="B4413" s="137" t="s">
        <v>120</v>
      </c>
      <c r="C4413" s="137" t="s">
        <v>186</v>
      </c>
      <c r="D4413" s="137" t="s">
        <v>300</v>
      </c>
      <c r="E4413" s="137">
        <v>33271</v>
      </c>
      <c r="F4413" s="137" t="s">
        <v>5</v>
      </c>
      <c r="G4413" s="137" t="s">
        <v>28</v>
      </c>
      <c r="H4413" s="137" t="s">
        <v>368</v>
      </c>
      <c r="I4413" s="137">
        <v>513876947</v>
      </c>
      <c r="J4413" s="137" t="s">
        <v>180</v>
      </c>
      <c r="K4413" s="21">
        <v>46172.806712962964</v>
      </c>
      <c r="L4413" s="21">
        <v>46173.732627314814</v>
      </c>
      <c r="M4413" s="137" t="s">
        <v>347</v>
      </c>
      <c r="N4413" s="137" t="s">
        <v>195</v>
      </c>
      <c r="O4413" s="137" t="s">
        <v>41</v>
      </c>
      <c r="P4413" s="137">
        <v>0</v>
      </c>
      <c r="Q4413" s="137" t="s">
        <v>191</v>
      </c>
      <c r="R4413" s="137" t="s">
        <v>342</v>
      </c>
    </row>
    <row r="4414" spans="1:18" s="137" customFormat="1">
      <c r="A4414" s="137" t="s">
        <v>186</v>
      </c>
      <c r="B4414" s="137" t="s">
        <v>120</v>
      </c>
      <c r="C4414" s="137" t="s">
        <v>186</v>
      </c>
      <c r="D4414" s="137" t="s">
        <v>300</v>
      </c>
      <c r="E4414" s="137">
        <v>33271</v>
      </c>
      <c r="F4414" s="137" t="s">
        <v>5</v>
      </c>
      <c r="G4414" s="137" t="s">
        <v>28</v>
      </c>
      <c r="H4414" s="137" t="s">
        <v>368</v>
      </c>
      <c r="I4414" s="137">
        <v>513876947</v>
      </c>
      <c r="J4414" s="137" t="s">
        <v>180</v>
      </c>
      <c r="K4414" s="21">
        <v>46172.806712962964</v>
      </c>
      <c r="L4414" s="21">
        <v>46173.732627314814</v>
      </c>
      <c r="M4414" s="137" t="s">
        <v>347</v>
      </c>
      <c r="N4414" s="137" t="s">
        <v>351</v>
      </c>
      <c r="O4414" s="137" t="s">
        <v>35</v>
      </c>
      <c r="P4414" s="137">
        <v>0</v>
      </c>
      <c r="Q4414" s="137" t="s">
        <v>191</v>
      </c>
      <c r="R4414" s="137" t="s">
        <v>342</v>
      </c>
    </row>
    <row r="4415" spans="1:18" s="137" customFormat="1">
      <c r="A4415" s="137" t="s">
        <v>186</v>
      </c>
      <c r="B4415" s="137" t="s">
        <v>120</v>
      </c>
      <c r="C4415" s="137" t="s">
        <v>186</v>
      </c>
      <c r="D4415" s="137" t="s">
        <v>300</v>
      </c>
      <c r="E4415" s="137">
        <v>33271</v>
      </c>
      <c r="F4415" s="137" t="s">
        <v>5</v>
      </c>
      <c r="G4415" s="137" t="s">
        <v>28</v>
      </c>
      <c r="H4415" s="137" t="s">
        <v>368</v>
      </c>
      <c r="I4415" s="137">
        <v>513876947</v>
      </c>
      <c r="J4415" s="137" t="s">
        <v>180</v>
      </c>
      <c r="K4415" s="21">
        <v>46172.806712962964</v>
      </c>
      <c r="L4415" s="21">
        <v>46173.732627314814</v>
      </c>
      <c r="M4415" s="137" t="s">
        <v>347</v>
      </c>
      <c r="N4415" s="137" t="s">
        <v>196</v>
      </c>
      <c r="O4415" s="137" t="s">
        <v>41</v>
      </c>
      <c r="P4415" s="137">
        <v>0</v>
      </c>
      <c r="Q4415" s="137" t="s">
        <v>191</v>
      </c>
      <c r="R4415" s="137" t="s">
        <v>342</v>
      </c>
    </row>
    <row r="4416" spans="1:18" s="137" customFormat="1">
      <c r="A4416" s="137" t="s">
        <v>186</v>
      </c>
      <c r="B4416" s="137" t="s">
        <v>120</v>
      </c>
      <c r="C4416" s="137" t="s">
        <v>186</v>
      </c>
      <c r="D4416" s="137" t="s">
        <v>300</v>
      </c>
      <c r="E4416" s="137">
        <v>33271</v>
      </c>
      <c r="F4416" s="137" t="s">
        <v>5</v>
      </c>
      <c r="G4416" s="137" t="s">
        <v>28</v>
      </c>
      <c r="H4416" s="137" t="s">
        <v>368</v>
      </c>
      <c r="I4416" s="137">
        <v>513876947</v>
      </c>
      <c r="J4416" s="137" t="s">
        <v>180</v>
      </c>
      <c r="K4416" s="21">
        <v>46172.806712962964</v>
      </c>
      <c r="L4416" s="21">
        <v>46173.732627314814</v>
      </c>
      <c r="M4416" s="137" t="s">
        <v>352</v>
      </c>
      <c r="N4416" s="137" t="s">
        <v>352</v>
      </c>
      <c r="O4416" s="137" t="s">
        <v>35</v>
      </c>
      <c r="P4416" s="137">
        <v>0</v>
      </c>
      <c r="Q4416" s="137" t="s">
        <v>191</v>
      </c>
      <c r="R4416" s="137" t="s">
        <v>342</v>
      </c>
    </row>
    <row r="4417" spans="1:19" s="137" customFormat="1">
      <c r="A4417" s="137" t="s">
        <v>186</v>
      </c>
      <c r="B4417" s="137" t="s">
        <v>120</v>
      </c>
      <c r="C4417" s="137" t="s">
        <v>186</v>
      </c>
      <c r="D4417" s="137" t="s">
        <v>300</v>
      </c>
      <c r="E4417" s="137">
        <v>33271</v>
      </c>
      <c r="F4417" s="137" t="s">
        <v>5</v>
      </c>
      <c r="G4417" s="137" t="s">
        <v>28</v>
      </c>
      <c r="H4417" s="137" t="s">
        <v>368</v>
      </c>
      <c r="I4417" s="137">
        <v>513876947</v>
      </c>
      <c r="J4417" s="137" t="s">
        <v>180</v>
      </c>
      <c r="K4417" s="21">
        <v>46172.806712962964</v>
      </c>
      <c r="L4417" s="21">
        <v>46173.732627314814</v>
      </c>
      <c r="M4417" s="137" t="s">
        <v>353</v>
      </c>
      <c r="N4417" s="137" t="s">
        <v>197</v>
      </c>
      <c r="O4417" s="137" t="s">
        <v>41</v>
      </c>
      <c r="P4417" s="137">
        <v>0</v>
      </c>
      <c r="Q4417" s="137" t="s">
        <v>191</v>
      </c>
      <c r="R4417" s="137" t="s">
        <v>342</v>
      </c>
    </row>
    <row r="4418" spans="1:19" s="137" customFormat="1">
      <c r="A4418" s="137" t="s">
        <v>186</v>
      </c>
      <c r="B4418" s="137" t="s">
        <v>120</v>
      </c>
      <c r="C4418" s="137" t="s">
        <v>186</v>
      </c>
      <c r="D4418" s="137" t="s">
        <v>300</v>
      </c>
      <c r="E4418" s="137">
        <v>33271</v>
      </c>
      <c r="F4418" s="137" t="s">
        <v>5</v>
      </c>
      <c r="G4418" s="137" t="s">
        <v>28</v>
      </c>
      <c r="H4418" s="137" t="s">
        <v>368</v>
      </c>
      <c r="I4418" s="137">
        <v>513876947</v>
      </c>
      <c r="J4418" s="137" t="s">
        <v>180</v>
      </c>
      <c r="K4418" s="21">
        <v>46172.806712962964</v>
      </c>
      <c r="L4418" s="21">
        <v>46173.732627314814</v>
      </c>
      <c r="M4418" s="137" t="s">
        <v>353</v>
      </c>
      <c r="N4418" s="137" t="s">
        <v>330</v>
      </c>
      <c r="O4418" s="137" t="s">
        <v>41</v>
      </c>
      <c r="P4418" s="137">
        <v>0</v>
      </c>
      <c r="Q4418" s="137" t="s">
        <v>191</v>
      </c>
      <c r="R4418" s="137" t="s">
        <v>342</v>
      </c>
    </row>
    <row r="4419" spans="1:19" s="137" customFormat="1">
      <c r="A4419" s="137" t="s">
        <v>186</v>
      </c>
      <c r="B4419" s="137" t="s">
        <v>120</v>
      </c>
      <c r="C4419" s="137" t="s">
        <v>186</v>
      </c>
      <c r="D4419" s="137" t="s">
        <v>300</v>
      </c>
      <c r="E4419" s="137">
        <v>33271</v>
      </c>
      <c r="F4419" s="137" t="s">
        <v>5</v>
      </c>
      <c r="G4419" s="137" t="s">
        <v>28</v>
      </c>
      <c r="H4419" s="137" t="s">
        <v>368</v>
      </c>
      <c r="I4419" s="137">
        <v>513876947</v>
      </c>
      <c r="J4419" s="137" t="s">
        <v>180</v>
      </c>
      <c r="K4419" s="21">
        <v>46172.806712962964</v>
      </c>
      <c r="L4419" s="21">
        <v>46173.732627314814</v>
      </c>
      <c r="M4419" s="137" t="s">
        <v>353</v>
      </c>
      <c r="N4419" s="137" t="s">
        <v>354</v>
      </c>
      <c r="O4419" s="137" t="s">
        <v>39</v>
      </c>
      <c r="P4419" s="137">
        <v>0</v>
      </c>
      <c r="Q4419" s="137" t="s">
        <v>191</v>
      </c>
      <c r="R4419" s="137" t="s">
        <v>342</v>
      </c>
    </row>
    <row r="4420" spans="1:19" s="137" customFormat="1">
      <c r="A4420" s="137" t="s">
        <v>186</v>
      </c>
      <c r="B4420" s="137" t="s">
        <v>120</v>
      </c>
      <c r="C4420" s="137" t="s">
        <v>186</v>
      </c>
      <c r="D4420" s="137" t="s">
        <v>300</v>
      </c>
      <c r="E4420" s="137">
        <v>33271</v>
      </c>
      <c r="F4420" s="137" t="s">
        <v>5</v>
      </c>
      <c r="G4420" s="137" t="s">
        <v>28</v>
      </c>
      <c r="H4420" s="137" t="s">
        <v>368</v>
      </c>
      <c r="I4420" s="137">
        <v>513876947</v>
      </c>
      <c r="J4420" s="137" t="s">
        <v>180</v>
      </c>
      <c r="K4420" s="21">
        <v>46172.806712962964</v>
      </c>
      <c r="L4420" s="21">
        <v>46173.732627314814</v>
      </c>
      <c r="M4420" s="137" t="s">
        <v>353</v>
      </c>
      <c r="N4420" s="137" t="s">
        <v>355</v>
      </c>
      <c r="O4420" s="137" t="s">
        <v>35</v>
      </c>
      <c r="P4420" s="137">
        <v>0</v>
      </c>
      <c r="Q4420" s="137" t="s">
        <v>191</v>
      </c>
      <c r="R4420" s="137" t="s">
        <v>342</v>
      </c>
    </row>
    <row r="4421" spans="1:19" s="137" customFormat="1">
      <c r="A4421" s="137" t="s">
        <v>186</v>
      </c>
      <c r="B4421" s="137" t="s">
        <v>120</v>
      </c>
      <c r="C4421" s="137" t="s">
        <v>186</v>
      </c>
      <c r="D4421" s="137" t="s">
        <v>300</v>
      </c>
      <c r="E4421" s="137">
        <v>33271</v>
      </c>
      <c r="F4421" s="137" t="s">
        <v>5</v>
      </c>
      <c r="G4421" s="137" t="s">
        <v>28</v>
      </c>
      <c r="H4421" s="137" t="s">
        <v>368</v>
      </c>
      <c r="I4421" s="137">
        <v>513876947</v>
      </c>
      <c r="J4421" s="137" t="s">
        <v>180</v>
      </c>
      <c r="K4421" s="21">
        <v>46172.806712962964</v>
      </c>
      <c r="L4421" s="21">
        <v>46173.732627314814</v>
      </c>
      <c r="M4421" s="137" t="s">
        <v>353</v>
      </c>
      <c r="N4421" s="137" t="s">
        <v>356</v>
      </c>
      <c r="O4421" s="137" t="s">
        <v>39</v>
      </c>
      <c r="P4421" s="137">
        <v>0</v>
      </c>
      <c r="Q4421" s="137" t="s">
        <v>191</v>
      </c>
      <c r="R4421" s="137" t="s">
        <v>342</v>
      </c>
    </row>
    <row r="4422" spans="1:19" s="137" customFormat="1">
      <c r="A4422" s="137" t="s">
        <v>186</v>
      </c>
      <c r="B4422" s="137" t="s">
        <v>120</v>
      </c>
      <c r="C4422" s="137" t="s">
        <v>186</v>
      </c>
      <c r="D4422" s="137" t="s">
        <v>300</v>
      </c>
      <c r="E4422" s="137">
        <v>33271</v>
      </c>
      <c r="F4422" s="137" t="s">
        <v>5</v>
      </c>
      <c r="G4422" s="137" t="s">
        <v>28</v>
      </c>
      <c r="H4422" s="137" t="s">
        <v>368</v>
      </c>
      <c r="I4422" s="137">
        <v>513876947</v>
      </c>
      <c r="J4422" s="137" t="s">
        <v>180</v>
      </c>
      <c r="K4422" s="21">
        <v>46172.806712962964</v>
      </c>
      <c r="L4422" s="21">
        <v>46173.732627314814</v>
      </c>
      <c r="M4422" s="137" t="s">
        <v>353</v>
      </c>
      <c r="N4422" s="137" t="s">
        <v>357</v>
      </c>
      <c r="O4422" s="137" t="s">
        <v>39</v>
      </c>
      <c r="P4422" s="137">
        <v>0</v>
      </c>
      <c r="Q4422" s="137" t="s">
        <v>191</v>
      </c>
      <c r="R4422" s="137" t="s">
        <v>342</v>
      </c>
    </row>
    <row r="4423" spans="1:19" s="137" customFormat="1">
      <c r="A4423" s="137" t="s">
        <v>186</v>
      </c>
      <c r="B4423" s="137" t="s">
        <v>120</v>
      </c>
      <c r="C4423" s="137" t="s">
        <v>186</v>
      </c>
      <c r="D4423" s="137" t="s">
        <v>300</v>
      </c>
      <c r="E4423" s="137">
        <v>33271</v>
      </c>
      <c r="F4423" s="137" t="s">
        <v>5</v>
      </c>
      <c r="G4423" s="137" t="s">
        <v>28</v>
      </c>
      <c r="H4423" s="137" t="s">
        <v>368</v>
      </c>
      <c r="I4423" s="137">
        <v>513876947</v>
      </c>
      <c r="J4423" s="137" t="s">
        <v>180</v>
      </c>
      <c r="K4423" s="21">
        <v>46172.806712962964</v>
      </c>
      <c r="L4423" s="21">
        <v>46173.732627314814</v>
      </c>
      <c r="M4423" s="137" t="s">
        <v>358</v>
      </c>
      <c r="N4423" s="137" t="s">
        <v>359</v>
      </c>
      <c r="O4423" s="137" t="s">
        <v>39</v>
      </c>
      <c r="P4423" s="137">
        <v>0</v>
      </c>
      <c r="Q4423" s="137" t="s">
        <v>191</v>
      </c>
      <c r="R4423" s="137" t="s">
        <v>342</v>
      </c>
    </row>
    <row r="4424" spans="1:19" s="137" customFormat="1">
      <c r="A4424" s="137" t="s">
        <v>186</v>
      </c>
      <c r="B4424" s="137" t="s">
        <v>120</v>
      </c>
      <c r="C4424" s="137" t="s">
        <v>186</v>
      </c>
      <c r="D4424" s="137" t="s">
        <v>300</v>
      </c>
      <c r="E4424" s="137">
        <v>33271</v>
      </c>
      <c r="F4424" s="137" t="s">
        <v>5</v>
      </c>
      <c r="G4424" s="137" t="s">
        <v>28</v>
      </c>
      <c r="H4424" s="137" t="s">
        <v>368</v>
      </c>
      <c r="I4424" s="137">
        <v>513876947</v>
      </c>
      <c r="J4424" s="137" t="s">
        <v>180</v>
      </c>
      <c r="K4424" s="21">
        <v>46172.806712962964</v>
      </c>
      <c r="L4424" s="21">
        <v>46173.732627314814</v>
      </c>
      <c r="M4424" s="137" t="s">
        <v>358</v>
      </c>
      <c r="N4424" s="137" t="s">
        <v>360</v>
      </c>
      <c r="O4424" s="137" t="s">
        <v>35</v>
      </c>
      <c r="P4424" s="137">
        <v>0</v>
      </c>
      <c r="Q4424" s="137" t="s">
        <v>191</v>
      </c>
      <c r="R4424" s="137" t="s">
        <v>342</v>
      </c>
    </row>
    <row r="4425" spans="1:19" s="137" customFormat="1">
      <c r="A4425" s="137" t="s">
        <v>186</v>
      </c>
      <c r="B4425" s="137" t="s">
        <v>120</v>
      </c>
      <c r="C4425" s="137" t="s">
        <v>186</v>
      </c>
      <c r="D4425" s="137" t="s">
        <v>300</v>
      </c>
      <c r="E4425" s="137">
        <v>33271</v>
      </c>
      <c r="F4425" s="137" t="s">
        <v>5</v>
      </c>
      <c r="G4425" s="137" t="s">
        <v>28</v>
      </c>
      <c r="H4425" s="137" t="s">
        <v>368</v>
      </c>
      <c r="I4425" s="137">
        <v>513876947</v>
      </c>
      <c r="J4425" s="137" t="s">
        <v>180</v>
      </c>
      <c r="K4425" s="21">
        <v>46172.806712962964</v>
      </c>
      <c r="L4425" s="21">
        <v>46173.732627314814</v>
      </c>
      <c r="M4425" s="137" t="s">
        <v>358</v>
      </c>
      <c r="N4425" s="137" t="s">
        <v>361</v>
      </c>
      <c r="O4425" s="137" t="s">
        <v>41</v>
      </c>
      <c r="P4425" s="137">
        <v>0</v>
      </c>
      <c r="Q4425" s="137" t="s">
        <v>191</v>
      </c>
      <c r="R4425" s="137" t="s">
        <v>342</v>
      </c>
    </row>
    <row r="4426" spans="1:19" s="137" customFormat="1">
      <c r="A4426" s="137" t="s">
        <v>186</v>
      </c>
      <c r="B4426" s="137" t="s">
        <v>120</v>
      </c>
      <c r="C4426" s="137" t="s">
        <v>186</v>
      </c>
      <c r="D4426" s="137" t="s">
        <v>300</v>
      </c>
      <c r="E4426" s="137">
        <v>33271</v>
      </c>
      <c r="F4426" s="137" t="s">
        <v>5</v>
      </c>
      <c r="G4426" s="137" t="s">
        <v>28</v>
      </c>
      <c r="H4426" s="137" t="s">
        <v>368</v>
      </c>
      <c r="I4426" s="137">
        <v>513876947</v>
      </c>
      <c r="J4426" s="137" t="s">
        <v>180</v>
      </c>
      <c r="K4426" s="21">
        <v>46172.806712962964</v>
      </c>
      <c r="L4426" s="21">
        <v>46173.732627314814</v>
      </c>
      <c r="M4426" s="137" t="s">
        <v>362</v>
      </c>
      <c r="N4426" s="137" t="s">
        <v>363</v>
      </c>
      <c r="O4426" s="137" t="s">
        <v>37</v>
      </c>
      <c r="P4426" s="137">
        <v>0</v>
      </c>
      <c r="Q4426" s="137" t="s">
        <v>191</v>
      </c>
      <c r="R4426" s="137" t="s">
        <v>342</v>
      </c>
    </row>
    <row r="4427" spans="1:19" s="137" customFormat="1">
      <c r="A4427" s="137" t="s">
        <v>186</v>
      </c>
      <c r="B4427" s="137" t="s">
        <v>120</v>
      </c>
      <c r="C4427" s="137" t="s">
        <v>186</v>
      </c>
      <c r="D4427" s="137" t="s">
        <v>300</v>
      </c>
      <c r="E4427" s="137">
        <v>33271</v>
      </c>
      <c r="F4427" s="137" t="s">
        <v>5</v>
      </c>
      <c r="G4427" s="137" t="s">
        <v>28</v>
      </c>
      <c r="H4427" s="137" t="s">
        <v>368</v>
      </c>
      <c r="I4427" s="137">
        <v>513876947</v>
      </c>
      <c r="J4427" s="137" t="s">
        <v>180</v>
      </c>
      <c r="K4427" s="21">
        <v>46172.806712962964</v>
      </c>
      <c r="L4427" s="21">
        <v>46173.732627314814</v>
      </c>
      <c r="M4427" s="137" t="s">
        <v>364</v>
      </c>
      <c r="N4427" s="137" t="s">
        <v>365</v>
      </c>
      <c r="O4427" s="137" t="s">
        <v>35</v>
      </c>
      <c r="P4427" s="137">
        <v>0</v>
      </c>
      <c r="Q4427" s="137" t="s">
        <v>191</v>
      </c>
      <c r="R4427" s="137" t="s">
        <v>342</v>
      </c>
    </row>
    <row r="4428" spans="1:19" s="137" customFormat="1">
      <c r="A4428" s="137" t="s">
        <v>186</v>
      </c>
      <c r="B4428" s="137" t="s">
        <v>120</v>
      </c>
      <c r="C4428" s="137" t="s">
        <v>186</v>
      </c>
      <c r="D4428" s="137" t="s">
        <v>300</v>
      </c>
      <c r="E4428" s="137">
        <v>33271</v>
      </c>
      <c r="F4428" s="137" t="s">
        <v>5</v>
      </c>
      <c r="G4428" s="137" t="s">
        <v>28</v>
      </c>
      <c r="H4428" s="137" t="s">
        <v>368</v>
      </c>
      <c r="I4428" s="137">
        <v>513876947</v>
      </c>
      <c r="J4428" s="137" t="s">
        <v>180</v>
      </c>
      <c r="K4428" s="21">
        <v>46172.806712962964</v>
      </c>
      <c r="L4428" s="21">
        <v>46173.732627314814</v>
      </c>
      <c r="M4428" s="137" t="s">
        <v>364</v>
      </c>
      <c r="N4428" s="137" t="s">
        <v>366</v>
      </c>
      <c r="O4428" s="137" t="s">
        <v>35</v>
      </c>
      <c r="P4428" s="137">
        <v>0</v>
      </c>
      <c r="Q4428" s="137" t="s">
        <v>191</v>
      </c>
      <c r="R4428" s="137" t="s">
        <v>342</v>
      </c>
    </row>
    <row r="4429" spans="1:19" s="137" customFormat="1">
      <c r="A4429" s="137" t="s">
        <v>186</v>
      </c>
      <c r="B4429" s="137" t="s">
        <v>120</v>
      </c>
      <c r="C4429" s="137" t="s">
        <v>186</v>
      </c>
      <c r="D4429" s="137" t="s">
        <v>300</v>
      </c>
      <c r="E4429" s="137">
        <v>33271</v>
      </c>
      <c r="F4429" s="137" t="s">
        <v>5</v>
      </c>
      <c r="G4429" s="137" t="s">
        <v>28</v>
      </c>
      <c r="H4429" s="137" t="s">
        <v>368</v>
      </c>
      <c r="I4429" s="137">
        <v>513876947</v>
      </c>
      <c r="J4429" s="137" t="s">
        <v>180</v>
      </c>
      <c r="K4429" s="21">
        <v>46172.806712962964</v>
      </c>
      <c r="L4429" s="21">
        <v>46173.732627314814</v>
      </c>
      <c r="M4429" s="137" t="s">
        <v>364</v>
      </c>
      <c r="N4429" s="137" t="s">
        <v>367</v>
      </c>
      <c r="O4429" s="137" t="s">
        <v>41</v>
      </c>
      <c r="P4429" s="137">
        <v>0</v>
      </c>
      <c r="Q4429" s="137" t="s">
        <v>191</v>
      </c>
      <c r="R4429" s="137" t="s">
        <v>342</v>
      </c>
    </row>
    <row r="4430" spans="1:19" s="137" customFormat="1">
      <c r="A4430" s="137" t="s">
        <v>186</v>
      </c>
      <c r="B4430" s="137" t="s">
        <v>120</v>
      </c>
      <c r="C4430" s="137" t="s">
        <v>186</v>
      </c>
      <c r="D4430" s="137" t="s">
        <v>300</v>
      </c>
      <c r="E4430" s="137">
        <v>33271</v>
      </c>
      <c r="F4430" s="137" t="s">
        <v>5</v>
      </c>
      <c r="G4430" s="137" t="s">
        <v>28</v>
      </c>
      <c r="H4430" s="137" t="s">
        <v>368</v>
      </c>
      <c r="I4430" s="137">
        <v>513873455</v>
      </c>
      <c r="J4430" s="137" t="s">
        <v>180</v>
      </c>
      <c r="K4430" s="21">
        <v>46172.751307870371</v>
      </c>
      <c r="L4430" s="21">
        <v>46173.73537037037</v>
      </c>
      <c r="M4430" s="137" t="s">
        <v>287</v>
      </c>
      <c r="N4430" s="137" t="s">
        <v>287</v>
      </c>
      <c r="O4430" s="137" t="s">
        <v>35</v>
      </c>
      <c r="P4430" s="137">
        <v>0</v>
      </c>
      <c r="Q4430" s="137" t="s">
        <v>191</v>
      </c>
      <c r="R4430" s="137" t="s">
        <v>342</v>
      </c>
      <c r="S4430" s="137" t="s">
        <v>254</v>
      </c>
    </row>
    <row r="4431" spans="1:19" s="137" customFormat="1">
      <c r="A4431" s="137" t="s">
        <v>186</v>
      </c>
      <c r="B4431" s="137" t="s">
        <v>120</v>
      </c>
      <c r="C4431" s="137" t="s">
        <v>186</v>
      </c>
      <c r="D4431" s="137" t="s">
        <v>300</v>
      </c>
      <c r="E4431" s="137">
        <v>33271</v>
      </c>
      <c r="F4431" s="137" t="s">
        <v>5</v>
      </c>
      <c r="G4431" s="137" t="s">
        <v>28</v>
      </c>
      <c r="H4431" s="137" t="s">
        <v>368</v>
      </c>
      <c r="I4431" s="137">
        <v>513873455</v>
      </c>
      <c r="J4431" s="137" t="s">
        <v>180</v>
      </c>
      <c r="K4431" s="21">
        <v>46172.751307870371</v>
      </c>
      <c r="L4431" s="21">
        <v>46173.73537037037</v>
      </c>
      <c r="M4431" s="137" t="s">
        <v>343</v>
      </c>
      <c r="N4431" s="137" t="s">
        <v>288</v>
      </c>
      <c r="O4431" s="137" t="s">
        <v>39</v>
      </c>
      <c r="P4431" s="137">
        <v>0</v>
      </c>
      <c r="Q4431" s="137" t="s">
        <v>191</v>
      </c>
      <c r="R4431" s="137" t="s">
        <v>342</v>
      </c>
      <c r="S4431" s="137" t="s">
        <v>254</v>
      </c>
    </row>
    <row r="4432" spans="1:19" s="137" customFormat="1">
      <c r="A4432" s="137" t="s">
        <v>186</v>
      </c>
      <c r="B4432" s="137" t="s">
        <v>120</v>
      </c>
      <c r="C4432" s="137" t="s">
        <v>186</v>
      </c>
      <c r="D4432" s="137" t="s">
        <v>300</v>
      </c>
      <c r="E4432" s="137">
        <v>33271</v>
      </c>
      <c r="F4432" s="137" t="s">
        <v>5</v>
      </c>
      <c r="G4432" s="137" t="s">
        <v>28</v>
      </c>
      <c r="H4432" s="137" t="s">
        <v>368</v>
      </c>
      <c r="I4432" s="137">
        <v>513873455</v>
      </c>
      <c r="J4432" s="137" t="s">
        <v>180</v>
      </c>
      <c r="K4432" s="21">
        <v>46172.751307870371</v>
      </c>
      <c r="L4432" s="21">
        <v>46173.73537037037</v>
      </c>
      <c r="M4432" s="137" t="s">
        <v>343</v>
      </c>
      <c r="N4432" s="137" t="s">
        <v>193</v>
      </c>
      <c r="O4432" s="137" t="s">
        <v>35</v>
      </c>
      <c r="P4432" s="137">
        <v>0</v>
      </c>
      <c r="Q4432" s="137" t="s">
        <v>191</v>
      </c>
      <c r="R4432" s="137" t="s">
        <v>342</v>
      </c>
      <c r="S4432" s="137" t="s">
        <v>254</v>
      </c>
    </row>
    <row r="4433" spans="1:19" s="137" customFormat="1">
      <c r="A4433" s="137" t="s">
        <v>186</v>
      </c>
      <c r="B4433" s="137" t="s">
        <v>120</v>
      </c>
      <c r="C4433" s="137" t="s">
        <v>186</v>
      </c>
      <c r="D4433" s="137" t="s">
        <v>300</v>
      </c>
      <c r="E4433" s="137">
        <v>33271</v>
      </c>
      <c r="F4433" s="137" t="s">
        <v>5</v>
      </c>
      <c r="G4433" s="137" t="s">
        <v>28</v>
      </c>
      <c r="H4433" s="137" t="s">
        <v>368</v>
      </c>
      <c r="I4433" s="137">
        <v>513873455</v>
      </c>
      <c r="J4433" s="137" t="s">
        <v>180</v>
      </c>
      <c r="K4433" s="21">
        <v>46172.751307870371</v>
      </c>
      <c r="L4433" s="21">
        <v>46173.73537037037</v>
      </c>
      <c r="M4433" s="137" t="s">
        <v>344</v>
      </c>
      <c r="N4433" s="137" t="s">
        <v>345</v>
      </c>
      <c r="O4433" s="137" t="s">
        <v>39</v>
      </c>
      <c r="P4433" s="137">
        <v>0</v>
      </c>
      <c r="Q4433" s="137" t="s">
        <v>191</v>
      </c>
      <c r="R4433" s="137" t="s">
        <v>342</v>
      </c>
      <c r="S4433" s="137" t="s">
        <v>254</v>
      </c>
    </row>
    <row r="4434" spans="1:19" s="137" customFormat="1">
      <c r="A4434" s="137" t="s">
        <v>186</v>
      </c>
      <c r="B4434" s="137" t="s">
        <v>120</v>
      </c>
      <c r="C4434" s="137" t="s">
        <v>186</v>
      </c>
      <c r="D4434" s="137" t="s">
        <v>300</v>
      </c>
      <c r="E4434" s="137">
        <v>33271</v>
      </c>
      <c r="F4434" s="137" t="s">
        <v>5</v>
      </c>
      <c r="G4434" s="137" t="s">
        <v>28</v>
      </c>
      <c r="H4434" s="137" t="s">
        <v>368</v>
      </c>
      <c r="I4434" s="137">
        <v>513873455</v>
      </c>
      <c r="J4434" s="137" t="s">
        <v>180</v>
      </c>
      <c r="K4434" s="21">
        <v>46172.751307870371</v>
      </c>
      <c r="L4434" s="21">
        <v>46173.73537037037</v>
      </c>
      <c r="M4434" s="137" t="s">
        <v>344</v>
      </c>
      <c r="N4434" s="137" t="s">
        <v>346</v>
      </c>
      <c r="O4434" s="137" t="s">
        <v>39</v>
      </c>
      <c r="P4434" s="137">
        <v>0</v>
      </c>
      <c r="Q4434" s="137" t="s">
        <v>191</v>
      </c>
      <c r="R4434" s="137" t="s">
        <v>342</v>
      </c>
      <c r="S4434" s="137" t="s">
        <v>254</v>
      </c>
    </row>
    <row r="4435" spans="1:19" s="137" customFormat="1">
      <c r="A4435" s="137" t="s">
        <v>186</v>
      </c>
      <c r="B4435" s="137" t="s">
        <v>120</v>
      </c>
      <c r="C4435" s="137" t="s">
        <v>186</v>
      </c>
      <c r="D4435" s="137" t="s">
        <v>300</v>
      </c>
      <c r="E4435" s="137">
        <v>33271</v>
      </c>
      <c r="F4435" s="137" t="s">
        <v>5</v>
      </c>
      <c r="G4435" s="137" t="s">
        <v>28</v>
      </c>
      <c r="H4435" s="137" t="s">
        <v>368</v>
      </c>
      <c r="I4435" s="137">
        <v>513873455</v>
      </c>
      <c r="J4435" s="137" t="s">
        <v>180</v>
      </c>
      <c r="K4435" s="21">
        <v>46172.751307870371</v>
      </c>
      <c r="L4435" s="21">
        <v>46173.73537037037</v>
      </c>
      <c r="M4435" s="137" t="s">
        <v>347</v>
      </c>
      <c r="N4435" s="137" t="s">
        <v>348</v>
      </c>
      <c r="O4435" s="137" t="s">
        <v>41</v>
      </c>
      <c r="P4435" s="137">
        <v>0</v>
      </c>
      <c r="Q4435" s="137" t="s">
        <v>191</v>
      </c>
      <c r="R4435" s="137" t="s">
        <v>342</v>
      </c>
      <c r="S4435" s="137" t="s">
        <v>254</v>
      </c>
    </row>
    <row r="4436" spans="1:19" s="137" customFormat="1">
      <c r="A4436" s="137" t="s">
        <v>186</v>
      </c>
      <c r="B4436" s="137" t="s">
        <v>120</v>
      </c>
      <c r="C4436" s="137" t="s">
        <v>186</v>
      </c>
      <c r="D4436" s="137" t="s">
        <v>300</v>
      </c>
      <c r="E4436" s="137">
        <v>33271</v>
      </c>
      <c r="F4436" s="137" t="s">
        <v>5</v>
      </c>
      <c r="G4436" s="137" t="s">
        <v>28</v>
      </c>
      <c r="H4436" s="137" t="s">
        <v>368</v>
      </c>
      <c r="I4436" s="137">
        <v>513873455</v>
      </c>
      <c r="J4436" s="137" t="s">
        <v>180</v>
      </c>
      <c r="K4436" s="21">
        <v>46172.751307870371</v>
      </c>
      <c r="L4436" s="21">
        <v>46173.73537037037</v>
      </c>
      <c r="M4436" s="137" t="s">
        <v>347</v>
      </c>
      <c r="N4436" s="137" t="s">
        <v>349</v>
      </c>
      <c r="O4436" s="137" t="s">
        <v>39</v>
      </c>
      <c r="P4436" s="137">
        <v>0</v>
      </c>
      <c r="Q4436" s="137" t="s">
        <v>191</v>
      </c>
      <c r="R4436" s="137" t="s">
        <v>342</v>
      </c>
      <c r="S4436" s="137" t="s">
        <v>254</v>
      </c>
    </row>
    <row r="4437" spans="1:19" s="137" customFormat="1">
      <c r="A4437" s="137" t="s">
        <v>186</v>
      </c>
      <c r="B4437" s="137" t="s">
        <v>120</v>
      </c>
      <c r="C4437" s="137" t="s">
        <v>186</v>
      </c>
      <c r="D4437" s="137" t="s">
        <v>300</v>
      </c>
      <c r="E4437" s="137">
        <v>33271</v>
      </c>
      <c r="F4437" s="137" t="s">
        <v>5</v>
      </c>
      <c r="G4437" s="137" t="s">
        <v>28</v>
      </c>
      <c r="H4437" s="137" t="s">
        <v>368</v>
      </c>
      <c r="I4437" s="137">
        <v>513873455</v>
      </c>
      <c r="J4437" s="137" t="s">
        <v>180</v>
      </c>
      <c r="K4437" s="21">
        <v>46172.751307870371</v>
      </c>
      <c r="L4437" s="21">
        <v>46173.73537037037</v>
      </c>
      <c r="M4437" s="137" t="s">
        <v>347</v>
      </c>
      <c r="N4437" s="137" t="s">
        <v>329</v>
      </c>
      <c r="O4437" s="137" t="s">
        <v>35</v>
      </c>
      <c r="P4437" s="137">
        <v>0</v>
      </c>
      <c r="Q4437" s="137" t="s">
        <v>191</v>
      </c>
      <c r="R4437" s="137" t="s">
        <v>342</v>
      </c>
      <c r="S4437" s="137" t="s">
        <v>254</v>
      </c>
    </row>
    <row r="4438" spans="1:19" s="137" customFormat="1">
      <c r="A4438" s="137" t="s">
        <v>186</v>
      </c>
      <c r="B4438" s="137" t="s">
        <v>120</v>
      </c>
      <c r="C4438" s="137" t="s">
        <v>186</v>
      </c>
      <c r="D4438" s="137" t="s">
        <v>300</v>
      </c>
      <c r="E4438" s="137">
        <v>33271</v>
      </c>
      <c r="F4438" s="137" t="s">
        <v>5</v>
      </c>
      <c r="G4438" s="137" t="s">
        <v>28</v>
      </c>
      <c r="H4438" s="137" t="s">
        <v>368</v>
      </c>
      <c r="I4438" s="137">
        <v>513873455</v>
      </c>
      <c r="J4438" s="137" t="s">
        <v>180</v>
      </c>
      <c r="K4438" s="21">
        <v>46172.751307870371</v>
      </c>
      <c r="L4438" s="21">
        <v>46173.73537037037</v>
      </c>
      <c r="M4438" s="137" t="s">
        <v>347</v>
      </c>
      <c r="N4438" s="137" t="s">
        <v>194</v>
      </c>
      <c r="O4438" s="137" t="s">
        <v>41</v>
      </c>
      <c r="P4438" s="137">
        <v>0</v>
      </c>
      <c r="Q4438" s="137" t="s">
        <v>67</v>
      </c>
      <c r="R4438" s="137" t="s">
        <v>370</v>
      </c>
      <c r="S4438" s="137" t="s">
        <v>444</v>
      </c>
    </row>
    <row r="4439" spans="1:19" s="137" customFormat="1">
      <c r="A4439" s="137" t="s">
        <v>186</v>
      </c>
      <c r="B4439" s="137" t="s">
        <v>120</v>
      </c>
      <c r="C4439" s="137" t="s">
        <v>186</v>
      </c>
      <c r="D4439" s="137" t="s">
        <v>300</v>
      </c>
      <c r="E4439" s="137">
        <v>33271</v>
      </c>
      <c r="F4439" s="137" t="s">
        <v>5</v>
      </c>
      <c r="G4439" s="137" t="s">
        <v>28</v>
      </c>
      <c r="H4439" s="137" t="s">
        <v>368</v>
      </c>
      <c r="I4439" s="137">
        <v>513873455</v>
      </c>
      <c r="J4439" s="137" t="s">
        <v>180</v>
      </c>
      <c r="K4439" s="21">
        <v>46172.751307870371</v>
      </c>
      <c r="L4439" s="21">
        <v>46173.73537037037</v>
      </c>
      <c r="M4439" s="137" t="s">
        <v>347</v>
      </c>
      <c r="N4439" s="137" t="s">
        <v>350</v>
      </c>
      <c r="O4439" s="137" t="s">
        <v>39</v>
      </c>
      <c r="P4439" s="137">
        <v>0</v>
      </c>
      <c r="Q4439" s="137" t="s">
        <v>191</v>
      </c>
      <c r="R4439" s="137" t="s">
        <v>342</v>
      </c>
      <c r="S4439" s="137" t="s">
        <v>254</v>
      </c>
    </row>
    <row r="4440" spans="1:19" s="137" customFormat="1">
      <c r="A4440" s="137" t="s">
        <v>186</v>
      </c>
      <c r="B4440" s="137" t="s">
        <v>120</v>
      </c>
      <c r="C4440" s="137" t="s">
        <v>186</v>
      </c>
      <c r="D4440" s="137" t="s">
        <v>300</v>
      </c>
      <c r="E4440" s="137">
        <v>33271</v>
      </c>
      <c r="F4440" s="137" t="s">
        <v>5</v>
      </c>
      <c r="G4440" s="137" t="s">
        <v>28</v>
      </c>
      <c r="H4440" s="137" t="s">
        <v>368</v>
      </c>
      <c r="I4440" s="137">
        <v>513873455</v>
      </c>
      <c r="J4440" s="137" t="s">
        <v>180</v>
      </c>
      <c r="K4440" s="21">
        <v>46172.751307870371</v>
      </c>
      <c r="L4440" s="21">
        <v>46173.73537037037</v>
      </c>
      <c r="M4440" s="137" t="s">
        <v>347</v>
      </c>
      <c r="N4440" s="137" t="s">
        <v>195</v>
      </c>
      <c r="O4440" s="137" t="s">
        <v>41</v>
      </c>
      <c r="P4440" s="137">
        <v>0</v>
      </c>
      <c r="Q4440" s="137" t="s">
        <v>191</v>
      </c>
      <c r="R4440" s="137" t="s">
        <v>342</v>
      </c>
      <c r="S4440" s="137" t="s">
        <v>254</v>
      </c>
    </row>
    <row r="4441" spans="1:19" s="137" customFormat="1">
      <c r="A4441" s="137" t="s">
        <v>186</v>
      </c>
      <c r="B4441" s="137" t="s">
        <v>120</v>
      </c>
      <c r="C4441" s="137" t="s">
        <v>186</v>
      </c>
      <c r="D4441" s="137" t="s">
        <v>300</v>
      </c>
      <c r="E4441" s="137">
        <v>33271</v>
      </c>
      <c r="F4441" s="137" t="s">
        <v>5</v>
      </c>
      <c r="G4441" s="137" t="s">
        <v>28</v>
      </c>
      <c r="H4441" s="137" t="s">
        <v>368</v>
      </c>
      <c r="I4441" s="137">
        <v>513873455</v>
      </c>
      <c r="J4441" s="137" t="s">
        <v>180</v>
      </c>
      <c r="K4441" s="21">
        <v>46172.751307870371</v>
      </c>
      <c r="L4441" s="21">
        <v>46173.73537037037</v>
      </c>
      <c r="M4441" s="137" t="s">
        <v>347</v>
      </c>
      <c r="N4441" s="137" t="s">
        <v>351</v>
      </c>
      <c r="O4441" s="137" t="s">
        <v>35</v>
      </c>
      <c r="P4441" s="137">
        <v>0</v>
      </c>
      <c r="Q4441" s="137" t="s">
        <v>191</v>
      </c>
      <c r="R4441" s="137" t="s">
        <v>342</v>
      </c>
      <c r="S4441" s="137" t="s">
        <v>254</v>
      </c>
    </row>
    <row r="4442" spans="1:19" s="137" customFormat="1">
      <c r="A4442" s="137" t="s">
        <v>186</v>
      </c>
      <c r="B4442" s="137" t="s">
        <v>120</v>
      </c>
      <c r="C4442" s="137" t="s">
        <v>186</v>
      </c>
      <c r="D4442" s="137" t="s">
        <v>300</v>
      </c>
      <c r="E4442" s="137">
        <v>33271</v>
      </c>
      <c r="F4442" s="137" t="s">
        <v>5</v>
      </c>
      <c r="G4442" s="137" t="s">
        <v>28</v>
      </c>
      <c r="H4442" s="137" t="s">
        <v>368</v>
      </c>
      <c r="I4442" s="137">
        <v>513873455</v>
      </c>
      <c r="J4442" s="137" t="s">
        <v>180</v>
      </c>
      <c r="K4442" s="21">
        <v>46172.751307870371</v>
      </c>
      <c r="L4442" s="21">
        <v>46173.73537037037</v>
      </c>
      <c r="M4442" s="137" t="s">
        <v>347</v>
      </c>
      <c r="N4442" s="137" t="s">
        <v>196</v>
      </c>
      <c r="O4442" s="137" t="s">
        <v>41</v>
      </c>
      <c r="P4442" s="137">
        <v>0</v>
      </c>
      <c r="Q4442" s="137" t="s">
        <v>191</v>
      </c>
      <c r="R4442" s="137" t="s">
        <v>342</v>
      </c>
      <c r="S4442" s="137" t="s">
        <v>254</v>
      </c>
    </row>
    <row r="4443" spans="1:19" s="137" customFormat="1">
      <c r="A4443" s="137" t="s">
        <v>186</v>
      </c>
      <c r="B4443" s="137" t="s">
        <v>120</v>
      </c>
      <c r="C4443" s="137" t="s">
        <v>186</v>
      </c>
      <c r="D4443" s="137" t="s">
        <v>300</v>
      </c>
      <c r="E4443" s="137">
        <v>33271</v>
      </c>
      <c r="F4443" s="137" t="s">
        <v>5</v>
      </c>
      <c r="G4443" s="137" t="s">
        <v>28</v>
      </c>
      <c r="H4443" s="137" t="s">
        <v>368</v>
      </c>
      <c r="I4443" s="137">
        <v>513873455</v>
      </c>
      <c r="J4443" s="137" t="s">
        <v>180</v>
      </c>
      <c r="K4443" s="21">
        <v>46172.751307870371</v>
      </c>
      <c r="L4443" s="21">
        <v>46173.73537037037</v>
      </c>
      <c r="M4443" s="137" t="s">
        <v>352</v>
      </c>
      <c r="N4443" s="137" t="s">
        <v>352</v>
      </c>
      <c r="O4443" s="137" t="s">
        <v>35</v>
      </c>
      <c r="P4443" s="137">
        <v>0</v>
      </c>
      <c r="Q4443" s="137" t="s">
        <v>191</v>
      </c>
      <c r="R4443" s="137" t="s">
        <v>342</v>
      </c>
      <c r="S4443" s="137" t="s">
        <v>254</v>
      </c>
    </row>
    <row r="4444" spans="1:19" s="137" customFormat="1">
      <c r="A4444" s="137" t="s">
        <v>186</v>
      </c>
      <c r="B4444" s="137" t="s">
        <v>120</v>
      </c>
      <c r="C4444" s="137" t="s">
        <v>186</v>
      </c>
      <c r="D4444" s="137" t="s">
        <v>300</v>
      </c>
      <c r="E4444" s="137">
        <v>33271</v>
      </c>
      <c r="F4444" s="137" t="s">
        <v>5</v>
      </c>
      <c r="G4444" s="137" t="s">
        <v>28</v>
      </c>
      <c r="H4444" s="137" t="s">
        <v>368</v>
      </c>
      <c r="I4444" s="137">
        <v>513873455</v>
      </c>
      <c r="J4444" s="137" t="s">
        <v>180</v>
      </c>
      <c r="K4444" s="21">
        <v>46172.751307870371</v>
      </c>
      <c r="L4444" s="21">
        <v>46173.73537037037</v>
      </c>
      <c r="M4444" s="137" t="s">
        <v>353</v>
      </c>
      <c r="N4444" s="137" t="s">
        <v>197</v>
      </c>
      <c r="O4444" s="137" t="s">
        <v>41</v>
      </c>
      <c r="P4444" s="137">
        <v>0</v>
      </c>
      <c r="Q4444" s="137" t="s">
        <v>191</v>
      </c>
      <c r="R4444" s="137" t="s">
        <v>342</v>
      </c>
      <c r="S4444" s="137" t="s">
        <v>254</v>
      </c>
    </row>
    <row r="4445" spans="1:19" s="137" customFormat="1">
      <c r="A4445" s="137" t="s">
        <v>186</v>
      </c>
      <c r="B4445" s="137" t="s">
        <v>120</v>
      </c>
      <c r="C4445" s="137" t="s">
        <v>186</v>
      </c>
      <c r="D4445" s="137" t="s">
        <v>300</v>
      </c>
      <c r="E4445" s="137">
        <v>33271</v>
      </c>
      <c r="F4445" s="137" t="s">
        <v>5</v>
      </c>
      <c r="G4445" s="137" t="s">
        <v>28</v>
      </c>
      <c r="H4445" s="137" t="s">
        <v>368</v>
      </c>
      <c r="I4445" s="137">
        <v>513873455</v>
      </c>
      <c r="J4445" s="137" t="s">
        <v>180</v>
      </c>
      <c r="K4445" s="21">
        <v>46172.751307870371</v>
      </c>
      <c r="L4445" s="21">
        <v>46173.73537037037</v>
      </c>
      <c r="M4445" s="137" t="s">
        <v>353</v>
      </c>
      <c r="N4445" s="137" t="s">
        <v>330</v>
      </c>
      <c r="O4445" s="137" t="s">
        <v>41</v>
      </c>
      <c r="P4445" s="137">
        <v>0</v>
      </c>
      <c r="Q4445" s="137" t="s">
        <v>191</v>
      </c>
      <c r="R4445" s="137" t="s">
        <v>342</v>
      </c>
      <c r="S4445" s="137" t="s">
        <v>254</v>
      </c>
    </row>
    <row r="4446" spans="1:19" s="137" customFormat="1">
      <c r="A4446" s="137" t="s">
        <v>186</v>
      </c>
      <c r="B4446" s="137" t="s">
        <v>120</v>
      </c>
      <c r="C4446" s="137" t="s">
        <v>186</v>
      </c>
      <c r="D4446" s="137" t="s">
        <v>300</v>
      </c>
      <c r="E4446" s="137">
        <v>33271</v>
      </c>
      <c r="F4446" s="137" t="s">
        <v>5</v>
      </c>
      <c r="G4446" s="137" t="s">
        <v>28</v>
      </c>
      <c r="H4446" s="137" t="s">
        <v>368</v>
      </c>
      <c r="I4446" s="137">
        <v>513873455</v>
      </c>
      <c r="J4446" s="137" t="s">
        <v>180</v>
      </c>
      <c r="K4446" s="21">
        <v>46172.751307870371</v>
      </c>
      <c r="L4446" s="21">
        <v>46173.73537037037</v>
      </c>
      <c r="M4446" s="137" t="s">
        <v>353</v>
      </c>
      <c r="N4446" s="137" t="s">
        <v>354</v>
      </c>
      <c r="O4446" s="137" t="s">
        <v>39</v>
      </c>
      <c r="P4446" s="137">
        <v>0</v>
      </c>
      <c r="Q4446" s="137" t="s">
        <v>191</v>
      </c>
      <c r="R4446" s="137" t="s">
        <v>342</v>
      </c>
      <c r="S4446" s="137" t="s">
        <v>254</v>
      </c>
    </row>
    <row r="4447" spans="1:19" s="137" customFormat="1">
      <c r="A4447" s="137" t="s">
        <v>186</v>
      </c>
      <c r="B4447" s="137" t="s">
        <v>120</v>
      </c>
      <c r="C4447" s="137" t="s">
        <v>186</v>
      </c>
      <c r="D4447" s="137" t="s">
        <v>300</v>
      </c>
      <c r="E4447" s="137">
        <v>33271</v>
      </c>
      <c r="F4447" s="137" t="s">
        <v>5</v>
      </c>
      <c r="G4447" s="137" t="s">
        <v>28</v>
      </c>
      <c r="H4447" s="137" t="s">
        <v>368</v>
      </c>
      <c r="I4447" s="137">
        <v>513873455</v>
      </c>
      <c r="J4447" s="137" t="s">
        <v>180</v>
      </c>
      <c r="K4447" s="21">
        <v>46172.751307870371</v>
      </c>
      <c r="L4447" s="21">
        <v>46173.73537037037</v>
      </c>
      <c r="M4447" s="137" t="s">
        <v>353</v>
      </c>
      <c r="N4447" s="137" t="s">
        <v>355</v>
      </c>
      <c r="O4447" s="137" t="s">
        <v>35</v>
      </c>
      <c r="P4447" s="137">
        <v>0</v>
      </c>
      <c r="Q4447" s="137" t="s">
        <v>191</v>
      </c>
      <c r="R4447" s="137" t="s">
        <v>342</v>
      </c>
      <c r="S4447" s="137" t="s">
        <v>254</v>
      </c>
    </row>
    <row r="4448" spans="1:19" s="137" customFormat="1">
      <c r="A4448" s="137" t="s">
        <v>186</v>
      </c>
      <c r="B4448" s="137" t="s">
        <v>120</v>
      </c>
      <c r="C4448" s="137" t="s">
        <v>186</v>
      </c>
      <c r="D4448" s="137" t="s">
        <v>300</v>
      </c>
      <c r="E4448" s="137">
        <v>33271</v>
      </c>
      <c r="F4448" s="137" t="s">
        <v>5</v>
      </c>
      <c r="G4448" s="137" t="s">
        <v>28</v>
      </c>
      <c r="H4448" s="137" t="s">
        <v>368</v>
      </c>
      <c r="I4448" s="137">
        <v>513873455</v>
      </c>
      <c r="J4448" s="137" t="s">
        <v>180</v>
      </c>
      <c r="K4448" s="21">
        <v>46172.751307870371</v>
      </c>
      <c r="L4448" s="21">
        <v>46173.73537037037</v>
      </c>
      <c r="M4448" s="137" t="s">
        <v>353</v>
      </c>
      <c r="N4448" s="137" t="s">
        <v>356</v>
      </c>
      <c r="O4448" s="137" t="s">
        <v>39</v>
      </c>
      <c r="P4448" s="137">
        <v>0</v>
      </c>
      <c r="Q4448" s="137" t="s">
        <v>191</v>
      </c>
      <c r="R4448" s="137" t="s">
        <v>342</v>
      </c>
      <c r="S4448" s="137" t="s">
        <v>254</v>
      </c>
    </row>
    <row r="4449" spans="1:19" s="137" customFormat="1">
      <c r="A4449" s="137" t="s">
        <v>186</v>
      </c>
      <c r="B4449" s="137" t="s">
        <v>120</v>
      </c>
      <c r="C4449" s="137" t="s">
        <v>186</v>
      </c>
      <c r="D4449" s="137" t="s">
        <v>300</v>
      </c>
      <c r="E4449" s="137">
        <v>33271</v>
      </c>
      <c r="F4449" s="137" t="s">
        <v>5</v>
      </c>
      <c r="G4449" s="137" t="s">
        <v>28</v>
      </c>
      <c r="H4449" s="137" t="s">
        <v>368</v>
      </c>
      <c r="I4449" s="137">
        <v>513873455</v>
      </c>
      <c r="J4449" s="137" t="s">
        <v>180</v>
      </c>
      <c r="K4449" s="21">
        <v>46172.751307870371</v>
      </c>
      <c r="L4449" s="21">
        <v>46173.73537037037</v>
      </c>
      <c r="M4449" s="137" t="s">
        <v>353</v>
      </c>
      <c r="N4449" s="137" t="s">
        <v>357</v>
      </c>
      <c r="O4449" s="137" t="s">
        <v>39</v>
      </c>
      <c r="P4449" s="137">
        <v>0</v>
      </c>
      <c r="Q4449" s="137" t="s">
        <v>191</v>
      </c>
      <c r="R4449" s="137" t="s">
        <v>342</v>
      </c>
      <c r="S4449" s="137" t="s">
        <v>254</v>
      </c>
    </row>
    <row r="4450" spans="1:19" s="137" customFormat="1">
      <c r="A4450" s="137" t="s">
        <v>186</v>
      </c>
      <c r="B4450" s="137" t="s">
        <v>120</v>
      </c>
      <c r="C4450" s="137" t="s">
        <v>186</v>
      </c>
      <c r="D4450" s="137" t="s">
        <v>300</v>
      </c>
      <c r="E4450" s="137">
        <v>33271</v>
      </c>
      <c r="F4450" s="137" t="s">
        <v>5</v>
      </c>
      <c r="G4450" s="137" t="s">
        <v>28</v>
      </c>
      <c r="H4450" s="137" t="s">
        <v>368</v>
      </c>
      <c r="I4450" s="137">
        <v>513873455</v>
      </c>
      <c r="J4450" s="137" t="s">
        <v>180</v>
      </c>
      <c r="K4450" s="21">
        <v>46172.751307870371</v>
      </c>
      <c r="L4450" s="21">
        <v>46173.73537037037</v>
      </c>
      <c r="M4450" s="137" t="s">
        <v>358</v>
      </c>
      <c r="N4450" s="137" t="s">
        <v>359</v>
      </c>
      <c r="O4450" s="137" t="s">
        <v>39</v>
      </c>
      <c r="P4450" s="137">
        <v>0</v>
      </c>
      <c r="Q4450" s="137" t="s">
        <v>191</v>
      </c>
      <c r="R4450" s="137" t="s">
        <v>342</v>
      </c>
      <c r="S4450" s="137" t="s">
        <v>254</v>
      </c>
    </row>
    <row r="4451" spans="1:19" s="137" customFormat="1">
      <c r="A4451" s="137" t="s">
        <v>186</v>
      </c>
      <c r="B4451" s="137" t="s">
        <v>120</v>
      </c>
      <c r="C4451" s="137" t="s">
        <v>186</v>
      </c>
      <c r="D4451" s="137" t="s">
        <v>300</v>
      </c>
      <c r="E4451" s="137">
        <v>33271</v>
      </c>
      <c r="F4451" s="137" t="s">
        <v>5</v>
      </c>
      <c r="G4451" s="137" t="s">
        <v>28</v>
      </c>
      <c r="H4451" s="137" t="s">
        <v>368</v>
      </c>
      <c r="I4451" s="137">
        <v>513873455</v>
      </c>
      <c r="J4451" s="137" t="s">
        <v>180</v>
      </c>
      <c r="K4451" s="21">
        <v>46172.751307870371</v>
      </c>
      <c r="L4451" s="21">
        <v>46173.73537037037</v>
      </c>
      <c r="M4451" s="137" t="s">
        <v>358</v>
      </c>
      <c r="N4451" s="137" t="s">
        <v>360</v>
      </c>
      <c r="O4451" s="137" t="s">
        <v>35</v>
      </c>
      <c r="P4451" s="137">
        <v>0</v>
      </c>
      <c r="Q4451" s="137" t="s">
        <v>191</v>
      </c>
      <c r="R4451" s="137" t="s">
        <v>342</v>
      </c>
      <c r="S4451" s="137" t="s">
        <v>254</v>
      </c>
    </row>
    <row r="4452" spans="1:19" s="137" customFormat="1">
      <c r="A4452" s="137" t="s">
        <v>186</v>
      </c>
      <c r="B4452" s="137" t="s">
        <v>120</v>
      </c>
      <c r="C4452" s="137" t="s">
        <v>186</v>
      </c>
      <c r="D4452" s="137" t="s">
        <v>300</v>
      </c>
      <c r="E4452" s="137">
        <v>33271</v>
      </c>
      <c r="F4452" s="137" t="s">
        <v>5</v>
      </c>
      <c r="G4452" s="137" t="s">
        <v>28</v>
      </c>
      <c r="H4452" s="137" t="s">
        <v>368</v>
      </c>
      <c r="I4452" s="137">
        <v>513873455</v>
      </c>
      <c r="J4452" s="137" t="s">
        <v>180</v>
      </c>
      <c r="K4452" s="21">
        <v>46172.751307870371</v>
      </c>
      <c r="L4452" s="21">
        <v>46173.73537037037</v>
      </c>
      <c r="M4452" s="137" t="s">
        <v>358</v>
      </c>
      <c r="N4452" s="137" t="s">
        <v>361</v>
      </c>
      <c r="O4452" s="137" t="s">
        <v>41</v>
      </c>
      <c r="P4452" s="137">
        <v>0</v>
      </c>
      <c r="Q4452" s="137" t="s">
        <v>191</v>
      </c>
      <c r="R4452" s="137" t="s">
        <v>342</v>
      </c>
      <c r="S4452" s="137" t="s">
        <v>254</v>
      </c>
    </row>
    <row r="4453" spans="1:19" s="137" customFormat="1">
      <c r="A4453" s="137" t="s">
        <v>186</v>
      </c>
      <c r="B4453" s="137" t="s">
        <v>120</v>
      </c>
      <c r="C4453" s="137" t="s">
        <v>186</v>
      </c>
      <c r="D4453" s="137" t="s">
        <v>300</v>
      </c>
      <c r="E4453" s="137">
        <v>33271</v>
      </c>
      <c r="F4453" s="137" t="s">
        <v>5</v>
      </c>
      <c r="G4453" s="137" t="s">
        <v>28</v>
      </c>
      <c r="H4453" s="137" t="s">
        <v>368</v>
      </c>
      <c r="I4453" s="137">
        <v>513873455</v>
      </c>
      <c r="J4453" s="137" t="s">
        <v>180</v>
      </c>
      <c r="K4453" s="21">
        <v>46172.751307870371</v>
      </c>
      <c r="L4453" s="21">
        <v>46173.73537037037</v>
      </c>
      <c r="M4453" s="137" t="s">
        <v>362</v>
      </c>
      <c r="N4453" s="137" t="s">
        <v>363</v>
      </c>
      <c r="O4453" s="137" t="s">
        <v>37</v>
      </c>
      <c r="P4453" s="137">
        <v>0</v>
      </c>
      <c r="Q4453" s="137" t="s">
        <v>191</v>
      </c>
      <c r="R4453" s="137" t="s">
        <v>342</v>
      </c>
      <c r="S4453" s="137" t="s">
        <v>254</v>
      </c>
    </row>
    <row r="4454" spans="1:19" s="137" customFormat="1">
      <c r="A4454" s="137" t="s">
        <v>186</v>
      </c>
      <c r="B4454" s="137" t="s">
        <v>120</v>
      </c>
      <c r="C4454" s="137" t="s">
        <v>186</v>
      </c>
      <c r="D4454" s="137" t="s">
        <v>300</v>
      </c>
      <c r="E4454" s="137">
        <v>33271</v>
      </c>
      <c r="F4454" s="137" t="s">
        <v>5</v>
      </c>
      <c r="G4454" s="137" t="s">
        <v>28</v>
      </c>
      <c r="H4454" s="137" t="s">
        <v>368</v>
      </c>
      <c r="I4454" s="137">
        <v>513873455</v>
      </c>
      <c r="J4454" s="137" t="s">
        <v>180</v>
      </c>
      <c r="K4454" s="21">
        <v>46172.751307870371</v>
      </c>
      <c r="L4454" s="21">
        <v>46173.73537037037</v>
      </c>
      <c r="M4454" s="137" t="s">
        <v>364</v>
      </c>
      <c r="N4454" s="137" t="s">
        <v>365</v>
      </c>
      <c r="O4454" s="137" t="s">
        <v>35</v>
      </c>
      <c r="P4454" s="137">
        <v>0</v>
      </c>
      <c r="Q4454" s="137" t="s">
        <v>191</v>
      </c>
      <c r="R4454" s="137" t="s">
        <v>342</v>
      </c>
      <c r="S4454" s="137" t="s">
        <v>254</v>
      </c>
    </row>
    <row r="4455" spans="1:19" s="137" customFormat="1">
      <c r="A4455" s="137" t="s">
        <v>186</v>
      </c>
      <c r="B4455" s="137" t="s">
        <v>120</v>
      </c>
      <c r="C4455" s="137" t="s">
        <v>186</v>
      </c>
      <c r="D4455" s="137" t="s">
        <v>300</v>
      </c>
      <c r="E4455" s="137">
        <v>33271</v>
      </c>
      <c r="F4455" s="137" t="s">
        <v>5</v>
      </c>
      <c r="G4455" s="137" t="s">
        <v>28</v>
      </c>
      <c r="H4455" s="137" t="s">
        <v>368</v>
      </c>
      <c r="I4455" s="137">
        <v>513873455</v>
      </c>
      <c r="J4455" s="137" t="s">
        <v>180</v>
      </c>
      <c r="K4455" s="21">
        <v>46172.751307870371</v>
      </c>
      <c r="L4455" s="21">
        <v>46173.73537037037</v>
      </c>
      <c r="M4455" s="137" t="s">
        <v>364</v>
      </c>
      <c r="N4455" s="137" t="s">
        <v>366</v>
      </c>
      <c r="O4455" s="137" t="s">
        <v>35</v>
      </c>
      <c r="P4455" s="137">
        <v>0</v>
      </c>
      <c r="Q4455" s="137" t="s">
        <v>191</v>
      </c>
      <c r="R4455" s="137" t="s">
        <v>342</v>
      </c>
      <c r="S4455" s="137" t="s">
        <v>254</v>
      </c>
    </row>
    <row r="4456" spans="1:19" s="137" customFormat="1">
      <c r="A4456" s="137" t="s">
        <v>186</v>
      </c>
      <c r="B4456" s="137" t="s">
        <v>120</v>
      </c>
      <c r="C4456" s="137" t="s">
        <v>186</v>
      </c>
      <c r="D4456" s="137" t="s">
        <v>300</v>
      </c>
      <c r="E4456" s="137">
        <v>33271</v>
      </c>
      <c r="F4456" s="137" t="s">
        <v>5</v>
      </c>
      <c r="G4456" s="137" t="s">
        <v>28</v>
      </c>
      <c r="H4456" s="137" t="s">
        <v>368</v>
      </c>
      <c r="I4456" s="137">
        <v>513873455</v>
      </c>
      <c r="J4456" s="137" t="s">
        <v>180</v>
      </c>
      <c r="K4456" s="21">
        <v>46172.751307870371</v>
      </c>
      <c r="L4456" s="21">
        <v>46173.73537037037</v>
      </c>
      <c r="M4456" s="137" t="s">
        <v>364</v>
      </c>
      <c r="N4456" s="137" t="s">
        <v>367</v>
      </c>
      <c r="O4456" s="137" t="s">
        <v>41</v>
      </c>
      <c r="P4456" s="137">
        <v>0</v>
      </c>
      <c r="Q4456" s="137" t="s">
        <v>191</v>
      </c>
      <c r="R4456" s="137" t="s">
        <v>342</v>
      </c>
      <c r="S4456" s="137" t="s">
        <v>254</v>
      </c>
    </row>
    <row r="4457" spans="1:19" s="137" customFormat="1">
      <c r="A4457" s="137" t="s">
        <v>186</v>
      </c>
      <c r="B4457" s="137" t="s">
        <v>120</v>
      </c>
      <c r="C4457" s="137" t="s">
        <v>186</v>
      </c>
      <c r="D4457" s="137" t="s">
        <v>300</v>
      </c>
      <c r="E4457" s="137">
        <v>33271</v>
      </c>
      <c r="F4457" s="137" t="s">
        <v>5</v>
      </c>
      <c r="G4457" s="137" t="s">
        <v>28</v>
      </c>
      <c r="H4457" s="137" t="s">
        <v>368</v>
      </c>
      <c r="I4457" s="137">
        <v>513835514</v>
      </c>
      <c r="J4457" s="137" t="s">
        <v>180</v>
      </c>
      <c r="K4457" s="21">
        <v>46171.796747685185</v>
      </c>
      <c r="L4457" s="21">
        <v>46173.745081018518</v>
      </c>
      <c r="M4457" s="137" t="s">
        <v>287</v>
      </c>
      <c r="N4457" s="137" t="s">
        <v>287</v>
      </c>
      <c r="O4457" s="137" t="s">
        <v>35</v>
      </c>
      <c r="P4457" s="137">
        <v>0</v>
      </c>
      <c r="Q4457" s="137" t="s">
        <v>191</v>
      </c>
      <c r="R4457" s="137" t="s">
        <v>342</v>
      </c>
    </row>
    <row r="4458" spans="1:19" s="137" customFormat="1">
      <c r="A4458" s="137" t="s">
        <v>186</v>
      </c>
      <c r="B4458" s="137" t="s">
        <v>120</v>
      </c>
      <c r="C4458" s="137" t="s">
        <v>186</v>
      </c>
      <c r="D4458" s="137" t="s">
        <v>300</v>
      </c>
      <c r="E4458" s="137">
        <v>33271</v>
      </c>
      <c r="F4458" s="137" t="s">
        <v>5</v>
      </c>
      <c r="G4458" s="137" t="s">
        <v>28</v>
      </c>
      <c r="H4458" s="137" t="s">
        <v>368</v>
      </c>
      <c r="I4458" s="137">
        <v>513835514</v>
      </c>
      <c r="J4458" s="137" t="s">
        <v>180</v>
      </c>
      <c r="K4458" s="21">
        <v>46171.796747685185</v>
      </c>
      <c r="L4458" s="21">
        <v>46173.745081018518</v>
      </c>
      <c r="M4458" s="137" t="s">
        <v>343</v>
      </c>
      <c r="N4458" s="137" t="s">
        <v>288</v>
      </c>
      <c r="O4458" s="137" t="s">
        <v>39</v>
      </c>
      <c r="P4458" s="137">
        <v>0</v>
      </c>
      <c r="Q4458" s="137" t="s">
        <v>191</v>
      </c>
      <c r="R4458" s="137" t="s">
        <v>342</v>
      </c>
    </row>
    <row r="4459" spans="1:19" s="137" customFormat="1">
      <c r="A4459" s="137" t="s">
        <v>186</v>
      </c>
      <c r="B4459" s="137" t="s">
        <v>120</v>
      </c>
      <c r="C4459" s="137" t="s">
        <v>186</v>
      </c>
      <c r="D4459" s="137" t="s">
        <v>300</v>
      </c>
      <c r="E4459" s="137">
        <v>33271</v>
      </c>
      <c r="F4459" s="137" t="s">
        <v>5</v>
      </c>
      <c r="G4459" s="137" t="s">
        <v>28</v>
      </c>
      <c r="H4459" s="137" t="s">
        <v>368</v>
      </c>
      <c r="I4459" s="137">
        <v>513835514</v>
      </c>
      <c r="J4459" s="137" t="s">
        <v>180</v>
      </c>
      <c r="K4459" s="21">
        <v>46171.796747685185</v>
      </c>
      <c r="L4459" s="21">
        <v>46173.745081018518</v>
      </c>
      <c r="M4459" s="137" t="s">
        <v>343</v>
      </c>
      <c r="N4459" s="137" t="s">
        <v>193</v>
      </c>
      <c r="O4459" s="137" t="s">
        <v>35</v>
      </c>
      <c r="P4459" s="137">
        <v>0</v>
      </c>
      <c r="Q4459" s="137" t="s">
        <v>191</v>
      </c>
      <c r="R4459" s="137" t="s">
        <v>342</v>
      </c>
    </row>
    <row r="4460" spans="1:19" s="137" customFormat="1">
      <c r="A4460" s="137" t="s">
        <v>186</v>
      </c>
      <c r="B4460" s="137" t="s">
        <v>120</v>
      </c>
      <c r="C4460" s="137" t="s">
        <v>186</v>
      </c>
      <c r="D4460" s="137" t="s">
        <v>300</v>
      </c>
      <c r="E4460" s="137">
        <v>33271</v>
      </c>
      <c r="F4460" s="137" t="s">
        <v>5</v>
      </c>
      <c r="G4460" s="137" t="s">
        <v>28</v>
      </c>
      <c r="H4460" s="137" t="s">
        <v>368</v>
      </c>
      <c r="I4460" s="137">
        <v>513835514</v>
      </c>
      <c r="J4460" s="137" t="s">
        <v>180</v>
      </c>
      <c r="K4460" s="21">
        <v>46171.796747685185</v>
      </c>
      <c r="L4460" s="21">
        <v>46173.745081018518</v>
      </c>
      <c r="M4460" s="137" t="s">
        <v>344</v>
      </c>
      <c r="N4460" s="137" t="s">
        <v>345</v>
      </c>
      <c r="O4460" s="137" t="s">
        <v>39</v>
      </c>
      <c r="P4460" s="137">
        <v>0</v>
      </c>
      <c r="Q4460" s="137" t="s">
        <v>191</v>
      </c>
      <c r="R4460" s="137" t="s">
        <v>342</v>
      </c>
    </row>
    <row r="4461" spans="1:19" s="137" customFormat="1">
      <c r="A4461" s="137" t="s">
        <v>186</v>
      </c>
      <c r="B4461" s="137" t="s">
        <v>120</v>
      </c>
      <c r="C4461" s="137" t="s">
        <v>186</v>
      </c>
      <c r="D4461" s="137" t="s">
        <v>300</v>
      </c>
      <c r="E4461" s="137">
        <v>33271</v>
      </c>
      <c r="F4461" s="137" t="s">
        <v>5</v>
      </c>
      <c r="G4461" s="137" t="s">
        <v>28</v>
      </c>
      <c r="H4461" s="137" t="s">
        <v>368</v>
      </c>
      <c r="I4461" s="137">
        <v>513835514</v>
      </c>
      <c r="J4461" s="137" t="s">
        <v>180</v>
      </c>
      <c r="K4461" s="21">
        <v>46171.796747685185</v>
      </c>
      <c r="L4461" s="21">
        <v>46173.745081018518</v>
      </c>
      <c r="M4461" s="137" t="s">
        <v>344</v>
      </c>
      <c r="N4461" s="137" t="s">
        <v>346</v>
      </c>
      <c r="O4461" s="137" t="s">
        <v>39</v>
      </c>
      <c r="P4461" s="137">
        <v>0</v>
      </c>
      <c r="Q4461" s="137" t="s">
        <v>191</v>
      </c>
      <c r="R4461" s="137" t="s">
        <v>342</v>
      </c>
    </row>
    <row r="4462" spans="1:19" s="137" customFormat="1">
      <c r="A4462" s="137" t="s">
        <v>186</v>
      </c>
      <c r="B4462" s="137" t="s">
        <v>120</v>
      </c>
      <c r="C4462" s="137" t="s">
        <v>186</v>
      </c>
      <c r="D4462" s="137" t="s">
        <v>300</v>
      </c>
      <c r="E4462" s="137">
        <v>33271</v>
      </c>
      <c r="F4462" s="137" t="s">
        <v>5</v>
      </c>
      <c r="G4462" s="137" t="s">
        <v>28</v>
      </c>
      <c r="H4462" s="137" t="s">
        <v>368</v>
      </c>
      <c r="I4462" s="137">
        <v>513835514</v>
      </c>
      <c r="J4462" s="137" t="s">
        <v>180</v>
      </c>
      <c r="K4462" s="21">
        <v>46171.796747685185</v>
      </c>
      <c r="L4462" s="21">
        <v>46173.745081018518</v>
      </c>
      <c r="M4462" s="137" t="s">
        <v>347</v>
      </c>
      <c r="N4462" s="137" t="s">
        <v>348</v>
      </c>
      <c r="O4462" s="137" t="s">
        <v>41</v>
      </c>
      <c r="P4462" s="137">
        <v>0</v>
      </c>
      <c r="Q4462" s="137" t="s">
        <v>191</v>
      </c>
      <c r="R4462" s="137" t="s">
        <v>342</v>
      </c>
    </row>
    <row r="4463" spans="1:19" s="137" customFormat="1">
      <c r="A4463" s="137" t="s">
        <v>186</v>
      </c>
      <c r="B4463" s="137" t="s">
        <v>120</v>
      </c>
      <c r="C4463" s="137" t="s">
        <v>186</v>
      </c>
      <c r="D4463" s="137" t="s">
        <v>300</v>
      </c>
      <c r="E4463" s="137">
        <v>33271</v>
      </c>
      <c r="F4463" s="137" t="s">
        <v>5</v>
      </c>
      <c r="G4463" s="137" t="s">
        <v>28</v>
      </c>
      <c r="H4463" s="137" t="s">
        <v>368</v>
      </c>
      <c r="I4463" s="137">
        <v>513835514</v>
      </c>
      <c r="J4463" s="137" t="s">
        <v>180</v>
      </c>
      <c r="K4463" s="21">
        <v>46171.796747685185</v>
      </c>
      <c r="L4463" s="21">
        <v>46173.745081018518</v>
      </c>
      <c r="M4463" s="137" t="s">
        <v>347</v>
      </c>
      <c r="N4463" s="137" t="s">
        <v>349</v>
      </c>
      <c r="O4463" s="137" t="s">
        <v>39</v>
      </c>
      <c r="P4463" s="137">
        <v>0</v>
      </c>
      <c r="Q4463" s="137" t="s">
        <v>191</v>
      </c>
      <c r="R4463" s="137" t="s">
        <v>342</v>
      </c>
    </row>
    <row r="4464" spans="1:19" s="137" customFormat="1">
      <c r="A4464" s="137" t="s">
        <v>186</v>
      </c>
      <c r="B4464" s="137" t="s">
        <v>120</v>
      </c>
      <c r="C4464" s="137" t="s">
        <v>186</v>
      </c>
      <c r="D4464" s="137" t="s">
        <v>300</v>
      </c>
      <c r="E4464" s="137">
        <v>33271</v>
      </c>
      <c r="F4464" s="137" t="s">
        <v>5</v>
      </c>
      <c r="G4464" s="137" t="s">
        <v>28</v>
      </c>
      <c r="H4464" s="137" t="s">
        <v>368</v>
      </c>
      <c r="I4464" s="137">
        <v>513835514</v>
      </c>
      <c r="J4464" s="137" t="s">
        <v>180</v>
      </c>
      <c r="K4464" s="21">
        <v>46171.796747685185</v>
      </c>
      <c r="L4464" s="21">
        <v>46173.745081018518</v>
      </c>
      <c r="M4464" s="137" t="s">
        <v>347</v>
      </c>
      <c r="N4464" s="137" t="s">
        <v>329</v>
      </c>
      <c r="O4464" s="137" t="s">
        <v>35</v>
      </c>
      <c r="P4464" s="137">
        <v>0</v>
      </c>
      <c r="Q4464" s="137" t="s">
        <v>191</v>
      </c>
      <c r="R4464" s="137" t="s">
        <v>342</v>
      </c>
    </row>
    <row r="4465" spans="1:18" s="137" customFormat="1">
      <c r="A4465" s="137" t="s">
        <v>186</v>
      </c>
      <c r="B4465" s="137" t="s">
        <v>120</v>
      </c>
      <c r="C4465" s="137" t="s">
        <v>186</v>
      </c>
      <c r="D4465" s="137" t="s">
        <v>300</v>
      </c>
      <c r="E4465" s="137">
        <v>33271</v>
      </c>
      <c r="F4465" s="137" t="s">
        <v>5</v>
      </c>
      <c r="G4465" s="137" t="s">
        <v>28</v>
      </c>
      <c r="H4465" s="137" t="s">
        <v>368</v>
      </c>
      <c r="I4465" s="137">
        <v>513835514</v>
      </c>
      <c r="J4465" s="137" t="s">
        <v>180</v>
      </c>
      <c r="K4465" s="21">
        <v>46171.796747685185</v>
      </c>
      <c r="L4465" s="21">
        <v>46173.745081018518</v>
      </c>
      <c r="M4465" s="137" t="s">
        <v>347</v>
      </c>
      <c r="N4465" s="137" t="s">
        <v>194</v>
      </c>
      <c r="O4465" s="137" t="s">
        <v>41</v>
      </c>
      <c r="P4465" s="137">
        <v>0</v>
      </c>
      <c r="Q4465" s="137" t="s">
        <v>191</v>
      </c>
      <c r="R4465" s="137" t="s">
        <v>342</v>
      </c>
    </row>
    <row r="4466" spans="1:18" s="137" customFormat="1">
      <c r="A4466" s="137" t="s">
        <v>186</v>
      </c>
      <c r="B4466" s="137" t="s">
        <v>120</v>
      </c>
      <c r="C4466" s="137" t="s">
        <v>186</v>
      </c>
      <c r="D4466" s="137" t="s">
        <v>300</v>
      </c>
      <c r="E4466" s="137">
        <v>33271</v>
      </c>
      <c r="F4466" s="137" t="s">
        <v>5</v>
      </c>
      <c r="G4466" s="137" t="s">
        <v>28</v>
      </c>
      <c r="H4466" s="137" t="s">
        <v>368</v>
      </c>
      <c r="I4466" s="137">
        <v>513835514</v>
      </c>
      <c r="J4466" s="137" t="s">
        <v>180</v>
      </c>
      <c r="K4466" s="21">
        <v>46171.796747685185</v>
      </c>
      <c r="L4466" s="21">
        <v>46173.745081018518</v>
      </c>
      <c r="M4466" s="137" t="s">
        <v>347</v>
      </c>
      <c r="N4466" s="137" t="s">
        <v>350</v>
      </c>
      <c r="O4466" s="137" t="s">
        <v>39</v>
      </c>
      <c r="P4466" s="137">
        <v>0</v>
      </c>
      <c r="Q4466" s="137" t="s">
        <v>191</v>
      </c>
      <c r="R4466" s="137" t="s">
        <v>342</v>
      </c>
    </row>
    <row r="4467" spans="1:18" s="137" customFormat="1">
      <c r="A4467" s="137" t="s">
        <v>186</v>
      </c>
      <c r="B4467" s="137" t="s">
        <v>120</v>
      </c>
      <c r="C4467" s="137" t="s">
        <v>186</v>
      </c>
      <c r="D4467" s="137" t="s">
        <v>300</v>
      </c>
      <c r="E4467" s="137">
        <v>33271</v>
      </c>
      <c r="F4467" s="137" t="s">
        <v>5</v>
      </c>
      <c r="G4467" s="137" t="s">
        <v>28</v>
      </c>
      <c r="H4467" s="137" t="s">
        <v>368</v>
      </c>
      <c r="I4467" s="137">
        <v>513835514</v>
      </c>
      <c r="J4467" s="137" t="s">
        <v>180</v>
      </c>
      <c r="K4467" s="21">
        <v>46171.796747685185</v>
      </c>
      <c r="L4467" s="21">
        <v>46173.745081018518</v>
      </c>
      <c r="M4467" s="137" t="s">
        <v>347</v>
      </c>
      <c r="N4467" s="137" t="s">
        <v>195</v>
      </c>
      <c r="O4467" s="137" t="s">
        <v>41</v>
      </c>
      <c r="P4467" s="137">
        <v>0</v>
      </c>
      <c r="Q4467" s="137" t="s">
        <v>191</v>
      </c>
      <c r="R4467" s="137" t="s">
        <v>342</v>
      </c>
    </row>
    <row r="4468" spans="1:18" s="137" customFormat="1">
      <c r="A4468" s="137" t="s">
        <v>186</v>
      </c>
      <c r="B4468" s="137" t="s">
        <v>120</v>
      </c>
      <c r="C4468" s="137" t="s">
        <v>186</v>
      </c>
      <c r="D4468" s="137" t="s">
        <v>300</v>
      </c>
      <c r="E4468" s="137">
        <v>33271</v>
      </c>
      <c r="F4468" s="137" t="s">
        <v>5</v>
      </c>
      <c r="G4468" s="137" t="s">
        <v>28</v>
      </c>
      <c r="H4468" s="137" t="s">
        <v>368</v>
      </c>
      <c r="I4468" s="137">
        <v>513835514</v>
      </c>
      <c r="J4468" s="137" t="s">
        <v>180</v>
      </c>
      <c r="K4468" s="21">
        <v>46171.796747685185</v>
      </c>
      <c r="L4468" s="21">
        <v>46173.745081018518</v>
      </c>
      <c r="M4468" s="137" t="s">
        <v>347</v>
      </c>
      <c r="N4468" s="137" t="s">
        <v>351</v>
      </c>
      <c r="O4468" s="137" t="s">
        <v>35</v>
      </c>
      <c r="P4468" s="137">
        <v>0</v>
      </c>
      <c r="Q4468" s="137" t="s">
        <v>191</v>
      </c>
      <c r="R4468" s="137" t="s">
        <v>342</v>
      </c>
    </row>
    <row r="4469" spans="1:18" s="137" customFormat="1">
      <c r="A4469" s="137" t="s">
        <v>186</v>
      </c>
      <c r="B4469" s="137" t="s">
        <v>120</v>
      </c>
      <c r="C4469" s="137" t="s">
        <v>186</v>
      </c>
      <c r="D4469" s="137" t="s">
        <v>300</v>
      </c>
      <c r="E4469" s="137">
        <v>33271</v>
      </c>
      <c r="F4469" s="137" t="s">
        <v>5</v>
      </c>
      <c r="G4469" s="137" t="s">
        <v>28</v>
      </c>
      <c r="H4469" s="137" t="s">
        <v>368</v>
      </c>
      <c r="I4469" s="137">
        <v>513835514</v>
      </c>
      <c r="J4469" s="137" t="s">
        <v>180</v>
      </c>
      <c r="K4469" s="21">
        <v>46171.796747685185</v>
      </c>
      <c r="L4469" s="21">
        <v>46173.745081018518</v>
      </c>
      <c r="M4469" s="137" t="s">
        <v>347</v>
      </c>
      <c r="N4469" s="137" t="s">
        <v>196</v>
      </c>
      <c r="O4469" s="137" t="s">
        <v>41</v>
      </c>
      <c r="P4469" s="137">
        <v>0</v>
      </c>
      <c r="Q4469" s="137" t="s">
        <v>191</v>
      </c>
      <c r="R4469" s="137" t="s">
        <v>342</v>
      </c>
    </row>
    <row r="4470" spans="1:18" s="137" customFormat="1">
      <c r="A4470" s="137" t="s">
        <v>186</v>
      </c>
      <c r="B4470" s="137" t="s">
        <v>120</v>
      </c>
      <c r="C4470" s="137" t="s">
        <v>186</v>
      </c>
      <c r="D4470" s="137" t="s">
        <v>300</v>
      </c>
      <c r="E4470" s="137">
        <v>33271</v>
      </c>
      <c r="F4470" s="137" t="s">
        <v>5</v>
      </c>
      <c r="G4470" s="137" t="s">
        <v>28</v>
      </c>
      <c r="H4470" s="137" t="s">
        <v>368</v>
      </c>
      <c r="I4470" s="137">
        <v>513835514</v>
      </c>
      <c r="J4470" s="137" t="s">
        <v>180</v>
      </c>
      <c r="K4470" s="21">
        <v>46171.796747685185</v>
      </c>
      <c r="L4470" s="21">
        <v>46173.745081018518</v>
      </c>
      <c r="M4470" s="137" t="s">
        <v>352</v>
      </c>
      <c r="N4470" s="137" t="s">
        <v>352</v>
      </c>
      <c r="O4470" s="137" t="s">
        <v>35</v>
      </c>
      <c r="P4470" s="137">
        <v>0</v>
      </c>
      <c r="Q4470" s="137" t="s">
        <v>191</v>
      </c>
      <c r="R4470" s="137" t="s">
        <v>342</v>
      </c>
    </row>
    <row r="4471" spans="1:18" s="137" customFormat="1">
      <c r="A4471" s="137" t="s">
        <v>186</v>
      </c>
      <c r="B4471" s="137" t="s">
        <v>120</v>
      </c>
      <c r="C4471" s="137" t="s">
        <v>186</v>
      </c>
      <c r="D4471" s="137" t="s">
        <v>300</v>
      </c>
      <c r="E4471" s="137">
        <v>33271</v>
      </c>
      <c r="F4471" s="137" t="s">
        <v>5</v>
      </c>
      <c r="G4471" s="137" t="s">
        <v>28</v>
      </c>
      <c r="H4471" s="137" t="s">
        <v>368</v>
      </c>
      <c r="I4471" s="137">
        <v>513835514</v>
      </c>
      <c r="J4471" s="137" t="s">
        <v>180</v>
      </c>
      <c r="K4471" s="21">
        <v>46171.796747685185</v>
      </c>
      <c r="L4471" s="21">
        <v>46173.745081018518</v>
      </c>
      <c r="M4471" s="137" t="s">
        <v>353</v>
      </c>
      <c r="N4471" s="137" t="s">
        <v>197</v>
      </c>
      <c r="O4471" s="137" t="s">
        <v>41</v>
      </c>
      <c r="P4471" s="137">
        <v>0</v>
      </c>
      <c r="Q4471" s="137" t="s">
        <v>191</v>
      </c>
      <c r="R4471" s="137" t="s">
        <v>342</v>
      </c>
    </row>
    <row r="4472" spans="1:18" s="137" customFormat="1">
      <c r="A4472" s="137" t="s">
        <v>186</v>
      </c>
      <c r="B4472" s="137" t="s">
        <v>120</v>
      </c>
      <c r="C4472" s="137" t="s">
        <v>186</v>
      </c>
      <c r="D4472" s="137" t="s">
        <v>300</v>
      </c>
      <c r="E4472" s="137">
        <v>33271</v>
      </c>
      <c r="F4472" s="137" t="s">
        <v>5</v>
      </c>
      <c r="G4472" s="137" t="s">
        <v>28</v>
      </c>
      <c r="H4472" s="137" t="s">
        <v>368</v>
      </c>
      <c r="I4472" s="137">
        <v>513835514</v>
      </c>
      <c r="J4472" s="137" t="s">
        <v>180</v>
      </c>
      <c r="K4472" s="21">
        <v>46171.796747685185</v>
      </c>
      <c r="L4472" s="21">
        <v>46173.745081018518</v>
      </c>
      <c r="M4472" s="137" t="s">
        <v>353</v>
      </c>
      <c r="N4472" s="137" t="s">
        <v>330</v>
      </c>
      <c r="O4472" s="137" t="s">
        <v>41</v>
      </c>
      <c r="P4472" s="137">
        <v>0</v>
      </c>
      <c r="Q4472" s="137" t="s">
        <v>191</v>
      </c>
      <c r="R4472" s="137" t="s">
        <v>342</v>
      </c>
    </row>
    <row r="4473" spans="1:18" s="137" customFormat="1">
      <c r="A4473" s="137" t="s">
        <v>186</v>
      </c>
      <c r="B4473" s="137" t="s">
        <v>120</v>
      </c>
      <c r="C4473" s="137" t="s">
        <v>186</v>
      </c>
      <c r="D4473" s="137" t="s">
        <v>300</v>
      </c>
      <c r="E4473" s="137">
        <v>33271</v>
      </c>
      <c r="F4473" s="137" t="s">
        <v>5</v>
      </c>
      <c r="G4473" s="137" t="s">
        <v>28</v>
      </c>
      <c r="H4473" s="137" t="s">
        <v>368</v>
      </c>
      <c r="I4473" s="137">
        <v>513835514</v>
      </c>
      <c r="J4473" s="137" t="s">
        <v>180</v>
      </c>
      <c r="K4473" s="21">
        <v>46171.796747685185</v>
      </c>
      <c r="L4473" s="21">
        <v>46173.745081018518</v>
      </c>
      <c r="M4473" s="137" t="s">
        <v>353</v>
      </c>
      <c r="N4473" s="137" t="s">
        <v>354</v>
      </c>
      <c r="O4473" s="137" t="s">
        <v>39</v>
      </c>
      <c r="P4473" s="137">
        <v>0</v>
      </c>
      <c r="Q4473" s="137" t="s">
        <v>191</v>
      </c>
      <c r="R4473" s="137" t="s">
        <v>342</v>
      </c>
    </row>
    <row r="4474" spans="1:18" s="137" customFormat="1">
      <c r="A4474" s="137" t="s">
        <v>186</v>
      </c>
      <c r="B4474" s="137" t="s">
        <v>120</v>
      </c>
      <c r="C4474" s="137" t="s">
        <v>186</v>
      </c>
      <c r="D4474" s="137" t="s">
        <v>300</v>
      </c>
      <c r="E4474" s="137">
        <v>33271</v>
      </c>
      <c r="F4474" s="137" t="s">
        <v>5</v>
      </c>
      <c r="G4474" s="137" t="s">
        <v>28</v>
      </c>
      <c r="H4474" s="137" t="s">
        <v>368</v>
      </c>
      <c r="I4474" s="137">
        <v>513835514</v>
      </c>
      <c r="J4474" s="137" t="s">
        <v>180</v>
      </c>
      <c r="K4474" s="21">
        <v>46171.796747685185</v>
      </c>
      <c r="L4474" s="21">
        <v>46173.745081018518</v>
      </c>
      <c r="M4474" s="137" t="s">
        <v>353</v>
      </c>
      <c r="N4474" s="137" t="s">
        <v>355</v>
      </c>
      <c r="O4474" s="137" t="s">
        <v>35</v>
      </c>
      <c r="P4474" s="137">
        <v>0</v>
      </c>
      <c r="Q4474" s="137" t="s">
        <v>191</v>
      </c>
      <c r="R4474" s="137" t="s">
        <v>342</v>
      </c>
    </row>
    <row r="4475" spans="1:18" s="137" customFormat="1">
      <c r="A4475" s="137" t="s">
        <v>186</v>
      </c>
      <c r="B4475" s="137" t="s">
        <v>120</v>
      </c>
      <c r="C4475" s="137" t="s">
        <v>186</v>
      </c>
      <c r="D4475" s="137" t="s">
        <v>300</v>
      </c>
      <c r="E4475" s="137">
        <v>33271</v>
      </c>
      <c r="F4475" s="137" t="s">
        <v>5</v>
      </c>
      <c r="G4475" s="137" t="s">
        <v>28</v>
      </c>
      <c r="H4475" s="137" t="s">
        <v>368</v>
      </c>
      <c r="I4475" s="137">
        <v>513835514</v>
      </c>
      <c r="J4475" s="137" t="s">
        <v>180</v>
      </c>
      <c r="K4475" s="21">
        <v>46171.796747685185</v>
      </c>
      <c r="L4475" s="21">
        <v>46173.745081018518</v>
      </c>
      <c r="M4475" s="137" t="s">
        <v>353</v>
      </c>
      <c r="N4475" s="137" t="s">
        <v>356</v>
      </c>
      <c r="O4475" s="137" t="s">
        <v>39</v>
      </c>
      <c r="P4475" s="137">
        <v>0</v>
      </c>
      <c r="Q4475" s="137" t="s">
        <v>191</v>
      </c>
      <c r="R4475" s="137" t="s">
        <v>342</v>
      </c>
    </row>
    <row r="4476" spans="1:18" s="137" customFormat="1">
      <c r="A4476" s="137" t="s">
        <v>186</v>
      </c>
      <c r="B4476" s="137" t="s">
        <v>120</v>
      </c>
      <c r="C4476" s="137" t="s">
        <v>186</v>
      </c>
      <c r="D4476" s="137" t="s">
        <v>300</v>
      </c>
      <c r="E4476" s="137">
        <v>33271</v>
      </c>
      <c r="F4476" s="137" t="s">
        <v>5</v>
      </c>
      <c r="G4476" s="137" t="s">
        <v>28</v>
      </c>
      <c r="H4476" s="137" t="s">
        <v>368</v>
      </c>
      <c r="I4476" s="137">
        <v>513835514</v>
      </c>
      <c r="J4476" s="137" t="s">
        <v>180</v>
      </c>
      <c r="K4476" s="21">
        <v>46171.796747685185</v>
      </c>
      <c r="L4476" s="21">
        <v>46173.745081018518</v>
      </c>
      <c r="M4476" s="137" t="s">
        <v>353</v>
      </c>
      <c r="N4476" s="137" t="s">
        <v>357</v>
      </c>
      <c r="O4476" s="137" t="s">
        <v>39</v>
      </c>
      <c r="P4476" s="137">
        <v>0</v>
      </c>
      <c r="Q4476" s="137" t="s">
        <v>191</v>
      </c>
      <c r="R4476" s="137" t="s">
        <v>342</v>
      </c>
    </row>
    <row r="4477" spans="1:18" s="137" customFormat="1">
      <c r="A4477" s="137" t="s">
        <v>186</v>
      </c>
      <c r="B4477" s="137" t="s">
        <v>120</v>
      </c>
      <c r="C4477" s="137" t="s">
        <v>186</v>
      </c>
      <c r="D4477" s="137" t="s">
        <v>300</v>
      </c>
      <c r="E4477" s="137">
        <v>33271</v>
      </c>
      <c r="F4477" s="137" t="s">
        <v>5</v>
      </c>
      <c r="G4477" s="137" t="s">
        <v>28</v>
      </c>
      <c r="H4477" s="137" t="s">
        <v>368</v>
      </c>
      <c r="I4477" s="137">
        <v>513835514</v>
      </c>
      <c r="J4477" s="137" t="s">
        <v>180</v>
      </c>
      <c r="K4477" s="21">
        <v>46171.796747685185</v>
      </c>
      <c r="L4477" s="21">
        <v>46173.745081018518</v>
      </c>
      <c r="M4477" s="137" t="s">
        <v>358</v>
      </c>
      <c r="N4477" s="137" t="s">
        <v>359</v>
      </c>
      <c r="O4477" s="137" t="s">
        <v>39</v>
      </c>
      <c r="P4477" s="137">
        <v>0</v>
      </c>
      <c r="Q4477" s="137" t="s">
        <v>191</v>
      </c>
      <c r="R4477" s="137" t="s">
        <v>342</v>
      </c>
    </row>
    <row r="4478" spans="1:18" s="137" customFormat="1">
      <c r="A4478" s="137" t="s">
        <v>186</v>
      </c>
      <c r="B4478" s="137" t="s">
        <v>120</v>
      </c>
      <c r="C4478" s="137" t="s">
        <v>186</v>
      </c>
      <c r="D4478" s="137" t="s">
        <v>300</v>
      </c>
      <c r="E4478" s="137">
        <v>33271</v>
      </c>
      <c r="F4478" s="137" t="s">
        <v>5</v>
      </c>
      <c r="G4478" s="137" t="s">
        <v>28</v>
      </c>
      <c r="H4478" s="137" t="s">
        <v>368</v>
      </c>
      <c r="I4478" s="137">
        <v>513835514</v>
      </c>
      <c r="J4478" s="137" t="s">
        <v>180</v>
      </c>
      <c r="K4478" s="21">
        <v>46171.796747685185</v>
      </c>
      <c r="L4478" s="21">
        <v>46173.745081018518</v>
      </c>
      <c r="M4478" s="137" t="s">
        <v>358</v>
      </c>
      <c r="N4478" s="137" t="s">
        <v>360</v>
      </c>
      <c r="O4478" s="137" t="s">
        <v>35</v>
      </c>
      <c r="P4478" s="137">
        <v>0</v>
      </c>
      <c r="Q4478" s="137" t="s">
        <v>191</v>
      </c>
      <c r="R4478" s="137" t="s">
        <v>342</v>
      </c>
    </row>
    <row r="4479" spans="1:18" s="137" customFormat="1">
      <c r="A4479" s="137" t="s">
        <v>186</v>
      </c>
      <c r="B4479" s="137" t="s">
        <v>120</v>
      </c>
      <c r="C4479" s="137" t="s">
        <v>186</v>
      </c>
      <c r="D4479" s="137" t="s">
        <v>300</v>
      </c>
      <c r="E4479" s="137">
        <v>33271</v>
      </c>
      <c r="F4479" s="137" t="s">
        <v>5</v>
      </c>
      <c r="G4479" s="137" t="s">
        <v>28</v>
      </c>
      <c r="H4479" s="137" t="s">
        <v>368</v>
      </c>
      <c r="I4479" s="137">
        <v>513835514</v>
      </c>
      <c r="J4479" s="137" t="s">
        <v>180</v>
      </c>
      <c r="K4479" s="21">
        <v>46171.796747685185</v>
      </c>
      <c r="L4479" s="21">
        <v>46173.745081018518</v>
      </c>
      <c r="M4479" s="137" t="s">
        <v>358</v>
      </c>
      <c r="N4479" s="137" t="s">
        <v>361</v>
      </c>
      <c r="O4479" s="137" t="s">
        <v>41</v>
      </c>
      <c r="P4479" s="137">
        <v>0</v>
      </c>
      <c r="Q4479" s="137" t="s">
        <v>191</v>
      </c>
      <c r="R4479" s="137" t="s">
        <v>342</v>
      </c>
    </row>
    <row r="4480" spans="1:18" s="137" customFormat="1">
      <c r="A4480" s="137" t="s">
        <v>186</v>
      </c>
      <c r="B4480" s="137" t="s">
        <v>120</v>
      </c>
      <c r="C4480" s="137" t="s">
        <v>186</v>
      </c>
      <c r="D4480" s="137" t="s">
        <v>300</v>
      </c>
      <c r="E4480" s="137">
        <v>33271</v>
      </c>
      <c r="F4480" s="137" t="s">
        <v>5</v>
      </c>
      <c r="G4480" s="137" t="s">
        <v>28</v>
      </c>
      <c r="H4480" s="137" t="s">
        <v>368</v>
      </c>
      <c r="I4480" s="137">
        <v>513835514</v>
      </c>
      <c r="J4480" s="137" t="s">
        <v>180</v>
      </c>
      <c r="K4480" s="21">
        <v>46171.796747685185</v>
      </c>
      <c r="L4480" s="21">
        <v>46173.745081018518</v>
      </c>
      <c r="M4480" s="137" t="s">
        <v>362</v>
      </c>
      <c r="N4480" s="137" t="s">
        <v>363</v>
      </c>
      <c r="O4480" s="137" t="s">
        <v>37</v>
      </c>
      <c r="P4480" s="137">
        <v>0</v>
      </c>
      <c r="Q4480" s="137" t="s">
        <v>191</v>
      </c>
      <c r="R4480" s="137" t="s">
        <v>342</v>
      </c>
    </row>
    <row r="4481" spans="1:18" s="137" customFormat="1">
      <c r="A4481" s="137" t="s">
        <v>186</v>
      </c>
      <c r="B4481" s="137" t="s">
        <v>120</v>
      </c>
      <c r="C4481" s="137" t="s">
        <v>186</v>
      </c>
      <c r="D4481" s="137" t="s">
        <v>300</v>
      </c>
      <c r="E4481" s="137">
        <v>33271</v>
      </c>
      <c r="F4481" s="137" t="s">
        <v>5</v>
      </c>
      <c r="G4481" s="137" t="s">
        <v>28</v>
      </c>
      <c r="H4481" s="137" t="s">
        <v>368</v>
      </c>
      <c r="I4481" s="137">
        <v>513835514</v>
      </c>
      <c r="J4481" s="137" t="s">
        <v>180</v>
      </c>
      <c r="K4481" s="21">
        <v>46171.796747685185</v>
      </c>
      <c r="L4481" s="21">
        <v>46173.745081018518</v>
      </c>
      <c r="M4481" s="137" t="s">
        <v>364</v>
      </c>
      <c r="N4481" s="137" t="s">
        <v>365</v>
      </c>
      <c r="O4481" s="137" t="s">
        <v>35</v>
      </c>
      <c r="P4481" s="137">
        <v>0</v>
      </c>
      <c r="Q4481" s="137" t="s">
        <v>191</v>
      </c>
      <c r="R4481" s="137" t="s">
        <v>342</v>
      </c>
    </row>
    <row r="4482" spans="1:18" s="137" customFormat="1">
      <c r="A4482" s="137" t="s">
        <v>186</v>
      </c>
      <c r="B4482" s="137" t="s">
        <v>120</v>
      </c>
      <c r="C4482" s="137" t="s">
        <v>186</v>
      </c>
      <c r="D4482" s="137" t="s">
        <v>300</v>
      </c>
      <c r="E4482" s="137">
        <v>33271</v>
      </c>
      <c r="F4482" s="137" t="s">
        <v>5</v>
      </c>
      <c r="G4482" s="137" t="s">
        <v>28</v>
      </c>
      <c r="H4482" s="137" t="s">
        <v>368</v>
      </c>
      <c r="I4482" s="137">
        <v>513835514</v>
      </c>
      <c r="J4482" s="137" t="s">
        <v>180</v>
      </c>
      <c r="K4482" s="21">
        <v>46171.796747685185</v>
      </c>
      <c r="L4482" s="21">
        <v>46173.745081018518</v>
      </c>
      <c r="M4482" s="137" t="s">
        <v>364</v>
      </c>
      <c r="N4482" s="137" t="s">
        <v>366</v>
      </c>
      <c r="O4482" s="137" t="s">
        <v>35</v>
      </c>
      <c r="P4482" s="137">
        <v>0</v>
      </c>
      <c r="Q4482" s="137" t="s">
        <v>191</v>
      </c>
      <c r="R4482" s="137" t="s">
        <v>342</v>
      </c>
    </row>
    <row r="4483" spans="1:18" s="137" customFormat="1">
      <c r="A4483" s="137" t="s">
        <v>186</v>
      </c>
      <c r="B4483" s="137" t="s">
        <v>120</v>
      </c>
      <c r="C4483" s="137" t="s">
        <v>186</v>
      </c>
      <c r="D4483" s="137" t="s">
        <v>300</v>
      </c>
      <c r="E4483" s="137">
        <v>33271</v>
      </c>
      <c r="F4483" s="137" t="s">
        <v>5</v>
      </c>
      <c r="G4483" s="137" t="s">
        <v>28</v>
      </c>
      <c r="H4483" s="137" t="s">
        <v>368</v>
      </c>
      <c r="I4483" s="137">
        <v>513835514</v>
      </c>
      <c r="J4483" s="137" t="s">
        <v>180</v>
      </c>
      <c r="K4483" s="21">
        <v>46171.796747685185</v>
      </c>
      <c r="L4483" s="21">
        <v>46173.745081018518</v>
      </c>
      <c r="M4483" s="137" t="s">
        <v>364</v>
      </c>
      <c r="N4483" s="137" t="s">
        <v>367</v>
      </c>
      <c r="O4483" s="137" t="s">
        <v>41</v>
      </c>
      <c r="P4483" s="137">
        <v>0</v>
      </c>
      <c r="Q4483" s="137" t="s">
        <v>191</v>
      </c>
      <c r="R4483" s="137" t="s">
        <v>342</v>
      </c>
    </row>
    <row r="4484" spans="1:18" s="137" customFormat="1">
      <c r="A4484" s="137" t="s">
        <v>186</v>
      </c>
      <c r="B4484" s="137" t="s">
        <v>120</v>
      </c>
      <c r="C4484" s="137" t="s">
        <v>186</v>
      </c>
      <c r="D4484" s="137" t="s">
        <v>302</v>
      </c>
      <c r="E4484" s="137">
        <v>32760</v>
      </c>
      <c r="F4484" s="137" t="s">
        <v>5</v>
      </c>
      <c r="G4484" s="137" t="s">
        <v>28</v>
      </c>
      <c r="H4484" s="137" t="s">
        <v>368</v>
      </c>
      <c r="I4484" s="137">
        <v>513829172</v>
      </c>
      <c r="J4484" s="137" t="s">
        <v>180</v>
      </c>
      <c r="K4484" s="21">
        <v>46171.673935185187</v>
      </c>
      <c r="L4484" s="21">
        <v>46173.755347222221</v>
      </c>
      <c r="M4484" s="137" t="s">
        <v>287</v>
      </c>
      <c r="N4484" s="137" t="s">
        <v>287</v>
      </c>
      <c r="O4484" s="137" t="s">
        <v>35</v>
      </c>
      <c r="P4484" s="137">
        <v>0</v>
      </c>
      <c r="Q4484" s="137" t="s">
        <v>191</v>
      </c>
      <c r="R4484" s="137" t="s">
        <v>342</v>
      </c>
    </row>
    <row r="4485" spans="1:18" s="137" customFormat="1">
      <c r="A4485" s="137" t="s">
        <v>186</v>
      </c>
      <c r="B4485" s="137" t="s">
        <v>120</v>
      </c>
      <c r="C4485" s="137" t="s">
        <v>186</v>
      </c>
      <c r="D4485" s="137" t="s">
        <v>302</v>
      </c>
      <c r="E4485" s="137">
        <v>32760</v>
      </c>
      <c r="F4485" s="137" t="s">
        <v>5</v>
      </c>
      <c r="G4485" s="137" t="s">
        <v>28</v>
      </c>
      <c r="H4485" s="137" t="s">
        <v>368</v>
      </c>
      <c r="I4485" s="137">
        <v>513829172</v>
      </c>
      <c r="J4485" s="137" t="s">
        <v>180</v>
      </c>
      <c r="K4485" s="21">
        <v>46171.673935185187</v>
      </c>
      <c r="L4485" s="21">
        <v>46173.755347222221</v>
      </c>
      <c r="M4485" s="137" t="s">
        <v>343</v>
      </c>
      <c r="N4485" s="137" t="s">
        <v>288</v>
      </c>
      <c r="O4485" s="137" t="s">
        <v>39</v>
      </c>
      <c r="P4485" s="137">
        <v>0</v>
      </c>
      <c r="Q4485" s="137" t="s">
        <v>191</v>
      </c>
      <c r="R4485" s="137" t="s">
        <v>342</v>
      </c>
    </row>
    <row r="4486" spans="1:18" s="137" customFormat="1">
      <c r="A4486" s="137" t="s">
        <v>186</v>
      </c>
      <c r="B4486" s="137" t="s">
        <v>120</v>
      </c>
      <c r="C4486" s="137" t="s">
        <v>186</v>
      </c>
      <c r="D4486" s="137" t="s">
        <v>302</v>
      </c>
      <c r="E4486" s="137">
        <v>32760</v>
      </c>
      <c r="F4486" s="137" t="s">
        <v>5</v>
      </c>
      <c r="G4486" s="137" t="s">
        <v>28</v>
      </c>
      <c r="H4486" s="137" t="s">
        <v>368</v>
      </c>
      <c r="I4486" s="137">
        <v>513829172</v>
      </c>
      <c r="J4486" s="137" t="s">
        <v>180</v>
      </c>
      <c r="K4486" s="21">
        <v>46171.673935185187</v>
      </c>
      <c r="L4486" s="21">
        <v>46173.755347222221</v>
      </c>
      <c r="M4486" s="137" t="s">
        <v>343</v>
      </c>
      <c r="N4486" s="137" t="s">
        <v>193</v>
      </c>
      <c r="O4486" s="137" t="s">
        <v>35</v>
      </c>
      <c r="P4486" s="137">
        <v>0</v>
      </c>
      <c r="Q4486" s="137" t="s">
        <v>191</v>
      </c>
      <c r="R4486" s="137" t="s">
        <v>342</v>
      </c>
    </row>
    <row r="4487" spans="1:18" s="137" customFormat="1">
      <c r="A4487" s="137" t="s">
        <v>186</v>
      </c>
      <c r="B4487" s="137" t="s">
        <v>120</v>
      </c>
      <c r="C4487" s="137" t="s">
        <v>186</v>
      </c>
      <c r="D4487" s="137" t="s">
        <v>302</v>
      </c>
      <c r="E4487" s="137">
        <v>32760</v>
      </c>
      <c r="F4487" s="137" t="s">
        <v>5</v>
      </c>
      <c r="G4487" s="137" t="s">
        <v>28</v>
      </c>
      <c r="H4487" s="137" t="s">
        <v>368</v>
      </c>
      <c r="I4487" s="137">
        <v>513829172</v>
      </c>
      <c r="J4487" s="137" t="s">
        <v>180</v>
      </c>
      <c r="K4487" s="21">
        <v>46171.673935185187</v>
      </c>
      <c r="L4487" s="21">
        <v>46173.755347222221</v>
      </c>
      <c r="M4487" s="137" t="s">
        <v>344</v>
      </c>
      <c r="N4487" s="137" t="s">
        <v>345</v>
      </c>
      <c r="O4487" s="137" t="s">
        <v>39</v>
      </c>
      <c r="P4487" s="137">
        <v>0</v>
      </c>
      <c r="Q4487" s="137" t="s">
        <v>191</v>
      </c>
      <c r="R4487" s="137" t="s">
        <v>342</v>
      </c>
    </row>
    <row r="4488" spans="1:18" s="137" customFormat="1">
      <c r="A4488" s="137" t="s">
        <v>186</v>
      </c>
      <c r="B4488" s="137" t="s">
        <v>120</v>
      </c>
      <c r="C4488" s="137" t="s">
        <v>186</v>
      </c>
      <c r="D4488" s="137" t="s">
        <v>302</v>
      </c>
      <c r="E4488" s="137">
        <v>32760</v>
      </c>
      <c r="F4488" s="137" t="s">
        <v>5</v>
      </c>
      <c r="G4488" s="137" t="s">
        <v>28</v>
      </c>
      <c r="H4488" s="137" t="s">
        <v>368</v>
      </c>
      <c r="I4488" s="137">
        <v>513829172</v>
      </c>
      <c r="J4488" s="137" t="s">
        <v>180</v>
      </c>
      <c r="K4488" s="21">
        <v>46171.673935185187</v>
      </c>
      <c r="L4488" s="21">
        <v>46173.755347222221</v>
      </c>
      <c r="M4488" s="137" t="s">
        <v>344</v>
      </c>
      <c r="N4488" s="137" t="s">
        <v>346</v>
      </c>
      <c r="O4488" s="137" t="s">
        <v>39</v>
      </c>
      <c r="P4488" s="137">
        <v>0</v>
      </c>
      <c r="Q4488" s="137" t="s">
        <v>191</v>
      </c>
      <c r="R4488" s="137" t="s">
        <v>342</v>
      </c>
    </row>
    <row r="4489" spans="1:18" s="137" customFormat="1">
      <c r="A4489" s="137" t="s">
        <v>186</v>
      </c>
      <c r="B4489" s="137" t="s">
        <v>120</v>
      </c>
      <c r="C4489" s="137" t="s">
        <v>186</v>
      </c>
      <c r="D4489" s="137" t="s">
        <v>302</v>
      </c>
      <c r="E4489" s="137">
        <v>32760</v>
      </c>
      <c r="F4489" s="137" t="s">
        <v>5</v>
      </c>
      <c r="G4489" s="137" t="s">
        <v>28</v>
      </c>
      <c r="H4489" s="137" t="s">
        <v>368</v>
      </c>
      <c r="I4489" s="137">
        <v>513829172</v>
      </c>
      <c r="J4489" s="137" t="s">
        <v>180</v>
      </c>
      <c r="K4489" s="21">
        <v>46171.673935185187</v>
      </c>
      <c r="L4489" s="21">
        <v>46173.755347222221</v>
      </c>
      <c r="M4489" s="137" t="s">
        <v>347</v>
      </c>
      <c r="N4489" s="137" t="s">
        <v>348</v>
      </c>
      <c r="O4489" s="137" t="s">
        <v>41</v>
      </c>
      <c r="P4489" s="137">
        <v>0</v>
      </c>
      <c r="Q4489" s="137" t="s">
        <v>191</v>
      </c>
      <c r="R4489" s="137" t="s">
        <v>342</v>
      </c>
    </row>
    <row r="4490" spans="1:18" s="137" customFormat="1">
      <c r="A4490" s="137" t="s">
        <v>186</v>
      </c>
      <c r="B4490" s="137" t="s">
        <v>120</v>
      </c>
      <c r="C4490" s="137" t="s">
        <v>186</v>
      </c>
      <c r="D4490" s="137" t="s">
        <v>302</v>
      </c>
      <c r="E4490" s="137">
        <v>32760</v>
      </c>
      <c r="F4490" s="137" t="s">
        <v>5</v>
      </c>
      <c r="G4490" s="137" t="s">
        <v>28</v>
      </c>
      <c r="H4490" s="137" t="s">
        <v>368</v>
      </c>
      <c r="I4490" s="137">
        <v>513829172</v>
      </c>
      <c r="J4490" s="137" t="s">
        <v>180</v>
      </c>
      <c r="K4490" s="21">
        <v>46171.673935185187</v>
      </c>
      <c r="L4490" s="21">
        <v>46173.755347222221</v>
      </c>
      <c r="M4490" s="137" t="s">
        <v>347</v>
      </c>
      <c r="N4490" s="137" t="s">
        <v>349</v>
      </c>
      <c r="O4490" s="137" t="s">
        <v>39</v>
      </c>
      <c r="P4490" s="137">
        <v>0</v>
      </c>
      <c r="Q4490" s="137" t="s">
        <v>191</v>
      </c>
      <c r="R4490" s="137" t="s">
        <v>342</v>
      </c>
    </row>
    <row r="4491" spans="1:18" s="137" customFormat="1">
      <c r="A4491" s="137" t="s">
        <v>186</v>
      </c>
      <c r="B4491" s="137" t="s">
        <v>120</v>
      </c>
      <c r="C4491" s="137" t="s">
        <v>186</v>
      </c>
      <c r="D4491" s="137" t="s">
        <v>302</v>
      </c>
      <c r="E4491" s="137">
        <v>32760</v>
      </c>
      <c r="F4491" s="137" t="s">
        <v>5</v>
      </c>
      <c r="G4491" s="137" t="s">
        <v>28</v>
      </c>
      <c r="H4491" s="137" t="s">
        <v>368</v>
      </c>
      <c r="I4491" s="137">
        <v>513829172</v>
      </c>
      <c r="J4491" s="137" t="s">
        <v>180</v>
      </c>
      <c r="K4491" s="21">
        <v>46171.673935185187</v>
      </c>
      <c r="L4491" s="21">
        <v>46173.755347222221</v>
      </c>
      <c r="M4491" s="137" t="s">
        <v>347</v>
      </c>
      <c r="N4491" s="137" t="s">
        <v>329</v>
      </c>
      <c r="O4491" s="137" t="s">
        <v>35</v>
      </c>
      <c r="P4491" s="137">
        <v>0</v>
      </c>
      <c r="Q4491" s="137" t="s">
        <v>191</v>
      </c>
      <c r="R4491" s="137" t="s">
        <v>342</v>
      </c>
    </row>
    <row r="4492" spans="1:18" s="137" customFormat="1">
      <c r="A4492" s="137" t="s">
        <v>186</v>
      </c>
      <c r="B4492" s="137" t="s">
        <v>120</v>
      </c>
      <c r="C4492" s="137" t="s">
        <v>186</v>
      </c>
      <c r="D4492" s="137" t="s">
        <v>302</v>
      </c>
      <c r="E4492" s="137">
        <v>32760</v>
      </c>
      <c r="F4492" s="137" t="s">
        <v>5</v>
      </c>
      <c r="G4492" s="137" t="s">
        <v>28</v>
      </c>
      <c r="H4492" s="137" t="s">
        <v>368</v>
      </c>
      <c r="I4492" s="137">
        <v>513829172</v>
      </c>
      <c r="J4492" s="137" t="s">
        <v>180</v>
      </c>
      <c r="K4492" s="21">
        <v>46171.673935185187</v>
      </c>
      <c r="L4492" s="21">
        <v>46173.755347222221</v>
      </c>
      <c r="M4492" s="137" t="s">
        <v>347</v>
      </c>
      <c r="N4492" s="137" t="s">
        <v>194</v>
      </c>
      <c r="O4492" s="137" t="s">
        <v>41</v>
      </c>
      <c r="P4492" s="137">
        <v>0</v>
      </c>
      <c r="Q4492" s="137" t="s">
        <v>191</v>
      </c>
      <c r="R4492" s="137" t="s">
        <v>342</v>
      </c>
    </row>
    <row r="4493" spans="1:18" s="137" customFormat="1">
      <c r="A4493" s="137" t="s">
        <v>186</v>
      </c>
      <c r="B4493" s="137" t="s">
        <v>120</v>
      </c>
      <c r="C4493" s="137" t="s">
        <v>186</v>
      </c>
      <c r="D4493" s="137" t="s">
        <v>302</v>
      </c>
      <c r="E4493" s="137">
        <v>32760</v>
      </c>
      <c r="F4493" s="137" t="s">
        <v>5</v>
      </c>
      <c r="G4493" s="137" t="s">
        <v>28</v>
      </c>
      <c r="H4493" s="137" t="s">
        <v>368</v>
      </c>
      <c r="I4493" s="137">
        <v>513829172</v>
      </c>
      <c r="J4493" s="137" t="s">
        <v>180</v>
      </c>
      <c r="K4493" s="21">
        <v>46171.673935185187</v>
      </c>
      <c r="L4493" s="21">
        <v>46173.755347222221</v>
      </c>
      <c r="M4493" s="137" t="s">
        <v>347</v>
      </c>
      <c r="N4493" s="137" t="s">
        <v>350</v>
      </c>
      <c r="O4493" s="137" t="s">
        <v>39</v>
      </c>
      <c r="P4493" s="137">
        <v>0</v>
      </c>
      <c r="Q4493" s="137" t="s">
        <v>191</v>
      </c>
      <c r="R4493" s="137" t="s">
        <v>342</v>
      </c>
    </row>
    <row r="4494" spans="1:18" s="137" customFormat="1">
      <c r="A4494" s="137" t="s">
        <v>186</v>
      </c>
      <c r="B4494" s="137" t="s">
        <v>120</v>
      </c>
      <c r="C4494" s="137" t="s">
        <v>186</v>
      </c>
      <c r="D4494" s="137" t="s">
        <v>302</v>
      </c>
      <c r="E4494" s="137">
        <v>32760</v>
      </c>
      <c r="F4494" s="137" t="s">
        <v>5</v>
      </c>
      <c r="G4494" s="137" t="s">
        <v>28</v>
      </c>
      <c r="H4494" s="137" t="s">
        <v>368</v>
      </c>
      <c r="I4494" s="137">
        <v>513829172</v>
      </c>
      <c r="J4494" s="137" t="s">
        <v>180</v>
      </c>
      <c r="K4494" s="21">
        <v>46171.673935185187</v>
      </c>
      <c r="L4494" s="21">
        <v>46173.755347222221</v>
      </c>
      <c r="M4494" s="137" t="s">
        <v>347</v>
      </c>
      <c r="N4494" s="137" t="s">
        <v>195</v>
      </c>
      <c r="O4494" s="137" t="s">
        <v>41</v>
      </c>
      <c r="P4494" s="137">
        <v>0</v>
      </c>
      <c r="Q4494" s="137" t="s">
        <v>191</v>
      </c>
      <c r="R4494" s="137" t="s">
        <v>342</v>
      </c>
    </row>
    <row r="4495" spans="1:18" s="137" customFormat="1">
      <c r="A4495" s="137" t="s">
        <v>186</v>
      </c>
      <c r="B4495" s="137" t="s">
        <v>120</v>
      </c>
      <c r="C4495" s="137" t="s">
        <v>186</v>
      </c>
      <c r="D4495" s="137" t="s">
        <v>302</v>
      </c>
      <c r="E4495" s="137">
        <v>32760</v>
      </c>
      <c r="F4495" s="137" t="s">
        <v>5</v>
      </c>
      <c r="G4495" s="137" t="s">
        <v>28</v>
      </c>
      <c r="H4495" s="137" t="s">
        <v>368</v>
      </c>
      <c r="I4495" s="137">
        <v>513829172</v>
      </c>
      <c r="J4495" s="137" t="s">
        <v>180</v>
      </c>
      <c r="K4495" s="21">
        <v>46171.673935185187</v>
      </c>
      <c r="L4495" s="21">
        <v>46173.755347222221</v>
      </c>
      <c r="M4495" s="137" t="s">
        <v>347</v>
      </c>
      <c r="N4495" s="137" t="s">
        <v>351</v>
      </c>
      <c r="O4495" s="137" t="s">
        <v>35</v>
      </c>
      <c r="P4495" s="137">
        <v>0</v>
      </c>
      <c r="Q4495" s="137" t="s">
        <v>191</v>
      </c>
      <c r="R4495" s="137" t="s">
        <v>342</v>
      </c>
    </row>
    <row r="4496" spans="1:18" s="137" customFormat="1">
      <c r="A4496" s="137" t="s">
        <v>186</v>
      </c>
      <c r="B4496" s="137" t="s">
        <v>120</v>
      </c>
      <c r="C4496" s="137" t="s">
        <v>186</v>
      </c>
      <c r="D4496" s="137" t="s">
        <v>302</v>
      </c>
      <c r="E4496" s="137">
        <v>32760</v>
      </c>
      <c r="F4496" s="137" t="s">
        <v>5</v>
      </c>
      <c r="G4496" s="137" t="s">
        <v>28</v>
      </c>
      <c r="H4496" s="137" t="s">
        <v>368</v>
      </c>
      <c r="I4496" s="137">
        <v>513829172</v>
      </c>
      <c r="J4496" s="137" t="s">
        <v>180</v>
      </c>
      <c r="K4496" s="21">
        <v>46171.673935185187</v>
      </c>
      <c r="L4496" s="21">
        <v>46173.755347222221</v>
      </c>
      <c r="M4496" s="137" t="s">
        <v>347</v>
      </c>
      <c r="N4496" s="137" t="s">
        <v>196</v>
      </c>
      <c r="O4496" s="137" t="s">
        <v>41</v>
      </c>
      <c r="P4496" s="137">
        <v>0</v>
      </c>
      <c r="Q4496" s="137" t="s">
        <v>191</v>
      </c>
      <c r="R4496" s="137" t="s">
        <v>342</v>
      </c>
    </row>
    <row r="4497" spans="1:18" s="137" customFormat="1">
      <c r="A4497" s="137" t="s">
        <v>186</v>
      </c>
      <c r="B4497" s="137" t="s">
        <v>120</v>
      </c>
      <c r="C4497" s="137" t="s">
        <v>186</v>
      </c>
      <c r="D4497" s="137" t="s">
        <v>302</v>
      </c>
      <c r="E4497" s="137">
        <v>32760</v>
      </c>
      <c r="F4497" s="137" t="s">
        <v>5</v>
      </c>
      <c r="G4497" s="137" t="s">
        <v>28</v>
      </c>
      <c r="H4497" s="137" t="s">
        <v>368</v>
      </c>
      <c r="I4497" s="137">
        <v>513829172</v>
      </c>
      <c r="J4497" s="137" t="s">
        <v>180</v>
      </c>
      <c r="K4497" s="21">
        <v>46171.673935185187</v>
      </c>
      <c r="L4497" s="21">
        <v>46173.755347222221</v>
      </c>
      <c r="M4497" s="137" t="s">
        <v>352</v>
      </c>
      <c r="N4497" s="137" t="s">
        <v>352</v>
      </c>
      <c r="O4497" s="137" t="s">
        <v>35</v>
      </c>
      <c r="P4497" s="137">
        <v>0</v>
      </c>
      <c r="Q4497" s="137" t="s">
        <v>191</v>
      </c>
      <c r="R4497" s="137" t="s">
        <v>342</v>
      </c>
    </row>
    <row r="4498" spans="1:18" s="137" customFormat="1">
      <c r="A4498" s="137" t="s">
        <v>186</v>
      </c>
      <c r="B4498" s="137" t="s">
        <v>120</v>
      </c>
      <c r="C4498" s="137" t="s">
        <v>186</v>
      </c>
      <c r="D4498" s="137" t="s">
        <v>302</v>
      </c>
      <c r="E4498" s="137">
        <v>32760</v>
      </c>
      <c r="F4498" s="137" t="s">
        <v>5</v>
      </c>
      <c r="G4498" s="137" t="s">
        <v>28</v>
      </c>
      <c r="H4498" s="137" t="s">
        <v>368</v>
      </c>
      <c r="I4498" s="137">
        <v>513829172</v>
      </c>
      <c r="J4498" s="137" t="s">
        <v>180</v>
      </c>
      <c r="K4498" s="21">
        <v>46171.673935185187</v>
      </c>
      <c r="L4498" s="21">
        <v>46173.755347222221</v>
      </c>
      <c r="M4498" s="137" t="s">
        <v>353</v>
      </c>
      <c r="N4498" s="137" t="s">
        <v>197</v>
      </c>
      <c r="O4498" s="137" t="s">
        <v>41</v>
      </c>
      <c r="P4498" s="137">
        <v>0</v>
      </c>
      <c r="Q4498" s="137" t="s">
        <v>191</v>
      </c>
      <c r="R4498" s="137" t="s">
        <v>342</v>
      </c>
    </row>
    <row r="4499" spans="1:18" s="137" customFormat="1">
      <c r="A4499" s="137" t="s">
        <v>186</v>
      </c>
      <c r="B4499" s="137" t="s">
        <v>120</v>
      </c>
      <c r="C4499" s="137" t="s">
        <v>186</v>
      </c>
      <c r="D4499" s="137" t="s">
        <v>302</v>
      </c>
      <c r="E4499" s="137">
        <v>32760</v>
      </c>
      <c r="F4499" s="137" t="s">
        <v>5</v>
      </c>
      <c r="G4499" s="137" t="s">
        <v>28</v>
      </c>
      <c r="H4499" s="137" t="s">
        <v>368</v>
      </c>
      <c r="I4499" s="137">
        <v>513829172</v>
      </c>
      <c r="J4499" s="137" t="s">
        <v>180</v>
      </c>
      <c r="K4499" s="21">
        <v>46171.673935185187</v>
      </c>
      <c r="L4499" s="21">
        <v>46173.755347222221</v>
      </c>
      <c r="M4499" s="137" t="s">
        <v>353</v>
      </c>
      <c r="N4499" s="137" t="s">
        <v>330</v>
      </c>
      <c r="O4499" s="137" t="s">
        <v>41</v>
      </c>
      <c r="P4499" s="137">
        <v>0</v>
      </c>
      <c r="Q4499" s="137" t="s">
        <v>191</v>
      </c>
      <c r="R4499" s="137" t="s">
        <v>342</v>
      </c>
    </row>
    <row r="4500" spans="1:18" s="137" customFormat="1">
      <c r="A4500" s="137" t="s">
        <v>186</v>
      </c>
      <c r="B4500" s="137" t="s">
        <v>120</v>
      </c>
      <c r="C4500" s="137" t="s">
        <v>186</v>
      </c>
      <c r="D4500" s="137" t="s">
        <v>302</v>
      </c>
      <c r="E4500" s="137">
        <v>32760</v>
      </c>
      <c r="F4500" s="137" t="s">
        <v>5</v>
      </c>
      <c r="G4500" s="137" t="s">
        <v>28</v>
      </c>
      <c r="H4500" s="137" t="s">
        <v>368</v>
      </c>
      <c r="I4500" s="137">
        <v>513829172</v>
      </c>
      <c r="J4500" s="137" t="s">
        <v>180</v>
      </c>
      <c r="K4500" s="21">
        <v>46171.673935185187</v>
      </c>
      <c r="L4500" s="21">
        <v>46173.755347222221</v>
      </c>
      <c r="M4500" s="137" t="s">
        <v>353</v>
      </c>
      <c r="N4500" s="137" t="s">
        <v>354</v>
      </c>
      <c r="O4500" s="137" t="s">
        <v>39</v>
      </c>
      <c r="P4500" s="137">
        <v>0</v>
      </c>
      <c r="Q4500" s="137" t="s">
        <v>191</v>
      </c>
      <c r="R4500" s="137" t="s">
        <v>342</v>
      </c>
    </row>
    <row r="4501" spans="1:18" s="137" customFormat="1">
      <c r="A4501" s="137" t="s">
        <v>186</v>
      </c>
      <c r="B4501" s="137" t="s">
        <v>120</v>
      </c>
      <c r="C4501" s="137" t="s">
        <v>186</v>
      </c>
      <c r="D4501" s="137" t="s">
        <v>302</v>
      </c>
      <c r="E4501" s="137">
        <v>32760</v>
      </c>
      <c r="F4501" s="137" t="s">
        <v>5</v>
      </c>
      <c r="G4501" s="137" t="s">
        <v>28</v>
      </c>
      <c r="H4501" s="137" t="s">
        <v>368</v>
      </c>
      <c r="I4501" s="137">
        <v>513829172</v>
      </c>
      <c r="J4501" s="137" t="s">
        <v>180</v>
      </c>
      <c r="K4501" s="21">
        <v>46171.673935185187</v>
      </c>
      <c r="L4501" s="21">
        <v>46173.755347222221</v>
      </c>
      <c r="M4501" s="137" t="s">
        <v>353</v>
      </c>
      <c r="N4501" s="137" t="s">
        <v>355</v>
      </c>
      <c r="O4501" s="137" t="s">
        <v>35</v>
      </c>
      <c r="P4501" s="137">
        <v>0</v>
      </c>
      <c r="Q4501" s="137" t="s">
        <v>191</v>
      </c>
      <c r="R4501" s="137" t="s">
        <v>342</v>
      </c>
    </row>
    <row r="4502" spans="1:18" s="137" customFormat="1">
      <c r="A4502" s="137" t="s">
        <v>186</v>
      </c>
      <c r="B4502" s="137" t="s">
        <v>120</v>
      </c>
      <c r="C4502" s="137" t="s">
        <v>186</v>
      </c>
      <c r="D4502" s="137" t="s">
        <v>302</v>
      </c>
      <c r="E4502" s="137">
        <v>32760</v>
      </c>
      <c r="F4502" s="137" t="s">
        <v>5</v>
      </c>
      <c r="G4502" s="137" t="s">
        <v>28</v>
      </c>
      <c r="H4502" s="137" t="s">
        <v>368</v>
      </c>
      <c r="I4502" s="137">
        <v>513829172</v>
      </c>
      <c r="J4502" s="137" t="s">
        <v>180</v>
      </c>
      <c r="K4502" s="21">
        <v>46171.673935185187</v>
      </c>
      <c r="L4502" s="21">
        <v>46173.755347222221</v>
      </c>
      <c r="M4502" s="137" t="s">
        <v>353</v>
      </c>
      <c r="N4502" s="137" t="s">
        <v>356</v>
      </c>
      <c r="O4502" s="137" t="s">
        <v>39</v>
      </c>
      <c r="P4502" s="137">
        <v>0</v>
      </c>
      <c r="Q4502" s="137" t="s">
        <v>191</v>
      </c>
      <c r="R4502" s="137" t="s">
        <v>342</v>
      </c>
    </row>
    <row r="4503" spans="1:18" s="137" customFormat="1">
      <c r="A4503" s="137" t="s">
        <v>186</v>
      </c>
      <c r="B4503" s="137" t="s">
        <v>120</v>
      </c>
      <c r="C4503" s="137" t="s">
        <v>186</v>
      </c>
      <c r="D4503" s="137" t="s">
        <v>302</v>
      </c>
      <c r="E4503" s="137">
        <v>32760</v>
      </c>
      <c r="F4503" s="137" t="s">
        <v>5</v>
      </c>
      <c r="G4503" s="137" t="s">
        <v>28</v>
      </c>
      <c r="H4503" s="137" t="s">
        <v>368</v>
      </c>
      <c r="I4503" s="137">
        <v>513829172</v>
      </c>
      <c r="J4503" s="137" t="s">
        <v>180</v>
      </c>
      <c r="K4503" s="21">
        <v>46171.673935185187</v>
      </c>
      <c r="L4503" s="21">
        <v>46173.755347222221</v>
      </c>
      <c r="M4503" s="137" t="s">
        <v>353</v>
      </c>
      <c r="N4503" s="137" t="s">
        <v>357</v>
      </c>
      <c r="O4503" s="137" t="s">
        <v>39</v>
      </c>
      <c r="P4503" s="137">
        <v>0</v>
      </c>
      <c r="Q4503" s="137" t="s">
        <v>191</v>
      </c>
      <c r="R4503" s="137" t="s">
        <v>342</v>
      </c>
    </row>
    <row r="4504" spans="1:18" s="137" customFormat="1">
      <c r="A4504" s="137" t="s">
        <v>186</v>
      </c>
      <c r="B4504" s="137" t="s">
        <v>120</v>
      </c>
      <c r="C4504" s="137" t="s">
        <v>186</v>
      </c>
      <c r="D4504" s="137" t="s">
        <v>302</v>
      </c>
      <c r="E4504" s="137">
        <v>32760</v>
      </c>
      <c r="F4504" s="137" t="s">
        <v>5</v>
      </c>
      <c r="G4504" s="137" t="s">
        <v>28</v>
      </c>
      <c r="H4504" s="137" t="s">
        <v>368</v>
      </c>
      <c r="I4504" s="137">
        <v>513829172</v>
      </c>
      <c r="J4504" s="137" t="s">
        <v>180</v>
      </c>
      <c r="K4504" s="21">
        <v>46171.673935185187</v>
      </c>
      <c r="L4504" s="21">
        <v>46173.755347222221</v>
      </c>
      <c r="M4504" s="137" t="s">
        <v>358</v>
      </c>
      <c r="N4504" s="137" t="s">
        <v>359</v>
      </c>
      <c r="O4504" s="137" t="s">
        <v>39</v>
      </c>
      <c r="P4504" s="137">
        <v>0</v>
      </c>
      <c r="Q4504" s="137" t="s">
        <v>191</v>
      </c>
      <c r="R4504" s="137" t="s">
        <v>342</v>
      </c>
    </row>
    <row r="4505" spans="1:18" s="137" customFormat="1">
      <c r="A4505" s="137" t="s">
        <v>186</v>
      </c>
      <c r="B4505" s="137" t="s">
        <v>120</v>
      </c>
      <c r="C4505" s="137" t="s">
        <v>186</v>
      </c>
      <c r="D4505" s="137" t="s">
        <v>302</v>
      </c>
      <c r="E4505" s="137">
        <v>32760</v>
      </c>
      <c r="F4505" s="137" t="s">
        <v>5</v>
      </c>
      <c r="G4505" s="137" t="s">
        <v>28</v>
      </c>
      <c r="H4505" s="137" t="s">
        <v>368</v>
      </c>
      <c r="I4505" s="137">
        <v>513829172</v>
      </c>
      <c r="J4505" s="137" t="s">
        <v>180</v>
      </c>
      <c r="K4505" s="21">
        <v>46171.673935185187</v>
      </c>
      <c r="L4505" s="21">
        <v>46173.755347222221</v>
      </c>
      <c r="M4505" s="137" t="s">
        <v>358</v>
      </c>
      <c r="N4505" s="137" t="s">
        <v>360</v>
      </c>
      <c r="O4505" s="137" t="s">
        <v>35</v>
      </c>
      <c r="P4505" s="137">
        <v>0</v>
      </c>
      <c r="Q4505" s="137" t="s">
        <v>191</v>
      </c>
      <c r="R4505" s="137" t="s">
        <v>342</v>
      </c>
    </row>
    <row r="4506" spans="1:18" s="137" customFormat="1">
      <c r="A4506" s="137" t="s">
        <v>186</v>
      </c>
      <c r="B4506" s="137" t="s">
        <v>120</v>
      </c>
      <c r="C4506" s="137" t="s">
        <v>186</v>
      </c>
      <c r="D4506" s="137" t="s">
        <v>302</v>
      </c>
      <c r="E4506" s="137">
        <v>32760</v>
      </c>
      <c r="F4506" s="137" t="s">
        <v>5</v>
      </c>
      <c r="G4506" s="137" t="s">
        <v>28</v>
      </c>
      <c r="H4506" s="137" t="s">
        <v>368</v>
      </c>
      <c r="I4506" s="137">
        <v>513829172</v>
      </c>
      <c r="J4506" s="137" t="s">
        <v>180</v>
      </c>
      <c r="K4506" s="21">
        <v>46171.673935185187</v>
      </c>
      <c r="L4506" s="21">
        <v>46173.755347222221</v>
      </c>
      <c r="M4506" s="137" t="s">
        <v>358</v>
      </c>
      <c r="N4506" s="137" t="s">
        <v>361</v>
      </c>
      <c r="O4506" s="137" t="s">
        <v>41</v>
      </c>
      <c r="P4506" s="137">
        <v>0</v>
      </c>
      <c r="Q4506" s="137" t="s">
        <v>191</v>
      </c>
      <c r="R4506" s="137" t="s">
        <v>342</v>
      </c>
    </row>
    <row r="4507" spans="1:18" s="137" customFormat="1">
      <c r="A4507" s="137" t="s">
        <v>186</v>
      </c>
      <c r="B4507" s="137" t="s">
        <v>120</v>
      </c>
      <c r="C4507" s="137" t="s">
        <v>186</v>
      </c>
      <c r="D4507" s="137" t="s">
        <v>302</v>
      </c>
      <c r="E4507" s="137">
        <v>32760</v>
      </c>
      <c r="F4507" s="137" t="s">
        <v>5</v>
      </c>
      <c r="G4507" s="137" t="s">
        <v>28</v>
      </c>
      <c r="H4507" s="137" t="s">
        <v>368</v>
      </c>
      <c r="I4507" s="137">
        <v>513829172</v>
      </c>
      <c r="J4507" s="137" t="s">
        <v>180</v>
      </c>
      <c r="K4507" s="21">
        <v>46171.673935185187</v>
      </c>
      <c r="L4507" s="21">
        <v>46173.755347222221</v>
      </c>
      <c r="M4507" s="137" t="s">
        <v>362</v>
      </c>
      <c r="N4507" s="137" t="s">
        <v>363</v>
      </c>
      <c r="O4507" s="137" t="s">
        <v>37</v>
      </c>
      <c r="P4507" s="137">
        <v>0</v>
      </c>
      <c r="Q4507" s="137" t="s">
        <v>191</v>
      </c>
      <c r="R4507" s="137" t="s">
        <v>342</v>
      </c>
    </row>
    <row r="4508" spans="1:18" s="137" customFormat="1">
      <c r="A4508" s="137" t="s">
        <v>186</v>
      </c>
      <c r="B4508" s="137" t="s">
        <v>120</v>
      </c>
      <c r="C4508" s="137" t="s">
        <v>186</v>
      </c>
      <c r="D4508" s="137" t="s">
        <v>302</v>
      </c>
      <c r="E4508" s="137">
        <v>32760</v>
      </c>
      <c r="F4508" s="137" t="s">
        <v>5</v>
      </c>
      <c r="G4508" s="137" t="s">
        <v>28</v>
      </c>
      <c r="H4508" s="137" t="s">
        <v>368</v>
      </c>
      <c r="I4508" s="137">
        <v>513829172</v>
      </c>
      <c r="J4508" s="137" t="s">
        <v>180</v>
      </c>
      <c r="K4508" s="21">
        <v>46171.673935185187</v>
      </c>
      <c r="L4508" s="21">
        <v>46173.755347222221</v>
      </c>
      <c r="M4508" s="137" t="s">
        <v>364</v>
      </c>
      <c r="N4508" s="137" t="s">
        <v>365</v>
      </c>
      <c r="O4508" s="137" t="s">
        <v>35</v>
      </c>
      <c r="P4508" s="137">
        <v>0</v>
      </c>
      <c r="Q4508" s="137" t="s">
        <v>191</v>
      </c>
      <c r="R4508" s="137" t="s">
        <v>342</v>
      </c>
    </row>
    <row r="4509" spans="1:18" s="137" customFormat="1">
      <c r="A4509" s="137" t="s">
        <v>186</v>
      </c>
      <c r="B4509" s="137" t="s">
        <v>120</v>
      </c>
      <c r="C4509" s="137" t="s">
        <v>186</v>
      </c>
      <c r="D4509" s="137" t="s">
        <v>302</v>
      </c>
      <c r="E4509" s="137">
        <v>32760</v>
      </c>
      <c r="F4509" s="137" t="s">
        <v>5</v>
      </c>
      <c r="G4509" s="137" t="s">
        <v>28</v>
      </c>
      <c r="H4509" s="137" t="s">
        <v>368</v>
      </c>
      <c r="I4509" s="137">
        <v>513829172</v>
      </c>
      <c r="J4509" s="137" t="s">
        <v>180</v>
      </c>
      <c r="K4509" s="21">
        <v>46171.673935185187</v>
      </c>
      <c r="L4509" s="21">
        <v>46173.755347222221</v>
      </c>
      <c r="M4509" s="137" t="s">
        <v>364</v>
      </c>
      <c r="N4509" s="137" t="s">
        <v>366</v>
      </c>
      <c r="O4509" s="137" t="s">
        <v>35</v>
      </c>
      <c r="P4509" s="137">
        <v>0</v>
      </c>
      <c r="Q4509" s="137" t="s">
        <v>191</v>
      </c>
      <c r="R4509" s="137" t="s">
        <v>342</v>
      </c>
    </row>
    <row r="4510" spans="1:18" s="137" customFormat="1">
      <c r="A4510" s="137" t="s">
        <v>186</v>
      </c>
      <c r="B4510" s="137" t="s">
        <v>120</v>
      </c>
      <c r="C4510" s="137" t="s">
        <v>186</v>
      </c>
      <c r="D4510" s="137" t="s">
        <v>302</v>
      </c>
      <c r="E4510" s="137">
        <v>32760</v>
      </c>
      <c r="F4510" s="137" t="s">
        <v>5</v>
      </c>
      <c r="G4510" s="137" t="s">
        <v>28</v>
      </c>
      <c r="H4510" s="137" t="s">
        <v>368</v>
      </c>
      <c r="I4510" s="137">
        <v>513829172</v>
      </c>
      <c r="J4510" s="137" t="s">
        <v>180</v>
      </c>
      <c r="K4510" s="21">
        <v>46171.673935185187</v>
      </c>
      <c r="L4510" s="21">
        <v>46173.755347222221</v>
      </c>
      <c r="M4510" s="137" t="s">
        <v>364</v>
      </c>
      <c r="N4510" s="137" t="s">
        <v>367</v>
      </c>
      <c r="O4510" s="137" t="s">
        <v>41</v>
      </c>
      <c r="P4510" s="137">
        <v>0</v>
      </c>
      <c r="Q4510" s="137" t="s">
        <v>191</v>
      </c>
      <c r="R4510" s="137" t="s">
        <v>342</v>
      </c>
    </row>
    <row r="4511" spans="1:18" s="137" customFormat="1">
      <c r="A4511" s="137" t="s">
        <v>186</v>
      </c>
      <c r="B4511" s="137" t="s">
        <v>120</v>
      </c>
      <c r="C4511" s="137" t="s">
        <v>186</v>
      </c>
      <c r="D4511" s="137" t="s">
        <v>302</v>
      </c>
      <c r="E4511" s="137">
        <v>32760</v>
      </c>
      <c r="F4511" s="137" t="s">
        <v>5</v>
      </c>
      <c r="G4511" s="137" t="s">
        <v>28</v>
      </c>
      <c r="H4511" s="137" t="s">
        <v>368</v>
      </c>
      <c r="I4511" s="137">
        <v>513824166</v>
      </c>
      <c r="J4511" s="137" t="s">
        <v>180</v>
      </c>
      <c r="K4511" s="21">
        <v>46171.566793981481</v>
      </c>
      <c r="L4511" s="21">
        <v>46173.759976851848</v>
      </c>
      <c r="M4511" s="137" t="s">
        <v>287</v>
      </c>
      <c r="N4511" s="137" t="s">
        <v>287</v>
      </c>
      <c r="O4511" s="137" t="s">
        <v>35</v>
      </c>
      <c r="P4511" s="137">
        <v>0</v>
      </c>
      <c r="Q4511" s="137" t="s">
        <v>191</v>
      </c>
      <c r="R4511" s="137" t="s">
        <v>342</v>
      </c>
    </row>
    <row r="4512" spans="1:18" s="137" customFormat="1">
      <c r="A4512" s="137" t="s">
        <v>186</v>
      </c>
      <c r="B4512" s="137" t="s">
        <v>120</v>
      </c>
      <c r="C4512" s="137" t="s">
        <v>186</v>
      </c>
      <c r="D4512" s="137" t="s">
        <v>302</v>
      </c>
      <c r="E4512" s="137">
        <v>32760</v>
      </c>
      <c r="F4512" s="137" t="s">
        <v>5</v>
      </c>
      <c r="G4512" s="137" t="s">
        <v>28</v>
      </c>
      <c r="H4512" s="137" t="s">
        <v>368</v>
      </c>
      <c r="I4512" s="137">
        <v>513824166</v>
      </c>
      <c r="J4512" s="137" t="s">
        <v>180</v>
      </c>
      <c r="K4512" s="21">
        <v>46171.566793981481</v>
      </c>
      <c r="L4512" s="21">
        <v>46173.759976851848</v>
      </c>
      <c r="M4512" s="137" t="s">
        <v>343</v>
      </c>
      <c r="N4512" s="137" t="s">
        <v>288</v>
      </c>
      <c r="O4512" s="137" t="s">
        <v>39</v>
      </c>
      <c r="P4512" s="137">
        <v>0</v>
      </c>
      <c r="Q4512" s="137" t="s">
        <v>191</v>
      </c>
      <c r="R4512" s="137" t="s">
        <v>342</v>
      </c>
    </row>
    <row r="4513" spans="1:18" s="137" customFormat="1">
      <c r="A4513" s="137" t="s">
        <v>186</v>
      </c>
      <c r="B4513" s="137" t="s">
        <v>120</v>
      </c>
      <c r="C4513" s="137" t="s">
        <v>186</v>
      </c>
      <c r="D4513" s="137" t="s">
        <v>302</v>
      </c>
      <c r="E4513" s="137">
        <v>32760</v>
      </c>
      <c r="F4513" s="137" t="s">
        <v>5</v>
      </c>
      <c r="G4513" s="137" t="s">
        <v>28</v>
      </c>
      <c r="H4513" s="137" t="s">
        <v>368</v>
      </c>
      <c r="I4513" s="137">
        <v>513824166</v>
      </c>
      <c r="J4513" s="137" t="s">
        <v>180</v>
      </c>
      <c r="K4513" s="21">
        <v>46171.566793981481</v>
      </c>
      <c r="L4513" s="21">
        <v>46173.759976851848</v>
      </c>
      <c r="M4513" s="137" t="s">
        <v>343</v>
      </c>
      <c r="N4513" s="137" t="s">
        <v>193</v>
      </c>
      <c r="O4513" s="137" t="s">
        <v>35</v>
      </c>
      <c r="P4513" s="137">
        <v>0</v>
      </c>
      <c r="Q4513" s="137" t="s">
        <v>191</v>
      </c>
      <c r="R4513" s="137" t="s">
        <v>342</v>
      </c>
    </row>
    <row r="4514" spans="1:18" s="137" customFormat="1">
      <c r="A4514" s="137" t="s">
        <v>186</v>
      </c>
      <c r="B4514" s="137" t="s">
        <v>120</v>
      </c>
      <c r="C4514" s="137" t="s">
        <v>186</v>
      </c>
      <c r="D4514" s="137" t="s">
        <v>302</v>
      </c>
      <c r="E4514" s="137">
        <v>32760</v>
      </c>
      <c r="F4514" s="137" t="s">
        <v>5</v>
      </c>
      <c r="G4514" s="137" t="s">
        <v>28</v>
      </c>
      <c r="H4514" s="137" t="s">
        <v>368</v>
      </c>
      <c r="I4514" s="137">
        <v>513824166</v>
      </c>
      <c r="J4514" s="137" t="s">
        <v>180</v>
      </c>
      <c r="K4514" s="21">
        <v>46171.566793981481</v>
      </c>
      <c r="L4514" s="21">
        <v>46173.759976851848</v>
      </c>
      <c r="M4514" s="137" t="s">
        <v>344</v>
      </c>
      <c r="N4514" s="137" t="s">
        <v>345</v>
      </c>
      <c r="O4514" s="137" t="s">
        <v>39</v>
      </c>
      <c r="P4514" s="137">
        <v>0</v>
      </c>
      <c r="Q4514" s="137" t="s">
        <v>191</v>
      </c>
      <c r="R4514" s="137" t="s">
        <v>342</v>
      </c>
    </row>
    <row r="4515" spans="1:18" s="137" customFormat="1">
      <c r="A4515" s="137" t="s">
        <v>186</v>
      </c>
      <c r="B4515" s="137" t="s">
        <v>120</v>
      </c>
      <c r="C4515" s="137" t="s">
        <v>186</v>
      </c>
      <c r="D4515" s="137" t="s">
        <v>302</v>
      </c>
      <c r="E4515" s="137">
        <v>32760</v>
      </c>
      <c r="F4515" s="137" t="s">
        <v>5</v>
      </c>
      <c r="G4515" s="137" t="s">
        <v>28</v>
      </c>
      <c r="H4515" s="137" t="s">
        <v>368</v>
      </c>
      <c r="I4515" s="137">
        <v>513824166</v>
      </c>
      <c r="J4515" s="137" t="s">
        <v>180</v>
      </c>
      <c r="K4515" s="21">
        <v>46171.566793981481</v>
      </c>
      <c r="L4515" s="21">
        <v>46173.759976851848</v>
      </c>
      <c r="M4515" s="137" t="s">
        <v>344</v>
      </c>
      <c r="N4515" s="137" t="s">
        <v>346</v>
      </c>
      <c r="O4515" s="137" t="s">
        <v>39</v>
      </c>
      <c r="P4515" s="137">
        <v>0</v>
      </c>
      <c r="Q4515" s="137" t="s">
        <v>191</v>
      </c>
      <c r="R4515" s="137" t="s">
        <v>342</v>
      </c>
    </row>
    <row r="4516" spans="1:18" s="137" customFormat="1">
      <c r="A4516" s="137" t="s">
        <v>186</v>
      </c>
      <c r="B4516" s="137" t="s">
        <v>120</v>
      </c>
      <c r="C4516" s="137" t="s">
        <v>186</v>
      </c>
      <c r="D4516" s="137" t="s">
        <v>302</v>
      </c>
      <c r="E4516" s="137">
        <v>32760</v>
      </c>
      <c r="F4516" s="137" t="s">
        <v>5</v>
      </c>
      <c r="G4516" s="137" t="s">
        <v>28</v>
      </c>
      <c r="H4516" s="137" t="s">
        <v>368</v>
      </c>
      <c r="I4516" s="137">
        <v>513824166</v>
      </c>
      <c r="J4516" s="137" t="s">
        <v>180</v>
      </c>
      <c r="K4516" s="21">
        <v>46171.566793981481</v>
      </c>
      <c r="L4516" s="21">
        <v>46173.759976851848</v>
      </c>
      <c r="M4516" s="137" t="s">
        <v>347</v>
      </c>
      <c r="N4516" s="137" t="s">
        <v>348</v>
      </c>
      <c r="O4516" s="137" t="s">
        <v>41</v>
      </c>
      <c r="P4516" s="137">
        <v>0</v>
      </c>
      <c r="Q4516" s="137" t="s">
        <v>191</v>
      </c>
      <c r="R4516" s="137" t="s">
        <v>342</v>
      </c>
    </row>
    <row r="4517" spans="1:18" s="137" customFormat="1">
      <c r="A4517" s="137" t="s">
        <v>186</v>
      </c>
      <c r="B4517" s="137" t="s">
        <v>120</v>
      </c>
      <c r="C4517" s="137" t="s">
        <v>186</v>
      </c>
      <c r="D4517" s="137" t="s">
        <v>302</v>
      </c>
      <c r="E4517" s="137">
        <v>32760</v>
      </c>
      <c r="F4517" s="137" t="s">
        <v>5</v>
      </c>
      <c r="G4517" s="137" t="s">
        <v>28</v>
      </c>
      <c r="H4517" s="137" t="s">
        <v>368</v>
      </c>
      <c r="I4517" s="137">
        <v>513824166</v>
      </c>
      <c r="J4517" s="137" t="s">
        <v>180</v>
      </c>
      <c r="K4517" s="21">
        <v>46171.566793981481</v>
      </c>
      <c r="L4517" s="21">
        <v>46173.759976851848</v>
      </c>
      <c r="M4517" s="137" t="s">
        <v>347</v>
      </c>
      <c r="N4517" s="137" t="s">
        <v>349</v>
      </c>
      <c r="O4517" s="137" t="s">
        <v>39</v>
      </c>
      <c r="P4517" s="137">
        <v>0</v>
      </c>
      <c r="Q4517" s="137" t="s">
        <v>191</v>
      </c>
      <c r="R4517" s="137" t="s">
        <v>342</v>
      </c>
    </row>
    <row r="4518" spans="1:18" s="137" customFormat="1">
      <c r="A4518" s="137" t="s">
        <v>186</v>
      </c>
      <c r="B4518" s="137" t="s">
        <v>120</v>
      </c>
      <c r="C4518" s="137" t="s">
        <v>186</v>
      </c>
      <c r="D4518" s="137" t="s">
        <v>302</v>
      </c>
      <c r="E4518" s="137">
        <v>32760</v>
      </c>
      <c r="F4518" s="137" t="s">
        <v>5</v>
      </c>
      <c r="G4518" s="137" t="s">
        <v>28</v>
      </c>
      <c r="H4518" s="137" t="s">
        <v>368</v>
      </c>
      <c r="I4518" s="137">
        <v>513824166</v>
      </c>
      <c r="J4518" s="137" t="s">
        <v>180</v>
      </c>
      <c r="K4518" s="21">
        <v>46171.566793981481</v>
      </c>
      <c r="L4518" s="21">
        <v>46173.759976851848</v>
      </c>
      <c r="M4518" s="137" t="s">
        <v>347</v>
      </c>
      <c r="N4518" s="137" t="s">
        <v>329</v>
      </c>
      <c r="O4518" s="137" t="s">
        <v>35</v>
      </c>
      <c r="P4518" s="137">
        <v>0</v>
      </c>
      <c r="Q4518" s="137" t="s">
        <v>191</v>
      </c>
      <c r="R4518" s="137" t="s">
        <v>342</v>
      </c>
    </row>
    <row r="4519" spans="1:18" s="137" customFormat="1">
      <c r="A4519" s="137" t="s">
        <v>186</v>
      </c>
      <c r="B4519" s="137" t="s">
        <v>120</v>
      </c>
      <c r="C4519" s="137" t="s">
        <v>186</v>
      </c>
      <c r="D4519" s="137" t="s">
        <v>302</v>
      </c>
      <c r="E4519" s="137">
        <v>32760</v>
      </c>
      <c r="F4519" s="137" t="s">
        <v>5</v>
      </c>
      <c r="G4519" s="137" t="s">
        <v>28</v>
      </c>
      <c r="H4519" s="137" t="s">
        <v>368</v>
      </c>
      <c r="I4519" s="137">
        <v>513824166</v>
      </c>
      <c r="J4519" s="137" t="s">
        <v>180</v>
      </c>
      <c r="K4519" s="21">
        <v>46171.566793981481</v>
      </c>
      <c r="L4519" s="21">
        <v>46173.759976851848</v>
      </c>
      <c r="M4519" s="137" t="s">
        <v>347</v>
      </c>
      <c r="N4519" s="137" t="s">
        <v>194</v>
      </c>
      <c r="O4519" s="137" t="s">
        <v>41</v>
      </c>
      <c r="P4519" s="137">
        <v>0</v>
      </c>
      <c r="Q4519" s="137" t="s">
        <v>191</v>
      </c>
      <c r="R4519" s="137" t="s">
        <v>342</v>
      </c>
    </row>
    <row r="4520" spans="1:18" s="137" customFormat="1">
      <c r="A4520" s="137" t="s">
        <v>186</v>
      </c>
      <c r="B4520" s="137" t="s">
        <v>120</v>
      </c>
      <c r="C4520" s="137" t="s">
        <v>186</v>
      </c>
      <c r="D4520" s="137" t="s">
        <v>302</v>
      </c>
      <c r="E4520" s="137">
        <v>32760</v>
      </c>
      <c r="F4520" s="137" t="s">
        <v>5</v>
      </c>
      <c r="G4520" s="137" t="s">
        <v>28</v>
      </c>
      <c r="H4520" s="137" t="s">
        <v>368</v>
      </c>
      <c r="I4520" s="137">
        <v>513824166</v>
      </c>
      <c r="J4520" s="137" t="s">
        <v>180</v>
      </c>
      <c r="K4520" s="21">
        <v>46171.566793981481</v>
      </c>
      <c r="L4520" s="21">
        <v>46173.759976851848</v>
      </c>
      <c r="M4520" s="137" t="s">
        <v>347</v>
      </c>
      <c r="N4520" s="137" t="s">
        <v>350</v>
      </c>
      <c r="O4520" s="137" t="s">
        <v>39</v>
      </c>
      <c r="P4520" s="137">
        <v>0</v>
      </c>
      <c r="Q4520" s="137" t="s">
        <v>191</v>
      </c>
      <c r="R4520" s="137" t="s">
        <v>342</v>
      </c>
    </row>
    <row r="4521" spans="1:18" s="137" customFormat="1">
      <c r="A4521" s="137" t="s">
        <v>186</v>
      </c>
      <c r="B4521" s="137" t="s">
        <v>120</v>
      </c>
      <c r="C4521" s="137" t="s">
        <v>186</v>
      </c>
      <c r="D4521" s="137" t="s">
        <v>302</v>
      </c>
      <c r="E4521" s="137">
        <v>32760</v>
      </c>
      <c r="F4521" s="137" t="s">
        <v>5</v>
      </c>
      <c r="G4521" s="137" t="s">
        <v>28</v>
      </c>
      <c r="H4521" s="137" t="s">
        <v>368</v>
      </c>
      <c r="I4521" s="137">
        <v>513824166</v>
      </c>
      <c r="J4521" s="137" t="s">
        <v>180</v>
      </c>
      <c r="K4521" s="21">
        <v>46171.566793981481</v>
      </c>
      <c r="L4521" s="21">
        <v>46173.759976851848</v>
      </c>
      <c r="M4521" s="137" t="s">
        <v>347</v>
      </c>
      <c r="N4521" s="137" t="s">
        <v>195</v>
      </c>
      <c r="O4521" s="137" t="s">
        <v>41</v>
      </c>
      <c r="P4521" s="137">
        <v>0</v>
      </c>
      <c r="Q4521" s="137" t="s">
        <v>191</v>
      </c>
      <c r="R4521" s="137" t="s">
        <v>342</v>
      </c>
    </row>
    <row r="4522" spans="1:18" s="137" customFormat="1">
      <c r="A4522" s="137" t="s">
        <v>186</v>
      </c>
      <c r="B4522" s="137" t="s">
        <v>120</v>
      </c>
      <c r="C4522" s="137" t="s">
        <v>186</v>
      </c>
      <c r="D4522" s="137" t="s">
        <v>302</v>
      </c>
      <c r="E4522" s="137">
        <v>32760</v>
      </c>
      <c r="F4522" s="137" t="s">
        <v>5</v>
      </c>
      <c r="G4522" s="137" t="s">
        <v>28</v>
      </c>
      <c r="H4522" s="137" t="s">
        <v>368</v>
      </c>
      <c r="I4522" s="137">
        <v>513824166</v>
      </c>
      <c r="J4522" s="137" t="s">
        <v>180</v>
      </c>
      <c r="K4522" s="21">
        <v>46171.566793981481</v>
      </c>
      <c r="L4522" s="21">
        <v>46173.759976851848</v>
      </c>
      <c r="M4522" s="137" t="s">
        <v>347</v>
      </c>
      <c r="N4522" s="137" t="s">
        <v>351</v>
      </c>
      <c r="O4522" s="137" t="s">
        <v>35</v>
      </c>
      <c r="P4522" s="137">
        <v>0</v>
      </c>
      <c r="Q4522" s="137" t="s">
        <v>191</v>
      </c>
      <c r="R4522" s="137" t="s">
        <v>342</v>
      </c>
    </row>
    <row r="4523" spans="1:18" s="137" customFormat="1">
      <c r="A4523" s="137" t="s">
        <v>186</v>
      </c>
      <c r="B4523" s="137" t="s">
        <v>120</v>
      </c>
      <c r="C4523" s="137" t="s">
        <v>186</v>
      </c>
      <c r="D4523" s="137" t="s">
        <v>302</v>
      </c>
      <c r="E4523" s="137">
        <v>32760</v>
      </c>
      <c r="F4523" s="137" t="s">
        <v>5</v>
      </c>
      <c r="G4523" s="137" t="s">
        <v>28</v>
      </c>
      <c r="H4523" s="137" t="s">
        <v>368</v>
      </c>
      <c r="I4523" s="137">
        <v>513824166</v>
      </c>
      <c r="J4523" s="137" t="s">
        <v>180</v>
      </c>
      <c r="K4523" s="21">
        <v>46171.566793981481</v>
      </c>
      <c r="L4523" s="21">
        <v>46173.759976851848</v>
      </c>
      <c r="M4523" s="137" t="s">
        <v>347</v>
      </c>
      <c r="N4523" s="137" t="s">
        <v>196</v>
      </c>
      <c r="O4523" s="137" t="s">
        <v>41</v>
      </c>
      <c r="P4523" s="137">
        <v>0</v>
      </c>
      <c r="Q4523" s="137" t="s">
        <v>191</v>
      </c>
      <c r="R4523" s="137" t="s">
        <v>342</v>
      </c>
    </row>
    <row r="4524" spans="1:18" s="137" customFormat="1">
      <c r="A4524" s="137" t="s">
        <v>186</v>
      </c>
      <c r="B4524" s="137" t="s">
        <v>120</v>
      </c>
      <c r="C4524" s="137" t="s">
        <v>186</v>
      </c>
      <c r="D4524" s="137" t="s">
        <v>302</v>
      </c>
      <c r="E4524" s="137">
        <v>32760</v>
      </c>
      <c r="F4524" s="137" t="s">
        <v>5</v>
      </c>
      <c r="G4524" s="137" t="s">
        <v>28</v>
      </c>
      <c r="H4524" s="137" t="s">
        <v>368</v>
      </c>
      <c r="I4524" s="137">
        <v>513824166</v>
      </c>
      <c r="J4524" s="137" t="s">
        <v>180</v>
      </c>
      <c r="K4524" s="21">
        <v>46171.566793981481</v>
      </c>
      <c r="L4524" s="21">
        <v>46173.759976851848</v>
      </c>
      <c r="M4524" s="137" t="s">
        <v>352</v>
      </c>
      <c r="N4524" s="137" t="s">
        <v>352</v>
      </c>
      <c r="O4524" s="137" t="s">
        <v>35</v>
      </c>
      <c r="P4524" s="137">
        <v>0</v>
      </c>
      <c r="Q4524" s="137" t="s">
        <v>191</v>
      </c>
      <c r="R4524" s="137" t="s">
        <v>342</v>
      </c>
    </row>
    <row r="4525" spans="1:18" s="137" customFormat="1">
      <c r="A4525" s="137" t="s">
        <v>186</v>
      </c>
      <c r="B4525" s="137" t="s">
        <v>120</v>
      </c>
      <c r="C4525" s="137" t="s">
        <v>186</v>
      </c>
      <c r="D4525" s="137" t="s">
        <v>302</v>
      </c>
      <c r="E4525" s="137">
        <v>32760</v>
      </c>
      <c r="F4525" s="137" t="s">
        <v>5</v>
      </c>
      <c r="G4525" s="137" t="s">
        <v>28</v>
      </c>
      <c r="H4525" s="137" t="s">
        <v>368</v>
      </c>
      <c r="I4525" s="137">
        <v>513824166</v>
      </c>
      <c r="J4525" s="137" t="s">
        <v>180</v>
      </c>
      <c r="K4525" s="21">
        <v>46171.566793981481</v>
      </c>
      <c r="L4525" s="21">
        <v>46173.759976851848</v>
      </c>
      <c r="M4525" s="137" t="s">
        <v>353</v>
      </c>
      <c r="N4525" s="137" t="s">
        <v>197</v>
      </c>
      <c r="O4525" s="137" t="s">
        <v>41</v>
      </c>
      <c r="P4525" s="137">
        <v>0</v>
      </c>
      <c r="Q4525" s="137" t="s">
        <v>191</v>
      </c>
      <c r="R4525" s="137" t="s">
        <v>342</v>
      </c>
    </row>
    <row r="4526" spans="1:18" s="137" customFormat="1">
      <c r="A4526" s="137" t="s">
        <v>186</v>
      </c>
      <c r="B4526" s="137" t="s">
        <v>120</v>
      </c>
      <c r="C4526" s="137" t="s">
        <v>186</v>
      </c>
      <c r="D4526" s="137" t="s">
        <v>302</v>
      </c>
      <c r="E4526" s="137">
        <v>32760</v>
      </c>
      <c r="F4526" s="137" t="s">
        <v>5</v>
      </c>
      <c r="G4526" s="137" t="s">
        <v>28</v>
      </c>
      <c r="H4526" s="137" t="s">
        <v>368</v>
      </c>
      <c r="I4526" s="137">
        <v>513824166</v>
      </c>
      <c r="J4526" s="137" t="s">
        <v>180</v>
      </c>
      <c r="K4526" s="21">
        <v>46171.566793981481</v>
      </c>
      <c r="L4526" s="21">
        <v>46173.759976851848</v>
      </c>
      <c r="M4526" s="137" t="s">
        <v>353</v>
      </c>
      <c r="N4526" s="137" t="s">
        <v>330</v>
      </c>
      <c r="O4526" s="137" t="s">
        <v>41</v>
      </c>
      <c r="P4526" s="137">
        <v>0</v>
      </c>
      <c r="Q4526" s="137" t="s">
        <v>191</v>
      </c>
      <c r="R4526" s="137" t="s">
        <v>342</v>
      </c>
    </row>
    <row r="4527" spans="1:18" s="137" customFormat="1">
      <c r="A4527" s="137" t="s">
        <v>186</v>
      </c>
      <c r="B4527" s="137" t="s">
        <v>120</v>
      </c>
      <c r="C4527" s="137" t="s">
        <v>186</v>
      </c>
      <c r="D4527" s="137" t="s">
        <v>302</v>
      </c>
      <c r="E4527" s="137">
        <v>32760</v>
      </c>
      <c r="F4527" s="137" t="s">
        <v>5</v>
      </c>
      <c r="G4527" s="137" t="s">
        <v>28</v>
      </c>
      <c r="H4527" s="137" t="s">
        <v>368</v>
      </c>
      <c r="I4527" s="137">
        <v>513824166</v>
      </c>
      <c r="J4527" s="137" t="s">
        <v>180</v>
      </c>
      <c r="K4527" s="21">
        <v>46171.566793981481</v>
      </c>
      <c r="L4527" s="21">
        <v>46173.759976851848</v>
      </c>
      <c r="M4527" s="137" t="s">
        <v>353</v>
      </c>
      <c r="N4527" s="137" t="s">
        <v>354</v>
      </c>
      <c r="O4527" s="137" t="s">
        <v>39</v>
      </c>
      <c r="P4527" s="137">
        <v>0</v>
      </c>
      <c r="Q4527" s="137" t="s">
        <v>191</v>
      </c>
      <c r="R4527" s="137" t="s">
        <v>342</v>
      </c>
    </row>
    <row r="4528" spans="1:18" s="137" customFormat="1">
      <c r="A4528" s="137" t="s">
        <v>186</v>
      </c>
      <c r="B4528" s="137" t="s">
        <v>120</v>
      </c>
      <c r="C4528" s="137" t="s">
        <v>186</v>
      </c>
      <c r="D4528" s="137" t="s">
        <v>302</v>
      </c>
      <c r="E4528" s="137">
        <v>32760</v>
      </c>
      <c r="F4528" s="137" t="s">
        <v>5</v>
      </c>
      <c r="G4528" s="137" t="s">
        <v>28</v>
      </c>
      <c r="H4528" s="137" t="s">
        <v>368</v>
      </c>
      <c r="I4528" s="137">
        <v>513824166</v>
      </c>
      <c r="J4528" s="137" t="s">
        <v>180</v>
      </c>
      <c r="K4528" s="21">
        <v>46171.566793981481</v>
      </c>
      <c r="L4528" s="21">
        <v>46173.759976851848</v>
      </c>
      <c r="M4528" s="137" t="s">
        <v>353</v>
      </c>
      <c r="N4528" s="137" t="s">
        <v>355</v>
      </c>
      <c r="O4528" s="137" t="s">
        <v>35</v>
      </c>
      <c r="P4528" s="137">
        <v>0</v>
      </c>
      <c r="Q4528" s="137" t="s">
        <v>191</v>
      </c>
      <c r="R4528" s="137" t="s">
        <v>342</v>
      </c>
    </row>
    <row r="4529" spans="1:19" s="137" customFormat="1">
      <c r="A4529" s="137" t="s">
        <v>186</v>
      </c>
      <c r="B4529" s="137" t="s">
        <v>120</v>
      </c>
      <c r="C4529" s="137" t="s">
        <v>186</v>
      </c>
      <c r="D4529" s="137" t="s">
        <v>302</v>
      </c>
      <c r="E4529" s="137">
        <v>32760</v>
      </c>
      <c r="F4529" s="137" t="s">
        <v>5</v>
      </c>
      <c r="G4529" s="137" t="s">
        <v>28</v>
      </c>
      <c r="H4529" s="137" t="s">
        <v>368</v>
      </c>
      <c r="I4529" s="137">
        <v>513824166</v>
      </c>
      <c r="J4529" s="137" t="s">
        <v>180</v>
      </c>
      <c r="K4529" s="21">
        <v>46171.566793981481</v>
      </c>
      <c r="L4529" s="21">
        <v>46173.759976851848</v>
      </c>
      <c r="M4529" s="137" t="s">
        <v>353</v>
      </c>
      <c r="N4529" s="137" t="s">
        <v>356</v>
      </c>
      <c r="O4529" s="137" t="s">
        <v>39</v>
      </c>
      <c r="P4529" s="137">
        <v>0</v>
      </c>
      <c r="Q4529" s="137" t="s">
        <v>191</v>
      </c>
      <c r="R4529" s="137" t="s">
        <v>342</v>
      </c>
    </row>
    <row r="4530" spans="1:19" s="137" customFormat="1">
      <c r="A4530" s="137" t="s">
        <v>186</v>
      </c>
      <c r="B4530" s="137" t="s">
        <v>120</v>
      </c>
      <c r="C4530" s="137" t="s">
        <v>186</v>
      </c>
      <c r="D4530" s="137" t="s">
        <v>302</v>
      </c>
      <c r="E4530" s="137">
        <v>32760</v>
      </c>
      <c r="F4530" s="137" t="s">
        <v>5</v>
      </c>
      <c r="G4530" s="137" t="s">
        <v>28</v>
      </c>
      <c r="H4530" s="137" t="s">
        <v>368</v>
      </c>
      <c r="I4530" s="137">
        <v>513824166</v>
      </c>
      <c r="J4530" s="137" t="s">
        <v>180</v>
      </c>
      <c r="K4530" s="21">
        <v>46171.566793981481</v>
      </c>
      <c r="L4530" s="21">
        <v>46173.759976851848</v>
      </c>
      <c r="M4530" s="137" t="s">
        <v>353</v>
      </c>
      <c r="N4530" s="137" t="s">
        <v>357</v>
      </c>
      <c r="O4530" s="137" t="s">
        <v>39</v>
      </c>
      <c r="P4530" s="137">
        <v>0</v>
      </c>
      <c r="Q4530" s="137" t="s">
        <v>191</v>
      </c>
      <c r="R4530" s="137" t="s">
        <v>342</v>
      </c>
    </row>
    <row r="4531" spans="1:19" s="137" customFormat="1">
      <c r="A4531" s="137" t="s">
        <v>186</v>
      </c>
      <c r="B4531" s="137" t="s">
        <v>120</v>
      </c>
      <c r="C4531" s="137" t="s">
        <v>186</v>
      </c>
      <c r="D4531" s="137" t="s">
        <v>302</v>
      </c>
      <c r="E4531" s="137">
        <v>32760</v>
      </c>
      <c r="F4531" s="137" t="s">
        <v>5</v>
      </c>
      <c r="G4531" s="137" t="s">
        <v>28</v>
      </c>
      <c r="H4531" s="137" t="s">
        <v>368</v>
      </c>
      <c r="I4531" s="137">
        <v>513824166</v>
      </c>
      <c r="J4531" s="137" t="s">
        <v>180</v>
      </c>
      <c r="K4531" s="21">
        <v>46171.566793981481</v>
      </c>
      <c r="L4531" s="21">
        <v>46173.759976851848</v>
      </c>
      <c r="M4531" s="137" t="s">
        <v>358</v>
      </c>
      <c r="N4531" s="137" t="s">
        <v>359</v>
      </c>
      <c r="O4531" s="137" t="s">
        <v>39</v>
      </c>
      <c r="P4531" s="137">
        <v>0</v>
      </c>
      <c r="Q4531" s="137" t="s">
        <v>191</v>
      </c>
      <c r="R4531" s="137" t="s">
        <v>342</v>
      </c>
    </row>
    <row r="4532" spans="1:19" s="137" customFormat="1">
      <c r="A4532" s="137" t="s">
        <v>186</v>
      </c>
      <c r="B4532" s="137" t="s">
        <v>120</v>
      </c>
      <c r="C4532" s="137" t="s">
        <v>186</v>
      </c>
      <c r="D4532" s="137" t="s">
        <v>302</v>
      </c>
      <c r="E4532" s="137">
        <v>32760</v>
      </c>
      <c r="F4532" s="137" t="s">
        <v>5</v>
      </c>
      <c r="G4532" s="137" t="s">
        <v>28</v>
      </c>
      <c r="H4532" s="137" t="s">
        <v>368</v>
      </c>
      <c r="I4532" s="137">
        <v>513824166</v>
      </c>
      <c r="J4532" s="137" t="s">
        <v>180</v>
      </c>
      <c r="K4532" s="21">
        <v>46171.566793981481</v>
      </c>
      <c r="L4532" s="21">
        <v>46173.759976851848</v>
      </c>
      <c r="M4532" s="137" t="s">
        <v>358</v>
      </c>
      <c r="N4532" s="137" t="s">
        <v>360</v>
      </c>
      <c r="O4532" s="137" t="s">
        <v>35</v>
      </c>
      <c r="P4532" s="137">
        <v>0</v>
      </c>
      <c r="Q4532" s="137" t="s">
        <v>191</v>
      </c>
      <c r="R4532" s="137" t="s">
        <v>342</v>
      </c>
    </row>
    <row r="4533" spans="1:19" s="137" customFormat="1">
      <c r="A4533" s="137" t="s">
        <v>186</v>
      </c>
      <c r="B4533" s="137" t="s">
        <v>120</v>
      </c>
      <c r="C4533" s="137" t="s">
        <v>186</v>
      </c>
      <c r="D4533" s="137" t="s">
        <v>302</v>
      </c>
      <c r="E4533" s="137">
        <v>32760</v>
      </c>
      <c r="F4533" s="137" t="s">
        <v>5</v>
      </c>
      <c r="G4533" s="137" t="s">
        <v>28</v>
      </c>
      <c r="H4533" s="137" t="s">
        <v>368</v>
      </c>
      <c r="I4533" s="137">
        <v>513824166</v>
      </c>
      <c r="J4533" s="137" t="s">
        <v>180</v>
      </c>
      <c r="K4533" s="21">
        <v>46171.566793981481</v>
      </c>
      <c r="L4533" s="21">
        <v>46173.759976851848</v>
      </c>
      <c r="M4533" s="137" t="s">
        <v>358</v>
      </c>
      <c r="N4533" s="137" t="s">
        <v>361</v>
      </c>
      <c r="O4533" s="137" t="s">
        <v>41</v>
      </c>
      <c r="P4533" s="137">
        <v>0</v>
      </c>
      <c r="Q4533" s="137" t="s">
        <v>191</v>
      </c>
      <c r="R4533" s="137" t="s">
        <v>342</v>
      </c>
    </row>
    <row r="4534" spans="1:19" s="137" customFormat="1">
      <c r="A4534" s="137" t="s">
        <v>186</v>
      </c>
      <c r="B4534" s="137" t="s">
        <v>120</v>
      </c>
      <c r="C4534" s="137" t="s">
        <v>186</v>
      </c>
      <c r="D4534" s="137" t="s">
        <v>302</v>
      </c>
      <c r="E4534" s="137">
        <v>32760</v>
      </c>
      <c r="F4534" s="137" t="s">
        <v>5</v>
      </c>
      <c r="G4534" s="137" t="s">
        <v>28</v>
      </c>
      <c r="H4534" s="137" t="s">
        <v>368</v>
      </c>
      <c r="I4534" s="137">
        <v>513824166</v>
      </c>
      <c r="J4534" s="137" t="s">
        <v>180</v>
      </c>
      <c r="K4534" s="21">
        <v>46171.566793981481</v>
      </c>
      <c r="L4534" s="21">
        <v>46173.759976851848</v>
      </c>
      <c r="M4534" s="137" t="s">
        <v>362</v>
      </c>
      <c r="N4534" s="137" t="s">
        <v>363</v>
      </c>
      <c r="O4534" s="137" t="s">
        <v>37</v>
      </c>
      <c r="P4534" s="137">
        <v>0</v>
      </c>
      <c r="Q4534" s="137" t="s">
        <v>191</v>
      </c>
      <c r="R4534" s="137" t="s">
        <v>342</v>
      </c>
    </row>
    <row r="4535" spans="1:19" s="137" customFormat="1">
      <c r="A4535" s="137" t="s">
        <v>186</v>
      </c>
      <c r="B4535" s="137" t="s">
        <v>120</v>
      </c>
      <c r="C4535" s="137" t="s">
        <v>186</v>
      </c>
      <c r="D4535" s="137" t="s">
        <v>302</v>
      </c>
      <c r="E4535" s="137">
        <v>32760</v>
      </c>
      <c r="F4535" s="137" t="s">
        <v>5</v>
      </c>
      <c r="G4535" s="137" t="s">
        <v>28</v>
      </c>
      <c r="H4535" s="137" t="s">
        <v>368</v>
      </c>
      <c r="I4535" s="137">
        <v>513824166</v>
      </c>
      <c r="J4535" s="137" t="s">
        <v>180</v>
      </c>
      <c r="K4535" s="21">
        <v>46171.566793981481</v>
      </c>
      <c r="L4535" s="21">
        <v>46173.759976851848</v>
      </c>
      <c r="M4535" s="137" t="s">
        <v>364</v>
      </c>
      <c r="N4535" s="137" t="s">
        <v>365</v>
      </c>
      <c r="O4535" s="137" t="s">
        <v>35</v>
      </c>
      <c r="P4535" s="137">
        <v>0</v>
      </c>
      <c r="Q4535" s="137" t="s">
        <v>191</v>
      </c>
      <c r="R4535" s="137" t="s">
        <v>342</v>
      </c>
    </row>
    <row r="4536" spans="1:19" s="137" customFormat="1">
      <c r="A4536" s="137" t="s">
        <v>186</v>
      </c>
      <c r="B4536" s="137" t="s">
        <v>120</v>
      </c>
      <c r="C4536" s="137" t="s">
        <v>186</v>
      </c>
      <c r="D4536" s="137" t="s">
        <v>302</v>
      </c>
      <c r="E4536" s="137">
        <v>32760</v>
      </c>
      <c r="F4536" s="137" t="s">
        <v>5</v>
      </c>
      <c r="G4536" s="137" t="s">
        <v>28</v>
      </c>
      <c r="H4536" s="137" t="s">
        <v>368</v>
      </c>
      <c r="I4536" s="137">
        <v>513824166</v>
      </c>
      <c r="J4536" s="137" t="s">
        <v>180</v>
      </c>
      <c r="K4536" s="21">
        <v>46171.566793981481</v>
      </c>
      <c r="L4536" s="21">
        <v>46173.759976851848</v>
      </c>
      <c r="M4536" s="137" t="s">
        <v>364</v>
      </c>
      <c r="N4536" s="137" t="s">
        <v>366</v>
      </c>
      <c r="O4536" s="137" t="s">
        <v>35</v>
      </c>
      <c r="P4536" s="137">
        <v>0</v>
      </c>
      <c r="Q4536" s="137" t="s">
        <v>191</v>
      </c>
      <c r="R4536" s="137" t="s">
        <v>342</v>
      </c>
    </row>
    <row r="4537" spans="1:19" s="137" customFormat="1">
      <c r="A4537" s="137" t="s">
        <v>186</v>
      </c>
      <c r="B4537" s="137" t="s">
        <v>120</v>
      </c>
      <c r="C4537" s="137" t="s">
        <v>186</v>
      </c>
      <c r="D4537" s="137" t="s">
        <v>302</v>
      </c>
      <c r="E4537" s="137">
        <v>32760</v>
      </c>
      <c r="F4537" s="137" t="s">
        <v>5</v>
      </c>
      <c r="G4537" s="137" t="s">
        <v>28</v>
      </c>
      <c r="H4537" s="137" t="s">
        <v>368</v>
      </c>
      <c r="I4537" s="137">
        <v>513824166</v>
      </c>
      <c r="J4537" s="137" t="s">
        <v>180</v>
      </c>
      <c r="K4537" s="21">
        <v>46171.566793981481</v>
      </c>
      <c r="L4537" s="21">
        <v>46173.759976851848</v>
      </c>
      <c r="M4537" s="137" t="s">
        <v>364</v>
      </c>
      <c r="N4537" s="137" t="s">
        <v>367</v>
      </c>
      <c r="O4537" s="137" t="s">
        <v>41</v>
      </c>
      <c r="P4537" s="137">
        <v>0</v>
      </c>
      <c r="Q4537" s="137" t="s">
        <v>191</v>
      </c>
      <c r="R4537" s="137" t="s">
        <v>342</v>
      </c>
    </row>
    <row r="4538" spans="1:19" s="137" customFormat="1">
      <c r="A4538" s="137" t="s">
        <v>186</v>
      </c>
      <c r="B4538" s="137" t="s">
        <v>120</v>
      </c>
      <c r="C4538" s="137" t="s">
        <v>186</v>
      </c>
      <c r="D4538" s="137" t="s">
        <v>311</v>
      </c>
      <c r="E4538" s="137">
        <v>33279</v>
      </c>
      <c r="F4538" s="137" t="s">
        <v>5</v>
      </c>
      <c r="G4538" s="137" t="s">
        <v>28</v>
      </c>
      <c r="H4538" s="137" t="s">
        <v>368</v>
      </c>
      <c r="I4538" s="137">
        <v>513866071</v>
      </c>
      <c r="J4538" s="137" t="s">
        <v>180</v>
      </c>
      <c r="K4538" s="21">
        <v>46172.644305555557</v>
      </c>
      <c r="L4538" s="21">
        <v>46173.768483796295</v>
      </c>
      <c r="M4538" s="137" t="s">
        <v>287</v>
      </c>
      <c r="N4538" s="137" t="s">
        <v>287</v>
      </c>
      <c r="O4538" s="137" t="s">
        <v>35</v>
      </c>
      <c r="P4538" s="137">
        <v>0</v>
      </c>
      <c r="Q4538" s="137" t="s">
        <v>191</v>
      </c>
      <c r="R4538" s="137" t="s">
        <v>342</v>
      </c>
      <c r="S4538" s="137" t="s">
        <v>181</v>
      </c>
    </row>
    <row r="4539" spans="1:19" s="137" customFormat="1">
      <c r="A4539" s="137" t="s">
        <v>186</v>
      </c>
      <c r="B4539" s="137" t="s">
        <v>120</v>
      </c>
      <c r="C4539" s="137" t="s">
        <v>186</v>
      </c>
      <c r="D4539" s="137" t="s">
        <v>311</v>
      </c>
      <c r="E4539" s="137">
        <v>33279</v>
      </c>
      <c r="F4539" s="137" t="s">
        <v>5</v>
      </c>
      <c r="G4539" s="137" t="s">
        <v>28</v>
      </c>
      <c r="H4539" s="137" t="s">
        <v>368</v>
      </c>
      <c r="I4539" s="137">
        <v>513866071</v>
      </c>
      <c r="J4539" s="137" t="s">
        <v>180</v>
      </c>
      <c r="K4539" s="21">
        <v>46172.644305555557</v>
      </c>
      <c r="L4539" s="21">
        <v>46173.768483796295</v>
      </c>
      <c r="M4539" s="137" t="s">
        <v>343</v>
      </c>
      <c r="N4539" s="137" t="s">
        <v>288</v>
      </c>
      <c r="O4539" s="137" t="s">
        <v>39</v>
      </c>
      <c r="P4539" s="137">
        <v>0</v>
      </c>
      <c r="Q4539" s="137" t="s">
        <v>191</v>
      </c>
      <c r="R4539" s="137" t="s">
        <v>342</v>
      </c>
      <c r="S4539" s="137" t="s">
        <v>181</v>
      </c>
    </row>
    <row r="4540" spans="1:19" s="137" customFormat="1">
      <c r="A4540" s="137" t="s">
        <v>186</v>
      </c>
      <c r="B4540" s="137" t="s">
        <v>120</v>
      </c>
      <c r="C4540" s="137" t="s">
        <v>186</v>
      </c>
      <c r="D4540" s="137" t="s">
        <v>311</v>
      </c>
      <c r="E4540" s="137">
        <v>33279</v>
      </c>
      <c r="F4540" s="137" t="s">
        <v>5</v>
      </c>
      <c r="G4540" s="137" t="s">
        <v>28</v>
      </c>
      <c r="H4540" s="137" t="s">
        <v>368</v>
      </c>
      <c r="I4540" s="137">
        <v>513866071</v>
      </c>
      <c r="J4540" s="137" t="s">
        <v>180</v>
      </c>
      <c r="K4540" s="21">
        <v>46172.644305555557</v>
      </c>
      <c r="L4540" s="21">
        <v>46173.768483796295</v>
      </c>
      <c r="M4540" s="137" t="s">
        <v>343</v>
      </c>
      <c r="N4540" s="137" t="s">
        <v>193</v>
      </c>
      <c r="O4540" s="137" t="s">
        <v>35</v>
      </c>
      <c r="P4540" s="137">
        <v>0</v>
      </c>
      <c r="Q4540" s="137" t="s">
        <v>191</v>
      </c>
      <c r="R4540" s="137" t="s">
        <v>342</v>
      </c>
      <c r="S4540" s="137" t="s">
        <v>181</v>
      </c>
    </row>
    <row r="4541" spans="1:19" s="137" customFormat="1">
      <c r="A4541" s="137" t="s">
        <v>186</v>
      </c>
      <c r="B4541" s="137" t="s">
        <v>120</v>
      </c>
      <c r="C4541" s="137" t="s">
        <v>186</v>
      </c>
      <c r="D4541" s="137" t="s">
        <v>311</v>
      </c>
      <c r="E4541" s="137">
        <v>33279</v>
      </c>
      <c r="F4541" s="137" t="s">
        <v>5</v>
      </c>
      <c r="G4541" s="137" t="s">
        <v>28</v>
      </c>
      <c r="H4541" s="137" t="s">
        <v>368</v>
      </c>
      <c r="I4541" s="137">
        <v>513866071</v>
      </c>
      <c r="J4541" s="137" t="s">
        <v>180</v>
      </c>
      <c r="K4541" s="21">
        <v>46172.644305555557</v>
      </c>
      <c r="L4541" s="21">
        <v>46173.768483796295</v>
      </c>
      <c r="M4541" s="137" t="s">
        <v>344</v>
      </c>
      <c r="N4541" s="137" t="s">
        <v>345</v>
      </c>
      <c r="O4541" s="137" t="s">
        <v>39</v>
      </c>
      <c r="P4541" s="137">
        <v>0</v>
      </c>
      <c r="Q4541" s="137" t="s">
        <v>191</v>
      </c>
      <c r="R4541" s="137" t="s">
        <v>342</v>
      </c>
      <c r="S4541" s="137" t="s">
        <v>181</v>
      </c>
    </row>
    <row r="4542" spans="1:19" s="137" customFormat="1">
      <c r="A4542" s="137" t="s">
        <v>186</v>
      </c>
      <c r="B4542" s="137" t="s">
        <v>120</v>
      </c>
      <c r="C4542" s="137" t="s">
        <v>186</v>
      </c>
      <c r="D4542" s="137" t="s">
        <v>311</v>
      </c>
      <c r="E4542" s="137">
        <v>33279</v>
      </c>
      <c r="F4542" s="137" t="s">
        <v>5</v>
      </c>
      <c r="G4542" s="137" t="s">
        <v>28</v>
      </c>
      <c r="H4542" s="137" t="s">
        <v>368</v>
      </c>
      <c r="I4542" s="137">
        <v>513866071</v>
      </c>
      <c r="J4542" s="137" t="s">
        <v>180</v>
      </c>
      <c r="K4542" s="21">
        <v>46172.644305555557</v>
      </c>
      <c r="L4542" s="21">
        <v>46173.768483796295</v>
      </c>
      <c r="M4542" s="137" t="s">
        <v>344</v>
      </c>
      <c r="N4542" s="137" t="s">
        <v>346</v>
      </c>
      <c r="O4542" s="137" t="s">
        <v>39</v>
      </c>
      <c r="P4542" s="137">
        <v>0</v>
      </c>
      <c r="Q4542" s="137" t="s">
        <v>191</v>
      </c>
      <c r="R4542" s="137" t="s">
        <v>342</v>
      </c>
      <c r="S4542" s="137" t="s">
        <v>181</v>
      </c>
    </row>
    <row r="4543" spans="1:19" s="137" customFormat="1">
      <c r="A4543" s="137" t="s">
        <v>186</v>
      </c>
      <c r="B4543" s="137" t="s">
        <v>120</v>
      </c>
      <c r="C4543" s="137" t="s">
        <v>186</v>
      </c>
      <c r="D4543" s="137" t="s">
        <v>311</v>
      </c>
      <c r="E4543" s="137">
        <v>33279</v>
      </c>
      <c r="F4543" s="137" t="s">
        <v>5</v>
      </c>
      <c r="G4543" s="137" t="s">
        <v>28</v>
      </c>
      <c r="H4543" s="137" t="s">
        <v>368</v>
      </c>
      <c r="I4543" s="137">
        <v>513866071</v>
      </c>
      <c r="J4543" s="137" t="s">
        <v>180</v>
      </c>
      <c r="K4543" s="21">
        <v>46172.644305555557</v>
      </c>
      <c r="L4543" s="21">
        <v>46173.768483796295</v>
      </c>
      <c r="M4543" s="137" t="s">
        <v>347</v>
      </c>
      <c r="N4543" s="137" t="s">
        <v>348</v>
      </c>
      <c r="O4543" s="137" t="s">
        <v>41</v>
      </c>
      <c r="P4543" s="137">
        <v>0</v>
      </c>
      <c r="Q4543" s="137" t="s">
        <v>191</v>
      </c>
      <c r="R4543" s="137" t="s">
        <v>342</v>
      </c>
      <c r="S4543" s="137" t="s">
        <v>181</v>
      </c>
    </row>
    <row r="4544" spans="1:19" s="137" customFormat="1">
      <c r="A4544" s="137" t="s">
        <v>186</v>
      </c>
      <c r="B4544" s="137" t="s">
        <v>120</v>
      </c>
      <c r="C4544" s="137" t="s">
        <v>186</v>
      </c>
      <c r="D4544" s="137" t="s">
        <v>311</v>
      </c>
      <c r="E4544" s="137">
        <v>33279</v>
      </c>
      <c r="F4544" s="137" t="s">
        <v>5</v>
      </c>
      <c r="G4544" s="137" t="s">
        <v>28</v>
      </c>
      <c r="H4544" s="137" t="s">
        <v>368</v>
      </c>
      <c r="I4544" s="137">
        <v>513866071</v>
      </c>
      <c r="J4544" s="137" t="s">
        <v>180</v>
      </c>
      <c r="K4544" s="21">
        <v>46172.644305555557</v>
      </c>
      <c r="L4544" s="21">
        <v>46173.768483796295</v>
      </c>
      <c r="M4544" s="137" t="s">
        <v>347</v>
      </c>
      <c r="N4544" s="137" t="s">
        <v>349</v>
      </c>
      <c r="O4544" s="137" t="s">
        <v>39</v>
      </c>
      <c r="P4544" s="137">
        <v>0</v>
      </c>
      <c r="Q4544" s="137" t="s">
        <v>191</v>
      </c>
      <c r="R4544" s="137" t="s">
        <v>342</v>
      </c>
      <c r="S4544" s="137" t="s">
        <v>181</v>
      </c>
    </row>
    <row r="4545" spans="1:19" s="137" customFormat="1">
      <c r="A4545" s="137" t="s">
        <v>186</v>
      </c>
      <c r="B4545" s="137" t="s">
        <v>120</v>
      </c>
      <c r="C4545" s="137" t="s">
        <v>186</v>
      </c>
      <c r="D4545" s="137" t="s">
        <v>311</v>
      </c>
      <c r="E4545" s="137">
        <v>33279</v>
      </c>
      <c r="F4545" s="137" t="s">
        <v>5</v>
      </c>
      <c r="G4545" s="137" t="s">
        <v>28</v>
      </c>
      <c r="H4545" s="137" t="s">
        <v>368</v>
      </c>
      <c r="I4545" s="137">
        <v>513866071</v>
      </c>
      <c r="J4545" s="137" t="s">
        <v>180</v>
      </c>
      <c r="K4545" s="21">
        <v>46172.644305555557</v>
      </c>
      <c r="L4545" s="21">
        <v>46173.768483796295</v>
      </c>
      <c r="M4545" s="137" t="s">
        <v>347</v>
      </c>
      <c r="N4545" s="137" t="s">
        <v>329</v>
      </c>
      <c r="O4545" s="137" t="s">
        <v>35</v>
      </c>
      <c r="P4545" s="137">
        <v>0</v>
      </c>
      <c r="Q4545" s="137" t="s">
        <v>191</v>
      </c>
      <c r="R4545" s="137" t="s">
        <v>342</v>
      </c>
      <c r="S4545" s="137" t="s">
        <v>181</v>
      </c>
    </row>
    <row r="4546" spans="1:19" s="137" customFormat="1">
      <c r="A4546" s="137" t="s">
        <v>186</v>
      </c>
      <c r="B4546" s="137" t="s">
        <v>120</v>
      </c>
      <c r="C4546" s="137" t="s">
        <v>186</v>
      </c>
      <c r="D4546" s="137" t="s">
        <v>311</v>
      </c>
      <c r="E4546" s="137">
        <v>33279</v>
      </c>
      <c r="F4546" s="137" t="s">
        <v>5</v>
      </c>
      <c r="G4546" s="137" t="s">
        <v>28</v>
      </c>
      <c r="H4546" s="137" t="s">
        <v>368</v>
      </c>
      <c r="I4546" s="137">
        <v>513866071</v>
      </c>
      <c r="J4546" s="137" t="s">
        <v>180</v>
      </c>
      <c r="K4546" s="21">
        <v>46172.644305555557</v>
      </c>
      <c r="L4546" s="21">
        <v>46173.768483796295</v>
      </c>
      <c r="M4546" s="137" t="s">
        <v>347</v>
      </c>
      <c r="N4546" s="137" t="s">
        <v>194</v>
      </c>
      <c r="O4546" s="137" t="s">
        <v>41</v>
      </c>
      <c r="P4546" s="137">
        <v>0</v>
      </c>
      <c r="Q4546" s="137" t="s">
        <v>191</v>
      </c>
      <c r="R4546" s="137" t="s">
        <v>342</v>
      </c>
      <c r="S4546" s="137" t="s">
        <v>181</v>
      </c>
    </row>
    <row r="4547" spans="1:19" s="137" customFormat="1">
      <c r="A4547" s="137" t="s">
        <v>186</v>
      </c>
      <c r="B4547" s="137" t="s">
        <v>120</v>
      </c>
      <c r="C4547" s="137" t="s">
        <v>186</v>
      </c>
      <c r="D4547" s="137" t="s">
        <v>311</v>
      </c>
      <c r="E4547" s="137">
        <v>33279</v>
      </c>
      <c r="F4547" s="137" t="s">
        <v>5</v>
      </c>
      <c r="G4547" s="137" t="s">
        <v>28</v>
      </c>
      <c r="H4547" s="137" t="s">
        <v>368</v>
      </c>
      <c r="I4547" s="137">
        <v>513866071</v>
      </c>
      <c r="J4547" s="137" t="s">
        <v>180</v>
      </c>
      <c r="K4547" s="21">
        <v>46172.644305555557</v>
      </c>
      <c r="L4547" s="21">
        <v>46173.768483796295</v>
      </c>
      <c r="M4547" s="137" t="s">
        <v>347</v>
      </c>
      <c r="N4547" s="137" t="s">
        <v>350</v>
      </c>
      <c r="O4547" s="137" t="s">
        <v>39</v>
      </c>
      <c r="P4547" s="137">
        <v>0</v>
      </c>
      <c r="Q4547" s="137" t="s">
        <v>191</v>
      </c>
      <c r="R4547" s="137" t="s">
        <v>342</v>
      </c>
      <c r="S4547" s="137" t="s">
        <v>181</v>
      </c>
    </row>
    <row r="4548" spans="1:19" s="137" customFormat="1">
      <c r="A4548" s="137" t="s">
        <v>186</v>
      </c>
      <c r="B4548" s="137" t="s">
        <v>120</v>
      </c>
      <c r="C4548" s="137" t="s">
        <v>186</v>
      </c>
      <c r="D4548" s="137" t="s">
        <v>311</v>
      </c>
      <c r="E4548" s="137">
        <v>33279</v>
      </c>
      <c r="F4548" s="137" t="s">
        <v>5</v>
      </c>
      <c r="G4548" s="137" t="s">
        <v>28</v>
      </c>
      <c r="H4548" s="137" t="s">
        <v>368</v>
      </c>
      <c r="I4548" s="137">
        <v>513866071</v>
      </c>
      <c r="J4548" s="137" t="s">
        <v>180</v>
      </c>
      <c r="K4548" s="21">
        <v>46172.644305555557</v>
      </c>
      <c r="L4548" s="21">
        <v>46173.768483796295</v>
      </c>
      <c r="M4548" s="137" t="s">
        <v>347</v>
      </c>
      <c r="N4548" s="137" t="s">
        <v>195</v>
      </c>
      <c r="O4548" s="137" t="s">
        <v>41</v>
      </c>
      <c r="P4548" s="137">
        <v>0</v>
      </c>
      <c r="Q4548" s="137" t="s">
        <v>191</v>
      </c>
      <c r="R4548" s="137" t="s">
        <v>342</v>
      </c>
      <c r="S4548" s="137" t="s">
        <v>181</v>
      </c>
    </row>
    <row r="4549" spans="1:19" s="137" customFormat="1">
      <c r="A4549" s="137" t="s">
        <v>186</v>
      </c>
      <c r="B4549" s="137" t="s">
        <v>120</v>
      </c>
      <c r="C4549" s="137" t="s">
        <v>186</v>
      </c>
      <c r="D4549" s="137" t="s">
        <v>311</v>
      </c>
      <c r="E4549" s="137">
        <v>33279</v>
      </c>
      <c r="F4549" s="137" t="s">
        <v>5</v>
      </c>
      <c r="G4549" s="137" t="s">
        <v>28</v>
      </c>
      <c r="H4549" s="137" t="s">
        <v>368</v>
      </c>
      <c r="I4549" s="137">
        <v>513866071</v>
      </c>
      <c r="J4549" s="137" t="s">
        <v>180</v>
      </c>
      <c r="K4549" s="21">
        <v>46172.644305555557</v>
      </c>
      <c r="L4549" s="21">
        <v>46173.768483796295</v>
      </c>
      <c r="M4549" s="137" t="s">
        <v>347</v>
      </c>
      <c r="N4549" s="137" t="s">
        <v>351</v>
      </c>
      <c r="O4549" s="137" t="s">
        <v>35</v>
      </c>
      <c r="P4549" s="137">
        <v>0</v>
      </c>
      <c r="Q4549" s="137" t="s">
        <v>191</v>
      </c>
      <c r="R4549" s="137" t="s">
        <v>342</v>
      </c>
      <c r="S4549" s="137" t="s">
        <v>181</v>
      </c>
    </row>
    <row r="4550" spans="1:19" s="137" customFormat="1">
      <c r="A4550" s="137" t="s">
        <v>186</v>
      </c>
      <c r="B4550" s="137" t="s">
        <v>120</v>
      </c>
      <c r="C4550" s="137" t="s">
        <v>186</v>
      </c>
      <c r="D4550" s="137" t="s">
        <v>311</v>
      </c>
      <c r="E4550" s="137">
        <v>33279</v>
      </c>
      <c r="F4550" s="137" t="s">
        <v>5</v>
      </c>
      <c r="G4550" s="137" t="s">
        <v>28</v>
      </c>
      <c r="H4550" s="137" t="s">
        <v>368</v>
      </c>
      <c r="I4550" s="137">
        <v>513866071</v>
      </c>
      <c r="J4550" s="137" t="s">
        <v>180</v>
      </c>
      <c r="K4550" s="21">
        <v>46172.644305555557</v>
      </c>
      <c r="L4550" s="21">
        <v>46173.768483796295</v>
      </c>
      <c r="M4550" s="137" t="s">
        <v>347</v>
      </c>
      <c r="N4550" s="137" t="s">
        <v>196</v>
      </c>
      <c r="O4550" s="137" t="s">
        <v>41</v>
      </c>
      <c r="P4550" s="137">
        <v>0</v>
      </c>
      <c r="Q4550" s="137" t="s">
        <v>191</v>
      </c>
      <c r="R4550" s="137" t="s">
        <v>342</v>
      </c>
      <c r="S4550" s="137" t="s">
        <v>181</v>
      </c>
    </row>
    <row r="4551" spans="1:19" s="137" customFormat="1">
      <c r="A4551" s="137" t="s">
        <v>186</v>
      </c>
      <c r="B4551" s="137" t="s">
        <v>120</v>
      </c>
      <c r="C4551" s="137" t="s">
        <v>186</v>
      </c>
      <c r="D4551" s="137" t="s">
        <v>311</v>
      </c>
      <c r="E4551" s="137">
        <v>33279</v>
      </c>
      <c r="F4551" s="137" t="s">
        <v>5</v>
      </c>
      <c r="G4551" s="137" t="s">
        <v>28</v>
      </c>
      <c r="H4551" s="137" t="s">
        <v>368</v>
      </c>
      <c r="I4551" s="137">
        <v>513866071</v>
      </c>
      <c r="J4551" s="137" t="s">
        <v>180</v>
      </c>
      <c r="K4551" s="21">
        <v>46172.644305555557</v>
      </c>
      <c r="L4551" s="21">
        <v>46173.768483796295</v>
      </c>
      <c r="M4551" s="137" t="s">
        <v>352</v>
      </c>
      <c r="N4551" s="137" t="s">
        <v>352</v>
      </c>
      <c r="O4551" s="137" t="s">
        <v>35</v>
      </c>
      <c r="P4551" s="137">
        <v>0</v>
      </c>
      <c r="Q4551" s="137" t="s">
        <v>191</v>
      </c>
      <c r="R4551" s="137" t="s">
        <v>342</v>
      </c>
      <c r="S4551" s="137" t="s">
        <v>181</v>
      </c>
    </row>
    <row r="4552" spans="1:19" s="137" customFormat="1">
      <c r="A4552" s="137" t="s">
        <v>186</v>
      </c>
      <c r="B4552" s="137" t="s">
        <v>120</v>
      </c>
      <c r="C4552" s="137" t="s">
        <v>186</v>
      </c>
      <c r="D4552" s="137" t="s">
        <v>311</v>
      </c>
      <c r="E4552" s="137">
        <v>33279</v>
      </c>
      <c r="F4552" s="137" t="s">
        <v>5</v>
      </c>
      <c r="G4552" s="137" t="s">
        <v>28</v>
      </c>
      <c r="H4552" s="137" t="s">
        <v>368</v>
      </c>
      <c r="I4552" s="137">
        <v>513866071</v>
      </c>
      <c r="J4552" s="137" t="s">
        <v>180</v>
      </c>
      <c r="K4552" s="21">
        <v>46172.644305555557</v>
      </c>
      <c r="L4552" s="21">
        <v>46173.768483796295</v>
      </c>
      <c r="M4552" s="137" t="s">
        <v>353</v>
      </c>
      <c r="N4552" s="137" t="s">
        <v>197</v>
      </c>
      <c r="O4552" s="137" t="s">
        <v>41</v>
      </c>
      <c r="P4552" s="137">
        <v>0</v>
      </c>
      <c r="Q4552" s="137" t="s">
        <v>191</v>
      </c>
      <c r="R4552" s="137" t="s">
        <v>342</v>
      </c>
      <c r="S4552" s="137" t="s">
        <v>181</v>
      </c>
    </row>
    <row r="4553" spans="1:19" s="137" customFormat="1">
      <c r="A4553" s="137" t="s">
        <v>186</v>
      </c>
      <c r="B4553" s="137" t="s">
        <v>120</v>
      </c>
      <c r="C4553" s="137" t="s">
        <v>186</v>
      </c>
      <c r="D4553" s="137" t="s">
        <v>311</v>
      </c>
      <c r="E4553" s="137">
        <v>33279</v>
      </c>
      <c r="F4553" s="137" t="s">
        <v>5</v>
      </c>
      <c r="G4553" s="137" t="s">
        <v>28</v>
      </c>
      <c r="H4553" s="137" t="s">
        <v>368</v>
      </c>
      <c r="I4553" s="137">
        <v>513866071</v>
      </c>
      <c r="J4553" s="137" t="s">
        <v>180</v>
      </c>
      <c r="K4553" s="21">
        <v>46172.644305555557</v>
      </c>
      <c r="L4553" s="21">
        <v>46173.768483796295</v>
      </c>
      <c r="M4553" s="137" t="s">
        <v>353</v>
      </c>
      <c r="N4553" s="137" t="s">
        <v>330</v>
      </c>
      <c r="O4553" s="137" t="s">
        <v>41</v>
      </c>
      <c r="P4553" s="137">
        <v>0</v>
      </c>
      <c r="Q4553" s="137" t="s">
        <v>191</v>
      </c>
      <c r="R4553" s="137" t="s">
        <v>342</v>
      </c>
      <c r="S4553" s="137" t="s">
        <v>181</v>
      </c>
    </row>
    <row r="4554" spans="1:19" s="137" customFormat="1">
      <c r="A4554" s="137" t="s">
        <v>186</v>
      </c>
      <c r="B4554" s="137" t="s">
        <v>120</v>
      </c>
      <c r="C4554" s="137" t="s">
        <v>186</v>
      </c>
      <c r="D4554" s="137" t="s">
        <v>311</v>
      </c>
      <c r="E4554" s="137">
        <v>33279</v>
      </c>
      <c r="F4554" s="137" t="s">
        <v>5</v>
      </c>
      <c r="G4554" s="137" t="s">
        <v>28</v>
      </c>
      <c r="H4554" s="137" t="s">
        <v>368</v>
      </c>
      <c r="I4554" s="137">
        <v>513866071</v>
      </c>
      <c r="J4554" s="137" t="s">
        <v>180</v>
      </c>
      <c r="K4554" s="21">
        <v>46172.644305555557</v>
      </c>
      <c r="L4554" s="21">
        <v>46173.768483796295</v>
      </c>
      <c r="M4554" s="137" t="s">
        <v>353</v>
      </c>
      <c r="N4554" s="137" t="s">
        <v>354</v>
      </c>
      <c r="O4554" s="137" t="s">
        <v>39</v>
      </c>
      <c r="P4554" s="137">
        <v>0</v>
      </c>
      <c r="Q4554" s="137" t="s">
        <v>191</v>
      </c>
      <c r="R4554" s="137" t="s">
        <v>342</v>
      </c>
      <c r="S4554" s="137" t="s">
        <v>181</v>
      </c>
    </row>
    <row r="4555" spans="1:19" s="137" customFormat="1">
      <c r="A4555" s="137" t="s">
        <v>186</v>
      </c>
      <c r="B4555" s="137" t="s">
        <v>120</v>
      </c>
      <c r="C4555" s="137" t="s">
        <v>186</v>
      </c>
      <c r="D4555" s="137" t="s">
        <v>311</v>
      </c>
      <c r="E4555" s="137">
        <v>33279</v>
      </c>
      <c r="F4555" s="137" t="s">
        <v>5</v>
      </c>
      <c r="G4555" s="137" t="s">
        <v>28</v>
      </c>
      <c r="H4555" s="137" t="s">
        <v>368</v>
      </c>
      <c r="I4555" s="137">
        <v>513866071</v>
      </c>
      <c r="J4555" s="137" t="s">
        <v>180</v>
      </c>
      <c r="K4555" s="21">
        <v>46172.644305555557</v>
      </c>
      <c r="L4555" s="21">
        <v>46173.768483796295</v>
      </c>
      <c r="M4555" s="137" t="s">
        <v>353</v>
      </c>
      <c r="N4555" s="137" t="s">
        <v>355</v>
      </c>
      <c r="O4555" s="137" t="s">
        <v>35</v>
      </c>
      <c r="P4555" s="137">
        <v>0</v>
      </c>
      <c r="Q4555" s="137" t="s">
        <v>191</v>
      </c>
      <c r="R4555" s="137" t="s">
        <v>342</v>
      </c>
      <c r="S4555" s="137" t="s">
        <v>181</v>
      </c>
    </row>
    <row r="4556" spans="1:19" s="137" customFormat="1">
      <c r="A4556" s="137" t="s">
        <v>186</v>
      </c>
      <c r="B4556" s="137" t="s">
        <v>120</v>
      </c>
      <c r="C4556" s="137" t="s">
        <v>186</v>
      </c>
      <c r="D4556" s="137" t="s">
        <v>311</v>
      </c>
      <c r="E4556" s="137">
        <v>33279</v>
      </c>
      <c r="F4556" s="137" t="s">
        <v>5</v>
      </c>
      <c r="G4556" s="137" t="s">
        <v>28</v>
      </c>
      <c r="H4556" s="137" t="s">
        <v>368</v>
      </c>
      <c r="I4556" s="137">
        <v>513866071</v>
      </c>
      <c r="J4556" s="137" t="s">
        <v>180</v>
      </c>
      <c r="K4556" s="21">
        <v>46172.644305555557</v>
      </c>
      <c r="L4556" s="21">
        <v>46173.768483796295</v>
      </c>
      <c r="M4556" s="137" t="s">
        <v>353</v>
      </c>
      <c r="N4556" s="137" t="s">
        <v>356</v>
      </c>
      <c r="O4556" s="137" t="s">
        <v>39</v>
      </c>
      <c r="P4556" s="137">
        <v>0</v>
      </c>
      <c r="Q4556" s="137" t="s">
        <v>191</v>
      </c>
      <c r="R4556" s="137" t="s">
        <v>342</v>
      </c>
      <c r="S4556" s="137" t="s">
        <v>181</v>
      </c>
    </row>
    <row r="4557" spans="1:19" s="137" customFormat="1">
      <c r="A4557" s="137" t="s">
        <v>186</v>
      </c>
      <c r="B4557" s="137" t="s">
        <v>120</v>
      </c>
      <c r="C4557" s="137" t="s">
        <v>186</v>
      </c>
      <c r="D4557" s="137" t="s">
        <v>311</v>
      </c>
      <c r="E4557" s="137">
        <v>33279</v>
      </c>
      <c r="F4557" s="137" t="s">
        <v>5</v>
      </c>
      <c r="G4557" s="137" t="s">
        <v>28</v>
      </c>
      <c r="H4557" s="137" t="s">
        <v>368</v>
      </c>
      <c r="I4557" s="137">
        <v>513866071</v>
      </c>
      <c r="J4557" s="137" t="s">
        <v>180</v>
      </c>
      <c r="K4557" s="21">
        <v>46172.644305555557</v>
      </c>
      <c r="L4557" s="21">
        <v>46173.768483796295</v>
      </c>
      <c r="M4557" s="137" t="s">
        <v>353</v>
      </c>
      <c r="N4557" s="137" t="s">
        <v>357</v>
      </c>
      <c r="O4557" s="137" t="s">
        <v>39</v>
      </c>
      <c r="P4557" s="137">
        <v>0</v>
      </c>
      <c r="Q4557" s="137" t="s">
        <v>191</v>
      </c>
      <c r="R4557" s="137" t="s">
        <v>342</v>
      </c>
      <c r="S4557" s="137" t="s">
        <v>181</v>
      </c>
    </row>
    <row r="4558" spans="1:19" s="137" customFormat="1">
      <c r="A4558" s="137" t="s">
        <v>186</v>
      </c>
      <c r="B4558" s="137" t="s">
        <v>120</v>
      </c>
      <c r="C4558" s="137" t="s">
        <v>186</v>
      </c>
      <c r="D4558" s="137" t="s">
        <v>311</v>
      </c>
      <c r="E4558" s="137">
        <v>33279</v>
      </c>
      <c r="F4558" s="137" t="s">
        <v>5</v>
      </c>
      <c r="G4558" s="137" t="s">
        <v>28</v>
      </c>
      <c r="H4558" s="137" t="s">
        <v>368</v>
      </c>
      <c r="I4558" s="137">
        <v>513866071</v>
      </c>
      <c r="J4558" s="137" t="s">
        <v>180</v>
      </c>
      <c r="K4558" s="21">
        <v>46172.644305555557</v>
      </c>
      <c r="L4558" s="21">
        <v>46173.768483796295</v>
      </c>
      <c r="M4558" s="137" t="s">
        <v>358</v>
      </c>
      <c r="N4558" s="137" t="s">
        <v>359</v>
      </c>
      <c r="O4558" s="137" t="s">
        <v>39</v>
      </c>
      <c r="P4558" s="137">
        <v>0</v>
      </c>
      <c r="Q4558" s="137" t="s">
        <v>191</v>
      </c>
      <c r="R4558" s="137" t="s">
        <v>342</v>
      </c>
      <c r="S4558" s="137" t="s">
        <v>181</v>
      </c>
    </row>
    <row r="4559" spans="1:19" s="137" customFormat="1">
      <c r="A4559" s="137" t="s">
        <v>186</v>
      </c>
      <c r="B4559" s="137" t="s">
        <v>120</v>
      </c>
      <c r="C4559" s="137" t="s">
        <v>186</v>
      </c>
      <c r="D4559" s="137" t="s">
        <v>311</v>
      </c>
      <c r="E4559" s="137">
        <v>33279</v>
      </c>
      <c r="F4559" s="137" t="s">
        <v>5</v>
      </c>
      <c r="G4559" s="137" t="s">
        <v>28</v>
      </c>
      <c r="H4559" s="137" t="s">
        <v>368</v>
      </c>
      <c r="I4559" s="137">
        <v>513866071</v>
      </c>
      <c r="J4559" s="137" t="s">
        <v>180</v>
      </c>
      <c r="K4559" s="21">
        <v>46172.644305555557</v>
      </c>
      <c r="L4559" s="21">
        <v>46173.768483796295</v>
      </c>
      <c r="M4559" s="137" t="s">
        <v>358</v>
      </c>
      <c r="N4559" s="137" t="s">
        <v>360</v>
      </c>
      <c r="O4559" s="137" t="s">
        <v>35</v>
      </c>
      <c r="P4559" s="137">
        <v>0</v>
      </c>
      <c r="Q4559" s="137" t="s">
        <v>191</v>
      </c>
      <c r="R4559" s="137" t="s">
        <v>342</v>
      </c>
      <c r="S4559" s="137" t="s">
        <v>181</v>
      </c>
    </row>
    <row r="4560" spans="1:19" s="137" customFormat="1">
      <c r="A4560" s="137" t="s">
        <v>186</v>
      </c>
      <c r="B4560" s="137" t="s">
        <v>120</v>
      </c>
      <c r="C4560" s="137" t="s">
        <v>186</v>
      </c>
      <c r="D4560" s="137" t="s">
        <v>311</v>
      </c>
      <c r="E4560" s="137">
        <v>33279</v>
      </c>
      <c r="F4560" s="137" t="s">
        <v>5</v>
      </c>
      <c r="G4560" s="137" t="s">
        <v>28</v>
      </c>
      <c r="H4560" s="137" t="s">
        <v>368</v>
      </c>
      <c r="I4560" s="137">
        <v>513866071</v>
      </c>
      <c r="J4560" s="137" t="s">
        <v>180</v>
      </c>
      <c r="K4560" s="21">
        <v>46172.644305555557</v>
      </c>
      <c r="L4560" s="21">
        <v>46173.768483796295</v>
      </c>
      <c r="M4560" s="137" t="s">
        <v>358</v>
      </c>
      <c r="N4560" s="137" t="s">
        <v>361</v>
      </c>
      <c r="O4560" s="137" t="s">
        <v>41</v>
      </c>
      <c r="P4560" s="137">
        <v>0</v>
      </c>
      <c r="Q4560" s="137" t="s">
        <v>191</v>
      </c>
      <c r="R4560" s="137" t="s">
        <v>342</v>
      </c>
      <c r="S4560" s="137" t="s">
        <v>181</v>
      </c>
    </row>
    <row r="4561" spans="1:19" s="137" customFormat="1">
      <c r="A4561" s="137" t="s">
        <v>186</v>
      </c>
      <c r="B4561" s="137" t="s">
        <v>120</v>
      </c>
      <c r="C4561" s="137" t="s">
        <v>186</v>
      </c>
      <c r="D4561" s="137" t="s">
        <v>311</v>
      </c>
      <c r="E4561" s="137">
        <v>33279</v>
      </c>
      <c r="F4561" s="137" t="s">
        <v>5</v>
      </c>
      <c r="G4561" s="137" t="s">
        <v>28</v>
      </c>
      <c r="H4561" s="137" t="s">
        <v>368</v>
      </c>
      <c r="I4561" s="137">
        <v>513866071</v>
      </c>
      <c r="J4561" s="137" t="s">
        <v>180</v>
      </c>
      <c r="K4561" s="21">
        <v>46172.644305555557</v>
      </c>
      <c r="L4561" s="21">
        <v>46173.768483796295</v>
      </c>
      <c r="M4561" s="137" t="s">
        <v>362</v>
      </c>
      <c r="N4561" s="137" t="s">
        <v>363</v>
      </c>
      <c r="O4561" s="137" t="s">
        <v>37</v>
      </c>
      <c r="P4561" s="137">
        <v>0</v>
      </c>
      <c r="Q4561" s="137" t="s">
        <v>191</v>
      </c>
      <c r="R4561" s="137" t="s">
        <v>342</v>
      </c>
      <c r="S4561" s="137" t="s">
        <v>181</v>
      </c>
    </row>
    <row r="4562" spans="1:19" s="137" customFormat="1">
      <c r="A4562" s="137" t="s">
        <v>186</v>
      </c>
      <c r="B4562" s="137" t="s">
        <v>120</v>
      </c>
      <c r="C4562" s="137" t="s">
        <v>186</v>
      </c>
      <c r="D4562" s="137" t="s">
        <v>311</v>
      </c>
      <c r="E4562" s="137">
        <v>33279</v>
      </c>
      <c r="F4562" s="137" t="s">
        <v>5</v>
      </c>
      <c r="G4562" s="137" t="s">
        <v>28</v>
      </c>
      <c r="H4562" s="137" t="s">
        <v>368</v>
      </c>
      <c r="I4562" s="137">
        <v>513866071</v>
      </c>
      <c r="J4562" s="137" t="s">
        <v>180</v>
      </c>
      <c r="K4562" s="21">
        <v>46172.644305555557</v>
      </c>
      <c r="L4562" s="21">
        <v>46173.768483796295</v>
      </c>
      <c r="M4562" s="137" t="s">
        <v>364</v>
      </c>
      <c r="N4562" s="137" t="s">
        <v>365</v>
      </c>
      <c r="O4562" s="137" t="s">
        <v>35</v>
      </c>
      <c r="P4562" s="137">
        <v>0</v>
      </c>
      <c r="Q4562" s="137" t="s">
        <v>191</v>
      </c>
      <c r="R4562" s="137" t="s">
        <v>342</v>
      </c>
      <c r="S4562" s="137" t="s">
        <v>181</v>
      </c>
    </row>
    <row r="4563" spans="1:19" s="137" customFormat="1">
      <c r="A4563" s="137" t="s">
        <v>186</v>
      </c>
      <c r="B4563" s="137" t="s">
        <v>120</v>
      </c>
      <c r="C4563" s="137" t="s">
        <v>186</v>
      </c>
      <c r="D4563" s="137" t="s">
        <v>311</v>
      </c>
      <c r="E4563" s="137">
        <v>33279</v>
      </c>
      <c r="F4563" s="137" t="s">
        <v>5</v>
      </c>
      <c r="G4563" s="137" t="s">
        <v>28</v>
      </c>
      <c r="H4563" s="137" t="s">
        <v>368</v>
      </c>
      <c r="I4563" s="137">
        <v>513866071</v>
      </c>
      <c r="J4563" s="137" t="s">
        <v>180</v>
      </c>
      <c r="K4563" s="21">
        <v>46172.644305555557</v>
      </c>
      <c r="L4563" s="21">
        <v>46173.768483796295</v>
      </c>
      <c r="M4563" s="137" t="s">
        <v>364</v>
      </c>
      <c r="N4563" s="137" t="s">
        <v>366</v>
      </c>
      <c r="O4563" s="137" t="s">
        <v>35</v>
      </c>
      <c r="P4563" s="137">
        <v>0</v>
      </c>
      <c r="Q4563" s="137" t="s">
        <v>191</v>
      </c>
      <c r="R4563" s="137" t="s">
        <v>342</v>
      </c>
      <c r="S4563" s="137" t="s">
        <v>181</v>
      </c>
    </row>
    <row r="4564" spans="1:19" s="137" customFormat="1">
      <c r="A4564" s="137" t="s">
        <v>186</v>
      </c>
      <c r="B4564" s="137" t="s">
        <v>120</v>
      </c>
      <c r="C4564" s="137" t="s">
        <v>186</v>
      </c>
      <c r="D4564" s="137" t="s">
        <v>311</v>
      </c>
      <c r="E4564" s="137">
        <v>33279</v>
      </c>
      <c r="F4564" s="137" t="s">
        <v>5</v>
      </c>
      <c r="G4564" s="137" t="s">
        <v>28</v>
      </c>
      <c r="H4564" s="137" t="s">
        <v>368</v>
      </c>
      <c r="I4564" s="137">
        <v>513866071</v>
      </c>
      <c r="J4564" s="137" t="s">
        <v>180</v>
      </c>
      <c r="K4564" s="21">
        <v>46172.644305555557</v>
      </c>
      <c r="L4564" s="21">
        <v>46173.768483796295</v>
      </c>
      <c r="M4564" s="137" t="s">
        <v>364</v>
      </c>
      <c r="N4564" s="137" t="s">
        <v>367</v>
      </c>
      <c r="O4564" s="137" t="s">
        <v>41</v>
      </c>
      <c r="P4564" s="137">
        <v>0</v>
      </c>
      <c r="Q4564" s="137" t="s">
        <v>191</v>
      </c>
      <c r="R4564" s="137" t="s">
        <v>342</v>
      </c>
      <c r="S4564" s="137" t="s">
        <v>181</v>
      </c>
    </row>
    <row r="4565" spans="1:19" s="137" customFormat="1">
      <c r="A4565" s="137" t="s">
        <v>186</v>
      </c>
      <c r="B4565" s="137" t="s">
        <v>120</v>
      </c>
      <c r="C4565" s="137" t="s">
        <v>186</v>
      </c>
      <c r="D4565" s="137" t="s">
        <v>311</v>
      </c>
      <c r="E4565" s="137">
        <v>33279</v>
      </c>
      <c r="F4565" s="137" t="s">
        <v>5</v>
      </c>
      <c r="G4565" s="137" t="s">
        <v>28</v>
      </c>
      <c r="H4565" s="137" t="s">
        <v>368</v>
      </c>
      <c r="I4565" s="137">
        <v>513857382</v>
      </c>
      <c r="J4565" s="137" t="s">
        <v>180</v>
      </c>
      <c r="K4565" s="21">
        <v>46172.44804398148</v>
      </c>
      <c r="L4565" s="21">
        <v>46173.77034722222</v>
      </c>
      <c r="M4565" s="137" t="s">
        <v>287</v>
      </c>
      <c r="N4565" s="137" t="s">
        <v>287</v>
      </c>
      <c r="O4565" s="137" t="s">
        <v>35</v>
      </c>
      <c r="P4565" s="137">
        <v>0</v>
      </c>
      <c r="Q4565" s="137" t="s">
        <v>191</v>
      </c>
      <c r="R4565" s="137" t="s">
        <v>342</v>
      </c>
      <c r="S4565" s="137" t="s">
        <v>181</v>
      </c>
    </row>
    <row r="4566" spans="1:19" s="137" customFormat="1">
      <c r="A4566" s="137" t="s">
        <v>186</v>
      </c>
      <c r="B4566" s="137" t="s">
        <v>120</v>
      </c>
      <c r="C4566" s="137" t="s">
        <v>186</v>
      </c>
      <c r="D4566" s="137" t="s">
        <v>311</v>
      </c>
      <c r="E4566" s="137">
        <v>33279</v>
      </c>
      <c r="F4566" s="137" t="s">
        <v>5</v>
      </c>
      <c r="G4566" s="137" t="s">
        <v>28</v>
      </c>
      <c r="H4566" s="137" t="s">
        <v>368</v>
      </c>
      <c r="I4566" s="137">
        <v>513857382</v>
      </c>
      <c r="J4566" s="137" t="s">
        <v>180</v>
      </c>
      <c r="K4566" s="21">
        <v>46172.44804398148</v>
      </c>
      <c r="L4566" s="21">
        <v>46173.77034722222</v>
      </c>
      <c r="M4566" s="137" t="s">
        <v>343</v>
      </c>
      <c r="N4566" s="137" t="s">
        <v>288</v>
      </c>
      <c r="O4566" s="137" t="s">
        <v>39</v>
      </c>
      <c r="P4566" s="137">
        <v>0</v>
      </c>
      <c r="Q4566" s="137" t="s">
        <v>191</v>
      </c>
      <c r="R4566" s="137" t="s">
        <v>342</v>
      </c>
      <c r="S4566" s="137" t="s">
        <v>181</v>
      </c>
    </row>
    <row r="4567" spans="1:19" s="137" customFormat="1">
      <c r="A4567" s="137" t="s">
        <v>186</v>
      </c>
      <c r="B4567" s="137" t="s">
        <v>120</v>
      </c>
      <c r="C4567" s="137" t="s">
        <v>186</v>
      </c>
      <c r="D4567" s="137" t="s">
        <v>311</v>
      </c>
      <c r="E4567" s="137">
        <v>33279</v>
      </c>
      <c r="F4567" s="137" t="s">
        <v>5</v>
      </c>
      <c r="G4567" s="137" t="s">
        <v>28</v>
      </c>
      <c r="H4567" s="137" t="s">
        <v>368</v>
      </c>
      <c r="I4567" s="137">
        <v>513857382</v>
      </c>
      <c r="J4567" s="137" t="s">
        <v>180</v>
      </c>
      <c r="K4567" s="21">
        <v>46172.44804398148</v>
      </c>
      <c r="L4567" s="21">
        <v>46173.77034722222</v>
      </c>
      <c r="M4567" s="137" t="s">
        <v>343</v>
      </c>
      <c r="N4567" s="137" t="s">
        <v>193</v>
      </c>
      <c r="O4567" s="137" t="s">
        <v>35</v>
      </c>
      <c r="P4567" s="137">
        <v>0</v>
      </c>
      <c r="Q4567" s="137" t="s">
        <v>191</v>
      </c>
      <c r="R4567" s="137" t="s">
        <v>342</v>
      </c>
      <c r="S4567" s="137" t="s">
        <v>181</v>
      </c>
    </row>
    <row r="4568" spans="1:19" s="137" customFormat="1">
      <c r="A4568" s="137" t="s">
        <v>186</v>
      </c>
      <c r="B4568" s="137" t="s">
        <v>120</v>
      </c>
      <c r="C4568" s="137" t="s">
        <v>186</v>
      </c>
      <c r="D4568" s="137" t="s">
        <v>311</v>
      </c>
      <c r="E4568" s="137">
        <v>33279</v>
      </c>
      <c r="F4568" s="137" t="s">
        <v>5</v>
      </c>
      <c r="G4568" s="137" t="s">
        <v>28</v>
      </c>
      <c r="H4568" s="137" t="s">
        <v>368</v>
      </c>
      <c r="I4568" s="137">
        <v>513857382</v>
      </c>
      <c r="J4568" s="137" t="s">
        <v>180</v>
      </c>
      <c r="K4568" s="21">
        <v>46172.44804398148</v>
      </c>
      <c r="L4568" s="21">
        <v>46173.77034722222</v>
      </c>
      <c r="M4568" s="137" t="s">
        <v>344</v>
      </c>
      <c r="N4568" s="137" t="s">
        <v>345</v>
      </c>
      <c r="O4568" s="137" t="s">
        <v>39</v>
      </c>
      <c r="P4568" s="137">
        <v>0</v>
      </c>
      <c r="Q4568" s="137" t="s">
        <v>191</v>
      </c>
      <c r="R4568" s="137" t="s">
        <v>342</v>
      </c>
      <c r="S4568" s="137" t="s">
        <v>181</v>
      </c>
    </row>
    <row r="4569" spans="1:19" s="137" customFormat="1">
      <c r="A4569" s="137" t="s">
        <v>186</v>
      </c>
      <c r="B4569" s="137" t="s">
        <v>120</v>
      </c>
      <c r="C4569" s="137" t="s">
        <v>186</v>
      </c>
      <c r="D4569" s="137" t="s">
        <v>311</v>
      </c>
      <c r="E4569" s="137">
        <v>33279</v>
      </c>
      <c r="F4569" s="137" t="s">
        <v>5</v>
      </c>
      <c r="G4569" s="137" t="s">
        <v>28</v>
      </c>
      <c r="H4569" s="137" t="s">
        <v>368</v>
      </c>
      <c r="I4569" s="137">
        <v>513857382</v>
      </c>
      <c r="J4569" s="137" t="s">
        <v>180</v>
      </c>
      <c r="K4569" s="21">
        <v>46172.44804398148</v>
      </c>
      <c r="L4569" s="21">
        <v>46173.77034722222</v>
      </c>
      <c r="M4569" s="137" t="s">
        <v>344</v>
      </c>
      <c r="N4569" s="137" t="s">
        <v>346</v>
      </c>
      <c r="O4569" s="137" t="s">
        <v>39</v>
      </c>
      <c r="P4569" s="137">
        <v>0</v>
      </c>
      <c r="Q4569" s="137" t="s">
        <v>191</v>
      </c>
      <c r="R4569" s="137" t="s">
        <v>342</v>
      </c>
      <c r="S4569" s="137" t="s">
        <v>181</v>
      </c>
    </row>
    <row r="4570" spans="1:19" s="137" customFormat="1">
      <c r="A4570" s="137" t="s">
        <v>186</v>
      </c>
      <c r="B4570" s="137" t="s">
        <v>120</v>
      </c>
      <c r="C4570" s="137" t="s">
        <v>186</v>
      </c>
      <c r="D4570" s="137" t="s">
        <v>311</v>
      </c>
      <c r="E4570" s="137">
        <v>33279</v>
      </c>
      <c r="F4570" s="137" t="s">
        <v>5</v>
      </c>
      <c r="G4570" s="137" t="s">
        <v>28</v>
      </c>
      <c r="H4570" s="137" t="s">
        <v>368</v>
      </c>
      <c r="I4570" s="137">
        <v>513857382</v>
      </c>
      <c r="J4570" s="137" t="s">
        <v>180</v>
      </c>
      <c r="K4570" s="21">
        <v>46172.44804398148</v>
      </c>
      <c r="L4570" s="21">
        <v>46173.77034722222</v>
      </c>
      <c r="M4570" s="137" t="s">
        <v>347</v>
      </c>
      <c r="N4570" s="137" t="s">
        <v>348</v>
      </c>
      <c r="O4570" s="137" t="s">
        <v>41</v>
      </c>
      <c r="P4570" s="137">
        <v>0</v>
      </c>
      <c r="Q4570" s="137" t="s">
        <v>191</v>
      </c>
      <c r="R4570" s="137" t="s">
        <v>342</v>
      </c>
      <c r="S4570" s="137" t="s">
        <v>181</v>
      </c>
    </row>
    <row r="4571" spans="1:19" s="137" customFormat="1">
      <c r="A4571" s="137" t="s">
        <v>186</v>
      </c>
      <c r="B4571" s="137" t="s">
        <v>120</v>
      </c>
      <c r="C4571" s="137" t="s">
        <v>186</v>
      </c>
      <c r="D4571" s="137" t="s">
        <v>311</v>
      </c>
      <c r="E4571" s="137">
        <v>33279</v>
      </c>
      <c r="F4571" s="137" t="s">
        <v>5</v>
      </c>
      <c r="G4571" s="137" t="s">
        <v>28</v>
      </c>
      <c r="H4571" s="137" t="s">
        <v>368</v>
      </c>
      <c r="I4571" s="137">
        <v>513857382</v>
      </c>
      <c r="J4571" s="137" t="s">
        <v>180</v>
      </c>
      <c r="K4571" s="21">
        <v>46172.44804398148</v>
      </c>
      <c r="L4571" s="21">
        <v>46173.77034722222</v>
      </c>
      <c r="M4571" s="137" t="s">
        <v>347</v>
      </c>
      <c r="N4571" s="137" t="s">
        <v>349</v>
      </c>
      <c r="O4571" s="137" t="s">
        <v>39</v>
      </c>
      <c r="P4571" s="137">
        <v>0</v>
      </c>
      <c r="Q4571" s="137" t="s">
        <v>191</v>
      </c>
      <c r="R4571" s="137" t="s">
        <v>342</v>
      </c>
      <c r="S4571" s="137" t="s">
        <v>181</v>
      </c>
    </row>
    <row r="4572" spans="1:19" s="137" customFormat="1">
      <c r="A4572" s="137" t="s">
        <v>186</v>
      </c>
      <c r="B4572" s="137" t="s">
        <v>120</v>
      </c>
      <c r="C4572" s="137" t="s">
        <v>186</v>
      </c>
      <c r="D4572" s="137" t="s">
        <v>311</v>
      </c>
      <c r="E4572" s="137">
        <v>33279</v>
      </c>
      <c r="F4572" s="137" t="s">
        <v>5</v>
      </c>
      <c r="G4572" s="137" t="s">
        <v>28</v>
      </c>
      <c r="H4572" s="137" t="s">
        <v>368</v>
      </c>
      <c r="I4572" s="137">
        <v>513857382</v>
      </c>
      <c r="J4572" s="137" t="s">
        <v>180</v>
      </c>
      <c r="K4572" s="21">
        <v>46172.44804398148</v>
      </c>
      <c r="L4572" s="21">
        <v>46173.77034722222</v>
      </c>
      <c r="M4572" s="137" t="s">
        <v>347</v>
      </c>
      <c r="N4572" s="137" t="s">
        <v>329</v>
      </c>
      <c r="O4572" s="137" t="s">
        <v>35</v>
      </c>
      <c r="P4572" s="137">
        <v>0</v>
      </c>
      <c r="Q4572" s="137" t="s">
        <v>191</v>
      </c>
      <c r="R4572" s="137" t="s">
        <v>342</v>
      </c>
      <c r="S4572" s="137" t="s">
        <v>181</v>
      </c>
    </row>
    <row r="4573" spans="1:19" s="137" customFormat="1">
      <c r="A4573" s="137" t="s">
        <v>186</v>
      </c>
      <c r="B4573" s="137" t="s">
        <v>120</v>
      </c>
      <c r="C4573" s="137" t="s">
        <v>186</v>
      </c>
      <c r="D4573" s="137" t="s">
        <v>311</v>
      </c>
      <c r="E4573" s="137">
        <v>33279</v>
      </c>
      <c r="F4573" s="137" t="s">
        <v>5</v>
      </c>
      <c r="G4573" s="137" t="s">
        <v>28</v>
      </c>
      <c r="H4573" s="137" t="s">
        <v>368</v>
      </c>
      <c r="I4573" s="137">
        <v>513857382</v>
      </c>
      <c r="J4573" s="137" t="s">
        <v>180</v>
      </c>
      <c r="K4573" s="21">
        <v>46172.44804398148</v>
      </c>
      <c r="L4573" s="21">
        <v>46173.77034722222</v>
      </c>
      <c r="M4573" s="137" t="s">
        <v>347</v>
      </c>
      <c r="N4573" s="137" t="s">
        <v>194</v>
      </c>
      <c r="O4573" s="137" t="s">
        <v>41</v>
      </c>
      <c r="P4573" s="137">
        <v>0</v>
      </c>
      <c r="Q4573" s="137" t="s">
        <v>191</v>
      </c>
      <c r="R4573" s="137" t="s">
        <v>342</v>
      </c>
      <c r="S4573" s="137" t="s">
        <v>181</v>
      </c>
    </row>
    <row r="4574" spans="1:19" s="137" customFormat="1">
      <c r="A4574" s="137" t="s">
        <v>186</v>
      </c>
      <c r="B4574" s="137" t="s">
        <v>120</v>
      </c>
      <c r="C4574" s="137" t="s">
        <v>186</v>
      </c>
      <c r="D4574" s="137" t="s">
        <v>311</v>
      </c>
      <c r="E4574" s="137">
        <v>33279</v>
      </c>
      <c r="F4574" s="137" t="s">
        <v>5</v>
      </c>
      <c r="G4574" s="137" t="s">
        <v>28</v>
      </c>
      <c r="H4574" s="137" t="s">
        <v>368</v>
      </c>
      <c r="I4574" s="137">
        <v>513857382</v>
      </c>
      <c r="J4574" s="137" t="s">
        <v>180</v>
      </c>
      <c r="K4574" s="21">
        <v>46172.44804398148</v>
      </c>
      <c r="L4574" s="21">
        <v>46173.77034722222</v>
      </c>
      <c r="M4574" s="137" t="s">
        <v>347</v>
      </c>
      <c r="N4574" s="137" t="s">
        <v>350</v>
      </c>
      <c r="O4574" s="137" t="s">
        <v>39</v>
      </c>
      <c r="P4574" s="137">
        <v>0</v>
      </c>
      <c r="Q4574" s="137" t="s">
        <v>191</v>
      </c>
      <c r="R4574" s="137" t="s">
        <v>342</v>
      </c>
      <c r="S4574" s="137" t="s">
        <v>181</v>
      </c>
    </row>
    <row r="4575" spans="1:19" s="137" customFormat="1">
      <c r="A4575" s="137" t="s">
        <v>186</v>
      </c>
      <c r="B4575" s="137" t="s">
        <v>120</v>
      </c>
      <c r="C4575" s="137" t="s">
        <v>186</v>
      </c>
      <c r="D4575" s="137" t="s">
        <v>311</v>
      </c>
      <c r="E4575" s="137">
        <v>33279</v>
      </c>
      <c r="F4575" s="137" t="s">
        <v>5</v>
      </c>
      <c r="G4575" s="137" t="s">
        <v>28</v>
      </c>
      <c r="H4575" s="137" t="s">
        <v>368</v>
      </c>
      <c r="I4575" s="137">
        <v>513857382</v>
      </c>
      <c r="J4575" s="137" t="s">
        <v>180</v>
      </c>
      <c r="K4575" s="21">
        <v>46172.44804398148</v>
      </c>
      <c r="L4575" s="21">
        <v>46173.77034722222</v>
      </c>
      <c r="M4575" s="137" t="s">
        <v>347</v>
      </c>
      <c r="N4575" s="137" t="s">
        <v>195</v>
      </c>
      <c r="O4575" s="137" t="s">
        <v>41</v>
      </c>
      <c r="P4575" s="137">
        <v>0</v>
      </c>
      <c r="Q4575" s="137" t="s">
        <v>191</v>
      </c>
      <c r="R4575" s="137" t="s">
        <v>342</v>
      </c>
      <c r="S4575" s="137" t="s">
        <v>181</v>
      </c>
    </row>
    <row r="4576" spans="1:19" s="137" customFormat="1">
      <c r="A4576" s="137" t="s">
        <v>186</v>
      </c>
      <c r="B4576" s="137" t="s">
        <v>120</v>
      </c>
      <c r="C4576" s="137" t="s">
        <v>186</v>
      </c>
      <c r="D4576" s="137" t="s">
        <v>311</v>
      </c>
      <c r="E4576" s="137">
        <v>33279</v>
      </c>
      <c r="F4576" s="137" t="s">
        <v>5</v>
      </c>
      <c r="G4576" s="137" t="s">
        <v>28</v>
      </c>
      <c r="H4576" s="137" t="s">
        <v>368</v>
      </c>
      <c r="I4576" s="137">
        <v>513857382</v>
      </c>
      <c r="J4576" s="137" t="s">
        <v>180</v>
      </c>
      <c r="K4576" s="21">
        <v>46172.44804398148</v>
      </c>
      <c r="L4576" s="21">
        <v>46173.77034722222</v>
      </c>
      <c r="M4576" s="137" t="s">
        <v>347</v>
      </c>
      <c r="N4576" s="137" t="s">
        <v>351</v>
      </c>
      <c r="O4576" s="137" t="s">
        <v>35</v>
      </c>
      <c r="P4576" s="137">
        <v>0</v>
      </c>
      <c r="Q4576" s="137" t="s">
        <v>191</v>
      </c>
      <c r="R4576" s="137" t="s">
        <v>342</v>
      </c>
      <c r="S4576" s="137" t="s">
        <v>181</v>
      </c>
    </row>
    <row r="4577" spans="1:19" s="137" customFormat="1">
      <c r="A4577" s="137" t="s">
        <v>186</v>
      </c>
      <c r="B4577" s="137" t="s">
        <v>120</v>
      </c>
      <c r="C4577" s="137" t="s">
        <v>186</v>
      </c>
      <c r="D4577" s="137" t="s">
        <v>311</v>
      </c>
      <c r="E4577" s="137">
        <v>33279</v>
      </c>
      <c r="F4577" s="137" t="s">
        <v>5</v>
      </c>
      <c r="G4577" s="137" t="s">
        <v>28</v>
      </c>
      <c r="H4577" s="137" t="s">
        <v>368</v>
      </c>
      <c r="I4577" s="137">
        <v>513857382</v>
      </c>
      <c r="J4577" s="137" t="s">
        <v>180</v>
      </c>
      <c r="K4577" s="21">
        <v>46172.44804398148</v>
      </c>
      <c r="L4577" s="21">
        <v>46173.77034722222</v>
      </c>
      <c r="M4577" s="137" t="s">
        <v>347</v>
      </c>
      <c r="N4577" s="137" t="s">
        <v>196</v>
      </c>
      <c r="O4577" s="137" t="s">
        <v>41</v>
      </c>
      <c r="P4577" s="137">
        <v>0</v>
      </c>
      <c r="Q4577" s="137" t="s">
        <v>191</v>
      </c>
      <c r="R4577" s="137" t="s">
        <v>342</v>
      </c>
      <c r="S4577" s="137" t="s">
        <v>181</v>
      </c>
    </row>
    <row r="4578" spans="1:19" s="137" customFormat="1">
      <c r="A4578" s="137" t="s">
        <v>186</v>
      </c>
      <c r="B4578" s="137" t="s">
        <v>120</v>
      </c>
      <c r="C4578" s="137" t="s">
        <v>186</v>
      </c>
      <c r="D4578" s="137" t="s">
        <v>311</v>
      </c>
      <c r="E4578" s="137">
        <v>33279</v>
      </c>
      <c r="F4578" s="137" t="s">
        <v>5</v>
      </c>
      <c r="G4578" s="137" t="s">
        <v>28</v>
      </c>
      <c r="H4578" s="137" t="s">
        <v>368</v>
      </c>
      <c r="I4578" s="137">
        <v>513857382</v>
      </c>
      <c r="J4578" s="137" t="s">
        <v>180</v>
      </c>
      <c r="K4578" s="21">
        <v>46172.44804398148</v>
      </c>
      <c r="L4578" s="21">
        <v>46173.77034722222</v>
      </c>
      <c r="M4578" s="137" t="s">
        <v>352</v>
      </c>
      <c r="N4578" s="137" t="s">
        <v>352</v>
      </c>
      <c r="O4578" s="137" t="s">
        <v>35</v>
      </c>
      <c r="P4578" s="137">
        <v>0</v>
      </c>
      <c r="Q4578" s="137" t="s">
        <v>191</v>
      </c>
      <c r="R4578" s="137" t="s">
        <v>342</v>
      </c>
      <c r="S4578" s="137" t="s">
        <v>181</v>
      </c>
    </row>
    <row r="4579" spans="1:19" s="137" customFormat="1">
      <c r="A4579" s="137" t="s">
        <v>186</v>
      </c>
      <c r="B4579" s="137" t="s">
        <v>120</v>
      </c>
      <c r="C4579" s="137" t="s">
        <v>186</v>
      </c>
      <c r="D4579" s="137" t="s">
        <v>311</v>
      </c>
      <c r="E4579" s="137">
        <v>33279</v>
      </c>
      <c r="F4579" s="137" t="s">
        <v>5</v>
      </c>
      <c r="G4579" s="137" t="s">
        <v>28</v>
      </c>
      <c r="H4579" s="137" t="s">
        <v>368</v>
      </c>
      <c r="I4579" s="137">
        <v>513857382</v>
      </c>
      <c r="J4579" s="137" t="s">
        <v>180</v>
      </c>
      <c r="K4579" s="21">
        <v>46172.44804398148</v>
      </c>
      <c r="L4579" s="21">
        <v>46173.77034722222</v>
      </c>
      <c r="M4579" s="137" t="s">
        <v>353</v>
      </c>
      <c r="N4579" s="137" t="s">
        <v>197</v>
      </c>
      <c r="O4579" s="137" t="s">
        <v>41</v>
      </c>
      <c r="P4579" s="137">
        <v>0</v>
      </c>
      <c r="Q4579" s="137" t="s">
        <v>191</v>
      </c>
      <c r="R4579" s="137" t="s">
        <v>342</v>
      </c>
      <c r="S4579" s="137" t="s">
        <v>181</v>
      </c>
    </row>
    <row r="4580" spans="1:19" s="137" customFormat="1">
      <c r="A4580" s="137" t="s">
        <v>186</v>
      </c>
      <c r="B4580" s="137" t="s">
        <v>120</v>
      </c>
      <c r="C4580" s="137" t="s">
        <v>186</v>
      </c>
      <c r="D4580" s="137" t="s">
        <v>311</v>
      </c>
      <c r="E4580" s="137">
        <v>33279</v>
      </c>
      <c r="F4580" s="137" t="s">
        <v>5</v>
      </c>
      <c r="G4580" s="137" t="s">
        <v>28</v>
      </c>
      <c r="H4580" s="137" t="s">
        <v>368</v>
      </c>
      <c r="I4580" s="137">
        <v>513857382</v>
      </c>
      <c r="J4580" s="137" t="s">
        <v>180</v>
      </c>
      <c r="K4580" s="21">
        <v>46172.44804398148</v>
      </c>
      <c r="L4580" s="21">
        <v>46173.77034722222</v>
      </c>
      <c r="M4580" s="137" t="s">
        <v>353</v>
      </c>
      <c r="N4580" s="137" t="s">
        <v>330</v>
      </c>
      <c r="O4580" s="137" t="s">
        <v>41</v>
      </c>
      <c r="P4580" s="137">
        <v>0</v>
      </c>
      <c r="Q4580" s="137" t="s">
        <v>191</v>
      </c>
      <c r="R4580" s="137" t="s">
        <v>342</v>
      </c>
      <c r="S4580" s="137" t="s">
        <v>181</v>
      </c>
    </row>
    <row r="4581" spans="1:19" s="137" customFormat="1">
      <c r="A4581" s="137" t="s">
        <v>186</v>
      </c>
      <c r="B4581" s="137" t="s">
        <v>120</v>
      </c>
      <c r="C4581" s="137" t="s">
        <v>186</v>
      </c>
      <c r="D4581" s="137" t="s">
        <v>311</v>
      </c>
      <c r="E4581" s="137">
        <v>33279</v>
      </c>
      <c r="F4581" s="137" t="s">
        <v>5</v>
      </c>
      <c r="G4581" s="137" t="s">
        <v>28</v>
      </c>
      <c r="H4581" s="137" t="s">
        <v>368</v>
      </c>
      <c r="I4581" s="137">
        <v>513857382</v>
      </c>
      <c r="J4581" s="137" t="s">
        <v>180</v>
      </c>
      <c r="K4581" s="21">
        <v>46172.44804398148</v>
      </c>
      <c r="L4581" s="21">
        <v>46173.77034722222</v>
      </c>
      <c r="M4581" s="137" t="s">
        <v>353</v>
      </c>
      <c r="N4581" s="137" t="s">
        <v>354</v>
      </c>
      <c r="O4581" s="137" t="s">
        <v>39</v>
      </c>
      <c r="P4581" s="137">
        <v>0</v>
      </c>
      <c r="Q4581" s="137" t="s">
        <v>191</v>
      </c>
      <c r="R4581" s="137" t="s">
        <v>342</v>
      </c>
      <c r="S4581" s="137" t="s">
        <v>181</v>
      </c>
    </row>
    <row r="4582" spans="1:19" s="137" customFormat="1">
      <c r="A4582" s="137" t="s">
        <v>186</v>
      </c>
      <c r="B4582" s="137" t="s">
        <v>120</v>
      </c>
      <c r="C4582" s="137" t="s">
        <v>186</v>
      </c>
      <c r="D4582" s="137" t="s">
        <v>311</v>
      </c>
      <c r="E4582" s="137">
        <v>33279</v>
      </c>
      <c r="F4582" s="137" t="s">
        <v>5</v>
      </c>
      <c r="G4582" s="137" t="s">
        <v>28</v>
      </c>
      <c r="H4582" s="137" t="s">
        <v>368</v>
      </c>
      <c r="I4582" s="137">
        <v>513857382</v>
      </c>
      <c r="J4582" s="137" t="s">
        <v>180</v>
      </c>
      <c r="K4582" s="21">
        <v>46172.44804398148</v>
      </c>
      <c r="L4582" s="21">
        <v>46173.77034722222</v>
      </c>
      <c r="M4582" s="137" t="s">
        <v>353</v>
      </c>
      <c r="N4582" s="137" t="s">
        <v>355</v>
      </c>
      <c r="O4582" s="137" t="s">
        <v>35</v>
      </c>
      <c r="P4582" s="137">
        <v>0</v>
      </c>
      <c r="Q4582" s="137" t="s">
        <v>191</v>
      </c>
      <c r="R4582" s="137" t="s">
        <v>342</v>
      </c>
      <c r="S4582" s="137" t="s">
        <v>181</v>
      </c>
    </row>
    <row r="4583" spans="1:19" s="137" customFormat="1">
      <c r="A4583" s="137" t="s">
        <v>186</v>
      </c>
      <c r="B4583" s="137" t="s">
        <v>120</v>
      </c>
      <c r="C4583" s="137" t="s">
        <v>186</v>
      </c>
      <c r="D4583" s="137" t="s">
        <v>311</v>
      </c>
      <c r="E4583" s="137">
        <v>33279</v>
      </c>
      <c r="F4583" s="137" t="s">
        <v>5</v>
      </c>
      <c r="G4583" s="137" t="s">
        <v>28</v>
      </c>
      <c r="H4583" s="137" t="s">
        <v>368</v>
      </c>
      <c r="I4583" s="137">
        <v>513857382</v>
      </c>
      <c r="J4583" s="137" t="s">
        <v>180</v>
      </c>
      <c r="K4583" s="21">
        <v>46172.44804398148</v>
      </c>
      <c r="L4583" s="21">
        <v>46173.77034722222</v>
      </c>
      <c r="M4583" s="137" t="s">
        <v>353</v>
      </c>
      <c r="N4583" s="137" t="s">
        <v>356</v>
      </c>
      <c r="O4583" s="137" t="s">
        <v>39</v>
      </c>
      <c r="P4583" s="137">
        <v>0</v>
      </c>
      <c r="Q4583" s="137" t="s">
        <v>191</v>
      </c>
      <c r="R4583" s="137" t="s">
        <v>342</v>
      </c>
      <c r="S4583" s="137" t="s">
        <v>181</v>
      </c>
    </row>
    <row r="4584" spans="1:19" s="137" customFormat="1">
      <c r="A4584" s="137" t="s">
        <v>186</v>
      </c>
      <c r="B4584" s="137" t="s">
        <v>120</v>
      </c>
      <c r="C4584" s="137" t="s">
        <v>186</v>
      </c>
      <c r="D4584" s="137" t="s">
        <v>311</v>
      </c>
      <c r="E4584" s="137">
        <v>33279</v>
      </c>
      <c r="F4584" s="137" t="s">
        <v>5</v>
      </c>
      <c r="G4584" s="137" t="s">
        <v>28</v>
      </c>
      <c r="H4584" s="137" t="s">
        <v>368</v>
      </c>
      <c r="I4584" s="137">
        <v>513857382</v>
      </c>
      <c r="J4584" s="137" t="s">
        <v>180</v>
      </c>
      <c r="K4584" s="21">
        <v>46172.44804398148</v>
      </c>
      <c r="L4584" s="21">
        <v>46173.77034722222</v>
      </c>
      <c r="M4584" s="137" t="s">
        <v>353</v>
      </c>
      <c r="N4584" s="137" t="s">
        <v>357</v>
      </c>
      <c r="O4584" s="137" t="s">
        <v>39</v>
      </c>
      <c r="P4584" s="137">
        <v>0</v>
      </c>
      <c r="Q4584" s="137" t="s">
        <v>191</v>
      </c>
      <c r="R4584" s="137" t="s">
        <v>342</v>
      </c>
      <c r="S4584" s="137" t="s">
        <v>181</v>
      </c>
    </row>
    <row r="4585" spans="1:19" s="137" customFormat="1">
      <c r="A4585" s="137" t="s">
        <v>186</v>
      </c>
      <c r="B4585" s="137" t="s">
        <v>120</v>
      </c>
      <c r="C4585" s="137" t="s">
        <v>186</v>
      </c>
      <c r="D4585" s="137" t="s">
        <v>311</v>
      </c>
      <c r="E4585" s="137">
        <v>33279</v>
      </c>
      <c r="F4585" s="137" t="s">
        <v>5</v>
      </c>
      <c r="G4585" s="137" t="s">
        <v>28</v>
      </c>
      <c r="H4585" s="137" t="s">
        <v>368</v>
      </c>
      <c r="I4585" s="137">
        <v>513857382</v>
      </c>
      <c r="J4585" s="137" t="s">
        <v>180</v>
      </c>
      <c r="K4585" s="21">
        <v>46172.44804398148</v>
      </c>
      <c r="L4585" s="21">
        <v>46173.77034722222</v>
      </c>
      <c r="M4585" s="137" t="s">
        <v>358</v>
      </c>
      <c r="N4585" s="137" t="s">
        <v>359</v>
      </c>
      <c r="O4585" s="137" t="s">
        <v>39</v>
      </c>
      <c r="P4585" s="137">
        <v>0</v>
      </c>
      <c r="Q4585" s="137" t="s">
        <v>191</v>
      </c>
      <c r="R4585" s="137" t="s">
        <v>342</v>
      </c>
      <c r="S4585" s="137" t="s">
        <v>181</v>
      </c>
    </row>
    <row r="4586" spans="1:19" s="137" customFormat="1">
      <c r="A4586" s="137" t="s">
        <v>186</v>
      </c>
      <c r="B4586" s="137" t="s">
        <v>120</v>
      </c>
      <c r="C4586" s="137" t="s">
        <v>186</v>
      </c>
      <c r="D4586" s="137" t="s">
        <v>311</v>
      </c>
      <c r="E4586" s="137">
        <v>33279</v>
      </c>
      <c r="F4586" s="137" t="s">
        <v>5</v>
      </c>
      <c r="G4586" s="137" t="s">
        <v>28</v>
      </c>
      <c r="H4586" s="137" t="s">
        <v>368</v>
      </c>
      <c r="I4586" s="137">
        <v>513857382</v>
      </c>
      <c r="J4586" s="137" t="s">
        <v>180</v>
      </c>
      <c r="K4586" s="21">
        <v>46172.44804398148</v>
      </c>
      <c r="L4586" s="21">
        <v>46173.77034722222</v>
      </c>
      <c r="M4586" s="137" t="s">
        <v>358</v>
      </c>
      <c r="N4586" s="137" t="s">
        <v>360</v>
      </c>
      <c r="O4586" s="137" t="s">
        <v>35</v>
      </c>
      <c r="P4586" s="137">
        <v>0</v>
      </c>
      <c r="Q4586" s="137" t="s">
        <v>191</v>
      </c>
      <c r="R4586" s="137" t="s">
        <v>342</v>
      </c>
      <c r="S4586" s="137" t="s">
        <v>181</v>
      </c>
    </row>
    <row r="4587" spans="1:19" s="137" customFormat="1">
      <c r="A4587" s="137" t="s">
        <v>186</v>
      </c>
      <c r="B4587" s="137" t="s">
        <v>120</v>
      </c>
      <c r="C4587" s="137" t="s">
        <v>186</v>
      </c>
      <c r="D4587" s="137" t="s">
        <v>311</v>
      </c>
      <c r="E4587" s="137">
        <v>33279</v>
      </c>
      <c r="F4587" s="137" t="s">
        <v>5</v>
      </c>
      <c r="G4587" s="137" t="s">
        <v>28</v>
      </c>
      <c r="H4587" s="137" t="s">
        <v>368</v>
      </c>
      <c r="I4587" s="137">
        <v>513857382</v>
      </c>
      <c r="J4587" s="137" t="s">
        <v>180</v>
      </c>
      <c r="K4587" s="21">
        <v>46172.44804398148</v>
      </c>
      <c r="L4587" s="21">
        <v>46173.77034722222</v>
      </c>
      <c r="M4587" s="137" t="s">
        <v>358</v>
      </c>
      <c r="N4587" s="137" t="s">
        <v>361</v>
      </c>
      <c r="O4587" s="137" t="s">
        <v>41</v>
      </c>
      <c r="P4587" s="137">
        <v>0</v>
      </c>
      <c r="Q4587" s="137" t="s">
        <v>191</v>
      </c>
      <c r="R4587" s="137" t="s">
        <v>342</v>
      </c>
      <c r="S4587" s="137" t="s">
        <v>181</v>
      </c>
    </row>
    <row r="4588" spans="1:19" s="137" customFormat="1">
      <c r="A4588" s="137" t="s">
        <v>186</v>
      </c>
      <c r="B4588" s="137" t="s">
        <v>120</v>
      </c>
      <c r="C4588" s="137" t="s">
        <v>186</v>
      </c>
      <c r="D4588" s="137" t="s">
        <v>311</v>
      </c>
      <c r="E4588" s="137">
        <v>33279</v>
      </c>
      <c r="F4588" s="137" t="s">
        <v>5</v>
      </c>
      <c r="G4588" s="137" t="s">
        <v>28</v>
      </c>
      <c r="H4588" s="137" t="s">
        <v>368</v>
      </c>
      <c r="I4588" s="137">
        <v>513857382</v>
      </c>
      <c r="J4588" s="137" t="s">
        <v>180</v>
      </c>
      <c r="K4588" s="21">
        <v>46172.44804398148</v>
      </c>
      <c r="L4588" s="21">
        <v>46173.77034722222</v>
      </c>
      <c r="M4588" s="137" t="s">
        <v>362</v>
      </c>
      <c r="N4588" s="137" t="s">
        <v>363</v>
      </c>
      <c r="O4588" s="137" t="s">
        <v>37</v>
      </c>
      <c r="P4588" s="137">
        <v>0</v>
      </c>
      <c r="Q4588" s="137" t="s">
        <v>191</v>
      </c>
      <c r="R4588" s="137" t="s">
        <v>342</v>
      </c>
      <c r="S4588" s="137" t="s">
        <v>181</v>
      </c>
    </row>
    <row r="4589" spans="1:19" s="137" customFormat="1">
      <c r="A4589" s="137" t="s">
        <v>186</v>
      </c>
      <c r="B4589" s="137" t="s">
        <v>120</v>
      </c>
      <c r="C4589" s="137" t="s">
        <v>186</v>
      </c>
      <c r="D4589" s="137" t="s">
        <v>311</v>
      </c>
      <c r="E4589" s="137">
        <v>33279</v>
      </c>
      <c r="F4589" s="137" t="s">
        <v>5</v>
      </c>
      <c r="G4589" s="137" t="s">
        <v>28</v>
      </c>
      <c r="H4589" s="137" t="s">
        <v>368</v>
      </c>
      <c r="I4589" s="137">
        <v>513857382</v>
      </c>
      <c r="J4589" s="137" t="s">
        <v>180</v>
      </c>
      <c r="K4589" s="21">
        <v>46172.44804398148</v>
      </c>
      <c r="L4589" s="21">
        <v>46173.77034722222</v>
      </c>
      <c r="M4589" s="137" t="s">
        <v>364</v>
      </c>
      <c r="N4589" s="137" t="s">
        <v>365</v>
      </c>
      <c r="O4589" s="137" t="s">
        <v>35</v>
      </c>
      <c r="P4589" s="137">
        <v>0</v>
      </c>
      <c r="Q4589" s="137" t="s">
        <v>191</v>
      </c>
      <c r="R4589" s="137" t="s">
        <v>342</v>
      </c>
      <c r="S4589" s="137" t="s">
        <v>181</v>
      </c>
    </row>
    <row r="4590" spans="1:19" s="137" customFormat="1">
      <c r="A4590" s="137" t="s">
        <v>186</v>
      </c>
      <c r="B4590" s="137" t="s">
        <v>120</v>
      </c>
      <c r="C4590" s="137" t="s">
        <v>186</v>
      </c>
      <c r="D4590" s="137" t="s">
        <v>311</v>
      </c>
      <c r="E4590" s="137">
        <v>33279</v>
      </c>
      <c r="F4590" s="137" t="s">
        <v>5</v>
      </c>
      <c r="G4590" s="137" t="s">
        <v>28</v>
      </c>
      <c r="H4590" s="137" t="s">
        <v>368</v>
      </c>
      <c r="I4590" s="137">
        <v>513857382</v>
      </c>
      <c r="J4590" s="137" t="s">
        <v>180</v>
      </c>
      <c r="K4590" s="21">
        <v>46172.44804398148</v>
      </c>
      <c r="L4590" s="21">
        <v>46173.77034722222</v>
      </c>
      <c r="M4590" s="137" t="s">
        <v>364</v>
      </c>
      <c r="N4590" s="137" t="s">
        <v>366</v>
      </c>
      <c r="O4590" s="137" t="s">
        <v>35</v>
      </c>
      <c r="P4590" s="137">
        <v>0</v>
      </c>
      <c r="Q4590" s="137" t="s">
        <v>191</v>
      </c>
      <c r="R4590" s="137" t="s">
        <v>342</v>
      </c>
      <c r="S4590" s="137" t="s">
        <v>181</v>
      </c>
    </row>
    <row r="4591" spans="1:19" s="137" customFormat="1">
      <c r="A4591" s="137" t="s">
        <v>186</v>
      </c>
      <c r="B4591" s="137" t="s">
        <v>120</v>
      </c>
      <c r="C4591" s="137" t="s">
        <v>186</v>
      </c>
      <c r="D4591" s="137" t="s">
        <v>311</v>
      </c>
      <c r="E4591" s="137">
        <v>33279</v>
      </c>
      <c r="F4591" s="137" t="s">
        <v>5</v>
      </c>
      <c r="G4591" s="137" t="s">
        <v>28</v>
      </c>
      <c r="H4591" s="137" t="s">
        <v>368</v>
      </c>
      <c r="I4591" s="137">
        <v>513857382</v>
      </c>
      <c r="J4591" s="137" t="s">
        <v>180</v>
      </c>
      <c r="K4591" s="21">
        <v>46172.44804398148</v>
      </c>
      <c r="L4591" s="21">
        <v>46173.77034722222</v>
      </c>
      <c r="M4591" s="137" t="s">
        <v>364</v>
      </c>
      <c r="N4591" s="137" t="s">
        <v>367</v>
      </c>
      <c r="O4591" s="137" t="s">
        <v>41</v>
      </c>
      <c r="P4591" s="137">
        <v>0</v>
      </c>
      <c r="Q4591" s="137" t="s">
        <v>191</v>
      </c>
      <c r="R4591" s="137" t="s">
        <v>342</v>
      </c>
      <c r="S4591" s="137" t="s">
        <v>181</v>
      </c>
    </row>
    <row r="4592" spans="1:19" s="137" customFormat="1">
      <c r="A4592" s="137" t="s">
        <v>186</v>
      </c>
      <c r="B4592" s="137" t="s">
        <v>120</v>
      </c>
      <c r="C4592" s="137" t="s">
        <v>186</v>
      </c>
      <c r="D4592" s="137" t="s">
        <v>317</v>
      </c>
      <c r="E4592" s="137">
        <v>39025</v>
      </c>
      <c r="F4592" s="137" t="s">
        <v>5</v>
      </c>
      <c r="G4592" s="137" t="s">
        <v>28</v>
      </c>
      <c r="H4592" s="137" t="s">
        <v>368</v>
      </c>
      <c r="I4592" s="137">
        <v>513806431</v>
      </c>
      <c r="J4592" s="137" t="s">
        <v>180</v>
      </c>
      <c r="K4592" s="21">
        <v>46170.893414351849</v>
      </c>
      <c r="L4592" s="21">
        <v>46173.782997685186</v>
      </c>
      <c r="M4592" s="137" t="s">
        <v>287</v>
      </c>
      <c r="N4592" s="137" t="s">
        <v>287</v>
      </c>
      <c r="O4592" s="137" t="s">
        <v>35</v>
      </c>
      <c r="P4592" s="137">
        <v>0</v>
      </c>
      <c r="Q4592" s="137" t="s">
        <v>191</v>
      </c>
      <c r="R4592" s="137" t="s">
        <v>342</v>
      </c>
      <c r="S4592" s="137" t="s">
        <v>181</v>
      </c>
    </row>
    <row r="4593" spans="1:19" s="137" customFormat="1">
      <c r="A4593" s="137" t="s">
        <v>186</v>
      </c>
      <c r="B4593" s="137" t="s">
        <v>120</v>
      </c>
      <c r="C4593" s="137" t="s">
        <v>186</v>
      </c>
      <c r="D4593" s="137" t="s">
        <v>317</v>
      </c>
      <c r="E4593" s="137">
        <v>39025</v>
      </c>
      <c r="F4593" s="137" t="s">
        <v>5</v>
      </c>
      <c r="G4593" s="137" t="s">
        <v>28</v>
      </c>
      <c r="H4593" s="137" t="s">
        <v>368</v>
      </c>
      <c r="I4593" s="137">
        <v>513806431</v>
      </c>
      <c r="J4593" s="137" t="s">
        <v>180</v>
      </c>
      <c r="K4593" s="21">
        <v>46170.893414351849</v>
      </c>
      <c r="L4593" s="21">
        <v>46173.782997685186</v>
      </c>
      <c r="M4593" s="137" t="s">
        <v>343</v>
      </c>
      <c r="N4593" s="137" t="s">
        <v>288</v>
      </c>
      <c r="O4593" s="137" t="s">
        <v>39</v>
      </c>
      <c r="P4593" s="137">
        <v>0</v>
      </c>
      <c r="Q4593" s="137" t="s">
        <v>191</v>
      </c>
      <c r="R4593" s="137" t="s">
        <v>342</v>
      </c>
      <c r="S4593" s="137" t="s">
        <v>181</v>
      </c>
    </row>
    <row r="4594" spans="1:19" s="137" customFormat="1">
      <c r="A4594" s="137" t="s">
        <v>186</v>
      </c>
      <c r="B4594" s="137" t="s">
        <v>120</v>
      </c>
      <c r="C4594" s="137" t="s">
        <v>186</v>
      </c>
      <c r="D4594" s="137" t="s">
        <v>317</v>
      </c>
      <c r="E4594" s="137">
        <v>39025</v>
      </c>
      <c r="F4594" s="137" t="s">
        <v>5</v>
      </c>
      <c r="G4594" s="137" t="s">
        <v>28</v>
      </c>
      <c r="H4594" s="137" t="s">
        <v>368</v>
      </c>
      <c r="I4594" s="137">
        <v>513806431</v>
      </c>
      <c r="J4594" s="137" t="s">
        <v>180</v>
      </c>
      <c r="K4594" s="21">
        <v>46170.893414351849</v>
      </c>
      <c r="L4594" s="21">
        <v>46173.782997685186</v>
      </c>
      <c r="M4594" s="137" t="s">
        <v>343</v>
      </c>
      <c r="N4594" s="137" t="s">
        <v>193</v>
      </c>
      <c r="O4594" s="137" t="s">
        <v>35</v>
      </c>
      <c r="P4594" s="137">
        <v>0</v>
      </c>
      <c r="Q4594" s="137" t="s">
        <v>191</v>
      </c>
      <c r="R4594" s="137" t="s">
        <v>342</v>
      </c>
      <c r="S4594" s="137" t="s">
        <v>181</v>
      </c>
    </row>
    <row r="4595" spans="1:19" s="137" customFormat="1">
      <c r="A4595" s="137" t="s">
        <v>186</v>
      </c>
      <c r="B4595" s="137" t="s">
        <v>120</v>
      </c>
      <c r="C4595" s="137" t="s">
        <v>186</v>
      </c>
      <c r="D4595" s="137" t="s">
        <v>317</v>
      </c>
      <c r="E4595" s="137">
        <v>39025</v>
      </c>
      <c r="F4595" s="137" t="s">
        <v>5</v>
      </c>
      <c r="G4595" s="137" t="s">
        <v>28</v>
      </c>
      <c r="H4595" s="137" t="s">
        <v>368</v>
      </c>
      <c r="I4595" s="137">
        <v>513806431</v>
      </c>
      <c r="J4595" s="137" t="s">
        <v>180</v>
      </c>
      <c r="K4595" s="21">
        <v>46170.893414351849</v>
      </c>
      <c r="L4595" s="21">
        <v>46173.782997685186</v>
      </c>
      <c r="M4595" s="137" t="s">
        <v>344</v>
      </c>
      <c r="N4595" s="137" t="s">
        <v>345</v>
      </c>
      <c r="O4595" s="137" t="s">
        <v>39</v>
      </c>
      <c r="P4595" s="137">
        <v>0</v>
      </c>
      <c r="Q4595" s="137" t="s">
        <v>191</v>
      </c>
      <c r="R4595" s="137" t="s">
        <v>342</v>
      </c>
      <c r="S4595" s="137" t="s">
        <v>181</v>
      </c>
    </row>
    <row r="4596" spans="1:19" s="137" customFormat="1">
      <c r="A4596" s="137" t="s">
        <v>186</v>
      </c>
      <c r="B4596" s="137" t="s">
        <v>120</v>
      </c>
      <c r="C4596" s="137" t="s">
        <v>186</v>
      </c>
      <c r="D4596" s="137" t="s">
        <v>317</v>
      </c>
      <c r="E4596" s="137">
        <v>39025</v>
      </c>
      <c r="F4596" s="137" t="s">
        <v>5</v>
      </c>
      <c r="G4596" s="137" t="s">
        <v>28</v>
      </c>
      <c r="H4596" s="137" t="s">
        <v>368</v>
      </c>
      <c r="I4596" s="137">
        <v>513806431</v>
      </c>
      <c r="J4596" s="137" t="s">
        <v>180</v>
      </c>
      <c r="K4596" s="21">
        <v>46170.893414351849</v>
      </c>
      <c r="L4596" s="21">
        <v>46173.782997685186</v>
      </c>
      <c r="M4596" s="137" t="s">
        <v>344</v>
      </c>
      <c r="N4596" s="137" t="s">
        <v>346</v>
      </c>
      <c r="O4596" s="137" t="s">
        <v>39</v>
      </c>
      <c r="P4596" s="137">
        <v>0</v>
      </c>
      <c r="Q4596" s="137" t="s">
        <v>191</v>
      </c>
      <c r="R4596" s="137" t="s">
        <v>342</v>
      </c>
      <c r="S4596" s="137" t="s">
        <v>181</v>
      </c>
    </row>
    <row r="4597" spans="1:19" s="137" customFormat="1">
      <c r="A4597" s="137" t="s">
        <v>186</v>
      </c>
      <c r="B4597" s="137" t="s">
        <v>120</v>
      </c>
      <c r="C4597" s="137" t="s">
        <v>186</v>
      </c>
      <c r="D4597" s="137" t="s">
        <v>317</v>
      </c>
      <c r="E4597" s="137">
        <v>39025</v>
      </c>
      <c r="F4597" s="137" t="s">
        <v>5</v>
      </c>
      <c r="G4597" s="137" t="s">
        <v>28</v>
      </c>
      <c r="H4597" s="137" t="s">
        <v>368</v>
      </c>
      <c r="I4597" s="137">
        <v>513806431</v>
      </c>
      <c r="J4597" s="137" t="s">
        <v>180</v>
      </c>
      <c r="K4597" s="21">
        <v>46170.893414351849</v>
      </c>
      <c r="L4597" s="21">
        <v>46173.782997685186</v>
      </c>
      <c r="M4597" s="137" t="s">
        <v>347</v>
      </c>
      <c r="N4597" s="137" t="s">
        <v>348</v>
      </c>
      <c r="O4597" s="137" t="s">
        <v>41</v>
      </c>
      <c r="P4597" s="137">
        <v>0</v>
      </c>
      <c r="Q4597" s="137" t="s">
        <v>191</v>
      </c>
      <c r="R4597" s="137" t="s">
        <v>342</v>
      </c>
      <c r="S4597" s="137" t="s">
        <v>181</v>
      </c>
    </row>
    <row r="4598" spans="1:19" s="137" customFormat="1">
      <c r="A4598" s="137" t="s">
        <v>186</v>
      </c>
      <c r="B4598" s="137" t="s">
        <v>120</v>
      </c>
      <c r="C4598" s="137" t="s">
        <v>186</v>
      </c>
      <c r="D4598" s="137" t="s">
        <v>317</v>
      </c>
      <c r="E4598" s="137">
        <v>39025</v>
      </c>
      <c r="F4598" s="137" t="s">
        <v>5</v>
      </c>
      <c r="G4598" s="137" t="s">
        <v>28</v>
      </c>
      <c r="H4598" s="137" t="s">
        <v>368</v>
      </c>
      <c r="I4598" s="137">
        <v>513806431</v>
      </c>
      <c r="J4598" s="137" t="s">
        <v>180</v>
      </c>
      <c r="K4598" s="21">
        <v>46170.893414351849</v>
      </c>
      <c r="L4598" s="21">
        <v>46173.782997685186</v>
      </c>
      <c r="M4598" s="137" t="s">
        <v>347</v>
      </c>
      <c r="N4598" s="137" t="s">
        <v>349</v>
      </c>
      <c r="O4598" s="137" t="s">
        <v>39</v>
      </c>
      <c r="P4598" s="137">
        <v>0</v>
      </c>
      <c r="Q4598" s="137" t="s">
        <v>191</v>
      </c>
      <c r="R4598" s="137" t="s">
        <v>342</v>
      </c>
      <c r="S4598" s="137" t="s">
        <v>181</v>
      </c>
    </row>
    <row r="4599" spans="1:19" s="137" customFormat="1">
      <c r="A4599" s="137" t="s">
        <v>186</v>
      </c>
      <c r="B4599" s="137" t="s">
        <v>120</v>
      </c>
      <c r="C4599" s="137" t="s">
        <v>186</v>
      </c>
      <c r="D4599" s="137" t="s">
        <v>317</v>
      </c>
      <c r="E4599" s="137">
        <v>39025</v>
      </c>
      <c r="F4599" s="137" t="s">
        <v>5</v>
      </c>
      <c r="G4599" s="137" t="s">
        <v>28</v>
      </c>
      <c r="H4599" s="137" t="s">
        <v>368</v>
      </c>
      <c r="I4599" s="137">
        <v>513806431</v>
      </c>
      <c r="J4599" s="137" t="s">
        <v>180</v>
      </c>
      <c r="K4599" s="21">
        <v>46170.893414351849</v>
      </c>
      <c r="L4599" s="21">
        <v>46173.782997685186</v>
      </c>
      <c r="M4599" s="137" t="s">
        <v>347</v>
      </c>
      <c r="N4599" s="137" t="s">
        <v>329</v>
      </c>
      <c r="O4599" s="137" t="s">
        <v>35</v>
      </c>
      <c r="P4599" s="137">
        <v>0</v>
      </c>
      <c r="Q4599" s="137" t="s">
        <v>191</v>
      </c>
      <c r="R4599" s="137" t="s">
        <v>342</v>
      </c>
      <c r="S4599" s="137" t="s">
        <v>181</v>
      </c>
    </row>
    <row r="4600" spans="1:19" s="137" customFormat="1">
      <c r="A4600" s="137" t="s">
        <v>186</v>
      </c>
      <c r="B4600" s="137" t="s">
        <v>120</v>
      </c>
      <c r="C4600" s="137" t="s">
        <v>186</v>
      </c>
      <c r="D4600" s="137" t="s">
        <v>317</v>
      </c>
      <c r="E4600" s="137">
        <v>39025</v>
      </c>
      <c r="F4600" s="137" t="s">
        <v>5</v>
      </c>
      <c r="G4600" s="137" t="s">
        <v>28</v>
      </c>
      <c r="H4600" s="137" t="s">
        <v>368</v>
      </c>
      <c r="I4600" s="137">
        <v>513806431</v>
      </c>
      <c r="J4600" s="137" t="s">
        <v>180</v>
      </c>
      <c r="K4600" s="21">
        <v>46170.893414351849</v>
      </c>
      <c r="L4600" s="21">
        <v>46173.782997685186</v>
      </c>
      <c r="M4600" s="137" t="s">
        <v>347</v>
      </c>
      <c r="N4600" s="137" t="s">
        <v>194</v>
      </c>
      <c r="O4600" s="137" t="s">
        <v>41</v>
      </c>
      <c r="P4600" s="137">
        <v>0</v>
      </c>
      <c r="Q4600" s="137" t="s">
        <v>191</v>
      </c>
      <c r="R4600" s="137" t="s">
        <v>342</v>
      </c>
      <c r="S4600" s="137" t="s">
        <v>181</v>
      </c>
    </row>
    <row r="4601" spans="1:19" s="137" customFormat="1">
      <c r="A4601" s="137" t="s">
        <v>186</v>
      </c>
      <c r="B4601" s="137" t="s">
        <v>120</v>
      </c>
      <c r="C4601" s="137" t="s">
        <v>186</v>
      </c>
      <c r="D4601" s="137" t="s">
        <v>317</v>
      </c>
      <c r="E4601" s="137">
        <v>39025</v>
      </c>
      <c r="F4601" s="137" t="s">
        <v>5</v>
      </c>
      <c r="G4601" s="137" t="s">
        <v>28</v>
      </c>
      <c r="H4601" s="137" t="s">
        <v>368</v>
      </c>
      <c r="I4601" s="137">
        <v>513806431</v>
      </c>
      <c r="J4601" s="137" t="s">
        <v>180</v>
      </c>
      <c r="K4601" s="21">
        <v>46170.893414351849</v>
      </c>
      <c r="L4601" s="21">
        <v>46173.782997685186</v>
      </c>
      <c r="M4601" s="137" t="s">
        <v>347</v>
      </c>
      <c r="N4601" s="137" t="s">
        <v>350</v>
      </c>
      <c r="O4601" s="137" t="s">
        <v>39</v>
      </c>
      <c r="P4601" s="137">
        <v>0</v>
      </c>
      <c r="Q4601" s="137" t="s">
        <v>191</v>
      </c>
      <c r="R4601" s="137" t="s">
        <v>342</v>
      </c>
      <c r="S4601" s="137" t="s">
        <v>181</v>
      </c>
    </row>
    <row r="4602" spans="1:19" s="137" customFormat="1">
      <c r="A4602" s="137" t="s">
        <v>186</v>
      </c>
      <c r="B4602" s="137" t="s">
        <v>120</v>
      </c>
      <c r="C4602" s="137" t="s">
        <v>186</v>
      </c>
      <c r="D4602" s="137" t="s">
        <v>317</v>
      </c>
      <c r="E4602" s="137">
        <v>39025</v>
      </c>
      <c r="F4602" s="137" t="s">
        <v>5</v>
      </c>
      <c r="G4602" s="137" t="s">
        <v>28</v>
      </c>
      <c r="H4602" s="137" t="s">
        <v>368</v>
      </c>
      <c r="I4602" s="137">
        <v>513806431</v>
      </c>
      <c r="J4602" s="137" t="s">
        <v>180</v>
      </c>
      <c r="K4602" s="21">
        <v>46170.893414351849</v>
      </c>
      <c r="L4602" s="21">
        <v>46173.782997685186</v>
      </c>
      <c r="M4602" s="137" t="s">
        <v>347</v>
      </c>
      <c r="N4602" s="137" t="s">
        <v>195</v>
      </c>
      <c r="O4602" s="137" t="s">
        <v>41</v>
      </c>
      <c r="P4602" s="137">
        <v>0</v>
      </c>
      <c r="Q4602" s="137" t="s">
        <v>191</v>
      </c>
      <c r="R4602" s="137" t="s">
        <v>342</v>
      </c>
      <c r="S4602" s="137" t="s">
        <v>181</v>
      </c>
    </row>
    <row r="4603" spans="1:19" s="137" customFormat="1">
      <c r="A4603" s="137" t="s">
        <v>186</v>
      </c>
      <c r="B4603" s="137" t="s">
        <v>120</v>
      </c>
      <c r="C4603" s="137" t="s">
        <v>186</v>
      </c>
      <c r="D4603" s="137" t="s">
        <v>317</v>
      </c>
      <c r="E4603" s="137">
        <v>39025</v>
      </c>
      <c r="F4603" s="137" t="s">
        <v>5</v>
      </c>
      <c r="G4603" s="137" t="s">
        <v>28</v>
      </c>
      <c r="H4603" s="137" t="s">
        <v>368</v>
      </c>
      <c r="I4603" s="137">
        <v>513806431</v>
      </c>
      <c r="J4603" s="137" t="s">
        <v>180</v>
      </c>
      <c r="K4603" s="21">
        <v>46170.893414351849</v>
      </c>
      <c r="L4603" s="21">
        <v>46173.782997685186</v>
      </c>
      <c r="M4603" s="137" t="s">
        <v>347</v>
      </c>
      <c r="N4603" s="137" t="s">
        <v>351</v>
      </c>
      <c r="O4603" s="137" t="s">
        <v>35</v>
      </c>
      <c r="P4603" s="137">
        <v>0</v>
      </c>
      <c r="Q4603" s="137" t="s">
        <v>191</v>
      </c>
      <c r="R4603" s="137" t="s">
        <v>342</v>
      </c>
      <c r="S4603" s="137" t="s">
        <v>181</v>
      </c>
    </row>
    <row r="4604" spans="1:19" s="137" customFormat="1">
      <c r="A4604" s="137" t="s">
        <v>186</v>
      </c>
      <c r="B4604" s="137" t="s">
        <v>120</v>
      </c>
      <c r="C4604" s="137" t="s">
        <v>186</v>
      </c>
      <c r="D4604" s="137" t="s">
        <v>317</v>
      </c>
      <c r="E4604" s="137">
        <v>39025</v>
      </c>
      <c r="F4604" s="137" t="s">
        <v>5</v>
      </c>
      <c r="G4604" s="137" t="s">
        <v>28</v>
      </c>
      <c r="H4604" s="137" t="s">
        <v>368</v>
      </c>
      <c r="I4604" s="137">
        <v>513806431</v>
      </c>
      <c r="J4604" s="137" t="s">
        <v>180</v>
      </c>
      <c r="K4604" s="21">
        <v>46170.893414351849</v>
      </c>
      <c r="L4604" s="21">
        <v>46173.782997685186</v>
      </c>
      <c r="M4604" s="137" t="s">
        <v>347</v>
      </c>
      <c r="N4604" s="137" t="s">
        <v>196</v>
      </c>
      <c r="O4604" s="137" t="s">
        <v>41</v>
      </c>
      <c r="P4604" s="137">
        <v>0</v>
      </c>
      <c r="Q4604" s="137" t="s">
        <v>191</v>
      </c>
      <c r="R4604" s="137" t="s">
        <v>342</v>
      </c>
      <c r="S4604" s="137" t="s">
        <v>181</v>
      </c>
    </row>
    <row r="4605" spans="1:19" s="137" customFormat="1">
      <c r="A4605" s="137" t="s">
        <v>186</v>
      </c>
      <c r="B4605" s="137" t="s">
        <v>120</v>
      </c>
      <c r="C4605" s="137" t="s">
        <v>186</v>
      </c>
      <c r="D4605" s="137" t="s">
        <v>317</v>
      </c>
      <c r="E4605" s="137">
        <v>39025</v>
      </c>
      <c r="F4605" s="137" t="s">
        <v>5</v>
      </c>
      <c r="G4605" s="137" t="s">
        <v>28</v>
      </c>
      <c r="H4605" s="137" t="s">
        <v>368</v>
      </c>
      <c r="I4605" s="137">
        <v>513806431</v>
      </c>
      <c r="J4605" s="137" t="s">
        <v>180</v>
      </c>
      <c r="K4605" s="21">
        <v>46170.893414351849</v>
      </c>
      <c r="L4605" s="21">
        <v>46173.782997685186</v>
      </c>
      <c r="M4605" s="137" t="s">
        <v>352</v>
      </c>
      <c r="N4605" s="137" t="s">
        <v>352</v>
      </c>
      <c r="O4605" s="137" t="s">
        <v>35</v>
      </c>
      <c r="P4605" s="137">
        <v>0</v>
      </c>
      <c r="Q4605" s="137" t="s">
        <v>191</v>
      </c>
      <c r="R4605" s="137" t="s">
        <v>342</v>
      </c>
      <c r="S4605" s="137" t="s">
        <v>181</v>
      </c>
    </row>
    <row r="4606" spans="1:19" s="137" customFormat="1">
      <c r="A4606" s="137" t="s">
        <v>186</v>
      </c>
      <c r="B4606" s="137" t="s">
        <v>120</v>
      </c>
      <c r="C4606" s="137" t="s">
        <v>186</v>
      </c>
      <c r="D4606" s="137" t="s">
        <v>317</v>
      </c>
      <c r="E4606" s="137">
        <v>39025</v>
      </c>
      <c r="F4606" s="137" t="s">
        <v>5</v>
      </c>
      <c r="G4606" s="137" t="s">
        <v>28</v>
      </c>
      <c r="H4606" s="137" t="s">
        <v>368</v>
      </c>
      <c r="I4606" s="137">
        <v>513806431</v>
      </c>
      <c r="J4606" s="137" t="s">
        <v>180</v>
      </c>
      <c r="K4606" s="21">
        <v>46170.893414351849</v>
      </c>
      <c r="L4606" s="21">
        <v>46173.782997685186</v>
      </c>
      <c r="M4606" s="137" t="s">
        <v>353</v>
      </c>
      <c r="N4606" s="137" t="s">
        <v>197</v>
      </c>
      <c r="O4606" s="137" t="s">
        <v>41</v>
      </c>
      <c r="P4606" s="137">
        <v>0</v>
      </c>
      <c r="Q4606" s="137" t="s">
        <v>67</v>
      </c>
      <c r="R4606" s="137" t="s">
        <v>225</v>
      </c>
      <c r="S4606" s="137" t="s">
        <v>445</v>
      </c>
    </row>
    <row r="4607" spans="1:19" s="137" customFormat="1">
      <c r="A4607" s="137" t="s">
        <v>186</v>
      </c>
      <c r="B4607" s="137" t="s">
        <v>120</v>
      </c>
      <c r="C4607" s="137" t="s">
        <v>186</v>
      </c>
      <c r="D4607" s="137" t="s">
        <v>317</v>
      </c>
      <c r="E4607" s="137">
        <v>39025</v>
      </c>
      <c r="F4607" s="137" t="s">
        <v>5</v>
      </c>
      <c r="G4607" s="137" t="s">
        <v>28</v>
      </c>
      <c r="H4607" s="137" t="s">
        <v>368</v>
      </c>
      <c r="I4607" s="137">
        <v>513806431</v>
      </c>
      <c r="J4607" s="137" t="s">
        <v>180</v>
      </c>
      <c r="K4607" s="21">
        <v>46170.893414351849</v>
      </c>
      <c r="L4607" s="21">
        <v>46173.782997685186</v>
      </c>
      <c r="M4607" s="137" t="s">
        <v>353</v>
      </c>
      <c r="N4607" s="137" t="s">
        <v>330</v>
      </c>
      <c r="O4607" s="137" t="s">
        <v>41</v>
      </c>
      <c r="P4607" s="137">
        <v>0</v>
      </c>
      <c r="Q4607" s="137" t="s">
        <v>191</v>
      </c>
      <c r="R4607" s="137" t="s">
        <v>342</v>
      </c>
      <c r="S4607" s="137" t="s">
        <v>181</v>
      </c>
    </row>
    <row r="4608" spans="1:19" s="137" customFormat="1">
      <c r="A4608" s="137" t="s">
        <v>186</v>
      </c>
      <c r="B4608" s="137" t="s">
        <v>120</v>
      </c>
      <c r="C4608" s="137" t="s">
        <v>186</v>
      </c>
      <c r="D4608" s="137" t="s">
        <v>317</v>
      </c>
      <c r="E4608" s="137">
        <v>39025</v>
      </c>
      <c r="F4608" s="137" t="s">
        <v>5</v>
      </c>
      <c r="G4608" s="137" t="s">
        <v>28</v>
      </c>
      <c r="H4608" s="137" t="s">
        <v>368</v>
      </c>
      <c r="I4608" s="137">
        <v>513806431</v>
      </c>
      <c r="J4608" s="137" t="s">
        <v>180</v>
      </c>
      <c r="K4608" s="21">
        <v>46170.893414351849</v>
      </c>
      <c r="L4608" s="21">
        <v>46173.782997685186</v>
      </c>
      <c r="M4608" s="137" t="s">
        <v>353</v>
      </c>
      <c r="N4608" s="137" t="s">
        <v>354</v>
      </c>
      <c r="O4608" s="137" t="s">
        <v>39</v>
      </c>
      <c r="P4608" s="137">
        <v>0</v>
      </c>
      <c r="Q4608" s="137" t="s">
        <v>191</v>
      </c>
      <c r="R4608" s="137" t="s">
        <v>342</v>
      </c>
      <c r="S4608" s="137" t="s">
        <v>181</v>
      </c>
    </row>
    <row r="4609" spans="1:19" s="137" customFormat="1">
      <c r="A4609" s="137" t="s">
        <v>186</v>
      </c>
      <c r="B4609" s="137" t="s">
        <v>120</v>
      </c>
      <c r="C4609" s="137" t="s">
        <v>186</v>
      </c>
      <c r="D4609" s="137" t="s">
        <v>317</v>
      </c>
      <c r="E4609" s="137">
        <v>39025</v>
      </c>
      <c r="F4609" s="137" t="s">
        <v>5</v>
      </c>
      <c r="G4609" s="137" t="s">
        <v>28</v>
      </c>
      <c r="H4609" s="137" t="s">
        <v>368</v>
      </c>
      <c r="I4609" s="137">
        <v>513806431</v>
      </c>
      <c r="J4609" s="137" t="s">
        <v>180</v>
      </c>
      <c r="K4609" s="21">
        <v>46170.893414351849</v>
      </c>
      <c r="L4609" s="21">
        <v>46173.782997685186</v>
      </c>
      <c r="M4609" s="137" t="s">
        <v>353</v>
      </c>
      <c r="N4609" s="137" t="s">
        <v>355</v>
      </c>
      <c r="O4609" s="137" t="s">
        <v>35</v>
      </c>
      <c r="P4609" s="137">
        <v>0</v>
      </c>
      <c r="Q4609" s="137" t="s">
        <v>191</v>
      </c>
      <c r="R4609" s="137" t="s">
        <v>342</v>
      </c>
      <c r="S4609" s="137" t="s">
        <v>181</v>
      </c>
    </row>
    <row r="4610" spans="1:19" s="137" customFormat="1">
      <c r="A4610" s="137" t="s">
        <v>186</v>
      </c>
      <c r="B4610" s="137" t="s">
        <v>120</v>
      </c>
      <c r="C4610" s="137" t="s">
        <v>186</v>
      </c>
      <c r="D4610" s="137" t="s">
        <v>317</v>
      </c>
      <c r="E4610" s="137">
        <v>39025</v>
      </c>
      <c r="F4610" s="137" t="s">
        <v>5</v>
      </c>
      <c r="G4610" s="137" t="s">
        <v>28</v>
      </c>
      <c r="H4610" s="137" t="s">
        <v>368</v>
      </c>
      <c r="I4610" s="137">
        <v>513806431</v>
      </c>
      <c r="J4610" s="137" t="s">
        <v>180</v>
      </c>
      <c r="K4610" s="21">
        <v>46170.893414351849</v>
      </c>
      <c r="L4610" s="21">
        <v>46173.782997685186</v>
      </c>
      <c r="M4610" s="137" t="s">
        <v>353</v>
      </c>
      <c r="N4610" s="137" t="s">
        <v>356</v>
      </c>
      <c r="O4610" s="137" t="s">
        <v>39</v>
      </c>
      <c r="P4610" s="137">
        <v>0</v>
      </c>
      <c r="Q4610" s="137" t="s">
        <v>191</v>
      </c>
      <c r="R4610" s="137" t="s">
        <v>342</v>
      </c>
      <c r="S4610" s="137" t="s">
        <v>181</v>
      </c>
    </row>
    <row r="4611" spans="1:19" s="137" customFormat="1">
      <c r="A4611" s="137" t="s">
        <v>186</v>
      </c>
      <c r="B4611" s="137" t="s">
        <v>120</v>
      </c>
      <c r="C4611" s="137" t="s">
        <v>186</v>
      </c>
      <c r="D4611" s="137" t="s">
        <v>317</v>
      </c>
      <c r="E4611" s="137">
        <v>39025</v>
      </c>
      <c r="F4611" s="137" t="s">
        <v>5</v>
      </c>
      <c r="G4611" s="137" t="s">
        <v>28</v>
      </c>
      <c r="H4611" s="137" t="s">
        <v>368</v>
      </c>
      <c r="I4611" s="137">
        <v>513806431</v>
      </c>
      <c r="J4611" s="137" t="s">
        <v>180</v>
      </c>
      <c r="K4611" s="21">
        <v>46170.893414351849</v>
      </c>
      <c r="L4611" s="21">
        <v>46173.782997685186</v>
      </c>
      <c r="M4611" s="137" t="s">
        <v>353</v>
      </c>
      <c r="N4611" s="137" t="s">
        <v>357</v>
      </c>
      <c r="O4611" s="137" t="s">
        <v>39</v>
      </c>
      <c r="P4611" s="137">
        <v>0</v>
      </c>
      <c r="Q4611" s="137" t="s">
        <v>191</v>
      </c>
      <c r="R4611" s="137" t="s">
        <v>342</v>
      </c>
      <c r="S4611" s="137" t="s">
        <v>181</v>
      </c>
    </row>
    <row r="4612" spans="1:19" s="137" customFormat="1">
      <c r="A4612" s="137" t="s">
        <v>186</v>
      </c>
      <c r="B4612" s="137" t="s">
        <v>120</v>
      </c>
      <c r="C4612" s="137" t="s">
        <v>186</v>
      </c>
      <c r="D4612" s="137" t="s">
        <v>317</v>
      </c>
      <c r="E4612" s="137">
        <v>39025</v>
      </c>
      <c r="F4612" s="137" t="s">
        <v>5</v>
      </c>
      <c r="G4612" s="137" t="s">
        <v>28</v>
      </c>
      <c r="H4612" s="137" t="s">
        <v>368</v>
      </c>
      <c r="I4612" s="137">
        <v>513806431</v>
      </c>
      <c r="J4612" s="137" t="s">
        <v>180</v>
      </c>
      <c r="K4612" s="21">
        <v>46170.893414351849</v>
      </c>
      <c r="L4612" s="21">
        <v>46173.782997685186</v>
      </c>
      <c r="M4612" s="137" t="s">
        <v>358</v>
      </c>
      <c r="N4612" s="137" t="s">
        <v>359</v>
      </c>
      <c r="O4612" s="137" t="s">
        <v>39</v>
      </c>
      <c r="P4612" s="137">
        <v>0</v>
      </c>
      <c r="Q4612" s="137" t="s">
        <v>191</v>
      </c>
      <c r="R4612" s="137" t="s">
        <v>342</v>
      </c>
      <c r="S4612" s="137" t="s">
        <v>181</v>
      </c>
    </row>
    <row r="4613" spans="1:19" s="137" customFormat="1">
      <c r="A4613" s="137" t="s">
        <v>186</v>
      </c>
      <c r="B4613" s="137" t="s">
        <v>120</v>
      </c>
      <c r="C4613" s="137" t="s">
        <v>186</v>
      </c>
      <c r="D4613" s="137" t="s">
        <v>317</v>
      </c>
      <c r="E4613" s="137">
        <v>39025</v>
      </c>
      <c r="F4613" s="137" t="s">
        <v>5</v>
      </c>
      <c r="G4613" s="137" t="s">
        <v>28</v>
      </c>
      <c r="H4613" s="137" t="s">
        <v>368</v>
      </c>
      <c r="I4613" s="137">
        <v>513806431</v>
      </c>
      <c r="J4613" s="137" t="s">
        <v>180</v>
      </c>
      <c r="K4613" s="21">
        <v>46170.893414351849</v>
      </c>
      <c r="L4613" s="21">
        <v>46173.782997685186</v>
      </c>
      <c r="M4613" s="137" t="s">
        <v>358</v>
      </c>
      <c r="N4613" s="137" t="s">
        <v>360</v>
      </c>
      <c r="O4613" s="137" t="s">
        <v>35</v>
      </c>
      <c r="P4613" s="137">
        <v>0</v>
      </c>
      <c r="Q4613" s="137" t="s">
        <v>191</v>
      </c>
      <c r="R4613" s="137" t="s">
        <v>342</v>
      </c>
      <c r="S4613" s="137" t="s">
        <v>181</v>
      </c>
    </row>
    <row r="4614" spans="1:19" s="137" customFormat="1">
      <c r="A4614" s="137" t="s">
        <v>186</v>
      </c>
      <c r="B4614" s="137" t="s">
        <v>120</v>
      </c>
      <c r="C4614" s="137" t="s">
        <v>186</v>
      </c>
      <c r="D4614" s="137" t="s">
        <v>317</v>
      </c>
      <c r="E4614" s="137">
        <v>39025</v>
      </c>
      <c r="F4614" s="137" t="s">
        <v>5</v>
      </c>
      <c r="G4614" s="137" t="s">
        <v>28</v>
      </c>
      <c r="H4614" s="137" t="s">
        <v>368</v>
      </c>
      <c r="I4614" s="137">
        <v>513806431</v>
      </c>
      <c r="J4614" s="137" t="s">
        <v>180</v>
      </c>
      <c r="K4614" s="21">
        <v>46170.893414351849</v>
      </c>
      <c r="L4614" s="21">
        <v>46173.782997685186</v>
      </c>
      <c r="M4614" s="137" t="s">
        <v>358</v>
      </c>
      <c r="N4614" s="137" t="s">
        <v>361</v>
      </c>
      <c r="O4614" s="137" t="s">
        <v>41</v>
      </c>
      <c r="P4614" s="137">
        <v>0</v>
      </c>
      <c r="Q4614" s="137" t="s">
        <v>191</v>
      </c>
      <c r="R4614" s="137" t="s">
        <v>342</v>
      </c>
      <c r="S4614" s="137" t="s">
        <v>181</v>
      </c>
    </row>
    <row r="4615" spans="1:19" s="137" customFormat="1">
      <c r="A4615" s="137" t="s">
        <v>186</v>
      </c>
      <c r="B4615" s="137" t="s">
        <v>120</v>
      </c>
      <c r="C4615" s="137" t="s">
        <v>186</v>
      </c>
      <c r="D4615" s="137" t="s">
        <v>317</v>
      </c>
      <c r="E4615" s="137">
        <v>39025</v>
      </c>
      <c r="F4615" s="137" t="s">
        <v>5</v>
      </c>
      <c r="G4615" s="137" t="s">
        <v>28</v>
      </c>
      <c r="H4615" s="137" t="s">
        <v>368</v>
      </c>
      <c r="I4615" s="137">
        <v>513806431</v>
      </c>
      <c r="J4615" s="137" t="s">
        <v>180</v>
      </c>
      <c r="K4615" s="21">
        <v>46170.893414351849</v>
      </c>
      <c r="L4615" s="21">
        <v>46173.782997685186</v>
      </c>
      <c r="M4615" s="137" t="s">
        <v>362</v>
      </c>
      <c r="N4615" s="137" t="s">
        <v>363</v>
      </c>
      <c r="O4615" s="137" t="s">
        <v>37</v>
      </c>
      <c r="P4615" s="137">
        <v>0</v>
      </c>
      <c r="Q4615" s="137" t="s">
        <v>191</v>
      </c>
      <c r="R4615" s="137" t="s">
        <v>342</v>
      </c>
      <c r="S4615" s="137" t="s">
        <v>181</v>
      </c>
    </row>
    <row r="4616" spans="1:19" s="137" customFormat="1">
      <c r="A4616" s="137" t="s">
        <v>186</v>
      </c>
      <c r="B4616" s="137" t="s">
        <v>120</v>
      </c>
      <c r="C4616" s="137" t="s">
        <v>186</v>
      </c>
      <c r="D4616" s="137" t="s">
        <v>317</v>
      </c>
      <c r="E4616" s="137">
        <v>39025</v>
      </c>
      <c r="F4616" s="137" t="s">
        <v>5</v>
      </c>
      <c r="G4616" s="137" t="s">
        <v>28</v>
      </c>
      <c r="H4616" s="137" t="s">
        <v>368</v>
      </c>
      <c r="I4616" s="137">
        <v>513806431</v>
      </c>
      <c r="J4616" s="137" t="s">
        <v>180</v>
      </c>
      <c r="K4616" s="21">
        <v>46170.893414351849</v>
      </c>
      <c r="L4616" s="21">
        <v>46173.782997685186</v>
      </c>
      <c r="M4616" s="137" t="s">
        <v>364</v>
      </c>
      <c r="N4616" s="137" t="s">
        <v>365</v>
      </c>
      <c r="O4616" s="137" t="s">
        <v>35</v>
      </c>
      <c r="P4616" s="137">
        <v>0</v>
      </c>
      <c r="Q4616" s="137" t="s">
        <v>191</v>
      </c>
      <c r="R4616" s="137" t="s">
        <v>342</v>
      </c>
      <c r="S4616" s="137" t="s">
        <v>181</v>
      </c>
    </row>
    <row r="4617" spans="1:19" s="137" customFormat="1">
      <c r="A4617" s="137" t="s">
        <v>186</v>
      </c>
      <c r="B4617" s="137" t="s">
        <v>120</v>
      </c>
      <c r="C4617" s="137" t="s">
        <v>186</v>
      </c>
      <c r="D4617" s="137" t="s">
        <v>317</v>
      </c>
      <c r="E4617" s="137">
        <v>39025</v>
      </c>
      <c r="F4617" s="137" t="s">
        <v>5</v>
      </c>
      <c r="G4617" s="137" t="s">
        <v>28</v>
      </c>
      <c r="H4617" s="137" t="s">
        <v>368</v>
      </c>
      <c r="I4617" s="137">
        <v>513806431</v>
      </c>
      <c r="J4617" s="137" t="s">
        <v>180</v>
      </c>
      <c r="K4617" s="21">
        <v>46170.893414351849</v>
      </c>
      <c r="L4617" s="21">
        <v>46173.782997685186</v>
      </c>
      <c r="M4617" s="137" t="s">
        <v>364</v>
      </c>
      <c r="N4617" s="137" t="s">
        <v>366</v>
      </c>
      <c r="O4617" s="137" t="s">
        <v>35</v>
      </c>
      <c r="P4617" s="137">
        <v>0</v>
      </c>
      <c r="Q4617" s="137" t="s">
        <v>191</v>
      </c>
      <c r="R4617" s="137" t="s">
        <v>342</v>
      </c>
      <c r="S4617" s="137" t="s">
        <v>181</v>
      </c>
    </row>
    <row r="4618" spans="1:19" s="137" customFormat="1">
      <c r="A4618" s="137" t="s">
        <v>186</v>
      </c>
      <c r="B4618" s="137" t="s">
        <v>120</v>
      </c>
      <c r="C4618" s="137" t="s">
        <v>186</v>
      </c>
      <c r="D4618" s="137" t="s">
        <v>317</v>
      </c>
      <c r="E4618" s="137">
        <v>39025</v>
      </c>
      <c r="F4618" s="137" t="s">
        <v>5</v>
      </c>
      <c r="G4618" s="137" t="s">
        <v>28</v>
      </c>
      <c r="H4618" s="137" t="s">
        <v>368</v>
      </c>
      <c r="I4618" s="137">
        <v>513806431</v>
      </c>
      <c r="J4618" s="137" t="s">
        <v>180</v>
      </c>
      <c r="K4618" s="21">
        <v>46170.893414351849</v>
      </c>
      <c r="L4618" s="21">
        <v>46173.782997685186</v>
      </c>
      <c r="M4618" s="137" t="s">
        <v>364</v>
      </c>
      <c r="N4618" s="137" t="s">
        <v>367</v>
      </c>
      <c r="O4618" s="137" t="s">
        <v>41</v>
      </c>
      <c r="P4618" s="137">
        <v>0</v>
      </c>
      <c r="Q4618" s="137" t="s">
        <v>191</v>
      </c>
      <c r="R4618" s="137" t="s">
        <v>342</v>
      </c>
      <c r="S4618" s="137" t="s">
        <v>181</v>
      </c>
    </row>
    <row r="4619" spans="1:19" s="137" customFormat="1">
      <c r="A4619" s="137" t="s">
        <v>186</v>
      </c>
      <c r="B4619" s="137" t="s">
        <v>120</v>
      </c>
      <c r="C4619" s="137" t="s">
        <v>186</v>
      </c>
      <c r="D4619" s="137" t="s">
        <v>318</v>
      </c>
      <c r="E4619" s="137">
        <v>39024</v>
      </c>
      <c r="F4619" s="137" t="s">
        <v>198</v>
      </c>
      <c r="G4619" s="137" t="s">
        <v>28</v>
      </c>
      <c r="H4619" s="137" t="s">
        <v>368</v>
      </c>
      <c r="I4619" s="137">
        <v>513823321</v>
      </c>
      <c r="J4619" s="137" t="s">
        <v>180</v>
      </c>
      <c r="K4619" s="21">
        <v>46171.533599537041</v>
      </c>
      <c r="L4619" s="21">
        <v>46173.791458333333</v>
      </c>
      <c r="M4619" s="137" t="s">
        <v>287</v>
      </c>
      <c r="N4619" s="137" t="s">
        <v>287</v>
      </c>
      <c r="O4619" s="137" t="s">
        <v>35</v>
      </c>
      <c r="P4619" s="137">
        <v>0</v>
      </c>
      <c r="Q4619" s="137" t="s">
        <v>191</v>
      </c>
      <c r="R4619" s="137" t="s">
        <v>342</v>
      </c>
      <c r="S4619" s="137" t="s">
        <v>181</v>
      </c>
    </row>
    <row r="4620" spans="1:19" s="137" customFormat="1">
      <c r="A4620" s="137" t="s">
        <v>186</v>
      </c>
      <c r="B4620" s="137" t="s">
        <v>120</v>
      </c>
      <c r="C4620" s="137" t="s">
        <v>186</v>
      </c>
      <c r="D4620" s="137" t="s">
        <v>318</v>
      </c>
      <c r="E4620" s="137">
        <v>39024</v>
      </c>
      <c r="F4620" s="137" t="s">
        <v>198</v>
      </c>
      <c r="G4620" s="137" t="s">
        <v>28</v>
      </c>
      <c r="H4620" s="137" t="s">
        <v>368</v>
      </c>
      <c r="I4620" s="137">
        <v>513823321</v>
      </c>
      <c r="J4620" s="137" t="s">
        <v>180</v>
      </c>
      <c r="K4620" s="21">
        <v>46171.533599537041</v>
      </c>
      <c r="L4620" s="21">
        <v>46173.791458333333</v>
      </c>
      <c r="M4620" s="137" t="s">
        <v>343</v>
      </c>
      <c r="N4620" s="137" t="s">
        <v>288</v>
      </c>
      <c r="O4620" s="137" t="s">
        <v>39</v>
      </c>
      <c r="P4620" s="137">
        <v>0</v>
      </c>
      <c r="Q4620" s="137" t="s">
        <v>191</v>
      </c>
      <c r="R4620" s="137" t="s">
        <v>342</v>
      </c>
      <c r="S4620" s="137" t="s">
        <v>181</v>
      </c>
    </row>
    <row r="4621" spans="1:19" s="137" customFormat="1">
      <c r="A4621" s="137" t="s">
        <v>186</v>
      </c>
      <c r="B4621" s="137" t="s">
        <v>120</v>
      </c>
      <c r="C4621" s="137" t="s">
        <v>186</v>
      </c>
      <c r="D4621" s="137" t="s">
        <v>318</v>
      </c>
      <c r="E4621" s="137">
        <v>39024</v>
      </c>
      <c r="F4621" s="137" t="s">
        <v>198</v>
      </c>
      <c r="G4621" s="137" t="s">
        <v>28</v>
      </c>
      <c r="H4621" s="137" t="s">
        <v>368</v>
      </c>
      <c r="I4621" s="137">
        <v>513823321</v>
      </c>
      <c r="J4621" s="137" t="s">
        <v>180</v>
      </c>
      <c r="K4621" s="21">
        <v>46171.533599537041</v>
      </c>
      <c r="L4621" s="21">
        <v>46173.791458333333</v>
      </c>
      <c r="M4621" s="137" t="s">
        <v>343</v>
      </c>
      <c r="N4621" s="137" t="s">
        <v>193</v>
      </c>
      <c r="O4621" s="137" t="s">
        <v>35</v>
      </c>
      <c r="P4621" s="137">
        <v>0</v>
      </c>
      <c r="Q4621" s="137" t="s">
        <v>191</v>
      </c>
      <c r="R4621" s="137" t="s">
        <v>342</v>
      </c>
      <c r="S4621" s="137" t="s">
        <v>181</v>
      </c>
    </row>
    <row r="4622" spans="1:19" s="137" customFormat="1">
      <c r="A4622" s="137" t="s">
        <v>186</v>
      </c>
      <c r="B4622" s="137" t="s">
        <v>120</v>
      </c>
      <c r="C4622" s="137" t="s">
        <v>186</v>
      </c>
      <c r="D4622" s="137" t="s">
        <v>318</v>
      </c>
      <c r="E4622" s="137">
        <v>39024</v>
      </c>
      <c r="F4622" s="137" t="s">
        <v>198</v>
      </c>
      <c r="G4622" s="137" t="s">
        <v>28</v>
      </c>
      <c r="H4622" s="137" t="s">
        <v>368</v>
      </c>
      <c r="I4622" s="137">
        <v>513823321</v>
      </c>
      <c r="J4622" s="137" t="s">
        <v>180</v>
      </c>
      <c r="K4622" s="21">
        <v>46171.533599537041</v>
      </c>
      <c r="L4622" s="21">
        <v>46173.791458333333</v>
      </c>
      <c r="M4622" s="137" t="s">
        <v>344</v>
      </c>
      <c r="N4622" s="137" t="s">
        <v>345</v>
      </c>
      <c r="O4622" s="137" t="s">
        <v>39</v>
      </c>
      <c r="P4622" s="137">
        <v>0</v>
      </c>
      <c r="Q4622" s="137" t="s">
        <v>191</v>
      </c>
      <c r="R4622" s="137" t="s">
        <v>342</v>
      </c>
      <c r="S4622" s="137" t="s">
        <v>181</v>
      </c>
    </row>
    <row r="4623" spans="1:19" s="137" customFormat="1">
      <c r="A4623" s="137" t="s">
        <v>186</v>
      </c>
      <c r="B4623" s="137" t="s">
        <v>120</v>
      </c>
      <c r="C4623" s="137" t="s">
        <v>186</v>
      </c>
      <c r="D4623" s="137" t="s">
        <v>318</v>
      </c>
      <c r="E4623" s="137">
        <v>39024</v>
      </c>
      <c r="F4623" s="137" t="s">
        <v>198</v>
      </c>
      <c r="G4623" s="137" t="s">
        <v>28</v>
      </c>
      <c r="H4623" s="137" t="s">
        <v>368</v>
      </c>
      <c r="I4623" s="137">
        <v>513823321</v>
      </c>
      <c r="J4623" s="137" t="s">
        <v>180</v>
      </c>
      <c r="K4623" s="21">
        <v>46171.533599537041</v>
      </c>
      <c r="L4623" s="21">
        <v>46173.791458333333</v>
      </c>
      <c r="M4623" s="137" t="s">
        <v>344</v>
      </c>
      <c r="N4623" s="137" t="s">
        <v>346</v>
      </c>
      <c r="O4623" s="137" t="s">
        <v>39</v>
      </c>
      <c r="P4623" s="137">
        <v>0</v>
      </c>
      <c r="Q4623" s="137" t="s">
        <v>191</v>
      </c>
      <c r="R4623" s="137" t="s">
        <v>342</v>
      </c>
      <c r="S4623" s="137" t="s">
        <v>181</v>
      </c>
    </row>
    <row r="4624" spans="1:19" s="137" customFormat="1">
      <c r="A4624" s="137" t="s">
        <v>186</v>
      </c>
      <c r="B4624" s="137" t="s">
        <v>120</v>
      </c>
      <c r="C4624" s="137" t="s">
        <v>186</v>
      </c>
      <c r="D4624" s="137" t="s">
        <v>318</v>
      </c>
      <c r="E4624" s="137">
        <v>39024</v>
      </c>
      <c r="F4624" s="137" t="s">
        <v>198</v>
      </c>
      <c r="G4624" s="137" t="s">
        <v>28</v>
      </c>
      <c r="H4624" s="137" t="s">
        <v>368</v>
      </c>
      <c r="I4624" s="137">
        <v>513823321</v>
      </c>
      <c r="J4624" s="137" t="s">
        <v>180</v>
      </c>
      <c r="K4624" s="21">
        <v>46171.533599537041</v>
      </c>
      <c r="L4624" s="21">
        <v>46173.791458333333</v>
      </c>
      <c r="M4624" s="137" t="s">
        <v>347</v>
      </c>
      <c r="N4624" s="137" t="s">
        <v>348</v>
      </c>
      <c r="O4624" s="137" t="s">
        <v>41</v>
      </c>
      <c r="P4624" s="137">
        <v>0</v>
      </c>
      <c r="Q4624" s="137" t="s">
        <v>191</v>
      </c>
      <c r="R4624" s="137" t="s">
        <v>342</v>
      </c>
      <c r="S4624" s="137" t="s">
        <v>181</v>
      </c>
    </row>
    <row r="4625" spans="1:19" s="137" customFormat="1">
      <c r="A4625" s="137" t="s">
        <v>186</v>
      </c>
      <c r="B4625" s="137" t="s">
        <v>120</v>
      </c>
      <c r="C4625" s="137" t="s">
        <v>186</v>
      </c>
      <c r="D4625" s="137" t="s">
        <v>318</v>
      </c>
      <c r="E4625" s="137">
        <v>39024</v>
      </c>
      <c r="F4625" s="137" t="s">
        <v>198</v>
      </c>
      <c r="G4625" s="137" t="s">
        <v>28</v>
      </c>
      <c r="H4625" s="137" t="s">
        <v>368</v>
      </c>
      <c r="I4625" s="137">
        <v>513823321</v>
      </c>
      <c r="J4625" s="137" t="s">
        <v>180</v>
      </c>
      <c r="K4625" s="21">
        <v>46171.533599537041</v>
      </c>
      <c r="L4625" s="21">
        <v>46173.791458333333</v>
      </c>
      <c r="M4625" s="137" t="s">
        <v>347</v>
      </c>
      <c r="N4625" s="137" t="s">
        <v>349</v>
      </c>
      <c r="O4625" s="137" t="s">
        <v>39</v>
      </c>
      <c r="P4625" s="137">
        <v>0</v>
      </c>
      <c r="Q4625" s="137" t="s">
        <v>191</v>
      </c>
      <c r="R4625" s="137" t="s">
        <v>342</v>
      </c>
      <c r="S4625" s="137" t="s">
        <v>181</v>
      </c>
    </row>
    <row r="4626" spans="1:19" s="137" customFormat="1">
      <c r="A4626" s="137" t="s">
        <v>186</v>
      </c>
      <c r="B4626" s="137" t="s">
        <v>120</v>
      </c>
      <c r="C4626" s="137" t="s">
        <v>186</v>
      </c>
      <c r="D4626" s="137" t="s">
        <v>318</v>
      </c>
      <c r="E4626" s="137">
        <v>39024</v>
      </c>
      <c r="F4626" s="137" t="s">
        <v>198</v>
      </c>
      <c r="G4626" s="137" t="s">
        <v>28</v>
      </c>
      <c r="H4626" s="137" t="s">
        <v>368</v>
      </c>
      <c r="I4626" s="137">
        <v>513823321</v>
      </c>
      <c r="J4626" s="137" t="s">
        <v>180</v>
      </c>
      <c r="K4626" s="21">
        <v>46171.533599537041</v>
      </c>
      <c r="L4626" s="21">
        <v>46173.791458333333</v>
      </c>
      <c r="M4626" s="137" t="s">
        <v>347</v>
      </c>
      <c r="N4626" s="137" t="s">
        <v>329</v>
      </c>
      <c r="O4626" s="137" t="s">
        <v>35</v>
      </c>
      <c r="P4626" s="137">
        <v>0</v>
      </c>
      <c r="Q4626" s="137" t="s">
        <v>191</v>
      </c>
      <c r="R4626" s="137" t="s">
        <v>342</v>
      </c>
      <c r="S4626" s="137" t="s">
        <v>181</v>
      </c>
    </row>
    <row r="4627" spans="1:19" s="137" customFormat="1">
      <c r="A4627" s="137" t="s">
        <v>186</v>
      </c>
      <c r="B4627" s="137" t="s">
        <v>120</v>
      </c>
      <c r="C4627" s="137" t="s">
        <v>186</v>
      </c>
      <c r="D4627" s="137" t="s">
        <v>318</v>
      </c>
      <c r="E4627" s="137">
        <v>39024</v>
      </c>
      <c r="F4627" s="137" t="s">
        <v>198</v>
      </c>
      <c r="G4627" s="137" t="s">
        <v>28</v>
      </c>
      <c r="H4627" s="137" t="s">
        <v>368</v>
      </c>
      <c r="I4627" s="137">
        <v>513823321</v>
      </c>
      <c r="J4627" s="137" t="s">
        <v>180</v>
      </c>
      <c r="K4627" s="21">
        <v>46171.533599537041</v>
      </c>
      <c r="L4627" s="21">
        <v>46173.791458333333</v>
      </c>
      <c r="M4627" s="137" t="s">
        <v>347</v>
      </c>
      <c r="N4627" s="137" t="s">
        <v>194</v>
      </c>
      <c r="O4627" s="137" t="s">
        <v>41</v>
      </c>
      <c r="P4627" s="137">
        <v>0</v>
      </c>
      <c r="Q4627" s="137" t="s">
        <v>191</v>
      </c>
      <c r="R4627" s="137" t="s">
        <v>342</v>
      </c>
      <c r="S4627" s="137" t="s">
        <v>181</v>
      </c>
    </row>
    <row r="4628" spans="1:19" s="137" customFormat="1">
      <c r="A4628" s="137" t="s">
        <v>186</v>
      </c>
      <c r="B4628" s="137" t="s">
        <v>120</v>
      </c>
      <c r="C4628" s="137" t="s">
        <v>186</v>
      </c>
      <c r="D4628" s="137" t="s">
        <v>318</v>
      </c>
      <c r="E4628" s="137">
        <v>39024</v>
      </c>
      <c r="F4628" s="137" t="s">
        <v>198</v>
      </c>
      <c r="G4628" s="137" t="s">
        <v>28</v>
      </c>
      <c r="H4628" s="137" t="s">
        <v>368</v>
      </c>
      <c r="I4628" s="137">
        <v>513823321</v>
      </c>
      <c r="J4628" s="137" t="s">
        <v>180</v>
      </c>
      <c r="K4628" s="21">
        <v>46171.533599537041</v>
      </c>
      <c r="L4628" s="21">
        <v>46173.791458333333</v>
      </c>
      <c r="M4628" s="137" t="s">
        <v>347</v>
      </c>
      <c r="N4628" s="137" t="s">
        <v>350</v>
      </c>
      <c r="O4628" s="137" t="s">
        <v>39</v>
      </c>
      <c r="P4628" s="137">
        <v>0</v>
      </c>
      <c r="Q4628" s="137" t="s">
        <v>191</v>
      </c>
      <c r="R4628" s="137" t="s">
        <v>342</v>
      </c>
      <c r="S4628" s="137" t="s">
        <v>181</v>
      </c>
    </row>
    <row r="4629" spans="1:19" s="137" customFormat="1">
      <c r="A4629" s="137" t="s">
        <v>186</v>
      </c>
      <c r="B4629" s="137" t="s">
        <v>120</v>
      </c>
      <c r="C4629" s="137" t="s">
        <v>186</v>
      </c>
      <c r="D4629" s="137" t="s">
        <v>318</v>
      </c>
      <c r="E4629" s="137">
        <v>39024</v>
      </c>
      <c r="F4629" s="137" t="s">
        <v>198</v>
      </c>
      <c r="G4629" s="137" t="s">
        <v>28</v>
      </c>
      <c r="H4629" s="137" t="s">
        <v>368</v>
      </c>
      <c r="I4629" s="137">
        <v>513823321</v>
      </c>
      <c r="J4629" s="137" t="s">
        <v>180</v>
      </c>
      <c r="K4629" s="21">
        <v>46171.533599537041</v>
      </c>
      <c r="L4629" s="21">
        <v>46173.791458333333</v>
      </c>
      <c r="M4629" s="137" t="s">
        <v>347</v>
      </c>
      <c r="N4629" s="137" t="s">
        <v>195</v>
      </c>
      <c r="O4629" s="137" t="s">
        <v>41</v>
      </c>
      <c r="P4629" s="137">
        <v>0</v>
      </c>
      <c r="Q4629" s="137" t="s">
        <v>191</v>
      </c>
      <c r="R4629" s="137" t="s">
        <v>342</v>
      </c>
      <c r="S4629" s="137" t="s">
        <v>181</v>
      </c>
    </row>
    <row r="4630" spans="1:19" s="137" customFormat="1">
      <c r="A4630" s="137" t="s">
        <v>186</v>
      </c>
      <c r="B4630" s="137" t="s">
        <v>120</v>
      </c>
      <c r="C4630" s="137" t="s">
        <v>186</v>
      </c>
      <c r="D4630" s="137" t="s">
        <v>318</v>
      </c>
      <c r="E4630" s="137">
        <v>39024</v>
      </c>
      <c r="F4630" s="137" t="s">
        <v>198</v>
      </c>
      <c r="G4630" s="137" t="s">
        <v>28</v>
      </c>
      <c r="H4630" s="137" t="s">
        <v>368</v>
      </c>
      <c r="I4630" s="137">
        <v>513823321</v>
      </c>
      <c r="J4630" s="137" t="s">
        <v>180</v>
      </c>
      <c r="K4630" s="21">
        <v>46171.533599537041</v>
      </c>
      <c r="L4630" s="21">
        <v>46173.791458333333</v>
      </c>
      <c r="M4630" s="137" t="s">
        <v>347</v>
      </c>
      <c r="N4630" s="137" t="s">
        <v>351</v>
      </c>
      <c r="O4630" s="137" t="s">
        <v>35</v>
      </c>
      <c r="P4630" s="137">
        <v>0</v>
      </c>
      <c r="Q4630" s="137" t="s">
        <v>191</v>
      </c>
      <c r="R4630" s="137" t="s">
        <v>342</v>
      </c>
      <c r="S4630" s="137" t="s">
        <v>181</v>
      </c>
    </row>
    <row r="4631" spans="1:19" s="137" customFormat="1">
      <c r="A4631" s="137" t="s">
        <v>186</v>
      </c>
      <c r="B4631" s="137" t="s">
        <v>120</v>
      </c>
      <c r="C4631" s="137" t="s">
        <v>186</v>
      </c>
      <c r="D4631" s="137" t="s">
        <v>318</v>
      </c>
      <c r="E4631" s="137">
        <v>39024</v>
      </c>
      <c r="F4631" s="137" t="s">
        <v>198</v>
      </c>
      <c r="G4631" s="137" t="s">
        <v>28</v>
      </c>
      <c r="H4631" s="137" t="s">
        <v>368</v>
      </c>
      <c r="I4631" s="137">
        <v>513823321</v>
      </c>
      <c r="J4631" s="137" t="s">
        <v>180</v>
      </c>
      <c r="K4631" s="21">
        <v>46171.533599537041</v>
      </c>
      <c r="L4631" s="21">
        <v>46173.791458333333</v>
      </c>
      <c r="M4631" s="137" t="s">
        <v>347</v>
      </c>
      <c r="N4631" s="137" t="s">
        <v>196</v>
      </c>
      <c r="O4631" s="137" t="s">
        <v>41</v>
      </c>
      <c r="P4631" s="137">
        <v>0</v>
      </c>
      <c r="Q4631" s="137" t="s">
        <v>191</v>
      </c>
      <c r="R4631" s="137" t="s">
        <v>342</v>
      </c>
      <c r="S4631" s="137" t="s">
        <v>181</v>
      </c>
    </row>
    <row r="4632" spans="1:19" s="137" customFormat="1">
      <c r="A4632" s="137" t="s">
        <v>186</v>
      </c>
      <c r="B4632" s="137" t="s">
        <v>120</v>
      </c>
      <c r="C4632" s="137" t="s">
        <v>186</v>
      </c>
      <c r="D4632" s="137" t="s">
        <v>318</v>
      </c>
      <c r="E4632" s="137">
        <v>39024</v>
      </c>
      <c r="F4632" s="137" t="s">
        <v>198</v>
      </c>
      <c r="G4632" s="137" t="s">
        <v>28</v>
      </c>
      <c r="H4632" s="137" t="s">
        <v>368</v>
      </c>
      <c r="I4632" s="137">
        <v>513823321</v>
      </c>
      <c r="J4632" s="137" t="s">
        <v>180</v>
      </c>
      <c r="K4632" s="21">
        <v>46171.533599537041</v>
      </c>
      <c r="L4632" s="21">
        <v>46173.791458333333</v>
      </c>
      <c r="M4632" s="137" t="s">
        <v>352</v>
      </c>
      <c r="N4632" s="137" t="s">
        <v>352</v>
      </c>
      <c r="O4632" s="137" t="s">
        <v>35</v>
      </c>
      <c r="P4632" s="137">
        <v>0</v>
      </c>
      <c r="Q4632" s="137" t="s">
        <v>191</v>
      </c>
      <c r="R4632" s="137" t="s">
        <v>342</v>
      </c>
      <c r="S4632" s="137" t="s">
        <v>181</v>
      </c>
    </row>
    <row r="4633" spans="1:19" s="137" customFormat="1">
      <c r="A4633" s="137" t="s">
        <v>186</v>
      </c>
      <c r="B4633" s="137" t="s">
        <v>120</v>
      </c>
      <c r="C4633" s="137" t="s">
        <v>186</v>
      </c>
      <c r="D4633" s="137" t="s">
        <v>318</v>
      </c>
      <c r="E4633" s="137">
        <v>39024</v>
      </c>
      <c r="F4633" s="137" t="s">
        <v>198</v>
      </c>
      <c r="G4633" s="137" t="s">
        <v>28</v>
      </c>
      <c r="H4633" s="137" t="s">
        <v>368</v>
      </c>
      <c r="I4633" s="137">
        <v>513823321</v>
      </c>
      <c r="J4633" s="137" t="s">
        <v>180</v>
      </c>
      <c r="K4633" s="21">
        <v>46171.533599537041</v>
      </c>
      <c r="L4633" s="21">
        <v>46173.791458333333</v>
      </c>
      <c r="M4633" s="137" t="s">
        <v>353</v>
      </c>
      <c r="N4633" s="137" t="s">
        <v>197</v>
      </c>
      <c r="O4633" s="137" t="s">
        <v>41</v>
      </c>
      <c r="P4633" s="137">
        <v>0</v>
      </c>
      <c r="Q4633" s="137" t="s">
        <v>191</v>
      </c>
      <c r="R4633" s="137" t="s">
        <v>342</v>
      </c>
      <c r="S4633" s="137" t="s">
        <v>181</v>
      </c>
    </row>
    <row r="4634" spans="1:19" s="137" customFormat="1">
      <c r="A4634" s="137" t="s">
        <v>186</v>
      </c>
      <c r="B4634" s="137" t="s">
        <v>120</v>
      </c>
      <c r="C4634" s="137" t="s">
        <v>186</v>
      </c>
      <c r="D4634" s="137" t="s">
        <v>318</v>
      </c>
      <c r="E4634" s="137">
        <v>39024</v>
      </c>
      <c r="F4634" s="137" t="s">
        <v>198</v>
      </c>
      <c r="G4634" s="137" t="s">
        <v>28</v>
      </c>
      <c r="H4634" s="137" t="s">
        <v>368</v>
      </c>
      <c r="I4634" s="137">
        <v>513823321</v>
      </c>
      <c r="J4634" s="137" t="s">
        <v>180</v>
      </c>
      <c r="K4634" s="21">
        <v>46171.533599537041</v>
      </c>
      <c r="L4634" s="21">
        <v>46173.791458333333</v>
      </c>
      <c r="M4634" s="137" t="s">
        <v>353</v>
      </c>
      <c r="N4634" s="137" t="s">
        <v>330</v>
      </c>
      <c r="O4634" s="137" t="s">
        <v>41</v>
      </c>
      <c r="P4634" s="137">
        <v>0</v>
      </c>
      <c r="Q4634" s="137" t="s">
        <v>191</v>
      </c>
      <c r="R4634" s="137" t="s">
        <v>342</v>
      </c>
      <c r="S4634" s="137" t="s">
        <v>181</v>
      </c>
    </row>
    <row r="4635" spans="1:19" s="137" customFormat="1">
      <c r="A4635" s="137" t="s">
        <v>186</v>
      </c>
      <c r="B4635" s="137" t="s">
        <v>120</v>
      </c>
      <c r="C4635" s="137" t="s">
        <v>186</v>
      </c>
      <c r="D4635" s="137" t="s">
        <v>318</v>
      </c>
      <c r="E4635" s="137">
        <v>39024</v>
      </c>
      <c r="F4635" s="137" t="s">
        <v>198</v>
      </c>
      <c r="G4635" s="137" t="s">
        <v>28</v>
      </c>
      <c r="H4635" s="137" t="s">
        <v>368</v>
      </c>
      <c r="I4635" s="137">
        <v>513823321</v>
      </c>
      <c r="J4635" s="137" t="s">
        <v>180</v>
      </c>
      <c r="K4635" s="21">
        <v>46171.533599537041</v>
      </c>
      <c r="L4635" s="21">
        <v>46173.791458333333</v>
      </c>
      <c r="M4635" s="137" t="s">
        <v>353</v>
      </c>
      <c r="N4635" s="137" t="s">
        <v>354</v>
      </c>
      <c r="O4635" s="137" t="s">
        <v>39</v>
      </c>
      <c r="P4635" s="137">
        <v>0</v>
      </c>
      <c r="Q4635" s="137" t="s">
        <v>191</v>
      </c>
      <c r="R4635" s="137" t="s">
        <v>342</v>
      </c>
      <c r="S4635" s="137" t="s">
        <v>181</v>
      </c>
    </row>
    <row r="4636" spans="1:19" s="137" customFormat="1">
      <c r="A4636" s="137" t="s">
        <v>186</v>
      </c>
      <c r="B4636" s="137" t="s">
        <v>120</v>
      </c>
      <c r="C4636" s="137" t="s">
        <v>186</v>
      </c>
      <c r="D4636" s="137" t="s">
        <v>318</v>
      </c>
      <c r="E4636" s="137">
        <v>39024</v>
      </c>
      <c r="F4636" s="137" t="s">
        <v>198</v>
      </c>
      <c r="G4636" s="137" t="s">
        <v>28</v>
      </c>
      <c r="H4636" s="137" t="s">
        <v>368</v>
      </c>
      <c r="I4636" s="137">
        <v>513823321</v>
      </c>
      <c r="J4636" s="137" t="s">
        <v>180</v>
      </c>
      <c r="K4636" s="21">
        <v>46171.533599537041</v>
      </c>
      <c r="L4636" s="21">
        <v>46173.791458333333</v>
      </c>
      <c r="M4636" s="137" t="s">
        <v>353</v>
      </c>
      <c r="N4636" s="137" t="s">
        <v>355</v>
      </c>
      <c r="O4636" s="137" t="s">
        <v>35</v>
      </c>
      <c r="P4636" s="137">
        <v>0</v>
      </c>
      <c r="Q4636" s="137" t="s">
        <v>191</v>
      </c>
      <c r="R4636" s="137" t="s">
        <v>342</v>
      </c>
      <c r="S4636" s="137" t="s">
        <v>181</v>
      </c>
    </row>
    <row r="4637" spans="1:19" s="137" customFormat="1">
      <c r="A4637" s="137" t="s">
        <v>186</v>
      </c>
      <c r="B4637" s="137" t="s">
        <v>120</v>
      </c>
      <c r="C4637" s="137" t="s">
        <v>186</v>
      </c>
      <c r="D4637" s="137" t="s">
        <v>318</v>
      </c>
      <c r="E4637" s="137">
        <v>39024</v>
      </c>
      <c r="F4637" s="137" t="s">
        <v>198</v>
      </c>
      <c r="G4637" s="137" t="s">
        <v>28</v>
      </c>
      <c r="H4637" s="137" t="s">
        <v>368</v>
      </c>
      <c r="I4637" s="137">
        <v>513823321</v>
      </c>
      <c r="J4637" s="137" t="s">
        <v>180</v>
      </c>
      <c r="K4637" s="21">
        <v>46171.533599537041</v>
      </c>
      <c r="L4637" s="21">
        <v>46173.791458333333</v>
      </c>
      <c r="M4637" s="137" t="s">
        <v>353</v>
      </c>
      <c r="N4637" s="137" t="s">
        <v>356</v>
      </c>
      <c r="O4637" s="137" t="s">
        <v>39</v>
      </c>
      <c r="P4637" s="137">
        <v>0</v>
      </c>
      <c r="Q4637" s="137" t="s">
        <v>191</v>
      </c>
      <c r="R4637" s="137" t="s">
        <v>342</v>
      </c>
      <c r="S4637" s="137" t="s">
        <v>181</v>
      </c>
    </row>
    <row r="4638" spans="1:19" s="137" customFormat="1">
      <c r="A4638" s="137" t="s">
        <v>186</v>
      </c>
      <c r="B4638" s="137" t="s">
        <v>120</v>
      </c>
      <c r="C4638" s="137" t="s">
        <v>186</v>
      </c>
      <c r="D4638" s="137" t="s">
        <v>318</v>
      </c>
      <c r="E4638" s="137">
        <v>39024</v>
      </c>
      <c r="F4638" s="137" t="s">
        <v>198</v>
      </c>
      <c r="G4638" s="137" t="s">
        <v>28</v>
      </c>
      <c r="H4638" s="137" t="s">
        <v>368</v>
      </c>
      <c r="I4638" s="137">
        <v>513823321</v>
      </c>
      <c r="J4638" s="137" t="s">
        <v>180</v>
      </c>
      <c r="K4638" s="21">
        <v>46171.533599537041</v>
      </c>
      <c r="L4638" s="21">
        <v>46173.791458333333</v>
      </c>
      <c r="M4638" s="137" t="s">
        <v>353</v>
      </c>
      <c r="N4638" s="137" t="s">
        <v>357</v>
      </c>
      <c r="O4638" s="137" t="s">
        <v>39</v>
      </c>
      <c r="P4638" s="137">
        <v>0</v>
      </c>
      <c r="Q4638" s="137" t="s">
        <v>191</v>
      </c>
      <c r="R4638" s="137" t="s">
        <v>342</v>
      </c>
      <c r="S4638" s="137" t="s">
        <v>181</v>
      </c>
    </row>
    <row r="4639" spans="1:19" s="137" customFormat="1">
      <c r="A4639" s="137" t="s">
        <v>186</v>
      </c>
      <c r="B4639" s="137" t="s">
        <v>120</v>
      </c>
      <c r="C4639" s="137" t="s">
        <v>186</v>
      </c>
      <c r="D4639" s="137" t="s">
        <v>318</v>
      </c>
      <c r="E4639" s="137">
        <v>39024</v>
      </c>
      <c r="F4639" s="137" t="s">
        <v>198</v>
      </c>
      <c r="G4639" s="137" t="s">
        <v>28</v>
      </c>
      <c r="H4639" s="137" t="s">
        <v>368</v>
      </c>
      <c r="I4639" s="137">
        <v>513823321</v>
      </c>
      <c r="J4639" s="137" t="s">
        <v>180</v>
      </c>
      <c r="K4639" s="21">
        <v>46171.533599537041</v>
      </c>
      <c r="L4639" s="21">
        <v>46173.791458333333</v>
      </c>
      <c r="M4639" s="137" t="s">
        <v>358</v>
      </c>
      <c r="N4639" s="137" t="s">
        <v>359</v>
      </c>
      <c r="O4639" s="137" t="s">
        <v>39</v>
      </c>
      <c r="P4639" s="137">
        <v>0</v>
      </c>
      <c r="Q4639" s="137" t="s">
        <v>191</v>
      </c>
      <c r="R4639" s="137" t="s">
        <v>342</v>
      </c>
      <c r="S4639" s="137" t="s">
        <v>181</v>
      </c>
    </row>
    <row r="4640" spans="1:19" s="137" customFormat="1">
      <c r="A4640" s="137" t="s">
        <v>186</v>
      </c>
      <c r="B4640" s="137" t="s">
        <v>120</v>
      </c>
      <c r="C4640" s="137" t="s">
        <v>186</v>
      </c>
      <c r="D4640" s="137" t="s">
        <v>318</v>
      </c>
      <c r="E4640" s="137">
        <v>39024</v>
      </c>
      <c r="F4640" s="137" t="s">
        <v>198</v>
      </c>
      <c r="G4640" s="137" t="s">
        <v>28</v>
      </c>
      <c r="H4640" s="137" t="s">
        <v>368</v>
      </c>
      <c r="I4640" s="137">
        <v>513823321</v>
      </c>
      <c r="J4640" s="137" t="s">
        <v>180</v>
      </c>
      <c r="K4640" s="21">
        <v>46171.533599537041</v>
      </c>
      <c r="L4640" s="21">
        <v>46173.791458333333</v>
      </c>
      <c r="M4640" s="137" t="s">
        <v>358</v>
      </c>
      <c r="N4640" s="137" t="s">
        <v>360</v>
      </c>
      <c r="O4640" s="137" t="s">
        <v>35</v>
      </c>
      <c r="P4640" s="137">
        <v>0</v>
      </c>
      <c r="Q4640" s="137" t="s">
        <v>191</v>
      </c>
      <c r="R4640" s="137" t="s">
        <v>342</v>
      </c>
      <c r="S4640" s="137" t="s">
        <v>181</v>
      </c>
    </row>
    <row r="4641" spans="1:19" s="137" customFormat="1">
      <c r="A4641" s="137" t="s">
        <v>186</v>
      </c>
      <c r="B4641" s="137" t="s">
        <v>120</v>
      </c>
      <c r="C4641" s="137" t="s">
        <v>186</v>
      </c>
      <c r="D4641" s="137" t="s">
        <v>318</v>
      </c>
      <c r="E4641" s="137">
        <v>39024</v>
      </c>
      <c r="F4641" s="137" t="s">
        <v>198</v>
      </c>
      <c r="G4641" s="137" t="s">
        <v>28</v>
      </c>
      <c r="H4641" s="137" t="s">
        <v>368</v>
      </c>
      <c r="I4641" s="137">
        <v>513823321</v>
      </c>
      <c r="J4641" s="137" t="s">
        <v>180</v>
      </c>
      <c r="K4641" s="21">
        <v>46171.533599537041</v>
      </c>
      <c r="L4641" s="21">
        <v>46173.791458333333</v>
      </c>
      <c r="M4641" s="137" t="s">
        <v>358</v>
      </c>
      <c r="N4641" s="137" t="s">
        <v>361</v>
      </c>
      <c r="O4641" s="137" t="s">
        <v>41</v>
      </c>
      <c r="P4641" s="137">
        <v>0</v>
      </c>
      <c r="Q4641" s="137" t="s">
        <v>191</v>
      </c>
      <c r="R4641" s="137" t="s">
        <v>342</v>
      </c>
      <c r="S4641" s="137" t="s">
        <v>181</v>
      </c>
    </row>
    <row r="4642" spans="1:19" s="137" customFormat="1">
      <c r="A4642" s="137" t="s">
        <v>186</v>
      </c>
      <c r="B4642" s="137" t="s">
        <v>120</v>
      </c>
      <c r="C4642" s="137" t="s">
        <v>186</v>
      </c>
      <c r="D4642" s="137" t="s">
        <v>318</v>
      </c>
      <c r="E4642" s="137">
        <v>39024</v>
      </c>
      <c r="F4642" s="137" t="s">
        <v>198</v>
      </c>
      <c r="G4642" s="137" t="s">
        <v>28</v>
      </c>
      <c r="H4642" s="137" t="s">
        <v>368</v>
      </c>
      <c r="I4642" s="137">
        <v>513823321</v>
      </c>
      <c r="J4642" s="137" t="s">
        <v>180</v>
      </c>
      <c r="K4642" s="21">
        <v>46171.533599537041</v>
      </c>
      <c r="L4642" s="21">
        <v>46173.791458333333</v>
      </c>
      <c r="M4642" s="137" t="s">
        <v>362</v>
      </c>
      <c r="N4642" s="137" t="s">
        <v>363</v>
      </c>
      <c r="O4642" s="137" t="s">
        <v>37</v>
      </c>
      <c r="P4642" s="137">
        <v>0</v>
      </c>
      <c r="Q4642" s="137" t="s">
        <v>191</v>
      </c>
      <c r="R4642" s="137" t="s">
        <v>342</v>
      </c>
      <c r="S4642" s="137" t="s">
        <v>181</v>
      </c>
    </row>
    <row r="4643" spans="1:19" s="137" customFormat="1">
      <c r="A4643" s="137" t="s">
        <v>186</v>
      </c>
      <c r="B4643" s="137" t="s">
        <v>120</v>
      </c>
      <c r="C4643" s="137" t="s">
        <v>186</v>
      </c>
      <c r="D4643" s="137" t="s">
        <v>318</v>
      </c>
      <c r="E4643" s="137">
        <v>39024</v>
      </c>
      <c r="F4643" s="137" t="s">
        <v>198</v>
      </c>
      <c r="G4643" s="137" t="s">
        <v>28</v>
      </c>
      <c r="H4643" s="137" t="s">
        <v>368</v>
      </c>
      <c r="I4643" s="137">
        <v>513823321</v>
      </c>
      <c r="J4643" s="137" t="s">
        <v>180</v>
      </c>
      <c r="K4643" s="21">
        <v>46171.533599537041</v>
      </c>
      <c r="L4643" s="21">
        <v>46173.791458333333</v>
      </c>
      <c r="M4643" s="137" t="s">
        <v>364</v>
      </c>
      <c r="N4643" s="137" t="s">
        <v>365</v>
      </c>
      <c r="O4643" s="137" t="s">
        <v>35</v>
      </c>
      <c r="P4643" s="137">
        <v>0</v>
      </c>
      <c r="Q4643" s="137" t="s">
        <v>191</v>
      </c>
      <c r="R4643" s="137" t="s">
        <v>342</v>
      </c>
      <c r="S4643" s="137" t="s">
        <v>181</v>
      </c>
    </row>
    <row r="4644" spans="1:19" s="137" customFormat="1">
      <c r="A4644" s="137" t="s">
        <v>186</v>
      </c>
      <c r="B4644" s="137" t="s">
        <v>120</v>
      </c>
      <c r="C4644" s="137" t="s">
        <v>186</v>
      </c>
      <c r="D4644" s="137" t="s">
        <v>318</v>
      </c>
      <c r="E4644" s="137">
        <v>39024</v>
      </c>
      <c r="F4644" s="137" t="s">
        <v>198</v>
      </c>
      <c r="G4644" s="137" t="s">
        <v>28</v>
      </c>
      <c r="H4644" s="137" t="s">
        <v>368</v>
      </c>
      <c r="I4644" s="137">
        <v>513823321</v>
      </c>
      <c r="J4644" s="137" t="s">
        <v>180</v>
      </c>
      <c r="K4644" s="21">
        <v>46171.533599537041</v>
      </c>
      <c r="L4644" s="21">
        <v>46173.791458333333</v>
      </c>
      <c r="M4644" s="137" t="s">
        <v>364</v>
      </c>
      <c r="N4644" s="137" t="s">
        <v>366</v>
      </c>
      <c r="O4644" s="137" t="s">
        <v>35</v>
      </c>
      <c r="P4644" s="137">
        <v>0</v>
      </c>
      <c r="Q4644" s="137" t="s">
        <v>191</v>
      </c>
      <c r="R4644" s="137" t="s">
        <v>342</v>
      </c>
      <c r="S4644" s="137" t="s">
        <v>181</v>
      </c>
    </row>
    <row r="4645" spans="1:19" s="137" customFormat="1">
      <c r="A4645" s="137" t="s">
        <v>186</v>
      </c>
      <c r="B4645" s="137" t="s">
        <v>120</v>
      </c>
      <c r="C4645" s="137" t="s">
        <v>186</v>
      </c>
      <c r="D4645" s="137" t="s">
        <v>318</v>
      </c>
      <c r="E4645" s="137">
        <v>39024</v>
      </c>
      <c r="F4645" s="137" t="s">
        <v>198</v>
      </c>
      <c r="G4645" s="137" t="s">
        <v>28</v>
      </c>
      <c r="H4645" s="137" t="s">
        <v>368</v>
      </c>
      <c r="I4645" s="137">
        <v>513823321</v>
      </c>
      <c r="J4645" s="137" t="s">
        <v>180</v>
      </c>
      <c r="K4645" s="21">
        <v>46171.533599537041</v>
      </c>
      <c r="L4645" s="21">
        <v>46173.791458333333</v>
      </c>
      <c r="M4645" s="137" t="s">
        <v>364</v>
      </c>
      <c r="N4645" s="137" t="s">
        <v>367</v>
      </c>
      <c r="O4645" s="137" t="s">
        <v>41</v>
      </c>
      <c r="P4645" s="137">
        <v>0</v>
      </c>
      <c r="Q4645" s="137" t="s">
        <v>191</v>
      </c>
      <c r="R4645" s="137" t="s">
        <v>342</v>
      </c>
      <c r="S4645" s="137" t="s">
        <v>181</v>
      </c>
    </row>
    <row r="4646" spans="1:19" s="137" customFormat="1">
      <c r="A4646" s="137" t="s">
        <v>186</v>
      </c>
      <c r="B4646" s="137" t="s">
        <v>120</v>
      </c>
      <c r="C4646" s="137" t="s">
        <v>186</v>
      </c>
      <c r="D4646" s="137" t="s">
        <v>318</v>
      </c>
      <c r="E4646" s="137">
        <v>39024</v>
      </c>
      <c r="F4646" s="137" t="s">
        <v>198</v>
      </c>
      <c r="G4646" s="137" t="s">
        <v>28</v>
      </c>
      <c r="H4646" s="137" t="s">
        <v>368</v>
      </c>
      <c r="I4646" s="137">
        <v>513821507</v>
      </c>
      <c r="J4646" s="137" t="s">
        <v>180</v>
      </c>
      <c r="K4646" s="21">
        <v>46171.444143518522</v>
      </c>
      <c r="L4646" s="21">
        <v>46174.644456018519</v>
      </c>
      <c r="M4646" s="137" t="s">
        <v>287</v>
      </c>
      <c r="N4646" s="137" t="s">
        <v>287</v>
      </c>
      <c r="O4646" s="137" t="s">
        <v>35</v>
      </c>
      <c r="P4646" s="137">
        <v>0</v>
      </c>
      <c r="Q4646" s="137" t="s">
        <v>191</v>
      </c>
      <c r="R4646" s="137" t="s">
        <v>342</v>
      </c>
      <c r="S4646" s="137" t="s">
        <v>181</v>
      </c>
    </row>
    <row r="4647" spans="1:19" s="137" customFormat="1">
      <c r="A4647" s="137" t="s">
        <v>186</v>
      </c>
      <c r="B4647" s="137" t="s">
        <v>120</v>
      </c>
      <c r="C4647" s="137" t="s">
        <v>186</v>
      </c>
      <c r="D4647" s="137" t="s">
        <v>318</v>
      </c>
      <c r="E4647" s="137">
        <v>39024</v>
      </c>
      <c r="F4647" s="137" t="s">
        <v>198</v>
      </c>
      <c r="G4647" s="137" t="s">
        <v>28</v>
      </c>
      <c r="H4647" s="137" t="s">
        <v>368</v>
      </c>
      <c r="I4647" s="137">
        <v>513821507</v>
      </c>
      <c r="J4647" s="137" t="s">
        <v>180</v>
      </c>
      <c r="K4647" s="21">
        <v>46171.444143518522</v>
      </c>
      <c r="L4647" s="21">
        <v>46174.644456018519</v>
      </c>
      <c r="M4647" s="137" t="s">
        <v>343</v>
      </c>
      <c r="N4647" s="137" t="s">
        <v>288</v>
      </c>
      <c r="O4647" s="137" t="s">
        <v>39</v>
      </c>
      <c r="P4647" s="137">
        <v>0</v>
      </c>
      <c r="Q4647" s="137" t="s">
        <v>191</v>
      </c>
      <c r="R4647" s="137" t="s">
        <v>342</v>
      </c>
      <c r="S4647" s="137" t="s">
        <v>181</v>
      </c>
    </row>
    <row r="4648" spans="1:19" s="137" customFormat="1">
      <c r="A4648" s="137" t="s">
        <v>186</v>
      </c>
      <c r="B4648" s="137" t="s">
        <v>120</v>
      </c>
      <c r="C4648" s="137" t="s">
        <v>186</v>
      </c>
      <c r="D4648" s="137" t="s">
        <v>318</v>
      </c>
      <c r="E4648" s="137">
        <v>39024</v>
      </c>
      <c r="F4648" s="137" t="s">
        <v>198</v>
      </c>
      <c r="G4648" s="137" t="s">
        <v>28</v>
      </c>
      <c r="H4648" s="137" t="s">
        <v>368</v>
      </c>
      <c r="I4648" s="137">
        <v>513821507</v>
      </c>
      <c r="J4648" s="137" t="s">
        <v>180</v>
      </c>
      <c r="K4648" s="21">
        <v>46171.444143518522</v>
      </c>
      <c r="L4648" s="21">
        <v>46174.644456018519</v>
      </c>
      <c r="M4648" s="137" t="s">
        <v>343</v>
      </c>
      <c r="N4648" s="137" t="s">
        <v>193</v>
      </c>
      <c r="O4648" s="137" t="s">
        <v>35</v>
      </c>
      <c r="P4648" s="137">
        <v>0</v>
      </c>
      <c r="Q4648" s="137" t="s">
        <v>191</v>
      </c>
      <c r="R4648" s="137" t="s">
        <v>342</v>
      </c>
      <c r="S4648" s="137" t="s">
        <v>181</v>
      </c>
    </row>
    <row r="4649" spans="1:19" s="137" customFormat="1">
      <c r="A4649" s="137" t="s">
        <v>186</v>
      </c>
      <c r="B4649" s="137" t="s">
        <v>120</v>
      </c>
      <c r="C4649" s="137" t="s">
        <v>186</v>
      </c>
      <c r="D4649" s="137" t="s">
        <v>318</v>
      </c>
      <c r="E4649" s="137">
        <v>39024</v>
      </c>
      <c r="F4649" s="137" t="s">
        <v>198</v>
      </c>
      <c r="G4649" s="137" t="s">
        <v>28</v>
      </c>
      <c r="H4649" s="137" t="s">
        <v>368</v>
      </c>
      <c r="I4649" s="137">
        <v>513821507</v>
      </c>
      <c r="J4649" s="137" t="s">
        <v>180</v>
      </c>
      <c r="K4649" s="21">
        <v>46171.444143518522</v>
      </c>
      <c r="L4649" s="21">
        <v>46174.644456018519</v>
      </c>
      <c r="M4649" s="137" t="s">
        <v>344</v>
      </c>
      <c r="N4649" s="137" t="s">
        <v>345</v>
      </c>
      <c r="O4649" s="137" t="s">
        <v>39</v>
      </c>
      <c r="P4649" s="137">
        <v>0</v>
      </c>
      <c r="Q4649" s="137" t="s">
        <v>191</v>
      </c>
      <c r="R4649" s="137" t="s">
        <v>342</v>
      </c>
      <c r="S4649" s="137" t="s">
        <v>181</v>
      </c>
    </row>
    <row r="4650" spans="1:19" s="137" customFormat="1">
      <c r="A4650" s="137" t="s">
        <v>186</v>
      </c>
      <c r="B4650" s="137" t="s">
        <v>120</v>
      </c>
      <c r="C4650" s="137" t="s">
        <v>186</v>
      </c>
      <c r="D4650" s="137" t="s">
        <v>318</v>
      </c>
      <c r="E4650" s="137">
        <v>39024</v>
      </c>
      <c r="F4650" s="137" t="s">
        <v>198</v>
      </c>
      <c r="G4650" s="137" t="s">
        <v>28</v>
      </c>
      <c r="H4650" s="137" t="s">
        <v>368</v>
      </c>
      <c r="I4650" s="137">
        <v>513821507</v>
      </c>
      <c r="J4650" s="137" t="s">
        <v>180</v>
      </c>
      <c r="K4650" s="21">
        <v>46171.444143518522</v>
      </c>
      <c r="L4650" s="21">
        <v>46174.644456018519</v>
      </c>
      <c r="M4650" s="137" t="s">
        <v>344</v>
      </c>
      <c r="N4650" s="137" t="s">
        <v>346</v>
      </c>
      <c r="O4650" s="137" t="s">
        <v>39</v>
      </c>
      <c r="P4650" s="137">
        <v>0</v>
      </c>
      <c r="Q4650" s="137" t="s">
        <v>191</v>
      </c>
      <c r="R4650" s="137" t="s">
        <v>342</v>
      </c>
      <c r="S4650" s="137" t="s">
        <v>181</v>
      </c>
    </row>
    <row r="4651" spans="1:19" s="137" customFormat="1">
      <c r="A4651" s="137" t="s">
        <v>186</v>
      </c>
      <c r="B4651" s="137" t="s">
        <v>120</v>
      </c>
      <c r="C4651" s="137" t="s">
        <v>186</v>
      </c>
      <c r="D4651" s="137" t="s">
        <v>318</v>
      </c>
      <c r="E4651" s="137">
        <v>39024</v>
      </c>
      <c r="F4651" s="137" t="s">
        <v>198</v>
      </c>
      <c r="G4651" s="137" t="s">
        <v>28</v>
      </c>
      <c r="H4651" s="137" t="s">
        <v>368</v>
      </c>
      <c r="I4651" s="137">
        <v>513821507</v>
      </c>
      <c r="J4651" s="137" t="s">
        <v>180</v>
      </c>
      <c r="K4651" s="21">
        <v>46171.444143518522</v>
      </c>
      <c r="L4651" s="21">
        <v>46174.644456018519</v>
      </c>
      <c r="M4651" s="137" t="s">
        <v>347</v>
      </c>
      <c r="N4651" s="137" t="s">
        <v>348</v>
      </c>
      <c r="O4651" s="137" t="s">
        <v>41</v>
      </c>
      <c r="P4651" s="137">
        <v>0</v>
      </c>
      <c r="Q4651" s="137" t="s">
        <v>191</v>
      </c>
      <c r="R4651" s="137" t="s">
        <v>342</v>
      </c>
      <c r="S4651" s="137" t="s">
        <v>181</v>
      </c>
    </row>
    <row r="4652" spans="1:19" s="137" customFormat="1">
      <c r="A4652" s="137" t="s">
        <v>186</v>
      </c>
      <c r="B4652" s="137" t="s">
        <v>120</v>
      </c>
      <c r="C4652" s="137" t="s">
        <v>186</v>
      </c>
      <c r="D4652" s="137" t="s">
        <v>318</v>
      </c>
      <c r="E4652" s="137">
        <v>39024</v>
      </c>
      <c r="F4652" s="137" t="s">
        <v>198</v>
      </c>
      <c r="G4652" s="137" t="s">
        <v>28</v>
      </c>
      <c r="H4652" s="137" t="s">
        <v>368</v>
      </c>
      <c r="I4652" s="137">
        <v>513821507</v>
      </c>
      <c r="J4652" s="137" t="s">
        <v>180</v>
      </c>
      <c r="K4652" s="21">
        <v>46171.444143518522</v>
      </c>
      <c r="L4652" s="21">
        <v>46174.644456018519</v>
      </c>
      <c r="M4652" s="137" t="s">
        <v>347</v>
      </c>
      <c r="N4652" s="137" t="s">
        <v>349</v>
      </c>
      <c r="O4652" s="137" t="s">
        <v>39</v>
      </c>
      <c r="P4652" s="137">
        <v>0</v>
      </c>
      <c r="Q4652" s="137" t="s">
        <v>191</v>
      </c>
      <c r="R4652" s="137" t="s">
        <v>342</v>
      </c>
      <c r="S4652" s="137" t="s">
        <v>181</v>
      </c>
    </row>
    <row r="4653" spans="1:19" s="137" customFormat="1">
      <c r="A4653" s="137" t="s">
        <v>186</v>
      </c>
      <c r="B4653" s="137" t="s">
        <v>120</v>
      </c>
      <c r="C4653" s="137" t="s">
        <v>186</v>
      </c>
      <c r="D4653" s="137" t="s">
        <v>318</v>
      </c>
      <c r="E4653" s="137">
        <v>39024</v>
      </c>
      <c r="F4653" s="137" t="s">
        <v>198</v>
      </c>
      <c r="G4653" s="137" t="s">
        <v>28</v>
      </c>
      <c r="H4653" s="137" t="s">
        <v>368</v>
      </c>
      <c r="I4653" s="137">
        <v>513821507</v>
      </c>
      <c r="J4653" s="137" t="s">
        <v>180</v>
      </c>
      <c r="K4653" s="21">
        <v>46171.444143518522</v>
      </c>
      <c r="L4653" s="21">
        <v>46174.644456018519</v>
      </c>
      <c r="M4653" s="137" t="s">
        <v>347</v>
      </c>
      <c r="N4653" s="137" t="s">
        <v>329</v>
      </c>
      <c r="O4653" s="137" t="s">
        <v>35</v>
      </c>
      <c r="P4653" s="137">
        <v>0</v>
      </c>
      <c r="Q4653" s="137" t="s">
        <v>191</v>
      </c>
      <c r="R4653" s="137" t="s">
        <v>342</v>
      </c>
      <c r="S4653" s="137" t="s">
        <v>181</v>
      </c>
    </row>
    <row r="4654" spans="1:19" s="137" customFormat="1">
      <c r="A4654" s="137" t="s">
        <v>186</v>
      </c>
      <c r="B4654" s="137" t="s">
        <v>120</v>
      </c>
      <c r="C4654" s="137" t="s">
        <v>186</v>
      </c>
      <c r="D4654" s="137" t="s">
        <v>318</v>
      </c>
      <c r="E4654" s="137">
        <v>39024</v>
      </c>
      <c r="F4654" s="137" t="s">
        <v>198</v>
      </c>
      <c r="G4654" s="137" t="s">
        <v>28</v>
      </c>
      <c r="H4654" s="137" t="s">
        <v>368</v>
      </c>
      <c r="I4654" s="137">
        <v>513821507</v>
      </c>
      <c r="J4654" s="137" t="s">
        <v>180</v>
      </c>
      <c r="K4654" s="21">
        <v>46171.444143518522</v>
      </c>
      <c r="L4654" s="21">
        <v>46174.644456018519</v>
      </c>
      <c r="M4654" s="137" t="s">
        <v>347</v>
      </c>
      <c r="N4654" s="137" t="s">
        <v>194</v>
      </c>
      <c r="O4654" s="137" t="s">
        <v>41</v>
      </c>
      <c r="P4654" s="137">
        <v>0</v>
      </c>
      <c r="Q4654" s="137" t="s">
        <v>191</v>
      </c>
      <c r="R4654" s="137" t="s">
        <v>342</v>
      </c>
      <c r="S4654" s="137" t="s">
        <v>181</v>
      </c>
    </row>
    <row r="4655" spans="1:19" s="137" customFormat="1">
      <c r="A4655" s="137" t="s">
        <v>186</v>
      </c>
      <c r="B4655" s="137" t="s">
        <v>120</v>
      </c>
      <c r="C4655" s="137" t="s">
        <v>186</v>
      </c>
      <c r="D4655" s="137" t="s">
        <v>318</v>
      </c>
      <c r="E4655" s="137">
        <v>39024</v>
      </c>
      <c r="F4655" s="137" t="s">
        <v>198</v>
      </c>
      <c r="G4655" s="137" t="s">
        <v>28</v>
      </c>
      <c r="H4655" s="137" t="s">
        <v>368</v>
      </c>
      <c r="I4655" s="137">
        <v>513821507</v>
      </c>
      <c r="J4655" s="137" t="s">
        <v>180</v>
      </c>
      <c r="K4655" s="21">
        <v>46171.444143518522</v>
      </c>
      <c r="L4655" s="21">
        <v>46174.644456018519</v>
      </c>
      <c r="M4655" s="137" t="s">
        <v>347</v>
      </c>
      <c r="N4655" s="137" t="s">
        <v>350</v>
      </c>
      <c r="O4655" s="137" t="s">
        <v>39</v>
      </c>
      <c r="P4655" s="137">
        <v>0</v>
      </c>
      <c r="Q4655" s="137" t="s">
        <v>191</v>
      </c>
      <c r="R4655" s="137" t="s">
        <v>342</v>
      </c>
      <c r="S4655" s="137" t="s">
        <v>181</v>
      </c>
    </row>
    <row r="4656" spans="1:19" s="137" customFormat="1">
      <c r="A4656" s="137" t="s">
        <v>186</v>
      </c>
      <c r="B4656" s="137" t="s">
        <v>120</v>
      </c>
      <c r="C4656" s="137" t="s">
        <v>186</v>
      </c>
      <c r="D4656" s="137" t="s">
        <v>318</v>
      </c>
      <c r="E4656" s="137">
        <v>39024</v>
      </c>
      <c r="F4656" s="137" t="s">
        <v>198</v>
      </c>
      <c r="G4656" s="137" t="s">
        <v>28</v>
      </c>
      <c r="H4656" s="137" t="s">
        <v>368</v>
      </c>
      <c r="I4656" s="137">
        <v>513821507</v>
      </c>
      <c r="J4656" s="137" t="s">
        <v>180</v>
      </c>
      <c r="K4656" s="21">
        <v>46171.444143518522</v>
      </c>
      <c r="L4656" s="21">
        <v>46174.644456018519</v>
      </c>
      <c r="M4656" s="137" t="s">
        <v>347</v>
      </c>
      <c r="N4656" s="137" t="s">
        <v>195</v>
      </c>
      <c r="O4656" s="137" t="s">
        <v>41</v>
      </c>
      <c r="P4656" s="137">
        <v>0</v>
      </c>
      <c r="Q4656" s="137" t="s">
        <v>191</v>
      </c>
      <c r="R4656" s="137" t="s">
        <v>342</v>
      </c>
      <c r="S4656" s="137" t="s">
        <v>181</v>
      </c>
    </row>
    <row r="4657" spans="1:19" s="137" customFormat="1">
      <c r="A4657" s="137" t="s">
        <v>186</v>
      </c>
      <c r="B4657" s="137" t="s">
        <v>120</v>
      </c>
      <c r="C4657" s="137" t="s">
        <v>186</v>
      </c>
      <c r="D4657" s="137" t="s">
        <v>318</v>
      </c>
      <c r="E4657" s="137">
        <v>39024</v>
      </c>
      <c r="F4657" s="137" t="s">
        <v>198</v>
      </c>
      <c r="G4657" s="137" t="s">
        <v>28</v>
      </c>
      <c r="H4657" s="137" t="s">
        <v>368</v>
      </c>
      <c r="I4657" s="137">
        <v>513821507</v>
      </c>
      <c r="J4657" s="137" t="s">
        <v>180</v>
      </c>
      <c r="K4657" s="21">
        <v>46171.444143518522</v>
      </c>
      <c r="L4657" s="21">
        <v>46174.644456018519</v>
      </c>
      <c r="M4657" s="137" t="s">
        <v>347</v>
      </c>
      <c r="N4657" s="137" t="s">
        <v>351</v>
      </c>
      <c r="O4657" s="137" t="s">
        <v>35</v>
      </c>
      <c r="P4657" s="137">
        <v>0</v>
      </c>
      <c r="Q4657" s="137" t="s">
        <v>191</v>
      </c>
      <c r="R4657" s="137" t="s">
        <v>342</v>
      </c>
      <c r="S4657" s="137" t="s">
        <v>181</v>
      </c>
    </row>
    <row r="4658" spans="1:19" s="137" customFormat="1">
      <c r="A4658" s="137" t="s">
        <v>186</v>
      </c>
      <c r="B4658" s="137" t="s">
        <v>120</v>
      </c>
      <c r="C4658" s="137" t="s">
        <v>186</v>
      </c>
      <c r="D4658" s="137" t="s">
        <v>318</v>
      </c>
      <c r="E4658" s="137">
        <v>39024</v>
      </c>
      <c r="F4658" s="137" t="s">
        <v>198</v>
      </c>
      <c r="G4658" s="137" t="s">
        <v>28</v>
      </c>
      <c r="H4658" s="137" t="s">
        <v>368</v>
      </c>
      <c r="I4658" s="137">
        <v>513821507</v>
      </c>
      <c r="J4658" s="137" t="s">
        <v>180</v>
      </c>
      <c r="K4658" s="21">
        <v>46171.444143518522</v>
      </c>
      <c r="L4658" s="21">
        <v>46174.644456018519</v>
      </c>
      <c r="M4658" s="137" t="s">
        <v>347</v>
      </c>
      <c r="N4658" s="137" t="s">
        <v>196</v>
      </c>
      <c r="O4658" s="137" t="s">
        <v>41</v>
      </c>
      <c r="P4658" s="137">
        <v>0</v>
      </c>
      <c r="Q4658" s="137" t="s">
        <v>191</v>
      </c>
      <c r="R4658" s="137" t="s">
        <v>342</v>
      </c>
      <c r="S4658" s="137" t="s">
        <v>181</v>
      </c>
    </row>
    <row r="4659" spans="1:19" s="137" customFormat="1">
      <c r="A4659" s="137" t="s">
        <v>186</v>
      </c>
      <c r="B4659" s="137" t="s">
        <v>120</v>
      </c>
      <c r="C4659" s="137" t="s">
        <v>186</v>
      </c>
      <c r="D4659" s="137" t="s">
        <v>318</v>
      </c>
      <c r="E4659" s="137">
        <v>39024</v>
      </c>
      <c r="F4659" s="137" t="s">
        <v>198</v>
      </c>
      <c r="G4659" s="137" t="s">
        <v>28</v>
      </c>
      <c r="H4659" s="137" t="s">
        <v>368</v>
      </c>
      <c r="I4659" s="137">
        <v>513821507</v>
      </c>
      <c r="J4659" s="137" t="s">
        <v>180</v>
      </c>
      <c r="K4659" s="21">
        <v>46171.444143518522</v>
      </c>
      <c r="L4659" s="21">
        <v>46174.644456018519</v>
      </c>
      <c r="M4659" s="137" t="s">
        <v>352</v>
      </c>
      <c r="N4659" s="137" t="s">
        <v>352</v>
      </c>
      <c r="O4659" s="137" t="s">
        <v>35</v>
      </c>
      <c r="P4659" s="137">
        <v>0</v>
      </c>
      <c r="Q4659" s="137" t="s">
        <v>191</v>
      </c>
      <c r="R4659" s="137" t="s">
        <v>342</v>
      </c>
      <c r="S4659" s="137" t="s">
        <v>181</v>
      </c>
    </row>
    <row r="4660" spans="1:19" s="137" customFormat="1">
      <c r="A4660" s="137" t="s">
        <v>186</v>
      </c>
      <c r="B4660" s="137" t="s">
        <v>120</v>
      </c>
      <c r="C4660" s="137" t="s">
        <v>186</v>
      </c>
      <c r="D4660" s="137" t="s">
        <v>318</v>
      </c>
      <c r="E4660" s="137">
        <v>39024</v>
      </c>
      <c r="F4660" s="137" t="s">
        <v>198</v>
      </c>
      <c r="G4660" s="137" t="s">
        <v>28</v>
      </c>
      <c r="H4660" s="137" t="s">
        <v>368</v>
      </c>
      <c r="I4660" s="137">
        <v>513821507</v>
      </c>
      <c r="J4660" s="137" t="s">
        <v>180</v>
      </c>
      <c r="K4660" s="21">
        <v>46171.444143518522</v>
      </c>
      <c r="L4660" s="21">
        <v>46174.644456018519</v>
      </c>
      <c r="M4660" s="137" t="s">
        <v>353</v>
      </c>
      <c r="N4660" s="137" t="s">
        <v>197</v>
      </c>
      <c r="O4660" s="137" t="s">
        <v>41</v>
      </c>
      <c r="P4660" s="137">
        <v>0</v>
      </c>
      <c r="Q4660" s="137" t="s">
        <v>191</v>
      </c>
      <c r="R4660" s="137" t="s">
        <v>342</v>
      </c>
      <c r="S4660" s="137" t="s">
        <v>181</v>
      </c>
    </row>
    <row r="4661" spans="1:19" s="137" customFormat="1">
      <c r="A4661" s="137" t="s">
        <v>186</v>
      </c>
      <c r="B4661" s="137" t="s">
        <v>120</v>
      </c>
      <c r="C4661" s="137" t="s">
        <v>186</v>
      </c>
      <c r="D4661" s="137" t="s">
        <v>318</v>
      </c>
      <c r="E4661" s="137">
        <v>39024</v>
      </c>
      <c r="F4661" s="137" t="s">
        <v>198</v>
      </c>
      <c r="G4661" s="137" t="s">
        <v>28</v>
      </c>
      <c r="H4661" s="137" t="s">
        <v>368</v>
      </c>
      <c r="I4661" s="137">
        <v>513821507</v>
      </c>
      <c r="J4661" s="137" t="s">
        <v>180</v>
      </c>
      <c r="K4661" s="21">
        <v>46171.444143518522</v>
      </c>
      <c r="L4661" s="21">
        <v>46174.644456018519</v>
      </c>
      <c r="M4661" s="137" t="s">
        <v>353</v>
      </c>
      <c r="N4661" s="137" t="s">
        <v>330</v>
      </c>
      <c r="O4661" s="137" t="s">
        <v>41</v>
      </c>
      <c r="P4661" s="137">
        <v>0</v>
      </c>
      <c r="Q4661" s="137" t="s">
        <v>191</v>
      </c>
      <c r="R4661" s="137" t="s">
        <v>342</v>
      </c>
      <c r="S4661" s="137" t="s">
        <v>181</v>
      </c>
    </row>
    <row r="4662" spans="1:19" s="137" customFormat="1">
      <c r="A4662" s="137" t="s">
        <v>186</v>
      </c>
      <c r="B4662" s="137" t="s">
        <v>120</v>
      </c>
      <c r="C4662" s="137" t="s">
        <v>186</v>
      </c>
      <c r="D4662" s="137" t="s">
        <v>318</v>
      </c>
      <c r="E4662" s="137">
        <v>39024</v>
      </c>
      <c r="F4662" s="137" t="s">
        <v>198</v>
      </c>
      <c r="G4662" s="137" t="s">
        <v>28</v>
      </c>
      <c r="H4662" s="137" t="s">
        <v>368</v>
      </c>
      <c r="I4662" s="137">
        <v>513821507</v>
      </c>
      <c r="J4662" s="137" t="s">
        <v>180</v>
      </c>
      <c r="K4662" s="21">
        <v>46171.444143518522</v>
      </c>
      <c r="L4662" s="21">
        <v>46174.644456018519</v>
      </c>
      <c r="M4662" s="137" t="s">
        <v>353</v>
      </c>
      <c r="N4662" s="137" t="s">
        <v>354</v>
      </c>
      <c r="O4662" s="137" t="s">
        <v>39</v>
      </c>
      <c r="P4662" s="137">
        <v>0</v>
      </c>
      <c r="Q4662" s="137" t="s">
        <v>191</v>
      </c>
      <c r="R4662" s="137" t="s">
        <v>342</v>
      </c>
      <c r="S4662" s="137" t="s">
        <v>181</v>
      </c>
    </row>
    <row r="4663" spans="1:19" s="137" customFormat="1">
      <c r="A4663" s="137" t="s">
        <v>186</v>
      </c>
      <c r="B4663" s="137" t="s">
        <v>120</v>
      </c>
      <c r="C4663" s="137" t="s">
        <v>186</v>
      </c>
      <c r="D4663" s="137" t="s">
        <v>318</v>
      </c>
      <c r="E4663" s="137">
        <v>39024</v>
      </c>
      <c r="F4663" s="137" t="s">
        <v>198</v>
      </c>
      <c r="G4663" s="137" t="s">
        <v>28</v>
      </c>
      <c r="H4663" s="137" t="s">
        <v>368</v>
      </c>
      <c r="I4663" s="137">
        <v>513821507</v>
      </c>
      <c r="J4663" s="137" t="s">
        <v>180</v>
      </c>
      <c r="K4663" s="21">
        <v>46171.444143518522</v>
      </c>
      <c r="L4663" s="21">
        <v>46174.644456018519</v>
      </c>
      <c r="M4663" s="137" t="s">
        <v>353</v>
      </c>
      <c r="N4663" s="137" t="s">
        <v>355</v>
      </c>
      <c r="O4663" s="137" t="s">
        <v>35</v>
      </c>
      <c r="P4663" s="137">
        <v>0</v>
      </c>
      <c r="Q4663" s="137" t="s">
        <v>191</v>
      </c>
      <c r="R4663" s="137" t="s">
        <v>342</v>
      </c>
      <c r="S4663" s="137" t="s">
        <v>181</v>
      </c>
    </row>
    <row r="4664" spans="1:19" s="137" customFormat="1">
      <c r="A4664" s="137" t="s">
        <v>186</v>
      </c>
      <c r="B4664" s="137" t="s">
        <v>120</v>
      </c>
      <c r="C4664" s="137" t="s">
        <v>186</v>
      </c>
      <c r="D4664" s="137" t="s">
        <v>318</v>
      </c>
      <c r="E4664" s="137">
        <v>39024</v>
      </c>
      <c r="F4664" s="137" t="s">
        <v>198</v>
      </c>
      <c r="G4664" s="137" t="s">
        <v>28</v>
      </c>
      <c r="H4664" s="137" t="s">
        <v>368</v>
      </c>
      <c r="I4664" s="137">
        <v>513821507</v>
      </c>
      <c r="J4664" s="137" t="s">
        <v>180</v>
      </c>
      <c r="K4664" s="21">
        <v>46171.444143518522</v>
      </c>
      <c r="L4664" s="21">
        <v>46174.644456018519</v>
      </c>
      <c r="M4664" s="137" t="s">
        <v>353</v>
      </c>
      <c r="N4664" s="137" t="s">
        <v>356</v>
      </c>
      <c r="O4664" s="137" t="s">
        <v>39</v>
      </c>
      <c r="P4664" s="137">
        <v>0</v>
      </c>
      <c r="Q4664" s="137" t="s">
        <v>191</v>
      </c>
      <c r="R4664" s="137" t="s">
        <v>342</v>
      </c>
      <c r="S4664" s="137" t="s">
        <v>181</v>
      </c>
    </row>
    <row r="4665" spans="1:19" s="137" customFormat="1">
      <c r="A4665" s="137" t="s">
        <v>186</v>
      </c>
      <c r="B4665" s="137" t="s">
        <v>120</v>
      </c>
      <c r="C4665" s="137" t="s">
        <v>186</v>
      </c>
      <c r="D4665" s="137" t="s">
        <v>318</v>
      </c>
      <c r="E4665" s="137">
        <v>39024</v>
      </c>
      <c r="F4665" s="137" t="s">
        <v>198</v>
      </c>
      <c r="G4665" s="137" t="s">
        <v>28</v>
      </c>
      <c r="H4665" s="137" t="s">
        <v>368</v>
      </c>
      <c r="I4665" s="137">
        <v>513821507</v>
      </c>
      <c r="J4665" s="137" t="s">
        <v>180</v>
      </c>
      <c r="K4665" s="21">
        <v>46171.444143518522</v>
      </c>
      <c r="L4665" s="21">
        <v>46174.644456018519</v>
      </c>
      <c r="M4665" s="137" t="s">
        <v>353</v>
      </c>
      <c r="N4665" s="137" t="s">
        <v>357</v>
      </c>
      <c r="O4665" s="137" t="s">
        <v>39</v>
      </c>
      <c r="P4665" s="137">
        <v>0</v>
      </c>
      <c r="Q4665" s="137" t="s">
        <v>191</v>
      </c>
      <c r="R4665" s="137" t="s">
        <v>342</v>
      </c>
      <c r="S4665" s="137" t="s">
        <v>181</v>
      </c>
    </row>
    <row r="4666" spans="1:19" s="137" customFormat="1">
      <c r="A4666" s="137" t="s">
        <v>186</v>
      </c>
      <c r="B4666" s="137" t="s">
        <v>120</v>
      </c>
      <c r="C4666" s="137" t="s">
        <v>186</v>
      </c>
      <c r="D4666" s="137" t="s">
        <v>318</v>
      </c>
      <c r="E4666" s="137">
        <v>39024</v>
      </c>
      <c r="F4666" s="137" t="s">
        <v>198</v>
      </c>
      <c r="G4666" s="137" t="s">
        <v>28</v>
      </c>
      <c r="H4666" s="137" t="s">
        <v>368</v>
      </c>
      <c r="I4666" s="137">
        <v>513821507</v>
      </c>
      <c r="J4666" s="137" t="s">
        <v>180</v>
      </c>
      <c r="K4666" s="21">
        <v>46171.444143518522</v>
      </c>
      <c r="L4666" s="21">
        <v>46174.644456018519</v>
      </c>
      <c r="M4666" s="137" t="s">
        <v>358</v>
      </c>
      <c r="N4666" s="137" t="s">
        <v>359</v>
      </c>
      <c r="O4666" s="137" t="s">
        <v>39</v>
      </c>
      <c r="P4666" s="137">
        <v>0</v>
      </c>
      <c r="Q4666" s="137" t="s">
        <v>191</v>
      </c>
      <c r="R4666" s="137" t="s">
        <v>342</v>
      </c>
      <c r="S4666" s="137" t="s">
        <v>181</v>
      </c>
    </row>
    <row r="4667" spans="1:19" s="137" customFormat="1">
      <c r="A4667" s="137" t="s">
        <v>186</v>
      </c>
      <c r="B4667" s="137" t="s">
        <v>120</v>
      </c>
      <c r="C4667" s="137" t="s">
        <v>186</v>
      </c>
      <c r="D4667" s="137" t="s">
        <v>318</v>
      </c>
      <c r="E4667" s="137">
        <v>39024</v>
      </c>
      <c r="F4667" s="137" t="s">
        <v>198</v>
      </c>
      <c r="G4667" s="137" t="s">
        <v>28</v>
      </c>
      <c r="H4667" s="137" t="s">
        <v>368</v>
      </c>
      <c r="I4667" s="137">
        <v>513821507</v>
      </c>
      <c r="J4667" s="137" t="s">
        <v>180</v>
      </c>
      <c r="K4667" s="21">
        <v>46171.444143518522</v>
      </c>
      <c r="L4667" s="21">
        <v>46174.644456018519</v>
      </c>
      <c r="M4667" s="137" t="s">
        <v>358</v>
      </c>
      <c r="N4667" s="137" t="s">
        <v>360</v>
      </c>
      <c r="O4667" s="137" t="s">
        <v>35</v>
      </c>
      <c r="P4667" s="137">
        <v>0</v>
      </c>
      <c r="Q4667" s="137" t="s">
        <v>191</v>
      </c>
      <c r="R4667" s="137" t="s">
        <v>342</v>
      </c>
      <c r="S4667" s="137" t="s">
        <v>181</v>
      </c>
    </row>
    <row r="4668" spans="1:19" s="137" customFormat="1">
      <c r="A4668" s="137" t="s">
        <v>186</v>
      </c>
      <c r="B4668" s="137" t="s">
        <v>120</v>
      </c>
      <c r="C4668" s="137" t="s">
        <v>186</v>
      </c>
      <c r="D4668" s="137" t="s">
        <v>318</v>
      </c>
      <c r="E4668" s="137">
        <v>39024</v>
      </c>
      <c r="F4668" s="137" t="s">
        <v>198</v>
      </c>
      <c r="G4668" s="137" t="s">
        <v>28</v>
      </c>
      <c r="H4668" s="137" t="s">
        <v>368</v>
      </c>
      <c r="I4668" s="137">
        <v>513821507</v>
      </c>
      <c r="J4668" s="137" t="s">
        <v>180</v>
      </c>
      <c r="K4668" s="21">
        <v>46171.444143518522</v>
      </c>
      <c r="L4668" s="21">
        <v>46174.644456018519</v>
      </c>
      <c r="M4668" s="137" t="s">
        <v>358</v>
      </c>
      <c r="N4668" s="137" t="s">
        <v>361</v>
      </c>
      <c r="O4668" s="137" t="s">
        <v>41</v>
      </c>
      <c r="P4668" s="137">
        <v>0</v>
      </c>
      <c r="Q4668" s="137" t="s">
        <v>191</v>
      </c>
      <c r="R4668" s="137" t="s">
        <v>342</v>
      </c>
      <c r="S4668" s="137" t="s">
        <v>181</v>
      </c>
    </row>
    <row r="4669" spans="1:19" s="137" customFormat="1">
      <c r="A4669" s="137" t="s">
        <v>186</v>
      </c>
      <c r="B4669" s="137" t="s">
        <v>120</v>
      </c>
      <c r="C4669" s="137" t="s">
        <v>186</v>
      </c>
      <c r="D4669" s="137" t="s">
        <v>318</v>
      </c>
      <c r="E4669" s="137">
        <v>39024</v>
      </c>
      <c r="F4669" s="137" t="s">
        <v>198</v>
      </c>
      <c r="G4669" s="137" t="s">
        <v>28</v>
      </c>
      <c r="H4669" s="137" t="s">
        <v>368</v>
      </c>
      <c r="I4669" s="137">
        <v>513821507</v>
      </c>
      <c r="J4669" s="137" t="s">
        <v>180</v>
      </c>
      <c r="K4669" s="21">
        <v>46171.444143518522</v>
      </c>
      <c r="L4669" s="21">
        <v>46174.644456018519</v>
      </c>
      <c r="M4669" s="137" t="s">
        <v>362</v>
      </c>
      <c r="N4669" s="137" t="s">
        <v>363</v>
      </c>
      <c r="O4669" s="137" t="s">
        <v>37</v>
      </c>
      <c r="P4669" s="137">
        <v>0</v>
      </c>
      <c r="Q4669" s="137" t="s">
        <v>191</v>
      </c>
      <c r="R4669" s="137" t="s">
        <v>342</v>
      </c>
      <c r="S4669" s="137" t="s">
        <v>181</v>
      </c>
    </row>
    <row r="4670" spans="1:19" s="137" customFormat="1">
      <c r="A4670" s="137" t="s">
        <v>186</v>
      </c>
      <c r="B4670" s="137" t="s">
        <v>120</v>
      </c>
      <c r="C4670" s="137" t="s">
        <v>186</v>
      </c>
      <c r="D4670" s="137" t="s">
        <v>318</v>
      </c>
      <c r="E4670" s="137">
        <v>39024</v>
      </c>
      <c r="F4670" s="137" t="s">
        <v>198</v>
      </c>
      <c r="G4670" s="137" t="s">
        <v>28</v>
      </c>
      <c r="H4670" s="137" t="s">
        <v>368</v>
      </c>
      <c r="I4670" s="137">
        <v>513821507</v>
      </c>
      <c r="J4670" s="137" t="s">
        <v>180</v>
      </c>
      <c r="K4670" s="21">
        <v>46171.444143518522</v>
      </c>
      <c r="L4670" s="21">
        <v>46174.644456018519</v>
      </c>
      <c r="M4670" s="137" t="s">
        <v>364</v>
      </c>
      <c r="N4670" s="137" t="s">
        <v>365</v>
      </c>
      <c r="O4670" s="137" t="s">
        <v>35</v>
      </c>
      <c r="P4670" s="137">
        <v>0</v>
      </c>
      <c r="Q4670" s="137" t="s">
        <v>191</v>
      </c>
      <c r="R4670" s="137" t="s">
        <v>342</v>
      </c>
      <c r="S4670" s="137" t="s">
        <v>181</v>
      </c>
    </row>
    <row r="4671" spans="1:19" s="137" customFormat="1">
      <c r="A4671" s="137" t="s">
        <v>186</v>
      </c>
      <c r="B4671" s="137" t="s">
        <v>120</v>
      </c>
      <c r="C4671" s="137" t="s">
        <v>186</v>
      </c>
      <c r="D4671" s="137" t="s">
        <v>318</v>
      </c>
      <c r="E4671" s="137">
        <v>39024</v>
      </c>
      <c r="F4671" s="137" t="s">
        <v>198</v>
      </c>
      <c r="G4671" s="137" t="s">
        <v>28</v>
      </c>
      <c r="H4671" s="137" t="s">
        <v>368</v>
      </c>
      <c r="I4671" s="137">
        <v>513821507</v>
      </c>
      <c r="J4671" s="137" t="s">
        <v>180</v>
      </c>
      <c r="K4671" s="21">
        <v>46171.444143518522</v>
      </c>
      <c r="L4671" s="21">
        <v>46174.644456018519</v>
      </c>
      <c r="M4671" s="137" t="s">
        <v>364</v>
      </c>
      <c r="N4671" s="137" t="s">
        <v>366</v>
      </c>
      <c r="O4671" s="137" t="s">
        <v>35</v>
      </c>
      <c r="P4671" s="137">
        <v>0</v>
      </c>
      <c r="Q4671" s="137" t="s">
        <v>191</v>
      </c>
      <c r="R4671" s="137" t="s">
        <v>342</v>
      </c>
      <c r="S4671" s="137" t="s">
        <v>181</v>
      </c>
    </row>
    <row r="4672" spans="1:19" s="137" customFormat="1">
      <c r="A4672" s="137" t="s">
        <v>186</v>
      </c>
      <c r="B4672" s="137" t="s">
        <v>120</v>
      </c>
      <c r="C4672" s="137" t="s">
        <v>186</v>
      </c>
      <c r="D4672" s="137" t="s">
        <v>318</v>
      </c>
      <c r="E4672" s="137">
        <v>39024</v>
      </c>
      <c r="F4672" s="137" t="s">
        <v>198</v>
      </c>
      <c r="G4672" s="137" t="s">
        <v>28</v>
      </c>
      <c r="H4672" s="137" t="s">
        <v>368</v>
      </c>
      <c r="I4672" s="137">
        <v>513821507</v>
      </c>
      <c r="J4672" s="137" t="s">
        <v>180</v>
      </c>
      <c r="K4672" s="21">
        <v>46171.444143518522</v>
      </c>
      <c r="L4672" s="21">
        <v>46174.644456018519</v>
      </c>
      <c r="M4672" s="137" t="s">
        <v>364</v>
      </c>
      <c r="N4672" s="137" t="s">
        <v>367</v>
      </c>
      <c r="O4672" s="137" t="s">
        <v>41</v>
      </c>
      <c r="P4672" s="137">
        <v>0</v>
      </c>
      <c r="Q4672" s="137" t="s">
        <v>191</v>
      </c>
      <c r="R4672" s="137" t="s">
        <v>342</v>
      </c>
      <c r="S4672" s="137" t="s">
        <v>181</v>
      </c>
    </row>
    <row r="4673" spans="1:19" s="137" customFormat="1">
      <c r="A4673" s="137" t="s">
        <v>186</v>
      </c>
      <c r="B4673" s="137" t="s">
        <v>120</v>
      </c>
      <c r="C4673" s="137" t="s">
        <v>186</v>
      </c>
      <c r="D4673" s="137" t="s">
        <v>302</v>
      </c>
      <c r="E4673" s="137">
        <v>32760</v>
      </c>
      <c r="F4673" s="137" t="s">
        <v>5</v>
      </c>
      <c r="G4673" s="137" t="s">
        <v>28</v>
      </c>
      <c r="H4673" s="137" t="s">
        <v>368</v>
      </c>
      <c r="I4673" s="137">
        <v>513725220</v>
      </c>
      <c r="J4673" s="137" t="s">
        <v>180</v>
      </c>
      <c r="K4673" s="21">
        <v>46168.681851851848</v>
      </c>
      <c r="L4673" s="21">
        <v>46174.708553240744</v>
      </c>
      <c r="M4673" s="137" t="s">
        <v>287</v>
      </c>
      <c r="N4673" s="137" t="s">
        <v>287</v>
      </c>
      <c r="O4673" s="137" t="s">
        <v>35</v>
      </c>
      <c r="P4673" s="137">
        <v>0</v>
      </c>
      <c r="Q4673" s="137" t="s">
        <v>191</v>
      </c>
      <c r="R4673" s="137" t="s">
        <v>342</v>
      </c>
      <c r="S4673" s="137" t="s">
        <v>181</v>
      </c>
    </row>
    <row r="4674" spans="1:19" s="137" customFormat="1">
      <c r="A4674" s="137" t="s">
        <v>186</v>
      </c>
      <c r="B4674" s="137" t="s">
        <v>120</v>
      </c>
      <c r="C4674" s="137" t="s">
        <v>186</v>
      </c>
      <c r="D4674" s="137" t="s">
        <v>302</v>
      </c>
      <c r="E4674" s="137">
        <v>32760</v>
      </c>
      <c r="F4674" s="137" t="s">
        <v>5</v>
      </c>
      <c r="G4674" s="137" t="s">
        <v>28</v>
      </c>
      <c r="H4674" s="137" t="s">
        <v>368</v>
      </c>
      <c r="I4674" s="137">
        <v>513725220</v>
      </c>
      <c r="J4674" s="137" t="s">
        <v>180</v>
      </c>
      <c r="K4674" s="21">
        <v>46168.681851851848</v>
      </c>
      <c r="L4674" s="21">
        <v>46174.708553240744</v>
      </c>
      <c r="M4674" s="137" t="s">
        <v>343</v>
      </c>
      <c r="N4674" s="137" t="s">
        <v>288</v>
      </c>
      <c r="O4674" s="137" t="s">
        <v>39</v>
      </c>
      <c r="P4674" s="137">
        <v>0</v>
      </c>
      <c r="Q4674" s="137" t="s">
        <v>191</v>
      </c>
      <c r="R4674" s="137" t="s">
        <v>342</v>
      </c>
      <c r="S4674" s="137" t="s">
        <v>181</v>
      </c>
    </row>
    <row r="4675" spans="1:19" s="137" customFormat="1">
      <c r="A4675" s="137" t="s">
        <v>186</v>
      </c>
      <c r="B4675" s="137" t="s">
        <v>120</v>
      </c>
      <c r="C4675" s="137" t="s">
        <v>186</v>
      </c>
      <c r="D4675" s="137" t="s">
        <v>302</v>
      </c>
      <c r="E4675" s="137">
        <v>32760</v>
      </c>
      <c r="F4675" s="137" t="s">
        <v>5</v>
      </c>
      <c r="G4675" s="137" t="s">
        <v>28</v>
      </c>
      <c r="H4675" s="137" t="s">
        <v>368</v>
      </c>
      <c r="I4675" s="137">
        <v>513725220</v>
      </c>
      <c r="J4675" s="137" t="s">
        <v>180</v>
      </c>
      <c r="K4675" s="21">
        <v>46168.681851851848</v>
      </c>
      <c r="L4675" s="21">
        <v>46174.708553240744</v>
      </c>
      <c r="M4675" s="137" t="s">
        <v>343</v>
      </c>
      <c r="N4675" s="137" t="s">
        <v>193</v>
      </c>
      <c r="O4675" s="137" t="s">
        <v>35</v>
      </c>
      <c r="P4675" s="137">
        <v>0</v>
      </c>
      <c r="Q4675" s="137" t="s">
        <v>191</v>
      </c>
      <c r="R4675" s="137" t="s">
        <v>342</v>
      </c>
      <c r="S4675" s="137" t="s">
        <v>181</v>
      </c>
    </row>
    <row r="4676" spans="1:19" s="137" customFormat="1">
      <c r="A4676" s="137" t="s">
        <v>186</v>
      </c>
      <c r="B4676" s="137" t="s">
        <v>120</v>
      </c>
      <c r="C4676" s="137" t="s">
        <v>186</v>
      </c>
      <c r="D4676" s="137" t="s">
        <v>302</v>
      </c>
      <c r="E4676" s="137">
        <v>32760</v>
      </c>
      <c r="F4676" s="137" t="s">
        <v>5</v>
      </c>
      <c r="G4676" s="137" t="s">
        <v>28</v>
      </c>
      <c r="H4676" s="137" t="s">
        <v>368</v>
      </c>
      <c r="I4676" s="137">
        <v>513725220</v>
      </c>
      <c r="J4676" s="137" t="s">
        <v>180</v>
      </c>
      <c r="K4676" s="21">
        <v>46168.681851851848</v>
      </c>
      <c r="L4676" s="21">
        <v>46174.708553240744</v>
      </c>
      <c r="M4676" s="137" t="s">
        <v>344</v>
      </c>
      <c r="N4676" s="137" t="s">
        <v>345</v>
      </c>
      <c r="O4676" s="137" t="s">
        <v>39</v>
      </c>
      <c r="P4676" s="137">
        <v>0</v>
      </c>
      <c r="Q4676" s="137" t="s">
        <v>191</v>
      </c>
      <c r="R4676" s="137" t="s">
        <v>342</v>
      </c>
      <c r="S4676" s="137" t="s">
        <v>181</v>
      </c>
    </row>
    <row r="4677" spans="1:19" s="137" customFormat="1">
      <c r="A4677" s="137" t="s">
        <v>186</v>
      </c>
      <c r="B4677" s="137" t="s">
        <v>120</v>
      </c>
      <c r="C4677" s="137" t="s">
        <v>186</v>
      </c>
      <c r="D4677" s="137" t="s">
        <v>302</v>
      </c>
      <c r="E4677" s="137">
        <v>32760</v>
      </c>
      <c r="F4677" s="137" t="s">
        <v>5</v>
      </c>
      <c r="G4677" s="137" t="s">
        <v>28</v>
      </c>
      <c r="H4677" s="137" t="s">
        <v>368</v>
      </c>
      <c r="I4677" s="137">
        <v>513725220</v>
      </c>
      <c r="J4677" s="137" t="s">
        <v>180</v>
      </c>
      <c r="K4677" s="21">
        <v>46168.681851851848</v>
      </c>
      <c r="L4677" s="21">
        <v>46174.708553240744</v>
      </c>
      <c r="M4677" s="137" t="s">
        <v>344</v>
      </c>
      <c r="N4677" s="137" t="s">
        <v>346</v>
      </c>
      <c r="O4677" s="137" t="s">
        <v>39</v>
      </c>
      <c r="P4677" s="137">
        <v>0</v>
      </c>
      <c r="Q4677" s="137" t="s">
        <v>191</v>
      </c>
      <c r="R4677" s="137" t="s">
        <v>342</v>
      </c>
      <c r="S4677" s="137" t="s">
        <v>181</v>
      </c>
    </row>
    <row r="4678" spans="1:19" s="137" customFormat="1">
      <c r="A4678" s="137" t="s">
        <v>186</v>
      </c>
      <c r="B4678" s="137" t="s">
        <v>120</v>
      </c>
      <c r="C4678" s="137" t="s">
        <v>186</v>
      </c>
      <c r="D4678" s="137" t="s">
        <v>302</v>
      </c>
      <c r="E4678" s="137">
        <v>32760</v>
      </c>
      <c r="F4678" s="137" t="s">
        <v>5</v>
      </c>
      <c r="G4678" s="137" t="s">
        <v>28</v>
      </c>
      <c r="H4678" s="137" t="s">
        <v>368</v>
      </c>
      <c r="I4678" s="137">
        <v>513725220</v>
      </c>
      <c r="J4678" s="137" t="s">
        <v>180</v>
      </c>
      <c r="K4678" s="21">
        <v>46168.681851851848</v>
      </c>
      <c r="L4678" s="21">
        <v>46174.708553240744</v>
      </c>
      <c r="M4678" s="137" t="s">
        <v>347</v>
      </c>
      <c r="N4678" s="137" t="s">
        <v>348</v>
      </c>
      <c r="O4678" s="137" t="s">
        <v>41</v>
      </c>
      <c r="P4678" s="137">
        <v>0</v>
      </c>
      <c r="Q4678" s="137" t="s">
        <v>191</v>
      </c>
      <c r="R4678" s="137" t="s">
        <v>342</v>
      </c>
      <c r="S4678" s="137" t="s">
        <v>181</v>
      </c>
    </row>
    <row r="4679" spans="1:19" s="137" customFormat="1">
      <c r="A4679" s="137" t="s">
        <v>186</v>
      </c>
      <c r="B4679" s="137" t="s">
        <v>120</v>
      </c>
      <c r="C4679" s="137" t="s">
        <v>186</v>
      </c>
      <c r="D4679" s="137" t="s">
        <v>302</v>
      </c>
      <c r="E4679" s="137">
        <v>32760</v>
      </c>
      <c r="F4679" s="137" t="s">
        <v>5</v>
      </c>
      <c r="G4679" s="137" t="s">
        <v>28</v>
      </c>
      <c r="H4679" s="137" t="s">
        <v>368</v>
      </c>
      <c r="I4679" s="137">
        <v>513725220</v>
      </c>
      <c r="J4679" s="137" t="s">
        <v>180</v>
      </c>
      <c r="K4679" s="21">
        <v>46168.681851851848</v>
      </c>
      <c r="L4679" s="21">
        <v>46174.708553240744</v>
      </c>
      <c r="M4679" s="137" t="s">
        <v>347</v>
      </c>
      <c r="N4679" s="137" t="s">
        <v>349</v>
      </c>
      <c r="O4679" s="137" t="s">
        <v>39</v>
      </c>
      <c r="P4679" s="137">
        <v>0</v>
      </c>
      <c r="Q4679" s="137" t="s">
        <v>191</v>
      </c>
      <c r="R4679" s="137" t="s">
        <v>342</v>
      </c>
      <c r="S4679" s="137" t="s">
        <v>181</v>
      </c>
    </row>
    <row r="4680" spans="1:19" s="137" customFormat="1">
      <c r="A4680" s="137" t="s">
        <v>186</v>
      </c>
      <c r="B4680" s="137" t="s">
        <v>120</v>
      </c>
      <c r="C4680" s="137" t="s">
        <v>186</v>
      </c>
      <c r="D4680" s="137" t="s">
        <v>302</v>
      </c>
      <c r="E4680" s="137">
        <v>32760</v>
      </c>
      <c r="F4680" s="137" t="s">
        <v>5</v>
      </c>
      <c r="G4680" s="137" t="s">
        <v>28</v>
      </c>
      <c r="H4680" s="137" t="s">
        <v>368</v>
      </c>
      <c r="I4680" s="137">
        <v>513725220</v>
      </c>
      <c r="J4680" s="137" t="s">
        <v>180</v>
      </c>
      <c r="K4680" s="21">
        <v>46168.681851851848</v>
      </c>
      <c r="L4680" s="21">
        <v>46174.708553240744</v>
      </c>
      <c r="M4680" s="137" t="s">
        <v>347</v>
      </c>
      <c r="N4680" s="137" t="s">
        <v>329</v>
      </c>
      <c r="O4680" s="137" t="s">
        <v>35</v>
      </c>
      <c r="P4680" s="137">
        <v>0</v>
      </c>
      <c r="Q4680" s="137" t="s">
        <v>191</v>
      </c>
      <c r="R4680" s="137" t="s">
        <v>342</v>
      </c>
      <c r="S4680" s="137" t="s">
        <v>181</v>
      </c>
    </row>
    <row r="4681" spans="1:19" s="137" customFormat="1">
      <c r="A4681" s="137" t="s">
        <v>186</v>
      </c>
      <c r="B4681" s="137" t="s">
        <v>120</v>
      </c>
      <c r="C4681" s="137" t="s">
        <v>186</v>
      </c>
      <c r="D4681" s="137" t="s">
        <v>302</v>
      </c>
      <c r="E4681" s="137">
        <v>32760</v>
      </c>
      <c r="F4681" s="137" t="s">
        <v>5</v>
      </c>
      <c r="G4681" s="137" t="s">
        <v>28</v>
      </c>
      <c r="H4681" s="137" t="s">
        <v>368</v>
      </c>
      <c r="I4681" s="137">
        <v>513725220</v>
      </c>
      <c r="J4681" s="137" t="s">
        <v>180</v>
      </c>
      <c r="K4681" s="21">
        <v>46168.681851851848</v>
      </c>
      <c r="L4681" s="21">
        <v>46174.708553240744</v>
      </c>
      <c r="M4681" s="137" t="s">
        <v>347</v>
      </c>
      <c r="N4681" s="137" t="s">
        <v>194</v>
      </c>
      <c r="O4681" s="137" t="s">
        <v>41</v>
      </c>
      <c r="P4681" s="137">
        <v>0</v>
      </c>
      <c r="Q4681" s="137" t="s">
        <v>191</v>
      </c>
      <c r="R4681" s="137" t="s">
        <v>342</v>
      </c>
      <c r="S4681" s="137" t="s">
        <v>181</v>
      </c>
    </row>
    <row r="4682" spans="1:19" s="137" customFormat="1">
      <c r="A4682" s="137" t="s">
        <v>186</v>
      </c>
      <c r="B4682" s="137" t="s">
        <v>120</v>
      </c>
      <c r="C4682" s="137" t="s">
        <v>186</v>
      </c>
      <c r="D4682" s="137" t="s">
        <v>302</v>
      </c>
      <c r="E4682" s="137">
        <v>32760</v>
      </c>
      <c r="F4682" s="137" t="s">
        <v>5</v>
      </c>
      <c r="G4682" s="137" t="s">
        <v>28</v>
      </c>
      <c r="H4682" s="137" t="s">
        <v>368</v>
      </c>
      <c r="I4682" s="137">
        <v>513725220</v>
      </c>
      <c r="J4682" s="137" t="s">
        <v>180</v>
      </c>
      <c r="K4682" s="21">
        <v>46168.681851851848</v>
      </c>
      <c r="L4682" s="21">
        <v>46174.708553240744</v>
      </c>
      <c r="M4682" s="137" t="s">
        <v>347</v>
      </c>
      <c r="N4682" s="137" t="s">
        <v>350</v>
      </c>
      <c r="O4682" s="137" t="s">
        <v>39</v>
      </c>
      <c r="P4682" s="137">
        <v>0</v>
      </c>
      <c r="Q4682" s="137" t="s">
        <v>191</v>
      </c>
      <c r="R4682" s="137" t="s">
        <v>342</v>
      </c>
      <c r="S4682" s="137" t="s">
        <v>181</v>
      </c>
    </row>
    <row r="4683" spans="1:19" s="137" customFormat="1">
      <c r="A4683" s="137" t="s">
        <v>186</v>
      </c>
      <c r="B4683" s="137" t="s">
        <v>120</v>
      </c>
      <c r="C4683" s="137" t="s">
        <v>186</v>
      </c>
      <c r="D4683" s="137" t="s">
        <v>302</v>
      </c>
      <c r="E4683" s="137">
        <v>32760</v>
      </c>
      <c r="F4683" s="137" t="s">
        <v>5</v>
      </c>
      <c r="G4683" s="137" t="s">
        <v>28</v>
      </c>
      <c r="H4683" s="137" t="s">
        <v>368</v>
      </c>
      <c r="I4683" s="137">
        <v>513725220</v>
      </c>
      <c r="J4683" s="137" t="s">
        <v>180</v>
      </c>
      <c r="K4683" s="21">
        <v>46168.681851851848</v>
      </c>
      <c r="L4683" s="21">
        <v>46174.708553240744</v>
      </c>
      <c r="M4683" s="137" t="s">
        <v>347</v>
      </c>
      <c r="N4683" s="137" t="s">
        <v>195</v>
      </c>
      <c r="O4683" s="137" t="s">
        <v>41</v>
      </c>
      <c r="P4683" s="137">
        <v>0</v>
      </c>
      <c r="Q4683" s="137" t="s">
        <v>191</v>
      </c>
      <c r="R4683" s="137" t="s">
        <v>342</v>
      </c>
      <c r="S4683" s="137" t="s">
        <v>181</v>
      </c>
    </row>
    <row r="4684" spans="1:19" s="137" customFormat="1">
      <c r="A4684" s="137" t="s">
        <v>186</v>
      </c>
      <c r="B4684" s="137" t="s">
        <v>120</v>
      </c>
      <c r="C4684" s="137" t="s">
        <v>186</v>
      </c>
      <c r="D4684" s="137" t="s">
        <v>302</v>
      </c>
      <c r="E4684" s="137">
        <v>32760</v>
      </c>
      <c r="F4684" s="137" t="s">
        <v>5</v>
      </c>
      <c r="G4684" s="137" t="s">
        <v>28</v>
      </c>
      <c r="H4684" s="137" t="s">
        <v>368</v>
      </c>
      <c r="I4684" s="137">
        <v>513725220</v>
      </c>
      <c r="J4684" s="137" t="s">
        <v>180</v>
      </c>
      <c r="K4684" s="21">
        <v>46168.681851851848</v>
      </c>
      <c r="L4684" s="21">
        <v>46174.708553240744</v>
      </c>
      <c r="M4684" s="137" t="s">
        <v>347</v>
      </c>
      <c r="N4684" s="137" t="s">
        <v>351</v>
      </c>
      <c r="O4684" s="137" t="s">
        <v>35</v>
      </c>
      <c r="P4684" s="137">
        <v>0</v>
      </c>
      <c r="Q4684" s="137" t="s">
        <v>191</v>
      </c>
      <c r="R4684" s="137" t="s">
        <v>342</v>
      </c>
      <c r="S4684" s="137" t="s">
        <v>181</v>
      </c>
    </row>
    <row r="4685" spans="1:19" s="137" customFormat="1">
      <c r="A4685" s="137" t="s">
        <v>186</v>
      </c>
      <c r="B4685" s="137" t="s">
        <v>120</v>
      </c>
      <c r="C4685" s="137" t="s">
        <v>186</v>
      </c>
      <c r="D4685" s="137" t="s">
        <v>302</v>
      </c>
      <c r="E4685" s="137">
        <v>32760</v>
      </c>
      <c r="F4685" s="137" t="s">
        <v>5</v>
      </c>
      <c r="G4685" s="137" t="s">
        <v>28</v>
      </c>
      <c r="H4685" s="137" t="s">
        <v>368</v>
      </c>
      <c r="I4685" s="137">
        <v>513725220</v>
      </c>
      <c r="J4685" s="137" t="s">
        <v>180</v>
      </c>
      <c r="K4685" s="21">
        <v>46168.681851851848</v>
      </c>
      <c r="L4685" s="21">
        <v>46174.708553240744</v>
      </c>
      <c r="M4685" s="137" t="s">
        <v>347</v>
      </c>
      <c r="N4685" s="137" t="s">
        <v>196</v>
      </c>
      <c r="O4685" s="137" t="s">
        <v>41</v>
      </c>
      <c r="P4685" s="137">
        <v>0</v>
      </c>
      <c r="Q4685" s="137" t="s">
        <v>191</v>
      </c>
      <c r="R4685" s="137" t="s">
        <v>342</v>
      </c>
      <c r="S4685" s="137" t="s">
        <v>181</v>
      </c>
    </row>
    <row r="4686" spans="1:19" s="137" customFormat="1">
      <c r="A4686" s="137" t="s">
        <v>186</v>
      </c>
      <c r="B4686" s="137" t="s">
        <v>120</v>
      </c>
      <c r="C4686" s="137" t="s">
        <v>186</v>
      </c>
      <c r="D4686" s="137" t="s">
        <v>302</v>
      </c>
      <c r="E4686" s="137">
        <v>32760</v>
      </c>
      <c r="F4686" s="137" t="s">
        <v>5</v>
      </c>
      <c r="G4686" s="137" t="s">
        <v>28</v>
      </c>
      <c r="H4686" s="137" t="s">
        <v>368</v>
      </c>
      <c r="I4686" s="137">
        <v>513725220</v>
      </c>
      <c r="J4686" s="137" t="s">
        <v>180</v>
      </c>
      <c r="K4686" s="21">
        <v>46168.681851851848</v>
      </c>
      <c r="L4686" s="21">
        <v>46174.708553240744</v>
      </c>
      <c r="M4686" s="137" t="s">
        <v>352</v>
      </c>
      <c r="N4686" s="137" t="s">
        <v>352</v>
      </c>
      <c r="O4686" s="137" t="s">
        <v>35</v>
      </c>
      <c r="P4686" s="137">
        <v>0</v>
      </c>
      <c r="Q4686" s="137" t="s">
        <v>191</v>
      </c>
      <c r="R4686" s="137" t="s">
        <v>342</v>
      </c>
      <c r="S4686" s="137" t="s">
        <v>181</v>
      </c>
    </row>
    <row r="4687" spans="1:19" s="137" customFormat="1">
      <c r="A4687" s="137" t="s">
        <v>186</v>
      </c>
      <c r="B4687" s="137" t="s">
        <v>120</v>
      </c>
      <c r="C4687" s="137" t="s">
        <v>186</v>
      </c>
      <c r="D4687" s="137" t="s">
        <v>302</v>
      </c>
      <c r="E4687" s="137">
        <v>32760</v>
      </c>
      <c r="F4687" s="137" t="s">
        <v>5</v>
      </c>
      <c r="G4687" s="137" t="s">
        <v>28</v>
      </c>
      <c r="H4687" s="137" t="s">
        <v>368</v>
      </c>
      <c r="I4687" s="137">
        <v>513725220</v>
      </c>
      <c r="J4687" s="137" t="s">
        <v>180</v>
      </c>
      <c r="K4687" s="21">
        <v>46168.681851851848</v>
      </c>
      <c r="L4687" s="21">
        <v>46174.708553240744</v>
      </c>
      <c r="M4687" s="137" t="s">
        <v>353</v>
      </c>
      <c r="N4687" s="137" t="s">
        <v>197</v>
      </c>
      <c r="O4687" s="137" t="s">
        <v>41</v>
      </c>
      <c r="P4687" s="137">
        <v>0</v>
      </c>
      <c r="Q4687" s="137" t="s">
        <v>191</v>
      </c>
      <c r="R4687" s="137" t="s">
        <v>342</v>
      </c>
      <c r="S4687" s="137" t="s">
        <v>181</v>
      </c>
    </row>
    <row r="4688" spans="1:19" s="137" customFormat="1">
      <c r="A4688" s="137" t="s">
        <v>186</v>
      </c>
      <c r="B4688" s="137" t="s">
        <v>120</v>
      </c>
      <c r="C4688" s="137" t="s">
        <v>186</v>
      </c>
      <c r="D4688" s="137" t="s">
        <v>302</v>
      </c>
      <c r="E4688" s="137">
        <v>32760</v>
      </c>
      <c r="F4688" s="137" t="s">
        <v>5</v>
      </c>
      <c r="G4688" s="137" t="s">
        <v>28</v>
      </c>
      <c r="H4688" s="137" t="s">
        <v>368</v>
      </c>
      <c r="I4688" s="137">
        <v>513725220</v>
      </c>
      <c r="J4688" s="137" t="s">
        <v>180</v>
      </c>
      <c r="K4688" s="21">
        <v>46168.681851851848</v>
      </c>
      <c r="L4688" s="21">
        <v>46174.708553240744</v>
      </c>
      <c r="M4688" s="137" t="s">
        <v>353</v>
      </c>
      <c r="N4688" s="137" t="s">
        <v>330</v>
      </c>
      <c r="O4688" s="137" t="s">
        <v>41</v>
      </c>
      <c r="P4688" s="137">
        <v>0</v>
      </c>
      <c r="Q4688" s="137" t="s">
        <v>191</v>
      </c>
      <c r="R4688" s="137" t="s">
        <v>342</v>
      </c>
      <c r="S4688" s="137" t="s">
        <v>181</v>
      </c>
    </row>
    <row r="4689" spans="1:19" s="137" customFormat="1">
      <c r="A4689" s="137" t="s">
        <v>186</v>
      </c>
      <c r="B4689" s="137" t="s">
        <v>120</v>
      </c>
      <c r="C4689" s="137" t="s">
        <v>186</v>
      </c>
      <c r="D4689" s="137" t="s">
        <v>302</v>
      </c>
      <c r="E4689" s="137">
        <v>32760</v>
      </c>
      <c r="F4689" s="137" t="s">
        <v>5</v>
      </c>
      <c r="G4689" s="137" t="s">
        <v>28</v>
      </c>
      <c r="H4689" s="137" t="s">
        <v>368</v>
      </c>
      <c r="I4689" s="137">
        <v>513725220</v>
      </c>
      <c r="J4689" s="137" t="s">
        <v>180</v>
      </c>
      <c r="K4689" s="21">
        <v>46168.681851851848</v>
      </c>
      <c r="L4689" s="21">
        <v>46174.708553240744</v>
      </c>
      <c r="M4689" s="137" t="s">
        <v>353</v>
      </c>
      <c r="N4689" s="137" t="s">
        <v>354</v>
      </c>
      <c r="O4689" s="137" t="s">
        <v>39</v>
      </c>
      <c r="P4689" s="137">
        <v>0</v>
      </c>
      <c r="Q4689" s="137" t="s">
        <v>191</v>
      </c>
      <c r="R4689" s="137" t="s">
        <v>342</v>
      </c>
      <c r="S4689" s="137" t="s">
        <v>181</v>
      </c>
    </row>
    <row r="4690" spans="1:19" s="137" customFormat="1">
      <c r="A4690" s="137" t="s">
        <v>186</v>
      </c>
      <c r="B4690" s="137" t="s">
        <v>120</v>
      </c>
      <c r="C4690" s="137" t="s">
        <v>186</v>
      </c>
      <c r="D4690" s="137" t="s">
        <v>302</v>
      </c>
      <c r="E4690" s="137">
        <v>32760</v>
      </c>
      <c r="F4690" s="137" t="s">
        <v>5</v>
      </c>
      <c r="G4690" s="137" t="s">
        <v>28</v>
      </c>
      <c r="H4690" s="137" t="s">
        <v>368</v>
      </c>
      <c r="I4690" s="137">
        <v>513725220</v>
      </c>
      <c r="J4690" s="137" t="s">
        <v>180</v>
      </c>
      <c r="K4690" s="21">
        <v>46168.681851851848</v>
      </c>
      <c r="L4690" s="21">
        <v>46174.708553240744</v>
      </c>
      <c r="M4690" s="137" t="s">
        <v>353</v>
      </c>
      <c r="N4690" s="137" t="s">
        <v>355</v>
      </c>
      <c r="O4690" s="137" t="s">
        <v>35</v>
      </c>
      <c r="P4690" s="137">
        <v>0</v>
      </c>
      <c r="Q4690" s="137" t="s">
        <v>191</v>
      </c>
      <c r="R4690" s="137" t="s">
        <v>342</v>
      </c>
      <c r="S4690" s="137" t="s">
        <v>181</v>
      </c>
    </row>
    <row r="4691" spans="1:19" s="137" customFormat="1">
      <c r="A4691" s="137" t="s">
        <v>186</v>
      </c>
      <c r="B4691" s="137" t="s">
        <v>120</v>
      </c>
      <c r="C4691" s="137" t="s">
        <v>186</v>
      </c>
      <c r="D4691" s="137" t="s">
        <v>302</v>
      </c>
      <c r="E4691" s="137">
        <v>32760</v>
      </c>
      <c r="F4691" s="137" t="s">
        <v>5</v>
      </c>
      <c r="G4691" s="137" t="s">
        <v>28</v>
      </c>
      <c r="H4691" s="137" t="s">
        <v>368</v>
      </c>
      <c r="I4691" s="137">
        <v>513725220</v>
      </c>
      <c r="J4691" s="137" t="s">
        <v>180</v>
      </c>
      <c r="K4691" s="21">
        <v>46168.681851851848</v>
      </c>
      <c r="L4691" s="21">
        <v>46174.708553240744</v>
      </c>
      <c r="M4691" s="137" t="s">
        <v>353</v>
      </c>
      <c r="N4691" s="137" t="s">
        <v>356</v>
      </c>
      <c r="O4691" s="137" t="s">
        <v>39</v>
      </c>
      <c r="P4691" s="137">
        <v>0</v>
      </c>
      <c r="Q4691" s="137" t="s">
        <v>191</v>
      </c>
      <c r="R4691" s="137" t="s">
        <v>342</v>
      </c>
      <c r="S4691" s="137" t="s">
        <v>181</v>
      </c>
    </row>
    <row r="4692" spans="1:19" s="137" customFormat="1">
      <c r="A4692" s="137" t="s">
        <v>186</v>
      </c>
      <c r="B4692" s="137" t="s">
        <v>120</v>
      </c>
      <c r="C4692" s="137" t="s">
        <v>186</v>
      </c>
      <c r="D4692" s="137" t="s">
        <v>302</v>
      </c>
      <c r="E4692" s="137">
        <v>32760</v>
      </c>
      <c r="F4692" s="137" t="s">
        <v>5</v>
      </c>
      <c r="G4692" s="137" t="s">
        <v>28</v>
      </c>
      <c r="H4692" s="137" t="s">
        <v>368</v>
      </c>
      <c r="I4692" s="137">
        <v>513725220</v>
      </c>
      <c r="J4692" s="137" t="s">
        <v>180</v>
      </c>
      <c r="K4692" s="21">
        <v>46168.681851851848</v>
      </c>
      <c r="L4692" s="21">
        <v>46174.708553240744</v>
      </c>
      <c r="M4692" s="137" t="s">
        <v>353</v>
      </c>
      <c r="N4692" s="137" t="s">
        <v>357</v>
      </c>
      <c r="O4692" s="137" t="s">
        <v>39</v>
      </c>
      <c r="P4692" s="137">
        <v>0</v>
      </c>
      <c r="Q4692" s="137" t="s">
        <v>191</v>
      </c>
      <c r="R4692" s="137" t="s">
        <v>342</v>
      </c>
      <c r="S4692" s="137" t="s">
        <v>181</v>
      </c>
    </row>
    <row r="4693" spans="1:19" s="137" customFormat="1">
      <c r="A4693" s="137" t="s">
        <v>186</v>
      </c>
      <c r="B4693" s="137" t="s">
        <v>120</v>
      </c>
      <c r="C4693" s="137" t="s">
        <v>186</v>
      </c>
      <c r="D4693" s="137" t="s">
        <v>302</v>
      </c>
      <c r="E4693" s="137">
        <v>32760</v>
      </c>
      <c r="F4693" s="137" t="s">
        <v>5</v>
      </c>
      <c r="G4693" s="137" t="s">
        <v>28</v>
      </c>
      <c r="H4693" s="137" t="s">
        <v>368</v>
      </c>
      <c r="I4693" s="137">
        <v>513725220</v>
      </c>
      <c r="J4693" s="137" t="s">
        <v>180</v>
      </c>
      <c r="K4693" s="21">
        <v>46168.681851851848</v>
      </c>
      <c r="L4693" s="21">
        <v>46174.708553240744</v>
      </c>
      <c r="M4693" s="137" t="s">
        <v>358</v>
      </c>
      <c r="N4693" s="137" t="s">
        <v>359</v>
      </c>
      <c r="O4693" s="137" t="s">
        <v>39</v>
      </c>
      <c r="P4693" s="137">
        <v>0</v>
      </c>
      <c r="Q4693" s="137" t="s">
        <v>191</v>
      </c>
      <c r="R4693" s="137" t="s">
        <v>342</v>
      </c>
      <c r="S4693" s="137" t="s">
        <v>181</v>
      </c>
    </row>
    <row r="4694" spans="1:19" s="137" customFormat="1">
      <c r="A4694" s="137" t="s">
        <v>186</v>
      </c>
      <c r="B4694" s="137" t="s">
        <v>120</v>
      </c>
      <c r="C4694" s="137" t="s">
        <v>186</v>
      </c>
      <c r="D4694" s="137" t="s">
        <v>302</v>
      </c>
      <c r="E4694" s="137">
        <v>32760</v>
      </c>
      <c r="F4694" s="137" t="s">
        <v>5</v>
      </c>
      <c r="G4694" s="137" t="s">
        <v>28</v>
      </c>
      <c r="H4694" s="137" t="s">
        <v>368</v>
      </c>
      <c r="I4694" s="137">
        <v>513725220</v>
      </c>
      <c r="J4694" s="137" t="s">
        <v>180</v>
      </c>
      <c r="K4694" s="21">
        <v>46168.681851851848</v>
      </c>
      <c r="L4694" s="21">
        <v>46174.708553240744</v>
      </c>
      <c r="M4694" s="137" t="s">
        <v>358</v>
      </c>
      <c r="N4694" s="137" t="s">
        <v>360</v>
      </c>
      <c r="O4694" s="137" t="s">
        <v>35</v>
      </c>
      <c r="P4694" s="137">
        <v>0</v>
      </c>
      <c r="Q4694" s="137" t="s">
        <v>191</v>
      </c>
      <c r="R4694" s="137" t="s">
        <v>342</v>
      </c>
      <c r="S4694" s="137" t="s">
        <v>181</v>
      </c>
    </row>
    <row r="4695" spans="1:19" s="137" customFormat="1">
      <c r="A4695" s="137" t="s">
        <v>186</v>
      </c>
      <c r="B4695" s="137" t="s">
        <v>120</v>
      </c>
      <c r="C4695" s="137" t="s">
        <v>186</v>
      </c>
      <c r="D4695" s="137" t="s">
        <v>302</v>
      </c>
      <c r="E4695" s="137">
        <v>32760</v>
      </c>
      <c r="F4695" s="137" t="s">
        <v>5</v>
      </c>
      <c r="G4695" s="137" t="s">
        <v>28</v>
      </c>
      <c r="H4695" s="137" t="s">
        <v>368</v>
      </c>
      <c r="I4695" s="137">
        <v>513725220</v>
      </c>
      <c r="J4695" s="137" t="s">
        <v>180</v>
      </c>
      <c r="K4695" s="21">
        <v>46168.681851851848</v>
      </c>
      <c r="L4695" s="21">
        <v>46174.708553240744</v>
      </c>
      <c r="M4695" s="137" t="s">
        <v>358</v>
      </c>
      <c r="N4695" s="137" t="s">
        <v>361</v>
      </c>
      <c r="O4695" s="137" t="s">
        <v>41</v>
      </c>
      <c r="P4695" s="137">
        <v>0</v>
      </c>
      <c r="Q4695" s="137" t="s">
        <v>191</v>
      </c>
      <c r="R4695" s="137" t="s">
        <v>342</v>
      </c>
      <c r="S4695" s="137" t="s">
        <v>181</v>
      </c>
    </row>
    <row r="4696" spans="1:19" s="137" customFormat="1">
      <c r="A4696" s="137" t="s">
        <v>186</v>
      </c>
      <c r="B4696" s="137" t="s">
        <v>120</v>
      </c>
      <c r="C4696" s="137" t="s">
        <v>186</v>
      </c>
      <c r="D4696" s="137" t="s">
        <v>302</v>
      </c>
      <c r="E4696" s="137">
        <v>32760</v>
      </c>
      <c r="F4696" s="137" t="s">
        <v>5</v>
      </c>
      <c r="G4696" s="137" t="s">
        <v>28</v>
      </c>
      <c r="H4696" s="137" t="s">
        <v>368</v>
      </c>
      <c r="I4696" s="137">
        <v>513725220</v>
      </c>
      <c r="J4696" s="137" t="s">
        <v>180</v>
      </c>
      <c r="K4696" s="21">
        <v>46168.681851851848</v>
      </c>
      <c r="L4696" s="21">
        <v>46174.708553240744</v>
      </c>
      <c r="M4696" s="137" t="s">
        <v>362</v>
      </c>
      <c r="N4696" s="137" t="s">
        <v>363</v>
      </c>
      <c r="O4696" s="137" t="s">
        <v>37</v>
      </c>
      <c r="P4696" s="137">
        <v>0</v>
      </c>
      <c r="Q4696" s="137" t="s">
        <v>191</v>
      </c>
      <c r="R4696" s="137" t="s">
        <v>342</v>
      </c>
      <c r="S4696" s="137" t="s">
        <v>181</v>
      </c>
    </row>
    <row r="4697" spans="1:19" s="137" customFormat="1">
      <c r="A4697" s="137" t="s">
        <v>186</v>
      </c>
      <c r="B4697" s="137" t="s">
        <v>120</v>
      </c>
      <c r="C4697" s="137" t="s">
        <v>186</v>
      </c>
      <c r="D4697" s="137" t="s">
        <v>302</v>
      </c>
      <c r="E4697" s="137">
        <v>32760</v>
      </c>
      <c r="F4697" s="137" t="s">
        <v>5</v>
      </c>
      <c r="G4697" s="137" t="s">
        <v>28</v>
      </c>
      <c r="H4697" s="137" t="s">
        <v>368</v>
      </c>
      <c r="I4697" s="137">
        <v>513725220</v>
      </c>
      <c r="J4697" s="137" t="s">
        <v>180</v>
      </c>
      <c r="K4697" s="21">
        <v>46168.681851851848</v>
      </c>
      <c r="L4697" s="21">
        <v>46174.708553240744</v>
      </c>
      <c r="M4697" s="137" t="s">
        <v>364</v>
      </c>
      <c r="N4697" s="137" t="s">
        <v>365</v>
      </c>
      <c r="O4697" s="137" t="s">
        <v>35</v>
      </c>
      <c r="P4697" s="137">
        <v>0</v>
      </c>
      <c r="Q4697" s="137" t="s">
        <v>191</v>
      </c>
      <c r="R4697" s="137" t="s">
        <v>342</v>
      </c>
      <c r="S4697" s="137" t="s">
        <v>181</v>
      </c>
    </row>
    <row r="4698" spans="1:19" s="137" customFormat="1">
      <c r="A4698" s="137" t="s">
        <v>186</v>
      </c>
      <c r="B4698" s="137" t="s">
        <v>120</v>
      </c>
      <c r="C4698" s="137" t="s">
        <v>186</v>
      </c>
      <c r="D4698" s="137" t="s">
        <v>302</v>
      </c>
      <c r="E4698" s="137">
        <v>32760</v>
      </c>
      <c r="F4698" s="137" t="s">
        <v>5</v>
      </c>
      <c r="G4698" s="137" t="s">
        <v>28</v>
      </c>
      <c r="H4698" s="137" t="s">
        <v>368</v>
      </c>
      <c r="I4698" s="137">
        <v>513725220</v>
      </c>
      <c r="J4698" s="137" t="s">
        <v>180</v>
      </c>
      <c r="K4698" s="21">
        <v>46168.681851851848</v>
      </c>
      <c r="L4698" s="21">
        <v>46174.708553240744</v>
      </c>
      <c r="M4698" s="137" t="s">
        <v>364</v>
      </c>
      <c r="N4698" s="137" t="s">
        <v>366</v>
      </c>
      <c r="O4698" s="137" t="s">
        <v>35</v>
      </c>
      <c r="P4698" s="137">
        <v>0</v>
      </c>
      <c r="Q4698" s="137" t="s">
        <v>191</v>
      </c>
      <c r="R4698" s="137" t="s">
        <v>342</v>
      </c>
      <c r="S4698" s="137" t="s">
        <v>181</v>
      </c>
    </row>
    <row r="4699" spans="1:19" s="137" customFormat="1">
      <c r="A4699" s="137" t="s">
        <v>186</v>
      </c>
      <c r="B4699" s="137" t="s">
        <v>120</v>
      </c>
      <c r="C4699" s="137" t="s">
        <v>186</v>
      </c>
      <c r="D4699" s="137" t="s">
        <v>302</v>
      </c>
      <c r="E4699" s="137">
        <v>32760</v>
      </c>
      <c r="F4699" s="137" t="s">
        <v>5</v>
      </c>
      <c r="G4699" s="137" t="s">
        <v>28</v>
      </c>
      <c r="H4699" s="137" t="s">
        <v>368</v>
      </c>
      <c r="I4699" s="137">
        <v>513725220</v>
      </c>
      <c r="J4699" s="137" t="s">
        <v>180</v>
      </c>
      <c r="K4699" s="21">
        <v>46168.681851851848</v>
      </c>
      <c r="L4699" s="21">
        <v>46174.708553240744</v>
      </c>
      <c r="M4699" s="137" t="s">
        <v>364</v>
      </c>
      <c r="N4699" s="137" t="s">
        <v>367</v>
      </c>
      <c r="O4699" s="137" t="s">
        <v>41</v>
      </c>
      <c r="P4699" s="137">
        <v>0</v>
      </c>
      <c r="Q4699" s="137" t="s">
        <v>191</v>
      </c>
      <c r="R4699" s="137" t="s">
        <v>342</v>
      </c>
      <c r="S4699" s="137" t="s">
        <v>181</v>
      </c>
    </row>
    <row r="4700" spans="1:19" s="137" customFormat="1">
      <c r="A4700" s="137" t="s">
        <v>186</v>
      </c>
      <c r="B4700" s="137" t="s">
        <v>120</v>
      </c>
      <c r="C4700" s="137" t="s">
        <v>186</v>
      </c>
      <c r="D4700" s="137" t="s">
        <v>310</v>
      </c>
      <c r="E4700" s="137">
        <v>31924</v>
      </c>
      <c r="F4700" s="137" t="s">
        <v>5</v>
      </c>
      <c r="G4700" s="137" t="s">
        <v>28</v>
      </c>
      <c r="H4700" s="137" t="s">
        <v>368</v>
      </c>
      <c r="I4700" s="137">
        <v>513856734</v>
      </c>
      <c r="J4700" s="137" t="s">
        <v>180</v>
      </c>
      <c r="K4700" s="21">
        <v>46172.420949074076</v>
      </c>
      <c r="L4700" s="21">
        <v>46174.713738425926</v>
      </c>
      <c r="M4700" s="137" t="s">
        <v>287</v>
      </c>
      <c r="N4700" s="137" t="s">
        <v>287</v>
      </c>
      <c r="O4700" s="137" t="s">
        <v>35</v>
      </c>
      <c r="P4700" s="137">
        <v>0</v>
      </c>
      <c r="Q4700" s="137" t="s">
        <v>191</v>
      </c>
      <c r="R4700" s="137" t="s">
        <v>342</v>
      </c>
      <c r="S4700" s="137" t="s">
        <v>254</v>
      </c>
    </row>
    <row r="4701" spans="1:19" s="137" customFormat="1">
      <c r="A4701" s="137" t="s">
        <v>186</v>
      </c>
      <c r="B4701" s="137" t="s">
        <v>120</v>
      </c>
      <c r="C4701" s="137" t="s">
        <v>186</v>
      </c>
      <c r="D4701" s="137" t="s">
        <v>310</v>
      </c>
      <c r="E4701" s="137">
        <v>31924</v>
      </c>
      <c r="F4701" s="137" t="s">
        <v>5</v>
      </c>
      <c r="G4701" s="137" t="s">
        <v>28</v>
      </c>
      <c r="H4701" s="137" t="s">
        <v>368</v>
      </c>
      <c r="I4701" s="137">
        <v>513856734</v>
      </c>
      <c r="J4701" s="137" t="s">
        <v>180</v>
      </c>
      <c r="K4701" s="21">
        <v>46172.420949074076</v>
      </c>
      <c r="L4701" s="21">
        <v>46174.713738425926</v>
      </c>
      <c r="M4701" s="137" t="s">
        <v>343</v>
      </c>
      <c r="N4701" s="137" t="s">
        <v>288</v>
      </c>
      <c r="O4701" s="137" t="s">
        <v>39</v>
      </c>
      <c r="P4701" s="137">
        <v>0</v>
      </c>
      <c r="Q4701" s="137" t="s">
        <v>191</v>
      </c>
      <c r="R4701" s="137" t="s">
        <v>342</v>
      </c>
      <c r="S4701" s="137" t="s">
        <v>254</v>
      </c>
    </row>
    <row r="4702" spans="1:19" s="137" customFormat="1">
      <c r="A4702" s="137" t="s">
        <v>186</v>
      </c>
      <c r="B4702" s="137" t="s">
        <v>120</v>
      </c>
      <c r="C4702" s="137" t="s">
        <v>186</v>
      </c>
      <c r="D4702" s="137" t="s">
        <v>310</v>
      </c>
      <c r="E4702" s="137">
        <v>31924</v>
      </c>
      <c r="F4702" s="137" t="s">
        <v>5</v>
      </c>
      <c r="G4702" s="137" t="s">
        <v>28</v>
      </c>
      <c r="H4702" s="137" t="s">
        <v>368</v>
      </c>
      <c r="I4702" s="137">
        <v>513856734</v>
      </c>
      <c r="J4702" s="137" t="s">
        <v>180</v>
      </c>
      <c r="K4702" s="21">
        <v>46172.420949074076</v>
      </c>
      <c r="L4702" s="21">
        <v>46174.713738425926</v>
      </c>
      <c r="M4702" s="137" t="s">
        <v>343</v>
      </c>
      <c r="N4702" s="137" t="s">
        <v>193</v>
      </c>
      <c r="O4702" s="137" t="s">
        <v>35</v>
      </c>
      <c r="P4702" s="137">
        <v>0</v>
      </c>
      <c r="Q4702" s="137" t="s">
        <v>191</v>
      </c>
      <c r="R4702" s="137" t="s">
        <v>342</v>
      </c>
      <c r="S4702" s="137" t="s">
        <v>254</v>
      </c>
    </row>
    <row r="4703" spans="1:19" s="137" customFormat="1">
      <c r="A4703" s="137" t="s">
        <v>186</v>
      </c>
      <c r="B4703" s="137" t="s">
        <v>120</v>
      </c>
      <c r="C4703" s="137" t="s">
        <v>186</v>
      </c>
      <c r="D4703" s="137" t="s">
        <v>310</v>
      </c>
      <c r="E4703" s="137">
        <v>31924</v>
      </c>
      <c r="F4703" s="137" t="s">
        <v>5</v>
      </c>
      <c r="G4703" s="137" t="s">
        <v>28</v>
      </c>
      <c r="H4703" s="137" t="s">
        <v>368</v>
      </c>
      <c r="I4703" s="137">
        <v>513856734</v>
      </c>
      <c r="J4703" s="137" t="s">
        <v>180</v>
      </c>
      <c r="K4703" s="21">
        <v>46172.420949074076</v>
      </c>
      <c r="L4703" s="21">
        <v>46174.713738425926</v>
      </c>
      <c r="M4703" s="137" t="s">
        <v>344</v>
      </c>
      <c r="N4703" s="137" t="s">
        <v>345</v>
      </c>
      <c r="O4703" s="137" t="s">
        <v>39</v>
      </c>
      <c r="P4703" s="137">
        <v>0</v>
      </c>
      <c r="Q4703" s="137" t="s">
        <v>191</v>
      </c>
      <c r="R4703" s="137" t="s">
        <v>342</v>
      </c>
      <c r="S4703" s="137" t="s">
        <v>254</v>
      </c>
    </row>
    <row r="4704" spans="1:19" s="137" customFormat="1">
      <c r="A4704" s="137" t="s">
        <v>186</v>
      </c>
      <c r="B4704" s="137" t="s">
        <v>120</v>
      </c>
      <c r="C4704" s="137" t="s">
        <v>186</v>
      </c>
      <c r="D4704" s="137" t="s">
        <v>310</v>
      </c>
      <c r="E4704" s="137">
        <v>31924</v>
      </c>
      <c r="F4704" s="137" t="s">
        <v>5</v>
      </c>
      <c r="G4704" s="137" t="s">
        <v>28</v>
      </c>
      <c r="H4704" s="137" t="s">
        <v>368</v>
      </c>
      <c r="I4704" s="137">
        <v>513856734</v>
      </c>
      <c r="J4704" s="137" t="s">
        <v>180</v>
      </c>
      <c r="K4704" s="21">
        <v>46172.420949074076</v>
      </c>
      <c r="L4704" s="21">
        <v>46174.713738425926</v>
      </c>
      <c r="M4704" s="137" t="s">
        <v>344</v>
      </c>
      <c r="N4704" s="137" t="s">
        <v>346</v>
      </c>
      <c r="O4704" s="137" t="s">
        <v>39</v>
      </c>
      <c r="P4704" s="137">
        <v>0</v>
      </c>
      <c r="Q4704" s="137" t="s">
        <v>191</v>
      </c>
      <c r="R4704" s="137" t="s">
        <v>342</v>
      </c>
      <c r="S4704" s="137" t="s">
        <v>254</v>
      </c>
    </row>
    <row r="4705" spans="1:19" s="137" customFormat="1">
      <c r="A4705" s="137" t="s">
        <v>186</v>
      </c>
      <c r="B4705" s="137" t="s">
        <v>120</v>
      </c>
      <c r="C4705" s="137" t="s">
        <v>186</v>
      </c>
      <c r="D4705" s="137" t="s">
        <v>310</v>
      </c>
      <c r="E4705" s="137">
        <v>31924</v>
      </c>
      <c r="F4705" s="137" t="s">
        <v>5</v>
      </c>
      <c r="G4705" s="137" t="s">
        <v>28</v>
      </c>
      <c r="H4705" s="137" t="s">
        <v>368</v>
      </c>
      <c r="I4705" s="137">
        <v>513856734</v>
      </c>
      <c r="J4705" s="137" t="s">
        <v>180</v>
      </c>
      <c r="K4705" s="21">
        <v>46172.420949074076</v>
      </c>
      <c r="L4705" s="21">
        <v>46174.713738425926</v>
      </c>
      <c r="M4705" s="137" t="s">
        <v>347</v>
      </c>
      <c r="N4705" s="137" t="s">
        <v>348</v>
      </c>
      <c r="O4705" s="137" t="s">
        <v>41</v>
      </c>
      <c r="P4705" s="137">
        <v>0</v>
      </c>
      <c r="Q4705" s="137" t="s">
        <v>191</v>
      </c>
      <c r="R4705" s="137" t="s">
        <v>342</v>
      </c>
      <c r="S4705" s="137" t="s">
        <v>254</v>
      </c>
    </row>
    <row r="4706" spans="1:19" s="137" customFormat="1">
      <c r="A4706" s="137" t="s">
        <v>186</v>
      </c>
      <c r="B4706" s="137" t="s">
        <v>120</v>
      </c>
      <c r="C4706" s="137" t="s">
        <v>186</v>
      </c>
      <c r="D4706" s="137" t="s">
        <v>310</v>
      </c>
      <c r="E4706" s="137">
        <v>31924</v>
      </c>
      <c r="F4706" s="137" t="s">
        <v>5</v>
      </c>
      <c r="G4706" s="137" t="s">
        <v>28</v>
      </c>
      <c r="H4706" s="137" t="s">
        <v>368</v>
      </c>
      <c r="I4706" s="137">
        <v>513856734</v>
      </c>
      <c r="J4706" s="137" t="s">
        <v>180</v>
      </c>
      <c r="K4706" s="21">
        <v>46172.420949074076</v>
      </c>
      <c r="L4706" s="21">
        <v>46174.713738425926</v>
      </c>
      <c r="M4706" s="137" t="s">
        <v>347</v>
      </c>
      <c r="N4706" s="137" t="s">
        <v>349</v>
      </c>
      <c r="O4706" s="137" t="s">
        <v>39</v>
      </c>
      <c r="P4706" s="137">
        <v>0</v>
      </c>
      <c r="Q4706" s="137" t="s">
        <v>191</v>
      </c>
      <c r="R4706" s="137" t="s">
        <v>342</v>
      </c>
      <c r="S4706" s="137" t="s">
        <v>254</v>
      </c>
    </row>
    <row r="4707" spans="1:19" s="137" customFormat="1">
      <c r="A4707" s="137" t="s">
        <v>186</v>
      </c>
      <c r="B4707" s="137" t="s">
        <v>120</v>
      </c>
      <c r="C4707" s="137" t="s">
        <v>186</v>
      </c>
      <c r="D4707" s="137" t="s">
        <v>310</v>
      </c>
      <c r="E4707" s="137">
        <v>31924</v>
      </c>
      <c r="F4707" s="137" t="s">
        <v>5</v>
      </c>
      <c r="G4707" s="137" t="s">
        <v>28</v>
      </c>
      <c r="H4707" s="137" t="s">
        <v>368</v>
      </c>
      <c r="I4707" s="137">
        <v>513856734</v>
      </c>
      <c r="J4707" s="137" t="s">
        <v>180</v>
      </c>
      <c r="K4707" s="21">
        <v>46172.420949074076</v>
      </c>
      <c r="L4707" s="21">
        <v>46174.713738425926</v>
      </c>
      <c r="M4707" s="137" t="s">
        <v>347</v>
      </c>
      <c r="N4707" s="137" t="s">
        <v>329</v>
      </c>
      <c r="O4707" s="137" t="s">
        <v>35</v>
      </c>
      <c r="P4707" s="137">
        <v>0</v>
      </c>
      <c r="Q4707" s="137" t="s">
        <v>191</v>
      </c>
      <c r="R4707" s="137" t="s">
        <v>342</v>
      </c>
      <c r="S4707" s="137" t="s">
        <v>254</v>
      </c>
    </row>
    <row r="4708" spans="1:19" s="137" customFormat="1">
      <c r="A4708" s="137" t="s">
        <v>186</v>
      </c>
      <c r="B4708" s="137" t="s">
        <v>120</v>
      </c>
      <c r="C4708" s="137" t="s">
        <v>186</v>
      </c>
      <c r="D4708" s="137" t="s">
        <v>310</v>
      </c>
      <c r="E4708" s="137">
        <v>31924</v>
      </c>
      <c r="F4708" s="137" t="s">
        <v>5</v>
      </c>
      <c r="G4708" s="137" t="s">
        <v>28</v>
      </c>
      <c r="H4708" s="137" t="s">
        <v>368</v>
      </c>
      <c r="I4708" s="137">
        <v>513856734</v>
      </c>
      <c r="J4708" s="137" t="s">
        <v>180</v>
      </c>
      <c r="K4708" s="21">
        <v>46172.420949074076</v>
      </c>
      <c r="L4708" s="21">
        <v>46174.713738425926</v>
      </c>
      <c r="M4708" s="137" t="s">
        <v>347</v>
      </c>
      <c r="N4708" s="137" t="s">
        <v>194</v>
      </c>
      <c r="O4708" s="137" t="s">
        <v>41</v>
      </c>
      <c r="P4708" s="137">
        <v>0</v>
      </c>
      <c r="Q4708" s="137" t="s">
        <v>191</v>
      </c>
      <c r="R4708" s="137" t="s">
        <v>342</v>
      </c>
      <c r="S4708" s="137" t="s">
        <v>254</v>
      </c>
    </row>
    <row r="4709" spans="1:19" s="137" customFormat="1">
      <c r="A4709" s="137" t="s">
        <v>186</v>
      </c>
      <c r="B4709" s="137" t="s">
        <v>120</v>
      </c>
      <c r="C4709" s="137" t="s">
        <v>186</v>
      </c>
      <c r="D4709" s="137" t="s">
        <v>310</v>
      </c>
      <c r="E4709" s="137">
        <v>31924</v>
      </c>
      <c r="F4709" s="137" t="s">
        <v>5</v>
      </c>
      <c r="G4709" s="137" t="s">
        <v>28</v>
      </c>
      <c r="H4709" s="137" t="s">
        <v>368</v>
      </c>
      <c r="I4709" s="137">
        <v>513856734</v>
      </c>
      <c r="J4709" s="137" t="s">
        <v>180</v>
      </c>
      <c r="K4709" s="21">
        <v>46172.420949074076</v>
      </c>
      <c r="L4709" s="21">
        <v>46174.713738425926</v>
      </c>
      <c r="M4709" s="137" t="s">
        <v>347</v>
      </c>
      <c r="N4709" s="137" t="s">
        <v>350</v>
      </c>
      <c r="O4709" s="137" t="s">
        <v>39</v>
      </c>
      <c r="P4709" s="137">
        <v>0</v>
      </c>
      <c r="Q4709" s="137" t="s">
        <v>191</v>
      </c>
      <c r="R4709" s="137" t="s">
        <v>342</v>
      </c>
      <c r="S4709" s="137" t="s">
        <v>254</v>
      </c>
    </row>
    <row r="4710" spans="1:19" s="137" customFormat="1">
      <c r="A4710" s="137" t="s">
        <v>186</v>
      </c>
      <c r="B4710" s="137" t="s">
        <v>120</v>
      </c>
      <c r="C4710" s="137" t="s">
        <v>186</v>
      </c>
      <c r="D4710" s="137" t="s">
        <v>310</v>
      </c>
      <c r="E4710" s="137">
        <v>31924</v>
      </c>
      <c r="F4710" s="137" t="s">
        <v>5</v>
      </c>
      <c r="G4710" s="137" t="s">
        <v>28</v>
      </c>
      <c r="H4710" s="137" t="s">
        <v>368</v>
      </c>
      <c r="I4710" s="137">
        <v>513856734</v>
      </c>
      <c r="J4710" s="137" t="s">
        <v>180</v>
      </c>
      <c r="K4710" s="21">
        <v>46172.420949074076</v>
      </c>
      <c r="L4710" s="21">
        <v>46174.713738425926</v>
      </c>
      <c r="M4710" s="137" t="s">
        <v>347</v>
      </c>
      <c r="N4710" s="137" t="s">
        <v>195</v>
      </c>
      <c r="O4710" s="137" t="s">
        <v>41</v>
      </c>
      <c r="P4710" s="137">
        <v>0</v>
      </c>
      <c r="Q4710" s="137" t="s">
        <v>191</v>
      </c>
      <c r="R4710" s="137" t="s">
        <v>342</v>
      </c>
      <c r="S4710" s="137" t="s">
        <v>254</v>
      </c>
    </row>
    <row r="4711" spans="1:19" s="137" customFormat="1">
      <c r="A4711" s="137" t="s">
        <v>186</v>
      </c>
      <c r="B4711" s="137" t="s">
        <v>120</v>
      </c>
      <c r="C4711" s="137" t="s">
        <v>186</v>
      </c>
      <c r="D4711" s="137" t="s">
        <v>310</v>
      </c>
      <c r="E4711" s="137">
        <v>31924</v>
      </c>
      <c r="F4711" s="137" t="s">
        <v>5</v>
      </c>
      <c r="G4711" s="137" t="s">
        <v>28</v>
      </c>
      <c r="H4711" s="137" t="s">
        <v>368</v>
      </c>
      <c r="I4711" s="137">
        <v>513856734</v>
      </c>
      <c r="J4711" s="137" t="s">
        <v>180</v>
      </c>
      <c r="K4711" s="21">
        <v>46172.420949074076</v>
      </c>
      <c r="L4711" s="21">
        <v>46174.713738425926</v>
      </c>
      <c r="M4711" s="137" t="s">
        <v>347</v>
      </c>
      <c r="N4711" s="137" t="s">
        <v>351</v>
      </c>
      <c r="O4711" s="137" t="s">
        <v>35</v>
      </c>
      <c r="P4711" s="137">
        <v>0</v>
      </c>
      <c r="Q4711" s="137" t="s">
        <v>191</v>
      </c>
      <c r="R4711" s="137" t="s">
        <v>342</v>
      </c>
      <c r="S4711" s="137" t="s">
        <v>254</v>
      </c>
    </row>
    <row r="4712" spans="1:19" s="137" customFormat="1">
      <c r="A4712" s="137" t="s">
        <v>186</v>
      </c>
      <c r="B4712" s="137" t="s">
        <v>120</v>
      </c>
      <c r="C4712" s="137" t="s">
        <v>186</v>
      </c>
      <c r="D4712" s="137" t="s">
        <v>310</v>
      </c>
      <c r="E4712" s="137">
        <v>31924</v>
      </c>
      <c r="F4712" s="137" t="s">
        <v>5</v>
      </c>
      <c r="G4712" s="137" t="s">
        <v>28</v>
      </c>
      <c r="H4712" s="137" t="s">
        <v>368</v>
      </c>
      <c r="I4712" s="137">
        <v>513856734</v>
      </c>
      <c r="J4712" s="137" t="s">
        <v>180</v>
      </c>
      <c r="K4712" s="21">
        <v>46172.420949074076</v>
      </c>
      <c r="L4712" s="21">
        <v>46174.713738425926</v>
      </c>
      <c r="M4712" s="137" t="s">
        <v>347</v>
      </c>
      <c r="N4712" s="137" t="s">
        <v>196</v>
      </c>
      <c r="O4712" s="137" t="s">
        <v>41</v>
      </c>
      <c r="P4712" s="137">
        <v>0</v>
      </c>
      <c r="Q4712" s="137" t="s">
        <v>191</v>
      </c>
      <c r="R4712" s="137" t="s">
        <v>342</v>
      </c>
      <c r="S4712" s="137" t="s">
        <v>254</v>
      </c>
    </row>
    <row r="4713" spans="1:19" s="137" customFormat="1">
      <c r="A4713" s="137" t="s">
        <v>186</v>
      </c>
      <c r="B4713" s="137" t="s">
        <v>120</v>
      </c>
      <c r="C4713" s="137" t="s">
        <v>186</v>
      </c>
      <c r="D4713" s="137" t="s">
        <v>310</v>
      </c>
      <c r="E4713" s="137">
        <v>31924</v>
      </c>
      <c r="F4713" s="137" t="s">
        <v>5</v>
      </c>
      <c r="G4713" s="137" t="s">
        <v>28</v>
      </c>
      <c r="H4713" s="137" t="s">
        <v>368</v>
      </c>
      <c r="I4713" s="137">
        <v>513856734</v>
      </c>
      <c r="J4713" s="137" t="s">
        <v>180</v>
      </c>
      <c r="K4713" s="21">
        <v>46172.420949074076</v>
      </c>
      <c r="L4713" s="21">
        <v>46174.713738425926</v>
      </c>
      <c r="M4713" s="137" t="s">
        <v>352</v>
      </c>
      <c r="N4713" s="137" t="s">
        <v>352</v>
      </c>
      <c r="O4713" s="137" t="s">
        <v>35</v>
      </c>
      <c r="P4713" s="137">
        <v>0</v>
      </c>
      <c r="Q4713" s="137" t="s">
        <v>191</v>
      </c>
      <c r="R4713" s="137" t="s">
        <v>342</v>
      </c>
      <c r="S4713" s="137" t="s">
        <v>254</v>
      </c>
    </row>
    <row r="4714" spans="1:19" s="137" customFormat="1">
      <c r="A4714" s="137" t="s">
        <v>186</v>
      </c>
      <c r="B4714" s="137" t="s">
        <v>120</v>
      </c>
      <c r="C4714" s="137" t="s">
        <v>186</v>
      </c>
      <c r="D4714" s="137" t="s">
        <v>310</v>
      </c>
      <c r="E4714" s="137">
        <v>31924</v>
      </c>
      <c r="F4714" s="137" t="s">
        <v>5</v>
      </c>
      <c r="G4714" s="137" t="s">
        <v>28</v>
      </c>
      <c r="H4714" s="137" t="s">
        <v>368</v>
      </c>
      <c r="I4714" s="137">
        <v>513856734</v>
      </c>
      <c r="J4714" s="137" t="s">
        <v>180</v>
      </c>
      <c r="K4714" s="21">
        <v>46172.420949074076</v>
      </c>
      <c r="L4714" s="21">
        <v>46174.713738425926</v>
      </c>
      <c r="M4714" s="137" t="s">
        <v>353</v>
      </c>
      <c r="N4714" s="137" t="s">
        <v>197</v>
      </c>
      <c r="O4714" s="137" t="s">
        <v>41</v>
      </c>
      <c r="P4714" s="137">
        <v>0</v>
      </c>
      <c r="Q4714" s="137" t="s">
        <v>191</v>
      </c>
      <c r="R4714" s="137" t="s">
        <v>342</v>
      </c>
      <c r="S4714" s="137" t="s">
        <v>254</v>
      </c>
    </row>
    <row r="4715" spans="1:19" s="137" customFormat="1">
      <c r="A4715" s="137" t="s">
        <v>186</v>
      </c>
      <c r="B4715" s="137" t="s">
        <v>120</v>
      </c>
      <c r="C4715" s="137" t="s">
        <v>186</v>
      </c>
      <c r="D4715" s="137" t="s">
        <v>310</v>
      </c>
      <c r="E4715" s="137">
        <v>31924</v>
      </c>
      <c r="F4715" s="137" t="s">
        <v>5</v>
      </c>
      <c r="G4715" s="137" t="s">
        <v>28</v>
      </c>
      <c r="H4715" s="137" t="s">
        <v>368</v>
      </c>
      <c r="I4715" s="137">
        <v>513856734</v>
      </c>
      <c r="J4715" s="137" t="s">
        <v>180</v>
      </c>
      <c r="K4715" s="21">
        <v>46172.420949074076</v>
      </c>
      <c r="L4715" s="21">
        <v>46174.713738425926</v>
      </c>
      <c r="M4715" s="137" t="s">
        <v>353</v>
      </c>
      <c r="N4715" s="137" t="s">
        <v>330</v>
      </c>
      <c r="O4715" s="137" t="s">
        <v>41</v>
      </c>
      <c r="P4715" s="137">
        <v>0</v>
      </c>
      <c r="Q4715" s="137" t="s">
        <v>191</v>
      </c>
      <c r="R4715" s="137" t="s">
        <v>342</v>
      </c>
      <c r="S4715" s="137" t="s">
        <v>254</v>
      </c>
    </row>
    <row r="4716" spans="1:19" s="137" customFormat="1">
      <c r="A4716" s="137" t="s">
        <v>186</v>
      </c>
      <c r="B4716" s="137" t="s">
        <v>120</v>
      </c>
      <c r="C4716" s="137" t="s">
        <v>186</v>
      </c>
      <c r="D4716" s="137" t="s">
        <v>310</v>
      </c>
      <c r="E4716" s="137">
        <v>31924</v>
      </c>
      <c r="F4716" s="137" t="s">
        <v>5</v>
      </c>
      <c r="G4716" s="137" t="s">
        <v>28</v>
      </c>
      <c r="H4716" s="137" t="s">
        <v>368</v>
      </c>
      <c r="I4716" s="137">
        <v>513856734</v>
      </c>
      <c r="J4716" s="137" t="s">
        <v>180</v>
      </c>
      <c r="K4716" s="21">
        <v>46172.420949074076</v>
      </c>
      <c r="L4716" s="21">
        <v>46174.713738425926</v>
      </c>
      <c r="M4716" s="137" t="s">
        <v>353</v>
      </c>
      <c r="N4716" s="137" t="s">
        <v>354</v>
      </c>
      <c r="O4716" s="137" t="s">
        <v>39</v>
      </c>
      <c r="P4716" s="137">
        <v>0</v>
      </c>
      <c r="Q4716" s="137" t="s">
        <v>191</v>
      </c>
      <c r="R4716" s="137" t="s">
        <v>342</v>
      </c>
      <c r="S4716" s="137" t="s">
        <v>254</v>
      </c>
    </row>
    <row r="4717" spans="1:19" s="137" customFormat="1">
      <c r="A4717" s="137" t="s">
        <v>186</v>
      </c>
      <c r="B4717" s="137" t="s">
        <v>120</v>
      </c>
      <c r="C4717" s="137" t="s">
        <v>186</v>
      </c>
      <c r="D4717" s="137" t="s">
        <v>310</v>
      </c>
      <c r="E4717" s="137">
        <v>31924</v>
      </c>
      <c r="F4717" s="137" t="s">
        <v>5</v>
      </c>
      <c r="G4717" s="137" t="s">
        <v>28</v>
      </c>
      <c r="H4717" s="137" t="s">
        <v>368</v>
      </c>
      <c r="I4717" s="137">
        <v>513856734</v>
      </c>
      <c r="J4717" s="137" t="s">
        <v>180</v>
      </c>
      <c r="K4717" s="21">
        <v>46172.420949074076</v>
      </c>
      <c r="L4717" s="21">
        <v>46174.713738425926</v>
      </c>
      <c r="M4717" s="137" t="s">
        <v>353</v>
      </c>
      <c r="N4717" s="137" t="s">
        <v>355</v>
      </c>
      <c r="O4717" s="137" t="s">
        <v>35</v>
      </c>
      <c r="P4717" s="137">
        <v>0</v>
      </c>
      <c r="Q4717" s="137" t="s">
        <v>191</v>
      </c>
      <c r="R4717" s="137" t="s">
        <v>342</v>
      </c>
      <c r="S4717" s="137" t="s">
        <v>254</v>
      </c>
    </row>
    <row r="4718" spans="1:19" s="137" customFormat="1">
      <c r="A4718" s="137" t="s">
        <v>186</v>
      </c>
      <c r="B4718" s="137" t="s">
        <v>120</v>
      </c>
      <c r="C4718" s="137" t="s">
        <v>186</v>
      </c>
      <c r="D4718" s="137" t="s">
        <v>310</v>
      </c>
      <c r="E4718" s="137">
        <v>31924</v>
      </c>
      <c r="F4718" s="137" t="s">
        <v>5</v>
      </c>
      <c r="G4718" s="137" t="s">
        <v>28</v>
      </c>
      <c r="H4718" s="137" t="s">
        <v>368</v>
      </c>
      <c r="I4718" s="137">
        <v>513856734</v>
      </c>
      <c r="J4718" s="137" t="s">
        <v>180</v>
      </c>
      <c r="K4718" s="21">
        <v>46172.420949074076</v>
      </c>
      <c r="L4718" s="21">
        <v>46174.713738425926</v>
      </c>
      <c r="M4718" s="137" t="s">
        <v>353</v>
      </c>
      <c r="N4718" s="137" t="s">
        <v>356</v>
      </c>
      <c r="O4718" s="137" t="s">
        <v>39</v>
      </c>
      <c r="P4718" s="137">
        <v>0</v>
      </c>
      <c r="Q4718" s="137" t="s">
        <v>191</v>
      </c>
      <c r="R4718" s="137" t="s">
        <v>342</v>
      </c>
      <c r="S4718" s="137" t="s">
        <v>254</v>
      </c>
    </row>
    <row r="4719" spans="1:19" s="137" customFormat="1">
      <c r="A4719" s="137" t="s">
        <v>186</v>
      </c>
      <c r="B4719" s="137" t="s">
        <v>120</v>
      </c>
      <c r="C4719" s="137" t="s">
        <v>186</v>
      </c>
      <c r="D4719" s="137" t="s">
        <v>310</v>
      </c>
      <c r="E4719" s="137">
        <v>31924</v>
      </c>
      <c r="F4719" s="137" t="s">
        <v>5</v>
      </c>
      <c r="G4719" s="137" t="s">
        <v>28</v>
      </c>
      <c r="H4719" s="137" t="s">
        <v>368</v>
      </c>
      <c r="I4719" s="137">
        <v>513856734</v>
      </c>
      <c r="J4719" s="137" t="s">
        <v>180</v>
      </c>
      <c r="K4719" s="21">
        <v>46172.420949074076</v>
      </c>
      <c r="L4719" s="21">
        <v>46174.713738425926</v>
      </c>
      <c r="M4719" s="137" t="s">
        <v>353</v>
      </c>
      <c r="N4719" s="137" t="s">
        <v>357</v>
      </c>
      <c r="O4719" s="137" t="s">
        <v>39</v>
      </c>
      <c r="P4719" s="137">
        <v>0</v>
      </c>
      <c r="Q4719" s="137" t="s">
        <v>191</v>
      </c>
      <c r="R4719" s="137" t="s">
        <v>342</v>
      </c>
      <c r="S4719" s="137" t="s">
        <v>254</v>
      </c>
    </row>
    <row r="4720" spans="1:19" s="137" customFormat="1">
      <c r="A4720" s="137" t="s">
        <v>186</v>
      </c>
      <c r="B4720" s="137" t="s">
        <v>120</v>
      </c>
      <c r="C4720" s="137" t="s">
        <v>186</v>
      </c>
      <c r="D4720" s="137" t="s">
        <v>310</v>
      </c>
      <c r="E4720" s="137">
        <v>31924</v>
      </c>
      <c r="F4720" s="137" t="s">
        <v>5</v>
      </c>
      <c r="G4720" s="137" t="s">
        <v>28</v>
      </c>
      <c r="H4720" s="137" t="s">
        <v>368</v>
      </c>
      <c r="I4720" s="137">
        <v>513856734</v>
      </c>
      <c r="J4720" s="137" t="s">
        <v>180</v>
      </c>
      <c r="K4720" s="21">
        <v>46172.420949074076</v>
      </c>
      <c r="L4720" s="21">
        <v>46174.713738425926</v>
      </c>
      <c r="M4720" s="137" t="s">
        <v>358</v>
      </c>
      <c r="N4720" s="137" t="s">
        <v>359</v>
      </c>
      <c r="O4720" s="137" t="s">
        <v>39</v>
      </c>
      <c r="P4720" s="137">
        <v>0</v>
      </c>
      <c r="Q4720" s="137" t="s">
        <v>191</v>
      </c>
      <c r="R4720" s="137" t="s">
        <v>342</v>
      </c>
      <c r="S4720" s="137" t="s">
        <v>254</v>
      </c>
    </row>
    <row r="4721" spans="1:19" s="137" customFormat="1">
      <c r="A4721" s="137" t="s">
        <v>186</v>
      </c>
      <c r="B4721" s="137" t="s">
        <v>120</v>
      </c>
      <c r="C4721" s="137" t="s">
        <v>186</v>
      </c>
      <c r="D4721" s="137" t="s">
        <v>310</v>
      </c>
      <c r="E4721" s="137">
        <v>31924</v>
      </c>
      <c r="F4721" s="137" t="s">
        <v>5</v>
      </c>
      <c r="G4721" s="137" t="s">
        <v>28</v>
      </c>
      <c r="H4721" s="137" t="s">
        <v>368</v>
      </c>
      <c r="I4721" s="137">
        <v>513856734</v>
      </c>
      <c r="J4721" s="137" t="s">
        <v>180</v>
      </c>
      <c r="K4721" s="21">
        <v>46172.420949074076</v>
      </c>
      <c r="L4721" s="21">
        <v>46174.713738425926</v>
      </c>
      <c r="M4721" s="137" t="s">
        <v>358</v>
      </c>
      <c r="N4721" s="137" t="s">
        <v>360</v>
      </c>
      <c r="O4721" s="137" t="s">
        <v>35</v>
      </c>
      <c r="P4721" s="137">
        <v>0</v>
      </c>
      <c r="Q4721" s="137" t="s">
        <v>191</v>
      </c>
      <c r="R4721" s="137" t="s">
        <v>342</v>
      </c>
      <c r="S4721" s="137" t="s">
        <v>254</v>
      </c>
    </row>
    <row r="4722" spans="1:19" s="137" customFormat="1">
      <c r="A4722" s="137" t="s">
        <v>186</v>
      </c>
      <c r="B4722" s="137" t="s">
        <v>120</v>
      </c>
      <c r="C4722" s="137" t="s">
        <v>186</v>
      </c>
      <c r="D4722" s="137" t="s">
        <v>310</v>
      </c>
      <c r="E4722" s="137">
        <v>31924</v>
      </c>
      <c r="F4722" s="137" t="s">
        <v>5</v>
      </c>
      <c r="G4722" s="137" t="s">
        <v>28</v>
      </c>
      <c r="H4722" s="137" t="s">
        <v>368</v>
      </c>
      <c r="I4722" s="137">
        <v>513856734</v>
      </c>
      <c r="J4722" s="137" t="s">
        <v>180</v>
      </c>
      <c r="K4722" s="21">
        <v>46172.420949074076</v>
      </c>
      <c r="L4722" s="21">
        <v>46174.713738425926</v>
      </c>
      <c r="M4722" s="137" t="s">
        <v>358</v>
      </c>
      <c r="N4722" s="137" t="s">
        <v>361</v>
      </c>
      <c r="O4722" s="137" t="s">
        <v>41</v>
      </c>
      <c r="P4722" s="137">
        <v>0</v>
      </c>
      <c r="Q4722" s="137" t="s">
        <v>191</v>
      </c>
      <c r="R4722" s="137" t="s">
        <v>342</v>
      </c>
      <c r="S4722" s="137" t="s">
        <v>254</v>
      </c>
    </row>
    <row r="4723" spans="1:19" s="137" customFormat="1">
      <c r="A4723" s="137" t="s">
        <v>186</v>
      </c>
      <c r="B4723" s="137" t="s">
        <v>120</v>
      </c>
      <c r="C4723" s="137" t="s">
        <v>186</v>
      </c>
      <c r="D4723" s="137" t="s">
        <v>310</v>
      </c>
      <c r="E4723" s="137">
        <v>31924</v>
      </c>
      <c r="F4723" s="137" t="s">
        <v>5</v>
      </c>
      <c r="G4723" s="137" t="s">
        <v>28</v>
      </c>
      <c r="H4723" s="137" t="s">
        <v>368</v>
      </c>
      <c r="I4723" s="137">
        <v>513856734</v>
      </c>
      <c r="J4723" s="137" t="s">
        <v>180</v>
      </c>
      <c r="K4723" s="21">
        <v>46172.420949074076</v>
      </c>
      <c r="L4723" s="21">
        <v>46174.713738425926</v>
      </c>
      <c r="M4723" s="137" t="s">
        <v>362</v>
      </c>
      <c r="N4723" s="137" t="s">
        <v>363</v>
      </c>
      <c r="O4723" s="137" t="s">
        <v>37</v>
      </c>
      <c r="P4723" s="137">
        <v>0</v>
      </c>
      <c r="Q4723" s="137" t="s">
        <v>191</v>
      </c>
      <c r="R4723" s="137" t="s">
        <v>342</v>
      </c>
      <c r="S4723" s="137" t="s">
        <v>254</v>
      </c>
    </row>
    <row r="4724" spans="1:19" s="137" customFormat="1">
      <c r="A4724" s="137" t="s">
        <v>186</v>
      </c>
      <c r="B4724" s="137" t="s">
        <v>120</v>
      </c>
      <c r="C4724" s="137" t="s">
        <v>186</v>
      </c>
      <c r="D4724" s="137" t="s">
        <v>310</v>
      </c>
      <c r="E4724" s="137">
        <v>31924</v>
      </c>
      <c r="F4724" s="137" t="s">
        <v>5</v>
      </c>
      <c r="G4724" s="137" t="s">
        <v>28</v>
      </c>
      <c r="H4724" s="137" t="s">
        <v>368</v>
      </c>
      <c r="I4724" s="137">
        <v>513856734</v>
      </c>
      <c r="J4724" s="137" t="s">
        <v>180</v>
      </c>
      <c r="K4724" s="21">
        <v>46172.420949074076</v>
      </c>
      <c r="L4724" s="21">
        <v>46174.713738425926</v>
      </c>
      <c r="M4724" s="137" t="s">
        <v>364</v>
      </c>
      <c r="N4724" s="137" t="s">
        <v>365</v>
      </c>
      <c r="O4724" s="137" t="s">
        <v>35</v>
      </c>
      <c r="P4724" s="137">
        <v>0</v>
      </c>
      <c r="Q4724" s="137" t="s">
        <v>191</v>
      </c>
      <c r="R4724" s="137" t="s">
        <v>342</v>
      </c>
      <c r="S4724" s="137" t="s">
        <v>254</v>
      </c>
    </row>
    <row r="4725" spans="1:19" s="137" customFormat="1">
      <c r="A4725" s="137" t="s">
        <v>186</v>
      </c>
      <c r="B4725" s="137" t="s">
        <v>120</v>
      </c>
      <c r="C4725" s="137" t="s">
        <v>186</v>
      </c>
      <c r="D4725" s="137" t="s">
        <v>310</v>
      </c>
      <c r="E4725" s="137">
        <v>31924</v>
      </c>
      <c r="F4725" s="137" t="s">
        <v>5</v>
      </c>
      <c r="G4725" s="137" t="s">
        <v>28</v>
      </c>
      <c r="H4725" s="137" t="s">
        <v>368</v>
      </c>
      <c r="I4725" s="137">
        <v>513856734</v>
      </c>
      <c r="J4725" s="137" t="s">
        <v>180</v>
      </c>
      <c r="K4725" s="21">
        <v>46172.420949074076</v>
      </c>
      <c r="L4725" s="21">
        <v>46174.713738425926</v>
      </c>
      <c r="M4725" s="137" t="s">
        <v>364</v>
      </c>
      <c r="N4725" s="137" t="s">
        <v>366</v>
      </c>
      <c r="O4725" s="137" t="s">
        <v>35</v>
      </c>
      <c r="P4725" s="137">
        <v>0</v>
      </c>
      <c r="Q4725" s="137" t="s">
        <v>191</v>
      </c>
      <c r="R4725" s="137" t="s">
        <v>342</v>
      </c>
      <c r="S4725" s="137" t="s">
        <v>254</v>
      </c>
    </row>
    <row r="4726" spans="1:19" s="137" customFormat="1">
      <c r="A4726" s="137" t="s">
        <v>186</v>
      </c>
      <c r="B4726" s="137" t="s">
        <v>120</v>
      </c>
      <c r="C4726" s="137" t="s">
        <v>186</v>
      </c>
      <c r="D4726" s="137" t="s">
        <v>310</v>
      </c>
      <c r="E4726" s="137">
        <v>31924</v>
      </c>
      <c r="F4726" s="137" t="s">
        <v>5</v>
      </c>
      <c r="G4726" s="137" t="s">
        <v>28</v>
      </c>
      <c r="H4726" s="137" t="s">
        <v>368</v>
      </c>
      <c r="I4726" s="137">
        <v>513856734</v>
      </c>
      <c r="J4726" s="137" t="s">
        <v>180</v>
      </c>
      <c r="K4726" s="21">
        <v>46172.420949074076</v>
      </c>
      <c r="L4726" s="21">
        <v>46174.713738425926</v>
      </c>
      <c r="M4726" s="137" t="s">
        <v>364</v>
      </c>
      <c r="N4726" s="137" t="s">
        <v>367</v>
      </c>
      <c r="O4726" s="137" t="s">
        <v>41</v>
      </c>
      <c r="P4726" s="137">
        <v>0</v>
      </c>
      <c r="Q4726" s="137" t="s">
        <v>191</v>
      </c>
      <c r="R4726" s="137" t="s">
        <v>342</v>
      </c>
      <c r="S4726" s="137" t="s">
        <v>254</v>
      </c>
    </row>
    <row r="4727" spans="1:19" s="137" customFormat="1">
      <c r="A4727" s="137" t="s">
        <v>186</v>
      </c>
      <c r="B4727" s="137" t="s">
        <v>120</v>
      </c>
      <c r="C4727" s="137" t="s">
        <v>186</v>
      </c>
      <c r="D4727" s="137" t="s">
        <v>310</v>
      </c>
      <c r="E4727" s="137">
        <v>31924</v>
      </c>
      <c r="F4727" s="137" t="s">
        <v>5</v>
      </c>
      <c r="G4727" s="137" t="s">
        <v>28</v>
      </c>
      <c r="H4727" s="137" t="s">
        <v>368</v>
      </c>
      <c r="I4727" s="137">
        <v>513791409</v>
      </c>
      <c r="J4727" s="137" t="s">
        <v>180</v>
      </c>
      <c r="K4727" s="21">
        <v>46170.56145833333</v>
      </c>
      <c r="L4727" s="21">
        <v>46174.721585648149</v>
      </c>
      <c r="M4727" s="137" t="s">
        <v>287</v>
      </c>
      <c r="N4727" s="137" t="s">
        <v>287</v>
      </c>
      <c r="O4727" s="137" t="s">
        <v>35</v>
      </c>
      <c r="P4727" s="137">
        <v>0</v>
      </c>
      <c r="Q4727" s="137" t="s">
        <v>191</v>
      </c>
      <c r="R4727" s="137" t="s">
        <v>342</v>
      </c>
    </row>
    <row r="4728" spans="1:19" s="137" customFormat="1">
      <c r="A4728" s="137" t="s">
        <v>186</v>
      </c>
      <c r="B4728" s="137" t="s">
        <v>120</v>
      </c>
      <c r="C4728" s="137" t="s">
        <v>186</v>
      </c>
      <c r="D4728" s="137" t="s">
        <v>310</v>
      </c>
      <c r="E4728" s="137">
        <v>31924</v>
      </c>
      <c r="F4728" s="137" t="s">
        <v>5</v>
      </c>
      <c r="G4728" s="137" t="s">
        <v>28</v>
      </c>
      <c r="H4728" s="137" t="s">
        <v>368</v>
      </c>
      <c r="I4728" s="137">
        <v>513791409</v>
      </c>
      <c r="J4728" s="137" t="s">
        <v>180</v>
      </c>
      <c r="K4728" s="21">
        <v>46170.56145833333</v>
      </c>
      <c r="L4728" s="21">
        <v>46174.721585648149</v>
      </c>
      <c r="M4728" s="137" t="s">
        <v>343</v>
      </c>
      <c r="N4728" s="137" t="s">
        <v>288</v>
      </c>
      <c r="O4728" s="137" t="s">
        <v>39</v>
      </c>
      <c r="P4728" s="137">
        <v>0</v>
      </c>
      <c r="Q4728" s="137" t="s">
        <v>191</v>
      </c>
      <c r="R4728" s="137" t="s">
        <v>342</v>
      </c>
    </row>
    <row r="4729" spans="1:19" s="137" customFormat="1">
      <c r="A4729" s="137" t="s">
        <v>186</v>
      </c>
      <c r="B4729" s="137" t="s">
        <v>120</v>
      </c>
      <c r="C4729" s="137" t="s">
        <v>186</v>
      </c>
      <c r="D4729" s="137" t="s">
        <v>310</v>
      </c>
      <c r="E4729" s="137">
        <v>31924</v>
      </c>
      <c r="F4729" s="137" t="s">
        <v>5</v>
      </c>
      <c r="G4729" s="137" t="s">
        <v>28</v>
      </c>
      <c r="H4729" s="137" t="s">
        <v>368</v>
      </c>
      <c r="I4729" s="137">
        <v>513791409</v>
      </c>
      <c r="J4729" s="137" t="s">
        <v>180</v>
      </c>
      <c r="K4729" s="21">
        <v>46170.56145833333</v>
      </c>
      <c r="L4729" s="21">
        <v>46174.721585648149</v>
      </c>
      <c r="M4729" s="137" t="s">
        <v>343</v>
      </c>
      <c r="N4729" s="137" t="s">
        <v>193</v>
      </c>
      <c r="O4729" s="137" t="s">
        <v>35</v>
      </c>
      <c r="P4729" s="137">
        <v>0</v>
      </c>
      <c r="Q4729" s="137" t="s">
        <v>191</v>
      </c>
      <c r="R4729" s="137" t="s">
        <v>342</v>
      </c>
    </row>
    <row r="4730" spans="1:19" s="137" customFormat="1">
      <c r="A4730" s="137" t="s">
        <v>186</v>
      </c>
      <c r="B4730" s="137" t="s">
        <v>120</v>
      </c>
      <c r="C4730" s="137" t="s">
        <v>186</v>
      </c>
      <c r="D4730" s="137" t="s">
        <v>310</v>
      </c>
      <c r="E4730" s="137">
        <v>31924</v>
      </c>
      <c r="F4730" s="137" t="s">
        <v>5</v>
      </c>
      <c r="G4730" s="137" t="s">
        <v>28</v>
      </c>
      <c r="H4730" s="137" t="s">
        <v>368</v>
      </c>
      <c r="I4730" s="137">
        <v>513791409</v>
      </c>
      <c r="J4730" s="137" t="s">
        <v>180</v>
      </c>
      <c r="K4730" s="21">
        <v>46170.56145833333</v>
      </c>
      <c r="L4730" s="21">
        <v>46174.721585648149</v>
      </c>
      <c r="M4730" s="137" t="s">
        <v>344</v>
      </c>
      <c r="N4730" s="137" t="s">
        <v>345</v>
      </c>
      <c r="O4730" s="137" t="s">
        <v>39</v>
      </c>
      <c r="P4730" s="137">
        <v>0</v>
      </c>
      <c r="Q4730" s="137" t="s">
        <v>191</v>
      </c>
      <c r="R4730" s="137" t="s">
        <v>342</v>
      </c>
    </row>
    <row r="4731" spans="1:19" s="137" customFormat="1">
      <c r="A4731" s="137" t="s">
        <v>186</v>
      </c>
      <c r="B4731" s="137" t="s">
        <v>120</v>
      </c>
      <c r="C4731" s="137" t="s">
        <v>186</v>
      </c>
      <c r="D4731" s="137" t="s">
        <v>310</v>
      </c>
      <c r="E4731" s="137">
        <v>31924</v>
      </c>
      <c r="F4731" s="137" t="s">
        <v>5</v>
      </c>
      <c r="G4731" s="137" t="s">
        <v>28</v>
      </c>
      <c r="H4731" s="137" t="s">
        <v>368</v>
      </c>
      <c r="I4731" s="137">
        <v>513791409</v>
      </c>
      <c r="J4731" s="137" t="s">
        <v>180</v>
      </c>
      <c r="K4731" s="21">
        <v>46170.56145833333</v>
      </c>
      <c r="L4731" s="21">
        <v>46174.721585648149</v>
      </c>
      <c r="M4731" s="137" t="s">
        <v>344</v>
      </c>
      <c r="N4731" s="137" t="s">
        <v>346</v>
      </c>
      <c r="O4731" s="137" t="s">
        <v>39</v>
      </c>
      <c r="P4731" s="137">
        <v>0</v>
      </c>
      <c r="Q4731" s="137" t="s">
        <v>191</v>
      </c>
      <c r="R4731" s="137" t="s">
        <v>342</v>
      </c>
    </row>
    <row r="4732" spans="1:19" s="137" customFormat="1">
      <c r="A4732" s="137" t="s">
        <v>186</v>
      </c>
      <c r="B4732" s="137" t="s">
        <v>120</v>
      </c>
      <c r="C4732" s="137" t="s">
        <v>186</v>
      </c>
      <c r="D4732" s="137" t="s">
        <v>310</v>
      </c>
      <c r="E4732" s="137">
        <v>31924</v>
      </c>
      <c r="F4732" s="137" t="s">
        <v>5</v>
      </c>
      <c r="G4732" s="137" t="s">
        <v>28</v>
      </c>
      <c r="H4732" s="137" t="s">
        <v>368</v>
      </c>
      <c r="I4732" s="137">
        <v>513791409</v>
      </c>
      <c r="J4732" s="137" t="s">
        <v>180</v>
      </c>
      <c r="K4732" s="21">
        <v>46170.56145833333</v>
      </c>
      <c r="L4732" s="21">
        <v>46174.721585648149</v>
      </c>
      <c r="M4732" s="137" t="s">
        <v>347</v>
      </c>
      <c r="N4732" s="137" t="s">
        <v>348</v>
      </c>
      <c r="O4732" s="137" t="s">
        <v>41</v>
      </c>
      <c r="P4732" s="137">
        <v>0</v>
      </c>
      <c r="Q4732" s="137" t="s">
        <v>191</v>
      </c>
      <c r="R4732" s="137" t="s">
        <v>342</v>
      </c>
    </row>
    <row r="4733" spans="1:19" s="137" customFormat="1">
      <c r="A4733" s="137" t="s">
        <v>186</v>
      </c>
      <c r="B4733" s="137" t="s">
        <v>120</v>
      </c>
      <c r="C4733" s="137" t="s">
        <v>186</v>
      </c>
      <c r="D4733" s="137" t="s">
        <v>310</v>
      </c>
      <c r="E4733" s="137">
        <v>31924</v>
      </c>
      <c r="F4733" s="137" t="s">
        <v>5</v>
      </c>
      <c r="G4733" s="137" t="s">
        <v>28</v>
      </c>
      <c r="H4733" s="137" t="s">
        <v>368</v>
      </c>
      <c r="I4733" s="137">
        <v>513791409</v>
      </c>
      <c r="J4733" s="137" t="s">
        <v>180</v>
      </c>
      <c r="K4733" s="21">
        <v>46170.56145833333</v>
      </c>
      <c r="L4733" s="21">
        <v>46174.721585648149</v>
      </c>
      <c r="M4733" s="137" t="s">
        <v>347</v>
      </c>
      <c r="N4733" s="137" t="s">
        <v>349</v>
      </c>
      <c r="O4733" s="137" t="s">
        <v>39</v>
      </c>
      <c r="P4733" s="137">
        <v>0</v>
      </c>
      <c r="Q4733" s="137" t="s">
        <v>191</v>
      </c>
      <c r="R4733" s="137" t="s">
        <v>342</v>
      </c>
    </row>
    <row r="4734" spans="1:19" s="137" customFormat="1">
      <c r="A4734" s="137" t="s">
        <v>186</v>
      </c>
      <c r="B4734" s="137" t="s">
        <v>120</v>
      </c>
      <c r="C4734" s="137" t="s">
        <v>186</v>
      </c>
      <c r="D4734" s="137" t="s">
        <v>310</v>
      </c>
      <c r="E4734" s="137">
        <v>31924</v>
      </c>
      <c r="F4734" s="137" t="s">
        <v>5</v>
      </c>
      <c r="G4734" s="137" t="s">
        <v>28</v>
      </c>
      <c r="H4734" s="137" t="s">
        <v>368</v>
      </c>
      <c r="I4734" s="137">
        <v>513791409</v>
      </c>
      <c r="J4734" s="137" t="s">
        <v>180</v>
      </c>
      <c r="K4734" s="21">
        <v>46170.56145833333</v>
      </c>
      <c r="L4734" s="21">
        <v>46174.721585648149</v>
      </c>
      <c r="M4734" s="137" t="s">
        <v>347</v>
      </c>
      <c r="N4734" s="137" t="s">
        <v>329</v>
      </c>
      <c r="O4734" s="137" t="s">
        <v>35</v>
      </c>
      <c r="P4734" s="137">
        <v>0</v>
      </c>
      <c r="Q4734" s="137" t="s">
        <v>191</v>
      </c>
      <c r="R4734" s="137" t="s">
        <v>342</v>
      </c>
    </row>
    <row r="4735" spans="1:19" s="137" customFormat="1">
      <c r="A4735" s="137" t="s">
        <v>186</v>
      </c>
      <c r="B4735" s="137" t="s">
        <v>120</v>
      </c>
      <c r="C4735" s="137" t="s">
        <v>186</v>
      </c>
      <c r="D4735" s="137" t="s">
        <v>310</v>
      </c>
      <c r="E4735" s="137">
        <v>31924</v>
      </c>
      <c r="F4735" s="137" t="s">
        <v>5</v>
      </c>
      <c r="G4735" s="137" t="s">
        <v>28</v>
      </c>
      <c r="H4735" s="137" t="s">
        <v>368</v>
      </c>
      <c r="I4735" s="137">
        <v>513791409</v>
      </c>
      <c r="J4735" s="137" t="s">
        <v>180</v>
      </c>
      <c r="K4735" s="21">
        <v>46170.56145833333</v>
      </c>
      <c r="L4735" s="21">
        <v>46174.721585648149</v>
      </c>
      <c r="M4735" s="137" t="s">
        <v>347</v>
      </c>
      <c r="N4735" s="137" t="s">
        <v>194</v>
      </c>
      <c r="O4735" s="137" t="s">
        <v>41</v>
      </c>
      <c r="P4735" s="137">
        <v>0</v>
      </c>
      <c r="Q4735" s="137" t="s">
        <v>191</v>
      </c>
      <c r="R4735" s="137" t="s">
        <v>342</v>
      </c>
    </row>
    <row r="4736" spans="1:19" s="137" customFormat="1">
      <c r="A4736" s="137" t="s">
        <v>186</v>
      </c>
      <c r="B4736" s="137" t="s">
        <v>120</v>
      </c>
      <c r="C4736" s="137" t="s">
        <v>186</v>
      </c>
      <c r="D4736" s="137" t="s">
        <v>310</v>
      </c>
      <c r="E4736" s="137">
        <v>31924</v>
      </c>
      <c r="F4736" s="137" t="s">
        <v>5</v>
      </c>
      <c r="G4736" s="137" t="s">
        <v>28</v>
      </c>
      <c r="H4736" s="137" t="s">
        <v>368</v>
      </c>
      <c r="I4736" s="137">
        <v>513791409</v>
      </c>
      <c r="J4736" s="137" t="s">
        <v>180</v>
      </c>
      <c r="K4736" s="21">
        <v>46170.56145833333</v>
      </c>
      <c r="L4736" s="21">
        <v>46174.721585648149</v>
      </c>
      <c r="M4736" s="137" t="s">
        <v>347</v>
      </c>
      <c r="N4736" s="137" t="s">
        <v>350</v>
      </c>
      <c r="O4736" s="137" t="s">
        <v>39</v>
      </c>
      <c r="P4736" s="137">
        <v>0</v>
      </c>
      <c r="Q4736" s="137" t="s">
        <v>191</v>
      </c>
      <c r="R4736" s="137" t="s">
        <v>342</v>
      </c>
    </row>
    <row r="4737" spans="1:18" s="137" customFormat="1">
      <c r="A4737" s="137" t="s">
        <v>186</v>
      </c>
      <c r="B4737" s="137" t="s">
        <v>120</v>
      </c>
      <c r="C4737" s="137" t="s">
        <v>186</v>
      </c>
      <c r="D4737" s="137" t="s">
        <v>310</v>
      </c>
      <c r="E4737" s="137">
        <v>31924</v>
      </c>
      <c r="F4737" s="137" t="s">
        <v>5</v>
      </c>
      <c r="G4737" s="137" t="s">
        <v>28</v>
      </c>
      <c r="H4737" s="137" t="s">
        <v>368</v>
      </c>
      <c r="I4737" s="137">
        <v>513791409</v>
      </c>
      <c r="J4737" s="137" t="s">
        <v>180</v>
      </c>
      <c r="K4737" s="21">
        <v>46170.56145833333</v>
      </c>
      <c r="L4737" s="21">
        <v>46174.721585648149</v>
      </c>
      <c r="M4737" s="137" t="s">
        <v>347</v>
      </c>
      <c r="N4737" s="137" t="s">
        <v>195</v>
      </c>
      <c r="O4737" s="137" t="s">
        <v>41</v>
      </c>
      <c r="P4737" s="137">
        <v>0</v>
      </c>
      <c r="Q4737" s="137" t="s">
        <v>191</v>
      </c>
      <c r="R4737" s="137" t="s">
        <v>342</v>
      </c>
    </row>
    <row r="4738" spans="1:18" s="137" customFormat="1">
      <c r="A4738" s="137" t="s">
        <v>186</v>
      </c>
      <c r="B4738" s="137" t="s">
        <v>120</v>
      </c>
      <c r="C4738" s="137" t="s">
        <v>186</v>
      </c>
      <c r="D4738" s="137" t="s">
        <v>310</v>
      </c>
      <c r="E4738" s="137">
        <v>31924</v>
      </c>
      <c r="F4738" s="137" t="s">
        <v>5</v>
      </c>
      <c r="G4738" s="137" t="s">
        <v>28</v>
      </c>
      <c r="H4738" s="137" t="s">
        <v>368</v>
      </c>
      <c r="I4738" s="137">
        <v>513791409</v>
      </c>
      <c r="J4738" s="137" t="s">
        <v>180</v>
      </c>
      <c r="K4738" s="21">
        <v>46170.56145833333</v>
      </c>
      <c r="L4738" s="21">
        <v>46174.721585648149</v>
      </c>
      <c r="M4738" s="137" t="s">
        <v>347</v>
      </c>
      <c r="N4738" s="137" t="s">
        <v>351</v>
      </c>
      <c r="O4738" s="137" t="s">
        <v>35</v>
      </c>
      <c r="P4738" s="137">
        <v>0</v>
      </c>
      <c r="Q4738" s="137" t="s">
        <v>191</v>
      </c>
      <c r="R4738" s="137" t="s">
        <v>342</v>
      </c>
    </row>
    <row r="4739" spans="1:18" s="137" customFormat="1">
      <c r="A4739" s="137" t="s">
        <v>186</v>
      </c>
      <c r="B4739" s="137" t="s">
        <v>120</v>
      </c>
      <c r="C4739" s="137" t="s">
        <v>186</v>
      </c>
      <c r="D4739" s="137" t="s">
        <v>310</v>
      </c>
      <c r="E4739" s="137">
        <v>31924</v>
      </c>
      <c r="F4739" s="137" t="s">
        <v>5</v>
      </c>
      <c r="G4739" s="137" t="s">
        <v>28</v>
      </c>
      <c r="H4739" s="137" t="s">
        <v>368</v>
      </c>
      <c r="I4739" s="137">
        <v>513791409</v>
      </c>
      <c r="J4739" s="137" t="s">
        <v>180</v>
      </c>
      <c r="K4739" s="21">
        <v>46170.56145833333</v>
      </c>
      <c r="L4739" s="21">
        <v>46174.721585648149</v>
      </c>
      <c r="M4739" s="137" t="s">
        <v>347</v>
      </c>
      <c r="N4739" s="137" t="s">
        <v>196</v>
      </c>
      <c r="O4739" s="137" t="s">
        <v>41</v>
      </c>
      <c r="P4739" s="137">
        <v>0</v>
      </c>
      <c r="Q4739" s="137" t="s">
        <v>191</v>
      </c>
      <c r="R4739" s="137" t="s">
        <v>342</v>
      </c>
    </row>
    <row r="4740" spans="1:18" s="137" customFormat="1">
      <c r="A4740" s="137" t="s">
        <v>186</v>
      </c>
      <c r="B4740" s="137" t="s">
        <v>120</v>
      </c>
      <c r="C4740" s="137" t="s">
        <v>186</v>
      </c>
      <c r="D4740" s="137" t="s">
        <v>310</v>
      </c>
      <c r="E4740" s="137">
        <v>31924</v>
      </c>
      <c r="F4740" s="137" t="s">
        <v>5</v>
      </c>
      <c r="G4740" s="137" t="s">
        <v>28</v>
      </c>
      <c r="H4740" s="137" t="s">
        <v>368</v>
      </c>
      <c r="I4740" s="137">
        <v>513791409</v>
      </c>
      <c r="J4740" s="137" t="s">
        <v>180</v>
      </c>
      <c r="K4740" s="21">
        <v>46170.56145833333</v>
      </c>
      <c r="L4740" s="21">
        <v>46174.721585648149</v>
      </c>
      <c r="M4740" s="137" t="s">
        <v>352</v>
      </c>
      <c r="N4740" s="137" t="s">
        <v>352</v>
      </c>
      <c r="O4740" s="137" t="s">
        <v>35</v>
      </c>
      <c r="P4740" s="137">
        <v>0</v>
      </c>
      <c r="Q4740" s="137" t="s">
        <v>191</v>
      </c>
      <c r="R4740" s="137" t="s">
        <v>342</v>
      </c>
    </row>
    <row r="4741" spans="1:18" s="137" customFormat="1">
      <c r="A4741" s="137" t="s">
        <v>186</v>
      </c>
      <c r="B4741" s="137" t="s">
        <v>120</v>
      </c>
      <c r="C4741" s="137" t="s">
        <v>186</v>
      </c>
      <c r="D4741" s="137" t="s">
        <v>310</v>
      </c>
      <c r="E4741" s="137">
        <v>31924</v>
      </c>
      <c r="F4741" s="137" t="s">
        <v>5</v>
      </c>
      <c r="G4741" s="137" t="s">
        <v>28</v>
      </c>
      <c r="H4741" s="137" t="s">
        <v>368</v>
      </c>
      <c r="I4741" s="137">
        <v>513791409</v>
      </c>
      <c r="J4741" s="137" t="s">
        <v>180</v>
      </c>
      <c r="K4741" s="21">
        <v>46170.56145833333</v>
      </c>
      <c r="L4741" s="21">
        <v>46174.721585648149</v>
      </c>
      <c r="M4741" s="137" t="s">
        <v>353</v>
      </c>
      <c r="N4741" s="137" t="s">
        <v>197</v>
      </c>
      <c r="O4741" s="137" t="s">
        <v>41</v>
      </c>
      <c r="P4741" s="137">
        <v>0</v>
      </c>
      <c r="Q4741" s="137" t="s">
        <v>191</v>
      </c>
      <c r="R4741" s="137" t="s">
        <v>342</v>
      </c>
    </row>
    <row r="4742" spans="1:18" s="137" customFormat="1">
      <c r="A4742" s="137" t="s">
        <v>186</v>
      </c>
      <c r="B4742" s="137" t="s">
        <v>120</v>
      </c>
      <c r="C4742" s="137" t="s">
        <v>186</v>
      </c>
      <c r="D4742" s="137" t="s">
        <v>310</v>
      </c>
      <c r="E4742" s="137">
        <v>31924</v>
      </c>
      <c r="F4742" s="137" t="s">
        <v>5</v>
      </c>
      <c r="G4742" s="137" t="s">
        <v>28</v>
      </c>
      <c r="H4742" s="137" t="s">
        <v>368</v>
      </c>
      <c r="I4742" s="137">
        <v>513791409</v>
      </c>
      <c r="J4742" s="137" t="s">
        <v>180</v>
      </c>
      <c r="K4742" s="21">
        <v>46170.56145833333</v>
      </c>
      <c r="L4742" s="21">
        <v>46174.721585648149</v>
      </c>
      <c r="M4742" s="137" t="s">
        <v>353</v>
      </c>
      <c r="N4742" s="137" t="s">
        <v>330</v>
      </c>
      <c r="O4742" s="137" t="s">
        <v>41</v>
      </c>
      <c r="P4742" s="137">
        <v>0</v>
      </c>
      <c r="Q4742" s="137" t="s">
        <v>191</v>
      </c>
      <c r="R4742" s="137" t="s">
        <v>342</v>
      </c>
    </row>
    <row r="4743" spans="1:18" s="137" customFormat="1">
      <c r="A4743" s="137" t="s">
        <v>186</v>
      </c>
      <c r="B4743" s="137" t="s">
        <v>120</v>
      </c>
      <c r="C4743" s="137" t="s">
        <v>186</v>
      </c>
      <c r="D4743" s="137" t="s">
        <v>310</v>
      </c>
      <c r="E4743" s="137">
        <v>31924</v>
      </c>
      <c r="F4743" s="137" t="s">
        <v>5</v>
      </c>
      <c r="G4743" s="137" t="s">
        <v>28</v>
      </c>
      <c r="H4743" s="137" t="s">
        <v>368</v>
      </c>
      <c r="I4743" s="137">
        <v>513791409</v>
      </c>
      <c r="J4743" s="137" t="s">
        <v>180</v>
      </c>
      <c r="K4743" s="21">
        <v>46170.56145833333</v>
      </c>
      <c r="L4743" s="21">
        <v>46174.721585648149</v>
      </c>
      <c r="M4743" s="137" t="s">
        <v>353</v>
      </c>
      <c r="N4743" s="137" t="s">
        <v>354</v>
      </c>
      <c r="O4743" s="137" t="s">
        <v>39</v>
      </c>
      <c r="P4743" s="137">
        <v>0</v>
      </c>
      <c r="Q4743" s="137" t="s">
        <v>191</v>
      </c>
      <c r="R4743" s="137" t="s">
        <v>342</v>
      </c>
    </row>
    <row r="4744" spans="1:18" s="137" customFormat="1">
      <c r="A4744" s="137" t="s">
        <v>186</v>
      </c>
      <c r="B4744" s="137" t="s">
        <v>120</v>
      </c>
      <c r="C4744" s="137" t="s">
        <v>186</v>
      </c>
      <c r="D4744" s="137" t="s">
        <v>310</v>
      </c>
      <c r="E4744" s="137">
        <v>31924</v>
      </c>
      <c r="F4744" s="137" t="s">
        <v>5</v>
      </c>
      <c r="G4744" s="137" t="s">
        <v>28</v>
      </c>
      <c r="H4744" s="137" t="s">
        <v>368</v>
      </c>
      <c r="I4744" s="137">
        <v>513791409</v>
      </c>
      <c r="J4744" s="137" t="s">
        <v>180</v>
      </c>
      <c r="K4744" s="21">
        <v>46170.56145833333</v>
      </c>
      <c r="L4744" s="21">
        <v>46174.721585648149</v>
      </c>
      <c r="M4744" s="137" t="s">
        <v>353</v>
      </c>
      <c r="N4744" s="137" t="s">
        <v>355</v>
      </c>
      <c r="O4744" s="137" t="s">
        <v>35</v>
      </c>
      <c r="P4744" s="137">
        <v>0</v>
      </c>
      <c r="Q4744" s="137" t="s">
        <v>191</v>
      </c>
      <c r="R4744" s="137" t="s">
        <v>342</v>
      </c>
    </row>
    <row r="4745" spans="1:18" s="137" customFormat="1">
      <c r="A4745" s="137" t="s">
        <v>186</v>
      </c>
      <c r="B4745" s="137" t="s">
        <v>120</v>
      </c>
      <c r="C4745" s="137" t="s">
        <v>186</v>
      </c>
      <c r="D4745" s="137" t="s">
        <v>310</v>
      </c>
      <c r="E4745" s="137">
        <v>31924</v>
      </c>
      <c r="F4745" s="137" t="s">
        <v>5</v>
      </c>
      <c r="G4745" s="137" t="s">
        <v>28</v>
      </c>
      <c r="H4745" s="137" t="s">
        <v>368</v>
      </c>
      <c r="I4745" s="137">
        <v>513791409</v>
      </c>
      <c r="J4745" s="137" t="s">
        <v>180</v>
      </c>
      <c r="K4745" s="21">
        <v>46170.56145833333</v>
      </c>
      <c r="L4745" s="21">
        <v>46174.721585648149</v>
      </c>
      <c r="M4745" s="137" t="s">
        <v>353</v>
      </c>
      <c r="N4745" s="137" t="s">
        <v>356</v>
      </c>
      <c r="O4745" s="137" t="s">
        <v>39</v>
      </c>
      <c r="P4745" s="137">
        <v>0</v>
      </c>
      <c r="Q4745" s="137" t="s">
        <v>191</v>
      </c>
      <c r="R4745" s="137" t="s">
        <v>342</v>
      </c>
    </row>
    <row r="4746" spans="1:18" s="137" customFormat="1">
      <c r="A4746" s="137" t="s">
        <v>186</v>
      </c>
      <c r="B4746" s="137" t="s">
        <v>120</v>
      </c>
      <c r="C4746" s="137" t="s">
        <v>186</v>
      </c>
      <c r="D4746" s="137" t="s">
        <v>310</v>
      </c>
      <c r="E4746" s="137">
        <v>31924</v>
      </c>
      <c r="F4746" s="137" t="s">
        <v>5</v>
      </c>
      <c r="G4746" s="137" t="s">
        <v>28</v>
      </c>
      <c r="H4746" s="137" t="s">
        <v>368</v>
      </c>
      <c r="I4746" s="137">
        <v>513791409</v>
      </c>
      <c r="J4746" s="137" t="s">
        <v>180</v>
      </c>
      <c r="K4746" s="21">
        <v>46170.56145833333</v>
      </c>
      <c r="L4746" s="21">
        <v>46174.721585648149</v>
      </c>
      <c r="M4746" s="137" t="s">
        <v>353</v>
      </c>
      <c r="N4746" s="137" t="s">
        <v>357</v>
      </c>
      <c r="O4746" s="137" t="s">
        <v>39</v>
      </c>
      <c r="P4746" s="137">
        <v>0</v>
      </c>
      <c r="Q4746" s="137" t="s">
        <v>191</v>
      </c>
      <c r="R4746" s="137" t="s">
        <v>342</v>
      </c>
    </row>
    <row r="4747" spans="1:18" s="137" customFormat="1">
      <c r="A4747" s="137" t="s">
        <v>186</v>
      </c>
      <c r="B4747" s="137" t="s">
        <v>120</v>
      </c>
      <c r="C4747" s="137" t="s">
        <v>186</v>
      </c>
      <c r="D4747" s="137" t="s">
        <v>310</v>
      </c>
      <c r="E4747" s="137">
        <v>31924</v>
      </c>
      <c r="F4747" s="137" t="s">
        <v>5</v>
      </c>
      <c r="G4747" s="137" t="s">
        <v>28</v>
      </c>
      <c r="H4747" s="137" t="s">
        <v>368</v>
      </c>
      <c r="I4747" s="137">
        <v>513791409</v>
      </c>
      <c r="J4747" s="137" t="s">
        <v>180</v>
      </c>
      <c r="K4747" s="21">
        <v>46170.56145833333</v>
      </c>
      <c r="L4747" s="21">
        <v>46174.721585648149</v>
      </c>
      <c r="M4747" s="137" t="s">
        <v>358</v>
      </c>
      <c r="N4747" s="137" t="s">
        <v>359</v>
      </c>
      <c r="O4747" s="137" t="s">
        <v>39</v>
      </c>
      <c r="P4747" s="137">
        <v>0</v>
      </c>
      <c r="Q4747" s="137" t="s">
        <v>191</v>
      </c>
      <c r="R4747" s="137" t="s">
        <v>342</v>
      </c>
    </row>
    <row r="4748" spans="1:18" s="137" customFormat="1">
      <c r="A4748" s="137" t="s">
        <v>186</v>
      </c>
      <c r="B4748" s="137" t="s">
        <v>120</v>
      </c>
      <c r="C4748" s="137" t="s">
        <v>186</v>
      </c>
      <c r="D4748" s="137" t="s">
        <v>310</v>
      </c>
      <c r="E4748" s="137">
        <v>31924</v>
      </c>
      <c r="F4748" s="137" t="s">
        <v>5</v>
      </c>
      <c r="G4748" s="137" t="s">
        <v>28</v>
      </c>
      <c r="H4748" s="137" t="s">
        <v>368</v>
      </c>
      <c r="I4748" s="137">
        <v>513791409</v>
      </c>
      <c r="J4748" s="137" t="s">
        <v>180</v>
      </c>
      <c r="K4748" s="21">
        <v>46170.56145833333</v>
      </c>
      <c r="L4748" s="21">
        <v>46174.721585648149</v>
      </c>
      <c r="M4748" s="137" t="s">
        <v>358</v>
      </c>
      <c r="N4748" s="137" t="s">
        <v>360</v>
      </c>
      <c r="O4748" s="137" t="s">
        <v>35</v>
      </c>
      <c r="P4748" s="137">
        <v>0</v>
      </c>
      <c r="Q4748" s="137" t="s">
        <v>191</v>
      </c>
      <c r="R4748" s="137" t="s">
        <v>342</v>
      </c>
    </row>
    <row r="4749" spans="1:18" s="137" customFormat="1">
      <c r="A4749" s="137" t="s">
        <v>186</v>
      </c>
      <c r="B4749" s="137" t="s">
        <v>120</v>
      </c>
      <c r="C4749" s="137" t="s">
        <v>186</v>
      </c>
      <c r="D4749" s="137" t="s">
        <v>310</v>
      </c>
      <c r="E4749" s="137">
        <v>31924</v>
      </c>
      <c r="F4749" s="137" t="s">
        <v>5</v>
      </c>
      <c r="G4749" s="137" t="s">
        <v>28</v>
      </c>
      <c r="H4749" s="137" t="s">
        <v>368</v>
      </c>
      <c r="I4749" s="137">
        <v>513791409</v>
      </c>
      <c r="J4749" s="137" t="s">
        <v>180</v>
      </c>
      <c r="K4749" s="21">
        <v>46170.56145833333</v>
      </c>
      <c r="L4749" s="21">
        <v>46174.721585648149</v>
      </c>
      <c r="M4749" s="137" t="s">
        <v>358</v>
      </c>
      <c r="N4749" s="137" t="s">
        <v>361</v>
      </c>
      <c r="O4749" s="137" t="s">
        <v>41</v>
      </c>
      <c r="P4749" s="137">
        <v>0</v>
      </c>
      <c r="Q4749" s="137" t="s">
        <v>191</v>
      </c>
      <c r="R4749" s="137" t="s">
        <v>342</v>
      </c>
    </row>
    <row r="4750" spans="1:18" s="137" customFormat="1">
      <c r="A4750" s="137" t="s">
        <v>186</v>
      </c>
      <c r="B4750" s="137" t="s">
        <v>120</v>
      </c>
      <c r="C4750" s="137" t="s">
        <v>186</v>
      </c>
      <c r="D4750" s="137" t="s">
        <v>310</v>
      </c>
      <c r="E4750" s="137">
        <v>31924</v>
      </c>
      <c r="F4750" s="137" t="s">
        <v>5</v>
      </c>
      <c r="G4750" s="137" t="s">
        <v>28</v>
      </c>
      <c r="H4750" s="137" t="s">
        <v>368</v>
      </c>
      <c r="I4750" s="137">
        <v>513791409</v>
      </c>
      <c r="J4750" s="137" t="s">
        <v>180</v>
      </c>
      <c r="K4750" s="21">
        <v>46170.56145833333</v>
      </c>
      <c r="L4750" s="21">
        <v>46174.721585648149</v>
      </c>
      <c r="M4750" s="137" t="s">
        <v>362</v>
      </c>
      <c r="N4750" s="137" t="s">
        <v>363</v>
      </c>
      <c r="O4750" s="137" t="s">
        <v>37</v>
      </c>
      <c r="P4750" s="137">
        <v>0</v>
      </c>
      <c r="Q4750" s="137" t="s">
        <v>191</v>
      </c>
      <c r="R4750" s="137" t="s">
        <v>342</v>
      </c>
    </row>
    <row r="4751" spans="1:18" s="137" customFormat="1">
      <c r="A4751" s="137" t="s">
        <v>186</v>
      </c>
      <c r="B4751" s="137" t="s">
        <v>120</v>
      </c>
      <c r="C4751" s="137" t="s">
        <v>186</v>
      </c>
      <c r="D4751" s="137" t="s">
        <v>310</v>
      </c>
      <c r="E4751" s="137">
        <v>31924</v>
      </c>
      <c r="F4751" s="137" t="s">
        <v>5</v>
      </c>
      <c r="G4751" s="137" t="s">
        <v>28</v>
      </c>
      <c r="H4751" s="137" t="s">
        <v>368</v>
      </c>
      <c r="I4751" s="137">
        <v>513791409</v>
      </c>
      <c r="J4751" s="137" t="s">
        <v>180</v>
      </c>
      <c r="K4751" s="21">
        <v>46170.56145833333</v>
      </c>
      <c r="L4751" s="21">
        <v>46174.721585648149</v>
      </c>
      <c r="M4751" s="137" t="s">
        <v>364</v>
      </c>
      <c r="N4751" s="137" t="s">
        <v>365</v>
      </c>
      <c r="O4751" s="137" t="s">
        <v>35</v>
      </c>
      <c r="P4751" s="137">
        <v>0</v>
      </c>
      <c r="Q4751" s="137" t="s">
        <v>191</v>
      </c>
      <c r="R4751" s="137" t="s">
        <v>342</v>
      </c>
    </row>
    <row r="4752" spans="1:18" s="137" customFormat="1">
      <c r="A4752" s="137" t="s">
        <v>186</v>
      </c>
      <c r="B4752" s="137" t="s">
        <v>120</v>
      </c>
      <c r="C4752" s="137" t="s">
        <v>186</v>
      </c>
      <c r="D4752" s="137" t="s">
        <v>310</v>
      </c>
      <c r="E4752" s="137">
        <v>31924</v>
      </c>
      <c r="F4752" s="137" t="s">
        <v>5</v>
      </c>
      <c r="G4752" s="137" t="s">
        <v>28</v>
      </c>
      <c r="H4752" s="137" t="s">
        <v>368</v>
      </c>
      <c r="I4752" s="137">
        <v>513791409</v>
      </c>
      <c r="J4752" s="137" t="s">
        <v>180</v>
      </c>
      <c r="K4752" s="21">
        <v>46170.56145833333</v>
      </c>
      <c r="L4752" s="21">
        <v>46174.721585648149</v>
      </c>
      <c r="M4752" s="137" t="s">
        <v>364</v>
      </c>
      <c r="N4752" s="137" t="s">
        <v>366</v>
      </c>
      <c r="O4752" s="137" t="s">
        <v>35</v>
      </c>
      <c r="P4752" s="137">
        <v>0</v>
      </c>
      <c r="Q4752" s="137" t="s">
        <v>191</v>
      </c>
      <c r="R4752" s="137" t="s">
        <v>342</v>
      </c>
    </row>
    <row r="4753" spans="1:19" s="137" customFormat="1">
      <c r="A4753" s="137" t="s">
        <v>186</v>
      </c>
      <c r="B4753" s="137" t="s">
        <v>120</v>
      </c>
      <c r="C4753" s="137" t="s">
        <v>186</v>
      </c>
      <c r="D4753" s="137" t="s">
        <v>310</v>
      </c>
      <c r="E4753" s="137">
        <v>31924</v>
      </c>
      <c r="F4753" s="137" t="s">
        <v>5</v>
      </c>
      <c r="G4753" s="137" t="s">
        <v>28</v>
      </c>
      <c r="H4753" s="137" t="s">
        <v>368</v>
      </c>
      <c r="I4753" s="137">
        <v>513791409</v>
      </c>
      <c r="J4753" s="137" t="s">
        <v>180</v>
      </c>
      <c r="K4753" s="21">
        <v>46170.56145833333</v>
      </c>
      <c r="L4753" s="21">
        <v>46174.721585648149</v>
      </c>
      <c r="M4753" s="137" t="s">
        <v>364</v>
      </c>
      <c r="N4753" s="137" t="s">
        <v>367</v>
      </c>
      <c r="O4753" s="137" t="s">
        <v>41</v>
      </c>
      <c r="P4753" s="137">
        <v>0</v>
      </c>
      <c r="Q4753" s="137" t="s">
        <v>191</v>
      </c>
      <c r="R4753" s="137" t="s">
        <v>342</v>
      </c>
    </row>
    <row r="4754" spans="1:19" s="137" customFormat="1">
      <c r="A4754" s="137" t="s">
        <v>186</v>
      </c>
      <c r="B4754" s="137" t="s">
        <v>120</v>
      </c>
      <c r="C4754" s="137" t="s">
        <v>186</v>
      </c>
      <c r="D4754" s="137" t="s">
        <v>317</v>
      </c>
      <c r="E4754" s="137">
        <v>39025</v>
      </c>
      <c r="F4754" s="137" t="s">
        <v>5</v>
      </c>
      <c r="G4754" s="137" t="s">
        <v>28</v>
      </c>
      <c r="H4754" s="137" t="s">
        <v>368</v>
      </c>
      <c r="I4754" s="137">
        <v>513925475</v>
      </c>
      <c r="J4754" s="137" t="s">
        <v>180</v>
      </c>
      <c r="K4754" s="21">
        <v>46173.726388888892</v>
      </c>
      <c r="L4754" s="21">
        <v>46174.725173611114</v>
      </c>
      <c r="M4754" s="137" t="s">
        <v>287</v>
      </c>
      <c r="N4754" s="137" t="s">
        <v>287</v>
      </c>
      <c r="O4754" s="137" t="s">
        <v>35</v>
      </c>
      <c r="P4754" s="137">
        <v>0</v>
      </c>
      <c r="Q4754" s="137" t="s">
        <v>191</v>
      </c>
      <c r="R4754" s="137" t="s">
        <v>342</v>
      </c>
    </row>
    <row r="4755" spans="1:19" s="137" customFormat="1">
      <c r="A4755" s="137" t="s">
        <v>186</v>
      </c>
      <c r="B4755" s="137" t="s">
        <v>120</v>
      </c>
      <c r="C4755" s="137" t="s">
        <v>186</v>
      </c>
      <c r="D4755" s="137" t="s">
        <v>317</v>
      </c>
      <c r="E4755" s="137">
        <v>39025</v>
      </c>
      <c r="F4755" s="137" t="s">
        <v>5</v>
      </c>
      <c r="G4755" s="137" t="s">
        <v>28</v>
      </c>
      <c r="H4755" s="137" t="s">
        <v>368</v>
      </c>
      <c r="I4755" s="137">
        <v>513925475</v>
      </c>
      <c r="J4755" s="137" t="s">
        <v>180</v>
      </c>
      <c r="K4755" s="21">
        <v>46173.726388888892</v>
      </c>
      <c r="L4755" s="21">
        <v>46174.725173611114</v>
      </c>
      <c r="M4755" s="137" t="s">
        <v>343</v>
      </c>
      <c r="N4755" s="137" t="s">
        <v>288</v>
      </c>
      <c r="O4755" s="137" t="s">
        <v>39</v>
      </c>
      <c r="P4755" s="137">
        <v>0</v>
      </c>
      <c r="Q4755" s="137" t="s">
        <v>191</v>
      </c>
      <c r="R4755" s="137" t="s">
        <v>342</v>
      </c>
    </row>
    <row r="4756" spans="1:19" s="137" customFormat="1">
      <c r="A4756" s="137" t="s">
        <v>186</v>
      </c>
      <c r="B4756" s="137" t="s">
        <v>120</v>
      </c>
      <c r="C4756" s="137" t="s">
        <v>186</v>
      </c>
      <c r="D4756" s="137" t="s">
        <v>317</v>
      </c>
      <c r="E4756" s="137">
        <v>39025</v>
      </c>
      <c r="F4756" s="137" t="s">
        <v>5</v>
      </c>
      <c r="G4756" s="137" t="s">
        <v>28</v>
      </c>
      <c r="H4756" s="137" t="s">
        <v>368</v>
      </c>
      <c r="I4756" s="137">
        <v>513925475</v>
      </c>
      <c r="J4756" s="137" t="s">
        <v>180</v>
      </c>
      <c r="K4756" s="21">
        <v>46173.726388888892</v>
      </c>
      <c r="L4756" s="21">
        <v>46174.725173611114</v>
      </c>
      <c r="M4756" s="137" t="s">
        <v>343</v>
      </c>
      <c r="N4756" s="137" t="s">
        <v>193</v>
      </c>
      <c r="O4756" s="137" t="s">
        <v>35</v>
      </c>
      <c r="P4756" s="137">
        <v>0</v>
      </c>
      <c r="Q4756" s="137" t="s">
        <v>191</v>
      </c>
      <c r="R4756" s="137" t="s">
        <v>342</v>
      </c>
    </row>
    <row r="4757" spans="1:19" s="137" customFormat="1">
      <c r="A4757" s="137" t="s">
        <v>186</v>
      </c>
      <c r="B4757" s="137" t="s">
        <v>120</v>
      </c>
      <c r="C4757" s="137" t="s">
        <v>186</v>
      </c>
      <c r="D4757" s="137" t="s">
        <v>317</v>
      </c>
      <c r="E4757" s="137">
        <v>39025</v>
      </c>
      <c r="F4757" s="137" t="s">
        <v>5</v>
      </c>
      <c r="G4757" s="137" t="s">
        <v>28</v>
      </c>
      <c r="H4757" s="137" t="s">
        <v>368</v>
      </c>
      <c r="I4757" s="137">
        <v>513925475</v>
      </c>
      <c r="J4757" s="137" t="s">
        <v>180</v>
      </c>
      <c r="K4757" s="21">
        <v>46173.726388888892</v>
      </c>
      <c r="L4757" s="21">
        <v>46174.725173611114</v>
      </c>
      <c r="M4757" s="137" t="s">
        <v>344</v>
      </c>
      <c r="N4757" s="137" t="s">
        <v>345</v>
      </c>
      <c r="O4757" s="137" t="s">
        <v>39</v>
      </c>
      <c r="P4757" s="137">
        <v>0</v>
      </c>
      <c r="Q4757" s="137" t="s">
        <v>191</v>
      </c>
      <c r="R4757" s="137" t="s">
        <v>342</v>
      </c>
    </row>
    <row r="4758" spans="1:19" s="137" customFormat="1">
      <c r="A4758" s="137" t="s">
        <v>186</v>
      </c>
      <c r="B4758" s="137" t="s">
        <v>120</v>
      </c>
      <c r="C4758" s="137" t="s">
        <v>186</v>
      </c>
      <c r="D4758" s="137" t="s">
        <v>317</v>
      </c>
      <c r="E4758" s="137">
        <v>39025</v>
      </c>
      <c r="F4758" s="137" t="s">
        <v>5</v>
      </c>
      <c r="G4758" s="137" t="s">
        <v>28</v>
      </c>
      <c r="H4758" s="137" t="s">
        <v>368</v>
      </c>
      <c r="I4758" s="137">
        <v>513925475</v>
      </c>
      <c r="J4758" s="137" t="s">
        <v>180</v>
      </c>
      <c r="K4758" s="21">
        <v>46173.726388888892</v>
      </c>
      <c r="L4758" s="21">
        <v>46174.725173611114</v>
      </c>
      <c r="M4758" s="137" t="s">
        <v>344</v>
      </c>
      <c r="N4758" s="137" t="s">
        <v>346</v>
      </c>
      <c r="O4758" s="137" t="s">
        <v>39</v>
      </c>
      <c r="P4758" s="137">
        <v>0</v>
      </c>
      <c r="Q4758" s="137" t="s">
        <v>191</v>
      </c>
      <c r="R4758" s="137" t="s">
        <v>342</v>
      </c>
    </row>
    <row r="4759" spans="1:19" s="137" customFormat="1">
      <c r="A4759" s="137" t="s">
        <v>186</v>
      </c>
      <c r="B4759" s="137" t="s">
        <v>120</v>
      </c>
      <c r="C4759" s="137" t="s">
        <v>186</v>
      </c>
      <c r="D4759" s="137" t="s">
        <v>317</v>
      </c>
      <c r="E4759" s="137">
        <v>39025</v>
      </c>
      <c r="F4759" s="137" t="s">
        <v>5</v>
      </c>
      <c r="G4759" s="137" t="s">
        <v>28</v>
      </c>
      <c r="H4759" s="137" t="s">
        <v>368</v>
      </c>
      <c r="I4759" s="137">
        <v>513925475</v>
      </c>
      <c r="J4759" s="137" t="s">
        <v>180</v>
      </c>
      <c r="K4759" s="21">
        <v>46173.726388888892</v>
      </c>
      <c r="L4759" s="21">
        <v>46174.725173611114</v>
      </c>
      <c r="M4759" s="137" t="s">
        <v>347</v>
      </c>
      <c r="N4759" s="137" t="s">
        <v>348</v>
      </c>
      <c r="O4759" s="137" t="s">
        <v>41</v>
      </c>
      <c r="P4759" s="137">
        <v>0</v>
      </c>
      <c r="Q4759" s="137" t="s">
        <v>191</v>
      </c>
      <c r="R4759" s="137" t="s">
        <v>342</v>
      </c>
    </row>
    <row r="4760" spans="1:19" s="137" customFormat="1">
      <c r="A4760" s="137" t="s">
        <v>186</v>
      </c>
      <c r="B4760" s="137" t="s">
        <v>120</v>
      </c>
      <c r="C4760" s="137" t="s">
        <v>186</v>
      </c>
      <c r="D4760" s="137" t="s">
        <v>317</v>
      </c>
      <c r="E4760" s="137">
        <v>39025</v>
      </c>
      <c r="F4760" s="137" t="s">
        <v>5</v>
      </c>
      <c r="G4760" s="137" t="s">
        <v>28</v>
      </c>
      <c r="H4760" s="137" t="s">
        <v>368</v>
      </c>
      <c r="I4760" s="137">
        <v>513925475</v>
      </c>
      <c r="J4760" s="137" t="s">
        <v>180</v>
      </c>
      <c r="K4760" s="21">
        <v>46173.726388888892</v>
      </c>
      <c r="L4760" s="21">
        <v>46174.725173611114</v>
      </c>
      <c r="M4760" s="137" t="s">
        <v>347</v>
      </c>
      <c r="N4760" s="137" t="s">
        <v>349</v>
      </c>
      <c r="O4760" s="137" t="s">
        <v>39</v>
      </c>
      <c r="P4760" s="137">
        <v>0</v>
      </c>
      <c r="Q4760" s="137" t="s">
        <v>191</v>
      </c>
      <c r="R4760" s="137" t="s">
        <v>342</v>
      </c>
    </row>
    <row r="4761" spans="1:19" s="137" customFormat="1">
      <c r="A4761" s="137" t="s">
        <v>186</v>
      </c>
      <c r="B4761" s="137" t="s">
        <v>120</v>
      </c>
      <c r="C4761" s="137" t="s">
        <v>186</v>
      </c>
      <c r="D4761" s="137" t="s">
        <v>317</v>
      </c>
      <c r="E4761" s="137">
        <v>39025</v>
      </c>
      <c r="F4761" s="137" t="s">
        <v>5</v>
      </c>
      <c r="G4761" s="137" t="s">
        <v>28</v>
      </c>
      <c r="H4761" s="137" t="s">
        <v>368</v>
      </c>
      <c r="I4761" s="137">
        <v>513925475</v>
      </c>
      <c r="J4761" s="137" t="s">
        <v>180</v>
      </c>
      <c r="K4761" s="21">
        <v>46173.726388888892</v>
      </c>
      <c r="L4761" s="21">
        <v>46174.725173611114</v>
      </c>
      <c r="M4761" s="137" t="s">
        <v>347</v>
      </c>
      <c r="N4761" s="137" t="s">
        <v>329</v>
      </c>
      <c r="O4761" s="137" t="s">
        <v>35</v>
      </c>
      <c r="P4761" s="137">
        <v>0</v>
      </c>
      <c r="Q4761" s="137" t="s">
        <v>191</v>
      </c>
      <c r="R4761" s="137" t="s">
        <v>342</v>
      </c>
    </row>
    <row r="4762" spans="1:19" s="137" customFormat="1">
      <c r="A4762" s="137" t="s">
        <v>186</v>
      </c>
      <c r="B4762" s="137" t="s">
        <v>120</v>
      </c>
      <c r="C4762" s="137" t="s">
        <v>186</v>
      </c>
      <c r="D4762" s="137" t="s">
        <v>317</v>
      </c>
      <c r="E4762" s="137">
        <v>39025</v>
      </c>
      <c r="F4762" s="137" t="s">
        <v>5</v>
      </c>
      <c r="G4762" s="137" t="s">
        <v>28</v>
      </c>
      <c r="H4762" s="137" t="s">
        <v>368</v>
      </c>
      <c r="I4762" s="137">
        <v>513925475</v>
      </c>
      <c r="J4762" s="137" t="s">
        <v>180</v>
      </c>
      <c r="K4762" s="21">
        <v>46173.726388888892</v>
      </c>
      <c r="L4762" s="21">
        <v>46174.725173611114</v>
      </c>
      <c r="M4762" s="137" t="s">
        <v>347</v>
      </c>
      <c r="N4762" s="137" t="s">
        <v>194</v>
      </c>
      <c r="O4762" s="137" t="s">
        <v>41</v>
      </c>
      <c r="P4762" s="137">
        <v>0</v>
      </c>
      <c r="Q4762" s="137" t="s">
        <v>191</v>
      </c>
      <c r="R4762" s="137" t="s">
        <v>342</v>
      </c>
    </row>
    <row r="4763" spans="1:19" s="137" customFormat="1">
      <c r="A4763" s="137" t="s">
        <v>186</v>
      </c>
      <c r="B4763" s="137" t="s">
        <v>120</v>
      </c>
      <c r="C4763" s="137" t="s">
        <v>186</v>
      </c>
      <c r="D4763" s="137" t="s">
        <v>317</v>
      </c>
      <c r="E4763" s="137">
        <v>39025</v>
      </c>
      <c r="F4763" s="137" t="s">
        <v>5</v>
      </c>
      <c r="G4763" s="137" t="s">
        <v>28</v>
      </c>
      <c r="H4763" s="137" t="s">
        <v>368</v>
      </c>
      <c r="I4763" s="137">
        <v>513925475</v>
      </c>
      <c r="J4763" s="137" t="s">
        <v>180</v>
      </c>
      <c r="K4763" s="21">
        <v>46173.726388888892</v>
      </c>
      <c r="L4763" s="21">
        <v>46174.725173611114</v>
      </c>
      <c r="M4763" s="137" t="s">
        <v>347</v>
      </c>
      <c r="N4763" s="137" t="s">
        <v>350</v>
      </c>
      <c r="O4763" s="137" t="s">
        <v>39</v>
      </c>
      <c r="P4763" s="137">
        <v>0</v>
      </c>
      <c r="Q4763" s="137" t="s">
        <v>191</v>
      </c>
      <c r="R4763" s="137" t="s">
        <v>342</v>
      </c>
    </row>
    <row r="4764" spans="1:19" s="137" customFormat="1">
      <c r="A4764" s="137" t="s">
        <v>186</v>
      </c>
      <c r="B4764" s="137" t="s">
        <v>120</v>
      </c>
      <c r="C4764" s="137" t="s">
        <v>186</v>
      </c>
      <c r="D4764" s="137" t="s">
        <v>317</v>
      </c>
      <c r="E4764" s="137">
        <v>39025</v>
      </c>
      <c r="F4764" s="137" t="s">
        <v>5</v>
      </c>
      <c r="G4764" s="137" t="s">
        <v>28</v>
      </c>
      <c r="H4764" s="137" t="s">
        <v>368</v>
      </c>
      <c r="I4764" s="137">
        <v>513925475</v>
      </c>
      <c r="J4764" s="137" t="s">
        <v>180</v>
      </c>
      <c r="K4764" s="21">
        <v>46173.726388888892</v>
      </c>
      <c r="L4764" s="21">
        <v>46174.725173611114</v>
      </c>
      <c r="M4764" s="137" t="s">
        <v>347</v>
      </c>
      <c r="N4764" s="137" t="s">
        <v>195</v>
      </c>
      <c r="O4764" s="137" t="s">
        <v>41</v>
      </c>
      <c r="P4764" s="137">
        <v>0</v>
      </c>
      <c r="Q4764" s="137" t="s">
        <v>67</v>
      </c>
      <c r="R4764" s="137" t="s">
        <v>437</v>
      </c>
      <c r="S4764" s="137" t="s">
        <v>446</v>
      </c>
    </row>
    <row r="4765" spans="1:19" s="137" customFormat="1">
      <c r="A4765" s="137" t="s">
        <v>186</v>
      </c>
      <c r="B4765" s="137" t="s">
        <v>120</v>
      </c>
      <c r="C4765" s="137" t="s">
        <v>186</v>
      </c>
      <c r="D4765" s="137" t="s">
        <v>317</v>
      </c>
      <c r="E4765" s="137">
        <v>39025</v>
      </c>
      <c r="F4765" s="137" t="s">
        <v>5</v>
      </c>
      <c r="G4765" s="137" t="s">
        <v>28</v>
      </c>
      <c r="H4765" s="137" t="s">
        <v>368</v>
      </c>
      <c r="I4765" s="137">
        <v>513925475</v>
      </c>
      <c r="J4765" s="137" t="s">
        <v>180</v>
      </c>
      <c r="K4765" s="21">
        <v>46173.726388888892</v>
      </c>
      <c r="L4765" s="21">
        <v>46174.725173611114</v>
      </c>
      <c r="M4765" s="137" t="s">
        <v>347</v>
      </c>
      <c r="N4765" s="137" t="s">
        <v>351</v>
      </c>
      <c r="O4765" s="137" t="s">
        <v>35</v>
      </c>
      <c r="P4765" s="137">
        <v>0</v>
      </c>
      <c r="Q4765" s="137" t="s">
        <v>191</v>
      </c>
      <c r="R4765" s="137" t="s">
        <v>342</v>
      </c>
    </row>
    <row r="4766" spans="1:19" s="137" customFormat="1">
      <c r="A4766" s="137" t="s">
        <v>186</v>
      </c>
      <c r="B4766" s="137" t="s">
        <v>120</v>
      </c>
      <c r="C4766" s="137" t="s">
        <v>186</v>
      </c>
      <c r="D4766" s="137" t="s">
        <v>317</v>
      </c>
      <c r="E4766" s="137">
        <v>39025</v>
      </c>
      <c r="F4766" s="137" t="s">
        <v>5</v>
      </c>
      <c r="G4766" s="137" t="s">
        <v>28</v>
      </c>
      <c r="H4766" s="137" t="s">
        <v>368</v>
      </c>
      <c r="I4766" s="137">
        <v>513925475</v>
      </c>
      <c r="J4766" s="137" t="s">
        <v>180</v>
      </c>
      <c r="K4766" s="21">
        <v>46173.726388888892</v>
      </c>
      <c r="L4766" s="21">
        <v>46174.725173611114</v>
      </c>
      <c r="M4766" s="137" t="s">
        <v>347</v>
      </c>
      <c r="N4766" s="137" t="s">
        <v>196</v>
      </c>
      <c r="O4766" s="137" t="s">
        <v>41</v>
      </c>
      <c r="P4766" s="137">
        <v>0</v>
      </c>
      <c r="Q4766" s="137" t="s">
        <v>191</v>
      </c>
      <c r="R4766" s="137" t="s">
        <v>342</v>
      </c>
    </row>
    <row r="4767" spans="1:19" s="137" customFormat="1">
      <c r="A4767" s="137" t="s">
        <v>186</v>
      </c>
      <c r="B4767" s="137" t="s">
        <v>120</v>
      </c>
      <c r="C4767" s="137" t="s">
        <v>186</v>
      </c>
      <c r="D4767" s="137" t="s">
        <v>317</v>
      </c>
      <c r="E4767" s="137">
        <v>39025</v>
      </c>
      <c r="F4767" s="137" t="s">
        <v>5</v>
      </c>
      <c r="G4767" s="137" t="s">
        <v>28</v>
      </c>
      <c r="H4767" s="137" t="s">
        <v>368</v>
      </c>
      <c r="I4767" s="137">
        <v>513925475</v>
      </c>
      <c r="J4767" s="137" t="s">
        <v>180</v>
      </c>
      <c r="K4767" s="21">
        <v>46173.726388888892</v>
      </c>
      <c r="L4767" s="21">
        <v>46174.725173611114</v>
      </c>
      <c r="M4767" s="137" t="s">
        <v>352</v>
      </c>
      <c r="N4767" s="137" t="s">
        <v>352</v>
      </c>
      <c r="O4767" s="137" t="s">
        <v>35</v>
      </c>
      <c r="P4767" s="137">
        <v>0</v>
      </c>
      <c r="Q4767" s="137" t="s">
        <v>191</v>
      </c>
      <c r="R4767" s="137" t="s">
        <v>342</v>
      </c>
    </row>
    <row r="4768" spans="1:19" s="137" customFormat="1">
      <c r="A4768" s="137" t="s">
        <v>186</v>
      </c>
      <c r="B4768" s="137" t="s">
        <v>120</v>
      </c>
      <c r="C4768" s="137" t="s">
        <v>186</v>
      </c>
      <c r="D4768" s="137" t="s">
        <v>317</v>
      </c>
      <c r="E4768" s="137">
        <v>39025</v>
      </c>
      <c r="F4768" s="137" t="s">
        <v>5</v>
      </c>
      <c r="G4768" s="137" t="s">
        <v>28</v>
      </c>
      <c r="H4768" s="137" t="s">
        <v>368</v>
      </c>
      <c r="I4768" s="137">
        <v>513925475</v>
      </c>
      <c r="J4768" s="137" t="s">
        <v>180</v>
      </c>
      <c r="K4768" s="21">
        <v>46173.726388888892</v>
      </c>
      <c r="L4768" s="21">
        <v>46174.725173611114</v>
      </c>
      <c r="M4768" s="137" t="s">
        <v>353</v>
      </c>
      <c r="N4768" s="137" t="s">
        <v>197</v>
      </c>
      <c r="O4768" s="137" t="s">
        <v>41</v>
      </c>
      <c r="P4768" s="137">
        <v>0</v>
      </c>
      <c r="Q4768" s="137" t="s">
        <v>191</v>
      </c>
      <c r="R4768" s="137" t="s">
        <v>342</v>
      </c>
    </row>
    <row r="4769" spans="1:19" s="137" customFormat="1">
      <c r="A4769" s="137" t="s">
        <v>186</v>
      </c>
      <c r="B4769" s="137" t="s">
        <v>120</v>
      </c>
      <c r="C4769" s="137" t="s">
        <v>186</v>
      </c>
      <c r="D4769" s="137" t="s">
        <v>317</v>
      </c>
      <c r="E4769" s="137">
        <v>39025</v>
      </c>
      <c r="F4769" s="137" t="s">
        <v>5</v>
      </c>
      <c r="G4769" s="137" t="s">
        <v>28</v>
      </c>
      <c r="H4769" s="137" t="s">
        <v>368</v>
      </c>
      <c r="I4769" s="137">
        <v>513925475</v>
      </c>
      <c r="J4769" s="137" t="s">
        <v>180</v>
      </c>
      <c r="K4769" s="21">
        <v>46173.726388888892</v>
      </c>
      <c r="L4769" s="21">
        <v>46174.725173611114</v>
      </c>
      <c r="M4769" s="137" t="s">
        <v>353</v>
      </c>
      <c r="N4769" s="137" t="s">
        <v>330</v>
      </c>
      <c r="O4769" s="137" t="s">
        <v>41</v>
      </c>
      <c r="P4769" s="137">
        <v>0</v>
      </c>
      <c r="Q4769" s="137" t="s">
        <v>191</v>
      </c>
      <c r="R4769" s="137" t="s">
        <v>342</v>
      </c>
    </row>
    <row r="4770" spans="1:19" s="137" customFormat="1">
      <c r="A4770" s="137" t="s">
        <v>186</v>
      </c>
      <c r="B4770" s="137" t="s">
        <v>120</v>
      </c>
      <c r="C4770" s="137" t="s">
        <v>186</v>
      </c>
      <c r="D4770" s="137" t="s">
        <v>317</v>
      </c>
      <c r="E4770" s="137">
        <v>39025</v>
      </c>
      <c r="F4770" s="137" t="s">
        <v>5</v>
      </c>
      <c r="G4770" s="137" t="s">
        <v>28</v>
      </c>
      <c r="H4770" s="137" t="s">
        <v>368</v>
      </c>
      <c r="I4770" s="137">
        <v>513925475</v>
      </c>
      <c r="J4770" s="137" t="s">
        <v>180</v>
      </c>
      <c r="K4770" s="21">
        <v>46173.726388888892</v>
      </c>
      <c r="L4770" s="21">
        <v>46174.725173611114</v>
      </c>
      <c r="M4770" s="137" t="s">
        <v>353</v>
      </c>
      <c r="N4770" s="137" t="s">
        <v>354</v>
      </c>
      <c r="O4770" s="137" t="s">
        <v>39</v>
      </c>
      <c r="P4770" s="137">
        <v>0</v>
      </c>
      <c r="Q4770" s="137" t="s">
        <v>191</v>
      </c>
      <c r="R4770" s="137" t="s">
        <v>342</v>
      </c>
    </row>
    <row r="4771" spans="1:19" s="137" customFormat="1">
      <c r="A4771" s="137" t="s">
        <v>186</v>
      </c>
      <c r="B4771" s="137" t="s">
        <v>120</v>
      </c>
      <c r="C4771" s="137" t="s">
        <v>186</v>
      </c>
      <c r="D4771" s="137" t="s">
        <v>317</v>
      </c>
      <c r="E4771" s="137">
        <v>39025</v>
      </c>
      <c r="F4771" s="137" t="s">
        <v>5</v>
      </c>
      <c r="G4771" s="137" t="s">
        <v>28</v>
      </c>
      <c r="H4771" s="137" t="s">
        <v>368</v>
      </c>
      <c r="I4771" s="137">
        <v>513925475</v>
      </c>
      <c r="J4771" s="137" t="s">
        <v>180</v>
      </c>
      <c r="K4771" s="21">
        <v>46173.726388888892</v>
      </c>
      <c r="L4771" s="21">
        <v>46174.725173611114</v>
      </c>
      <c r="M4771" s="137" t="s">
        <v>353</v>
      </c>
      <c r="N4771" s="137" t="s">
        <v>355</v>
      </c>
      <c r="O4771" s="137" t="s">
        <v>35</v>
      </c>
      <c r="P4771" s="137">
        <v>0</v>
      </c>
      <c r="Q4771" s="137" t="s">
        <v>191</v>
      </c>
      <c r="R4771" s="137" t="s">
        <v>342</v>
      </c>
    </row>
    <row r="4772" spans="1:19" s="137" customFormat="1">
      <c r="A4772" s="137" t="s">
        <v>186</v>
      </c>
      <c r="B4772" s="137" t="s">
        <v>120</v>
      </c>
      <c r="C4772" s="137" t="s">
        <v>186</v>
      </c>
      <c r="D4772" s="137" t="s">
        <v>317</v>
      </c>
      <c r="E4772" s="137">
        <v>39025</v>
      </c>
      <c r="F4772" s="137" t="s">
        <v>5</v>
      </c>
      <c r="G4772" s="137" t="s">
        <v>28</v>
      </c>
      <c r="H4772" s="137" t="s">
        <v>368</v>
      </c>
      <c r="I4772" s="137">
        <v>513925475</v>
      </c>
      <c r="J4772" s="137" t="s">
        <v>180</v>
      </c>
      <c r="K4772" s="21">
        <v>46173.726388888892</v>
      </c>
      <c r="L4772" s="21">
        <v>46174.725173611114</v>
      </c>
      <c r="M4772" s="137" t="s">
        <v>353</v>
      </c>
      <c r="N4772" s="137" t="s">
        <v>356</v>
      </c>
      <c r="O4772" s="137" t="s">
        <v>39</v>
      </c>
      <c r="P4772" s="137">
        <v>0</v>
      </c>
      <c r="Q4772" s="137" t="s">
        <v>191</v>
      </c>
      <c r="R4772" s="137" t="s">
        <v>342</v>
      </c>
    </row>
    <row r="4773" spans="1:19" s="137" customFormat="1">
      <c r="A4773" s="137" t="s">
        <v>186</v>
      </c>
      <c r="B4773" s="137" t="s">
        <v>120</v>
      </c>
      <c r="C4773" s="137" t="s">
        <v>186</v>
      </c>
      <c r="D4773" s="137" t="s">
        <v>317</v>
      </c>
      <c r="E4773" s="137">
        <v>39025</v>
      </c>
      <c r="F4773" s="137" t="s">
        <v>5</v>
      </c>
      <c r="G4773" s="137" t="s">
        <v>28</v>
      </c>
      <c r="H4773" s="137" t="s">
        <v>368</v>
      </c>
      <c r="I4773" s="137">
        <v>513925475</v>
      </c>
      <c r="J4773" s="137" t="s">
        <v>180</v>
      </c>
      <c r="K4773" s="21">
        <v>46173.726388888892</v>
      </c>
      <c r="L4773" s="21">
        <v>46174.725173611114</v>
      </c>
      <c r="M4773" s="137" t="s">
        <v>353</v>
      </c>
      <c r="N4773" s="137" t="s">
        <v>357</v>
      </c>
      <c r="O4773" s="137" t="s">
        <v>39</v>
      </c>
      <c r="P4773" s="137">
        <v>0</v>
      </c>
      <c r="Q4773" s="137" t="s">
        <v>191</v>
      </c>
      <c r="R4773" s="137" t="s">
        <v>342</v>
      </c>
    </row>
    <row r="4774" spans="1:19" s="137" customFormat="1">
      <c r="A4774" s="137" t="s">
        <v>186</v>
      </c>
      <c r="B4774" s="137" t="s">
        <v>120</v>
      </c>
      <c r="C4774" s="137" t="s">
        <v>186</v>
      </c>
      <c r="D4774" s="137" t="s">
        <v>317</v>
      </c>
      <c r="E4774" s="137">
        <v>39025</v>
      </c>
      <c r="F4774" s="137" t="s">
        <v>5</v>
      </c>
      <c r="G4774" s="137" t="s">
        <v>28</v>
      </c>
      <c r="H4774" s="137" t="s">
        <v>368</v>
      </c>
      <c r="I4774" s="137">
        <v>513925475</v>
      </c>
      <c r="J4774" s="137" t="s">
        <v>180</v>
      </c>
      <c r="K4774" s="21">
        <v>46173.726388888892</v>
      </c>
      <c r="L4774" s="21">
        <v>46174.725173611114</v>
      </c>
      <c r="M4774" s="137" t="s">
        <v>358</v>
      </c>
      <c r="N4774" s="137" t="s">
        <v>359</v>
      </c>
      <c r="O4774" s="137" t="s">
        <v>39</v>
      </c>
      <c r="P4774" s="137">
        <v>0</v>
      </c>
      <c r="Q4774" s="137" t="s">
        <v>191</v>
      </c>
      <c r="R4774" s="137" t="s">
        <v>342</v>
      </c>
    </row>
    <row r="4775" spans="1:19" s="137" customFormat="1">
      <c r="A4775" s="137" t="s">
        <v>186</v>
      </c>
      <c r="B4775" s="137" t="s">
        <v>120</v>
      </c>
      <c r="C4775" s="137" t="s">
        <v>186</v>
      </c>
      <c r="D4775" s="137" t="s">
        <v>317</v>
      </c>
      <c r="E4775" s="137">
        <v>39025</v>
      </c>
      <c r="F4775" s="137" t="s">
        <v>5</v>
      </c>
      <c r="G4775" s="137" t="s">
        <v>28</v>
      </c>
      <c r="H4775" s="137" t="s">
        <v>368</v>
      </c>
      <c r="I4775" s="137">
        <v>513925475</v>
      </c>
      <c r="J4775" s="137" t="s">
        <v>180</v>
      </c>
      <c r="K4775" s="21">
        <v>46173.726388888892</v>
      </c>
      <c r="L4775" s="21">
        <v>46174.725173611114</v>
      </c>
      <c r="M4775" s="137" t="s">
        <v>358</v>
      </c>
      <c r="N4775" s="137" t="s">
        <v>360</v>
      </c>
      <c r="O4775" s="137" t="s">
        <v>35</v>
      </c>
      <c r="P4775" s="137">
        <v>0</v>
      </c>
      <c r="Q4775" s="137" t="s">
        <v>191</v>
      </c>
      <c r="R4775" s="137" t="s">
        <v>342</v>
      </c>
    </row>
    <row r="4776" spans="1:19" s="137" customFormat="1">
      <c r="A4776" s="137" t="s">
        <v>186</v>
      </c>
      <c r="B4776" s="137" t="s">
        <v>120</v>
      </c>
      <c r="C4776" s="137" t="s">
        <v>186</v>
      </c>
      <c r="D4776" s="137" t="s">
        <v>317</v>
      </c>
      <c r="E4776" s="137">
        <v>39025</v>
      </c>
      <c r="F4776" s="137" t="s">
        <v>5</v>
      </c>
      <c r="G4776" s="137" t="s">
        <v>28</v>
      </c>
      <c r="H4776" s="137" t="s">
        <v>368</v>
      </c>
      <c r="I4776" s="137">
        <v>513925475</v>
      </c>
      <c r="J4776" s="137" t="s">
        <v>180</v>
      </c>
      <c r="K4776" s="21">
        <v>46173.726388888892</v>
      </c>
      <c r="L4776" s="21">
        <v>46174.725173611114</v>
      </c>
      <c r="M4776" s="137" t="s">
        <v>358</v>
      </c>
      <c r="N4776" s="137" t="s">
        <v>361</v>
      </c>
      <c r="O4776" s="137" t="s">
        <v>41</v>
      </c>
      <c r="P4776" s="137">
        <v>0</v>
      </c>
      <c r="Q4776" s="137" t="s">
        <v>191</v>
      </c>
      <c r="R4776" s="137" t="s">
        <v>342</v>
      </c>
    </row>
    <row r="4777" spans="1:19" s="137" customFormat="1">
      <c r="A4777" s="137" t="s">
        <v>186</v>
      </c>
      <c r="B4777" s="137" t="s">
        <v>120</v>
      </c>
      <c r="C4777" s="137" t="s">
        <v>186</v>
      </c>
      <c r="D4777" s="137" t="s">
        <v>317</v>
      </c>
      <c r="E4777" s="137">
        <v>39025</v>
      </c>
      <c r="F4777" s="137" t="s">
        <v>5</v>
      </c>
      <c r="G4777" s="137" t="s">
        <v>28</v>
      </c>
      <c r="H4777" s="137" t="s">
        <v>368</v>
      </c>
      <c r="I4777" s="137">
        <v>513925475</v>
      </c>
      <c r="J4777" s="137" t="s">
        <v>180</v>
      </c>
      <c r="K4777" s="21">
        <v>46173.726388888892</v>
      </c>
      <c r="L4777" s="21">
        <v>46174.725173611114</v>
      </c>
      <c r="M4777" s="137" t="s">
        <v>362</v>
      </c>
      <c r="N4777" s="137" t="s">
        <v>363</v>
      </c>
      <c r="O4777" s="137" t="s">
        <v>37</v>
      </c>
      <c r="P4777" s="137">
        <v>0</v>
      </c>
      <c r="Q4777" s="137" t="s">
        <v>191</v>
      </c>
      <c r="R4777" s="137" t="s">
        <v>342</v>
      </c>
    </row>
    <row r="4778" spans="1:19" s="137" customFormat="1">
      <c r="A4778" s="137" t="s">
        <v>186</v>
      </c>
      <c r="B4778" s="137" t="s">
        <v>120</v>
      </c>
      <c r="C4778" s="137" t="s">
        <v>186</v>
      </c>
      <c r="D4778" s="137" t="s">
        <v>317</v>
      </c>
      <c r="E4778" s="137">
        <v>39025</v>
      </c>
      <c r="F4778" s="137" t="s">
        <v>5</v>
      </c>
      <c r="G4778" s="137" t="s">
        <v>28</v>
      </c>
      <c r="H4778" s="137" t="s">
        <v>368</v>
      </c>
      <c r="I4778" s="137">
        <v>513925475</v>
      </c>
      <c r="J4778" s="137" t="s">
        <v>180</v>
      </c>
      <c r="K4778" s="21">
        <v>46173.726388888892</v>
      </c>
      <c r="L4778" s="21">
        <v>46174.725173611114</v>
      </c>
      <c r="M4778" s="137" t="s">
        <v>364</v>
      </c>
      <c r="N4778" s="137" t="s">
        <v>365</v>
      </c>
      <c r="O4778" s="137" t="s">
        <v>35</v>
      </c>
      <c r="P4778" s="137">
        <v>0</v>
      </c>
      <c r="Q4778" s="137" t="s">
        <v>191</v>
      </c>
      <c r="R4778" s="137" t="s">
        <v>342</v>
      </c>
    </row>
    <row r="4779" spans="1:19" s="137" customFormat="1">
      <c r="A4779" s="137" t="s">
        <v>186</v>
      </c>
      <c r="B4779" s="137" t="s">
        <v>120</v>
      </c>
      <c r="C4779" s="137" t="s">
        <v>186</v>
      </c>
      <c r="D4779" s="137" t="s">
        <v>317</v>
      </c>
      <c r="E4779" s="137">
        <v>39025</v>
      </c>
      <c r="F4779" s="137" t="s">
        <v>5</v>
      </c>
      <c r="G4779" s="137" t="s">
        <v>28</v>
      </c>
      <c r="H4779" s="137" t="s">
        <v>368</v>
      </c>
      <c r="I4779" s="137">
        <v>513925475</v>
      </c>
      <c r="J4779" s="137" t="s">
        <v>180</v>
      </c>
      <c r="K4779" s="21">
        <v>46173.726388888892</v>
      </c>
      <c r="L4779" s="21">
        <v>46174.725173611114</v>
      </c>
      <c r="M4779" s="137" t="s">
        <v>364</v>
      </c>
      <c r="N4779" s="137" t="s">
        <v>366</v>
      </c>
      <c r="O4779" s="137" t="s">
        <v>35</v>
      </c>
      <c r="P4779" s="137">
        <v>0</v>
      </c>
      <c r="Q4779" s="137" t="s">
        <v>191</v>
      </c>
      <c r="R4779" s="137" t="s">
        <v>342</v>
      </c>
    </row>
    <row r="4780" spans="1:19" s="137" customFormat="1">
      <c r="A4780" s="137" t="s">
        <v>186</v>
      </c>
      <c r="B4780" s="137" t="s">
        <v>120</v>
      </c>
      <c r="C4780" s="137" t="s">
        <v>186</v>
      </c>
      <c r="D4780" s="137" t="s">
        <v>317</v>
      </c>
      <c r="E4780" s="137">
        <v>39025</v>
      </c>
      <c r="F4780" s="137" t="s">
        <v>5</v>
      </c>
      <c r="G4780" s="137" t="s">
        <v>28</v>
      </c>
      <c r="H4780" s="137" t="s">
        <v>368</v>
      </c>
      <c r="I4780" s="137">
        <v>513925475</v>
      </c>
      <c r="J4780" s="137" t="s">
        <v>180</v>
      </c>
      <c r="K4780" s="21">
        <v>46173.726388888892</v>
      </c>
      <c r="L4780" s="21">
        <v>46174.725173611114</v>
      </c>
      <c r="M4780" s="137" t="s">
        <v>364</v>
      </c>
      <c r="N4780" s="137" t="s">
        <v>367</v>
      </c>
      <c r="O4780" s="137" t="s">
        <v>41</v>
      </c>
      <c r="P4780" s="137">
        <v>0</v>
      </c>
      <c r="Q4780" s="137" t="s">
        <v>191</v>
      </c>
      <c r="R4780" s="137" t="s">
        <v>342</v>
      </c>
    </row>
    <row r="4781" spans="1:19" s="137" customFormat="1">
      <c r="A4781" s="137" t="s">
        <v>186</v>
      </c>
      <c r="B4781" s="137" t="s">
        <v>120</v>
      </c>
      <c r="C4781" s="137" t="s">
        <v>186</v>
      </c>
      <c r="D4781" s="137" t="s">
        <v>317</v>
      </c>
      <c r="E4781" s="137">
        <v>39025</v>
      </c>
      <c r="F4781" s="137" t="s">
        <v>5</v>
      </c>
      <c r="G4781" s="137" t="s">
        <v>28</v>
      </c>
      <c r="H4781" s="137" t="s">
        <v>368</v>
      </c>
      <c r="I4781" s="137">
        <v>513925120</v>
      </c>
      <c r="J4781" s="137" t="s">
        <v>180</v>
      </c>
      <c r="K4781" s="21">
        <v>46173.722453703704</v>
      </c>
      <c r="L4781" s="21">
        <v>46174.727916666663</v>
      </c>
      <c r="M4781" s="137" t="s">
        <v>287</v>
      </c>
      <c r="N4781" s="137" t="s">
        <v>287</v>
      </c>
      <c r="O4781" s="137" t="s">
        <v>35</v>
      </c>
      <c r="P4781" s="137">
        <v>0</v>
      </c>
      <c r="Q4781" s="137" t="s">
        <v>191</v>
      </c>
      <c r="R4781" s="137" t="s">
        <v>342</v>
      </c>
      <c r="S4781" s="137" t="s">
        <v>254</v>
      </c>
    </row>
    <row r="4782" spans="1:19" s="137" customFormat="1">
      <c r="A4782" s="137" t="s">
        <v>186</v>
      </c>
      <c r="B4782" s="137" t="s">
        <v>120</v>
      </c>
      <c r="C4782" s="137" t="s">
        <v>186</v>
      </c>
      <c r="D4782" s="137" t="s">
        <v>317</v>
      </c>
      <c r="E4782" s="137">
        <v>39025</v>
      </c>
      <c r="F4782" s="137" t="s">
        <v>5</v>
      </c>
      <c r="G4782" s="137" t="s">
        <v>28</v>
      </c>
      <c r="H4782" s="137" t="s">
        <v>368</v>
      </c>
      <c r="I4782" s="137">
        <v>513925120</v>
      </c>
      <c r="J4782" s="137" t="s">
        <v>180</v>
      </c>
      <c r="K4782" s="21">
        <v>46173.722453703704</v>
      </c>
      <c r="L4782" s="21">
        <v>46174.727916666663</v>
      </c>
      <c r="M4782" s="137" t="s">
        <v>343</v>
      </c>
      <c r="N4782" s="137" t="s">
        <v>288</v>
      </c>
      <c r="O4782" s="137" t="s">
        <v>39</v>
      </c>
      <c r="P4782" s="137">
        <v>0</v>
      </c>
      <c r="Q4782" s="137" t="s">
        <v>191</v>
      </c>
      <c r="R4782" s="137" t="s">
        <v>342</v>
      </c>
      <c r="S4782" s="137" t="s">
        <v>254</v>
      </c>
    </row>
    <row r="4783" spans="1:19" s="137" customFormat="1">
      <c r="A4783" s="137" t="s">
        <v>186</v>
      </c>
      <c r="B4783" s="137" t="s">
        <v>120</v>
      </c>
      <c r="C4783" s="137" t="s">
        <v>186</v>
      </c>
      <c r="D4783" s="137" t="s">
        <v>317</v>
      </c>
      <c r="E4783" s="137">
        <v>39025</v>
      </c>
      <c r="F4783" s="137" t="s">
        <v>5</v>
      </c>
      <c r="G4783" s="137" t="s">
        <v>28</v>
      </c>
      <c r="H4783" s="137" t="s">
        <v>368</v>
      </c>
      <c r="I4783" s="137">
        <v>513925120</v>
      </c>
      <c r="J4783" s="137" t="s">
        <v>180</v>
      </c>
      <c r="K4783" s="21">
        <v>46173.722453703704</v>
      </c>
      <c r="L4783" s="21">
        <v>46174.727916666663</v>
      </c>
      <c r="M4783" s="137" t="s">
        <v>343</v>
      </c>
      <c r="N4783" s="137" t="s">
        <v>193</v>
      </c>
      <c r="O4783" s="137" t="s">
        <v>35</v>
      </c>
      <c r="P4783" s="137">
        <v>0</v>
      </c>
      <c r="Q4783" s="137" t="s">
        <v>191</v>
      </c>
      <c r="R4783" s="137" t="s">
        <v>342</v>
      </c>
      <c r="S4783" s="137" t="s">
        <v>254</v>
      </c>
    </row>
    <row r="4784" spans="1:19" s="137" customFormat="1">
      <c r="A4784" s="137" t="s">
        <v>186</v>
      </c>
      <c r="B4784" s="137" t="s">
        <v>120</v>
      </c>
      <c r="C4784" s="137" t="s">
        <v>186</v>
      </c>
      <c r="D4784" s="137" t="s">
        <v>317</v>
      </c>
      <c r="E4784" s="137">
        <v>39025</v>
      </c>
      <c r="F4784" s="137" t="s">
        <v>5</v>
      </c>
      <c r="G4784" s="137" t="s">
        <v>28</v>
      </c>
      <c r="H4784" s="137" t="s">
        <v>368</v>
      </c>
      <c r="I4784" s="137">
        <v>513925120</v>
      </c>
      <c r="J4784" s="137" t="s">
        <v>180</v>
      </c>
      <c r="K4784" s="21">
        <v>46173.722453703704</v>
      </c>
      <c r="L4784" s="21">
        <v>46174.727916666663</v>
      </c>
      <c r="M4784" s="137" t="s">
        <v>344</v>
      </c>
      <c r="N4784" s="137" t="s">
        <v>345</v>
      </c>
      <c r="O4784" s="137" t="s">
        <v>39</v>
      </c>
      <c r="P4784" s="137">
        <v>0</v>
      </c>
      <c r="Q4784" s="137" t="s">
        <v>191</v>
      </c>
      <c r="R4784" s="137" t="s">
        <v>342</v>
      </c>
      <c r="S4784" s="137" t="s">
        <v>254</v>
      </c>
    </row>
    <row r="4785" spans="1:19" s="137" customFormat="1">
      <c r="A4785" s="137" t="s">
        <v>186</v>
      </c>
      <c r="B4785" s="137" t="s">
        <v>120</v>
      </c>
      <c r="C4785" s="137" t="s">
        <v>186</v>
      </c>
      <c r="D4785" s="137" t="s">
        <v>317</v>
      </c>
      <c r="E4785" s="137">
        <v>39025</v>
      </c>
      <c r="F4785" s="137" t="s">
        <v>5</v>
      </c>
      <c r="G4785" s="137" t="s">
        <v>28</v>
      </c>
      <c r="H4785" s="137" t="s">
        <v>368</v>
      </c>
      <c r="I4785" s="137">
        <v>513925120</v>
      </c>
      <c r="J4785" s="137" t="s">
        <v>180</v>
      </c>
      <c r="K4785" s="21">
        <v>46173.722453703704</v>
      </c>
      <c r="L4785" s="21">
        <v>46174.727916666663</v>
      </c>
      <c r="M4785" s="137" t="s">
        <v>344</v>
      </c>
      <c r="N4785" s="137" t="s">
        <v>346</v>
      </c>
      <c r="O4785" s="137" t="s">
        <v>39</v>
      </c>
      <c r="P4785" s="137">
        <v>0</v>
      </c>
      <c r="Q4785" s="137" t="s">
        <v>191</v>
      </c>
      <c r="R4785" s="137" t="s">
        <v>342</v>
      </c>
      <c r="S4785" s="137" t="s">
        <v>254</v>
      </c>
    </row>
    <row r="4786" spans="1:19" s="137" customFormat="1">
      <c r="A4786" s="137" t="s">
        <v>186</v>
      </c>
      <c r="B4786" s="137" t="s">
        <v>120</v>
      </c>
      <c r="C4786" s="137" t="s">
        <v>186</v>
      </c>
      <c r="D4786" s="137" t="s">
        <v>317</v>
      </c>
      <c r="E4786" s="137">
        <v>39025</v>
      </c>
      <c r="F4786" s="137" t="s">
        <v>5</v>
      </c>
      <c r="G4786" s="137" t="s">
        <v>28</v>
      </c>
      <c r="H4786" s="137" t="s">
        <v>368</v>
      </c>
      <c r="I4786" s="137">
        <v>513925120</v>
      </c>
      <c r="J4786" s="137" t="s">
        <v>180</v>
      </c>
      <c r="K4786" s="21">
        <v>46173.722453703704</v>
      </c>
      <c r="L4786" s="21">
        <v>46174.727916666663</v>
      </c>
      <c r="M4786" s="137" t="s">
        <v>347</v>
      </c>
      <c r="N4786" s="137" t="s">
        <v>348</v>
      </c>
      <c r="O4786" s="137" t="s">
        <v>41</v>
      </c>
      <c r="P4786" s="137">
        <v>0</v>
      </c>
      <c r="Q4786" s="137" t="s">
        <v>191</v>
      </c>
      <c r="R4786" s="137" t="s">
        <v>342</v>
      </c>
      <c r="S4786" s="137" t="s">
        <v>254</v>
      </c>
    </row>
    <row r="4787" spans="1:19" s="137" customFormat="1">
      <c r="A4787" s="137" t="s">
        <v>186</v>
      </c>
      <c r="B4787" s="137" t="s">
        <v>120</v>
      </c>
      <c r="C4787" s="137" t="s">
        <v>186</v>
      </c>
      <c r="D4787" s="137" t="s">
        <v>317</v>
      </c>
      <c r="E4787" s="137">
        <v>39025</v>
      </c>
      <c r="F4787" s="137" t="s">
        <v>5</v>
      </c>
      <c r="G4787" s="137" t="s">
        <v>28</v>
      </c>
      <c r="H4787" s="137" t="s">
        <v>368</v>
      </c>
      <c r="I4787" s="137">
        <v>513925120</v>
      </c>
      <c r="J4787" s="137" t="s">
        <v>180</v>
      </c>
      <c r="K4787" s="21">
        <v>46173.722453703704</v>
      </c>
      <c r="L4787" s="21">
        <v>46174.727916666663</v>
      </c>
      <c r="M4787" s="137" t="s">
        <v>347</v>
      </c>
      <c r="N4787" s="137" t="s">
        <v>349</v>
      </c>
      <c r="O4787" s="137" t="s">
        <v>39</v>
      </c>
      <c r="P4787" s="137">
        <v>0</v>
      </c>
      <c r="Q4787" s="137" t="s">
        <v>191</v>
      </c>
      <c r="R4787" s="137" t="s">
        <v>342</v>
      </c>
      <c r="S4787" s="137" t="s">
        <v>254</v>
      </c>
    </row>
    <row r="4788" spans="1:19" s="137" customFormat="1">
      <c r="A4788" s="137" t="s">
        <v>186</v>
      </c>
      <c r="B4788" s="137" t="s">
        <v>120</v>
      </c>
      <c r="C4788" s="137" t="s">
        <v>186</v>
      </c>
      <c r="D4788" s="137" t="s">
        <v>317</v>
      </c>
      <c r="E4788" s="137">
        <v>39025</v>
      </c>
      <c r="F4788" s="137" t="s">
        <v>5</v>
      </c>
      <c r="G4788" s="137" t="s">
        <v>28</v>
      </c>
      <c r="H4788" s="137" t="s">
        <v>368</v>
      </c>
      <c r="I4788" s="137">
        <v>513925120</v>
      </c>
      <c r="J4788" s="137" t="s">
        <v>180</v>
      </c>
      <c r="K4788" s="21">
        <v>46173.722453703704</v>
      </c>
      <c r="L4788" s="21">
        <v>46174.727916666663</v>
      </c>
      <c r="M4788" s="137" t="s">
        <v>347</v>
      </c>
      <c r="N4788" s="137" t="s">
        <v>329</v>
      </c>
      <c r="O4788" s="137" t="s">
        <v>35</v>
      </c>
      <c r="P4788" s="137">
        <v>0</v>
      </c>
      <c r="Q4788" s="137" t="s">
        <v>191</v>
      </c>
      <c r="R4788" s="137" t="s">
        <v>342</v>
      </c>
      <c r="S4788" s="137" t="s">
        <v>254</v>
      </c>
    </row>
    <row r="4789" spans="1:19" s="137" customFormat="1">
      <c r="A4789" s="137" t="s">
        <v>186</v>
      </c>
      <c r="B4789" s="137" t="s">
        <v>120</v>
      </c>
      <c r="C4789" s="137" t="s">
        <v>186</v>
      </c>
      <c r="D4789" s="137" t="s">
        <v>317</v>
      </c>
      <c r="E4789" s="137">
        <v>39025</v>
      </c>
      <c r="F4789" s="137" t="s">
        <v>5</v>
      </c>
      <c r="G4789" s="137" t="s">
        <v>28</v>
      </c>
      <c r="H4789" s="137" t="s">
        <v>368</v>
      </c>
      <c r="I4789" s="137">
        <v>513925120</v>
      </c>
      <c r="J4789" s="137" t="s">
        <v>180</v>
      </c>
      <c r="K4789" s="21">
        <v>46173.722453703704</v>
      </c>
      <c r="L4789" s="21">
        <v>46174.727916666663</v>
      </c>
      <c r="M4789" s="137" t="s">
        <v>347</v>
      </c>
      <c r="N4789" s="137" t="s">
        <v>194</v>
      </c>
      <c r="O4789" s="137" t="s">
        <v>41</v>
      </c>
      <c r="P4789" s="137">
        <v>0</v>
      </c>
      <c r="Q4789" s="137" t="s">
        <v>191</v>
      </c>
      <c r="R4789" s="137" t="s">
        <v>342</v>
      </c>
      <c r="S4789" s="137" t="s">
        <v>254</v>
      </c>
    </row>
    <row r="4790" spans="1:19" s="137" customFormat="1">
      <c r="A4790" s="137" t="s">
        <v>186</v>
      </c>
      <c r="B4790" s="137" t="s">
        <v>120</v>
      </c>
      <c r="C4790" s="137" t="s">
        <v>186</v>
      </c>
      <c r="D4790" s="137" t="s">
        <v>317</v>
      </c>
      <c r="E4790" s="137">
        <v>39025</v>
      </c>
      <c r="F4790" s="137" t="s">
        <v>5</v>
      </c>
      <c r="G4790" s="137" t="s">
        <v>28</v>
      </c>
      <c r="H4790" s="137" t="s">
        <v>368</v>
      </c>
      <c r="I4790" s="137">
        <v>513925120</v>
      </c>
      <c r="J4790" s="137" t="s">
        <v>180</v>
      </c>
      <c r="K4790" s="21">
        <v>46173.722453703704</v>
      </c>
      <c r="L4790" s="21">
        <v>46174.727916666663</v>
      </c>
      <c r="M4790" s="137" t="s">
        <v>347</v>
      </c>
      <c r="N4790" s="137" t="s">
        <v>350</v>
      </c>
      <c r="O4790" s="137" t="s">
        <v>39</v>
      </c>
      <c r="P4790" s="137">
        <v>0</v>
      </c>
      <c r="Q4790" s="137" t="s">
        <v>191</v>
      </c>
      <c r="R4790" s="137" t="s">
        <v>342</v>
      </c>
      <c r="S4790" s="137" t="s">
        <v>254</v>
      </c>
    </row>
    <row r="4791" spans="1:19" s="137" customFormat="1">
      <c r="A4791" s="137" t="s">
        <v>186</v>
      </c>
      <c r="B4791" s="137" t="s">
        <v>120</v>
      </c>
      <c r="C4791" s="137" t="s">
        <v>186</v>
      </c>
      <c r="D4791" s="137" t="s">
        <v>317</v>
      </c>
      <c r="E4791" s="137">
        <v>39025</v>
      </c>
      <c r="F4791" s="137" t="s">
        <v>5</v>
      </c>
      <c r="G4791" s="137" t="s">
        <v>28</v>
      </c>
      <c r="H4791" s="137" t="s">
        <v>368</v>
      </c>
      <c r="I4791" s="137">
        <v>513925120</v>
      </c>
      <c r="J4791" s="137" t="s">
        <v>180</v>
      </c>
      <c r="K4791" s="21">
        <v>46173.722453703704</v>
      </c>
      <c r="L4791" s="21">
        <v>46174.727916666663</v>
      </c>
      <c r="M4791" s="137" t="s">
        <v>347</v>
      </c>
      <c r="N4791" s="137" t="s">
        <v>195</v>
      </c>
      <c r="O4791" s="137" t="s">
        <v>41</v>
      </c>
      <c r="P4791" s="137">
        <v>0</v>
      </c>
      <c r="Q4791" s="137" t="s">
        <v>191</v>
      </c>
      <c r="R4791" s="137" t="s">
        <v>342</v>
      </c>
      <c r="S4791" s="137" t="s">
        <v>254</v>
      </c>
    </row>
    <row r="4792" spans="1:19" s="137" customFormat="1">
      <c r="A4792" s="137" t="s">
        <v>186</v>
      </c>
      <c r="B4792" s="137" t="s">
        <v>120</v>
      </c>
      <c r="C4792" s="137" t="s">
        <v>186</v>
      </c>
      <c r="D4792" s="137" t="s">
        <v>317</v>
      </c>
      <c r="E4792" s="137">
        <v>39025</v>
      </c>
      <c r="F4792" s="137" t="s">
        <v>5</v>
      </c>
      <c r="G4792" s="137" t="s">
        <v>28</v>
      </c>
      <c r="H4792" s="137" t="s">
        <v>368</v>
      </c>
      <c r="I4792" s="137">
        <v>513925120</v>
      </c>
      <c r="J4792" s="137" t="s">
        <v>180</v>
      </c>
      <c r="K4792" s="21">
        <v>46173.722453703704</v>
      </c>
      <c r="L4792" s="21">
        <v>46174.727916666663</v>
      </c>
      <c r="M4792" s="137" t="s">
        <v>347</v>
      </c>
      <c r="N4792" s="137" t="s">
        <v>351</v>
      </c>
      <c r="O4792" s="137" t="s">
        <v>35</v>
      </c>
      <c r="P4792" s="137">
        <v>0</v>
      </c>
      <c r="Q4792" s="137" t="s">
        <v>191</v>
      </c>
      <c r="R4792" s="137" t="s">
        <v>342</v>
      </c>
      <c r="S4792" s="137" t="s">
        <v>254</v>
      </c>
    </row>
    <row r="4793" spans="1:19" s="137" customFormat="1">
      <c r="A4793" s="137" t="s">
        <v>186</v>
      </c>
      <c r="B4793" s="137" t="s">
        <v>120</v>
      </c>
      <c r="C4793" s="137" t="s">
        <v>186</v>
      </c>
      <c r="D4793" s="137" t="s">
        <v>317</v>
      </c>
      <c r="E4793" s="137">
        <v>39025</v>
      </c>
      <c r="F4793" s="137" t="s">
        <v>5</v>
      </c>
      <c r="G4793" s="137" t="s">
        <v>28</v>
      </c>
      <c r="H4793" s="137" t="s">
        <v>368</v>
      </c>
      <c r="I4793" s="137">
        <v>513925120</v>
      </c>
      <c r="J4793" s="137" t="s">
        <v>180</v>
      </c>
      <c r="K4793" s="21">
        <v>46173.722453703704</v>
      </c>
      <c r="L4793" s="21">
        <v>46174.727916666663</v>
      </c>
      <c r="M4793" s="137" t="s">
        <v>347</v>
      </c>
      <c r="N4793" s="137" t="s">
        <v>196</v>
      </c>
      <c r="O4793" s="137" t="s">
        <v>41</v>
      </c>
      <c r="P4793" s="137">
        <v>0</v>
      </c>
      <c r="Q4793" s="137" t="s">
        <v>191</v>
      </c>
      <c r="R4793" s="137" t="s">
        <v>342</v>
      </c>
      <c r="S4793" s="137" t="s">
        <v>254</v>
      </c>
    </row>
    <row r="4794" spans="1:19" s="137" customFormat="1">
      <c r="A4794" s="137" t="s">
        <v>186</v>
      </c>
      <c r="B4794" s="137" t="s">
        <v>120</v>
      </c>
      <c r="C4794" s="137" t="s">
        <v>186</v>
      </c>
      <c r="D4794" s="137" t="s">
        <v>317</v>
      </c>
      <c r="E4794" s="137">
        <v>39025</v>
      </c>
      <c r="F4794" s="137" t="s">
        <v>5</v>
      </c>
      <c r="G4794" s="137" t="s">
        <v>28</v>
      </c>
      <c r="H4794" s="137" t="s">
        <v>368</v>
      </c>
      <c r="I4794" s="137">
        <v>513925120</v>
      </c>
      <c r="J4794" s="137" t="s">
        <v>180</v>
      </c>
      <c r="K4794" s="21">
        <v>46173.722453703704</v>
      </c>
      <c r="L4794" s="21">
        <v>46174.727916666663</v>
      </c>
      <c r="M4794" s="137" t="s">
        <v>352</v>
      </c>
      <c r="N4794" s="137" t="s">
        <v>352</v>
      </c>
      <c r="O4794" s="137" t="s">
        <v>35</v>
      </c>
      <c r="P4794" s="137">
        <v>0</v>
      </c>
      <c r="Q4794" s="137" t="s">
        <v>191</v>
      </c>
      <c r="R4794" s="137" t="s">
        <v>342</v>
      </c>
      <c r="S4794" s="137" t="s">
        <v>254</v>
      </c>
    </row>
    <row r="4795" spans="1:19" s="137" customFormat="1">
      <c r="A4795" s="137" t="s">
        <v>186</v>
      </c>
      <c r="B4795" s="137" t="s">
        <v>120</v>
      </c>
      <c r="C4795" s="137" t="s">
        <v>186</v>
      </c>
      <c r="D4795" s="137" t="s">
        <v>317</v>
      </c>
      <c r="E4795" s="137">
        <v>39025</v>
      </c>
      <c r="F4795" s="137" t="s">
        <v>5</v>
      </c>
      <c r="G4795" s="137" t="s">
        <v>28</v>
      </c>
      <c r="H4795" s="137" t="s">
        <v>368</v>
      </c>
      <c r="I4795" s="137">
        <v>513925120</v>
      </c>
      <c r="J4795" s="137" t="s">
        <v>180</v>
      </c>
      <c r="K4795" s="21">
        <v>46173.722453703704</v>
      </c>
      <c r="L4795" s="21">
        <v>46174.727916666663</v>
      </c>
      <c r="M4795" s="137" t="s">
        <v>353</v>
      </c>
      <c r="N4795" s="137" t="s">
        <v>197</v>
      </c>
      <c r="O4795" s="137" t="s">
        <v>41</v>
      </c>
      <c r="P4795" s="137">
        <v>0</v>
      </c>
      <c r="Q4795" s="137" t="s">
        <v>191</v>
      </c>
      <c r="R4795" s="137" t="s">
        <v>342</v>
      </c>
      <c r="S4795" s="137" t="s">
        <v>254</v>
      </c>
    </row>
    <row r="4796" spans="1:19" s="137" customFormat="1">
      <c r="A4796" s="137" t="s">
        <v>186</v>
      </c>
      <c r="B4796" s="137" t="s">
        <v>120</v>
      </c>
      <c r="C4796" s="137" t="s">
        <v>186</v>
      </c>
      <c r="D4796" s="137" t="s">
        <v>317</v>
      </c>
      <c r="E4796" s="137">
        <v>39025</v>
      </c>
      <c r="F4796" s="137" t="s">
        <v>5</v>
      </c>
      <c r="G4796" s="137" t="s">
        <v>28</v>
      </c>
      <c r="H4796" s="137" t="s">
        <v>368</v>
      </c>
      <c r="I4796" s="137">
        <v>513925120</v>
      </c>
      <c r="J4796" s="137" t="s">
        <v>180</v>
      </c>
      <c r="K4796" s="21">
        <v>46173.722453703704</v>
      </c>
      <c r="L4796" s="21">
        <v>46174.727916666663</v>
      </c>
      <c r="M4796" s="137" t="s">
        <v>353</v>
      </c>
      <c r="N4796" s="137" t="s">
        <v>330</v>
      </c>
      <c r="O4796" s="137" t="s">
        <v>41</v>
      </c>
      <c r="P4796" s="137">
        <v>0</v>
      </c>
      <c r="Q4796" s="137" t="s">
        <v>191</v>
      </c>
      <c r="R4796" s="137" t="s">
        <v>342</v>
      </c>
      <c r="S4796" s="137" t="s">
        <v>254</v>
      </c>
    </row>
    <row r="4797" spans="1:19" s="137" customFormat="1">
      <c r="A4797" s="137" t="s">
        <v>186</v>
      </c>
      <c r="B4797" s="137" t="s">
        <v>120</v>
      </c>
      <c r="C4797" s="137" t="s">
        <v>186</v>
      </c>
      <c r="D4797" s="137" t="s">
        <v>317</v>
      </c>
      <c r="E4797" s="137">
        <v>39025</v>
      </c>
      <c r="F4797" s="137" t="s">
        <v>5</v>
      </c>
      <c r="G4797" s="137" t="s">
        <v>28</v>
      </c>
      <c r="H4797" s="137" t="s">
        <v>368</v>
      </c>
      <c r="I4797" s="137">
        <v>513925120</v>
      </c>
      <c r="J4797" s="137" t="s">
        <v>180</v>
      </c>
      <c r="K4797" s="21">
        <v>46173.722453703704</v>
      </c>
      <c r="L4797" s="21">
        <v>46174.727916666663</v>
      </c>
      <c r="M4797" s="137" t="s">
        <v>353</v>
      </c>
      <c r="N4797" s="137" t="s">
        <v>354</v>
      </c>
      <c r="O4797" s="137" t="s">
        <v>39</v>
      </c>
      <c r="P4797" s="137">
        <v>0</v>
      </c>
      <c r="Q4797" s="137" t="s">
        <v>191</v>
      </c>
      <c r="R4797" s="137" t="s">
        <v>342</v>
      </c>
      <c r="S4797" s="137" t="s">
        <v>254</v>
      </c>
    </row>
    <row r="4798" spans="1:19" s="137" customFormat="1">
      <c r="A4798" s="137" t="s">
        <v>186</v>
      </c>
      <c r="B4798" s="137" t="s">
        <v>120</v>
      </c>
      <c r="C4798" s="137" t="s">
        <v>186</v>
      </c>
      <c r="D4798" s="137" t="s">
        <v>317</v>
      </c>
      <c r="E4798" s="137">
        <v>39025</v>
      </c>
      <c r="F4798" s="137" t="s">
        <v>5</v>
      </c>
      <c r="G4798" s="137" t="s">
        <v>28</v>
      </c>
      <c r="H4798" s="137" t="s">
        <v>368</v>
      </c>
      <c r="I4798" s="137">
        <v>513925120</v>
      </c>
      <c r="J4798" s="137" t="s">
        <v>180</v>
      </c>
      <c r="K4798" s="21">
        <v>46173.722453703704</v>
      </c>
      <c r="L4798" s="21">
        <v>46174.727916666663</v>
      </c>
      <c r="M4798" s="137" t="s">
        <v>353</v>
      </c>
      <c r="N4798" s="137" t="s">
        <v>355</v>
      </c>
      <c r="O4798" s="137" t="s">
        <v>35</v>
      </c>
      <c r="P4798" s="137">
        <v>0</v>
      </c>
      <c r="Q4798" s="137" t="s">
        <v>191</v>
      </c>
      <c r="R4798" s="137" t="s">
        <v>342</v>
      </c>
      <c r="S4798" s="137" t="s">
        <v>254</v>
      </c>
    </row>
    <row r="4799" spans="1:19" s="137" customFormat="1">
      <c r="A4799" s="137" t="s">
        <v>186</v>
      </c>
      <c r="B4799" s="137" t="s">
        <v>120</v>
      </c>
      <c r="C4799" s="137" t="s">
        <v>186</v>
      </c>
      <c r="D4799" s="137" t="s">
        <v>317</v>
      </c>
      <c r="E4799" s="137">
        <v>39025</v>
      </c>
      <c r="F4799" s="137" t="s">
        <v>5</v>
      </c>
      <c r="G4799" s="137" t="s">
        <v>28</v>
      </c>
      <c r="H4799" s="137" t="s">
        <v>368</v>
      </c>
      <c r="I4799" s="137">
        <v>513925120</v>
      </c>
      <c r="J4799" s="137" t="s">
        <v>180</v>
      </c>
      <c r="K4799" s="21">
        <v>46173.722453703704</v>
      </c>
      <c r="L4799" s="21">
        <v>46174.727916666663</v>
      </c>
      <c r="M4799" s="137" t="s">
        <v>353</v>
      </c>
      <c r="N4799" s="137" t="s">
        <v>356</v>
      </c>
      <c r="O4799" s="137" t="s">
        <v>39</v>
      </c>
      <c r="P4799" s="137">
        <v>0</v>
      </c>
      <c r="Q4799" s="137" t="s">
        <v>191</v>
      </c>
      <c r="R4799" s="137" t="s">
        <v>342</v>
      </c>
      <c r="S4799" s="137" t="s">
        <v>254</v>
      </c>
    </row>
    <row r="4800" spans="1:19" s="137" customFormat="1">
      <c r="A4800" s="137" t="s">
        <v>186</v>
      </c>
      <c r="B4800" s="137" t="s">
        <v>120</v>
      </c>
      <c r="C4800" s="137" t="s">
        <v>186</v>
      </c>
      <c r="D4800" s="137" t="s">
        <v>317</v>
      </c>
      <c r="E4800" s="137">
        <v>39025</v>
      </c>
      <c r="F4800" s="137" t="s">
        <v>5</v>
      </c>
      <c r="G4800" s="137" t="s">
        <v>28</v>
      </c>
      <c r="H4800" s="137" t="s">
        <v>368</v>
      </c>
      <c r="I4800" s="137">
        <v>513925120</v>
      </c>
      <c r="J4800" s="137" t="s">
        <v>180</v>
      </c>
      <c r="K4800" s="21">
        <v>46173.722453703704</v>
      </c>
      <c r="L4800" s="21">
        <v>46174.727916666663</v>
      </c>
      <c r="M4800" s="137" t="s">
        <v>353</v>
      </c>
      <c r="N4800" s="137" t="s">
        <v>357</v>
      </c>
      <c r="O4800" s="137" t="s">
        <v>39</v>
      </c>
      <c r="P4800" s="137">
        <v>0</v>
      </c>
      <c r="Q4800" s="137" t="s">
        <v>191</v>
      </c>
      <c r="R4800" s="137" t="s">
        <v>342</v>
      </c>
      <c r="S4800" s="137" t="s">
        <v>254</v>
      </c>
    </row>
    <row r="4801" spans="1:19" s="137" customFormat="1">
      <c r="A4801" s="137" t="s">
        <v>186</v>
      </c>
      <c r="B4801" s="137" t="s">
        <v>120</v>
      </c>
      <c r="C4801" s="137" t="s">
        <v>186</v>
      </c>
      <c r="D4801" s="137" t="s">
        <v>317</v>
      </c>
      <c r="E4801" s="137">
        <v>39025</v>
      </c>
      <c r="F4801" s="137" t="s">
        <v>5</v>
      </c>
      <c r="G4801" s="137" t="s">
        <v>28</v>
      </c>
      <c r="H4801" s="137" t="s">
        <v>368</v>
      </c>
      <c r="I4801" s="137">
        <v>513925120</v>
      </c>
      <c r="J4801" s="137" t="s">
        <v>180</v>
      </c>
      <c r="K4801" s="21">
        <v>46173.722453703704</v>
      </c>
      <c r="L4801" s="21">
        <v>46174.727916666663</v>
      </c>
      <c r="M4801" s="137" t="s">
        <v>358</v>
      </c>
      <c r="N4801" s="137" t="s">
        <v>359</v>
      </c>
      <c r="O4801" s="137" t="s">
        <v>39</v>
      </c>
      <c r="P4801" s="137">
        <v>0</v>
      </c>
      <c r="Q4801" s="137" t="s">
        <v>191</v>
      </c>
      <c r="R4801" s="137" t="s">
        <v>342</v>
      </c>
      <c r="S4801" s="137" t="s">
        <v>254</v>
      </c>
    </row>
    <row r="4802" spans="1:19" s="137" customFormat="1">
      <c r="A4802" s="137" t="s">
        <v>186</v>
      </c>
      <c r="B4802" s="137" t="s">
        <v>120</v>
      </c>
      <c r="C4802" s="137" t="s">
        <v>186</v>
      </c>
      <c r="D4802" s="137" t="s">
        <v>317</v>
      </c>
      <c r="E4802" s="137">
        <v>39025</v>
      </c>
      <c r="F4802" s="137" t="s">
        <v>5</v>
      </c>
      <c r="G4802" s="137" t="s">
        <v>28</v>
      </c>
      <c r="H4802" s="137" t="s">
        <v>368</v>
      </c>
      <c r="I4802" s="137">
        <v>513925120</v>
      </c>
      <c r="J4802" s="137" t="s">
        <v>180</v>
      </c>
      <c r="K4802" s="21">
        <v>46173.722453703704</v>
      </c>
      <c r="L4802" s="21">
        <v>46174.727916666663</v>
      </c>
      <c r="M4802" s="137" t="s">
        <v>358</v>
      </c>
      <c r="N4802" s="137" t="s">
        <v>360</v>
      </c>
      <c r="O4802" s="137" t="s">
        <v>35</v>
      </c>
      <c r="P4802" s="137">
        <v>0</v>
      </c>
      <c r="Q4802" s="137" t="s">
        <v>191</v>
      </c>
      <c r="R4802" s="137" t="s">
        <v>342</v>
      </c>
      <c r="S4802" s="137" t="s">
        <v>254</v>
      </c>
    </row>
    <row r="4803" spans="1:19" s="137" customFormat="1">
      <c r="A4803" s="137" t="s">
        <v>186</v>
      </c>
      <c r="B4803" s="137" t="s">
        <v>120</v>
      </c>
      <c r="C4803" s="137" t="s">
        <v>186</v>
      </c>
      <c r="D4803" s="137" t="s">
        <v>317</v>
      </c>
      <c r="E4803" s="137">
        <v>39025</v>
      </c>
      <c r="F4803" s="137" t="s">
        <v>5</v>
      </c>
      <c r="G4803" s="137" t="s">
        <v>28</v>
      </c>
      <c r="H4803" s="137" t="s">
        <v>368</v>
      </c>
      <c r="I4803" s="137">
        <v>513925120</v>
      </c>
      <c r="J4803" s="137" t="s">
        <v>180</v>
      </c>
      <c r="K4803" s="21">
        <v>46173.722453703704</v>
      </c>
      <c r="L4803" s="21">
        <v>46174.727916666663</v>
      </c>
      <c r="M4803" s="137" t="s">
        <v>358</v>
      </c>
      <c r="N4803" s="137" t="s">
        <v>361</v>
      </c>
      <c r="O4803" s="137" t="s">
        <v>41</v>
      </c>
      <c r="P4803" s="137">
        <v>0</v>
      </c>
      <c r="Q4803" s="137" t="s">
        <v>191</v>
      </c>
      <c r="R4803" s="137" t="s">
        <v>342</v>
      </c>
      <c r="S4803" s="137" t="s">
        <v>254</v>
      </c>
    </row>
    <row r="4804" spans="1:19" s="137" customFormat="1">
      <c r="A4804" s="137" t="s">
        <v>186</v>
      </c>
      <c r="B4804" s="137" t="s">
        <v>120</v>
      </c>
      <c r="C4804" s="137" t="s">
        <v>186</v>
      </c>
      <c r="D4804" s="137" t="s">
        <v>317</v>
      </c>
      <c r="E4804" s="137">
        <v>39025</v>
      </c>
      <c r="F4804" s="137" t="s">
        <v>5</v>
      </c>
      <c r="G4804" s="137" t="s">
        <v>28</v>
      </c>
      <c r="H4804" s="137" t="s">
        <v>368</v>
      </c>
      <c r="I4804" s="137">
        <v>513925120</v>
      </c>
      <c r="J4804" s="137" t="s">
        <v>180</v>
      </c>
      <c r="K4804" s="21">
        <v>46173.722453703704</v>
      </c>
      <c r="L4804" s="21">
        <v>46174.727916666663</v>
      </c>
      <c r="M4804" s="137" t="s">
        <v>362</v>
      </c>
      <c r="N4804" s="137" t="s">
        <v>363</v>
      </c>
      <c r="O4804" s="137" t="s">
        <v>37</v>
      </c>
      <c r="P4804" s="137">
        <v>0</v>
      </c>
      <c r="Q4804" s="137" t="s">
        <v>191</v>
      </c>
      <c r="R4804" s="137" t="s">
        <v>342</v>
      </c>
      <c r="S4804" s="137" t="s">
        <v>254</v>
      </c>
    </row>
    <row r="4805" spans="1:19" s="137" customFormat="1">
      <c r="A4805" s="137" t="s">
        <v>186</v>
      </c>
      <c r="B4805" s="137" t="s">
        <v>120</v>
      </c>
      <c r="C4805" s="137" t="s">
        <v>186</v>
      </c>
      <c r="D4805" s="137" t="s">
        <v>317</v>
      </c>
      <c r="E4805" s="137">
        <v>39025</v>
      </c>
      <c r="F4805" s="137" t="s">
        <v>5</v>
      </c>
      <c r="G4805" s="137" t="s">
        <v>28</v>
      </c>
      <c r="H4805" s="137" t="s">
        <v>368</v>
      </c>
      <c r="I4805" s="137">
        <v>513925120</v>
      </c>
      <c r="J4805" s="137" t="s">
        <v>180</v>
      </c>
      <c r="K4805" s="21">
        <v>46173.722453703704</v>
      </c>
      <c r="L4805" s="21">
        <v>46174.727916666663</v>
      </c>
      <c r="M4805" s="137" t="s">
        <v>364</v>
      </c>
      <c r="N4805" s="137" t="s">
        <v>365</v>
      </c>
      <c r="O4805" s="137" t="s">
        <v>35</v>
      </c>
      <c r="P4805" s="137">
        <v>0</v>
      </c>
      <c r="Q4805" s="137" t="s">
        <v>191</v>
      </c>
      <c r="R4805" s="137" t="s">
        <v>342</v>
      </c>
      <c r="S4805" s="137" t="s">
        <v>254</v>
      </c>
    </row>
    <row r="4806" spans="1:19" s="137" customFormat="1">
      <c r="A4806" s="137" t="s">
        <v>186</v>
      </c>
      <c r="B4806" s="137" t="s">
        <v>120</v>
      </c>
      <c r="C4806" s="137" t="s">
        <v>186</v>
      </c>
      <c r="D4806" s="137" t="s">
        <v>317</v>
      </c>
      <c r="E4806" s="137">
        <v>39025</v>
      </c>
      <c r="F4806" s="137" t="s">
        <v>5</v>
      </c>
      <c r="G4806" s="137" t="s">
        <v>28</v>
      </c>
      <c r="H4806" s="137" t="s">
        <v>368</v>
      </c>
      <c r="I4806" s="137">
        <v>513925120</v>
      </c>
      <c r="J4806" s="137" t="s">
        <v>180</v>
      </c>
      <c r="K4806" s="21">
        <v>46173.722453703704</v>
      </c>
      <c r="L4806" s="21">
        <v>46174.727916666663</v>
      </c>
      <c r="M4806" s="137" t="s">
        <v>364</v>
      </c>
      <c r="N4806" s="137" t="s">
        <v>366</v>
      </c>
      <c r="O4806" s="137" t="s">
        <v>35</v>
      </c>
      <c r="P4806" s="137">
        <v>0</v>
      </c>
      <c r="Q4806" s="137" t="s">
        <v>191</v>
      </c>
      <c r="R4806" s="137" t="s">
        <v>342</v>
      </c>
      <c r="S4806" s="137" t="s">
        <v>254</v>
      </c>
    </row>
    <row r="4807" spans="1:19" s="137" customFormat="1">
      <c r="A4807" s="137" t="s">
        <v>186</v>
      </c>
      <c r="B4807" s="137" t="s">
        <v>120</v>
      </c>
      <c r="C4807" s="137" t="s">
        <v>186</v>
      </c>
      <c r="D4807" s="137" t="s">
        <v>317</v>
      </c>
      <c r="E4807" s="137">
        <v>39025</v>
      </c>
      <c r="F4807" s="137" t="s">
        <v>5</v>
      </c>
      <c r="G4807" s="137" t="s">
        <v>28</v>
      </c>
      <c r="H4807" s="137" t="s">
        <v>368</v>
      </c>
      <c r="I4807" s="137">
        <v>513925120</v>
      </c>
      <c r="J4807" s="137" t="s">
        <v>180</v>
      </c>
      <c r="K4807" s="21">
        <v>46173.722453703704</v>
      </c>
      <c r="L4807" s="21">
        <v>46174.727916666663</v>
      </c>
      <c r="M4807" s="137" t="s">
        <v>364</v>
      </c>
      <c r="N4807" s="137" t="s">
        <v>367</v>
      </c>
      <c r="O4807" s="137" t="s">
        <v>41</v>
      </c>
      <c r="P4807" s="137">
        <v>0</v>
      </c>
      <c r="Q4807" s="137" t="s">
        <v>191</v>
      </c>
      <c r="R4807" s="137" t="s">
        <v>342</v>
      </c>
      <c r="S4807" s="137" t="s">
        <v>254</v>
      </c>
    </row>
    <row r="4808" spans="1:19" s="137" customFormat="1">
      <c r="A4808" s="137" t="s">
        <v>186</v>
      </c>
      <c r="B4808" s="137" t="s">
        <v>120</v>
      </c>
      <c r="C4808" s="137" t="s">
        <v>186</v>
      </c>
      <c r="D4808" s="137" t="s">
        <v>379</v>
      </c>
      <c r="E4808" s="137">
        <v>32764</v>
      </c>
      <c r="F4808" s="137" t="s">
        <v>5</v>
      </c>
      <c r="G4808" s="137" t="s">
        <v>28</v>
      </c>
      <c r="H4808" s="137" t="s">
        <v>368</v>
      </c>
      <c r="I4808" s="137">
        <v>513718482</v>
      </c>
      <c r="J4808" s="137" t="s">
        <v>180</v>
      </c>
      <c r="K4808" s="21">
        <v>46168.566053240742</v>
      </c>
      <c r="L4808" s="21">
        <v>46174.729444444441</v>
      </c>
      <c r="M4808" s="137" t="s">
        <v>287</v>
      </c>
      <c r="N4808" s="137" t="s">
        <v>287</v>
      </c>
      <c r="O4808" s="137" t="s">
        <v>35</v>
      </c>
      <c r="P4808" s="137">
        <v>0</v>
      </c>
      <c r="Q4808" s="137" t="s">
        <v>191</v>
      </c>
      <c r="R4808" s="137" t="s">
        <v>342</v>
      </c>
    </row>
    <row r="4809" spans="1:19" s="137" customFormat="1">
      <c r="A4809" s="137" t="s">
        <v>186</v>
      </c>
      <c r="B4809" s="137" t="s">
        <v>120</v>
      </c>
      <c r="C4809" s="137" t="s">
        <v>186</v>
      </c>
      <c r="D4809" s="137" t="s">
        <v>379</v>
      </c>
      <c r="E4809" s="137">
        <v>32764</v>
      </c>
      <c r="F4809" s="137" t="s">
        <v>5</v>
      </c>
      <c r="G4809" s="137" t="s">
        <v>28</v>
      </c>
      <c r="H4809" s="137" t="s">
        <v>368</v>
      </c>
      <c r="I4809" s="137">
        <v>513718482</v>
      </c>
      <c r="J4809" s="137" t="s">
        <v>180</v>
      </c>
      <c r="K4809" s="21">
        <v>46168.566053240742</v>
      </c>
      <c r="L4809" s="21">
        <v>46174.729444444441</v>
      </c>
      <c r="M4809" s="137" t="s">
        <v>343</v>
      </c>
      <c r="N4809" s="137" t="s">
        <v>288</v>
      </c>
      <c r="O4809" s="137" t="s">
        <v>39</v>
      </c>
      <c r="P4809" s="137">
        <v>0</v>
      </c>
      <c r="Q4809" s="137" t="s">
        <v>191</v>
      </c>
      <c r="R4809" s="137" t="s">
        <v>342</v>
      </c>
    </row>
    <row r="4810" spans="1:19" s="137" customFormat="1">
      <c r="A4810" s="137" t="s">
        <v>186</v>
      </c>
      <c r="B4810" s="137" t="s">
        <v>120</v>
      </c>
      <c r="C4810" s="137" t="s">
        <v>186</v>
      </c>
      <c r="D4810" s="137" t="s">
        <v>379</v>
      </c>
      <c r="E4810" s="137">
        <v>32764</v>
      </c>
      <c r="F4810" s="137" t="s">
        <v>5</v>
      </c>
      <c r="G4810" s="137" t="s">
        <v>28</v>
      </c>
      <c r="H4810" s="137" t="s">
        <v>368</v>
      </c>
      <c r="I4810" s="137">
        <v>513718482</v>
      </c>
      <c r="J4810" s="137" t="s">
        <v>180</v>
      </c>
      <c r="K4810" s="21">
        <v>46168.566053240742</v>
      </c>
      <c r="L4810" s="21">
        <v>46174.729444444441</v>
      </c>
      <c r="M4810" s="137" t="s">
        <v>343</v>
      </c>
      <c r="N4810" s="137" t="s">
        <v>193</v>
      </c>
      <c r="O4810" s="137" t="s">
        <v>35</v>
      </c>
      <c r="P4810" s="137">
        <v>0</v>
      </c>
      <c r="Q4810" s="137" t="s">
        <v>191</v>
      </c>
      <c r="R4810" s="137" t="s">
        <v>342</v>
      </c>
    </row>
    <row r="4811" spans="1:19" s="137" customFormat="1">
      <c r="A4811" s="137" t="s">
        <v>186</v>
      </c>
      <c r="B4811" s="137" t="s">
        <v>120</v>
      </c>
      <c r="C4811" s="137" t="s">
        <v>186</v>
      </c>
      <c r="D4811" s="137" t="s">
        <v>379</v>
      </c>
      <c r="E4811" s="137">
        <v>32764</v>
      </c>
      <c r="F4811" s="137" t="s">
        <v>5</v>
      </c>
      <c r="G4811" s="137" t="s">
        <v>28</v>
      </c>
      <c r="H4811" s="137" t="s">
        <v>368</v>
      </c>
      <c r="I4811" s="137">
        <v>513718482</v>
      </c>
      <c r="J4811" s="137" t="s">
        <v>180</v>
      </c>
      <c r="K4811" s="21">
        <v>46168.566053240742</v>
      </c>
      <c r="L4811" s="21">
        <v>46174.729444444441</v>
      </c>
      <c r="M4811" s="137" t="s">
        <v>344</v>
      </c>
      <c r="N4811" s="137" t="s">
        <v>345</v>
      </c>
      <c r="O4811" s="137" t="s">
        <v>39</v>
      </c>
      <c r="P4811" s="137">
        <v>0</v>
      </c>
      <c r="Q4811" s="137" t="s">
        <v>191</v>
      </c>
      <c r="R4811" s="137" t="s">
        <v>342</v>
      </c>
    </row>
    <row r="4812" spans="1:19" s="137" customFormat="1">
      <c r="A4812" s="137" t="s">
        <v>186</v>
      </c>
      <c r="B4812" s="137" t="s">
        <v>120</v>
      </c>
      <c r="C4812" s="137" t="s">
        <v>186</v>
      </c>
      <c r="D4812" s="137" t="s">
        <v>379</v>
      </c>
      <c r="E4812" s="137">
        <v>32764</v>
      </c>
      <c r="F4812" s="137" t="s">
        <v>5</v>
      </c>
      <c r="G4812" s="137" t="s">
        <v>28</v>
      </c>
      <c r="H4812" s="137" t="s">
        <v>368</v>
      </c>
      <c r="I4812" s="137">
        <v>513718482</v>
      </c>
      <c r="J4812" s="137" t="s">
        <v>180</v>
      </c>
      <c r="K4812" s="21">
        <v>46168.566053240742</v>
      </c>
      <c r="L4812" s="21">
        <v>46174.729444444441</v>
      </c>
      <c r="M4812" s="137" t="s">
        <v>344</v>
      </c>
      <c r="N4812" s="137" t="s">
        <v>346</v>
      </c>
      <c r="O4812" s="137" t="s">
        <v>39</v>
      </c>
      <c r="P4812" s="137">
        <v>0</v>
      </c>
      <c r="Q4812" s="137" t="s">
        <v>191</v>
      </c>
      <c r="R4812" s="137" t="s">
        <v>342</v>
      </c>
    </row>
    <row r="4813" spans="1:19" s="137" customFormat="1">
      <c r="A4813" s="137" t="s">
        <v>186</v>
      </c>
      <c r="B4813" s="137" t="s">
        <v>120</v>
      </c>
      <c r="C4813" s="137" t="s">
        <v>186</v>
      </c>
      <c r="D4813" s="137" t="s">
        <v>379</v>
      </c>
      <c r="E4813" s="137">
        <v>32764</v>
      </c>
      <c r="F4813" s="137" t="s">
        <v>5</v>
      </c>
      <c r="G4813" s="137" t="s">
        <v>28</v>
      </c>
      <c r="H4813" s="137" t="s">
        <v>368</v>
      </c>
      <c r="I4813" s="137">
        <v>513718482</v>
      </c>
      <c r="J4813" s="137" t="s">
        <v>180</v>
      </c>
      <c r="K4813" s="21">
        <v>46168.566053240742</v>
      </c>
      <c r="L4813" s="21">
        <v>46174.729444444441</v>
      </c>
      <c r="M4813" s="137" t="s">
        <v>347</v>
      </c>
      <c r="N4813" s="137" t="s">
        <v>348</v>
      </c>
      <c r="O4813" s="137" t="s">
        <v>41</v>
      </c>
      <c r="P4813" s="137">
        <v>0</v>
      </c>
      <c r="Q4813" s="137" t="s">
        <v>191</v>
      </c>
      <c r="R4813" s="137" t="s">
        <v>342</v>
      </c>
    </row>
    <row r="4814" spans="1:19" s="137" customFormat="1">
      <c r="A4814" s="137" t="s">
        <v>186</v>
      </c>
      <c r="B4814" s="137" t="s">
        <v>120</v>
      </c>
      <c r="C4814" s="137" t="s">
        <v>186</v>
      </c>
      <c r="D4814" s="137" t="s">
        <v>379</v>
      </c>
      <c r="E4814" s="137">
        <v>32764</v>
      </c>
      <c r="F4814" s="137" t="s">
        <v>5</v>
      </c>
      <c r="G4814" s="137" t="s">
        <v>28</v>
      </c>
      <c r="H4814" s="137" t="s">
        <v>368</v>
      </c>
      <c r="I4814" s="137">
        <v>513718482</v>
      </c>
      <c r="J4814" s="137" t="s">
        <v>180</v>
      </c>
      <c r="K4814" s="21">
        <v>46168.566053240742</v>
      </c>
      <c r="L4814" s="21">
        <v>46174.729444444441</v>
      </c>
      <c r="M4814" s="137" t="s">
        <v>347</v>
      </c>
      <c r="N4814" s="137" t="s">
        <v>349</v>
      </c>
      <c r="O4814" s="137" t="s">
        <v>39</v>
      </c>
      <c r="P4814" s="137">
        <v>0</v>
      </c>
      <c r="Q4814" s="137" t="s">
        <v>191</v>
      </c>
      <c r="R4814" s="137" t="s">
        <v>342</v>
      </c>
    </row>
    <row r="4815" spans="1:19" s="137" customFormat="1">
      <c r="A4815" s="137" t="s">
        <v>186</v>
      </c>
      <c r="B4815" s="137" t="s">
        <v>120</v>
      </c>
      <c r="C4815" s="137" t="s">
        <v>186</v>
      </c>
      <c r="D4815" s="137" t="s">
        <v>379</v>
      </c>
      <c r="E4815" s="137">
        <v>32764</v>
      </c>
      <c r="F4815" s="137" t="s">
        <v>5</v>
      </c>
      <c r="G4815" s="137" t="s">
        <v>28</v>
      </c>
      <c r="H4815" s="137" t="s">
        <v>368</v>
      </c>
      <c r="I4815" s="137">
        <v>513718482</v>
      </c>
      <c r="J4815" s="137" t="s">
        <v>180</v>
      </c>
      <c r="K4815" s="21">
        <v>46168.566053240742</v>
      </c>
      <c r="L4815" s="21">
        <v>46174.729444444441</v>
      </c>
      <c r="M4815" s="137" t="s">
        <v>347</v>
      </c>
      <c r="N4815" s="137" t="s">
        <v>329</v>
      </c>
      <c r="O4815" s="137" t="s">
        <v>35</v>
      </c>
      <c r="P4815" s="137">
        <v>0</v>
      </c>
      <c r="Q4815" s="137" t="s">
        <v>191</v>
      </c>
      <c r="R4815" s="137" t="s">
        <v>342</v>
      </c>
    </row>
    <row r="4816" spans="1:19" s="137" customFormat="1">
      <c r="A4816" s="137" t="s">
        <v>186</v>
      </c>
      <c r="B4816" s="137" t="s">
        <v>120</v>
      </c>
      <c r="C4816" s="137" t="s">
        <v>186</v>
      </c>
      <c r="D4816" s="137" t="s">
        <v>379</v>
      </c>
      <c r="E4816" s="137">
        <v>32764</v>
      </c>
      <c r="F4816" s="137" t="s">
        <v>5</v>
      </c>
      <c r="G4816" s="137" t="s">
        <v>28</v>
      </c>
      <c r="H4816" s="137" t="s">
        <v>368</v>
      </c>
      <c r="I4816" s="137">
        <v>513718482</v>
      </c>
      <c r="J4816" s="137" t="s">
        <v>180</v>
      </c>
      <c r="K4816" s="21">
        <v>46168.566053240742</v>
      </c>
      <c r="L4816" s="21">
        <v>46174.729444444441</v>
      </c>
      <c r="M4816" s="137" t="s">
        <v>347</v>
      </c>
      <c r="N4816" s="137" t="s">
        <v>194</v>
      </c>
      <c r="O4816" s="137" t="s">
        <v>41</v>
      </c>
      <c r="P4816" s="137">
        <v>0</v>
      </c>
      <c r="Q4816" s="137" t="s">
        <v>191</v>
      </c>
      <c r="R4816" s="137" t="s">
        <v>342</v>
      </c>
    </row>
    <row r="4817" spans="1:18" s="137" customFormat="1">
      <c r="A4817" s="137" t="s">
        <v>186</v>
      </c>
      <c r="B4817" s="137" t="s">
        <v>120</v>
      </c>
      <c r="C4817" s="137" t="s">
        <v>186</v>
      </c>
      <c r="D4817" s="137" t="s">
        <v>379</v>
      </c>
      <c r="E4817" s="137">
        <v>32764</v>
      </c>
      <c r="F4817" s="137" t="s">
        <v>5</v>
      </c>
      <c r="G4817" s="137" t="s">
        <v>28</v>
      </c>
      <c r="H4817" s="137" t="s">
        <v>368</v>
      </c>
      <c r="I4817" s="137">
        <v>513718482</v>
      </c>
      <c r="J4817" s="137" t="s">
        <v>180</v>
      </c>
      <c r="K4817" s="21">
        <v>46168.566053240742</v>
      </c>
      <c r="L4817" s="21">
        <v>46174.729444444441</v>
      </c>
      <c r="M4817" s="137" t="s">
        <v>347</v>
      </c>
      <c r="N4817" s="137" t="s">
        <v>350</v>
      </c>
      <c r="O4817" s="137" t="s">
        <v>39</v>
      </c>
      <c r="P4817" s="137">
        <v>0</v>
      </c>
      <c r="Q4817" s="137" t="s">
        <v>191</v>
      </c>
      <c r="R4817" s="137" t="s">
        <v>342</v>
      </c>
    </row>
    <row r="4818" spans="1:18" s="137" customFormat="1">
      <c r="A4818" s="137" t="s">
        <v>186</v>
      </c>
      <c r="B4818" s="137" t="s">
        <v>120</v>
      </c>
      <c r="C4818" s="137" t="s">
        <v>186</v>
      </c>
      <c r="D4818" s="137" t="s">
        <v>379</v>
      </c>
      <c r="E4818" s="137">
        <v>32764</v>
      </c>
      <c r="F4818" s="137" t="s">
        <v>5</v>
      </c>
      <c r="G4818" s="137" t="s">
        <v>28</v>
      </c>
      <c r="H4818" s="137" t="s">
        <v>368</v>
      </c>
      <c r="I4818" s="137">
        <v>513718482</v>
      </c>
      <c r="J4818" s="137" t="s">
        <v>180</v>
      </c>
      <c r="K4818" s="21">
        <v>46168.566053240742</v>
      </c>
      <c r="L4818" s="21">
        <v>46174.729444444441</v>
      </c>
      <c r="M4818" s="137" t="s">
        <v>347</v>
      </c>
      <c r="N4818" s="137" t="s">
        <v>195</v>
      </c>
      <c r="O4818" s="137" t="s">
        <v>41</v>
      </c>
      <c r="P4818" s="137">
        <v>0</v>
      </c>
      <c r="Q4818" s="137" t="s">
        <v>191</v>
      </c>
      <c r="R4818" s="137" t="s">
        <v>342</v>
      </c>
    </row>
    <row r="4819" spans="1:18" s="137" customFormat="1">
      <c r="A4819" s="137" t="s">
        <v>186</v>
      </c>
      <c r="B4819" s="137" t="s">
        <v>120</v>
      </c>
      <c r="C4819" s="137" t="s">
        <v>186</v>
      </c>
      <c r="D4819" s="137" t="s">
        <v>379</v>
      </c>
      <c r="E4819" s="137">
        <v>32764</v>
      </c>
      <c r="F4819" s="137" t="s">
        <v>5</v>
      </c>
      <c r="G4819" s="137" t="s">
        <v>28</v>
      </c>
      <c r="H4819" s="137" t="s">
        <v>368</v>
      </c>
      <c r="I4819" s="137">
        <v>513718482</v>
      </c>
      <c r="J4819" s="137" t="s">
        <v>180</v>
      </c>
      <c r="K4819" s="21">
        <v>46168.566053240742</v>
      </c>
      <c r="L4819" s="21">
        <v>46174.729444444441</v>
      </c>
      <c r="M4819" s="137" t="s">
        <v>347</v>
      </c>
      <c r="N4819" s="137" t="s">
        <v>351</v>
      </c>
      <c r="O4819" s="137" t="s">
        <v>35</v>
      </c>
      <c r="P4819" s="137">
        <v>0</v>
      </c>
      <c r="Q4819" s="137" t="s">
        <v>191</v>
      </c>
      <c r="R4819" s="137" t="s">
        <v>342</v>
      </c>
    </row>
    <row r="4820" spans="1:18" s="137" customFormat="1">
      <c r="A4820" s="137" t="s">
        <v>186</v>
      </c>
      <c r="B4820" s="137" t="s">
        <v>120</v>
      </c>
      <c r="C4820" s="137" t="s">
        <v>186</v>
      </c>
      <c r="D4820" s="137" t="s">
        <v>379</v>
      </c>
      <c r="E4820" s="137">
        <v>32764</v>
      </c>
      <c r="F4820" s="137" t="s">
        <v>5</v>
      </c>
      <c r="G4820" s="137" t="s">
        <v>28</v>
      </c>
      <c r="H4820" s="137" t="s">
        <v>368</v>
      </c>
      <c r="I4820" s="137">
        <v>513718482</v>
      </c>
      <c r="J4820" s="137" t="s">
        <v>180</v>
      </c>
      <c r="K4820" s="21">
        <v>46168.566053240742</v>
      </c>
      <c r="L4820" s="21">
        <v>46174.729444444441</v>
      </c>
      <c r="M4820" s="137" t="s">
        <v>347</v>
      </c>
      <c r="N4820" s="137" t="s">
        <v>196</v>
      </c>
      <c r="O4820" s="137" t="s">
        <v>41</v>
      </c>
      <c r="P4820" s="137">
        <v>0</v>
      </c>
      <c r="Q4820" s="137" t="s">
        <v>191</v>
      </c>
      <c r="R4820" s="137" t="s">
        <v>342</v>
      </c>
    </row>
    <row r="4821" spans="1:18" s="137" customFormat="1">
      <c r="A4821" s="137" t="s">
        <v>186</v>
      </c>
      <c r="B4821" s="137" t="s">
        <v>120</v>
      </c>
      <c r="C4821" s="137" t="s">
        <v>186</v>
      </c>
      <c r="D4821" s="137" t="s">
        <v>379</v>
      </c>
      <c r="E4821" s="137">
        <v>32764</v>
      </c>
      <c r="F4821" s="137" t="s">
        <v>5</v>
      </c>
      <c r="G4821" s="137" t="s">
        <v>28</v>
      </c>
      <c r="H4821" s="137" t="s">
        <v>368</v>
      </c>
      <c r="I4821" s="137">
        <v>513718482</v>
      </c>
      <c r="J4821" s="137" t="s">
        <v>180</v>
      </c>
      <c r="K4821" s="21">
        <v>46168.566053240742</v>
      </c>
      <c r="L4821" s="21">
        <v>46174.729444444441</v>
      </c>
      <c r="M4821" s="137" t="s">
        <v>352</v>
      </c>
      <c r="N4821" s="137" t="s">
        <v>352</v>
      </c>
      <c r="O4821" s="137" t="s">
        <v>35</v>
      </c>
      <c r="P4821" s="137">
        <v>0</v>
      </c>
      <c r="Q4821" s="137" t="s">
        <v>191</v>
      </c>
      <c r="R4821" s="137" t="s">
        <v>342</v>
      </c>
    </row>
    <row r="4822" spans="1:18" s="137" customFormat="1">
      <c r="A4822" s="137" t="s">
        <v>186</v>
      </c>
      <c r="B4822" s="137" t="s">
        <v>120</v>
      </c>
      <c r="C4822" s="137" t="s">
        <v>186</v>
      </c>
      <c r="D4822" s="137" t="s">
        <v>379</v>
      </c>
      <c r="E4822" s="137">
        <v>32764</v>
      </c>
      <c r="F4822" s="137" t="s">
        <v>5</v>
      </c>
      <c r="G4822" s="137" t="s">
        <v>28</v>
      </c>
      <c r="H4822" s="137" t="s">
        <v>368</v>
      </c>
      <c r="I4822" s="137">
        <v>513718482</v>
      </c>
      <c r="J4822" s="137" t="s">
        <v>180</v>
      </c>
      <c r="K4822" s="21">
        <v>46168.566053240742</v>
      </c>
      <c r="L4822" s="21">
        <v>46174.729444444441</v>
      </c>
      <c r="M4822" s="137" t="s">
        <v>353</v>
      </c>
      <c r="N4822" s="137" t="s">
        <v>197</v>
      </c>
      <c r="O4822" s="137" t="s">
        <v>41</v>
      </c>
      <c r="P4822" s="137">
        <v>0</v>
      </c>
      <c r="Q4822" s="137" t="s">
        <v>191</v>
      </c>
      <c r="R4822" s="137" t="s">
        <v>342</v>
      </c>
    </row>
    <row r="4823" spans="1:18" s="137" customFormat="1">
      <c r="A4823" s="137" t="s">
        <v>186</v>
      </c>
      <c r="B4823" s="137" t="s">
        <v>120</v>
      </c>
      <c r="C4823" s="137" t="s">
        <v>186</v>
      </c>
      <c r="D4823" s="137" t="s">
        <v>379</v>
      </c>
      <c r="E4823" s="137">
        <v>32764</v>
      </c>
      <c r="F4823" s="137" t="s">
        <v>5</v>
      </c>
      <c r="G4823" s="137" t="s">
        <v>28</v>
      </c>
      <c r="H4823" s="137" t="s">
        <v>368</v>
      </c>
      <c r="I4823" s="137">
        <v>513718482</v>
      </c>
      <c r="J4823" s="137" t="s">
        <v>180</v>
      </c>
      <c r="K4823" s="21">
        <v>46168.566053240742</v>
      </c>
      <c r="L4823" s="21">
        <v>46174.729444444441</v>
      </c>
      <c r="M4823" s="137" t="s">
        <v>353</v>
      </c>
      <c r="N4823" s="137" t="s">
        <v>330</v>
      </c>
      <c r="O4823" s="137" t="s">
        <v>41</v>
      </c>
      <c r="P4823" s="137">
        <v>0</v>
      </c>
      <c r="Q4823" s="137" t="s">
        <v>191</v>
      </c>
      <c r="R4823" s="137" t="s">
        <v>342</v>
      </c>
    </row>
    <row r="4824" spans="1:18" s="137" customFormat="1">
      <c r="A4824" s="137" t="s">
        <v>186</v>
      </c>
      <c r="B4824" s="137" t="s">
        <v>120</v>
      </c>
      <c r="C4824" s="137" t="s">
        <v>186</v>
      </c>
      <c r="D4824" s="137" t="s">
        <v>379</v>
      </c>
      <c r="E4824" s="137">
        <v>32764</v>
      </c>
      <c r="F4824" s="137" t="s">
        <v>5</v>
      </c>
      <c r="G4824" s="137" t="s">
        <v>28</v>
      </c>
      <c r="H4824" s="137" t="s">
        <v>368</v>
      </c>
      <c r="I4824" s="137">
        <v>513718482</v>
      </c>
      <c r="J4824" s="137" t="s">
        <v>180</v>
      </c>
      <c r="K4824" s="21">
        <v>46168.566053240742</v>
      </c>
      <c r="L4824" s="21">
        <v>46174.729444444441</v>
      </c>
      <c r="M4824" s="137" t="s">
        <v>353</v>
      </c>
      <c r="N4824" s="137" t="s">
        <v>354</v>
      </c>
      <c r="O4824" s="137" t="s">
        <v>39</v>
      </c>
      <c r="P4824" s="137">
        <v>0</v>
      </c>
      <c r="Q4824" s="137" t="s">
        <v>191</v>
      </c>
      <c r="R4824" s="137" t="s">
        <v>342</v>
      </c>
    </row>
    <row r="4825" spans="1:18" s="137" customFormat="1">
      <c r="A4825" s="137" t="s">
        <v>186</v>
      </c>
      <c r="B4825" s="137" t="s">
        <v>120</v>
      </c>
      <c r="C4825" s="137" t="s">
        <v>186</v>
      </c>
      <c r="D4825" s="137" t="s">
        <v>379</v>
      </c>
      <c r="E4825" s="137">
        <v>32764</v>
      </c>
      <c r="F4825" s="137" t="s">
        <v>5</v>
      </c>
      <c r="G4825" s="137" t="s">
        <v>28</v>
      </c>
      <c r="H4825" s="137" t="s">
        <v>368</v>
      </c>
      <c r="I4825" s="137">
        <v>513718482</v>
      </c>
      <c r="J4825" s="137" t="s">
        <v>180</v>
      </c>
      <c r="K4825" s="21">
        <v>46168.566053240742</v>
      </c>
      <c r="L4825" s="21">
        <v>46174.729444444441</v>
      </c>
      <c r="M4825" s="137" t="s">
        <v>353</v>
      </c>
      <c r="N4825" s="137" t="s">
        <v>355</v>
      </c>
      <c r="O4825" s="137" t="s">
        <v>35</v>
      </c>
      <c r="P4825" s="137">
        <v>0</v>
      </c>
      <c r="Q4825" s="137" t="s">
        <v>191</v>
      </c>
      <c r="R4825" s="137" t="s">
        <v>342</v>
      </c>
    </row>
    <row r="4826" spans="1:18" s="137" customFormat="1">
      <c r="A4826" s="137" t="s">
        <v>186</v>
      </c>
      <c r="B4826" s="137" t="s">
        <v>120</v>
      </c>
      <c r="C4826" s="137" t="s">
        <v>186</v>
      </c>
      <c r="D4826" s="137" t="s">
        <v>379</v>
      </c>
      <c r="E4826" s="137">
        <v>32764</v>
      </c>
      <c r="F4826" s="137" t="s">
        <v>5</v>
      </c>
      <c r="G4826" s="137" t="s">
        <v>28</v>
      </c>
      <c r="H4826" s="137" t="s">
        <v>368</v>
      </c>
      <c r="I4826" s="137">
        <v>513718482</v>
      </c>
      <c r="J4826" s="137" t="s">
        <v>180</v>
      </c>
      <c r="K4826" s="21">
        <v>46168.566053240742</v>
      </c>
      <c r="L4826" s="21">
        <v>46174.729444444441</v>
      </c>
      <c r="M4826" s="137" t="s">
        <v>353</v>
      </c>
      <c r="N4826" s="137" t="s">
        <v>356</v>
      </c>
      <c r="O4826" s="137" t="s">
        <v>39</v>
      </c>
      <c r="P4826" s="137">
        <v>0</v>
      </c>
      <c r="Q4826" s="137" t="s">
        <v>191</v>
      </c>
      <c r="R4826" s="137" t="s">
        <v>342</v>
      </c>
    </row>
    <row r="4827" spans="1:18" s="137" customFormat="1">
      <c r="A4827" s="137" t="s">
        <v>186</v>
      </c>
      <c r="B4827" s="137" t="s">
        <v>120</v>
      </c>
      <c r="C4827" s="137" t="s">
        <v>186</v>
      </c>
      <c r="D4827" s="137" t="s">
        <v>379</v>
      </c>
      <c r="E4827" s="137">
        <v>32764</v>
      </c>
      <c r="F4827" s="137" t="s">
        <v>5</v>
      </c>
      <c r="G4827" s="137" t="s">
        <v>28</v>
      </c>
      <c r="H4827" s="137" t="s">
        <v>368</v>
      </c>
      <c r="I4827" s="137">
        <v>513718482</v>
      </c>
      <c r="J4827" s="137" t="s">
        <v>180</v>
      </c>
      <c r="K4827" s="21">
        <v>46168.566053240742</v>
      </c>
      <c r="L4827" s="21">
        <v>46174.729444444441</v>
      </c>
      <c r="M4827" s="137" t="s">
        <v>353</v>
      </c>
      <c r="N4827" s="137" t="s">
        <v>357</v>
      </c>
      <c r="O4827" s="137" t="s">
        <v>39</v>
      </c>
      <c r="P4827" s="137">
        <v>0</v>
      </c>
      <c r="Q4827" s="137" t="s">
        <v>191</v>
      </c>
      <c r="R4827" s="137" t="s">
        <v>342</v>
      </c>
    </row>
    <row r="4828" spans="1:18" s="137" customFormat="1">
      <c r="A4828" s="137" t="s">
        <v>186</v>
      </c>
      <c r="B4828" s="137" t="s">
        <v>120</v>
      </c>
      <c r="C4828" s="137" t="s">
        <v>186</v>
      </c>
      <c r="D4828" s="137" t="s">
        <v>379</v>
      </c>
      <c r="E4828" s="137">
        <v>32764</v>
      </c>
      <c r="F4828" s="137" t="s">
        <v>5</v>
      </c>
      <c r="G4828" s="137" t="s">
        <v>28</v>
      </c>
      <c r="H4828" s="137" t="s">
        <v>368</v>
      </c>
      <c r="I4828" s="137">
        <v>513718482</v>
      </c>
      <c r="J4828" s="137" t="s">
        <v>180</v>
      </c>
      <c r="K4828" s="21">
        <v>46168.566053240742</v>
      </c>
      <c r="L4828" s="21">
        <v>46174.729444444441</v>
      </c>
      <c r="M4828" s="137" t="s">
        <v>358</v>
      </c>
      <c r="N4828" s="137" t="s">
        <v>359</v>
      </c>
      <c r="O4828" s="137" t="s">
        <v>39</v>
      </c>
      <c r="P4828" s="137">
        <v>0</v>
      </c>
      <c r="Q4828" s="137" t="s">
        <v>191</v>
      </c>
      <c r="R4828" s="137" t="s">
        <v>342</v>
      </c>
    </row>
    <row r="4829" spans="1:18" s="137" customFormat="1">
      <c r="A4829" s="137" t="s">
        <v>186</v>
      </c>
      <c r="B4829" s="137" t="s">
        <v>120</v>
      </c>
      <c r="C4829" s="137" t="s">
        <v>186</v>
      </c>
      <c r="D4829" s="137" t="s">
        <v>379</v>
      </c>
      <c r="E4829" s="137">
        <v>32764</v>
      </c>
      <c r="F4829" s="137" t="s">
        <v>5</v>
      </c>
      <c r="G4829" s="137" t="s">
        <v>28</v>
      </c>
      <c r="H4829" s="137" t="s">
        <v>368</v>
      </c>
      <c r="I4829" s="137">
        <v>513718482</v>
      </c>
      <c r="J4829" s="137" t="s">
        <v>180</v>
      </c>
      <c r="K4829" s="21">
        <v>46168.566053240742</v>
      </c>
      <c r="L4829" s="21">
        <v>46174.729444444441</v>
      </c>
      <c r="M4829" s="137" t="s">
        <v>358</v>
      </c>
      <c r="N4829" s="137" t="s">
        <v>360</v>
      </c>
      <c r="O4829" s="137" t="s">
        <v>35</v>
      </c>
      <c r="P4829" s="137">
        <v>0</v>
      </c>
      <c r="Q4829" s="137" t="s">
        <v>191</v>
      </c>
      <c r="R4829" s="137" t="s">
        <v>342</v>
      </c>
    </row>
    <row r="4830" spans="1:18" s="137" customFormat="1">
      <c r="A4830" s="137" t="s">
        <v>186</v>
      </c>
      <c r="B4830" s="137" t="s">
        <v>120</v>
      </c>
      <c r="C4830" s="137" t="s">
        <v>186</v>
      </c>
      <c r="D4830" s="137" t="s">
        <v>379</v>
      </c>
      <c r="E4830" s="137">
        <v>32764</v>
      </c>
      <c r="F4830" s="137" t="s">
        <v>5</v>
      </c>
      <c r="G4830" s="137" t="s">
        <v>28</v>
      </c>
      <c r="H4830" s="137" t="s">
        <v>368</v>
      </c>
      <c r="I4830" s="137">
        <v>513718482</v>
      </c>
      <c r="J4830" s="137" t="s">
        <v>180</v>
      </c>
      <c r="K4830" s="21">
        <v>46168.566053240742</v>
      </c>
      <c r="L4830" s="21">
        <v>46174.729444444441</v>
      </c>
      <c r="M4830" s="137" t="s">
        <v>358</v>
      </c>
      <c r="N4830" s="137" t="s">
        <v>361</v>
      </c>
      <c r="O4830" s="137" t="s">
        <v>41</v>
      </c>
      <c r="P4830" s="137">
        <v>0</v>
      </c>
      <c r="Q4830" s="137" t="s">
        <v>191</v>
      </c>
      <c r="R4830" s="137" t="s">
        <v>342</v>
      </c>
    </row>
    <row r="4831" spans="1:18" s="137" customFormat="1">
      <c r="A4831" s="137" t="s">
        <v>186</v>
      </c>
      <c r="B4831" s="137" t="s">
        <v>120</v>
      </c>
      <c r="C4831" s="137" t="s">
        <v>186</v>
      </c>
      <c r="D4831" s="137" t="s">
        <v>379</v>
      </c>
      <c r="E4831" s="137">
        <v>32764</v>
      </c>
      <c r="F4831" s="137" t="s">
        <v>5</v>
      </c>
      <c r="G4831" s="137" t="s">
        <v>28</v>
      </c>
      <c r="H4831" s="137" t="s">
        <v>368</v>
      </c>
      <c r="I4831" s="137">
        <v>513718482</v>
      </c>
      <c r="J4831" s="137" t="s">
        <v>180</v>
      </c>
      <c r="K4831" s="21">
        <v>46168.566053240742</v>
      </c>
      <c r="L4831" s="21">
        <v>46174.729444444441</v>
      </c>
      <c r="M4831" s="137" t="s">
        <v>362</v>
      </c>
      <c r="N4831" s="137" t="s">
        <v>363</v>
      </c>
      <c r="O4831" s="137" t="s">
        <v>37</v>
      </c>
      <c r="P4831" s="137">
        <v>0</v>
      </c>
      <c r="Q4831" s="137" t="s">
        <v>191</v>
      </c>
      <c r="R4831" s="137" t="s">
        <v>342</v>
      </c>
    </row>
    <row r="4832" spans="1:18" s="137" customFormat="1">
      <c r="A4832" s="137" t="s">
        <v>186</v>
      </c>
      <c r="B4832" s="137" t="s">
        <v>120</v>
      </c>
      <c r="C4832" s="137" t="s">
        <v>186</v>
      </c>
      <c r="D4832" s="137" t="s">
        <v>379</v>
      </c>
      <c r="E4832" s="137">
        <v>32764</v>
      </c>
      <c r="F4832" s="137" t="s">
        <v>5</v>
      </c>
      <c r="G4832" s="137" t="s">
        <v>28</v>
      </c>
      <c r="H4832" s="137" t="s">
        <v>368</v>
      </c>
      <c r="I4832" s="137">
        <v>513718482</v>
      </c>
      <c r="J4832" s="137" t="s">
        <v>180</v>
      </c>
      <c r="K4832" s="21">
        <v>46168.566053240742</v>
      </c>
      <c r="L4832" s="21">
        <v>46174.729444444441</v>
      </c>
      <c r="M4832" s="137" t="s">
        <v>364</v>
      </c>
      <c r="N4832" s="137" t="s">
        <v>365</v>
      </c>
      <c r="O4832" s="137" t="s">
        <v>35</v>
      </c>
      <c r="P4832" s="137">
        <v>0</v>
      </c>
      <c r="Q4832" s="137" t="s">
        <v>191</v>
      </c>
      <c r="R4832" s="137" t="s">
        <v>342</v>
      </c>
    </row>
    <row r="4833" spans="1:18" s="137" customFormat="1">
      <c r="A4833" s="137" t="s">
        <v>186</v>
      </c>
      <c r="B4833" s="137" t="s">
        <v>120</v>
      </c>
      <c r="C4833" s="137" t="s">
        <v>186</v>
      </c>
      <c r="D4833" s="137" t="s">
        <v>379</v>
      </c>
      <c r="E4833" s="137">
        <v>32764</v>
      </c>
      <c r="F4833" s="137" t="s">
        <v>5</v>
      </c>
      <c r="G4833" s="137" t="s">
        <v>28</v>
      </c>
      <c r="H4833" s="137" t="s">
        <v>368</v>
      </c>
      <c r="I4833" s="137">
        <v>513718482</v>
      </c>
      <c r="J4833" s="137" t="s">
        <v>180</v>
      </c>
      <c r="K4833" s="21">
        <v>46168.566053240742</v>
      </c>
      <c r="L4833" s="21">
        <v>46174.729444444441</v>
      </c>
      <c r="M4833" s="137" t="s">
        <v>364</v>
      </c>
      <c r="N4833" s="137" t="s">
        <v>366</v>
      </c>
      <c r="O4833" s="137" t="s">
        <v>35</v>
      </c>
      <c r="P4833" s="137">
        <v>0</v>
      </c>
      <c r="Q4833" s="137" t="s">
        <v>191</v>
      </c>
      <c r="R4833" s="137" t="s">
        <v>342</v>
      </c>
    </row>
    <row r="4834" spans="1:18" s="137" customFormat="1">
      <c r="A4834" s="137" t="s">
        <v>186</v>
      </c>
      <c r="B4834" s="137" t="s">
        <v>120</v>
      </c>
      <c r="C4834" s="137" t="s">
        <v>186</v>
      </c>
      <c r="D4834" s="137" t="s">
        <v>379</v>
      </c>
      <c r="E4834" s="137">
        <v>32764</v>
      </c>
      <c r="F4834" s="137" t="s">
        <v>5</v>
      </c>
      <c r="G4834" s="137" t="s">
        <v>28</v>
      </c>
      <c r="H4834" s="137" t="s">
        <v>368</v>
      </c>
      <c r="I4834" s="137">
        <v>513718482</v>
      </c>
      <c r="J4834" s="137" t="s">
        <v>180</v>
      </c>
      <c r="K4834" s="21">
        <v>46168.566053240742</v>
      </c>
      <c r="L4834" s="21">
        <v>46174.729444444441</v>
      </c>
      <c r="M4834" s="137" t="s">
        <v>364</v>
      </c>
      <c r="N4834" s="137" t="s">
        <v>367</v>
      </c>
      <c r="O4834" s="137" t="s">
        <v>41</v>
      </c>
      <c r="P4834" s="137">
        <v>0</v>
      </c>
      <c r="Q4834" s="137" t="s">
        <v>191</v>
      </c>
      <c r="R4834" s="137" t="s">
        <v>342</v>
      </c>
    </row>
    <row r="4835" spans="1:18" s="137" customFormat="1">
      <c r="A4835" s="137" t="s">
        <v>186</v>
      </c>
      <c r="B4835" s="137" t="s">
        <v>120</v>
      </c>
      <c r="C4835" s="137" t="s">
        <v>186</v>
      </c>
      <c r="D4835" s="137" t="s">
        <v>248</v>
      </c>
      <c r="E4835" s="137">
        <v>32699</v>
      </c>
      <c r="F4835" s="137" t="s">
        <v>5</v>
      </c>
      <c r="G4835" s="137" t="s">
        <v>28</v>
      </c>
      <c r="H4835" s="137" t="s">
        <v>368</v>
      </c>
      <c r="I4835" s="137">
        <v>513724415</v>
      </c>
      <c r="J4835" s="137" t="s">
        <v>180</v>
      </c>
      <c r="K4835" s="21">
        <v>46168.66741898148</v>
      </c>
      <c r="L4835" s="21">
        <v>46174.750439814816</v>
      </c>
      <c r="M4835" s="137" t="s">
        <v>287</v>
      </c>
      <c r="N4835" s="137" t="s">
        <v>287</v>
      </c>
      <c r="O4835" s="137" t="s">
        <v>35</v>
      </c>
      <c r="P4835" s="137">
        <v>0</v>
      </c>
      <c r="Q4835" s="137" t="s">
        <v>191</v>
      </c>
      <c r="R4835" s="137" t="s">
        <v>342</v>
      </c>
    </row>
    <row r="4836" spans="1:18" s="137" customFormat="1">
      <c r="A4836" s="137" t="s">
        <v>186</v>
      </c>
      <c r="B4836" s="137" t="s">
        <v>120</v>
      </c>
      <c r="C4836" s="137" t="s">
        <v>186</v>
      </c>
      <c r="D4836" s="137" t="s">
        <v>248</v>
      </c>
      <c r="E4836" s="137">
        <v>32699</v>
      </c>
      <c r="F4836" s="137" t="s">
        <v>5</v>
      </c>
      <c r="G4836" s="137" t="s">
        <v>28</v>
      </c>
      <c r="H4836" s="137" t="s">
        <v>368</v>
      </c>
      <c r="I4836" s="137">
        <v>513724415</v>
      </c>
      <c r="J4836" s="137" t="s">
        <v>180</v>
      </c>
      <c r="K4836" s="21">
        <v>46168.66741898148</v>
      </c>
      <c r="L4836" s="21">
        <v>46174.750439814816</v>
      </c>
      <c r="M4836" s="137" t="s">
        <v>343</v>
      </c>
      <c r="N4836" s="137" t="s">
        <v>288</v>
      </c>
      <c r="O4836" s="137" t="s">
        <v>39</v>
      </c>
      <c r="P4836" s="137">
        <v>0</v>
      </c>
      <c r="Q4836" s="137" t="s">
        <v>191</v>
      </c>
      <c r="R4836" s="137" t="s">
        <v>342</v>
      </c>
    </row>
    <row r="4837" spans="1:18" s="137" customFormat="1">
      <c r="A4837" s="137" t="s">
        <v>186</v>
      </c>
      <c r="B4837" s="137" t="s">
        <v>120</v>
      </c>
      <c r="C4837" s="137" t="s">
        <v>186</v>
      </c>
      <c r="D4837" s="137" t="s">
        <v>248</v>
      </c>
      <c r="E4837" s="137">
        <v>32699</v>
      </c>
      <c r="F4837" s="137" t="s">
        <v>5</v>
      </c>
      <c r="G4837" s="137" t="s">
        <v>28</v>
      </c>
      <c r="H4837" s="137" t="s">
        <v>368</v>
      </c>
      <c r="I4837" s="137">
        <v>513724415</v>
      </c>
      <c r="J4837" s="137" t="s">
        <v>180</v>
      </c>
      <c r="K4837" s="21">
        <v>46168.66741898148</v>
      </c>
      <c r="L4837" s="21">
        <v>46174.750439814816</v>
      </c>
      <c r="M4837" s="137" t="s">
        <v>343</v>
      </c>
      <c r="N4837" s="137" t="s">
        <v>193</v>
      </c>
      <c r="O4837" s="137" t="s">
        <v>35</v>
      </c>
      <c r="P4837" s="137">
        <v>0</v>
      </c>
      <c r="Q4837" s="137" t="s">
        <v>191</v>
      </c>
      <c r="R4837" s="137" t="s">
        <v>342</v>
      </c>
    </row>
    <row r="4838" spans="1:18" s="137" customFormat="1">
      <c r="A4838" s="137" t="s">
        <v>186</v>
      </c>
      <c r="B4838" s="137" t="s">
        <v>120</v>
      </c>
      <c r="C4838" s="137" t="s">
        <v>186</v>
      </c>
      <c r="D4838" s="137" t="s">
        <v>248</v>
      </c>
      <c r="E4838" s="137">
        <v>32699</v>
      </c>
      <c r="F4838" s="137" t="s">
        <v>5</v>
      </c>
      <c r="G4838" s="137" t="s">
        <v>28</v>
      </c>
      <c r="H4838" s="137" t="s">
        <v>368</v>
      </c>
      <c r="I4838" s="137">
        <v>513724415</v>
      </c>
      <c r="J4838" s="137" t="s">
        <v>180</v>
      </c>
      <c r="K4838" s="21">
        <v>46168.66741898148</v>
      </c>
      <c r="L4838" s="21">
        <v>46174.750439814816</v>
      </c>
      <c r="M4838" s="137" t="s">
        <v>344</v>
      </c>
      <c r="N4838" s="137" t="s">
        <v>345</v>
      </c>
      <c r="O4838" s="137" t="s">
        <v>39</v>
      </c>
      <c r="P4838" s="137">
        <v>0</v>
      </c>
      <c r="Q4838" s="137" t="s">
        <v>191</v>
      </c>
      <c r="R4838" s="137" t="s">
        <v>342</v>
      </c>
    </row>
    <row r="4839" spans="1:18" s="137" customFormat="1">
      <c r="A4839" s="137" t="s">
        <v>186</v>
      </c>
      <c r="B4839" s="137" t="s">
        <v>120</v>
      </c>
      <c r="C4839" s="137" t="s">
        <v>186</v>
      </c>
      <c r="D4839" s="137" t="s">
        <v>248</v>
      </c>
      <c r="E4839" s="137">
        <v>32699</v>
      </c>
      <c r="F4839" s="137" t="s">
        <v>5</v>
      </c>
      <c r="G4839" s="137" t="s">
        <v>28</v>
      </c>
      <c r="H4839" s="137" t="s">
        <v>368</v>
      </c>
      <c r="I4839" s="137">
        <v>513724415</v>
      </c>
      <c r="J4839" s="137" t="s">
        <v>180</v>
      </c>
      <c r="K4839" s="21">
        <v>46168.66741898148</v>
      </c>
      <c r="L4839" s="21">
        <v>46174.750439814816</v>
      </c>
      <c r="M4839" s="137" t="s">
        <v>344</v>
      </c>
      <c r="N4839" s="137" t="s">
        <v>346</v>
      </c>
      <c r="O4839" s="137" t="s">
        <v>39</v>
      </c>
      <c r="P4839" s="137">
        <v>0</v>
      </c>
      <c r="Q4839" s="137" t="s">
        <v>191</v>
      </c>
      <c r="R4839" s="137" t="s">
        <v>342</v>
      </c>
    </row>
    <row r="4840" spans="1:18" s="137" customFormat="1">
      <c r="A4840" s="137" t="s">
        <v>186</v>
      </c>
      <c r="B4840" s="137" t="s">
        <v>120</v>
      </c>
      <c r="C4840" s="137" t="s">
        <v>186</v>
      </c>
      <c r="D4840" s="137" t="s">
        <v>248</v>
      </c>
      <c r="E4840" s="137">
        <v>32699</v>
      </c>
      <c r="F4840" s="137" t="s">
        <v>5</v>
      </c>
      <c r="G4840" s="137" t="s">
        <v>28</v>
      </c>
      <c r="H4840" s="137" t="s">
        <v>368</v>
      </c>
      <c r="I4840" s="137">
        <v>513724415</v>
      </c>
      <c r="J4840" s="137" t="s">
        <v>180</v>
      </c>
      <c r="K4840" s="21">
        <v>46168.66741898148</v>
      </c>
      <c r="L4840" s="21">
        <v>46174.750439814816</v>
      </c>
      <c r="M4840" s="137" t="s">
        <v>347</v>
      </c>
      <c r="N4840" s="137" t="s">
        <v>348</v>
      </c>
      <c r="O4840" s="137" t="s">
        <v>41</v>
      </c>
      <c r="P4840" s="137">
        <v>0</v>
      </c>
      <c r="Q4840" s="137" t="s">
        <v>191</v>
      </c>
      <c r="R4840" s="137" t="s">
        <v>342</v>
      </c>
    </row>
    <row r="4841" spans="1:18" s="137" customFormat="1">
      <c r="A4841" s="137" t="s">
        <v>186</v>
      </c>
      <c r="B4841" s="137" t="s">
        <v>120</v>
      </c>
      <c r="C4841" s="137" t="s">
        <v>186</v>
      </c>
      <c r="D4841" s="137" t="s">
        <v>248</v>
      </c>
      <c r="E4841" s="137">
        <v>32699</v>
      </c>
      <c r="F4841" s="137" t="s">
        <v>5</v>
      </c>
      <c r="G4841" s="137" t="s">
        <v>28</v>
      </c>
      <c r="H4841" s="137" t="s">
        <v>368</v>
      </c>
      <c r="I4841" s="137">
        <v>513724415</v>
      </c>
      <c r="J4841" s="137" t="s">
        <v>180</v>
      </c>
      <c r="K4841" s="21">
        <v>46168.66741898148</v>
      </c>
      <c r="L4841" s="21">
        <v>46174.750439814816</v>
      </c>
      <c r="M4841" s="137" t="s">
        <v>347</v>
      </c>
      <c r="N4841" s="137" t="s">
        <v>349</v>
      </c>
      <c r="O4841" s="137" t="s">
        <v>39</v>
      </c>
      <c r="P4841" s="137">
        <v>0</v>
      </c>
      <c r="Q4841" s="137" t="s">
        <v>191</v>
      </c>
      <c r="R4841" s="137" t="s">
        <v>342</v>
      </c>
    </row>
    <row r="4842" spans="1:18" s="137" customFormat="1">
      <c r="A4842" s="137" t="s">
        <v>186</v>
      </c>
      <c r="B4842" s="137" t="s">
        <v>120</v>
      </c>
      <c r="C4842" s="137" t="s">
        <v>186</v>
      </c>
      <c r="D4842" s="137" t="s">
        <v>248</v>
      </c>
      <c r="E4842" s="137">
        <v>32699</v>
      </c>
      <c r="F4842" s="137" t="s">
        <v>5</v>
      </c>
      <c r="G4842" s="137" t="s">
        <v>28</v>
      </c>
      <c r="H4842" s="137" t="s">
        <v>368</v>
      </c>
      <c r="I4842" s="137">
        <v>513724415</v>
      </c>
      <c r="J4842" s="137" t="s">
        <v>180</v>
      </c>
      <c r="K4842" s="21">
        <v>46168.66741898148</v>
      </c>
      <c r="L4842" s="21">
        <v>46174.750439814816</v>
      </c>
      <c r="M4842" s="137" t="s">
        <v>347</v>
      </c>
      <c r="N4842" s="137" t="s">
        <v>329</v>
      </c>
      <c r="O4842" s="137" t="s">
        <v>35</v>
      </c>
      <c r="P4842" s="137">
        <v>0</v>
      </c>
      <c r="Q4842" s="137" t="s">
        <v>191</v>
      </c>
      <c r="R4842" s="137" t="s">
        <v>342</v>
      </c>
    </row>
    <row r="4843" spans="1:18" s="137" customFormat="1">
      <c r="A4843" s="137" t="s">
        <v>186</v>
      </c>
      <c r="B4843" s="137" t="s">
        <v>120</v>
      </c>
      <c r="C4843" s="137" t="s">
        <v>186</v>
      </c>
      <c r="D4843" s="137" t="s">
        <v>248</v>
      </c>
      <c r="E4843" s="137">
        <v>32699</v>
      </c>
      <c r="F4843" s="137" t="s">
        <v>5</v>
      </c>
      <c r="G4843" s="137" t="s">
        <v>28</v>
      </c>
      <c r="H4843" s="137" t="s">
        <v>368</v>
      </c>
      <c r="I4843" s="137">
        <v>513724415</v>
      </c>
      <c r="J4843" s="137" t="s">
        <v>180</v>
      </c>
      <c r="K4843" s="21">
        <v>46168.66741898148</v>
      </c>
      <c r="L4843" s="21">
        <v>46174.750439814816</v>
      </c>
      <c r="M4843" s="137" t="s">
        <v>347</v>
      </c>
      <c r="N4843" s="137" t="s">
        <v>194</v>
      </c>
      <c r="O4843" s="137" t="s">
        <v>41</v>
      </c>
      <c r="P4843" s="137">
        <v>0</v>
      </c>
      <c r="Q4843" s="137" t="s">
        <v>191</v>
      </c>
      <c r="R4843" s="137" t="s">
        <v>342</v>
      </c>
    </row>
    <row r="4844" spans="1:18" s="137" customFormat="1">
      <c r="A4844" s="137" t="s">
        <v>186</v>
      </c>
      <c r="B4844" s="137" t="s">
        <v>120</v>
      </c>
      <c r="C4844" s="137" t="s">
        <v>186</v>
      </c>
      <c r="D4844" s="137" t="s">
        <v>248</v>
      </c>
      <c r="E4844" s="137">
        <v>32699</v>
      </c>
      <c r="F4844" s="137" t="s">
        <v>5</v>
      </c>
      <c r="G4844" s="137" t="s">
        <v>28</v>
      </c>
      <c r="H4844" s="137" t="s">
        <v>368</v>
      </c>
      <c r="I4844" s="137">
        <v>513724415</v>
      </c>
      <c r="J4844" s="137" t="s">
        <v>180</v>
      </c>
      <c r="K4844" s="21">
        <v>46168.66741898148</v>
      </c>
      <c r="L4844" s="21">
        <v>46174.750439814816</v>
      </c>
      <c r="M4844" s="137" t="s">
        <v>347</v>
      </c>
      <c r="N4844" s="137" t="s">
        <v>350</v>
      </c>
      <c r="O4844" s="137" t="s">
        <v>39</v>
      </c>
      <c r="P4844" s="137">
        <v>0</v>
      </c>
      <c r="Q4844" s="137" t="s">
        <v>191</v>
      </c>
      <c r="R4844" s="137" t="s">
        <v>342</v>
      </c>
    </row>
    <row r="4845" spans="1:18" s="137" customFormat="1">
      <c r="A4845" s="137" t="s">
        <v>186</v>
      </c>
      <c r="B4845" s="137" t="s">
        <v>120</v>
      </c>
      <c r="C4845" s="137" t="s">
        <v>186</v>
      </c>
      <c r="D4845" s="137" t="s">
        <v>248</v>
      </c>
      <c r="E4845" s="137">
        <v>32699</v>
      </c>
      <c r="F4845" s="137" t="s">
        <v>5</v>
      </c>
      <c r="G4845" s="137" t="s">
        <v>28</v>
      </c>
      <c r="H4845" s="137" t="s">
        <v>368</v>
      </c>
      <c r="I4845" s="137">
        <v>513724415</v>
      </c>
      <c r="J4845" s="137" t="s">
        <v>180</v>
      </c>
      <c r="K4845" s="21">
        <v>46168.66741898148</v>
      </c>
      <c r="L4845" s="21">
        <v>46174.750439814816</v>
      </c>
      <c r="M4845" s="137" t="s">
        <v>347</v>
      </c>
      <c r="N4845" s="137" t="s">
        <v>195</v>
      </c>
      <c r="O4845" s="137" t="s">
        <v>41</v>
      </c>
      <c r="P4845" s="137">
        <v>0</v>
      </c>
      <c r="Q4845" s="137" t="s">
        <v>191</v>
      </c>
      <c r="R4845" s="137" t="s">
        <v>342</v>
      </c>
    </row>
    <row r="4846" spans="1:18" s="137" customFormat="1">
      <c r="A4846" s="137" t="s">
        <v>186</v>
      </c>
      <c r="B4846" s="137" t="s">
        <v>120</v>
      </c>
      <c r="C4846" s="137" t="s">
        <v>186</v>
      </c>
      <c r="D4846" s="137" t="s">
        <v>248</v>
      </c>
      <c r="E4846" s="137">
        <v>32699</v>
      </c>
      <c r="F4846" s="137" t="s">
        <v>5</v>
      </c>
      <c r="G4846" s="137" t="s">
        <v>28</v>
      </c>
      <c r="H4846" s="137" t="s">
        <v>368</v>
      </c>
      <c r="I4846" s="137">
        <v>513724415</v>
      </c>
      <c r="J4846" s="137" t="s">
        <v>180</v>
      </c>
      <c r="K4846" s="21">
        <v>46168.66741898148</v>
      </c>
      <c r="L4846" s="21">
        <v>46174.750439814816</v>
      </c>
      <c r="M4846" s="137" t="s">
        <v>347</v>
      </c>
      <c r="N4846" s="137" t="s">
        <v>351</v>
      </c>
      <c r="O4846" s="137" t="s">
        <v>35</v>
      </c>
      <c r="P4846" s="137">
        <v>0</v>
      </c>
      <c r="Q4846" s="137" t="s">
        <v>191</v>
      </c>
      <c r="R4846" s="137" t="s">
        <v>342</v>
      </c>
    </row>
    <row r="4847" spans="1:18" s="137" customFormat="1">
      <c r="A4847" s="137" t="s">
        <v>186</v>
      </c>
      <c r="B4847" s="137" t="s">
        <v>120</v>
      </c>
      <c r="C4847" s="137" t="s">
        <v>186</v>
      </c>
      <c r="D4847" s="137" t="s">
        <v>248</v>
      </c>
      <c r="E4847" s="137">
        <v>32699</v>
      </c>
      <c r="F4847" s="137" t="s">
        <v>5</v>
      </c>
      <c r="G4847" s="137" t="s">
        <v>28</v>
      </c>
      <c r="H4847" s="137" t="s">
        <v>368</v>
      </c>
      <c r="I4847" s="137">
        <v>513724415</v>
      </c>
      <c r="J4847" s="137" t="s">
        <v>180</v>
      </c>
      <c r="K4847" s="21">
        <v>46168.66741898148</v>
      </c>
      <c r="L4847" s="21">
        <v>46174.750439814816</v>
      </c>
      <c r="M4847" s="137" t="s">
        <v>347</v>
      </c>
      <c r="N4847" s="137" t="s">
        <v>196</v>
      </c>
      <c r="O4847" s="137" t="s">
        <v>41</v>
      </c>
      <c r="P4847" s="137">
        <v>0</v>
      </c>
      <c r="Q4847" s="137" t="s">
        <v>191</v>
      </c>
      <c r="R4847" s="137" t="s">
        <v>342</v>
      </c>
    </row>
    <row r="4848" spans="1:18" s="137" customFormat="1">
      <c r="A4848" s="137" t="s">
        <v>186</v>
      </c>
      <c r="B4848" s="137" t="s">
        <v>120</v>
      </c>
      <c r="C4848" s="137" t="s">
        <v>186</v>
      </c>
      <c r="D4848" s="137" t="s">
        <v>248</v>
      </c>
      <c r="E4848" s="137">
        <v>32699</v>
      </c>
      <c r="F4848" s="137" t="s">
        <v>5</v>
      </c>
      <c r="G4848" s="137" t="s">
        <v>28</v>
      </c>
      <c r="H4848" s="137" t="s">
        <v>368</v>
      </c>
      <c r="I4848" s="137">
        <v>513724415</v>
      </c>
      <c r="J4848" s="137" t="s">
        <v>180</v>
      </c>
      <c r="K4848" s="21">
        <v>46168.66741898148</v>
      </c>
      <c r="L4848" s="21">
        <v>46174.750439814816</v>
      </c>
      <c r="M4848" s="137" t="s">
        <v>352</v>
      </c>
      <c r="N4848" s="137" t="s">
        <v>352</v>
      </c>
      <c r="O4848" s="137" t="s">
        <v>35</v>
      </c>
      <c r="P4848" s="137">
        <v>0</v>
      </c>
      <c r="Q4848" s="137" t="s">
        <v>191</v>
      </c>
      <c r="R4848" s="137" t="s">
        <v>342</v>
      </c>
    </row>
    <row r="4849" spans="1:18" s="137" customFormat="1">
      <c r="A4849" s="137" t="s">
        <v>186</v>
      </c>
      <c r="B4849" s="137" t="s">
        <v>120</v>
      </c>
      <c r="C4849" s="137" t="s">
        <v>186</v>
      </c>
      <c r="D4849" s="137" t="s">
        <v>248</v>
      </c>
      <c r="E4849" s="137">
        <v>32699</v>
      </c>
      <c r="F4849" s="137" t="s">
        <v>5</v>
      </c>
      <c r="G4849" s="137" t="s">
        <v>28</v>
      </c>
      <c r="H4849" s="137" t="s">
        <v>368</v>
      </c>
      <c r="I4849" s="137">
        <v>513724415</v>
      </c>
      <c r="J4849" s="137" t="s">
        <v>180</v>
      </c>
      <c r="K4849" s="21">
        <v>46168.66741898148</v>
      </c>
      <c r="L4849" s="21">
        <v>46174.750439814816</v>
      </c>
      <c r="M4849" s="137" t="s">
        <v>353</v>
      </c>
      <c r="N4849" s="137" t="s">
        <v>197</v>
      </c>
      <c r="O4849" s="137" t="s">
        <v>41</v>
      </c>
      <c r="P4849" s="137">
        <v>0</v>
      </c>
      <c r="Q4849" s="137" t="s">
        <v>191</v>
      </c>
      <c r="R4849" s="137" t="s">
        <v>342</v>
      </c>
    </row>
    <row r="4850" spans="1:18" s="137" customFormat="1">
      <c r="A4850" s="137" t="s">
        <v>186</v>
      </c>
      <c r="B4850" s="137" t="s">
        <v>120</v>
      </c>
      <c r="C4850" s="137" t="s">
        <v>186</v>
      </c>
      <c r="D4850" s="137" t="s">
        <v>248</v>
      </c>
      <c r="E4850" s="137">
        <v>32699</v>
      </c>
      <c r="F4850" s="137" t="s">
        <v>5</v>
      </c>
      <c r="G4850" s="137" t="s">
        <v>28</v>
      </c>
      <c r="H4850" s="137" t="s">
        <v>368</v>
      </c>
      <c r="I4850" s="137">
        <v>513724415</v>
      </c>
      <c r="J4850" s="137" t="s">
        <v>180</v>
      </c>
      <c r="K4850" s="21">
        <v>46168.66741898148</v>
      </c>
      <c r="L4850" s="21">
        <v>46174.750439814816</v>
      </c>
      <c r="M4850" s="137" t="s">
        <v>353</v>
      </c>
      <c r="N4850" s="137" t="s">
        <v>330</v>
      </c>
      <c r="O4850" s="137" t="s">
        <v>41</v>
      </c>
      <c r="P4850" s="137">
        <v>0</v>
      </c>
      <c r="Q4850" s="137" t="s">
        <v>191</v>
      </c>
      <c r="R4850" s="137" t="s">
        <v>342</v>
      </c>
    </row>
    <row r="4851" spans="1:18" s="137" customFormat="1">
      <c r="A4851" s="137" t="s">
        <v>186</v>
      </c>
      <c r="B4851" s="137" t="s">
        <v>120</v>
      </c>
      <c r="C4851" s="137" t="s">
        <v>186</v>
      </c>
      <c r="D4851" s="137" t="s">
        <v>248</v>
      </c>
      <c r="E4851" s="137">
        <v>32699</v>
      </c>
      <c r="F4851" s="137" t="s">
        <v>5</v>
      </c>
      <c r="G4851" s="137" t="s">
        <v>28</v>
      </c>
      <c r="H4851" s="137" t="s">
        <v>368</v>
      </c>
      <c r="I4851" s="137">
        <v>513724415</v>
      </c>
      <c r="J4851" s="137" t="s">
        <v>180</v>
      </c>
      <c r="K4851" s="21">
        <v>46168.66741898148</v>
      </c>
      <c r="L4851" s="21">
        <v>46174.750439814816</v>
      </c>
      <c r="M4851" s="137" t="s">
        <v>353</v>
      </c>
      <c r="N4851" s="137" t="s">
        <v>354</v>
      </c>
      <c r="O4851" s="137" t="s">
        <v>39</v>
      </c>
      <c r="P4851" s="137">
        <v>0</v>
      </c>
      <c r="Q4851" s="137" t="s">
        <v>191</v>
      </c>
      <c r="R4851" s="137" t="s">
        <v>342</v>
      </c>
    </row>
    <row r="4852" spans="1:18" s="137" customFormat="1">
      <c r="A4852" s="137" t="s">
        <v>186</v>
      </c>
      <c r="B4852" s="137" t="s">
        <v>120</v>
      </c>
      <c r="C4852" s="137" t="s">
        <v>186</v>
      </c>
      <c r="D4852" s="137" t="s">
        <v>248</v>
      </c>
      <c r="E4852" s="137">
        <v>32699</v>
      </c>
      <c r="F4852" s="137" t="s">
        <v>5</v>
      </c>
      <c r="G4852" s="137" t="s">
        <v>28</v>
      </c>
      <c r="H4852" s="137" t="s">
        <v>368</v>
      </c>
      <c r="I4852" s="137">
        <v>513724415</v>
      </c>
      <c r="J4852" s="137" t="s">
        <v>180</v>
      </c>
      <c r="K4852" s="21">
        <v>46168.66741898148</v>
      </c>
      <c r="L4852" s="21">
        <v>46174.750439814816</v>
      </c>
      <c r="M4852" s="137" t="s">
        <v>353</v>
      </c>
      <c r="N4852" s="137" t="s">
        <v>355</v>
      </c>
      <c r="O4852" s="137" t="s">
        <v>35</v>
      </c>
      <c r="P4852" s="137">
        <v>0</v>
      </c>
      <c r="Q4852" s="137" t="s">
        <v>191</v>
      </c>
      <c r="R4852" s="137" t="s">
        <v>342</v>
      </c>
    </row>
    <row r="4853" spans="1:18" s="137" customFormat="1">
      <c r="A4853" s="137" t="s">
        <v>186</v>
      </c>
      <c r="B4853" s="137" t="s">
        <v>120</v>
      </c>
      <c r="C4853" s="137" t="s">
        <v>186</v>
      </c>
      <c r="D4853" s="137" t="s">
        <v>248</v>
      </c>
      <c r="E4853" s="137">
        <v>32699</v>
      </c>
      <c r="F4853" s="137" t="s">
        <v>5</v>
      </c>
      <c r="G4853" s="137" t="s">
        <v>28</v>
      </c>
      <c r="H4853" s="137" t="s">
        <v>368</v>
      </c>
      <c r="I4853" s="137">
        <v>513724415</v>
      </c>
      <c r="J4853" s="137" t="s">
        <v>180</v>
      </c>
      <c r="K4853" s="21">
        <v>46168.66741898148</v>
      </c>
      <c r="L4853" s="21">
        <v>46174.750439814816</v>
      </c>
      <c r="M4853" s="137" t="s">
        <v>353</v>
      </c>
      <c r="N4853" s="137" t="s">
        <v>356</v>
      </c>
      <c r="O4853" s="137" t="s">
        <v>39</v>
      </c>
      <c r="P4853" s="137">
        <v>0</v>
      </c>
      <c r="Q4853" s="137" t="s">
        <v>191</v>
      </c>
      <c r="R4853" s="137" t="s">
        <v>342</v>
      </c>
    </row>
    <row r="4854" spans="1:18" s="137" customFormat="1">
      <c r="A4854" s="137" t="s">
        <v>186</v>
      </c>
      <c r="B4854" s="137" t="s">
        <v>120</v>
      </c>
      <c r="C4854" s="137" t="s">
        <v>186</v>
      </c>
      <c r="D4854" s="137" t="s">
        <v>248</v>
      </c>
      <c r="E4854" s="137">
        <v>32699</v>
      </c>
      <c r="F4854" s="137" t="s">
        <v>5</v>
      </c>
      <c r="G4854" s="137" t="s">
        <v>28</v>
      </c>
      <c r="H4854" s="137" t="s">
        <v>368</v>
      </c>
      <c r="I4854" s="137">
        <v>513724415</v>
      </c>
      <c r="J4854" s="137" t="s">
        <v>180</v>
      </c>
      <c r="K4854" s="21">
        <v>46168.66741898148</v>
      </c>
      <c r="L4854" s="21">
        <v>46174.750439814816</v>
      </c>
      <c r="M4854" s="137" t="s">
        <v>353</v>
      </c>
      <c r="N4854" s="137" t="s">
        <v>357</v>
      </c>
      <c r="O4854" s="137" t="s">
        <v>39</v>
      </c>
      <c r="P4854" s="137">
        <v>0</v>
      </c>
      <c r="Q4854" s="137" t="s">
        <v>191</v>
      </c>
      <c r="R4854" s="137" t="s">
        <v>342</v>
      </c>
    </row>
    <row r="4855" spans="1:18" s="137" customFormat="1">
      <c r="A4855" s="137" t="s">
        <v>186</v>
      </c>
      <c r="B4855" s="137" t="s">
        <v>120</v>
      </c>
      <c r="C4855" s="137" t="s">
        <v>186</v>
      </c>
      <c r="D4855" s="137" t="s">
        <v>248</v>
      </c>
      <c r="E4855" s="137">
        <v>32699</v>
      </c>
      <c r="F4855" s="137" t="s">
        <v>5</v>
      </c>
      <c r="G4855" s="137" t="s">
        <v>28</v>
      </c>
      <c r="H4855" s="137" t="s">
        <v>368</v>
      </c>
      <c r="I4855" s="137">
        <v>513724415</v>
      </c>
      <c r="J4855" s="137" t="s">
        <v>180</v>
      </c>
      <c r="K4855" s="21">
        <v>46168.66741898148</v>
      </c>
      <c r="L4855" s="21">
        <v>46174.750439814816</v>
      </c>
      <c r="M4855" s="137" t="s">
        <v>358</v>
      </c>
      <c r="N4855" s="137" t="s">
        <v>359</v>
      </c>
      <c r="O4855" s="137" t="s">
        <v>39</v>
      </c>
      <c r="P4855" s="137">
        <v>0</v>
      </c>
      <c r="Q4855" s="137" t="s">
        <v>191</v>
      </c>
      <c r="R4855" s="137" t="s">
        <v>342</v>
      </c>
    </row>
    <row r="4856" spans="1:18" s="137" customFormat="1">
      <c r="A4856" s="137" t="s">
        <v>186</v>
      </c>
      <c r="B4856" s="137" t="s">
        <v>120</v>
      </c>
      <c r="C4856" s="137" t="s">
        <v>186</v>
      </c>
      <c r="D4856" s="137" t="s">
        <v>248</v>
      </c>
      <c r="E4856" s="137">
        <v>32699</v>
      </c>
      <c r="F4856" s="137" t="s">
        <v>5</v>
      </c>
      <c r="G4856" s="137" t="s">
        <v>28</v>
      </c>
      <c r="H4856" s="137" t="s">
        <v>368</v>
      </c>
      <c r="I4856" s="137">
        <v>513724415</v>
      </c>
      <c r="J4856" s="137" t="s">
        <v>180</v>
      </c>
      <c r="K4856" s="21">
        <v>46168.66741898148</v>
      </c>
      <c r="L4856" s="21">
        <v>46174.750439814816</v>
      </c>
      <c r="M4856" s="137" t="s">
        <v>358</v>
      </c>
      <c r="N4856" s="137" t="s">
        <v>360</v>
      </c>
      <c r="O4856" s="137" t="s">
        <v>35</v>
      </c>
      <c r="P4856" s="137">
        <v>0</v>
      </c>
      <c r="Q4856" s="137" t="s">
        <v>191</v>
      </c>
      <c r="R4856" s="137" t="s">
        <v>342</v>
      </c>
    </row>
    <row r="4857" spans="1:18" s="137" customFormat="1">
      <c r="A4857" s="137" t="s">
        <v>186</v>
      </c>
      <c r="B4857" s="137" t="s">
        <v>120</v>
      </c>
      <c r="C4857" s="137" t="s">
        <v>186</v>
      </c>
      <c r="D4857" s="137" t="s">
        <v>248</v>
      </c>
      <c r="E4857" s="137">
        <v>32699</v>
      </c>
      <c r="F4857" s="137" t="s">
        <v>5</v>
      </c>
      <c r="G4857" s="137" t="s">
        <v>28</v>
      </c>
      <c r="H4857" s="137" t="s">
        <v>368</v>
      </c>
      <c r="I4857" s="137">
        <v>513724415</v>
      </c>
      <c r="J4857" s="137" t="s">
        <v>180</v>
      </c>
      <c r="K4857" s="21">
        <v>46168.66741898148</v>
      </c>
      <c r="L4857" s="21">
        <v>46174.750439814816</v>
      </c>
      <c r="M4857" s="137" t="s">
        <v>358</v>
      </c>
      <c r="N4857" s="137" t="s">
        <v>361</v>
      </c>
      <c r="O4857" s="137" t="s">
        <v>41</v>
      </c>
      <c r="P4857" s="137">
        <v>0</v>
      </c>
      <c r="Q4857" s="137" t="s">
        <v>191</v>
      </c>
      <c r="R4857" s="137" t="s">
        <v>342</v>
      </c>
    </row>
    <row r="4858" spans="1:18" s="137" customFormat="1">
      <c r="A4858" s="137" t="s">
        <v>186</v>
      </c>
      <c r="B4858" s="137" t="s">
        <v>120</v>
      </c>
      <c r="C4858" s="137" t="s">
        <v>186</v>
      </c>
      <c r="D4858" s="137" t="s">
        <v>248</v>
      </c>
      <c r="E4858" s="137">
        <v>32699</v>
      </c>
      <c r="F4858" s="137" t="s">
        <v>5</v>
      </c>
      <c r="G4858" s="137" t="s">
        <v>28</v>
      </c>
      <c r="H4858" s="137" t="s">
        <v>368</v>
      </c>
      <c r="I4858" s="137">
        <v>513724415</v>
      </c>
      <c r="J4858" s="137" t="s">
        <v>180</v>
      </c>
      <c r="K4858" s="21">
        <v>46168.66741898148</v>
      </c>
      <c r="L4858" s="21">
        <v>46174.750439814816</v>
      </c>
      <c r="M4858" s="137" t="s">
        <v>362</v>
      </c>
      <c r="N4858" s="137" t="s">
        <v>363</v>
      </c>
      <c r="O4858" s="137" t="s">
        <v>37</v>
      </c>
      <c r="P4858" s="137">
        <v>0</v>
      </c>
      <c r="Q4858" s="137" t="s">
        <v>191</v>
      </c>
      <c r="R4858" s="137" t="s">
        <v>342</v>
      </c>
    </row>
    <row r="4859" spans="1:18" s="137" customFormat="1">
      <c r="A4859" s="137" t="s">
        <v>186</v>
      </c>
      <c r="B4859" s="137" t="s">
        <v>120</v>
      </c>
      <c r="C4859" s="137" t="s">
        <v>186</v>
      </c>
      <c r="D4859" s="137" t="s">
        <v>248</v>
      </c>
      <c r="E4859" s="137">
        <v>32699</v>
      </c>
      <c r="F4859" s="137" t="s">
        <v>5</v>
      </c>
      <c r="G4859" s="137" t="s">
        <v>28</v>
      </c>
      <c r="H4859" s="137" t="s">
        <v>368</v>
      </c>
      <c r="I4859" s="137">
        <v>513724415</v>
      </c>
      <c r="J4859" s="137" t="s">
        <v>180</v>
      </c>
      <c r="K4859" s="21">
        <v>46168.66741898148</v>
      </c>
      <c r="L4859" s="21">
        <v>46174.750439814816</v>
      </c>
      <c r="M4859" s="137" t="s">
        <v>364</v>
      </c>
      <c r="N4859" s="137" t="s">
        <v>365</v>
      </c>
      <c r="O4859" s="137" t="s">
        <v>35</v>
      </c>
      <c r="P4859" s="137">
        <v>0</v>
      </c>
      <c r="Q4859" s="137" t="s">
        <v>191</v>
      </c>
      <c r="R4859" s="137" t="s">
        <v>342</v>
      </c>
    </row>
    <row r="4860" spans="1:18" s="137" customFormat="1">
      <c r="A4860" s="137" t="s">
        <v>186</v>
      </c>
      <c r="B4860" s="137" t="s">
        <v>120</v>
      </c>
      <c r="C4860" s="137" t="s">
        <v>186</v>
      </c>
      <c r="D4860" s="137" t="s">
        <v>248</v>
      </c>
      <c r="E4860" s="137">
        <v>32699</v>
      </c>
      <c r="F4860" s="137" t="s">
        <v>5</v>
      </c>
      <c r="G4860" s="137" t="s">
        <v>28</v>
      </c>
      <c r="H4860" s="137" t="s">
        <v>368</v>
      </c>
      <c r="I4860" s="137">
        <v>513724415</v>
      </c>
      <c r="J4860" s="137" t="s">
        <v>180</v>
      </c>
      <c r="K4860" s="21">
        <v>46168.66741898148</v>
      </c>
      <c r="L4860" s="21">
        <v>46174.750439814816</v>
      </c>
      <c r="M4860" s="137" t="s">
        <v>364</v>
      </c>
      <c r="N4860" s="137" t="s">
        <v>366</v>
      </c>
      <c r="O4860" s="137" t="s">
        <v>35</v>
      </c>
      <c r="P4860" s="137">
        <v>0</v>
      </c>
      <c r="Q4860" s="137" t="s">
        <v>191</v>
      </c>
      <c r="R4860" s="137" t="s">
        <v>342</v>
      </c>
    </row>
    <row r="4861" spans="1:18" s="137" customFormat="1">
      <c r="A4861" s="137" t="s">
        <v>186</v>
      </c>
      <c r="B4861" s="137" t="s">
        <v>120</v>
      </c>
      <c r="C4861" s="137" t="s">
        <v>186</v>
      </c>
      <c r="D4861" s="137" t="s">
        <v>248</v>
      </c>
      <c r="E4861" s="137">
        <v>32699</v>
      </c>
      <c r="F4861" s="137" t="s">
        <v>5</v>
      </c>
      <c r="G4861" s="137" t="s">
        <v>28</v>
      </c>
      <c r="H4861" s="137" t="s">
        <v>368</v>
      </c>
      <c r="I4861" s="137">
        <v>513724415</v>
      </c>
      <c r="J4861" s="137" t="s">
        <v>180</v>
      </c>
      <c r="K4861" s="21">
        <v>46168.66741898148</v>
      </c>
      <c r="L4861" s="21">
        <v>46174.750439814816</v>
      </c>
      <c r="M4861" s="137" t="s">
        <v>364</v>
      </c>
      <c r="N4861" s="137" t="s">
        <v>367</v>
      </c>
      <c r="O4861" s="137" t="s">
        <v>41</v>
      </c>
      <c r="P4861" s="137">
        <v>0</v>
      </c>
      <c r="Q4861" s="137" t="s">
        <v>191</v>
      </c>
      <c r="R4861" s="137" t="s">
        <v>342</v>
      </c>
    </row>
    <row r="4862" spans="1:18" s="137" customFormat="1">
      <c r="A4862" s="137" t="s">
        <v>186</v>
      </c>
      <c r="B4862" s="137" t="s">
        <v>120</v>
      </c>
      <c r="C4862" s="137" t="s">
        <v>186</v>
      </c>
      <c r="D4862" s="137" t="s">
        <v>202</v>
      </c>
      <c r="E4862" s="137">
        <v>33277</v>
      </c>
      <c r="F4862" s="137" t="s">
        <v>5</v>
      </c>
      <c r="G4862" s="137" t="s">
        <v>28</v>
      </c>
      <c r="H4862" s="137" t="s">
        <v>368</v>
      </c>
      <c r="I4862" s="137">
        <v>513932863</v>
      </c>
      <c r="J4862" s="137" t="s">
        <v>180</v>
      </c>
      <c r="K4862" s="21">
        <v>46173.807997685188</v>
      </c>
      <c r="L4862" s="21">
        <v>46174.753692129627</v>
      </c>
      <c r="M4862" s="137" t="s">
        <v>287</v>
      </c>
      <c r="N4862" s="137" t="s">
        <v>287</v>
      </c>
      <c r="O4862" s="137" t="s">
        <v>35</v>
      </c>
      <c r="P4862" s="137">
        <v>0</v>
      </c>
      <c r="Q4862" s="137" t="s">
        <v>191</v>
      </c>
      <c r="R4862" s="137" t="s">
        <v>342</v>
      </c>
    </row>
    <row r="4863" spans="1:18" s="137" customFormat="1">
      <c r="A4863" s="137" t="s">
        <v>186</v>
      </c>
      <c r="B4863" s="137" t="s">
        <v>120</v>
      </c>
      <c r="C4863" s="137" t="s">
        <v>186</v>
      </c>
      <c r="D4863" s="137" t="s">
        <v>202</v>
      </c>
      <c r="E4863" s="137">
        <v>33277</v>
      </c>
      <c r="F4863" s="137" t="s">
        <v>5</v>
      </c>
      <c r="G4863" s="137" t="s">
        <v>28</v>
      </c>
      <c r="H4863" s="137" t="s">
        <v>368</v>
      </c>
      <c r="I4863" s="137">
        <v>513932863</v>
      </c>
      <c r="J4863" s="137" t="s">
        <v>180</v>
      </c>
      <c r="K4863" s="21">
        <v>46173.807997685188</v>
      </c>
      <c r="L4863" s="21">
        <v>46174.753692129627</v>
      </c>
      <c r="M4863" s="137" t="s">
        <v>343</v>
      </c>
      <c r="N4863" s="137" t="s">
        <v>288</v>
      </c>
      <c r="O4863" s="137" t="s">
        <v>39</v>
      </c>
      <c r="P4863" s="137">
        <v>0</v>
      </c>
      <c r="Q4863" s="137" t="s">
        <v>191</v>
      </c>
      <c r="R4863" s="137" t="s">
        <v>342</v>
      </c>
    </row>
    <row r="4864" spans="1:18" s="137" customFormat="1">
      <c r="A4864" s="137" t="s">
        <v>186</v>
      </c>
      <c r="B4864" s="137" t="s">
        <v>120</v>
      </c>
      <c r="C4864" s="137" t="s">
        <v>186</v>
      </c>
      <c r="D4864" s="137" t="s">
        <v>202</v>
      </c>
      <c r="E4864" s="137">
        <v>33277</v>
      </c>
      <c r="F4864" s="137" t="s">
        <v>5</v>
      </c>
      <c r="G4864" s="137" t="s">
        <v>28</v>
      </c>
      <c r="H4864" s="137" t="s">
        <v>368</v>
      </c>
      <c r="I4864" s="137">
        <v>513932863</v>
      </c>
      <c r="J4864" s="137" t="s">
        <v>180</v>
      </c>
      <c r="K4864" s="21">
        <v>46173.807997685188</v>
      </c>
      <c r="L4864" s="21">
        <v>46174.753692129627</v>
      </c>
      <c r="M4864" s="137" t="s">
        <v>343</v>
      </c>
      <c r="N4864" s="137" t="s">
        <v>193</v>
      </c>
      <c r="O4864" s="137" t="s">
        <v>35</v>
      </c>
      <c r="P4864" s="137">
        <v>0</v>
      </c>
      <c r="Q4864" s="137" t="s">
        <v>191</v>
      </c>
      <c r="R4864" s="137" t="s">
        <v>342</v>
      </c>
    </row>
    <row r="4865" spans="1:18" s="137" customFormat="1">
      <c r="A4865" s="137" t="s">
        <v>186</v>
      </c>
      <c r="B4865" s="137" t="s">
        <v>120</v>
      </c>
      <c r="C4865" s="137" t="s">
        <v>186</v>
      </c>
      <c r="D4865" s="137" t="s">
        <v>202</v>
      </c>
      <c r="E4865" s="137">
        <v>33277</v>
      </c>
      <c r="F4865" s="137" t="s">
        <v>5</v>
      </c>
      <c r="G4865" s="137" t="s">
        <v>28</v>
      </c>
      <c r="H4865" s="137" t="s">
        <v>368</v>
      </c>
      <c r="I4865" s="137">
        <v>513932863</v>
      </c>
      <c r="J4865" s="137" t="s">
        <v>180</v>
      </c>
      <c r="K4865" s="21">
        <v>46173.807997685188</v>
      </c>
      <c r="L4865" s="21">
        <v>46174.753692129627</v>
      </c>
      <c r="M4865" s="137" t="s">
        <v>344</v>
      </c>
      <c r="N4865" s="137" t="s">
        <v>345</v>
      </c>
      <c r="O4865" s="137" t="s">
        <v>39</v>
      </c>
      <c r="P4865" s="137">
        <v>0</v>
      </c>
      <c r="Q4865" s="137" t="s">
        <v>191</v>
      </c>
      <c r="R4865" s="137" t="s">
        <v>342</v>
      </c>
    </row>
    <row r="4866" spans="1:18" s="137" customFormat="1">
      <c r="A4866" s="137" t="s">
        <v>186</v>
      </c>
      <c r="B4866" s="137" t="s">
        <v>120</v>
      </c>
      <c r="C4866" s="137" t="s">
        <v>186</v>
      </c>
      <c r="D4866" s="137" t="s">
        <v>202</v>
      </c>
      <c r="E4866" s="137">
        <v>33277</v>
      </c>
      <c r="F4866" s="137" t="s">
        <v>5</v>
      </c>
      <c r="G4866" s="137" t="s">
        <v>28</v>
      </c>
      <c r="H4866" s="137" t="s">
        <v>368</v>
      </c>
      <c r="I4866" s="137">
        <v>513932863</v>
      </c>
      <c r="J4866" s="137" t="s">
        <v>180</v>
      </c>
      <c r="K4866" s="21">
        <v>46173.807997685188</v>
      </c>
      <c r="L4866" s="21">
        <v>46174.753692129627</v>
      </c>
      <c r="M4866" s="137" t="s">
        <v>344</v>
      </c>
      <c r="N4866" s="137" t="s">
        <v>346</v>
      </c>
      <c r="O4866" s="137" t="s">
        <v>39</v>
      </c>
      <c r="P4866" s="137">
        <v>0</v>
      </c>
      <c r="Q4866" s="137" t="s">
        <v>191</v>
      </c>
      <c r="R4866" s="137" t="s">
        <v>342</v>
      </c>
    </row>
    <row r="4867" spans="1:18" s="137" customFormat="1">
      <c r="A4867" s="137" t="s">
        <v>186</v>
      </c>
      <c r="B4867" s="137" t="s">
        <v>120</v>
      </c>
      <c r="C4867" s="137" t="s">
        <v>186</v>
      </c>
      <c r="D4867" s="137" t="s">
        <v>202</v>
      </c>
      <c r="E4867" s="137">
        <v>33277</v>
      </c>
      <c r="F4867" s="137" t="s">
        <v>5</v>
      </c>
      <c r="G4867" s="137" t="s">
        <v>28</v>
      </c>
      <c r="H4867" s="137" t="s">
        <v>368</v>
      </c>
      <c r="I4867" s="137">
        <v>513932863</v>
      </c>
      <c r="J4867" s="137" t="s">
        <v>180</v>
      </c>
      <c r="K4867" s="21">
        <v>46173.807997685188</v>
      </c>
      <c r="L4867" s="21">
        <v>46174.753692129627</v>
      </c>
      <c r="M4867" s="137" t="s">
        <v>347</v>
      </c>
      <c r="N4867" s="137" t="s">
        <v>348</v>
      </c>
      <c r="O4867" s="137" t="s">
        <v>41</v>
      </c>
      <c r="P4867" s="137">
        <v>0</v>
      </c>
      <c r="Q4867" s="137" t="s">
        <v>191</v>
      </c>
      <c r="R4867" s="137" t="s">
        <v>342</v>
      </c>
    </row>
    <row r="4868" spans="1:18" s="137" customFormat="1">
      <c r="A4868" s="137" t="s">
        <v>186</v>
      </c>
      <c r="B4868" s="137" t="s">
        <v>120</v>
      </c>
      <c r="C4868" s="137" t="s">
        <v>186</v>
      </c>
      <c r="D4868" s="137" t="s">
        <v>202</v>
      </c>
      <c r="E4868" s="137">
        <v>33277</v>
      </c>
      <c r="F4868" s="137" t="s">
        <v>5</v>
      </c>
      <c r="G4868" s="137" t="s">
        <v>28</v>
      </c>
      <c r="H4868" s="137" t="s">
        <v>368</v>
      </c>
      <c r="I4868" s="137">
        <v>513932863</v>
      </c>
      <c r="J4868" s="137" t="s">
        <v>180</v>
      </c>
      <c r="K4868" s="21">
        <v>46173.807997685188</v>
      </c>
      <c r="L4868" s="21">
        <v>46174.753692129627</v>
      </c>
      <c r="M4868" s="137" t="s">
        <v>347</v>
      </c>
      <c r="N4868" s="137" t="s">
        <v>349</v>
      </c>
      <c r="O4868" s="137" t="s">
        <v>39</v>
      </c>
      <c r="P4868" s="137">
        <v>0</v>
      </c>
      <c r="Q4868" s="137" t="s">
        <v>191</v>
      </c>
      <c r="R4868" s="137" t="s">
        <v>342</v>
      </c>
    </row>
    <row r="4869" spans="1:18" s="137" customFormat="1">
      <c r="A4869" s="137" t="s">
        <v>186</v>
      </c>
      <c r="B4869" s="137" t="s">
        <v>120</v>
      </c>
      <c r="C4869" s="137" t="s">
        <v>186</v>
      </c>
      <c r="D4869" s="137" t="s">
        <v>202</v>
      </c>
      <c r="E4869" s="137">
        <v>33277</v>
      </c>
      <c r="F4869" s="137" t="s">
        <v>5</v>
      </c>
      <c r="G4869" s="137" t="s">
        <v>28</v>
      </c>
      <c r="H4869" s="137" t="s">
        <v>368</v>
      </c>
      <c r="I4869" s="137">
        <v>513932863</v>
      </c>
      <c r="J4869" s="137" t="s">
        <v>180</v>
      </c>
      <c r="K4869" s="21">
        <v>46173.807997685188</v>
      </c>
      <c r="L4869" s="21">
        <v>46174.753692129627</v>
      </c>
      <c r="M4869" s="137" t="s">
        <v>347</v>
      </c>
      <c r="N4869" s="137" t="s">
        <v>329</v>
      </c>
      <c r="O4869" s="137" t="s">
        <v>35</v>
      </c>
      <c r="P4869" s="137">
        <v>0</v>
      </c>
      <c r="Q4869" s="137" t="s">
        <v>191</v>
      </c>
      <c r="R4869" s="137" t="s">
        <v>342</v>
      </c>
    </row>
    <row r="4870" spans="1:18" s="137" customFormat="1">
      <c r="A4870" s="137" t="s">
        <v>186</v>
      </c>
      <c r="B4870" s="137" t="s">
        <v>120</v>
      </c>
      <c r="C4870" s="137" t="s">
        <v>186</v>
      </c>
      <c r="D4870" s="137" t="s">
        <v>202</v>
      </c>
      <c r="E4870" s="137">
        <v>33277</v>
      </c>
      <c r="F4870" s="137" t="s">
        <v>5</v>
      </c>
      <c r="G4870" s="137" t="s">
        <v>28</v>
      </c>
      <c r="H4870" s="137" t="s">
        <v>368</v>
      </c>
      <c r="I4870" s="137">
        <v>513932863</v>
      </c>
      <c r="J4870" s="137" t="s">
        <v>180</v>
      </c>
      <c r="K4870" s="21">
        <v>46173.807997685188</v>
      </c>
      <c r="L4870" s="21">
        <v>46174.753692129627</v>
      </c>
      <c r="M4870" s="137" t="s">
        <v>347</v>
      </c>
      <c r="N4870" s="137" t="s">
        <v>194</v>
      </c>
      <c r="O4870" s="137" t="s">
        <v>41</v>
      </c>
      <c r="P4870" s="137">
        <v>0</v>
      </c>
      <c r="Q4870" s="137" t="s">
        <v>191</v>
      </c>
      <c r="R4870" s="137" t="s">
        <v>342</v>
      </c>
    </row>
    <row r="4871" spans="1:18" s="137" customFormat="1">
      <c r="A4871" s="137" t="s">
        <v>186</v>
      </c>
      <c r="B4871" s="137" t="s">
        <v>120</v>
      </c>
      <c r="C4871" s="137" t="s">
        <v>186</v>
      </c>
      <c r="D4871" s="137" t="s">
        <v>202</v>
      </c>
      <c r="E4871" s="137">
        <v>33277</v>
      </c>
      <c r="F4871" s="137" t="s">
        <v>5</v>
      </c>
      <c r="G4871" s="137" t="s">
        <v>28</v>
      </c>
      <c r="H4871" s="137" t="s">
        <v>368</v>
      </c>
      <c r="I4871" s="137">
        <v>513932863</v>
      </c>
      <c r="J4871" s="137" t="s">
        <v>180</v>
      </c>
      <c r="K4871" s="21">
        <v>46173.807997685188</v>
      </c>
      <c r="L4871" s="21">
        <v>46174.753692129627</v>
      </c>
      <c r="M4871" s="137" t="s">
        <v>347</v>
      </c>
      <c r="N4871" s="137" t="s">
        <v>350</v>
      </c>
      <c r="O4871" s="137" t="s">
        <v>39</v>
      </c>
      <c r="P4871" s="137">
        <v>0</v>
      </c>
      <c r="Q4871" s="137" t="s">
        <v>191</v>
      </c>
      <c r="R4871" s="137" t="s">
        <v>342</v>
      </c>
    </row>
    <row r="4872" spans="1:18" s="137" customFormat="1">
      <c r="A4872" s="137" t="s">
        <v>186</v>
      </c>
      <c r="B4872" s="137" t="s">
        <v>120</v>
      </c>
      <c r="C4872" s="137" t="s">
        <v>186</v>
      </c>
      <c r="D4872" s="137" t="s">
        <v>202</v>
      </c>
      <c r="E4872" s="137">
        <v>33277</v>
      </c>
      <c r="F4872" s="137" t="s">
        <v>5</v>
      </c>
      <c r="G4872" s="137" t="s">
        <v>28</v>
      </c>
      <c r="H4872" s="137" t="s">
        <v>368</v>
      </c>
      <c r="I4872" s="137">
        <v>513932863</v>
      </c>
      <c r="J4872" s="137" t="s">
        <v>180</v>
      </c>
      <c r="K4872" s="21">
        <v>46173.807997685188</v>
      </c>
      <c r="L4872" s="21">
        <v>46174.753692129627</v>
      </c>
      <c r="M4872" s="137" t="s">
        <v>347</v>
      </c>
      <c r="N4872" s="137" t="s">
        <v>195</v>
      </c>
      <c r="O4872" s="137" t="s">
        <v>41</v>
      </c>
      <c r="P4872" s="137">
        <v>0</v>
      </c>
      <c r="Q4872" s="137" t="s">
        <v>191</v>
      </c>
      <c r="R4872" s="137" t="s">
        <v>342</v>
      </c>
    </row>
    <row r="4873" spans="1:18" s="137" customFormat="1">
      <c r="A4873" s="137" t="s">
        <v>186</v>
      </c>
      <c r="B4873" s="137" t="s">
        <v>120</v>
      </c>
      <c r="C4873" s="137" t="s">
        <v>186</v>
      </c>
      <c r="D4873" s="137" t="s">
        <v>202</v>
      </c>
      <c r="E4873" s="137">
        <v>33277</v>
      </c>
      <c r="F4873" s="137" t="s">
        <v>5</v>
      </c>
      <c r="G4873" s="137" t="s">
        <v>28</v>
      </c>
      <c r="H4873" s="137" t="s">
        <v>368</v>
      </c>
      <c r="I4873" s="137">
        <v>513932863</v>
      </c>
      <c r="J4873" s="137" t="s">
        <v>180</v>
      </c>
      <c r="K4873" s="21">
        <v>46173.807997685188</v>
      </c>
      <c r="L4873" s="21">
        <v>46174.753692129627</v>
      </c>
      <c r="M4873" s="137" t="s">
        <v>347</v>
      </c>
      <c r="N4873" s="137" t="s">
        <v>351</v>
      </c>
      <c r="O4873" s="137" t="s">
        <v>35</v>
      </c>
      <c r="P4873" s="137">
        <v>0</v>
      </c>
      <c r="Q4873" s="137" t="s">
        <v>191</v>
      </c>
      <c r="R4873" s="137" t="s">
        <v>342</v>
      </c>
    </row>
    <row r="4874" spans="1:18" s="137" customFormat="1">
      <c r="A4874" s="137" t="s">
        <v>186</v>
      </c>
      <c r="B4874" s="137" t="s">
        <v>120</v>
      </c>
      <c r="C4874" s="137" t="s">
        <v>186</v>
      </c>
      <c r="D4874" s="137" t="s">
        <v>202</v>
      </c>
      <c r="E4874" s="137">
        <v>33277</v>
      </c>
      <c r="F4874" s="137" t="s">
        <v>5</v>
      </c>
      <c r="G4874" s="137" t="s">
        <v>28</v>
      </c>
      <c r="H4874" s="137" t="s">
        <v>368</v>
      </c>
      <c r="I4874" s="137">
        <v>513932863</v>
      </c>
      <c r="J4874" s="137" t="s">
        <v>180</v>
      </c>
      <c r="K4874" s="21">
        <v>46173.807997685188</v>
      </c>
      <c r="L4874" s="21">
        <v>46174.753692129627</v>
      </c>
      <c r="M4874" s="137" t="s">
        <v>347</v>
      </c>
      <c r="N4874" s="137" t="s">
        <v>196</v>
      </c>
      <c r="O4874" s="137" t="s">
        <v>41</v>
      </c>
      <c r="P4874" s="137">
        <v>0</v>
      </c>
      <c r="Q4874" s="137" t="s">
        <v>191</v>
      </c>
      <c r="R4874" s="137" t="s">
        <v>342</v>
      </c>
    </row>
    <row r="4875" spans="1:18" s="137" customFormat="1">
      <c r="A4875" s="137" t="s">
        <v>186</v>
      </c>
      <c r="B4875" s="137" t="s">
        <v>120</v>
      </c>
      <c r="C4875" s="137" t="s">
        <v>186</v>
      </c>
      <c r="D4875" s="137" t="s">
        <v>202</v>
      </c>
      <c r="E4875" s="137">
        <v>33277</v>
      </c>
      <c r="F4875" s="137" t="s">
        <v>5</v>
      </c>
      <c r="G4875" s="137" t="s">
        <v>28</v>
      </c>
      <c r="H4875" s="137" t="s">
        <v>368</v>
      </c>
      <c r="I4875" s="137">
        <v>513932863</v>
      </c>
      <c r="J4875" s="137" t="s">
        <v>180</v>
      </c>
      <c r="K4875" s="21">
        <v>46173.807997685188</v>
      </c>
      <c r="L4875" s="21">
        <v>46174.753692129627</v>
      </c>
      <c r="M4875" s="137" t="s">
        <v>352</v>
      </c>
      <c r="N4875" s="137" t="s">
        <v>352</v>
      </c>
      <c r="O4875" s="137" t="s">
        <v>35</v>
      </c>
      <c r="P4875" s="137">
        <v>0</v>
      </c>
      <c r="Q4875" s="137" t="s">
        <v>191</v>
      </c>
      <c r="R4875" s="137" t="s">
        <v>342</v>
      </c>
    </row>
    <row r="4876" spans="1:18" s="137" customFormat="1">
      <c r="A4876" s="137" t="s">
        <v>186</v>
      </c>
      <c r="B4876" s="137" t="s">
        <v>120</v>
      </c>
      <c r="C4876" s="137" t="s">
        <v>186</v>
      </c>
      <c r="D4876" s="137" t="s">
        <v>202</v>
      </c>
      <c r="E4876" s="137">
        <v>33277</v>
      </c>
      <c r="F4876" s="137" t="s">
        <v>5</v>
      </c>
      <c r="G4876" s="137" t="s">
        <v>28</v>
      </c>
      <c r="H4876" s="137" t="s">
        <v>368</v>
      </c>
      <c r="I4876" s="137">
        <v>513932863</v>
      </c>
      <c r="J4876" s="137" t="s">
        <v>180</v>
      </c>
      <c r="K4876" s="21">
        <v>46173.807997685188</v>
      </c>
      <c r="L4876" s="21">
        <v>46174.753692129627</v>
      </c>
      <c r="M4876" s="137" t="s">
        <v>353</v>
      </c>
      <c r="N4876" s="137" t="s">
        <v>197</v>
      </c>
      <c r="O4876" s="137" t="s">
        <v>41</v>
      </c>
      <c r="P4876" s="137">
        <v>0</v>
      </c>
      <c r="Q4876" s="137" t="s">
        <v>191</v>
      </c>
      <c r="R4876" s="137" t="s">
        <v>342</v>
      </c>
    </row>
    <row r="4877" spans="1:18" s="137" customFormat="1">
      <c r="A4877" s="137" t="s">
        <v>186</v>
      </c>
      <c r="B4877" s="137" t="s">
        <v>120</v>
      </c>
      <c r="C4877" s="137" t="s">
        <v>186</v>
      </c>
      <c r="D4877" s="137" t="s">
        <v>202</v>
      </c>
      <c r="E4877" s="137">
        <v>33277</v>
      </c>
      <c r="F4877" s="137" t="s">
        <v>5</v>
      </c>
      <c r="G4877" s="137" t="s">
        <v>28</v>
      </c>
      <c r="H4877" s="137" t="s">
        <v>368</v>
      </c>
      <c r="I4877" s="137">
        <v>513932863</v>
      </c>
      <c r="J4877" s="137" t="s">
        <v>180</v>
      </c>
      <c r="K4877" s="21">
        <v>46173.807997685188</v>
      </c>
      <c r="L4877" s="21">
        <v>46174.753692129627</v>
      </c>
      <c r="M4877" s="137" t="s">
        <v>353</v>
      </c>
      <c r="N4877" s="137" t="s">
        <v>330</v>
      </c>
      <c r="O4877" s="137" t="s">
        <v>41</v>
      </c>
      <c r="P4877" s="137">
        <v>0</v>
      </c>
      <c r="Q4877" s="137" t="s">
        <v>191</v>
      </c>
      <c r="R4877" s="137" t="s">
        <v>342</v>
      </c>
    </row>
    <row r="4878" spans="1:18" s="137" customFormat="1">
      <c r="A4878" s="137" t="s">
        <v>186</v>
      </c>
      <c r="B4878" s="137" t="s">
        <v>120</v>
      </c>
      <c r="C4878" s="137" t="s">
        <v>186</v>
      </c>
      <c r="D4878" s="137" t="s">
        <v>202</v>
      </c>
      <c r="E4878" s="137">
        <v>33277</v>
      </c>
      <c r="F4878" s="137" t="s">
        <v>5</v>
      </c>
      <c r="G4878" s="137" t="s">
        <v>28</v>
      </c>
      <c r="H4878" s="137" t="s">
        <v>368</v>
      </c>
      <c r="I4878" s="137">
        <v>513932863</v>
      </c>
      <c r="J4878" s="137" t="s">
        <v>180</v>
      </c>
      <c r="K4878" s="21">
        <v>46173.807997685188</v>
      </c>
      <c r="L4878" s="21">
        <v>46174.753692129627</v>
      </c>
      <c r="M4878" s="137" t="s">
        <v>353</v>
      </c>
      <c r="N4878" s="137" t="s">
        <v>354</v>
      </c>
      <c r="O4878" s="137" t="s">
        <v>39</v>
      </c>
      <c r="P4878" s="137">
        <v>0</v>
      </c>
      <c r="Q4878" s="137" t="s">
        <v>191</v>
      </c>
      <c r="R4878" s="137" t="s">
        <v>342</v>
      </c>
    </row>
    <row r="4879" spans="1:18" s="137" customFormat="1">
      <c r="A4879" s="137" t="s">
        <v>186</v>
      </c>
      <c r="B4879" s="137" t="s">
        <v>120</v>
      </c>
      <c r="C4879" s="137" t="s">
        <v>186</v>
      </c>
      <c r="D4879" s="137" t="s">
        <v>202</v>
      </c>
      <c r="E4879" s="137">
        <v>33277</v>
      </c>
      <c r="F4879" s="137" t="s">
        <v>5</v>
      </c>
      <c r="G4879" s="137" t="s">
        <v>28</v>
      </c>
      <c r="H4879" s="137" t="s">
        <v>368</v>
      </c>
      <c r="I4879" s="137">
        <v>513932863</v>
      </c>
      <c r="J4879" s="137" t="s">
        <v>180</v>
      </c>
      <c r="K4879" s="21">
        <v>46173.807997685188</v>
      </c>
      <c r="L4879" s="21">
        <v>46174.753692129627</v>
      </c>
      <c r="M4879" s="137" t="s">
        <v>353</v>
      </c>
      <c r="N4879" s="137" t="s">
        <v>355</v>
      </c>
      <c r="O4879" s="137" t="s">
        <v>35</v>
      </c>
      <c r="P4879" s="137">
        <v>0</v>
      </c>
      <c r="Q4879" s="137" t="s">
        <v>191</v>
      </c>
      <c r="R4879" s="137" t="s">
        <v>342</v>
      </c>
    </row>
    <row r="4880" spans="1:18" s="137" customFormat="1">
      <c r="A4880" s="137" t="s">
        <v>186</v>
      </c>
      <c r="B4880" s="137" t="s">
        <v>120</v>
      </c>
      <c r="C4880" s="137" t="s">
        <v>186</v>
      </c>
      <c r="D4880" s="137" t="s">
        <v>202</v>
      </c>
      <c r="E4880" s="137">
        <v>33277</v>
      </c>
      <c r="F4880" s="137" t="s">
        <v>5</v>
      </c>
      <c r="G4880" s="137" t="s">
        <v>28</v>
      </c>
      <c r="H4880" s="137" t="s">
        <v>368</v>
      </c>
      <c r="I4880" s="137">
        <v>513932863</v>
      </c>
      <c r="J4880" s="137" t="s">
        <v>180</v>
      </c>
      <c r="K4880" s="21">
        <v>46173.807997685188</v>
      </c>
      <c r="L4880" s="21">
        <v>46174.753692129627</v>
      </c>
      <c r="M4880" s="137" t="s">
        <v>353</v>
      </c>
      <c r="N4880" s="137" t="s">
        <v>356</v>
      </c>
      <c r="O4880" s="137" t="s">
        <v>39</v>
      </c>
      <c r="P4880" s="137">
        <v>0</v>
      </c>
      <c r="Q4880" s="137" t="s">
        <v>191</v>
      </c>
      <c r="R4880" s="137" t="s">
        <v>342</v>
      </c>
    </row>
    <row r="4881" spans="1:18" s="137" customFormat="1">
      <c r="A4881" s="137" t="s">
        <v>186</v>
      </c>
      <c r="B4881" s="137" t="s">
        <v>120</v>
      </c>
      <c r="C4881" s="137" t="s">
        <v>186</v>
      </c>
      <c r="D4881" s="137" t="s">
        <v>202</v>
      </c>
      <c r="E4881" s="137">
        <v>33277</v>
      </c>
      <c r="F4881" s="137" t="s">
        <v>5</v>
      </c>
      <c r="G4881" s="137" t="s">
        <v>28</v>
      </c>
      <c r="H4881" s="137" t="s">
        <v>368</v>
      </c>
      <c r="I4881" s="137">
        <v>513932863</v>
      </c>
      <c r="J4881" s="137" t="s">
        <v>180</v>
      </c>
      <c r="K4881" s="21">
        <v>46173.807997685188</v>
      </c>
      <c r="L4881" s="21">
        <v>46174.753692129627</v>
      </c>
      <c r="M4881" s="137" t="s">
        <v>353</v>
      </c>
      <c r="N4881" s="137" t="s">
        <v>357</v>
      </c>
      <c r="O4881" s="137" t="s">
        <v>39</v>
      </c>
      <c r="P4881" s="137">
        <v>0</v>
      </c>
      <c r="Q4881" s="137" t="s">
        <v>191</v>
      </c>
      <c r="R4881" s="137" t="s">
        <v>342</v>
      </c>
    </row>
    <row r="4882" spans="1:18" s="137" customFormat="1">
      <c r="A4882" s="137" t="s">
        <v>186</v>
      </c>
      <c r="B4882" s="137" t="s">
        <v>120</v>
      </c>
      <c r="C4882" s="137" t="s">
        <v>186</v>
      </c>
      <c r="D4882" s="137" t="s">
        <v>202</v>
      </c>
      <c r="E4882" s="137">
        <v>33277</v>
      </c>
      <c r="F4882" s="137" t="s">
        <v>5</v>
      </c>
      <c r="G4882" s="137" t="s">
        <v>28</v>
      </c>
      <c r="H4882" s="137" t="s">
        <v>368</v>
      </c>
      <c r="I4882" s="137">
        <v>513932863</v>
      </c>
      <c r="J4882" s="137" t="s">
        <v>180</v>
      </c>
      <c r="K4882" s="21">
        <v>46173.807997685188</v>
      </c>
      <c r="L4882" s="21">
        <v>46174.753692129627</v>
      </c>
      <c r="M4882" s="137" t="s">
        <v>358</v>
      </c>
      <c r="N4882" s="137" t="s">
        <v>359</v>
      </c>
      <c r="O4882" s="137" t="s">
        <v>39</v>
      </c>
      <c r="P4882" s="137">
        <v>0</v>
      </c>
      <c r="Q4882" s="137" t="s">
        <v>191</v>
      </c>
      <c r="R4882" s="137" t="s">
        <v>342</v>
      </c>
    </row>
    <row r="4883" spans="1:18" s="137" customFormat="1">
      <c r="A4883" s="137" t="s">
        <v>186</v>
      </c>
      <c r="B4883" s="137" t="s">
        <v>120</v>
      </c>
      <c r="C4883" s="137" t="s">
        <v>186</v>
      </c>
      <c r="D4883" s="137" t="s">
        <v>202</v>
      </c>
      <c r="E4883" s="137">
        <v>33277</v>
      </c>
      <c r="F4883" s="137" t="s">
        <v>5</v>
      </c>
      <c r="G4883" s="137" t="s">
        <v>28</v>
      </c>
      <c r="H4883" s="137" t="s">
        <v>368</v>
      </c>
      <c r="I4883" s="137">
        <v>513932863</v>
      </c>
      <c r="J4883" s="137" t="s">
        <v>180</v>
      </c>
      <c r="K4883" s="21">
        <v>46173.807997685188</v>
      </c>
      <c r="L4883" s="21">
        <v>46174.753692129627</v>
      </c>
      <c r="M4883" s="137" t="s">
        <v>358</v>
      </c>
      <c r="N4883" s="137" t="s">
        <v>360</v>
      </c>
      <c r="O4883" s="137" t="s">
        <v>35</v>
      </c>
      <c r="P4883" s="137">
        <v>0</v>
      </c>
      <c r="Q4883" s="137" t="s">
        <v>191</v>
      </c>
      <c r="R4883" s="137" t="s">
        <v>342</v>
      </c>
    </row>
    <row r="4884" spans="1:18" s="137" customFormat="1">
      <c r="A4884" s="137" t="s">
        <v>186</v>
      </c>
      <c r="B4884" s="137" t="s">
        <v>120</v>
      </c>
      <c r="C4884" s="137" t="s">
        <v>186</v>
      </c>
      <c r="D4884" s="137" t="s">
        <v>202</v>
      </c>
      <c r="E4884" s="137">
        <v>33277</v>
      </c>
      <c r="F4884" s="137" t="s">
        <v>5</v>
      </c>
      <c r="G4884" s="137" t="s">
        <v>28</v>
      </c>
      <c r="H4884" s="137" t="s">
        <v>368</v>
      </c>
      <c r="I4884" s="137">
        <v>513932863</v>
      </c>
      <c r="J4884" s="137" t="s">
        <v>180</v>
      </c>
      <c r="K4884" s="21">
        <v>46173.807997685188</v>
      </c>
      <c r="L4884" s="21">
        <v>46174.753692129627</v>
      </c>
      <c r="M4884" s="137" t="s">
        <v>358</v>
      </c>
      <c r="N4884" s="137" t="s">
        <v>361</v>
      </c>
      <c r="O4884" s="137" t="s">
        <v>41</v>
      </c>
      <c r="P4884" s="137">
        <v>0</v>
      </c>
      <c r="Q4884" s="137" t="s">
        <v>191</v>
      </c>
      <c r="R4884" s="137" t="s">
        <v>342</v>
      </c>
    </row>
    <row r="4885" spans="1:18" s="137" customFormat="1">
      <c r="A4885" s="137" t="s">
        <v>186</v>
      </c>
      <c r="B4885" s="137" t="s">
        <v>120</v>
      </c>
      <c r="C4885" s="137" t="s">
        <v>186</v>
      </c>
      <c r="D4885" s="137" t="s">
        <v>202</v>
      </c>
      <c r="E4885" s="137">
        <v>33277</v>
      </c>
      <c r="F4885" s="137" t="s">
        <v>5</v>
      </c>
      <c r="G4885" s="137" t="s">
        <v>28</v>
      </c>
      <c r="H4885" s="137" t="s">
        <v>368</v>
      </c>
      <c r="I4885" s="137">
        <v>513932863</v>
      </c>
      <c r="J4885" s="137" t="s">
        <v>180</v>
      </c>
      <c r="K4885" s="21">
        <v>46173.807997685188</v>
      </c>
      <c r="L4885" s="21">
        <v>46174.753692129627</v>
      </c>
      <c r="M4885" s="137" t="s">
        <v>362</v>
      </c>
      <c r="N4885" s="137" t="s">
        <v>363</v>
      </c>
      <c r="O4885" s="137" t="s">
        <v>37</v>
      </c>
      <c r="P4885" s="137">
        <v>0</v>
      </c>
      <c r="Q4885" s="137" t="s">
        <v>191</v>
      </c>
      <c r="R4885" s="137" t="s">
        <v>342</v>
      </c>
    </row>
    <row r="4886" spans="1:18" s="137" customFormat="1">
      <c r="A4886" s="137" t="s">
        <v>186</v>
      </c>
      <c r="B4886" s="137" t="s">
        <v>120</v>
      </c>
      <c r="C4886" s="137" t="s">
        <v>186</v>
      </c>
      <c r="D4886" s="137" t="s">
        <v>202</v>
      </c>
      <c r="E4886" s="137">
        <v>33277</v>
      </c>
      <c r="F4886" s="137" t="s">
        <v>5</v>
      </c>
      <c r="G4886" s="137" t="s">
        <v>28</v>
      </c>
      <c r="H4886" s="137" t="s">
        <v>368</v>
      </c>
      <c r="I4886" s="137">
        <v>513932863</v>
      </c>
      <c r="J4886" s="137" t="s">
        <v>180</v>
      </c>
      <c r="K4886" s="21">
        <v>46173.807997685188</v>
      </c>
      <c r="L4886" s="21">
        <v>46174.753692129627</v>
      </c>
      <c r="M4886" s="137" t="s">
        <v>364</v>
      </c>
      <c r="N4886" s="137" t="s">
        <v>365</v>
      </c>
      <c r="O4886" s="137" t="s">
        <v>35</v>
      </c>
      <c r="P4886" s="137">
        <v>0</v>
      </c>
      <c r="Q4886" s="137" t="s">
        <v>191</v>
      </c>
      <c r="R4886" s="137" t="s">
        <v>342</v>
      </c>
    </row>
    <row r="4887" spans="1:18" s="137" customFormat="1">
      <c r="A4887" s="137" t="s">
        <v>186</v>
      </c>
      <c r="B4887" s="137" t="s">
        <v>120</v>
      </c>
      <c r="C4887" s="137" t="s">
        <v>186</v>
      </c>
      <c r="D4887" s="137" t="s">
        <v>202</v>
      </c>
      <c r="E4887" s="137">
        <v>33277</v>
      </c>
      <c r="F4887" s="137" t="s">
        <v>5</v>
      </c>
      <c r="G4887" s="137" t="s">
        <v>28</v>
      </c>
      <c r="H4887" s="137" t="s">
        <v>368</v>
      </c>
      <c r="I4887" s="137">
        <v>513932863</v>
      </c>
      <c r="J4887" s="137" t="s">
        <v>180</v>
      </c>
      <c r="K4887" s="21">
        <v>46173.807997685188</v>
      </c>
      <c r="L4887" s="21">
        <v>46174.753692129627</v>
      </c>
      <c r="M4887" s="137" t="s">
        <v>364</v>
      </c>
      <c r="N4887" s="137" t="s">
        <v>366</v>
      </c>
      <c r="O4887" s="137" t="s">
        <v>35</v>
      </c>
      <c r="P4887" s="137">
        <v>0</v>
      </c>
      <c r="Q4887" s="137" t="s">
        <v>191</v>
      </c>
      <c r="R4887" s="137" t="s">
        <v>342</v>
      </c>
    </row>
    <row r="4888" spans="1:18" s="137" customFormat="1">
      <c r="A4888" s="137" t="s">
        <v>186</v>
      </c>
      <c r="B4888" s="137" t="s">
        <v>120</v>
      </c>
      <c r="C4888" s="137" t="s">
        <v>186</v>
      </c>
      <c r="D4888" s="137" t="s">
        <v>202</v>
      </c>
      <c r="E4888" s="137">
        <v>33277</v>
      </c>
      <c r="F4888" s="137" t="s">
        <v>5</v>
      </c>
      <c r="G4888" s="137" t="s">
        <v>28</v>
      </c>
      <c r="H4888" s="137" t="s">
        <v>368</v>
      </c>
      <c r="I4888" s="137">
        <v>513932863</v>
      </c>
      <c r="J4888" s="137" t="s">
        <v>180</v>
      </c>
      <c r="K4888" s="21">
        <v>46173.807997685188</v>
      </c>
      <c r="L4888" s="21">
        <v>46174.753692129627</v>
      </c>
      <c r="M4888" s="137" t="s">
        <v>364</v>
      </c>
      <c r="N4888" s="137" t="s">
        <v>367</v>
      </c>
      <c r="O4888" s="137" t="s">
        <v>41</v>
      </c>
      <c r="P4888" s="137">
        <v>0</v>
      </c>
      <c r="Q4888" s="137" t="s">
        <v>191</v>
      </c>
      <c r="R4888" s="137" t="s">
        <v>342</v>
      </c>
    </row>
    <row r="4889" spans="1:18" s="137" customFormat="1">
      <c r="A4889" s="137" t="s">
        <v>186</v>
      </c>
      <c r="B4889" s="137" t="s">
        <v>120</v>
      </c>
      <c r="C4889" s="137" t="s">
        <v>186</v>
      </c>
      <c r="D4889" s="137" t="s">
        <v>202</v>
      </c>
      <c r="E4889" s="137">
        <v>33277</v>
      </c>
      <c r="F4889" s="137" t="s">
        <v>5</v>
      </c>
      <c r="G4889" s="137" t="s">
        <v>28</v>
      </c>
      <c r="H4889" s="137" t="s">
        <v>368</v>
      </c>
      <c r="I4889" s="137">
        <v>513769844</v>
      </c>
      <c r="J4889" s="137" t="s">
        <v>180</v>
      </c>
      <c r="K4889" s="21">
        <v>46169.859895833331</v>
      </c>
      <c r="L4889" s="21">
        <v>46174.757662037038</v>
      </c>
      <c r="M4889" s="137" t="s">
        <v>287</v>
      </c>
      <c r="N4889" s="137" t="s">
        <v>287</v>
      </c>
      <c r="O4889" s="137" t="s">
        <v>35</v>
      </c>
      <c r="P4889" s="137">
        <v>0</v>
      </c>
      <c r="Q4889" s="137" t="s">
        <v>191</v>
      </c>
      <c r="R4889" s="137" t="s">
        <v>342</v>
      </c>
    </row>
    <row r="4890" spans="1:18" s="137" customFormat="1">
      <c r="A4890" s="137" t="s">
        <v>186</v>
      </c>
      <c r="B4890" s="137" t="s">
        <v>120</v>
      </c>
      <c r="C4890" s="137" t="s">
        <v>186</v>
      </c>
      <c r="D4890" s="137" t="s">
        <v>202</v>
      </c>
      <c r="E4890" s="137">
        <v>33277</v>
      </c>
      <c r="F4890" s="137" t="s">
        <v>5</v>
      </c>
      <c r="G4890" s="137" t="s">
        <v>28</v>
      </c>
      <c r="H4890" s="137" t="s">
        <v>368</v>
      </c>
      <c r="I4890" s="137">
        <v>513769844</v>
      </c>
      <c r="J4890" s="137" t="s">
        <v>180</v>
      </c>
      <c r="K4890" s="21">
        <v>46169.859895833331</v>
      </c>
      <c r="L4890" s="21">
        <v>46174.757662037038</v>
      </c>
      <c r="M4890" s="137" t="s">
        <v>343</v>
      </c>
      <c r="N4890" s="137" t="s">
        <v>288</v>
      </c>
      <c r="O4890" s="137" t="s">
        <v>39</v>
      </c>
      <c r="P4890" s="137">
        <v>0</v>
      </c>
      <c r="Q4890" s="137" t="s">
        <v>191</v>
      </c>
      <c r="R4890" s="137" t="s">
        <v>342</v>
      </c>
    </row>
    <row r="4891" spans="1:18" s="137" customFormat="1">
      <c r="A4891" s="137" t="s">
        <v>186</v>
      </c>
      <c r="B4891" s="137" t="s">
        <v>120</v>
      </c>
      <c r="C4891" s="137" t="s">
        <v>186</v>
      </c>
      <c r="D4891" s="137" t="s">
        <v>202</v>
      </c>
      <c r="E4891" s="137">
        <v>33277</v>
      </c>
      <c r="F4891" s="137" t="s">
        <v>5</v>
      </c>
      <c r="G4891" s="137" t="s">
        <v>28</v>
      </c>
      <c r="H4891" s="137" t="s">
        <v>368</v>
      </c>
      <c r="I4891" s="137">
        <v>513769844</v>
      </c>
      <c r="J4891" s="137" t="s">
        <v>180</v>
      </c>
      <c r="K4891" s="21">
        <v>46169.859895833331</v>
      </c>
      <c r="L4891" s="21">
        <v>46174.757662037038</v>
      </c>
      <c r="M4891" s="137" t="s">
        <v>343</v>
      </c>
      <c r="N4891" s="137" t="s">
        <v>193</v>
      </c>
      <c r="O4891" s="137" t="s">
        <v>35</v>
      </c>
      <c r="P4891" s="137">
        <v>0</v>
      </c>
      <c r="Q4891" s="137" t="s">
        <v>191</v>
      </c>
      <c r="R4891" s="137" t="s">
        <v>342</v>
      </c>
    </row>
    <row r="4892" spans="1:18" s="137" customFormat="1">
      <c r="A4892" s="137" t="s">
        <v>186</v>
      </c>
      <c r="B4892" s="137" t="s">
        <v>120</v>
      </c>
      <c r="C4892" s="137" t="s">
        <v>186</v>
      </c>
      <c r="D4892" s="137" t="s">
        <v>202</v>
      </c>
      <c r="E4892" s="137">
        <v>33277</v>
      </c>
      <c r="F4892" s="137" t="s">
        <v>5</v>
      </c>
      <c r="G4892" s="137" t="s">
        <v>28</v>
      </c>
      <c r="H4892" s="137" t="s">
        <v>368</v>
      </c>
      <c r="I4892" s="137">
        <v>513769844</v>
      </c>
      <c r="J4892" s="137" t="s">
        <v>180</v>
      </c>
      <c r="K4892" s="21">
        <v>46169.859895833331</v>
      </c>
      <c r="L4892" s="21">
        <v>46174.757662037038</v>
      </c>
      <c r="M4892" s="137" t="s">
        <v>344</v>
      </c>
      <c r="N4892" s="137" t="s">
        <v>345</v>
      </c>
      <c r="O4892" s="137" t="s">
        <v>39</v>
      </c>
      <c r="P4892" s="137">
        <v>0</v>
      </c>
      <c r="Q4892" s="137" t="s">
        <v>191</v>
      </c>
      <c r="R4892" s="137" t="s">
        <v>342</v>
      </c>
    </row>
    <row r="4893" spans="1:18" s="137" customFormat="1">
      <c r="A4893" s="137" t="s">
        <v>186</v>
      </c>
      <c r="B4893" s="137" t="s">
        <v>120</v>
      </c>
      <c r="C4893" s="137" t="s">
        <v>186</v>
      </c>
      <c r="D4893" s="137" t="s">
        <v>202</v>
      </c>
      <c r="E4893" s="137">
        <v>33277</v>
      </c>
      <c r="F4893" s="137" t="s">
        <v>5</v>
      </c>
      <c r="G4893" s="137" t="s">
        <v>28</v>
      </c>
      <c r="H4893" s="137" t="s">
        <v>368</v>
      </c>
      <c r="I4893" s="137">
        <v>513769844</v>
      </c>
      <c r="J4893" s="137" t="s">
        <v>180</v>
      </c>
      <c r="K4893" s="21">
        <v>46169.859895833331</v>
      </c>
      <c r="L4893" s="21">
        <v>46174.757662037038</v>
      </c>
      <c r="M4893" s="137" t="s">
        <v>344</v>
      </c>
      <c r="N4893" s="137" t="s">
        <v>346</v>
      </c>
      <c r="O4893" s="137" t="s">
        <v>39</v>
      </c>
      <c r="P4893" s="137">
        <v>0</v>
      </c>
      <c r="Q4893" s="137" t="s">
        <v>191</v>
      </c>
      <c r="R4893" s="137" t="s">
        <v>342</v>
      </c>
    </row>
    <row r="4894" spans="1:18" s="137" customFormat="1">
      <c r="A4894" s="137" t="s">
        <v>186</v>
      </c>
      <c r="B4894" s="137" t="s">
        <v>120</v>
      </c>
      <c r="C4894" s="137" t="s">
        <v>186</v>
      </c>
      <c r="D4894" s="137" t="s">
        <v>202</v>
      </c>
      <c r="E4894" s="137">
        <v>33277</v>
      </c>
      <c r="F4894" s="137" t="s">
        <v>5</v>
      </c>
      <c r="G4894" s="137" t="s">
        <v>28</v>
      </c>
      <c r="H4894" s="137" t="s">
        <v>368</v>
      </c>
      <c r="I4894" s="137">
        <v>513769844</v>
      </c>
      <c r="J4894" s="137" t="s">
        <v>180</v>
      </c>
      <c r="K4894" s="21">
        <v>46169.859895833331</v>
      </c>
      <c r="L4894" s="21">
        <v>46174.757662037038</v>
      </c>
      <c r="M4894" s="137" t="s">
        <v>347</v>
      </c>
      <c r="N4894" s="137" t="s">
        <v>348</v>
      </c>
      <c r="O4894" s="137" t="s">
        <v>41</v>
      </c>
      <c r="P4894" s="137">
        <v>0</v>
      </c>
      <c r="Q4894" s="137" t="s">
        <v>191</v>
      </c>
      <c r="R4894" s="137" t="s">
        <v>342</v>
      </c>
    </row>
    <row r="4895" spans="1:18" s="137" customFormat="1">
      <c r="A4895" s="137" t="s">
        <v>186</v>
      </c>
      <c r="B4895" s="137" t="s">
        <v>120</v>
      </c>
      <c r="C4895" s="137" t="s">
        <v>186</v>
      </c>
      <c r="D4895" s="137" t="s">
        <v>202</v>
      </c>
      <c r="E4895" s="137">
        <v>33277</v>
      </c>
      <c r="F4895" s="137" t="s">
        <v>5</v>
      </c>
      <c r="G4895" s="137" t="s">
        <v>28</v>
      </c>
      <c r="H4895" s="137" t="s">
        <v>368</v>
      </c>
      <c r="I4895" s="137">
        <v>513769844</v>
      </c>
      <c r="J4895" s="137" t="s">
        <v>180</v>
      </c>
      <c r="K4895" s="21">
        <v>46169.859895833331</v>
      </c>
      <c r="L4895" s="21">
        <v>46174.757662037038</v>
      </c>
      <c r="M4895" s="137" t="s">
        <v>347</v>
      </c>
      <c r="N4895" s="137" t="s">
        <v>349</v>
      </c>
      <c r="O4895" s="137" t="s">
        <v>39</v>
      </c>
      <c r="P4895" s="137">
        <v>0</v>
      </c>
      <c r="Q4895" s="137" t="s">
        <v>191</v>
      </c>
      <c r="R4895" s="137" t="s">
        <v>342</v>
      </c>
    </row>
    <row r="4896" spans="1:18" s="137" customFormat="1">
      <c r="A4896" s="137" t="s">
        <v>186</v>
      </c>
      <c r="B4896" s="137" t="s">
        <v>120</v>
      </c>
      <c r="C4896" s="137" t="s">
        <v>186</v>
      </c>
      <c r="D4896" s="137" t="s">
        <v>202</v>
      </c>
      <c r="E4896" s="137">
        <v>33277</v>
      </c>
      <c r="F4896" s="137" t="s">
        <v>5</v>
      </c>
      <c r="G4896" s="137" t="s">
        <v>28</v>
      </c>
      <c r="H4896" s="137" t="s">
        <v>368</v>
      </c>
      <c r="I4896" s="137">
        <v>513769844</v>
      </c>
      <c r="J4896" s="137" t="s">
        <v>180</v>
      </c>
      <c r="K4896" s="21">
        <v>46169.859895833331</v>
      </c>
      <c r="L4896" s="21">
        <v>46174.757662037038</v>
      </c>
      <c r="M4896" s="137" t="s">
        <v>347</v>
      </c>
      <c r="N4896" s="137" t="s">
        <v>329</v>
      </c>
      <c r="O4896" s="137" t="s">
        <v>35</v>
      </c>
      <c r="P4896" s="137">
        <v>0</v>
      </c>
      <c r="Q4896" s="137" t="s">
        <v>191</v>
      </c>
      <c r="R4896" s="137" t="s">
        <v>342</v>
      </c>
    </row>
    <row r="4897" spans="1:18" s="137" customFormat="1">
      <c r="A4897" s="137" t="s">
        <v>186</v>
      </c>
      <c r="B4897" s="137" t="s">
        <v>120</v>
      </c>
      <c r="C4897" s="137" t="s">
        <v>186</v>
      </c>
      <c r="D4897" s="137" t="s">
        <v>202</v>
      </c>
      <c r="E4897" s="137">
        <v>33277</v>
      </c>
      <c r="F4897" s="137" t="s">
        <v>5</v>
      </c>
      <c r="G4897" s="137" t="s">
        <v>28</v>
      </c>
      <c r="H4897" s="137" t="s">
        <v>368</v>
      </c>
      <c r="I4897" s="137">
        <v>513769844</v>
      </c>
      <c r="J4897" s="137" t="s">
        <v>180</v>
      </c>
      <c r="K4897" s="21">
        <v>46169.859895833331</v>
      </c>
      <c r="L4897" s="21">
        <v>46174.757662037038</v>
      </c>
      <c r="M4897" s="137" t="s">
        <v>347</v>
      </c>
      <c r="N4897" s="137" t="s">
        <v>194</v>
      </c>
      <c r="O4897" s="137" t="s">
        <v>41</v>
      </c>
      <c r="P4897" s="137">
        <v>0</v>
      </c>
      <c r="Q4897" s="137" t="s">
        <v>191</v>
      </c>
      <c r="R4897" s="137" t="s">
        <v>342</v>
      </c>
    </row>
    <row r="4898" spans="1:18" s="137" customFormat="1">
      <c r="A4898" s="137" t="s">
        <v>186</v>
      </c>
      <c r="B4898" s="137" t="s">
        <v>120</v>
      </c>
      <c r="C4898" s="137" t="s">
        <v>186</v>
      </c>
      <c r="D4898" s="137" t="s">
        <v>202</v>
      </c>
      <c r="E4898" s="137">
        <v>33277</v>
      </c>
      <c r="F4898" s="137" t="s">
        <v>5</v>
      </c>
      <c r="G4898" s="137" t="s">
        <v>28</v>
      </c>
      <c r="H4898" s="137" t="s">
        <v>368</v>
      </c>
      <c r="I4898" s="137">
        <v>513769844</v>
      </c>
      <c r="J4898" s="137" t="s">
        <v>180</v>
      </c>
      <c r="K4898" s="21">
        <v>46169.859895833331</v>
      </c>
      <c r="L4898" s="21">
        <v>46174.757662037038</v>
      </c>
      <c r="M4898" s="137" t="s">
        <v>347</v>
      </c>
      <c r="N4898" s="137" t="s">
        <v>350</v>
      </c>
      <c r="O4898" s="137" t="s">
        <v>39</v>
      </c>
      <c r="P4898" s="137">
        <v>0</v>
      </c>
      <c r="Q4898" s="137" t="s">
        <v>191</v>
      </c>
      <c r="R4898" s="137" t="s">
        <v>342</v>
      </c>
    </row>
    <row r="4899" spans="1:18" s="137" customFormat="1">
      <c r="A4899" s="137" t="s">
        <v>186</v>
      </c>
      <c r="B4899" s="137" t="s">
        <v>120</v>
      </c>
      <c r="C4899" s="137" t="s">
        <v>186</v>
      </c>
      <c r="D4899" s="137" t="s">
        <v>202</v>
      </c>
      <c r="E4899" s="137">
        <v>33277</v>
      </c>
      <c r="F4899" s="137" t="s">
        <v>5</v>
      </c>
      <c r="G4899" s="137" t="s">
        <v>28</v>
      </c>
      <c r="H4899" s="137" t="s">
        <v>368</v>
      </c>
      <c r="I4899" s="137">
        <v>513769844</v>
      </c>
      <c r="J4899" s="137" t="s">
        <v>180</v>
      </c>
      <c r="K4899" s="21">
        <v>46169.859895833331</v>
      </c>
      <c r="L4899" s="21">
        <v>46174.757662037038</v>
      </c>
      <c r="M4899" s="137" t="s">
        <v>347</v>
      </c>
      <c r="N4899" s="137" t="s">
        <v>195</v>
      </c>
      <c r="O4899" s="137" t="s">
        <v>41</v>
      </c>
      <c r="P4899" s="137">
        <v>0</v>
      </c>
      <c r="Q4899" s="137" t="s">
        <v>191</v>
      </c>
      <c r="R4899" s="137" t="s">
        <v>342</v>
      </c>
    </row>
    <row r="4900" spans="1:18" s="137" customFormat="1">
      <c r="A4900" s="137" t="s">
        <v>186</v>
      </c>
      <c r="B4900" s="137" t="s">
        <v>120</v>
      </c>
      <c r="C4900" s="137" t="s">
        <v>186</v>
      </c>
      <c r="D4900" s="137" t="s">
        <v>202</v>
      </c>
      <c r="E4900" s="137">
        <v>33277</v>
      </c>
      <c r="F4900" s="137" t="s">
        <v>5</v>
      </c>
      <c r="G4900" s="137" t="s">
        <v>28</v>
      </c>
      <c r="H4900" s="137" t="s">
        <v>368</v>
      </c>
      <c r="I4900" s="137">
        <v>513769844</v>
      </c>
      <c r="J4900" s="137" t="s">
        <v>180</v>
      </c>
      <c r="K4900" s="21">
        <v>46169.859895833331</v>
      </c>
      <c r="L4900" s="21">
        <v>46174.757662037038</v>
      </c>
      <c r="M4900" s="137" t="s">
        <v>347</v>
      </c>
      <c r="N4900" s="137" t="s">
        <v>351</v>
      </c>
      <c r="O4900" s="137" t="s">
        <v>35</v>
      </c>
      <c r="P4900" s="137">
        <v>0</v>
      </c>
      <c r="Q4900" s="137" t="s">
        <v>191</v>
      </c>
      <c r="R4900" s="137" t="s">
        <v>342</v>
      </c>
    </row>
    <row r="4901" spans="1:18" s="137" customFormat="1">
      <c r="A4901" s="137" t="s">
        <v>186</v>
      </c>
      <c r="B4901" s="137" t="s">
        <v>120</v>
      </c>
      <c r="C4901" s="137" t="s">
        <v>186</v>
      </c>
      <c r="D4901" s="137" t="s">
        <v>202</v>
      </c>
      <c r="E4901" s="137">
        <v>33277</v>
      </c>
      <c r="F4901" s="137" t="s">
        <v>5</v>
      </c>
      <c r="G4901" s="137" t="s">
        <v>28</v>
      </c>
      <c r="H4901" s="137" t="s">
        <v>368</v>
      </c>
      <c r="I4901" s="137">
        <v>513769844</v>
      </c>
      <c r="J4901" s="137" t="s">
        <v>180</v>
      </c>
      <c r="K4901" s="21">
        <v>46169.859895833331</v>
      </c>
      <c r="L4901" s="21">
        <v>46174.757662037038</v>
      </c>
      <c r="M4901" s="137" t="s">
        <v>347</v>
      </c>
      <c r="N4901" s="137" t="s">
        <v>196</v>
      </c>
      <c r="O4901" s="137" t="s">
        <v>41</v>
      </c>
      <c r="P4901" s="137">
        <v>0</v>
      </c>
      <c r="Q4901" s="137" t="s">
        <v>191</v>
      </c>
      <c r="R4901" s="137" t="s">
        <v>342</v>
      </c>
    </row>
    <row r="4902" spans="1:18" s="137" customFormat="1">
      <c r="A4902" s="137" t="s">
        <v>186</v>
      </c>
      <c r="B4902" s="137" t="s">
        <v>120</v>
      </c>
      <c r="C4902" s="137" t="s">
        <v>186</v>
      </c>
      <c r="D4902" s="137" t="s">
        <v>202</v>
      </c>
      <c r="E4902" s="137">
        <v>33277</v>
      </c>
      <c r="F4902" s="137" t="s">
        <v>5</v>
      </c>
      <c r="G4902" s="137" t="s">
        <v>28</v>
      </c>
      <c r="H4902" s="137" t="s">
        <v>368</v>
      </c>
      <c r="I4902" s="137">
        <v>513769844</v>
      </c>
      <c r="J4902" s="137" t="s">
        <v>180</v>
      </c>
      <c r="K4902" s="21">
        <v>46169.859895833331</v>
      </c>
      <c r="L4902" s="21">
        <v>46174.757662037038</v>
      </c>
      <c r="M4902" s="137" t="s">
        <v>352</v>
      </c>
      <c r="N4902" s="137" t="s">
        <v>352</v>
      </c>
      <c r="O4902" s="137" t="s">
        <v>35</v>
      </c>
      <c r="P4902" s="137">
        <v>0</v>
      </c>
      <c r="Q4902" s="137" t="s">
        <v>191</v>
      </c>
      <c r="R4902" s="137" t="s">
        <v>342</v>
      </c>
    </row>
    <row r="4903" spans="1:18" s="137" customFormat="1">
      <c r="A4903" s="137" t="s">
        <v>186</v>
      </c>
      <c r="B4903" s="137" t="s">
        <v>120</v>
      </c>
      <c r="C4903" s="137" t="s">
        <v>186</v>
      </c>
      <c r="D4903" s="137" t="s">
        <v>202</v>
      </c>
      <c r="E4903" s="137">
        <v>33277</v>
      </c>
      <c r="F4903" s="137" t="s">
        <v>5</v>
      </c>
      <c r="G4903" s="137" t="s">
        <v>28</v>
      </c>
      <c r="H4903" s="137" t="s">
        <v>368</v>
      </c>
      <c r="I4903" s="137">
        <v>513769844</v>
      </c>
      <c r="J4903" s="137" t="s">
        <v>180</v>
      </c>
      <c r="K4903" s="21">
        <v>46169.859895833331</v>
      </c>
      <c r="L4903" s="21">
        <v>46174.757662037038</v>
      </c>
      <c r="M4903" s="137" t="s">
        <v>353</v>
      </c>
      <c r="N4903" s="137" t="s">
        <v>197</v>
      </c>
      <c r="O4903" s="137" t="s">
        <v>41</v>
      </c>
      <c r="P4903" s="137">
        <v>0</v>
      </c>
      <c r="Q4903" s="137" t="s">
        <v>191</v>
      </c>
      <c r="R4903" s="137" t="s">
        <v>342</v>
      </c>
    </row>
    <row r="4904" spans="1:18" s="137" customFormat="1">
      <c r="A4904" s="137" t="s">
        <v>186</v>
      </c>
      <c r="B4904" s="137" t="s">
        <v>120</v>
      </c>
      <c r="C4904" s="137" t="s">
        <v>186</v>
      </c>
      <c r="D4904" s="137" t="s">
        <v>202</v>
      </c>
      <c r="E4904" s="137">
        <v>33277</v>
      </c>
      <c r="F4904" s="137" t="s">
        <v>5</v>
      </c>
      <c r="G4904" s="137" t="s">
        <v>28</v>
      </c>
      <c r="H4904" s="137" t="s">
        <v>368</v>
      </c>
      <c r="I4904" s="137">
        <v>513769844</v>
      </c>
      <c r="J4904" s="137" t="s">
        <v>180</v>
      </c>
      <c r="K4904" s="21">
        <v>46169.859895833331</v>
      </c>
      <c r="L4904" s="21">
        <v>46174.757662037038</v>
      </c>
      <c r="M4904" s="137" t="s">
        <v>353</v>
      </c>
      <c r="N4904" s="137" t="s">
        <v>330</v>
      </c>
      <c r="O4904" s="137" t="s">
        <v>41</v>
      </c>
      <c r="P4904" s="137">
        <v>0</v>
      </c>
      <c r="Q4904" s="137" t="s">
        <v>191</v>
      </c>
      <c r="R4904" s="137" t="s">
        <v>342</v>
      </c>
    </row>
    <row r="4905" spans="1:18" s="137" customFormat="1">
      <c r="A4905" s="137" t="s">
        <v>186</v>
      </c>
      <c r="B4905" s="137" t="s">
        <v>120</v>
      </c>
      <c r="C4905" s="137" t="s">
        <v>186</v>
      </c>
      <c r="D4905" s="137" t="s">
        <v>202</v>
      </c>
      <c r="E4905" s="137">
        <v>33277</v>
      </c>
      <c r="F4905" s="137" t="s">
        <v>5</v>
      </c>
      <c r="G4905" s="137" t="s">
        <v>28</v>
      </c>
      <c r="H4905" s="137" t="s">
        <v>368</v>
      </c>
      <c r="I4905" s="137">
        <v>513769844</v>
      </c>
      <c r="J4905" s="137" t="s">
        <v>180</v>
      </c>
      <c r="K4905" s="21">
        <v>46169.859895833331</v>
      </c>
      <c r="L4905" s="21">
        <v>46174.757662037038</v>
      </c>
      <c r="M4905" s="137" t="s">
        <v>353</v>
      </c>
      <c r="N4905" s="137" t="s">
        <v>354</v>
      </c>
      <c r="O4905" s="137" t="s">
        <v>39</v>
      </c>
      <c r="P4905" s="137">
        <v>0</v>
      </c>
      <c r="Q4905" s="137" t="s">
        <v>191</v>
      </c>
      <c r="R4905" s="137" t="s">
        <v>342</v>
      </c>
    </row>
    <row r="4906" spans="1:18" s="137" customFormat="1">
      <c r="A4906" s="137" t="s">
        <v>186</v>
      </c>
      <c r="B4906" s="137" t="s">
        <v>120</v>
      </c>
      <c r="C4906" s="137" t="s">
        <v>186</v>
      </c>
      <c r="D4906" s="137" t="s">
        <v>202</v>
      </c>
      <c r="E4906" s="137">
        <v>33277</v>
      </c>
      <c r="F4906" s="137" t="s">
        <v>5</v>
      </c>
      <c r="G4906" s="137" t="s">
        <v>28</v>
      </c>
      <c r="H4906" s="137" t="s">
        <v>368</v>
      </c>
      <c r="I4906" s="137">
        <v>513769844</v>
      </c>
      <c r="J4906" s="137" t="s">
        <v>180</v>
      </c>
      <c r="K4906" s="21">
        <v>46169.859895833331</v>
      </c>
      <c r="L4906" s="21">
        <v>46174.757662037038</v>
      </c>
      <c r="M4906" s="137" t="s">
        <v>353</v>
      </c>
      <c r="N4906" s="137" t="s">
        <v>355</v>
      </c>
      <c r="O4906" s="137" t="s">
        <v>35</v>
      </c>
      <c r="P4906" s="137">
        <v>0</v>
      </c>
      <c r="Q4906" s="137" t="s">
        <v>191</v>
      </c>
      <c r="R4906" s="137" t="s">
        <v>342</v>
      </c>
    </row>
    <row r="4907" spans="1:18" s="137" customFormat="1">
      <c r="A4907" s="137" t="s">
        <v>186</v>
      </c>
      <c r="B4907" s="137" t="s">
        <v>120</v>
      </c>
      <c r="C4907" s="137" t="s">
        <v>186</v>
      </c>
      <c r="D4907" s="137" t="s">
        <v>202</v>
      </c>
      <c r="E4907" s="137">
        <v>33277</v>
      </c>
      <c r="F4907" s="137" t="s">
        <v>5</v>
      </c>
      <c r="G4907" s="137" t="s">
        <v>28</v>
      </c>
      <c r="H4907" s="137" t="s">
        <v>368</v>
      </c>
      <c r="I4907" s="137">
        <v>513769844</v>
      </c>
      <c r="J4907" s="137" t="s">
        <v>180</v>
      </c>
      <c r="K4907" s="21">
        <v>46169.859895833331</v>
      </c>
      <c r="L4907" s="21">
        <v>46174.757662037038</v>
      </c>
      <c r="M4907" s="137" t="s">
        <v>353</v>
      </c>
      <c r="N4907" s="137" t="s">
        <v>356</v>
      </c>
      <c r="O4907" s="137" t="s">
        <v>39</v>
      </c>
      <c r="P4907" s="137">
        <v>0</v>
      </c>
      <c r="Q4907" s="137" t="s">
        <v>191</v>
      </c>
      <c r="R4907" s="137" t="s">
        <v>342</v>
      </c>
    </row>
    <row r="4908" spans="1:18" s="137" customFormat="1">
      <c r="A4908" s="137" t="s">
        <v>186</v>
      </c>
      <c r="B4908" s="137" t="s">
        <v>120</v>
      </c>
      <c r="C4908" s="137" t="s">
        <v>186</v>
      </c>
      <c r="D4908" s="137" t="s">
        <v>202</v>
      </c>
      <c r="E4908" s="137">
        <v>33277</v>
      </c>
      <c r="F4908" s="137" t="s">
        <v>5</v>
      </c>
      <c r="G4908" s="137" t="s">
        <v>28</v>
      </c>
      <c r="H4908" s="137" t="s">
        <v>368</v>
      </c>
      <c r="I4908" s="137">
        <v>513769844</v>
      </c>
      <c r="J4908" s="137" t="s">
        <v>180</v>
      </c>
      <c r="K4908" s="21">
        <v>46169.859895833331</v>
      </c>
      <c r="L4908" s="21">
        <v>46174.757662037038</v>
      </c>
      <c r="M4908" s="137" t="s">
        <v>353</v>
      </c>
      <c r="N4908" s="137" t="s">
        <v>357</v>
      </c>
      <c r="O4908" s="137" t="s">
        <v>39</v>
      </c>
      <c r="P4908" s="137">
        <v>0</v>
      </c>
      <c r="Q4908" s="137" t="s">
        <v>191</v>
      </c>
      <c r="R4908" s="137" t="s">
        <v>342</v>
      </c>
    </row>
    <row r="4909" spans="1:18" s="137" customFormat="1">
      <c r="A4909" s="137" t="s">
        <v>186</v>
      </c>
      <c r="B4909" s="137" t="s">
        <v>120</v>
      </c>
      <c r="C4909" s="137" t="s">
        <v>186</v>
      </c>
      <c r="D4909" s="137" t="s">
        <v>202</v>
      </c>
      <c r="E4909" s="137">
        <v>33277</v>
      </c>
      <c r="F4909" s="137" t="s">
        <v>5</v>
      </c>
      <c r="G4909" s="137" t="s">
        <v>28</v>
      </c>
      <c r="H4909" s="137" t="s">
        <v>368</v>
      </c>
      <c r="I4909" s="137">
        <v>513769844</v>
      </c>
      <c r="J4909" s="137" t="s">
        <v>180</v>
      </c>
      <c r="K4909" s="21">
        <v>46169.859895833331</v>
      </c>
      <c r="L4909" s="21">
        <v>46174.757662037038</v>
      </c>
      <c r="M4909" s="137" t="s">
        <v>358</v>
      </c>
      <c r="N4909" s="137" t="s">
        <v>359</v>
      </c>
      <c r="O4909" s="137" t="s">
        <v>39</v>
      </c>
      <c r="P4909" s="137">
        <v>0</v>
      </c>
      <c r="Q4909" s="137" t="s">
        <v>191</v>
      </c>
      <c r="R4909" s="137" t="s">
        <v>342</v>
      </c>
    </row>
    <row r="4910" spans="1:18" s="137" customFormat="1">
      <c r="A4910" s="137" t="s">
        <v>186</v>
      </c>
      <c r="B4910" s="137" t="s">
        <v>120</v>
      </c>
      <c r="C4910" s="137" t="s">
        <v>186</v>
      </c>
      <c r="D4910" s="137" t="s">
        <v>202</v>
      </c>
      <c r="E4910" s="137">
        <v>33277</v>
      </c>
      <c r="F4910" s="137" t="s">
        <v>5</v>
      </c>
      <c r="G4910" s="137" t="s">
        <v>28</v>
      </c>
      <c r="H4910" s="137" t="s">
        <v>368</v>
      </c>
      <c r="I4910" s="137">
        <v>513769844</v>
      </c>
      <c r="J4910" s="137" t="s">
        <v>180</v>
      </c>
      <c r="K4910" s="21">
        <v>46169.859895833331</v>
      </c>
      <c r="L4910" s="21">
        <v>46174.757662037038</v>
      </c>
      <c r="M4910" s="137" t="s">
        <v>358</v>
      </c>
      <c r="N4910" s="137" t="s">
        <v>360</v>
      </c>
      <c r="O4910" s="137" t="s">
        <v>35</v>
      </c>
      <c r="P4910" s="137">
        <v>0</v>
      </c>
      <c r="Q4910" s="137" t="s">
        <v>191</v>
      </c>
      <c r="R4910" s="137" t="s">
        <v>342</v>
      </c>
    </row>
    <row r="4911" spans="1:18" s="137" customFormat="1">
      <c r="A4911" s="137" t="s">
        <v>186</v>
      </c>
      <c r="B4911" s="137" t="s">
        <v>120</v>
      </c>
      <c r="C4911" s="137" t="s">
        <v>186</v>
      </c>
      <c r="D4911" s="137" t="s">
        <v>202</v>
      </c>
      <c r="E4911" s="137">
        <v>33277</v>
      </c>
      <c r="F4911" s="137" t="s">
        <v>5</v>
      </c>
      <c r="G4911" s="137" t="s">
        <v>28</v>
      </c>
      <c r="H4911" s="137" t="s">
        <v>368</v>
      </c>
      <c r="I4911" s="137">
        <v>513769844</v>
      </c>
      <c r="J4911" s="137" t="s">
        <v>180</v>
      </c>
      <c r="K4911" s="21">
        <v>46169.859895833331</v>
      </c>
      <c r="L4911" s="21">
        <v>46174.757662037038</v>
      </c>
      <c r="M4911" s="137" t="s">
        <v>358</v>
      </c>
      <c r="N4911" s="137" t="s">
        <v>361</v>
      </c>
      <c r="O4911" s="137" t="s">
        <v>41</v>
      </c>
      <c r="P4911" s="137">
        <v>0</v>
      </c>
      <c r="Q4911" s="137" t="s">
        <v>191</v>
      </c>
      <c r="R4911" s="137" t="s">
        <v>342</v>
      </c>
    </row>
    <row r="4912" spans="1:18" s="137" customFormat="1">
      <c r="A4912" s="137" t="s">
        <v>186</v>
      </c>
      <c r="B4912" s="137" t="s">
        <v>120</v>
      </c>
      <c r="C4912" s="137" t="s">
        <v>186</v>
      </c>
      <c r="D4912" s="137" t="s">
        <v>202</v>
      </c>
      <c r="E4912" s="137">
        <v>33277</v>
      </c>
      <c r="F4912" s="137" t="s">
        <v>5</v>
      </c>
      <c r="G4912" s="137" t="s">
        <v>28</v>
      </c>
      <c r="H4912" s="137" t="s">
        <v>368</v>
      </c>
      <c r="I4912" s="137">
        <v>513769844</v>
      </c>
      <c r="J4912" s="137" t="s">
        <v>180</v>
      </c>
      <c r="K4912" s="21">
        <v>46169.859895833331</v>
      </c>
      <c r="L4912" s="21">
        <v>46174.757662037038</v>
      </c>
      <c r="M4912" s="137" t="s">
        <v>362</v>
      </c>
      <c r="N4912" s="137" t="s">
        <v>363</v>
      </c>
      <c r="O4912" s="137" t="s">
        <v>37</v>
      </c>
      <c r="P4912" s="137">
        <v>0</v>
      </c>
      <c r="Q4912" s="137" t="s">
        <v>191</v>
      </c>
      <c r="R4912" s="137" t="s">
        <v>342</v>
      </c>
    </row>
    <row r="4913" spans="1:19" s="137" customFormat="1">
      <c r="A4913" s="137" t="s">
        <v>186</v>
      </c>
      <c r="B4913" s="137" t="s">
        <v>120</v>
      </c>
      <c r="C4913" s="137" t="s">
        <v>186</v>
      </c>
      <c r="D4913" s="137" t="s">
        <v>202</v>
      </c>
      <c r="E4913" s="137">
        <v>33277</v>
      </c>
      <c r="F4913" s="137" t="s">
        <v>5</v>
      </c>
      <c r="G4913" s="137" t="s">
        <v>28</v>
      </c>
      <c r="H4913" s="137" t="s">
        <v>368</v>
      </c>
      <c r="I4913" s="137">
        <v>513769844</v>
      </c>
      <c r="J4913" s="137" t="s">
        <v>180</v>
      </c>
      <c r="K4913" s="21">
        <v>46169.859895833331</v>
      </c>
      <c r="L4913" s="21">
        <v>46174.757662037038</v>
      </c>
      <c r="M4913" s="137" t="s">
        <v>364</v>
      </c>
      <c r="N4913" s="137" t="s">
        <v>365</v>
      </c>
      <c r="O4913" s="137" t="s">
        <v>35</v>
      </c>
      <c r="P4913" s="137">
        <v>0</v>
      </c>
      <c r="Q4913" s="137" t="s">
        <v>191</v>
      </c>
      <c r="R4913" s="137" t="s">
        <v>342</v>
      </c>
    </row>
    <row r="4914" spans="1:19" s="137" customFormat="1">
      <c r="A4914" s="137" t="s">
        <v>186</v>
      </c>
      <c r="B4914" s="137" t="s">
        <v>120</v>
      </c>
      <c r="C4914" s="137" t="s">
        <v>186</v>
      </c>
      <c r="D4914" s="137" t="s">
        <v>202</v>
      </c>
      <c r="E4914" s="137">
        <v>33277</v>
      </c>
      <c r="F4914" s="137" t="s">
        <v>5</v>
      </c>
      <c r="G4914" s="137" t="s">
        <v>28</v>
      </c>
      <c r="H4914" s="137" t="s">
        <v>368</v>
      </c>
      <c r="I4914" s="137">
        <v>513769844</v>
      </c>
      <c r="J4914" s="137" t="s">
        <v>180</v>
      </c>
      <c r="K4914" s="21">
        <v>46169.859895833331</v>
      </c>
      <c r="L4914" s="21">
        <v>46174.757662037038</v>
      </c>
      <c r="M4914" s="137" t="s">
        <v>364</v>
      </c>
      <c r="N4914" s="137" t="s">
        <v>366</v>
      </c>
      <c r="O4914" s="137" t="s">
        <v>35</v>
      </c>
      <c r="P4914" s="137">
        <v>0</v>
      </c>
      <c r="Q4914" s="137" t="s">
        <v>191</v>
      </c>
      <c r="R4914" s="137" t="s">
        <v>342</v>
      </c>
    </row>
    <row r="4915" spans="1:19" s="137" customFormat="1">
      <c r="A4915" s="137" t="s">
        <v>186</v>
      </c>
      <c r="B4915" s="137" t="s">
        <v>120</v>
      </c>
      <c r="C4915" s="137" t="s">
        <v>186</v>
      </c>
      <c r="D4915" s="137" t="s">
        <v>202</v>
      </c>
      <c r="E4915" s="137">
        <v>33277</v>
      </c>
      <c r="F4915" s="137" t="s">
        <v>5</v>
      </c>
      <c r="G4915" s="137" t="s">
        <v>28</v>
      </c>
      <c r="H4915" s="137" t="s">
        <v>368</v>
      </c>
      <c r="I4915" s="137">
        <v>513769844</v>
      </c>
      <c r="J4915" s="137" t="s">
        <v>180</v>
      </c>
      <c r="K4915" s="21">
        <v>46169.859895833331</v>
      </c>
      <c r="L4915" s="21">
        <v>46174.757662037038</v>
      </c>
      <c r="M4915" s="137" t="s">
        <v>364</v>
      </c>
      <c r="N4915" s="137" t="s">
        <v>367</v>
      </c>
      <c r="O4915" s="137" t="s">
        <v>41</v>
      </c>
      <c r="P4915" s="137">
        <v>0</v>
      </c>
      <c r="Q4915" s="137" t="s">
        <v>191</v>
      </c>
      <c r="R4915" s="137" t="s">
        <v>342</v>
      </c>
    </row>
    <row r="4916" spans="1:19" s="137" customFormat="1">
      <c r="A4916" s="137" t="s">
        <v>186</v>
      </c>
      <c r="B4916" s="137" t="s">
        <v>120</v>
      </c>
      <c r="C4916" s="137" t="s">
        <v>186</v>
      </c>
      <c r="D4916" s="137" t="s">
        <v>373</v>
      </c>
      <c r="E4916" s="137">
        <v>32961</v>
      </c>
      <c r="F4916" s="137" t="s">
        <v>5</v>
      </c>
      <c r="G4916" s="137" t="s">
        <v>28</v>
      </c>
      <c r="H4916" s="137" t="s">
        <v>368</v>
      </c>
      <c r="I4916" s="137">
        <v>513922890</v>
      </c>
      <c r="J4916" s="137" t="s">
        <v>180</v>
      </c>
      <c r="K4916" s="21">
        <v>46173.69940972222</v>
      </c>
      <c r="L4916" s="21">
        <v>46174.769375000003</v>
      </c>
      <c r="M4916" s="137" t="s">
        <v>287</v>
      </c>
      <c r="N4916" s="137" t="s">
        <v>287</v>
      </c>
      <c r="O4916" s="137" t="s">
        <v>35</v>
      </c>
      <c r="P4916" s="137">
        <v>0</v>
      </c>
      <c r="Q4916" s="137" t="s">
        <v>191</v>
      </c>
      <c r="R4916" s="137" t="s">
        <v>342</v>
      </c>
      <c r="S4916" s="137" t="s">
        <v>181</v>
      </c>
    </row>
    <row r="4917" spans="1:19" s="137" customFormat="1">
      <c r="A4917" s="137" t="s">
        <v>186</v>
      </c>
      <c r="B4917" s="137" t="s">
        <v>120</v>
      </c>
      <c r="C4917" s="137" t="s">
        <v>186</v>
      </c>
      <c r="D4917" s="137" t="s">
        <v>373</v>
      </c>
      <c r="E4917" s="137">
        <v>32961</v>
      </c>
      <c r="F4917" s="137" t="s">
        <v>5</v>
      </c>
      <c r="G4917" s="137" t="s">
        <v>28</v>
      </c>
      <c r="H4917" s="137" t="s">
        <v>368</v>
      </c>
      <c r="I4917" s="137">
        <v>513922890</v>
      </c>
      <c r="J4917" s="137" t="s">
        <v>180</v>
      </c>
      <c r="K4917" s="21">
        <v>46173.69940972222</v>
      </c>
      <c r="L4917" s="21">
        <v>46174.769375000003</v>
      </c>
      <c r="M4917" s="137" t="s">
        <v>343</v>
      </c>
      <c r="N4917" s="137" t="s">
        <v>288</v>
      </c>
      <c r="O4917" s="137" t="s">
        <v>39</v>
      </c>
      <c r="P4917" s="137">
        <v>0</v>
      </c>
      <c r="Q4917" s="137" t="s">
        <v>191</v>
      </c>
      <c r="R4917" s="137" t="s">
        <v>342</v>
      </c>
      <c r="S4917" s="137" t="s">
        <v>181</v>
      </c>
    </row>
    <row r="4918" spans="1:19" s="137" customFormat="1">
      <c r="A4918" s="137" t="s">
        <v>186</v>
      </c>
      <c r="B4918" s="137" t="s">
        <v>120</v>
      </c>
      <c r="C4918" s="137" t="s">
        <v>186</v>
      </c>
      <c r="D4918" s="137" t="s">
        <v>373</v>
      </c>
      <c r="E4918" s="137">
        <v>32961</v>
      </c>
      <c r="F4918" s="137" t="s">
        <v>5</v>
      </c>
      <c r="G4918" s="137" t="s">
        <v>28</v>
      </c>
      <c r="H4918" s="137" t="s">
        <v>368</v>
      </c>
      <c r="I4918" s="137">
        <v>513922890</v>
      </c>
      <c r="J4918" s="137" t="s">
        <v>180</v>
      </c>
      <c r="K4918" s="21">
        <v>46173.69940972222</v>
      </c>
      <c r="L4918" s="21">
        <v>46174.769375000003</v>
      </c>
      <c r="M4918" s="137" t="s">
        <v>343</v>
      </c>
      <c r="N4918" s="137" t="s">
        <v>193</v>
      </c>
      <c r="O4918" s="137" t="s">
        <v>35</v>
      </c>
      <c r="P4918" s="137">
        <v>0</v>
      </c>
      <c r="Q4918" s="137" t="s">
        <v>191</v>
      </c>
      <c r="R4918" s="137" t="s">
        <v>342</v>
      </c>
      <c r="S4918" s="137" t="s">
        <v>181</v>
      </c>
    </row>
    <row r="4919" spans="1:19" s="137" customFormat="1">
      <c r="A4919" s="137" t="s">
        <v>186</v>
      </c>
      <c r="B4919" s="137" t="s">
        <v>120</v>
      </c>
      <c r="C4919" s="137" t="s">
        <v>186</v>
      </c>
      <c r="D4919" s="137" t="s">
        <v>373</v>
      </c>
      <c r="E4919" s="137">
        <v>32961</v>
      </c>
      <c r="F4919" s="137" t="s">
        <v>5</v>
      </c>
      <c r="G4919" s="137" t="s">
        <v>28</v>
      </c>
      <c r="H4919" s="137" t="s">
        <v>368</v>
      </c>
      <c r="I4919" s="137">
        <v>513922890</v>
      </c>
      <c r="J4919" s="137" t="s">
        <v>180</v>
      </c>
      <c r="K4919" s="21">
        <v>46173.69940972222</v>
      </c>
      <c r="L4919" s="21">
        <v>46174.769375000003</v>
      </c>
      <c r="M4919" s="137" t="s">
        <v>344</v>
      </c>
      <c r="N4919" s="137" t="s">
        <v>345</v>
      </c>
      <c r="O4919" s="137" t="s">
        <v>39</v>
      </c>
      <c r="P4919" s="137">
        <v>0</v>
      </c>
      <c r="Q4919" s="137" t="s">
        <v>191</v>
      </c>
      <c r="R4919" s="137" t="s">
        <v>342</v>
      </c>
      <c r="S4919" s="137" t="s">
        <v>181</v>
      </c>
    </row>
    <row r="4920" spans="1:19" s="137" customFormat="1">
      <c r="A4920" s="137" t="s">
        <v>186</v>
      </c>
      <c r="B4920" s="137" t="s">
        <v>120</v>
      </c>
      <c r="C4920" s="137" t="s">
        <v>186</v>
      </c>
      <c r="D4920" s="137" t="s">
        <v>373</v>
      </c>
      <c r="E4920" s="137">
        <v>32961</v>
      </c>
      <c r="F4920" s="137" t="s">
        <v>5</v>
      </c>
      <c r="G4920" s="137" t="s">
        <v>28</v>
      </c>
      <c r="H4920" s="137" t="s">
        <v>368</v>
      </c>
      <c r="I4920" s="137">
        <v>513922890</v>
      </c>
      <c r="J4920" s="137" t="s">
        <v>180</v>
      </c>
      <c r="K4920" s="21">
        <v>46173.69940972222</v>
      </c>
      <c r="L4920" s="21">
        <v>46174.769375000003</v>
      </c>
      <c r="M4920" s="137" t="s">
        <v>344</v>
      </c>
      <c r="N4920" s="137" t="s">
        <v>346</v>
      </c>
      <c r="O4920" s="137" t="s">
        <v>39</v>
      </c>
      <c r="P4920" s="137">
        <v>0</v>
      </c>
      <c r="Q4920" s="137" t="s">
        <v>191</v>
      </c>
      <c r="R4920" s="137" t="s">
        <v>342</v>
      </c>
      <c r="S4920" s="137" t="s">
        <v>181</v>
      </c>
    </row>
    <row r="4921" spans="1:19" s="137" customFormat="1">
      <c r="A4921" s="137" t="s">
        <v>186</v>
      </c>
      <c r="B4921" s="137" t="s">
        <v>120</v>
      </c>
      <c r="C4921" s="137" t="s">
        <v>186</v>
      </c>
      <c r="D4921" s="137" t="s">
        <v>373</v>
      </c>
      <c r="E4921" s="137">
        <v>32961</v>
      </c>
      <c r="F4921" s="137" t="s">
        <v>5</v>
      </c>
      <c r="G4921" s="137" t="s">
        <v>28</v>
      </c>
      <c r="H4921" s="137" t="s">
        <v>368</v>
      </c>
      <c r="I4921" s="137">
        <v>513922890</v>
      </c>
      <c r="J4921" s="137" t="s">
        <v>180</v>
      </c>
      <c r="K4921" s="21">
        <v>46173.69940972222</v>
      </c>
      <c r="L4921" s="21">
        <v>46174.769375000003</v>
      </c>
      <c r="M4921" s="137" t="s">
        <v>347</v>
      </c>
      <c r="N4921" s="137" t="s">
        <v>348</v>
      </c>
      <c r="O4921" s="137" t="s">
        <v>41</v>
      </c>
      <c r="P4921" s="137">
        <v>0</v>
      </c>
      <c r="Q4921" s="137" t="s">
        <v>191</v>
      </c>
      <c r="R4921" s="137" t="s">
        <v>342</v>
      </c>
      <c r="S4921" s="137" t="s">
        <v>181</v>
      </c>
    </row>
    <row r="4922" spans="1:19" s="137" customFormat="1">
      <c r="A4922" s="137" t="s">
        <v>186</v>
      </c>
      <c r="B4922" s="137" t="s">
        <v>120</v>
      </c>
      <c r="C4922" s="137" t="s">
        <v>186</v>
      </c>
      <c r="D4922" s="137" t="s">
        <v>373</v>
      </c>
      <c r="E4922" s="137">
        <v>32961</v>
      </c>
      <c r="F4922" s="137" t="s">
        <v>5</v>
      </c>
      <c r="G4922" s="137" t="s">
        <v>28</v>
      </c>
      <c r="H4922" s="137" t="s">
        <v>368</v>
      </c>
      <c r="I4922" s="137">
        <v>513922890</v>
      </c>
      <c r="J4922" s="137" t="s">
        <v>180</v>
      </c>
      <c r="K4922" s="21">
        <v>46173.69940972222</v>
      </c>
      <c r="L4922" s="21">
        <v>46174.769375000003</v>
      </c>
      <c r="M4922" s="137" t="s">
        <v>347</v>
      </c>
      <c r="N4922" s="137" t="s">
        <v>349</v>
      </c>
      <c r="O4922" s="137" t="s">
        <v>39</v>
      </c>
      <c r="P4922" s="137">
        <v>0</v>
      </c>
      <c r="Q4922" s="137" t="s">
        <v>191</v>
      </c>
      <c r="R4922" s="137" t="s">
        <v>342</v>
      </c>
      <c r="S4922" s="137" t="s">
        <v>181</v>
      </c>
    </row>
    <row r="4923" spans="1:19" s="137" customFormat="1">
      <c r="A4923" s="137" t="s">
        <v>186</v>
      </c>
      <c r="B4923" s="137" t="s">
        <v>120</v>
      </c>
      <c r="C4923" s="137" t="s">
        <v>186</v>
      </c>
      <c r="D4923" s="137" t="s">
        <v>373</v>
      </c>
      <c r="E4923" s="137">
        <v>32961</v>
      </c>
      <c r="F4923" s="137" t="s">
        <v>5</v>
      </c>
      <c r="G4923" s="137" t="s">
        <v>28</v>
      </c>
      <c r="H4923" s="137" t="s">
        <v>368</v>
      </c>
      <c r="I4923" s="137">
        <v>513922890</v>
      </c>
      <c r="J4923" s="137" t="s">
        <v>180</v>
      </c>
      <c r="K4923" s="21">
        <v>46173.69940972222</v>
      </c>
      <c r="L4923" s="21">
        <v>46174.769375000003</v>
      </c>
      <c r="M4923" s="137" t="s">
        <v>347</v>
      </c>
      <c r="N4923" s="137" t="s">
        <v>329</v>
      </c>
      <c r="O4923" s="137" t="s">
        <v>35</v>
      </c>
      <c r="P4923" s="137">
        <v>0</v>
      </c>
      <c r="Q4923" s="137" t="s">
        <v>191</v>
      </c>
      <c r="R4923" s="137" t="s">
        <v>342</v>
      </c>
      <c r="S4923" s="137" t="s">
        <v>181</v>
      </c>
    </row>
    <row r="4924" spans="1:19" s="137" customFormat="1">
      <c r="A4924" s="137" t="s">
        <v>186</v>
      </c>
      <c r="B4924" s="137" t="s">
        <v>120</v>
      </c>
      <c r="C4924" s="137" t="s">
        <v>186</v>
      </c>
      <c r="D4924" s="137" t="s">
        <v>373</v>
      </c>
      <c r="E4924" s="137">
        <v>32961</v>
      </c>
      <c r="F4924" s="137" t="s">
        <v>5</v>
      </c>
      <c r="G4924" s="137" t="s">
        <v>28</v>
      </c>
      <c r="H4924" s="137" t="s">
        <v>368</v>
      </c>
      <c r="I4924" s="137">
        <v>513922890</v>
      </c>
      <c r="J4924" s="137" t="s">
        <v>180</v>
      </c>
      <c r="K4924" s="21">
        <v>46173.69940972222</v>
      </c>
      <c r="L4924" s="21">
        <v>46174.769375000003</v>
      </c>
      <c r="M4924" s="137" t="s">
        <v>347</v>
      </c>
      <c r="N4924" s="137" t="s">
        <v>194</v>
      </c>
      <c r="O4924" s="137" t="s">
        <v>41</v>
      </c>
      <c r="P4924" s="137">
        <v>0</v>
      </c>
      <c r="Q4924" s="137" t="s">
        <v>191</v>
      </c>
      <c r="R4924" s="137" t="s">
        <v>342</v>
      </c>
      <c r="S4924" s="137" t="s">
        <v>181</v>
      </c>
    </row>
    <row r="4925" spans="1:19" s="137" customFormat="1">
      <c r="A4925" s="137" t="s">
        <v>186</v>
      </c>
      <c r="B4925" s="137" t="s">
        <v>120</v>
      </c>
      <c r="C4925" s="137" t="s">
        <v>186</v>
      </c>
      <c r="D4925" s="137" t="s">
        <v>373</v>
      </c>
      <c r="E4925" s="137">
        <v>32961</v>
      </c>
      <c r="F4925" s="137" t="s">
        <v>5</v>
      </c>
      <c r="G4925" s="137" t="s">
        <v>28</v>
      </c>
      <c r="H4925" s="137" t="s">
        <v>368</v>
      </c>
      <c r="I4925" s="137">
        <v>513922890</v>
      </c>
      <c r="J4925" s="137" t="s">
        <v>180</v>
      </c>
      <c r="K4925" s="21">
        <v>46173.69940972222</v>
      </c>
      <c r="L4925" s="21">
        <v>46174.769375000003</v>
      </c>
      <c r="M4925" s="137" t="s">
        <v>347</v>
      </c>
      <c r="N4925" s="137" t="s">
        <v>350</v>
      </c>
      <c r="O4925" s="137" t="s">
        <v>39</v>
      </c>
      <c r="P4925" s="137">
        <v>0</v>
      </c>
      <c r="Q4925" s="137" t="s">
        <v>191</v>
      </c>
      <c r="R4925" s="137" t="s">
        <v>342</v>
      </c>
      <c r="S4925" s="137" t="s">
        <v>181</v>
      </c>
    </row>
    <row r="4926" spans="1:19" s="137" customFormat="1">
      <c r="A4926" s="137" t="s">
        <v>186</v>
      </c>
      <c r="B4926" s="137" t="s">
        <v>120</v>
      </c>
      <c r="C4926" s="137" t="s">
        <v>186</v>
      </c>
      <c r="D4926" s="137" t="s">
        <v>373</v>
      </c>
      <c r="E4926" s="137">
        <v>32961</v>
      </c>
      <c r="F4926" s="137" t="s">
        <v>5</v>
      </c>
      <c r="G4926" s="137" t="s">
        <v>28</v>
      </c>
      <c r="H4926" s="137" t="s">
        <v>368</v>
      </c>
      <c r="I4926" s="137">
        <v>513922890</v>
      </c>
      <c r="J4926" s="137" t="s">
        <v>180</v>
      </c>
      <c r="K4926" s="21">
        <v>46173.69940972222</v>
      </c>
      <c r="L4926" s="21">
        <v>46174.769375000003</v>
      </c>
      <c r="M4926" s="137" t="s">
        <v>347</v>
      </c>
      <c r="N4926" s="137" t="s">
        <v>195</v>
      </c>
      <c r="O4926" s="137" t="s">
        <v>41</v>
      </c>
      <c r="P4926" s="137">
        <v>0</v>
      </c>
      <c r="Q4926" s="137" t="s">
        <v>191</v>
      </c>
      <c r="R4926" s="137" t="s">
        <v>342</v>
      </c>
      <c r="S4926" s="137" t="s">
        <v>181</v>
      </c>
    </row>
    <row r="4927" spans="1:19" s="137" customFormat="1">
      <c r="A4927" s="137" t="s">
        <v>186</v>
      </c>
      <c r="B4927" s="137" t="s">
        <v>120</v>
      </c>
      <c r="C4927" s="137" t="s">
        <v>186</v>
      </c>
      <c r="D4927" s="137" t="s">
        <v>373</v>
      </c>
      <c r="E4927" s="137">
        <v>32961</v>
      </c>
      <c r="F4927" s="137" t="s">
        <v>5</v>
      </c>
      <c r="G4927" s="137" t="s">
        <v>28</v>
      </c>
      <c r="H4927" s="137" t="s">
        <v>368</v>
      </c>
      <c r="I4927" s="137">
        <v>513922890</v>
      </c>
      <c r="J4927" s="137" t="s">
        <v>180</v>
      </c>
      <c r="K4927" s="21">
        <v>46173.69940972222</v>
      </c>
      <c r="L4927" s="21">
        <v>46174.769375000003</v>
      </c>
      <c r="M4927" s="137" t="s">
        <v>347</v>
      </c>
      <c r="N4927" s="137" t="s">
        <v>351</v>
      </c>
      <c r="O4927" s="137" t="s">
        <v>35</v>
      </c>
      <c r="P4927" s="137">
        <v>0</v>
      </c>
      <c r="Q4927" s="137" t="s">
        <v>191</v>
      </c>
      <c r="R4927" s="137" t="s">
        <v>342</v>
      </c>
      <c r="S4927" s="137" t="s">
        <v>181</v>
      </c>
    </row>
    <row r="4928" spans="1:19" s="137" customFormat="1">
      <c r="A4928" s="137" t="s">
        <v>186</v>
      </c>
      <c r="B4928" s="137" t="s">
        <v>120</v>
      </c>
      <c r="C4928" s="137" t="s">
        <v>186</v>
      </c>
      <c r="D4928" s="137" t="s">
        <v>373</v>
      </c>
      <c r="E4928" s="137">
        <v>32961</v>
      </c>
      <c r="F4928" s="137" t="s">
        <v>5</v>
      </c>
      <c r="G4928" s="137" t="s">
        <v>28</v>
      </c>
      <c r="H4928" s="137" t="s">
        <v>368</v>
      </c>
      <c r="I4928" s="137">
        <v>513922890</v>
      </c>
      <c r="J4928" s="137" t="s">
        <v>180</v>
      </c>
      <c r="K4928" s="21">
        <v>46173.69940972222</v>
      </c>
      <c r="L4928" s="21">
        <v>46174.769375000003</v>
      </c>
      <c r="M4928" s="137" t="s">
        <v>347</v>
      </c>
      <c r="N4928" s="137" t="s">
        <v>196</v>
      </c>
      <c r="O4928" s="137" t="s">
        <v>41</v>
      </c>
      <c r="P4928" s="137">
        <v>0</v>
      </c>
      <c r="Q4928" s="137" t="s">
        <v>191</v>
      </c>
      <c r="R4928" s="137" t="s">
        <v>342</v>
      </c>
      <c r="S4928" s="137" t="s">
        <v>181</v>
      </c>
    </row>
    <row r="4929" spans="1:19" s="137" customFormat="1">
      <c r="A4929" s="137" t="s">
        <v>186</v>
      </c>
      <c r="B4929" s="137" t="s">
        <v>120</v>
      </c>
      <c r="C4929" s="137" t="s">
        <v>186</v>
      </c>
      <c r="D4929" s="137" t="s">
        <v>373</v>
      </c>
      <c r="E4929" s="137">
        <v>32961</v>
      </c>
      <c r="F4929" s="137" t="s">
        <v>5</v>
      </c>
      <c r="G4929" s="137" t="s">
        <v>28</v>
      </c>
      <c r="H4929" s="137" t="s">
        <v>368</v>
      </c>
      <c r="I4929" s="137">
        <v>513922890</v>
      </c>
      <c r="J4929" s="137" t="s">
        <v>180</v>
      </c>
      <c r="K4929" s="21">
        <v>46173.69940972222</v>
      </c>
      <c r="L4929" s="21">
        <v>46174.769375000003</v>
      </c>
      <c r="M4929" s="137" t="s">
        <v>352</v>
      </c>
      <c r="N4929" s="137" t="s">
        <v>352</v>
      </c>
      <c r="O4929" s="137" t="s">
        <v>35</v>
      </c>
      <c r="P4929" s="137">
        <v>0</v>
      </c>
      <c r="Q4929" s="137" t="s">
        <v>191</v>
      </c>
      <c r="R4929" s="137" t="s">
        <v>342</v>
      </c>
      <c r="S4929" s="137" t="s">
        <v>181</v>
      </c>
    </row>
    <row r="4930" spans="1:19" s="137" customFormat="1">
      <c r="A4930" s="137" t="s">
        <v>186</v>
      </c>
      <c r="B4930" s="137" t="s">
        <v>120</v>
      </c>
      <c r="C4930" s="137" t="s">
        <v>186</v>
      </c>
      <c r="D4930" s="137" t="s">
        <v>373</v>
      </c>
      <c r="E4930" s="137">
        <v>32961</v>
      </c>
      <c r="F4930" s="137" t="s">
        <v>5</v>
      </c>
      <c r="G4930" s="137" t="s">
        <v>28</v>
      </c>
      <c r="H4930" s="137" t="s">
        <v>368</v>
      </c>
      <c r="I4930" s="137">
        <v>513922890</v>
      </c>
      <c r="J4930" s="137" t="s">
        <v>180</v>
      </c>
      <c r="K4930" s="21">
        <v>46173.69940972222</v>
      </c>
      <c r="L4930" s="21">
        <v>46174.769375000003</v>
      </c>
      <c r="M4930" s="137" t="s">
        <v>353</v>
      </c>
      <c r="N4930" s="137" t="s">
        <v>197</v>
      </c>
      <c r="O4930" s="137" t="s">
        <v>41</v>
      </c>
      <c r="P4930" s="137">
        <v>0</v>
      </c>
      <c r="Q4930" s="137" t="s">
        <v>191</v>
      </c>
      <c r="R4930" s="137" t="s">
        <v>342</v>
      </c>
      <c r="S4930" s="137" t="s">
        <v>181</v>
      </c>
    </row>
    <row r="4931" spans="1:19" s="137" customFormat="1">
      <c r="A4931" s="137" t="s">
        <v>186</v>
      </c>
      <c r="B4931" s="137" t="s">
        <v>120</v>
      </c>
      <c r="C4931" s="137" t="s">
        <v>186</v>
      </c>
      <c r="D4931" s="137" t="s">
        <v>373</v>
      </c>
      <c r="E4931" s="137">
        <v>32961</v>
      </c>
      <c r="F4931" s="137" t="s">
        <v>5</v>
      </c>
      <c r="G4931" s="137" t="s">
        <v>28</v>
      </c>
      <c r="H4931" s="137" t="s">
        <v>368</v>
      </c>
      <c r="I4931" s="137">
        <v>513922890</v>
      </c>
      <c r="J4931" s="137" t="s">
        <v>180</v>
      </c>
      <c r="K4931" s="21">
        <v>46173.69940972222</v>
      </c>
      <c r="L4931" s="21">
        <v>46174.769375000003</v>
      </c>
      <c r="M4931" s="137" t="s">
        <v>353</v>
      </c>
      <c r="N4931" s="137" t="s">
        <v>330</v>
      </c>
      <c r="O4931" s="137" t="s">
        <v>41</v>
      </c>
      <c r="P4931" s="137">
        <v>0</v>
      </c>
      <c r="Q4931" s="137" t="s">
        <v>191</v>
      </c>
      <c r="R4931" s="137" t="s">
        <v>342</v>
      </c>
      <c r="S4931" s="137" t="s">
        <v>181</v>
      </c>
    </row>
    <row r="4932" spans="1:19" s="137" customFormat="1">
      <c r="A4932" s="137" t="s">
        <v>186</v>
      </c>
      <c r="B4932" s="137" t="s">
        <v>120</v>
      </c>
      <c r="C4932" s="137" t="s">
        <v>186</v>
      </c>
      <c r="D4932" s="137" t="s">
        <v>373</v>
      </c>
      <c r="E4932" s="137">
        <v>32961</v>
      </c>
      <c r="F4932" s="137" t="s">
        <v>5</v>
      </c>
      <c r="G4932" s="137" t="s">
        <v>28</v>
      </c>
      <c r="H4932" s="137" t="s">
        <v>368</v>
      </c>
      <c r="I4932" s="137">
        <v>513922890</v>
      </c>
      <c r="J4932" s="137" t="s">
        <v>180</v>
      </c>
      <c r="K4932" s="21">
        <v>46173.69940972222</v>
      </c>
      <c r="L4932" s="21">
        <v>46174.769375000003</v>
      </c>
      <c r="M4932" s="137" t="s">
        <v>353</v>
      </c>
      <c r="N4932" s="137" t="s">
        <v>354</v>
      </c>
      <c r="O4932" s="137" t="s">
        <v>39</v>
      </c>
      <c r="P4932" s="137">
        <v>0</v>
      </c>
      <c r="Q4932" s="137" t="s">
        <v>191</v>
      </c>
      <c r="R4932" s="137" t="s">
        <v>342</v>
      </c>
      <c r="S4932" s="137" t="s">
        <v>181</v>
      </c>
    </row>
    <row r="4933" spans="1:19" s="137" customFormat="1">
      <c r="A4933" s="137" t="s">
        <v>186</v>
      </c>
      <c r="B4933" s="137" t="s">
        <v>120</v>
      </c>
      <c r="C4933" s="137" t="s">
        <v>186</v>
      </c>
      <c r="D4933" s="137" t="s">
        <v>373</v>
      </c>
      <c r="E4933" s="137">
        <v>32961</v>
      </c>
      <c r="F4933" s="137" t="s">
        <v>5</v>
      </c>
      <c r="G4933" s="137" t="s">
        <v>28</v>
      </c>
      <c r="H4933" s="137" t="s">
        <v>368</v>
      </c>
      <c r="I4933" s="137">
        <v>513922890</v>
      </c>
      <c r="J4933" s="137" t="s">
        <v>180</v>
      </c>
      <c r="K4933" s="21">
        <v>46173.69940972222</v>
      </c>
      <c r="L4933" s="21">
        <v>46174.769375000003</v>
      </c>
      <c r="M4933" s="137" t="s">
        <v>353</v>
      </c>
      <c r="N4933" s="137" t="s">
        <v>355</v>
      </c>
      <c r="O4933" s="137" t="s">
        <v>35</v>
      </c>
      <c r="P4933" s="137">
        <v>0</v>
      </c>
      <c r="Q4933" s="137" t="s">
        <v>191</v>
      </c>
      <c r="R4933" s="137" t="s">
        <v>342</v>
      </c>
      <c r="S4933" s="137" t="s">
        <v>181</v>
      </c>
    </row>
    <row r="4934" spans="1:19" s="137" customFormat="1">
      <c r="A4934" s="137" t="s">
        <v>186</v>
      </c>
      <c r="B4934" s="137" t="s">
        <v>120</v>
      </c>
      <c r="C4934" s="137" t="s">
        <v>186</v>
      </c>
      <c r="D4934" s="137" t="s">
        <v>373</v>
      </c>
      <c r="E4934" s="137">
        <v>32961</v>
      </c>
      <c r="F4934" s="137" t="s">
        <v>5</v>
      </c>
      <c r="G4934" s="137" t="s">
        <v>28</v>
      </c>
      <c r="H4934" s="137" t="s">
        <v>368</v>
      </c>
      <c r="I4934" s="137">
        <v>513922890</v>
      </c>
      <c r="J4934" s="137" t="s">
        <v>180</v>
      </c>
      <c r="K4934" s="21">
        <v>46173.69940972222</v>
      </c>
      <c r="L4934" s="21">
        <v>46174.769375000003</v>
      </c>
      <c r="M4934" s="137" t="s">
        <v>353</v>
      </c>
      <c r="N4934" s="137" t="s">
        <v>356</v>
      </c>
      <c r="O4934" s="137" t="s">
        <v>39</v>
      </c>
      <c r="P4934" s="137">
        <v>0</v>
      </c>
      <c r="Q4934" s="137" t="s">
        <v>191</v>
      </c>
      <c r="R4934" s="137" t="s">
        <v>342</v>
      </c>
      <c r="S4934" s="137" t="s">
        <v>181</v>
      </c>
    </row>
    <row r="4935" spans="1:19" s="137" customFormat="1">
      <c r="A4935" s="137" t="s">
        <v>186</v>
      </c>
      <c r="B4935" s="137" t="s">
        <v>120</v>
      </c>
      <c r="C4935" s="137" t="s">
        <v>186</v>
      </c>
      <c r="D4935" s="137" t="s">
        <v>373</v>
      </c>
      <c r="E4935" s="137">
        <v>32961</v>
      </c>
      <c r="F4935" s="137" t="s">
        <v>5</v>
      </c>
      <c r="G4935" s="137" t="s">
        <v>28</v>
      </c>
      <c r="H4935" s="137" t="s">
        <v>368</v>
      </c>
      <c r="I4935" s="137">
        <v>513922890</v>
      </c>
      <c r="J4935" s="137" t="s">
        <v>180</v>
      </c>
      <c r="K4935" s="21">
        <v>46173.69940972222</v>
      </c>
      <c r="L4935" s="21">
        <v>46174.769375000003</v>
      </c>
      <c r="M4935" s="137" t="s">
        <v>353</v>
      </c>
      <c r="N4935" s="137" t="s">
        <v>357</v>
      </c>
      <c r="O4935" s="137" t="s">
        <v>39</v>
      </c>
      <c r="P4935" s="137">
        <v>0</v>
      </c>
      <c r="Q4935" s="137" t="s">
        <v>191</v>
      </c>
      <c r="R4935" s="137" t="s">
        <v>342</v>
      </c>
      <c r="S4935" s="137" t="s">
        <v>181</v>
      </c>
    </row>
    <row r="4936" spans="1:19" s="137" customFormat="1">
      <c r="A4936" s="137" t="s">
        <v>186</v>
      </c>
      <c r="B4936" s="137" t="s">
        <v>120</v>
      </c>
      <c r="C4936" s="137" t="s">
        <v>186</v>
      </c>
      <c r="D4936" s="137" t="s">
        <v>373</v>
      </c>
      <c r="E4936" s="137">
        <v>32961</v>
      </c>
      <c r="F4936" s="137" t="s">
        <v>5</v>
      </c>
      <c r="G4936" s="137" t="s">
        <v>28</v>
      </c>
      <c r="H4936" s="137" t="s">
        <v>368</v>
      </c>
      <c r="I4936" s="137">
        <v>513922890</v>
      </c>
      <c r="J4936" s="137" t="s">
        <v>180</v>
      </c>
      <c r="K4936" s="21">
        <v>46173.69940972222</v>
      </c>
      <c r="L4936" s="21">
        <v>46174.769375000003</v>
      </c>
      <c r="M4936" s="137" t="s">
        <v>358</v>
      </c>
      <c r="N4936" s="137" t="s">
        <v>359</v>
      </c>
      <c r="O4936" s="137" t="s">
        <v>39</v>
      </c>
      <c r="P4936" s="137">
        <v>0</v>
      </c>
      <c r="Q4936" s="137" t="s">
        <v>191</v>
      </c>
      <c r="R4936" s="137" t="s">
        <v>342</v>
      </c>
      <c r="S4936" s="137" t="s">
        <v>181</v>
      </c>
    </row>
    <row r="4937" spans="1:19" s="137" customFormat="1">
      <c r="A4937" s="137" t="s">
        <v>186</v>
      </c>
      <c r="B4937" s="137" t="s">
        <v>120</v>
      </c>
      <c r="C4937" s="137" t="s">
        <v>186</v>
      </c>
      <c r="D4937" s="137" t="s">
        <v>373</v>
      </c>
      <c r="E4937" s="137">
        <v>32961</v>
      </c>
      <c r="F4937" s="137" t="s">
        <v>5</v>
      </c>
      <c r="G4937" s="137" t="s">
        <v>28</v>
      </c>
      <c r="H4937" s="137" t="s">
        <v>368</v>
      </c>
      <c r="I4937" s="137">
        <v>513922890</v>
      </c>
      <c r="J4937" s="137" t="s">
        <v>180</v>
      </c>
      <c r="K4937" s="21">
        <v>46173.69940972222</v>
      </c>
      <c r="L4937" s="21">
        <v>46174.769375000003</v>
      </c>
      <c r="M4937" s="137" t="s">
        <v>358</v>
      </c>
      <c r="N4937" s="137" t="s">
        <v>360</v>
      </c>
      <c r="O4937" s="137" t="s">
        <v>35</v>
      </c>
      <c r="P4937" s="137">
        <v>0</v>
      </c>
      <c r="Q4937" s="137" t="s">
        <v>191</v>
      </c>
      <c r="R4937" s="137" t="s">
        <v>342</v>
      </c>
      <c r="S4937" s="137" t="s">
        <v>181</v>
      </c>
    </row>
    <row r="4938" spans="1:19" s="137" customFormat="1">
      <c r="A4938" s="137" t="s">
        <v>186</v>
      </c>
      <c r="B4938" s="137" t="s">
        <v>120</v>
      </c>
      <c r="C4938" s="137" t="s">
        <v>186</v>
      </c>
      <c r="D4938" s="137" t="s">
        <v>373</v>
      </c>
      <c r="E4938" s="137">
        <v>32961</v>
      </c>
      <c r="F4938" s="137" t="s">
        <v>5</v>
      </c>
      <c r="G4938" s="137" t="s">
        <v>28</v>
      </c>
      <c r="H4938" s="137" t="s">
        <v>368</v>
      </c>
      <c r="I4938" s="137">
        <v>513922890</v>
      </c>
      <c r="J4938" s="137" t="s">
        <v>180</v>
      </c>
      <c r="K4938" s="21">
        <v>46173.69940972222</v>
      </c>
      <c r="L4938" s="21">
        <v>46174.769375000003</v>
      </c>
      <c r="M4938" s="137" t="s">
        <v>358</v>
      </c>
      <c r="N4938" s="137" t="s">
        <v>361</v>
      </c>
      <c r="O4938" s="137" t="s">
        <v>41</v>
      </c>
      <c r="P4938" s="137">
        <v>0</v>
      </c>
      <c r="Q4938" s="137" t="s">
        <v>191</v>
      </c>
      <c r="R4938" s="137" t="s">
        <v>342</v>
      </c>
      <c r="S4938" s="137" t="s">
        <v>181</v>
      </c>
    </row>
    <row r="4939" spans="1:19" s="137" customFormat="1">
      <c r="A4939" s="137" t="s">
        <v>186</v>
      </c>
      <c r="B4939" s="137" t="s">
        <v>120</v>
      </c>
      <c r="C4939" s="137" t="s">
        <v>186</v>
      </c>
      <c r="D4939" s="137" t="s">
        <v>373</v>
      </c>
      <c r="E4939" s="137">
        <v>32961</v>
      </c>
      <c r="F4939" s="137" t="s">
        <v>5</v>
      </c>
      <c r="G4939" s="137" t="s">
        <v>28</v>
      </c>
      <c r="H4939" s="137" t="s">
        <v>368</v>
      </c>
      <c r="I4939" s="137">
        <v>513922890</v>
      </c>
      <c r="J4939" s="137" t="s">
        <v>180</v>
      </c>
      <c r="K4939" s="21">
        <v>46173.69940972222</v>
      </c>
      <c r="L4939" s="21">
        <v>46174.769375000003</v>
      </c>
      <c r="M4939" s="137" t="s">
        <v>362</v>
      </c>
      <c r="N4939" s="137" t="s">
        <v>363</v>
      </c>
      <c r="O4939" s="137" t="s">
        <v>37</v>
      </c>
      <c r="P4939" s="137">
        <v>0</v>
      </c>
      <c r="Q4939" s="137" t="s">
        <v>191</v>
      </c>
      <c r="R4939" s="137" t="s">
        <v>342</v>
      </c>
      <c r="S4939" s="137" t="s">
        <v>181</v>
      </c>
    </row>
    <row r="4940" spans="1:19" s="137" customFormat="1">
      <c r="A4940" s="137" t="s">
        <v>186</v>
      </c>
      <c r="B4940" s="137" t="s">
        <v>120</v>
      </c>
      <c r="C4940" s="137" t="s">
        <v>186</v>
      </c>
      <c r="D4940" s="137" t="s">
        <v>373</v>
      </c>
      <c r="E4940" s="137">
        <v>32961</v>
      </c>
      <c r="F4940" s="137" t="s">
        <v>5</v>
      </c>
      <c r="G4940" s="137" t="s">
        <v>28</v>
      </c>
      <c r="H4940" s="137" t="s">
        <v>368</v>
      </c>
      <c r="I4940" s="137">
        <v>513922890</v>
      </c>
      <c r="J4940" s="137" t="s">
        <v>180</v>
      </c>
      <c r="K4940" s="21">
        <v>46173.69940972222</v>
      </c>
      <c r="L4940" s="21">
        <v>46174.769375000003</v>
      </c>
      <c r="M4940" s="137" t="s">
        <v>364</v>
      </c>
      <c r="N4940" s="137" t="s">
        <v>365</v>
      </c>
      <c r="O4940" s="137" t="s">
        <v>35</v>
      </c>
      <c r="P4940" s="137">
        <v>0</v>
      </c>
      <c r="Q4940" s="137" t="s">
        <v>191</v>
      </c>
      <c r="R4940" s="137" t="s">
        <v>342</v>
      </c>
      <c r="S4940" s="137" t="s">
        <v>181</v>
      </c>
    </row>
    <row r="4941" spans="1:19" s="137" customFormat="1">
      <c r="A4941" s="137" t="s">
        <v>186</v>
      </c>
      <c r="B4941" s="137" t="s">
        <v>120</v>
      </c>
      <c r="C4941" s="137" t="s">
        <v>186</v>
      </c>
      <c r="D4941" s="137" t="s">
        <v>373</v>
      </c>
      <c r="E4941" s="137">
        <v>32961</v>
      </c>
      <c r="F4941" s="137" t="s">
        <v>5</v>
      </c>
      <c r="G4941" s="137" t="s">
        <v>28</v>
      </c>
      <c r="H4941" s="137" t="s">
        <v>368</v>
      </c>
      <c r="I4941" s="137">
        <v>513922890</v>
      </c>
      <c r="J4941" s="137" t="s">
        <v>180</v>
      </c>
      <c r="K4941" s="21">
        <v>46173.69940972222</v>
      </c>
      <c r="L4941" s="21">
        <v>46174.769375000003</v>
      </c>
      <c r="M4941" s="137" t="s">
        <v>364</v>
      </c>
      <c r="N4941" s="137" t="s">
        <v>366</v>
      </c>
      <c r="O4941" s="137" t="s">
        <v>35</v>
      </c>
      <c r="P4941" s="137">
        <v>0</v>
      </c>
      <c r="Q4941" s="137" t="s">
        <v>191</v>
      </c>
      <c r="R4941" s="137" t="s">
        <v>342</v>
      </c>
      <c r="S4941" s="137" t="s">
        <v>181</v>
      </c>
    </row>
    <row r="4942" spans="1:19" s="137" customFormat="1">
      <c r="A4942" s="137" t="s">
        <v>186</v>
      </c>
      <c r="B4942" s="137" t="s">
        <v>120</v>
      </c>
      <c r="C4942" s="137" t="s">
        <v>186</v>
      </c>
      <c r="D4942" s="137" t="s">
        <v>373</v>
      </c>
      <c r="E4942" s="137">
        <v>32961</v>
      </c>
      <c r="F4942" s="137" t="s">
        <v>5</v>
      </c>
      <c r="G4942" s="137" t="s">
        <v>28</v>
      </c>
      <c r="H4942" s="137" t="s">
        <v>368</v>
      </c>
      <c r="I4942" s="137">
        <v>513922890</v>
      </c>
      <c r="J4942" s="137" t="s">
        <v>180</v>
      </c>
      <c r="K4942" s="21">
        <v>46173.69940972222</v>
      </c>
      <c r="L4942" s="21">
        <v>46174.769375000003</v>
      </c>
      <c r="M4942" s="137" t="s">
        <v>364</v>
      </c>
      <c r="N4942" s="137" t="s">
        <v>367</v>
      </c>
      <c r="O4942" s="137" t="s">
        <v>41</v>
      </c>
      <c r="P4942" s="137">
        <v>0</v>
      </c>
      <c r="Q4942" s="137" t="s">
        <v>191</v>
      </c>
      <c r="R4942" s="137" t="s">
        <v>342</v>
      </c>
      <c r="S4942" s="137" t="s">
        <v>181</v>
      </c>
    </row>
    <row r="4943" spans="1:19" s="137" customFormat="1">
      <c r="A4943" s="137" t="s">
        <v>186</v>
      </c>
      <c r="B4943" s="137" t="s">
        <v>120</v>
      </c>
      <c r="C4943" s="137" t="s">
        <v>186</v>
      </c>
      <c r="D4943" s="137" t="s">
        <v>373</v>
      </c>
      <c r="E4943" s="137">
        <v>32961</v>
      </c>
      <c r="F4943" s="137" t="s">
        <v>5</v>
      </c>
      <c r="G4943" s="137" t="s">
        <v>28</v>
      </c>
      <c r="H4943" s="137" t="s">
        <v>368</v>
      </c>
      <c r="I4943" s="137">
        <v>513920780</v>
      </c>
      <c r="J4943" s="137" t="s">
        <v>180</v>
      </c>
      <c r="K4943" s="21">
        <v>46173.678356481483</v>
      </c>
      <c r="L4943" s="21">
        <v>46174.77306712963</v>
      </c>
      <c r="M4943" s="137" t="s">
        <v>287</v>
      </c>
      <c r="N4943" s="137" t="s">
        <v>287</v>
      </c>
      <c r="O4943" s="137" t="s">
        <v>35</v>
      </c>
      <c r="P4943" s="137">
        <v>0</v>
      </c>
      <c r="Q4943" s="137" t="s">
        <v>191</v>
      </c>
      <c r="R4943" s="137" t="s">
        <v>342</v>
      </c>
    </row>
    <row r="4944" spans="1:19" s="137" customFormat="1">
      <c r="A4944" s="137" t="s">
        <v>186</v>
      </c>
      <c r="B4944" s="137" t="s">
        <v>120</v>
      </c>
      <c r="C4944" s="137" t="s">
        <v>186</v>
      </c>
      <c r="D4944" s="137" t="s">
        <v>373</v>
      </c>
      <c r="E4944" s="137">
        <v>32961</v>
      </c>
      <c r="F4944" s="137" t="s">
        <v>5</v>
      </c>
      <c r="G4944" s="137" t="s">
        <v>28</v>
      </c>
      <c r="H4944" s="137" t="s">
        <v>368</v>
      </c>
      <c r="I4944" s="137">
        <v>513920780</v>
      </c>
      <c r="J4944" s="137" t="s">
        <v>180</v>
      </c>
      <c r="K4944" s="21">
        <v>46173.678356481483</v>
      </c>
      <c r="L4944" s="21">
        <v>46174.77306712963</v>
      </c>
      <c r="M4944" s="137" t="s">
        <v>343</v>
      </c>
      <c r="N4944" s="137" t="s">
        <v>288</v>
      </c>
      <c r="O4944" s="137" t="s">
        <v>39</v>
      </c>
      <c r="P4944" s="137">
        <v>0</v>
      </c>
      <c r="Q4944" s="137" t="s">
        <v>191</v>
      </c>
      <c r="R4944" s="137" t="s">
        <v>342</v>
      </c>
    </row>
    <row r="4945" spans="1:18" s="137" customFormat="1">
      <c r="A4945" s="137" t="s">
        <v>186</v>
      </c>
      <c r="B4945" s="137" t="s">
        <v>120</v>
      </c>
      <c r="C4945" s="137" t="s">
        <v>186</v>
      </c>
      <c r="D4945" s="137" t="s">
        <v>373</v>
      </c>
      <c r="E4945" s="137">
        <v>32961</v>
      </c>
      <c r="F4945" s="137" t="s">
        <v>5</v>
      </c>
      <c r="G4945" s="137" t="s">
        <v>28</v>
      </c>
      <c r="H4945" s="137" t="s">
        <v>368</v>
      </c>
      <c r="I4945" s="137">
        <v>513920780</v>
      </c>
      <c r="J4945" s="137" t="s">
        <v>180</v>
      </c>
      <c r="K4945" s="21">
        <v>46173.678356481483</v>
      </c>
      <c r="L4945" s="21">
        <v>46174.77306712963</v>
      </c>
      <c r="M4945" s="137" t="s">
        <v>343</v>
      </c>
      <c r="N4945" s="137" t="s">
        <v>193</v>
      </c>
      <c r="O4945" s="137" t="s">
        <v>35</v>
      </c>
      <c r="P4945" s="137">
        <v>0</v>
      </c>
      <c r="Q4945" s="137" t="s">
        <v>191</v>
      </c>
      <c r="R4945" s="137" t="s">
        <v>342</v>
      </c>
    </row>
    <row r="4946" spans="1:18" s="137" customFormat="1">
      <c r="A4946" s="137" t="s">
        <v>186</v>
      </c>
      <c r="B4946" s="137" t="s">
        <v>120</v>
      </c>
      <c r="C4946" s="137" t="s">
        <v>186</v>
      </c>
      <c r="D4946" s="137" t="s">
        <v>373</v>
      </c>
      <c r="E4946" s="137">
        <v>32961</v>
      </c>
      <c r="F4946" s="137" t="s">
        <v>5</v>
      </c>
      <c r="G4946" s="137" t="s">
        <v>28</v>
      </c>
      <c r="H4946" s="137" t="s">
        <v>368</v>
      </c>
      <c r="I4946" s="137">
        <v>513920780</v>
      </c>
      <c r="J4946" s="137" t="s">
        <v>180</v>
      </c>
      <c r="K4946" s="21">
        <v>46173.678356481483</v>
      </c>
      <c r="L4946" s="21">
        <v>46174.77306712963</v>
      </c>
      <c r="M4946" s="137" t="s">
        <v>344</v>
      </c>
      <c r="N4946" s="137" t="s">
        <v>345</v>
      </c>
      <c r="O4946" s="137" t="s">
        <v>39</v>
      </c>
      <c r="P4946" s="137">
        <v>0</v>
      </c>
      <c r="Q4946" s="137" t="s">
        <v>191</v>
      </c>
      <c r="R4946" s="137" t="s">
        <v>342</v>
      </c>
    </row>
    <row r="4947" spans="1:18" s="137" customFormat="1">
      <c r="A4947" s="137" t="s">
        <v>186</v>
      </c>
      <c r="B4947" s="137" t="s">
        <v>120</v>
      </c>
      <c r="C4947" s="137" t="s">
        <v>186</v>
      </c>
      <c r="D4947" s="137" t="s">
        <v>373</v>
      </c>
      <c r="E4947" s="137">
        <v>32961</v>
      </c>
      <c r="F4947" s="137" t="s">
        <v>5</v>
      </c>
      <c r="G4947" s="137" t="s">
        <v>28</v>
      </c>
      <c r="H4947" s="137" t="s">
        <v>368</v>
      </c>
      <c r="I4947" s="137">
        <v>513920780</v>
      </c>
      <c r="J4947" s="137" t="s">
        <v>180</v>
      </c>
      <c r="K4947" s="21">
        <v>46173.678356481483</v>
      </c>
      <c r="L4947" s="21">
        <v>46174.77306712963</v>
      </c>
      <c r="M4947" s="137" t="s">
        <v>344</v>
      </c>
      <c r="N4947" s="137" t="s">
        <v>346</v>
      </c>
      <c r="O4947" s="137" t="s">
        <v>39</v>
      </c>
      <c r="P4947" s="137">
        <v>0</v>
      </c>
      <c r="Q4947" s="137" t="s">
        <v>191</v>
      </c>
      <c r="R4947" s="137" t="s">
        <v>342</v>
      </c>
    </row>
    <row r="4948" spans="1:18" s="137" customFormat="1">
      <c r="A4948" s="137" t="s">
        <v>186</v>
      </c>
      <c r="B4948" s="137" t="s">
        <v>120</v>
      </c>
      <c r="C4948" s="137" t="s">
        <v>186</v>
      </c>
      <c r="D4948" s="137" t="s">
        <v>373</v>
      </c>
      <c r="E4948" s="137">
        <v>32961</v>
      </c>
      <c r="F4948" s="137" t="s">
        <v>5</v>
      </c>
      <c r="G4948" s="137" t="s">
        <v>28</v>
      </c>
      <c r="H4948" s="137" t="s">
        <v>368</v>
      </c>
      <c r="I4948" s="137">
        <v>513920780</v>
      </c>
      <c r="J4948" s="137" t="s">
        <v>180</v>
      </c>
      <c r="K4948" s="21">
        <v>46173.678356481483</v>
      </c>
      <c r="L4948" s="21">
        <v>46174.77306712963</v>
      </c>
      <c r="M4948" s="137" t="s">
        <v>347</v>
      </c>
      <c r="N4948" s="137" t="s">
        <v>348</v>
      </c>
      <c r="O4948" s="137" t="s">
        <v>41</v>
      </c>
      <c r="P4948" s="137">
        <v>0</v>
      </c>
      <c r="Q4948" s="137" t="s">
        <v>191</v>
      </c>
      <c r="R4948" s="137" t="s">
        <v>342</v>
      </c>
    </row>
    <row r="4949" spans="1:18" s="137" customFormat="1">
      <c r="A4949" s="137" t="s">
        <v>186</v>
      </c>
      <c r="B4949" s="137" t="s">
        <v>120</v>
      </c>
      <c r="C4949" s="137" t="s">
        <v>186</v>
      </c>
      <c r="D4949" s="137" t="s">
        <v>373</v>
      </c>
      <c r="E4949" s="137">
        <v>32961</v>
      </c>
      <c r="F4949" s="137" t="s">
        <v>5</v>
      </c>
      <c r="G4949" s="137" t="s">
        <v>28</v>
      </c>
      <c r="H4949" s="137" t="s">
        <v>368</v>
      </c>
      <c r="I4949" s="137">
        <v>513920780</v>
      </c>
      <c r="J4949" s="137" t="s">
        <v>180</v>
      </c>
      <c r="K4949" s="21">
        <v>46173.678356481483</v>
      </c>
      <c r="L4949" s="21">
        <v>46174.77306712963</v>
      </c>
      <c r="M4949" s="137" t="s">
        <v>347</v>
      </c>
      <c r="N4949" s="137" t="s">
        <v>349</v>
      </c>
      <c r="O4949" s="137" t="s">
        <v>39</v>
      </c>
      <c r="P4949" s="137">
        <v>0</v>
      </c>
      <c r="Q4949" s="137" t="s">
        <v>191</v>
      </c>
      <c r="R4949" s="137" t="s">
        <v>342</v>
      </c>
    </row>
    <row r="4950" spans="1:18" s="137" customFormat="1">
      <c r="A4950" s="137" t="s">
        <v>186</v>
      </c>
      <c r="B4950" s="137" t="s">
        <v>120</v>
      </c>
      <c r="C4950" s="137" t="s">
        <v>186</v>
      </c>
      <c r="D4950" s="137" t="s">
        <v>373</v>
      </c>
      <c r="E4950" s="137">
        <v>32961</v>
      </c>
      <c r="F4950" s="137" t="s">
        <v>5</v>
      </c>
      <c r="G4950" s="137" t="s">
        <v>28</v>
      </c>
      <c r="H4950" s="137" t="s">
        <v>368</v>
      </c>
      <c r="I4950" s="137">
        <v>513920780</v>
      </c>
      <c r="J4950" s="137" t="s">
        <v>180</v>
      </c>
      <c r="K4950" s="21">
        <v>46173.678356481483</v>
      </c>
      <c r="L4950" s="21">
        <v>46174.77306712963</v>
      </c>
      <c r="M4950" s="137" t="s">
        <v>347</v>
      </c>
      <c r="N4950" s="137" t="s">
        <v>329</v>
      </c>
      <c r="O4950" s="137" t="s">
        <v>35</v>
      </c>
      <c r="P4950" s="137">
        <v>0</v>
      </c>
      <c r="Q4950" s="137" t="s">
        <v>191</v>
      </c>
      <c r="R4950" s="137" t="s">
        <v>342</v>
      </c>
    </row>
    <row r="4951" spans="1:18" s="137" customFormat="1">
      <c r="A4951" s="137" t="s">
        <v>186</v>
      </c>
      <c r="B4951" s="137" t="s">
        <v>120</v>
      </c>
      <c r="C4951" s="137" t="s">
        <v>186</v>
      </c>
      <c r="D4951" s="137" t="s">
        <v>373</v>
      </c>
      <c r="E4951" s="137">
        <v>32961</v>
      </c>
      <c r="F4951" s="137" t="s">
        <v>5</v>
      </c>
      <c r="G4951" s="137" t="s">
        <v>28</v>
      </c>
      <c r="H4951" s="137" t="s">
        <v>368</v>
      </c>
      <c r="I4951" s="137">
        <v>513920780</v>
      </c>
      <c r="J4951" s="137" t="s">
        <v>180</v>
      </c>
      <c r="K4951" s="21">
        <v>46173.678356481483</v>
      </c>
      <c r="L4951" s="21">
        <v>46174.77306712963</v>
      </c>
      <c r="M4951" s="137" t="s">
        <v>347</v>
      </c>
      <c r="N4951" s="137" t="s">
        <v>194</v>
      </c>
      <c r="O4951" s="137" t="s">
        <v>41</v>
      </c>
      <c r="P4951" s="137">
        <v>0</v>
      </c>
      <c r="Q4951" s="137" t="s">
        <v>191</v>
      </c>
      <c r="R4951" s="137" t="s">
        <v>342</v>
      </c>
    </row>
    <row r="4952" spans="1:18" s="137" customFormat="1">
      <c r="A4952" s="137" t="s">
        <v>186</v>
      </c>
      <c r="B4952" s="137" t="s">
        <v>120</v>
      </c>
      <c r="C4952" s="137" t="s">
        <v>186</v>
      </c>
      <c r="D4952" s="137" t="s">
        <v>373</v>
      </c>
      <c r="E4952" s="137">
        <v>32961</v>
      </c>
      <c r="F4952" s="137" t="s">
        <v>5</v>
      </c>
      <c r="G4952" s="137" t="s">
        <v>28</v>
      </c>
      <c r="H4952" s="137" t="s">
        <v>368</v>
      </c>
      <c r="I4952" s="137">
        <v>513920780</v>
      </c>
      <c r="J4952" s="137" t="s">
        <v>180</v>
      </c>
      <c r="K4952" s="21">
        <v>46173.678356481483</v>
      </c>
      <c r="L4952" s="21">
        <v>46174.77306712963</v>
      </c>
      <c r="M4952" s="137" t="s">
        <v>347</v>
      </c>
      <c r="N4952" s="137" t="s">
        <v>350</v>
      </c>
      <c r="O4952" s="137" t="s">
        <v>39</v>
      </c>
      <c r="P4952" s="137">
        <v>0</v>
      </c>
      <c r="Q4952" s="137" t="s">
        <v>191</v>
      </c>
      <c r="R4952" s="137" t="s">
        <v>342</v>
      </c>
    </row>
    <row r="4953" spans="1:18" s="137" customFormat="1">
      <c r="A4953" s="137" t="s">
        <v>186</v>
      </c>
      <c r="B4953" s="137" t="s">
        <v>120</v>
      </c>
      <c r="C4953" s="137" t="s">
        <v>186</v>
      </c>
      <c r="D4953" s="137" t="s">
        <v>373</v>
      </c>
      <c r="E4953" s="137">
        <v>32961</v>
      </c>
      <c r="F4953" s="137" t="s">
        <v>5</v>
      </c>
      <c r="G4953" s="137" t="s">
        <v>28</v>
      </c>
      <c r="H4953" s="137" t="s">
        <v>368</v>
      </c>
      <c r="I4953" s="137">
        <v>513920780</v>
      </c>
      <c r="J4953" s="137" t="s">
        <v>180</v>
      </c>
      <c r="K4953" s="21">
        <v>46173.678356481483</v>
      </c>
      <c r="L4953" s="21">
        <v>46174.77306712963</v>
      </c>
      <c r="M4953" s="137" t="s">
        <v>347</v>
      </c>
      <c r="N4953" s="137" t="s">
        <v>195</v>
      </c>
      <c r="O4953" s="137" t="s">
        <v>41</v>
      </c>
      <c r="P4953" s="137">
        <v>0</v>
      </c>
      <c r="Q4953" s="137" t="s">
        <v>191</v>
      </c>
      <c r="R4953" s="137" t="s">
        <v>342</v>
      </c>
    </row>
    <row r="4954" spans="1:18" s="137" customFormat="1">
      <c r="A4954" s="137" t="s">
        <v>186</v>
      </c>
      <c r="B4954" s="137" t="s">
        <v>120</v>
      </c>
      <c r="C4954" s="137" t="s">
        <v>186</v>
      </c>
      <c r="D4954" s="137" t="s">
        <v>373</v>
      </c>
      <c r="E4954" s="137">
        <v>32961</v>
      </c>
      <c r="F4954" s="137" t="s">
        <v>5</v>
      </c>
      <c r="G4954" s="137" t="s">
        <v>28</v>
      </c>
      <c r="H4954" s="137" t="s">
        <v>368</v>
      </c>
      <c r="I4954" s="137">
        <v>513920780</v>
      </c>
      <c r="J4954" s="137" t="s">
        <v>180</v>
      </c>
      <c r="K4954" s="21">
        <v>46173.678356481483</v>
      </c>
      <c r="L4954" s="21">
        <v>46174.77306712963</v>
      </c>
      <c r="M4954" s="137" t="s">
        <v>347</v>
      </c>
      <c r="N4954" s="137" t="s">
        <v>351</v>
      </c>
      <c r="O4954" s="137" t="s">
        <v>35</v>
      </c>
      <c r="P4954" s="137">
        <v>0</v>
      </c>
      <c r="Q4954" s="137" t="s">
        <v>191</v>
      </c>
      <c r="R4954" s="137" t="s">
        <v>342</v>
      </c>
    </row>
    <row r="4955" spans="1:18" s="137" customFormat="1">
      <c r="A4955" s="137" t="s">
        <v>186</v>
      </c>
      <c r="B4955" s="137" t="s">
        <v>120</v>
      </c>
      <c r="C4955" s="137" t="s">
        <v>186</v>
      </c>
      <c r="D4955" s="137" t="s">
        <v>373</v>
      </c>
      <c r="E4955" s="137">
        <v>32961</v>
      </c>
      <c r="F4955" s="137" t="s">
        <v>5</v>
      </c>
      <c r="G4955" s="137" t="s">
        <v>28</v>
      </c>
      <c r="H4955" s="137" t="s">
        <v>368</v>
      </c>
      <c r="I4955" s="137">
        <v>513920780</v>
      </c>
      <c r="J4955" s="137" t="s">
        <v>180</v>
      </c>
      <c r="K4955" s="21">
        <v>46173.678356481483</v>
      </c>
      <c r="L4955" s="21">
        <v>46174.77306712963</v>
      </c>
      <c r="M4955" s="137" t="s">
        <v>347</v>
      </c>
      <c r="N4955" s="137" t="s">
        <v>196</v>
      </c>
      <c r="O4955" s="137" t="s">
        <v>41</v>
      </c>
      <c r="P4955" s="137">
        <v>0</v>
      </c>
      <c r="Q4955" s="137" t="s">
        <v>191</v>
      </c>
      <c r="R4955" s="137" t="s">
        <v>342</v>
      </c>
    </row>
    <row r="4956" spans="1:18" s="137" customFormat="1">
      <c r="A4956" s="137" t="s">
        <v>186</v>
      </c>
      <c r="B4956" s="137" t="s">
        <v>120</v>
      </c>
      <c r="C4956" s="137" t="s">
        <v>186</v>
      </c>
      <c r="D4956" s="137" t="s">
        <v>373</v>
      </c>
      <c r="E4956" s="137">
        <v>32961</v>
      </c>
      <c r="F4956" s="137" t="s">
        <v>5</v>
      </c>
      <c r="G4956" s="137" t="s">
        <v>28</v>
      </c>
      <c r="H4956" s="137" t="s">
        <v>368</v>
      </c>
      <c r="I4956" s="137">
        <v>513920780</v>
      </c>
      <c r="J4956" s="137" t="s">
        <v>180</v>
      </c>
      <c r="K4956" s="21">
        <v>46173.678356481483</v>
      </c>
      <c r="L4956" s="21">
        <v>46174.77306712963</v>
      </c>
      <c r="M4956" s="137" t="s">
        <v>352</v>
      </c>
      <c r="N4956" s="137" t="s">
        <v>352</v>
      </c>
      <c r="O4956" s="137" t="s">
        <v>35</v>
      </c>
      <c r="P4956" s="137">
        <v>0</v>
      </c>
      <c r="Q4956" s="137" t="s">
        <v>191</v>
      </c>
      <c r="R4956" s="137" t="s">
        <v>342</v>
      </c>
    </row>
    <row r="4957" spans="1:18" s="137" customFormat="1">
      <c r="A4957" s="137" t="s">
        <v>186</v>
      </c>
      <c r="B4957" s="137" t="s">
        <v>120</v>
      </c>
      <c r="C4957" s="137" t="s">
        <v>186</v>
      </c>
      <c r="D4957" s="137" t="s">
        <v>373</v>
      </c>
      <c r="E4957" s="137">
        <v>32961</v>
      </c>
      <c r="F4957" s="137" t="s">
        <v>5</v>
      </c>
      <c r="G4957" s="137" t="s">
        <v>28</v>
      </c>
      <c r="H4957" s="137" t="s">
        <v>368</v>
      </c>
      <c r="I4957" s="137">
        <v>513920780</v>
      </c>
      <c r="J4957" s="137" t="s">
        <v>180</v>
      </c>
      <c r="K4957" s="21">
        <v>46173.678356481483</v>
      </c>
      <c r="L4957" s="21">
        <v>46174.77306712963</v>
      </c>
      <c r="M4957" s="137" t="s">
        <v>353</v>
      </c>
      <c r="N4957" s="137" t="s">
        <v>197</v>
      </c>
      <c r="O4957" s="137" t="s">
        <v>41</v>
      </c>
      <c r="P4957" s="137">
        <v>0</v>
      </c>
      <c r="Q4957" s="137" t="s">
        <v>191</v>
      </c>
      <c r="R4957" s="137" t="s">
        <v>342</v>
      </c>
    </row>
    <row r="4958" spans="1:18" s="137" customFormat="1">
      <c r="A4958" s="137" t="s">
        <v>186</v>
      </c>
      <c r="B4958" s="137" t="s">
        <v>120</v>
      </c>
      <c r="C4958" s="137" t="s">
        <v>186</v>
      </c>
      <c r="D4958" s="137" t="s">
        <v>373</v>
      </c>
      <c r="E4958" s="137">
        <v>32961</v>
      </c>
      <c r="F4958" s="137" t="s">
        <v>5</v>
      </c>
      <c r="G4958" s="137" t="s">
        <v>28</v>
      </c>
      <c r="H4958" s="137" t="s">
        <v>368</v>
      </c>
      <c r="I4958" s="137">
        <v>513920780</v>
      </c>
      <c r="J4958" s="137" t="s">
        <v>180</v>
      </c>
      <c r="K4958" s="21">
        <v>46173.678356481483</v>
      </c>
      <c r="L4958" s="21">
        <v>46174.77306712963</v>
      </c>
      <c r="M4958" s="137" t="s">
        <v>353</v>
      </c>
      <c r="N4958" s="137" t="s">
        <v>330</v>
      </c>
      <c r="O4958" s="137" t="s">
        <v>41</v>
      </c>
      <c r="P4958" s="137">
        <v>0</v>
      </c>
      <c r="Q4958" s="137" t="s">
        <v>191</v>
      </c>
      <c r="R4958" s="137" t="s">
        <v>342</v>
      </c>
    </row>
    <row r="4959" spans="1:18" s="137" customFormat="1">
      <c r="A4959" s="137" t="s">
        <v>186</v>
      </c>
      <c r="B4959" s="137" t="s">
        <v>120</v>
      </c>
      <c r="C4959" s="137" t="s">
        <v>186</v>
      </c>
      <c r="D4959" s="137" t="s">
        <v>373</v>
      </c>
      <c r="E4959" s="137">
        <v>32961</v>
      </c>
      <c r="F4959" s="137" t="s">
        <v>5</v>
      </c>
      <c r="G4959" s="137" t="s">
        <v>28</v>
      </c>
      <c r="H4959" s="137" t="s">
        <v>368</v>
      </c>
      <c r="I4959" s="137">
        <v>513920780</v>
      </c>
      <c r="J4959" s="137" t="s">
        <v>180</v>
      </c>
      <c r="K4959" s="21">
        <v>46173.678356481483</v>
      </c>
      <c r="L4959" s="21">
        <v>46174.77306712963</v>
      </c>
      <c r="M4959" s="137" t="s">
        <v>353</v>
      </c>
      <c r="N4959" s="137" t="s">
        <v>354</v>
      </c>
      <c r="O4959" s="137" t="s">
        <v>39</v>
      </c>
      <c r="P4959" s="137">
        <v>0</v>
      </c>
      <c r="Q4959" s="137" t="s">
        <v>191</v>
      </c>
      <c r="R4959" s="137" t="s">
        <v>342</v>
      </c>
    </row>
    <row r="4960" spans="1:18" s="137" customFormat="1">
      <c r="A4960" s="137" t="s">
        <v>186</v>
      </c>
      <c r="B4960" s="137" t="s">
        <v>120</v>
      </c>
      <c r="C4960" s="137" t="s">
        <v>186</v>
      </c>
      <c r="D4960" s="137" t="s">
        <v>373</v>
      </c>
      <c r="E4960" s="137">
        <v>32961</v>
      </c>
      <c r="F4960" s="137" t="s">
        <v>5</v>
      </c>
      <c r="G4960" s="137" t="s">
        <v>28</v>
      </c>
      <c r="H4960" s="137" t="s">
        <v>368</v>
      </c>
      <c r="I4960" s="137">
        <v>513920780</v>
      </c>
      <c r="J4960" s="137" t="s">
        <v>180</v>
      </c>
      <c r="K4960" s="21">
        <v>46173.678356481483</v>
      </c>
      <c r="L4960" s="21">
        <v>46174.77306712963</v>
      </c>
      <c r="M4960" s="137" t="s">
        <v>353</v>
      </c>
      <c r="N4960" s="137" t="s">
        <v>355</v>
      </c>
      <c r="O4960" s="137" t="s">
        <v>35</v>
      </c>
      <c r="P4960" s="137">
        <v>0</v>
      </c>
      <c r="Q4960" s="137" t="s">
        <v>191</v>
      </c>
      <c r="R4960" s="137" t="s">
        <v>342</v>
      </c>
    </row>
    <row r="4961" spans="1:19" s="137" customFormat="1">
      <c r="A4961" s="137" t="s">
        <v>186</v>
      </c>
      <c r="B4961" s="137" t="s">
        <v>120</v>
      </c>
      <c r="C4961" s="137" t="s">
        <v>186</v>
      </c>
      <c r="D4961" s="137" t="s">
        <v>373</v>
      </c>
      <c r="E4961" s="137">
        <v>32961</v>
      </c>
      <c r="F4961" s="137" t="s">
        <v>5</v>
      </c>
      <c r="G4961" s="137" t="s">
        <v>28</v>
      </c>
      <c r="H4961" s="137" t="s">
        <v>368</v>
      </c>
      <c r="I4961" s="137">
        <v>513920780</v>
      </c>
      <c r="J4961" s="137" t="s">
        <v>180</v>
      </c>
      <c r="K4961" s="21">
        <v>46173.678356481483</v>
      </c>
      <c r="L4961" s="21">
        <v>46174.77306712963</v>
      </c>
      <c r="M4961" s="137" t="s">
        <v>353</v>
      </c>
      <c r="N4961" s="137" t="s">
        <v>356</v>
      </c>
      <c r="O4961" s="137" t="s">
        <v>39</v>
      </c>
      <c r="P4961" s="137">
        <v>0</v>
      </c>
      <c r="Q4961" s="137" t="s">
        <v>191</v>
      </c>
      <c r="R4961" s="137" t="s">
        <v>342</v>
      </c>
    </row>
    <row r="4962" spans="1:19" s="137" customFormat="1">
      <c r="A4962" s="137" t="s">
        <v>186</v>
      </c>
      <c r="B4962" s="137" t="s">
        <v>120</v>
      </c>
      <c r="C4962" s="137" t="s">
        <v>186</v>
      </c>
      <c r="D4962" s="137" t="s">
        <v>373</v>
      </c>
      <c r="E4962" s="137">
        <v>32961</v>
      </c>
      <c r="F4962" s="137" t="s">
        <v>5</v>
      </c>
      <c r="G4962" s="137" t="s">
        <v>28</v>
      </c>
      <c r="H4962" s="137" t="s">
        <v>368</v>
      </c>
      <c r="I4962" s="137">
        <v>513920780</v>
      </c>
      <c r="J4962" s="137" t="s">
        <v>180</v>
      </c>
      <c r="K4962" s="21">
        <v>46173.678356481483</v>
      </c>
      <c r="L4962" s="21">
        <v>46174.77306712963</v>
      </c>
      <c r="M4962" s="137" t="s">
        <v>353</v>
      </c>
      <c r="N4962" s="137" t="s">
        <v>357</v>
      </c>
      <c r="O4962" s="137" t="s">
        <v>39</v>
      </c>
      <c r="P4962" s="137">
        <v>0</v>
      </c>
      <c r="Q4962" s="137" t="s">
        <v>191</v>
      </c>
      <c r="R4962" s="137" t="s">
        <v>342</v>
      </c>
    </row>
    <row r="4963" spans="1:19" s="137" customFormat="1">
      <c r="A4963" s="137" t="s">
        <v>186</v>
      </c>
      <c r="B4963" s="137" t="s">
        <v>120</v>
      </c>
      <c r="C4963" s="137" t="s">
        <v>186</v>
      </c>
      <c r="D4963" s="137" t="s">
        <v>373</v>
      </c>
      <c r="E4963" s="137">
        <v>32961</v>
      </c>
      <c r="F4963" s="137" t="s">
        <v>5</v>
      </c>
      <c r="G4963" s="137" t="s">
        <v>28</v>
      </c>
      <c r="H4963" s="137" t="s">
        <v>368</v>
      </c>
      <c r="I4963" s="137">
        <v>513920780</v>
      </c>
      <c r="J4963" s="137" t="s">
        <v>180</v>
      </c>
      <c r="K4963" s="21">
        <v>46173.678356481483</v>
      </c>
      <c r="L4963" s="21">
        <v>46174.77306712963</v>
      </c>
      <c r="M4963" s="137" t="s">
        <v>358</v>
      </c>
      <c r="N4963" s="137" t="s">
        <v>359</v>
      </c>
      <c r="O4963" s="137" t="s">
        <v>39</v>
      </c>
      <c r="P4963" s="137">
        <v>0</v>
      </c>
      <c r="Q4963" s="137" t="s">
        <v>191</v>
      </c>
      <c r="R4963" s="137" t="s">
        <v>342</v>
      </c>
    </row>
    <row r="4964" spans="1:19" s="137" customFormat="1">
      <c r="A4964" s="137" t="s">
        <v>186</v>
      </c>
      <c r="B4964" s="137" t="s">
        <v>120</v>
      </c>
      <c r="C4964" s="137" t="s">
        <v>186</v>
      </c>
      <c r="D4964" s="137" t="s">
        <v>373</v>
      </c>
      <c r="E4964" s="137">
        <v>32961</v>
      </c>
      <c r="F4964" s="137" t="s">
        <v>5</v>
      </c>
      <c r="G4964" s="137" t="s">
        <v>28</v>
      </c>
      <c r="H4964" s="137" t="s">
        <v>368</v>
      </c>
      <c r="I4964" s="137">
        <v>513920780</v>
      </c>
      <c r="J4964" s="137" t="s">
        <v>180</v>
      </c>
      <c r="K4964" s="21">
        <v>46173.678356481483</v>
      </c>
      <c r="L4964" s="21">
        <v>46174.77306712963</v>
      </c>
      <c r="M4964" s="137" t="s">
        <v>358</v>
      </c>
      <c r="N4964" s="137" t="s">
        <v>360</v>
      </c>
      <c r="O4964" s="137" t="s">
        <v>35</v>
      </c>
      <c r="P4964" s="137">
        <v>0</v>
      </c>
      <c r="Q4964" s="137" t="s">
        <v>191</v>
      </c>
      <c r="R4964" s="137" t="s">
        <v>342</v>
      </c>
    </row>
    <row r="4965" spans="1:19" s="137" customFormat="1">
      <c r="A4965" s="137" t="s">
        <v>186</v>
      </c>
      <c r="B4965" s="137" t="s">
        <v>120</v>
      </c>
      <c r="C4965" s="137" t="s">
        <v>186</v>
      </c>
      <c r="D4965" s="137" t="s">
        <v>373</v>
      </c>
      <c r="E4965" s="137">
        <v>32961</v>
      </c>
      <c r="F4965" s="137" t="s">
        <v>5</v>
      </c>
      <c r="G4965" s="137" t="s">
        <v>28</v>
      </c>
      <c r="H4965" s="137" t="s">
        <v>368</v>
      </c>
      <c r="I4965" s="137">
        <v>513920780</v>
      </c>
      <c r="J4965" s="137" t="s">
        <v>180</v>
      </c>
      <c r="K4965" s="21">
        <v>46173.678356481483</v>
      </c>
      <c r="L4965" s="21">
        <v>46174.77306712963</v>
      </c>
      <c r="M4965" s="137" t="s">
        <v>358</v>
      </c>
      <c r="N4965" s="137" t="s">
        <v>361</v>
      </c>
      <c r="O4965" s="137" t="s">
        <v>41</v>
      </c>
      <c r="P4965" s="137">
        <v>0</v>
      </c>
      <c r="Q4965" s="137" t="s">
        <v>191</v>
      </c>
      <c r="R4965" s="137" t="s">
        <v>342</v>
      </c>
    </row>
    <row r="4966" spans="1:19" s="137" customFormat="1">
      <c r="A4966" s="137" t="s">
        <v>186</v>
      </c>
      <c r="B4966" s="137" t="s">
        <v>120</v>
      </c>
      <c r="C4966" s="137" t="s">
        <v>186</v>
      </c>
      <c r="D4966" s="137" t="s">
        <v>373</v>
      </c>
      <c r="E4966" s="137">
        <v>32961</v>
      </c>
      <c r="F4966" s="137" t="s">
        <v>5</v>
      </c>
      <c r="G4966" s="137" t="s">
        <v>28</v>
      </c>
      <c r="H4966" s="137" t="s">
        <v>368</v>
      </c>
      <c r="I4966" s="137">
        <v>513920780</v>
      </c>
      <c r="J4966" s="137" t="s">
        <v>180</v>
      </c>
      <c r="K4966" s="21">
        <v>46173.678356481483</v>
      </c>
      <c r="L4966" s="21">
        <v>46174.77306712963</v>
      </c>
      <c r="M4966" s="137" t="s">
        <v>362</v>
      </c>
      <c r="N4966" s="137" t="s">
        <v>363</v>
      </c>
      <c r="O4966" s="137" t="s">
        <v>37</v>
      </c>
      <c r="P4966" s="137">
        <v>0</v>
      </c>
      <c r="Q4966" s="137" t="s">
        <v>191</v>
      </c>
      <c r="R4966" s="137" t="s">
        <v>342</v>
      </c>
    </row>
    <row r="4967" spans="1:19" s="137" customFormat="1">
      <c r="A4967" s="137" t="s">
        <v>186</v>
      </c>
      <c r="B4967" s="137" t="s">
        <v>120</v>
      </c>
      <c r="C4967" s="137" t="s">
        <v>186</v>
      </c>
      <c r="D4967" s="137" t="s">
        <v>373</v>
      </c>
      <c r="E4967" s="137">
        <v>32961</v>
      </c>
      <c r="F4967" s="137" t="s">
        <v>5</v>
      </c>
      <c r="G4967" s="137" t="s">
        <v>28</v>
      </c>
      <c r="H4967" s="137" t="s">
        <v>368</v>
      </c>
      <c r="I4967" s="137">
        <v>513920780</v>
      </c>
      <c r="J4967" s="137" t="s">
        <v>180</v>
      </c>
      <c r="K4967" s="21">
        <v>46173.678356481483</v>
      </c>
      <c r="L4967" s="21">
        <v>46174.77306712963</v>
      </c>
      <c r="M4967" s="137" t="s">
        <v>364</v>
      </c>
      <c r="N4967" s="137" t="s">
        <v>365</v>
      </c>
      <c r="O4967" s="137" t="s">
        <v>35</v>
      </c>
      <c r="P4967" s="137">
        <v>0</v>
      </c>
      <c r="Q4967" s="137" t="s">
        <v>191</v>
      </c>
      <c r="R4967" s="137" t="s">
        <v>342</v>
      </c>
    </row>
    <row r="4968" spans="1:19" s="137" customFormat="1">
      <c r="A4968" s="137" t="s">
        <v>186</v>
      </c>
      <c r="B4968" s="137" t="s">
        <v>120</v>
      </c>
      <c r="C4968" s="137" t="s">
        <v>186</v>
      </c>
      <c r="D4968" s="137" t="s">
        <v>373</v>
      </c>
      <c r="E4968" s="137">
        <v>32961</v>
      </c>
      <c r="F4968" s="137" t="s">
        <v>5</v>
      </c>
      <c r="G4968" s="137" t="s">
        <v>28</v>
      </c>
      <c r="H4968" s="137" t="s">
        <v>368</v>
      </c>
      <c r="I4968" s="137">
        <v>513920780</v>
      </c>
      <c r="J4968" s="137" t="s">
        <v>180</v>
      </c>
      <c r="K4968" s="21">
        <v>46173.678356481483</v>
      </c>
      <c r="L4968" s="21">
        <v>46174.77306712963</v>
      </c>
      <c r="M4968" s="137" t="s">
        <v>364</v>
      </c>
      <c r="N4968" s="137" t="s">
        <v>366</v>
      </c>
      <c r="O4968" s="137" t="s">
        <v>35</v>
      </c>
      <c r="P4968" s="137">
        <v>0</v>
      </c>
      <c r="Q4968" s="137" t="s">
        <v>191</v>
      </c>
      <c r="R4968" s="137" t="s">
        <v>342</v>
      </c>
    </row>
    <row r="4969" spans="1:19" s="137" customFormat="1">
      <c r="A4969" s="137" t="s">
        <v>186</v>
      </c>
      <c r="B4969" s="137" t="s">
        <v>120</v>
      </c>
      <c r="C4969" s="137" t="s">
        <v>186</v>
      </c>
      <c r="D4969" s="137" t="s">
        <v>373</v>
      </c>
      <c r="E4969" s="137">
        <v>32961</v>
      </c>
      <c r="F4969" s="137" t="s">
        <v>5</v>
      </c>
      <c r="G4969" s="137" t="s">
        <v>28</v>
      </c>
      <c r="H4969" s="137" t="s">
        <v>368</v>
      </c>
      <c r="I4969" s="137">
        <v>513920780</v>
      </c>
      <c r="J4969" s="137" t="s">
        <v>180</v>
      </c>
      <c r="K4969" s="21">
        <v>46173.678356481483</v>
      </c>
      <c r="L4969" s="21">
        <v>46174.77306712963</v>
      </c>
      <c r="M4969" s="137" t="s">
        <v>364</v>
      </c>
      <c r="N4969" s="137" t="s">
        <v>367</v>
      </c>
      <c r="O4969" s="137" t="s">
        <v>41</v>
      </c>
      <c r="P4969" s="137">
        <v>0</v>
      </c>
      <c r="Q4969" s="137" t="s">
        <v>191</v>
      </c>
      <c r="R4969" s="137" t="s">
        <v>342</v>
      </c>
    </row>
    <row r="4970" spans="1:19" s="137" customFormat="1">
      <c r="A4970" s="137" t="s">
        <v>186</v>
      </c>
      <c r="B4970" s="137" t="s">
        <v>10</v>
      </c>
      <c r="C4970" s="137" t="s">
        <v>186</v>
      </c>
      <c r="D4970" s="137" t="s">
        <v>300</v>
      </c>
      <c r="E4970" s="137">
        <v>33271</v>
      </c>
      <c r="F4970" s="137" t="s">
        <v>5</v>
      </c>
      <c r="G4970" s="137" t="s">
        <v>28</v>
      </c>
      <c r="H4970" s="137" t="s">
        <v>368</v>
      </c>
      <c r="I4970" s="137">
        <v>514011218</v>
      </c>
      <c r="J4970" s="137" t="s">
        <v>224</v>
      </c>
      <c r="K4970" s="21">
        <v>46172.79891203704</v>
      </c>
      <c r="L4970" s="21">
        <v>46174.798680555556</v>
      </c>
      <c r="M4970" s="137" t="s">
        <v>287</v>
      </c>
      <c r="N4970" s="137" t="s">
        <v>287</v>
      </c>
      <c r="O4970" s="137" t="s">
        <v>35</v>
      </c>
      <c r="P4970" s="137">
        <v>0</v>
      </c>
      <c r="Q4970" s="137" t="s">
        <v>191</v>
      </c>
      <c r="R4970" s="137" t="s">
        <v>342</v>
      </c>
      <c r="S4970" s="137" t="s">
        <v>181</v>
      </c>
    </row>
    <row r="4971" spans="1:19" s="137" customFormat="1">
      <c r="A4971" s="137" t="s">
        <v>186</v>
      </c>
      <c r="B4971" s="137" t="s">
        <v>10</v>
      </c>
      <c r="C4971" s="137" t="s">
        <v>186</v>
      </c>
      <c r="D4971" s="137" t="s">
        <v>300</v>
      </c>
      <c r="E4971" s="137">
        <v>33271</v>
      </c>
      <c r="F4971" s="137" t="s">
        <v>5</v>
      </c>
      <c r="G4971" s="137" t="s">
        <v>28</v>
      </c>
      <c r="H4971" s="137" t="s">
        <v>368</v>
      </c>
      <c r="I4971" s="137">
        <v>514011218</v>
      </c>
      <c r="J4971" s="137" t="s">
        <v>224</v>
      </c>
      <c r="K4971" s="21">
        <v>46172.79891203704</v>
      </c>
      <c r="L4971" s="21">
        <v>46174.798680555556</v>
      </c>
      <c r="M4971" s="137" t="s">
        <v>343</v>
      </c>
      <c r="N4971" s="137" t="s">
        <v>288</v>
      </c>
      <c r="O4971" s="137" t="s">
        <v>39</v>
      </c>
      <c r="P4971" s="137">
        <v>0</v>
      </c>
      <c r="Q4971" s="137" t="s">
        <v>191</v>
      </c>
      <c r="R4971" s="137" t="s">
        <v>342</v>
      </c>
      <c r="S4971" s="137" t="s">
        <v>181</v>
      </c>
    </row>
    <row r="4972" spans="1:19" s="137" customFormat="1">
      <c r="A4972" s="137" t="s">
        <v>186</v>
      </c>
      <c r="B4972" s="137" t="s">
        <v>10</v>
      </c>
      <c r="C4972" s="137" t="s">
        <v>186</v>
      </c>
      <c r="D4972" s="137" t="s">
        <v>300</v>
      </c>
      <c r="E4972" s="137">
        <v>33271</v>
      </c>
      <c r="F4972" s="137" t="s">
        <v>5</v>
      </c>
      <c r="G4972" s="137" t="s">
        <v>28</v>
      </c>
      <c r="H4972" s="137" t="s">
        <v>368</v>
      </c>
      <c r="I4972" s="137">
        <v>514011218</v>
      </c>
      <c r="J4972" s="137" t="s">
        <v>224</v>
      </c>
      <c r="K4972" s="21">
        <v>46172.79891203704</v>
      </c>
      <c r="L4972" s="21">
        <v>46174.798680555556</v>
      </c>
      <c r="M4972" s="137" t="s">
        <v>343</v>
      </c>
      <c r="N4972" s="137" t="s">
        <v>193</v>
      </c>
      <c r="O4972" s="137" t="s">
        <v>35</v>
      </c>
      <c r="P4972" s="137">
        <v>0</v>
      </c>
      <c r="Q4972" s="137" t="s">
        <v>191</v>
      </c>
      <c r="R4972" s="137" t="s">
        <v>342</v>
      </c>
      <c r="S4972" s="137" t="s">
        <v>181</v>
      </c>
    </row>
    <row r="4973" spans="1:19" s="137" customFormat="1">
      <c r="A4973" s="137" t="s">
        <v>186</v>
      </c>
      <c r="B4973" s="137" t="s">
        <v>10</v>
      </c>
      <c r="C4973" s="137" t="s">
        <v>186</v>
      </c>
      <c r="D4973" s="137" t="s">
        <v>300</v>
      </c>
      <c r="E4973" s="137">
        <v>33271</v>
      </c>
      <c r="F4973" s="137" t="s">
        <v>5</v>
      </c>
      <c r="G4973" s="137" t="s">
        <v>28</v>
      </c>
      <c r="H4973" s="137" t="s">
        <v>368</v>
      </c>
      <c r="I4973" s="137">
        <v>514011218</v>
      </c>
      <c r="J4973" s="137" t="s">
        <v>224</v>
      </c>
      <c r="K4973" s="21">
        <v>46172.79891203704</v>
      </c>
      <c r="L4973" s="21">
        <v>46174.798680555556</v>
      </c>
      <c r="M4973" s="137" t="s">
        <v>344</v>
      </c>
      <c r="N4973" s="137" t="s">
        <v>345</v>
      </c>
      <c r="O4973" s="137" t="s">
        <v>39</v>
      </c>
      <c r="P4973" s="137">
        <v>0</v>
      </c>
      <c r="Q4973" s="137" t="s">
        <v>191</v>
      </c>
      <c r="R4973" s="137" t="s">
        <v>342</v>
      </c>
      <c r="S4973" s="137" t="s">
        <v>181</v>
      </c>
    </row>
    <row r="4974" spans="1:19" s="137" customFormat="1">
      <c r="A4974" s="137" t="s">
        <v>186</v>
      </c>
      <c r="B4974" s="137" t="s">
        <v>10</v>
      </c>
      <c r="C4974" s="137" t="s">
        <v>186</v>
      </c>
      <c r="D4974" s="137" t="s">
        <v>300</v>
      </c>
      <c r="E4974" s="137">
        <v>33271</v>
      </c>
      <c r="F4974" s="137" t="s">
        <v>5</v>
      </c>
      <c r="G4974" s="137" t="s">
        <v>28</v>
      </c>
      <c r="H4974" s="137" t="s">
        <v>368</v>
      </c>
      <c r="I4974" s="137">
        <v>514011218</v>
      </c>
      <c r="J4974" s="137" t="s">
        <v>224</v>
      </c>
      <c r="K4974" s="21">
        <v>46172.79891203704</v>
      </c>
      <c r="L4974" s="21">
        <v>46174.798680555556</v>
      </c>
      <c r="M4974" s="137" t="s">
        <v>344</v>
      </c>
      <c r="N4974" s="137" t="s">
        <v>346</v>
      </c>
      <c r="O4974" s="137" t="s">
        <v>39</v>
      </c>
      <c r="P4974" s="137">
        <v>0</v>
      </c>
      <c r="Q4974" s="137" t="s">
        <v>191</v>
      </c>
      <c r="R4974" s="137" t="s">
        <v>342</v>
      </c>
      <c r="S4974" s="137" t="s">
        <v>181</v>
      </c>
    </row>
    <row r="4975" spans="1:19" s="137" customFormat="1">
      <c r="A4975" s="137" t="s">
        <v>186</v>
      </c>
      <c r="B4975" s="137" t="s">
        <v>10</v>
      </c>
      <c r="C4975" s="137" t="s">
        <v>186</v>
      </c>
      <c r="D4975" s="137" t="s">
        <v>300</v>
      </c>
      <c r="E4975" s="137">
        <v>33271</v>
      </c>
      <c r="F4975" s="137" t="s">
        <v>5</v>
      </c>
      <c r="G4975" s="137" t="s">
        <v>28</v>
      </c>
      <c r="H4975" s="137" t="s">
        <v>368</v>
      </c>
      <c r="I4975" s="137">
        <v>514011218</v>
      </c>
      <c r="J4975" s="137" t="s">
        <v>224</v>
      </c>
      <c r="K4975" s="21">
        <v>46172.79891203704</v>
      </c>
      <c r="L4975" s="21">
        <v>46174.798680555556</v>
      </c>
      <c r="M4975" s="137" t="s">
        <v>347</v>
      </c>
      <c r="N4975" s="137" t="s">
        <v>348</v>
      </c>
      <c r="O4975" s="137" t="s">
        <v>41</v>
      </c>
      <c r="P4975" s="137">
        <v>0</v>
      </c>
      <c r="Q4975" s="137" t="s">
        <v>191</v>
      </c>
      <c r="R4975" s="137" t="s">
        <v>342</v>
      </c>
      <c r="S4975" s="137" t="s">
        <v>181</v>
      </c>
    </row>
    <row r="4976" spans="1:19" s="137" customFormat="1">
      <c r="A4976" s="137" t="s">
        <v>186</v>
      </c>
      <c r="B4976" s="137" t="s">
        <v>10</v>
      </c>
      <c r="C4976" s="137" t="s">
        <v>186</v>
      </c>
      <c r="D4976" s="137" t="s">
        <v>300</v>
      </c>
      <c r="E4976" s="137">
        <v>33271</v>
      </c>
      <c r="F4976" s="137" t="s">
        <v>5</v>
      </c>
      <c r="G4976" s="137" t="s">
        <v>28</v>
      </c>
      <c r="H4976" s="137" t="s">
        <v>368</v>
      </c>
      <c r="I4976" s="137">
        <v>514011218</v>
      </c>
      <c r="J4976" s="137" t="s">
        <v>224</v>
      </c>
      <c r="K4976" s="21">
        <v>46172.79891203704</v>
      </c>
      <c r="L4976" s="21">
        <v>46174.798680555556</v>
      </c>
      <c r="M4976" s="137" t="s">
        <v>347</v>
      </c>
      <c r="N4976" s="137" t="s">
        <v>349</v>
      </c>
      <c r="O4976" s="137" t="s">
        <v>39</v>
      </c>
      <c r="P4976" s="137">
        <v>0</v>
      </c>
      <c r="Q4976" s="137" t="s">
        <v>191</v>
      </c>
      <c r="R4976" s="137" t="s">
        <v>342</v>
      </c>
      <c r="S4976" s="137" t="s">
        <v>181</v>
      </c>
    </row>
    <row r="4977" spans="1:19" s="137" customFormat="1">
      <c r="A4977" s="137" t="s">
        <v>186</v>
      </c>
      <c r="B4977" s="137" t="s">
        <v>10</v>
      </c>
      <c r="C4977" s="137" t="s">
        <v>186</v>
      </c>
      <c r="D4977" s="137" t="s">
        <v>300</v>
      </c>
      <c r="E4977" s="137">
        <v>33271</v>
      </c>
      <c r="F4977" s="137" t="s">
        <v>5</v>
      </c>
      <c r="G4977" s="137" t="s">
        <v>28</v>
      </c>
      <c r="H4977" s="137" t="s">
        <v>368</v>
      </c>
      <c r="I4977" s="137">
        <v>514011218</v>
      </c>
      <c r="J4977" s="137" t="s">
        <v>224</v>
      </c>
      <c r="K4977" s="21">
        <v>46172.79891203704</v>
      </c>
      <c r="L4977" s="21">
        <v>46174.798680555556</v>
      </c>
      <c r="M4977" s="137" t="s">
        <v>347</v>
      </c>
      <c r="N4977" s="137" t="s">
        <v>329</v>
      </c>
      <c r="O4977" s="137" t="s">
        <v>35</v>
      </c>
      <c r="P4977" s="137">
        <v>0</v>
      </c>
      <c r="Q4977" s="137" t="s">
        <v>191</v>
      </c>
      <c r="R4977" s="137" t="s">
        <v>342</v>
      </c>
      <c r="S4977" s="137" t="s">
        <v>181</v>
      </c>
    </row>
    <row r="4978" spans="1:19" s="137" customFormat="1">
      <c r="A4978" s="137" t="s">
        <v>186</v>
      </c>
      <c r="B4978" s="137" t="s">
        <v>10</v>
      </c>
      <c r="C4978" s="137" t="s">
        <v>186</v>
      </c>
      <c r="D4978" s="137" t="s">
        <v>300</v>
      </c>
      <c r="E4978" s="137">
        <v>33271</v>
      </c>
      <c r="F4978" s="137" t="s">
        <v>5</v>
      </c>
      <c r="G4978" s="137" t="s">
        <v>28</v>
      </c>
      <c r="H4978" s="137" t="s">
        <v>368</v>
      </c>
      <c r="I4978" s="137">
        <v>514011218</v>
      </c>
      <c r="J4978" s="137" t="s">
        <v>224</v>
      </c>
      <c r="K4978" s="21">
        <v>46172.79891203704</v>
      </c>
      <c r="L4978" s="21">
        <v>46174.798680555556</v>
      </c>
      <c r="M4978" s="137" t="s">
        <v>347</v>
      </c>
      <c r="N4978" s="137" t="s">
        <v>194</v>
      </c>
      <c r="O4978" s="137" t="s">
        <v>41</v>
      </c>
      <c r="P4978" s="137">
        <v>0</v>
      </c>
      <c r="Q4978" s="137" t="s">
        <v>191</v>
      </c>
      <c r="R4978" s="137" t="s">
        <v>342</v>
      </c>
      <c r="S4978" s="137" t="s">
        <v>181</v>
      </c>
    </row>
    <row r="4979" spans="1:19" s="137" customFormat="1">
      <c r="A4979" s="137" t="s">
        <v>186</v>
      </c>
      <c r="B4979" s="137" t="s">
        <v>10</v>
      </c>
      <c r="C4979" s="137" t="s">
        <v>186</v>
      </c>
      <c r="D4979" s="137" t="s">
        <v>300</v>
      </c>
      <c r="E4979" s="137">
        <v>33271</v>
      </c>
      <c r="F4979" s="137" t="s">
        <v>5</v>
      </c>
      <c r="G4979" s="137" t="s">
        <v>28</v>
      </c>
      <c r="H4979" s="137" t="s">
        <v>368</v>
      </c>
      <c r="I4979" s="137">
        <v>514011218</v>
      </c>
      <c r="J4979" s="137" t="s">
        <v>224</v>
      </c>
      <c r="K4979" s="21">
        <v>46172.79891203704</v>
      </c>
      <c r="L4979" s="21">
        <v>46174.798680555556</v>
      </c>
      <c r="M4979" s="137" t="s">
        <v>347</v>
      </c>
      <c r="N4979" s="137" t="s">
        <v>350</v>
      </c>
      <c r="O4979" s="137" t="s">
        <v>39</v>
      </c>
      <c r="P4979" s="137">
        <v>0</v>
      </c>
      <c r="Q4979" s="137" t="s">
        <v>191</v>
      </c>
      <c r="R4979" s="137" t="s">
        <v>342</v>
      </c>
      <c r="S4979" s="137" t="s">
        <v>181</v>
      </c>
    </row>
    <row r="4980" spans="1:19" s="137" customFormat="1">
      <c r="A4980" s="137" t="s">
        <v>186</v>
      </c>
      <c r="B4980" s="137" t="s">
        <v>10</v>
      </c>
      <c r="C4980" s="137" t="s">
        <v>186</v>
      </c>
      <c r="D4980" s="137" t="s">
        <v>300</v>
      </c>
      <c r="E4980" s="137">
        <v>33271</v>
      </c>
      <c r="F4980" s="137" t="s">
        <v>5</v>
      </c>
      <c r="G4980" s="137" t="s">
        <v>28</v>
      </c>
      <c r="H4980" s="137" t="s">
        <v>368</v>
      </c>
      <c r="I4980" s="137">
        <v>514011218</v>
      </c>
      <c r="J4980" s="137" t="s">
        <v>224</v>
      </c>
      <c r="K4980" s="21">
        <v>46172.79891203704</v>
      </c>
      <c r="L4980" s="21">
        <v>46174.798680555556</v>
      </c>
      <c r="M4980" s="137" t="s">
        <v>347</v>
      </c>
      <c r="N4980" s="137" t="s">
        <v>195</v>
      </c>
      <c r="O4980" s="137" t="s">
        <v>41</v>
      </c>
      <c r="P4980" s="137">
        <v>0</v>
      </c>
      <c r="Q4980" s="137" t="s">
        <v>191</v>
      </c>
      <c r="R4980" s="137" t="s">
        <v>342</v>
      </c>
      <c r="S4980" s="137" t="s">
        <v>181</v>
      </c>
    </row>
    <row r="4981" spans="1:19" s="137" customFormat="1">
      <c r="A4981" s="137" t="s">
        <v>186</v>
      </c>
      <c r="B4981" s="137" t="s">
        <v>10</v>
      </c>
      <c r="C4981" s="137" t="s">
        <v>186</v>
      </c>
      <c r="D4981" s="137" t="s">
        <v>300</v>
      </c>
      <c r="E4981" s="137">
        <v>33271</v>
      </c>
      <c r="F4981" s="137" t="s">
        <v>5</v>
      </c>
      <c r="G4981" s="137" t="s">
        <v>28</v>
      </c>
      <c r="H4981" s="137" t="s">
        <v>368</v>
      </c>
      <c r="I4981" s="137">
        <v>514011218</v>
      </c>
      <c r="J4981" s="137" t="s">
        <v>224</v>
      </c>
      <c r="K4981" s="21">
        <v>46172.79891203704</v>
      </c>
      <c r="L4981" s="21">
        <v>46174.798680555556</v>
      </c>
      <c r="M4981" s="137" t="s">
        <v>347</v>
      </c>
      <c r="N4981" s="137" t="s">
        <v>351</v>
      </c>
      <c r="O4981" s="137" t="s">
        <v>35</v>
      </c>
      <c r="P4981" s="137">
        <v>0</v>
      </c>
      <c r="Q4981" s="137" t="s">
        <v>191</v>
      </c>
      <c r="R4981" s="137" t="s">
        <v>342</v>
      </c>
      <c r="S4981" s="137" t="s">
        <v>181</v>
      </c>
    </row>
    <row r="4982" spans="1:19" s="137" customFormat="1">
      <c r="A4982" s="137" t="s">
        <v>186</v>
      </c>
      <c r="B4982" s="137" t="s">
        <v>10</v>
      </c>
      <c r="C4982" s="137" t="s">
        <v>186</v>
      </c>
      <c r="D4982" s="137" t="s">
        <v>300</v>
      </c>
      <c r="E4982" s="137">
        <v>33271</v>
      </c>
      <c r="F4982" s="137" t="s">
        <v>5</v>
      </c>
      <c r="G4982" s="137" t="s">
        <v>28</v>
      </c>
      <c r="H4982" s="137" t="s">
        <v>368</v>
      </c>
      <c r="I4982" s="137">
        <v>514011218</v>
      </c>
      <c r="J4982" s="137" t="s">
        <v>224</v>
      </c>
      <c r="K4982" s="21">
        <v>46172.79891203704</v>
      </c>
      <c r="L4982" s="21">
        <v>46174.798680555556</v>
      </c>
      <c r="M4982" s="137" t="s">
        <v>347</v>
      </c>
      <c r="N4982" s="137" t="s">
        <v>196</v>
      </c>
      <c r="O4982" s="137" t="s">
        <v>41</v>
      </c>
      <c r="P4982" s="137">
        <v>0</v>
      </c>
      <c r="Q4982" s="137" t="s">
        <v>191</v>
      </c>
      <c r="R4982" s="137" t="s">
        <v>342</v>
      </c>
      <c r="S4982" s="137" t="s">
        <v>181</v>
      </c>
    </row>
    <row r="4983" spans="1:19" s="137" customFormat="1">
      <c r="A4983" s="137" t="s">
        <v>186</v>
      </c>
      <c r="B4983" s="137" t="s">
        <v>10</v>
      </c>
      <c r="C4983" s="137" t="s">
        <v>186</v>
      </c>
      <c r="D4983" s="137" t="s">
        <v>300</v>
      </c>
      <c r="E4983" s="137">
        <v>33271</v>
      </c>
      <c r="F4983" s="137" t="s">
        <v>5</v>
      </c>
      <c r="G4983" s="137" t="s">
        <v>28</v>
      </c>
      <c r="H4983" s="137" t="s">
        <v>368</v>
      </c>
      <c r="I4983" s="137">
        <v>514011218</v>
      </c>
      <c r="J4983" s="137" t="s">
        <v>224</v>
      </c>
      <c r="K4983" s="21">
        <v>46172.79891203704</v>
      </c>
      <c r="L4983" s="21">
        <v>46174.798680555556</v>
      </c>
      <c r="M4983" s="137" t="s">
        <v>352</v>
      </c>
      <c r="N4983" s="137" t="s">
        <v>352</v>
      </c>
      <c r="O4983" s="137" t="s">
        <v>35</v>
      </c>
      <c r="P4983" s="137">
        <v>0</v>
      </c>
      <c r="Q4983" s="137" t="s">
        <v>191</v>
      </c>
      <c r="R4983" s="137" t="s">
        <v>342</v>
      </c>
      <c r="S4983" s="137" t="s">
        <v>181</v>
      </c>
    </row>
    <row r="4984" spans="1:19" s="137" customFormat="1">
      <c r="A4984" s="137" t="s">
        <v>186</v>
      </c>
      <c r="B4984" s="137" t="s">
        <v>10</v>
      </c>
      <c r="C4984" s="137" t="s">
        <v>186</v>
      </c>
      <c r="D4984" s="137" t="s">
        <v>300</v>
      </c>
      <c r="E4984" s="137">
        <v>33271</v>
      </c>
      <c r="F4984" s="137" t="s">
        <v>5</v>
      </c>
      <c r="G4984" s="137" t="s">
        <v>28</v>
      </c>
      <c r="H4984" s="137" t="s">
        <v>368</v>
      </c>
      <c r="I4984" s="137">
        <v>514011218</v>
      </c>
      <c r="J4984" s="137" t="s">
        <v>224</v>
      </c>
      <c r="K4984" s="21">
        <v>46172.79891203704</v>
      </c>
      <c r="L4984" s="21">
        <v>46174.798680555556</v>
      </c>
      <c r="M4984" s="137" t="s">
        <v>353</v>
      </c>
      <c r="N4984" s="137" t="s">
        <v>197</v>
      </c>
      <c r="O4984" s="137" t="s">
        <v>41</v>
      </c>
      <c r="P4984" s="137">
        <v>0</v>
      </c>
      <c r="Q4984" s="137" t="s">
        <v>191</v>
      </c>
      <c r="R4984" s="137" t="s">
        <v>342</v>
      </c>
      <c r="S4984" s="137" t="s">
        <v>181</v>
      </c>
    </row>
    <row r="4985" spans="1:19" s="137" customFormat="1">
      <c r="A4985" s="137" t="s">
        <v>186</v>
      </c>
      <c r="B4985" s="137" t="s">
        <v>10</v>
      </c>
      <c r="C4985" s="137" t="s">
        <v>186</v>
      </c>
      <c r="D4985" s="137" t="s">
        <v>300</v>
      </c>
      <c r="E4985" s="137">
        <v>33271</v>
      </c>
      <c r="F4985" s="137" t="s">
        <v>5</v>
      </c>
      <c r="G4985" s="137" t="s">
        <v>28</v>
      </c>
      <c r="H4985" s="137" t="s">
        <v>368</v>
      </c>
      <c r="I4985" s="137">
        <v>514011218</v>
      </c>
      <c r="J4985" s="137" t="s">
        <v>224</v>
      </c>
      <c r="K4985" s="21">
        <v>46172.79891203704</v>
      </c>
      <c r="L4985" s="21">
        <v>46174.798680555556</v>
      </c>
      <c r="M4985" s="137" t="s">
        <v>353</v>
      </c>
      <c r="N4985" s="137" t="s">
        <v>330</v>
      </c>
      <c r="O4985" s="137" t="s">
        <v>41</v>
      </c>
      <c r="P4985" s="137">
        <v>0</v>
      </c>
      <c r="Q4985" s="137" t="s">
        <v>67</v>
      </c>
      <c r="R4985" s="137" t="s">
        <v>441</v>
      </c>
      <c r="S4985" s="137" t="s">
        <v>447</v>
      </c>
    </row>
    <row r="4986" spans="1:19" s="137" customFormat="1">
      <c r="A4986" s="137" t="s">
        <v>186</v>
      </c>
      <c r="B4986" s="137" t="s">
        <v>10</v>
      </c>
      <c r="C4986" s="137" t="s">
        <v>186</v>
      </c>
      <c r="D4986" s="137" t="s">
        <v>300</v>
      </c>
      <c r="E4986" s="137">
        <v>33271</v>
      </c>
      <c r="F4986" s="137" t="s">
        <v>5</v>
      </c>
      <c r="G4986" s="137" t="s">
        <v>28</v>
      </c>
      <c r="H4986" s="137" t="s">
        <v>368</v>
      </c>
      <c r="I4986" s="137">
        <v>514011218</v>
      </c>
      <c r="J4986" s="137" t="s">
        <v>224</v>
      </c>
      <c r="K4986" s="21">
        <v>46172.79891203704</v>
      </c>
      <c r="L4986" s="21">
        <v>46174.798680555556</v>
      </c>
      <c r="M4986" s="137" t="s">
        <v>353</v>
      </c>
      <c r="N4986" s="137" t="s">
        <v>354</v>
      </c>
      <c r="O4986" s="137" t="s">
        <v>39</v>
      </c>
      <c r="P4986" s="137">
        <v>0</v>
      </c>
      <c r="Q4986" s="137" t="s">
        <v>191</v>
      </c>
      <c r="R4986" s="137" t="s">
        <v>342</v>
      </c>
      <c r="S4986" s="137" t="s">
        <v>181</v>
      </c>
    </row>
    <row r="4987" spans="1:19" s="137" customFormat="1">
      <c r="A4987" s="137" t="s">
        <v>186</v>
      </c>
      <c r="B4987" s="137" t="s">
        <v>10</v>
      </c>
      <c r="C4987" s="137" t="s">
        <v>186</v>
      </c>
      <c r="D4987" s="137" t="s">
        <v>300</v>
      </c>
      <c r="E4987" s="137">
        <v>33271</v>
      </c>
      <c r="F4987" s="137" t="s">
        <v>5</v>
      </c>
      <c r="G4987" s="137" t="s">
        <v>28</v>
      </c>
      <c r="H4987" s="137" t="s">
        <v>368</v>
      </c>
      <c r="I4987" s="137">
        <v>514011218</v>
      </c>
      <c r="J4987" s="137" t="s">
        <v>224</v>
      </c>
      <c r="K4987" s="21">
        <v>46172.79891203704</v>
      </c>
      <c r="L4987" s="21">
        <v>46174.798680555556</v>
      </c>
      <c r="M4987" s="137" t="s">
        <v>353</v>
      </c>
      <c r="N4987" s="137" t="s">
        <v>355</v>
      </c>
      <c r="O4987" s="137" t="s">
        <v>35</v>
      </c>
      <c r="P4987" s="137">
        <v>0</v>
      </c>
      <c r="Q4987" s="137" t="s">
        <v>191</v>
      </c>
      <c r="R4987" s="137" t="s">
        <v>342</v>
      </c>
      <c r="S4987" s="137" t="s">
        <v>181</v>
      </c>
    </row>
    <row r="4988" spans="1:19" s="137" customFormat="1">
      <c r="A4988" s="137" t="s">
        <v>186</v>
      </c>
      <c r="B4988" s="137" t="s">
        <v>10</v>
      </c>
      <c r="C4988" s="137" t="s">
        <v>186</v>
      </c>
      <c r="D4988" s="137" t="s">
        <v>300</v>
      </c>
      <c r="E4988" s="137">
        <v>33271</v>
      </c>
      <c r="F4988" s="137" t="s">
        <v>5</v>
      </c>
      <c r="G4988" s="137" t="s">
        <v>28</v>
      </c>
      <c r="H4988" s="137" t="s">
        <v>368</v>
      </c>
      <c r="I4988" s="137">
        <v>514011218</v>
      </c>
      <c r="J4988" s="137" t="s">
        <v>224</v>
      </c>
      <c r="K4988" s="21">
        <v>46172.79891203704</v>
      </c>
      <c r="L4988" s="21">
        <v>46174.798680555556</v>
      </c>
      <c r="M4988" s="137" t="s">
        <v>353</v>
      </c>
      <c r="N4988" s="137" t="s">
        <v>356</v>
      </c>
      <c r="O4988" s="137" t="s">
        <v>39</v>
      </c>
      <c r="P4988" s="137">
        <v>0</v>
      </c>
      <c r="Q4988" s="137" t="s">
        <v>191</v>
      </c>
      <c r="R4988" s="137" t="s">
        <v>342</v>
      </c>
      <c r="S4988" s="137" t="s">
        <v>181</v>
      </c>
    </row>
    <row r="4989" spans="1:19" s="137" customFormat="1">
      <c r="A4989" s="137" t="s">
        <v>186</v>
      </c>
      <c r="B4989" s="137" t="s">
        <v>10</v>
      </c>
      <c r="C4989" s="137" t="s">
        <v>186</v>
      </c>
      <c r="D4989" s="137" t="s">
        <v>300</v>
      </c>
      <c r="E4989" s="137">
        <v>33271</v>
      </c>
      <c r="F4989" s="137" t="s">
        <v>5</v>
      </c>
      <c r="G4989" s="137" t="s">
        <v>28</v>
      </c>
      <c r="H4989" s="137" t="s">
        <v>368</v>
      </c>
      <c r="I4989" s="137">
        <v>514011218</v>
      </c>
      <c r="J4989" s="137" t="s">
        <v>224</v>
      </c>
      <c r="K4989" s="21">
        <v>46172.79891203704</v>
      </c>
      <c r="L4989" s="21">
        <v>46174.798680555556</v>
      </c>
      <c r="M4989" s="137" t="s">
        <v>353</v>
      </c>
      <c r="N4989" s="137" t="s">
        <v>357</v>
      </c>
      <c r="O4989" s="137" t="s">
        <v>39</v>
      </c>
      <c r="P4989" s="137">
        <v>0</v>
      </c>
      <c r="Q4989" s="137" t="s">
        <v>191</v>
      </c>
      <c r="R4989" s="137" t="s">
        <v>342</v>
      </c>
      <c r="S4989" s="137" t="s">
        <v>181</v>
      </c>
    </row>
    <row r="4990" spans="1:19" s="137" customFormat="1">
      <c r="A4990" s="137" t="s">
        <v>186</v>
      </c>
      <c r="B4990" s="137" t="s">
        <v>10</v>
      </c>
      <c r="C4990" s="137" t="s">
        <v>186</v>
      </c>
      <c r="D4990" s="137" t="s">
        <v>300</v>
      </c>
      <c r="E4990" s="137">
        <v>33271</v>
      </c>
      <c r="F4990" s="137" t="s">
        <v>5</v>
      </c>
      <c r="G4990" s="137" t="s">
        <v>28</v>
      </c>
      <c r="H4990" s="137" t="s">
        <v>368</v>
      </c>
      <c r="I4990" s="137">
        <v>514011218</v>
      </c>
      <c r="J4990" s="137" t="s">
        <v>224</v>
      </c>
      <c r="K4990" s="21">
        <v>46172.79891203704</v>
      </c>
      <c r="L4990" s="21">
        <v>46174.798680555556</v>
      </c>
      <c r="M4990" s="137" t="s">
        <v>358</v>
      </c>
      <c r="N4990" s="137" t="s">
        <v>359</v>
      </c>
      <c r="O4990" s="137" t="s">
        <v>39</v>
      </c>
      <c r="P4990" s="137">
        <v>0</v>
      </c>
      <c r="Q4990" s="137" t="s">
        <v>191</v>
      </c>
      <c r="R4990" s="137" t="s">
        <v>342</v>
      </c>
      <c r="S4990" s="137" t="s">
        <v>181</v>
      </c>
    </row>
    <row r="4991" spans="1:19" s="137" customFormat="1">
      <c r="A4991" s="137" t="s">
        <v>186</v>
      </c>
      <c r="B4991" s="137" t="s">
        <v>10</v>
      </c>
      <c r="C4991" s="137" t="s">
        <v>186</v>
      </c>
      <c r="D4991" s="137" t="s">
        <v>300</v>
      </c>
      <c r="E4991" s="137">
        <v>33271</v>
      </c>
      <c r="F4991" s="137" t="s">
        <v>5</v>
      </c>
      <c r="G4991" s="137" t="s">
        <v>28</v>
      </c>
      <c r="H4991" s="137" t="s">
        <v>368</v>
      </c>
      <c r="I4991" s="137">
        <v>514011218</v>
      </c>
      <c r="J4991" s="137" t="s">
        <v>224</v>
      </c>
      <c r="K4991" s="21">
        <v>46172.79891203704</v>
      </c>
      <c r="L4991" s="21">
        <v>46174.798680555556</v>
      </c>
      <c r="M4991" s="137" t="s">
        <v>358</v>
      </c>
      <c r="N4991" s="137" t="s">
        <v>360</v>
      </c>
      <c r="O4991" s="137" t="s">
        <v>35</v>
      </c>
      <c r="P4991" s="137">
        <v>0</v>
      </c>
      <c r="Q4991" s="137" t="s">
        <v>191</v>
      </c>
      <c r="R4991" s="137" t="s">
        <v>342</v>
      </c>
      <c r="S4991" s="137" t="s">
        <v>181</v>
      </c>
    </row>
    <row r="4992" spans="1:19" s="137" customFormat="1">
      <c r="A4992" s="137" t="s">
        <v>186</v>
      </c>
      <c r="B4992" s="137" t="s">
        <v>10</v>
      </c>
      <c r="C4992" s="137" t="s">
        <v>186</v>
      </c>
      <c r="D4992" s="137" t="s">
        <v>300</v>
      </c>
      <c r="E4992" s="137">
        <v>33271</v>
      </c>
      <c r="F4992" s="137" t="s">
        <v>5</v>
      </c>
      <c r="G4992" s="137" t="s">
        <v>28</v>
      </c>
      <c r="H4992" s="137" t="s">
        <v>368</v>
      </c>
      <c r="I4992" s="137">
        <v>514011218</v>
      </c>
      <c r="J4992" s="137" t="s">
        <v>224</v>
      </c>
      <c r="K4992" s="21">
        <v>46172.79891203704</v>
      </c>
      <c r="L4992" s="21">
        <v>46174.798680555556</v>
      </c>
      <c r="M4992" s="137" t="s">
        <v>358</v>
      </c>
      <c r="N4992" s="137" t="s">
        <v>361</v>
      </c>
      <c r="O4992" s="137" t="s">
        <v>41</v>
      </c>
      <c r="P4992" s="137">
        <v>0</v>
      </c>
      <c r="Q4992" s="137" t="s">
        <v>191</v>
      </c>
      <c r="R4992" s="137" t="s">
        <v>342</v>
      </c>
      <c r="S4992" s="137" t="s">
        <v>181</v>
      </c>
    </row>
    <row r="4993" spans="1:19" s="137" customFormat="1">
      <c r="A4993" s="137" t="s">
        <v>186</v>
      </c>
      <c r="B4993" s="137" t="s">
        <v>10</v>
      </c>
      <c r="C4993" s="137" t="s">
        <v>186</v>
      </c>
      <c r="D4993" s="137" t="s">
        <v>300</v>
      </c>
      <c r="E4993" s="137">
        <v>33271</v>
      </c>
      <c r="F4993" s="137" t="s">
        <v>5</v>
      </c>
      <c r="G4993" s="137" t="s">
        <v>28</v>
      </c>
      <c r="H4993" s="137" t="s">
        <v>368</v>
      </c>
      <c r="I4993" s="137">
        <v>514011218</v>
      </c>
      <c r="J4993" s="137" t="s">
        <v>224</v>
      </c>
      <c r="K4993" s="21">
        <v>46172.79891203704</v>
      </c>
      <c r="L4993" s="21">
        <v>46174.798680555556</v>
      </c>
      <c r="M4993" s="137" t="s">
        <v>362</v>
      </c>
      <c r="N4993" s="137" t="s">
        <v>363</v>
      </c>
      <c r="O4993" s="137" t="s">
        <v>37</v>
      </c>
      <c r="P4993" s="137">
        <v>0</v>
      </c>
      <c r="Q4993" s="137" t="s">
        <v>191</v>
      </c>
      <c r="R4993" s="137" t="s">
        <v>342</v>
      </c>
      <c r="S4993" s="137" t="s">
        <v>181</v>
      </c>
    </row>
    <row r="4994" spans="1:19" s="137" customFormat="1">
      <c r="A4994" s="137" t="s">
        <v>186</v>
      </c>
      <c r="B4994" s="137" t="s">
        <v>10</v>
      </c>
      <c r="C4994" s="137" t="s">
        <v>186</v>
      </c>
      <c r="D4994" s="137" t="s">
        <v>300</v>
      </c>
      <c r="E4994" s="137">
        <v>33271</v>
      </c>
      <c r="F4994" s="137" t="s">
        <v>5</v>
      </c>
      <c r="G4994" s="137" t="s">
        <v>28</v>
      </c>
      <c r="H4994" s="137" t="s">
        <v>368</v>
      </c>
      <c r="I4994" s="137">
        <v>514011218</v>
      </c>
      <c r="J4994" s="137" t="s">
        <v>224</v>
      </c>
      <c r="K4994" s="21">
        <v>46172.79891203704</v>
      </c>
      <c r="L4994" s="21">
        <v>46174.798680555556</v>
      </c>
      <c r="M4994" s="137" t="s">
        <v>364</v>
      </c>
      <c r="N4994" s="137" t="s">
        <v>365</v>
      </c>
      <c r="O4994" s="137" t="s">
        <v>35</v>
      </c>
      <c r="P4994" s="137">
        <v>0</v>
      </c>
      <c r="Q4994" s="137" t="s">
        <v>191</v>
      </c>
      <c r="R4994" s="137" t="s">
        <v>342</v>
      </c>
      <c r="S4994" s="137" t="s">
        <v>181</v>
      </c>
    </row>
    <row r="4995" spans="1:19" s="137" customFormat="1">
      <c r="A4995" s="137" t="s">
        <v>186</v>
      </c>
      <c r="B4995" s="137" t="s">
        <v>10</v>
      </c>
      <c r="C4995" s="137" t="s">
        <v>186</v>
      </c>
      <c r="D4995" s="137" t="s">
        <v>300</v>
      </c>
      <c r="E4995" s="137">
        <v>33271</v>
      </c>
      <c r="F4995" s="137" t="s">
        <v>5</v>
      </c>
      <c r="G4995" s="137" t="s">
        <v>28</v>
      </c>
      <c r="H4995" s="137" t="s">
        <v>368</v>
      </c>
      <c r="I4995" s="137">
        <v>514011218</v>
      </c>
      <c r="J4995" s="137" t="s">
        <v>224</v>
      </c>
      <c r="K4995" s="21">
        <v>46172.79891203704</v>
      </c>
      <c r="L4995" s="21">
        <v>46174.798680555556</v>
      </c>
      <c r="M4995" s="137" t="s">
        <v>364</v>
      </c>
      <c r="N4995" s="137" t="s">
        <v>366</v>
      </c>
      <c r="O4995" s="137" t="s">
        <v>35</v>
      </c>
      <c r="P4995" s="137">
        <v>0</v>
      </c>
      <c r="Q4995" s="137" t="s">
        <v>191</v>
      </c>
      <c r="R4995" s="137" t="s">
        <v>342</v>
      </c>
      <c r="S4995" s="137" t="s">
        <v>181</v>
      </c>
    </row>
    <row r="4996" spans="1:19" s="137" customFormat="1">
      <c r="A4996" s="137" t="s">
        <v>186</v>
      </c>
      <c r="B4996" s="137" t="s">
        <v>10</v>
      </c>
      <c r="C4996" s="137" t="s">
        <v>186</v>
      </c>
      <c r="D4996" s="137" t="s">
        <v>300</v>
      </c>
      <c r="E4996" s="137">
        <v>33271</v>
      </c>
      <c r="F4996" s="137" t="s">
        <v>5</v>
      </c>
      <c r="G4996" s="137" t="s">
        <v>28</v>
      </c>
      <c r="H4996" s="137" t="s">
        <v>368</v>
      </c>
      <c r="I4996" s="137">
        <v>514011218</v>
      </c>
      <c r="J4996" s="137" t="s">
        <v>224</v>
      </c>
      <c r="K4996" s="21">
        <v>46172.79891203704</v>
      </c>
      <c r="L4996" s="21">
        <v>46174.798680555556</v>
      </c>
      <c r="M4996" s="137" t="s">
        <v>364</v>
      </c>
      <c r="N4996" s="137" t="s">
        <v>367</v>
      </c>
      <c r="O4996" s="137" t="s">
        <v>41</v>
      </c>
      <c r="P4996" s="137">
        <v>0</v>
      </c>
      <c r="Q4996" s="137" t="s">
        <v>191</v>
      </c>
      <c r="R4996" s="137" t="s">
        <v>342</v>
      </c>
      <c r="S4996" s="137" t="s">
        <v>181</v>
      </c>
    </row>
    <row r="4997" spans="1:19" s="137" customFormat="1">
      <c r="A4997" s="137" t="s">
        <v>186</v>
      </c>
      <c r="B4997" s="137" t="s">
        <v>10</v>
      </c>
      <c r="C4997" s="137" t="s">
        <v>186</v>
      </c>
      <c r="D4997" s="137" t="s">
        <v>384</v>
      </c>
      <c r="E4997" s="137">
        <v>32962</v>
      </c>
      <c r="F4997" s="137" t="s">
        <v>5</v>
      </c>
      <c r="G4997" s="137" t="s">
        <v>28</v>
      </c>
      <c r="H4997" s="137" t="s">
        <v>368</v>
      </c>
      <c r="I4997" s="137">
        <v>514013210</v>
      </c>
      <c r="J4997" s="137" t="s">
        <v>192</v>
      </c>
      <c r="K4997" s="21">
        <v>46173.804131944446</v>
      </c>
      <c r="L4997" s="21">
        <v>46174.805960648147</v>
      </c>
      <c r="M4997" s="137" t="s">
        <v>287</v>
      </c>
      <c r="N4997" s="137" t="s">
        <v>287</v>
      </c>
      <c r="O4997" s="137" t="s">
        <v>35</v>
      </c>
      <c r="P4997" s="137">
        <v>0</v>
      </c>
      <c r="Q4997" s="137" t="s">
        <v>191</v>
      </c>
      <c r="R4997" s="137" t="s">
        <v>342</v>
      </c>
    </row>
    <row r="4998" spans="1:19" s="137" customFormat="1">
      <c r="A4998" s="137" t="s">
        <v>186</v>
      </c>
      <c r="B4998" s="137" t="s">
        <v>10</v>
      </c>
      <c r="C4998" s="137" t="s">
        <v>186</v>
      </c>
      <c r="D4998" s="137" t="s">
        <v>384</v>
      </c>
      <c r="E4998" s="137">
        <v>32962</v>
      </c>
      <c r="F4998" s="137" t="s">
        <v>5</v>
      </c>
      <c r="G4998" s="137" t="s">
        <v>28</v>
      </c>
      <c r="H4998" s="137" t="s">
        <v>368</v>
      </c>
      <c r="I4998" s="137">
        <v>514013210</v>
      </c>
      <c r="J4998" s="137" t="s">
        <v>192</v>
      </c>
      <c r="K4998" s="21">
        <v>46173.804131944446</v>
      </c>
      <c r="L4998" s="21">
        <v>46174.805960648147</v>
      </c>
      <c r="M4998" s="137" t="s">
        <v>343</v>
      </c>
      <c r="N4998" s="137" t="s">
        <v>288</v>
      </c>
      <c r="O4998" s="137" t="s">
        <v>39</v>
      </c>
      <c r="P4998" s="137">
        <v>0</v>
      </c>
      <c r="Q4998" s="137" t="s">
        <v>191</v>
      </c>
      <c r="R4998" s="137" t="s">
        <v>342</v>
      </c>
    </row>
    <row r="4999" spans="1:19" s="137" customFormat="1">
      <c r="A4999" s="137" t="s">
        <v>186</v>
      </c>
      <c r="B4999" s="137" t="s">
        <v>10</v>
      </c>
      <c r="C4999" s="137" t="s">
        <v>186</v>
      </c>
      <c r="D4999" s="137" t="s">
        <v>384</v>
      </c>
      <c r="E4999" s="137">
        <v>32962</v>
      </c>
      <c r="F4999" s="137" t="s">
        <v>5</v>
      </c>
      <c r="G4999" s="137" t="s">
        <v>28</v>
      </c>
      <c r="H4999" s="137" t="s">
        <v>368</v>
      </c>
      <c r="I4999" s="137">
        <v>514013210</v>
      </c>
      <c r="J4999" s="137" t="s">
        <v>192</v>
      </c>
      <c r="K4999" s="21">
        <v>46173.804131944446</v>
      </c>
      <c r="L4999" s="21">
        <v>46174.805960648147</v>
      </c>
      <c r="M4999" s="137" t="s">
        <v>343</v>
      </c>
      <c r="N4999" s="137" t="s">
        <v>193</v>
      </c>
      <c r="O4999" s="137" t="s">
        <v>35</v>
      </c>
      <c r="P4999" s="137">
        <v>0</v>
      </c>
      <c r="Q4999" s="137" t="s">
        <v>191</v>
      </c>
      <c r="R4999" s="137" t="s">
        <v>342</v>
      </c>
    </row>
    <row r="5000" spans="1:19" s="137" customFormat="1">
      <c r="A5000" s="137" t="s">
        <v>186</v>
      </c>
      <c r="B5000" s="137" t="s">
        <v>10</v>
      </c>
      <c r="C5000" s="137" t="s">
        <v>186</v>
      </c>
      <c r="D5000" s="137" t="s">
        <v>384</v>
      </c>
      <c r="E5000" s="137">
        <v>32962</v>
      </c>
      <c r="F5000" s="137" t="s">
        <v>5</v>
      </c>
      <c r="G5000" s="137" t="s">
        <v>28</v>
      </c>
      <c r="H5000" s="137" t="s">
        <v>368</v>
      </c>
      <c r="I5000" s="137">
        <v>514013210</v>
      </c>
      <c r="J5000" s="137" t="s">
        <v>192</v>
      </c>
      <c r="K5000" s="21">
        <v>46173.804131944446</v>
      </c>
      <c r="L5000" s="21">
        <v>46174.805960648147</v>
      </c>
      <c r="M5000" s="137" t="s">
        <v>344</v>
      </c>
      <c r="N5000" s="137" t="s">
        <v>345</v>
      </c>
      <c r="O5000" s="137" t="s">
        <v>39</v>
      </c>
      <c r="P5000" s="137">
        <v>0</v>
      </c>
      <c r="Q5000" s="137" t="s">
        <v>191</v>
      </c>
      <c r="R5000" s="137" t="s">
        <v>342</v>
      </c>
    </row>
    <row r="5001" spans="1:19" s="137" customFormat="1">
      <c r="A5001" s="137" t="s">
        <v>186</v>
      </c>
      <c r="B5001" s="137" t="s">
        <v>10</v>
      </c>
      <c r="C5001" s="137" t="s">
        <v>186</v>
      </c>
      <c r="D5001" s="137" t="s">
        <v>384</v>
      </c>
      <c r="E5001" s="137">
        <v>32962</v>
      </c>
      <c r="F5001" s="137" t="s">
        <v>5</v>
      </c>
      <c r="G5001" s="137" t="s">
        <v>28</v>
      </c>
      <c r="H5001" s="137" t="s">
        <v>368</v>
      </c>
      <c r="I5001" s="137">
        <v>514013210</v>
      </c>
      <c r="J5001" s="137" t="s">
        <v>192</v>
      </c>
      <c r="K5001" s="21">
        <v>46173.804131944446</v>
      </c>
      <c r="L5001" s="21">
        <v>46174.805960648147</v>
      </c>
      <c r="M5001" s="137" t="s">
        <v>344</v>
      </c>
      <c r="N5001" s="137" t="s">
        <v>346</v>
      </c>
      <c r="O5001" s="137" t="s">
        <v>39</v>
      </c>
      <c r="P5001" s="137">
        <v>0</v>
      </c>
      <c r="Q5001" s="137" t="s">
        <v>191</v>
      </c>
      <c r="R5001" s="137" t="s">
        <v>342</v>
      </c>
    </row>
    <row r="5002" spans="1:19" s="137" customFormat="1">
      <c r="A5002" s="137" t="s">
        <v>186</v>
      </c>
      <c r="B5002" s="137" t="s">
        <v>10</v>
      </c>
      <c r="C5002" s="137" t="s">
        <v>186</v>
      </c>
      <c r="D5002" s="137" t="s">
        <v>384</v>
      </c>
      <c r="E5002" s="137">
        <v>32962</v>
      </c>
      <c r="F5002" s="137" t="s">
        <v>5</v>
      </c>
      <c r="G5002" s="137" t="s">
        <v>28</v>
      </c>
      <c r="H5002" s="137" t="s">
        <v>368</v>
      </c>
      <c r="I5002" s="137">
        <v>514013210</v>
      </c>
      <c r="J5002" s="137" t="s">
        <v>192</v>
      </c>
      <c r="K5002" s="21">
        <v>46173.804131944446</v>
      </c>
      <c r="L5002" s="21">
        <v>46174.805960648147</v>
      </c>
      <c r="M5002" s="137" t="s">
        <v>347</v>
      </c>
      <c r="N5002" s="137" t="s">
        <v>348</v>
      </c>
      <c r="O5002" s="137" t="s">
        <v>41</v>
      </c>
      <c r="P5002" s="137">
        <v>0</v>
      </c>
      <c r="Q5002" s="137" t="s">
        <v>191</v>
      </c>
      <c r="R5002" s="137" t="s">
        <v>342</v>
      </c>
    </row>
    <row r="5003" spans="1:19" s="137" customFormat="1">
      <c r="A5003" s="137" t="s">
        <v>186</v>
      </c>
      <c r="B5003" s="137" t="s">
        <v>10</v>
      </c>
      <c r="C5003" s="137" t="s">
        <v>186</v>
      </c>
      <c r="D5003" s="137" t="s">
        <v>384</v>
      </c>
      <c r="E5003" s="137">
        <v>32962</v>
      </c>
      <c r="F5003" s="137" t="s">
        <v>5</v>
      </c>
      <c r="G5003" s="137" t="s">
        <v>28</v>
      </c>
      <c r="H5003" s="137" t="s">
        <v>368</v>
      </c>
      <c r="I5003" s="137">
        <v>514013210</v>
      </c>
      <c r="J5003" s="137" t="s">
        <v>192</v>
      </c>
      <c r="K5003" s="21">
        <v>46173.804131944446</v>
      </c>
      <c r="L5003" s="21">
        <v>46174.805960648147</v>
      </c>
      <c r="M5003" s="137" t="s">
        <v>347</v>
      </c>
      <c r="N5003" s="137" t="s">
        <v>349</v>
      </c>
      <c r="O5003" s="137" t="s">
        <v>39</v>
      </c>
      <c r="P5003" s="137">
        <v>0</v>
      </c>
      <c r="Q5003" s="137" t="s">
        <v>191</v>
      </c>
      <c r="R5003" s="137" t="s">
        <v>342</v>
      </c>
    </row>
    <row r="5004" spans="1:19" s="137" customFormat="1">
      <c r="A5004" s="137" t="s">
        <v>186</v>
      </c>
      <c r="B5004" s="137" t="s">
        <v>10</v>
      </c>
      <c r="C5004" s="137" t="s">
        <v>186</v>
      </c>
      <c r="D5004" s="137" t="s">
        <v>384</v>
      </c>
      <c r="E5004" s="137">
        <v>32962</v>
      </c>
      <c r="F5004" s="137" t="s">
        <v>5</v>
      </c>
      <c r="G5004" s="137" t="s">
        <v>28</v>
      </c>
      <c r="H5004" s="137" t="s">
        <v>368</v>
      </c>
      <c r="I5004" s="137">
        <v>514013210</v>
      </c>
      <c r="J5004" s="137" t="s">
        <v>192</v>
      </c>
      <c r="K5004" s="21">
        <v>46173.804131944446</v>
      </c>
      <c r="L5004" s="21">
        <v>46174.805960648147</v>
      </c>
      <c r="M5004" s="137" t="s">
        <v>347</v>
      </c>
      <c r="N5004" s="137" t="s">
        <v>329</v>
      </c>
      <c r="O5004" s="137" t="s">
        <v>35</v>
      </c>
      <c r="P5004" s="137">
        <v>0</v>
      </c>
      <c r="Q5004" s="137" t="s">
        <v>191</v>
      </c>
      <c r="R5004" s="137" t="s">
        <v>342</v>
      </c>
    </row>
    <row r="5005" spans="1:19" s="137" customFormat="1">
      <c r="A5005" s="137" t="s">
        <v>186</v>
      </c>
      <c r="B5005" s="137" t="s">
        <v>10</v>
      </c>
      <c r="C5005" s="137" t="s">
        <v>186</v>
      </c>
      <c r="D5005" s="137" t="s">
        <v>384</v>
      </c>
      <c r="E5005" s="137">
        <v>32962</v>
      </c>
      <c r="F5005" s="137" t="s">
        <v>5</v>
      </c>
      <c r="G5005" s="137" t="s">
        <v>28</v>
      </c>
      <c r="H5005" s="137" t="s">
        <v>368</v>
      </c>
      <c r="I5005" s="137">
        <v>514013210</v>
      </c>
      <c r="J5005" s="137" t="s">
        <v>192</v>
      </c>
      <c r="K5005" s="21">
        <v>46173.804131944446</v>
      </c>
      <c r="L5005" s="21">
        <v>46174.805960648147</v>
      </c>
      <c r="M5005" s="137" t="s">
        <v>347</v>
      </c>
      <c r="N5005" s="137" t="s">
        <v>194</v>
      </c>
      <c r="O5005" s="137" t="s">
        <v>41</v>
      </c>
      <c r="P5005" s="137">
        <v>0</v>
      </c>
      <c r="Q5005" s="137" t="s">
        <v>191</v>
      </c>
      <c r="R5005" s="137" t="s">
        <v>342</v>
      </c>
    </row>
    <row r="5006" spans="1:19" s="137" customFormat="1">
      <c r="A5006" s="137" t="s">
        <v>186</v>
      </c>
      <c r="B5006" s="137" t="s">
        <v>10</v>
      </c>
      <c r="C5006" s="137" t="s">
        <v>186</v>
      </c>
      <c r="D5006" s="137" t="s">
        <v>384</v>
      </c>
      <c r="E5006" s="137">
        <v>32962</v>
      </c>
      <c r="F5006" s="137" t="s">
        <v>5</v>
      </c>
      <c r="G5006" s="137" t="s">
        <v>28</v>
      </c>
      <c r="H5006" s="137" t="s">
        <v>368</v>
      </c>
      <c r="I5006" s="137">
        <v>514013210</v>
      </c>
      <c r="J5006" s="137" t="s">
        <v>192</v>
      </c>
      <c r="K5006" s="21">
        <v>46173.804131944446</v>
      </c>
      <c r="L5006" s="21">
        <v>46174.805960648147</v>
      </c>
      <c r="M5006" s="137" t="s">
        <v>347</v>
      </c>
      <c r="N5006" s="137" t="s">
        <v>350</v>
      </c>
      <c r="O5006" s="137" t="s">
        <v>39</v>
      </c>
      <c r="P5006" s="137">
        <v>0</v>
      </c>
      <c r="Q5006" s="137" t="s">
        <v>191</v>
      </c>
      <c r="R5006" s="137" t="s">
        <v>342</v>
      </c>
    </row>
    <row r="5007" spans="1:19" s="137" customFormat="1">
      <c r="A5007" s="137" t="s">
        <v>186</v>
      </c>
      <c r="B5007" s="137" t="s">
        <v>10</v>
      </c>
      <c r="C5007" s="137" t="s">
        <v>186</v>
      </c>
      <c r="D5007" s="137" t="s">
        <v>384</v>
      </c>
      <c r="E5007" s="137">
        <v>32962</v>
      </c>
      <c r="F5007" s="137" t="s">
        <v>5</v>
      </c>
      <c r="G5007" s="137" t="s">
        <v>28</v>
      </c>
      <c r="H5007" s="137" t="s">
        <v>368</v>
      </c>
      <c r="I5007" s="137">
        <v>514013210</v>
      </c>
      <c r="J5007" s="137" t="s">
        <v>192</v>
      </c>
      <c r="K5007" s="21">
        <v>46173.804131944446</v>
      </c>
      <c r="L5007" s="21">
        <v>46174.805960648147</v>
      </c>
      <c r="M5007" s="137" t="s">
        <v>347</v>
      </c>
      <c r="N5007" s="137" t="s">
        <v>195</v>
      </c>
      <c r="O5007" s="137" t="s">
        <v>41</v>
      </c>
      <c r="P5007" s="137">
        <v>0</v>
      </c>
      <c r="Q5007" s="137" t="s">
        <v>191</v>
      </c>
      <c r="R5007" s="137" t="s">
        <v>342</v>
      </c>
    </row>
    <row r="5008" spans="1:19" s="137" customFormat="1">
      <c r="A5008" s="137" t="s">
        <v>186</v>
      </c>
      <c r="B5008" s="137" t="s">
        <v>10</v>
      </c>
      <c r="C5008" s="137" t="s">
        <v>186</v>
      </c>
      <c r="D5008" s="137" t="s">
        <v>384</v>
      </c>
      <c r="E5008" s="137">
        <v>32962</v>
      </c>
      <c r="F5008" s="137" t="s">
        <v>5</v>
      </c>
      <c r="G5008" s="137" t="s">
        <v>28</v>
      </c>
      <c r="H5008" s="137" t="s">
        <v>368</v>
      </c>
      <c r="I5008" s="137">
        <v>514013210</v>
      </c>
      <c r="J5008" s="137" t="s">
        <v>192</v>
      </c>
      <c r="K5008" s="21">
        <v>46173.804131944446</v>
      </c>
      <c r="L5008" s="21">
        <v>46174.805960648147</v>
      </c>
      <c r="M5008" s="137" t="s">
        <v>347</v>
      </c>
      <c r="N5008" s="137" t="s">
        <v>351</v>
      </c>
      <c r="O5008" s="137" t="s">
        <v>35</v>
      </c>
      <c r="P5008" s="137">
        <v>0</v>
      </c>
      <c r="Q5008" s="137" t="s">
        <v>191</v>
      </c>
      <c r="R5008" s="137" t="s">
        <v>342</v>
      </c>
    </row>
    <row r="5009" spans="1:19" s="137" customFormat="1">
      <c r="A5009" s="137" t="s">
        <v>186</v>
      </c>
      <c r="B5009" s="137" t="s">
        <v>10</v>
      </c>
      <c r="C5009" s="137" t="s">
        <v>186</v>
      </c>
      <c r="D5009" s="137" t="s">
        <v>384</v>
      </c>
      <c r="E5009" s="137">
        <v>32962</v>
      </c>
      <c r="F5009" s="137" t="s">
        <v>5</v>
      </c>
      <c r="G5009" s="137" t="s">
        <v>28</v>
      </c>
      <c r="H5009" s="137" t="s">
        <v>368</v>
      </c>
      <c r="I5009" s="137">
        <v>514013210</v>
      </c>
      <c r="J5009" s="137" t="s">
        <v>192</v>
      </c>
      <c r="K5009" s="21">
        <v>46173.804131944446</v>
      </c>
      <c r="L5009" s="21">
        <v>46174.805960648147</v>
      </c>
      <c r="M5009" s="137" t="s">
        <v>347</v>
      </c>
      <c r="N5009" s="137" t="s">
        <v>196</v>
      </c>
      <c r="O5009" s="137" t="s">
        <v>41</v>
      </c>
      <c r="P5009" s="137">
        <v>0</v>
      </c>
      <c r="Q5009" s="137" t="s">
        <v>191</v>
      </c>
      <c r="R5009" s="137" t="s">
        <v>342</v>
      </c>
    </row>
    <row r="5010" spans="1:19" s="137" customFormat="1">
      <c r="A5010" s="137" t="s">
        <v>186</v>
      </c>
      <c r="B5010" s="137" t="s">
        <v>10</v>
      </c>
      <c r="C5010" s="137" t="s">
        <v>186</v>
      </c>
      <c r="D5010" s="137" t="s">
        <v>384</v>
      </c>
      <c r="E5010" s="137">
        <v>32962</v>
      </c>
      <c r="F5010" s="137" t="s">
        <v>5</v>
      </c>
      <c r="G5010" s="137" t="s">
        <v>28</v>
      </c>
      <c r="H5010" s="137" t="s">
        <v>368</v>
      </c>
      <c r="I5010" s="137">
        <v>514013210</v>
      </c>
      <c r="J5010" s="137" t="s">
        <v>192</v>
      </c>
      <c r="K5010" s="21">
        <v>46173.804131944446</v>
      </c>
      <c r="L5010" s="21">
        <v>46174.805960648147</v>
      </c>
      <c r="M5010" s="137" t="s">
        <v>352</v>
      </c>
      <c r="N5010" s="137" t="s">
        <v>352</v>
      </c>
      <c r="O5010" s="137" t="s">
        <v>35</v>
      </c>
      <c r="P5010" s="137">
        <v>0</v>
      </c>
      <c r="Q5010" s="137" t="s">
        <v>191</v>
      </c>
      <c r="R5010" s="137" t="s">
        <v>342</v>
      </c>
    </row>
    <row r="5011" spans="1:19" s="137" customFormat="1">
      <c r="A5011" s="137" t="s">
        <v>186</v>
      </c>
      <c r="B5011" s="137" t="s">
        <v>10</v>
      </c>
      <c r="C5011" s="137" t="s">
        <v>186</v>
      </c>
      <c r="D5011" s="137" t="s">
        <v>384</v>
      </c>
      <c r="E5011" s="137">
        <v>32962</v>
      </c>
      <c r="F5011" s="137" t="s">
        <v>5</v>
      </c>
      <c r="G5011" s="137" t="s">
        <v>28</v>
      </c>
      <c r="H5011" s="137" t="s">
        <v>368</v>
      </c>
      <c r="I5011" s="137">
        <v>514013210</v>
      </c>
      <c r="J5011" s="137" t="s">
        <v>192</v>
      </c>
      <c r="K5011" s="21">
        <v>46173.804131944446</v>
      </c>
      <c r="L5011" s="21">
        <v>46174.805960648147</v>
      </c>
      <c r="M5011" s="137" t="s">
        <v>353</v>
      </c>
      <c r="N5011" s="137" t="s">
        <v>197</v>
      </c>
      <c r="O5011" s="137" t="s">
        <v>41</v>
      </c>
      <c r="P5011" s="137">
        <v>0</v>
      </c>
      <c r="Q5011" s="137" t="s">
        <v>191</v>
      </c>
      <c r="R5011" s="137" t="s">
        <v>342</v>
      </c>
    </row>
    <row r="5012" spans="1:19" s="137" customFormat="1">
      <c r="A5012" s="137" t="s">
        <v>186</v>
      </c>
      <c r="B5012" s="137" t="s">
        <v>10</v>
      </c>
      <c r="C5012" s="137" t="s">
        <v>186</v>
      </c>
      <c r="D5012" s="137" t="s">
        <v>384</v>
      </c>
      <c r="E5012" s="137">
        <v>32962</v>
      </c>
      <c r="F5012" s="137" t="s">
        <v>5</v>
      </c>
      <c r="G5012" s="137" t="s">
        <v>28</v>
      </c>
      <c r="H5012" s="137" t="s">
        <v>368</v>
      </c>
      <c r="I5012" s="137">
        <v>514013210</v>
      </c>
      <c r="J5012" s="137" t="s">
        <v>192</v>
      </c>
      <c r="K5012" s="21">
        <v>46173.804131944446</v>
      </c>
      <c r="L5012" s="21">
        <v>46174.805960648147</v>
      </c>
      <c r="M5012" s="137" t="s">
        <v>353</v>
      </c>
      <c r="N5012" s="137" t="s">
        <v>330</v>
      </c>
      <c r="O5012" s="137" t="s">
        <v>41</v>
      </c>
      <c r="P5012" s="137">
        <v>0</v>
      </c>
      <c r="Q5012" s="137" t="s">
        <v>191</v>
      </c>
      <c r="R5012" s="137" t="s">
        <v>342</v>
      </c>
    </row>
    <row r="5013" spans="1:19" s="137" customFormat="1">
      <c r="A5013" s="137" t="s">
        <v>186</v>
      </c>
      <c r="B5013" s="137" t="s">
        <v>10</v>
      </c>
      <c r="C5013" s="137" t="s">
        <v>186</v>
      </c>
      <c r="D5013" s="137" t="s">
        <v>384</v>
      </c>
      <c r="E5013" s="137">
        <v>32962</v>
      </c>
      <c r="F5013" s="137" t="s">
        <v>5</v>
      </c>
      <c r="G5013" s="137" t="s">
        <v>28</v>
      </c>
      <c r="H5013" s="137" t="s">
        <v>368</v>
      </c>
      <c r="I5013" s="137">
        <v>514013210</v>
      </c>
      <c r="J5013" s="137" t="s">
        <v>192</v>
      </c>
      <c r="K5013" s="21">
        <v>46173.804131944446</v>
      </c>
      <c r="L5013" s="21">
        <v>46174.805960648147</v>
      </c>
      <c r="M5013" s="137" t="s">
        <v>353</v>
      </c>
      <c r="N5013" s="137" t="s">
        <v>354</v>
      </c>
      <c r="O5013" s="137" t="s">
        <v>39</v>
      </c>
      <c r="P5013" s="137">
        <v>0</v>
      </c>
      <c r="Q5013" s="137" t="s">
        <v>191</v>
      </c>
      <c r="R5013" s="137" t="s">
        <v>342</v>
      </c>
    </row>
    <row r="5014" spans="1:19" s="137" customFormat="1">
      <c r="A5014" s="137" t="s">
        <v>186</v>
      </c>
      <c r="B5014" s="137" t="s">
        <v>10</v>
      </c>
      <c r="C5014" s="137" t="s">
        <v>186</v>
      </c>
      <c r="D5014" s="137" t="s">
        <v>384</v>
      </c>
      <c r="E5014" s="137">
        <v>32962</v>
      </c>
      <c r="F5014" s="137" t="s">
        <v>5</v>
      </c>
      <c r="G5014" s="137" t="s">
        <v>28</v>
      </c>
      <c r="H5014" s="137" t="s">
        <v>368</v>
      </c>
      <c r="I5014" s="137">
        <v>514013210</v>
      </c>
      <c r="J5014" s="137" t="s">
        <v>192</v>
      </c>
      <c r="K5014" s="21">
        <v>46173.804131944446</v>
      </c>
      <c r="L5014" s="21">
        <v>46174.805960648147</v>
      </c>
      <c r="M5014" s="137" t="s">
        <v>353</v>
      </c>
      <c r="N5014" s="137" t="s">
        <v>355</v>
      </c>
      <c r="O5014" s="137" t="s">
        <v>35</v>
      </c>
      <c r="P5014" s="137">
        <v>0</v>
      </c>
      <c r="Q5014" s="137" t="s">
        <v>191</v>
      </c>
      <c r="R5014" s="137" t="s">
        <v>342</v>
      </c>
    </row>
    <row r="5015" spans="1:19" s="137" customFormat="1">
      <c r="A5015" s="137" t="s">
        <v>186</v>
      </c>
      <c r="B5015" s="137" t="s">
        <v>10</v>
      </c>
      <c r="C5015" s="137" t="s">
        <v>186</v>
      </c>
      <c r="D5015" s="137" t="s">
        <v>384</v>
      </c>
      <c r="E5015" s="137">
        <v>32962</v>
      </c>
      <c r="F5015" s="137" t="s">
        <v>5</v>
      </c>
      <c r="G5015" s="137" t="s">
        <v>28</v>
      </c>
      <c r="H5015" s="137" t="s">
        <v>368</v>
      </c>
      <c r="I5015" s="137">
        <v>514013210</v>
      </c>
      <c r="J5015" s="137" t="s">
        <v>192</v>
      </c>
      <c r="K5015" s="21">
        <v>46173.804131944446</v>
      </c>
      <c r="L5015" s="21">
        <v>46174.805960648147</v>
      </c>
      <c r="M5015" s="137" t="s">
        <v>353</v>
      </c>
      <c r="N5015" s="137" t="s">
        <v>356</v>
      </c>
      <c r="O5015" s="137" t="s">
        <v>39</v>
      </c>
      <c r="P5015" s="137">
        <v>0</v>
      </c>
      <c r="Q5015" s="137" t="s">
        <v>191</v>
      </c>
      <c r="R5015" s="137" t="s">
        <v>342</v>
      </c>
    </row>
    <row r="5016" spans="1:19" s="137" customFormat="1">
      <c r="A5016" s="137" t="s">
        <v>186</v>
      </c>
      <c r="B5016" s="137" t="s">
        <v>10</v>
      </c>
      <c r="C5016" s="137" t="s">
        <v>186</v>
      </c>
      <c r="D5016" s="137" t="s">
        <v>384</v>
      </c>
      <c r="E5016" s="137">
        <v>32962</v>
      </c>
      <c r="F5016" s="137" t="s">
        <v>5</v>
      </c>
      <c r="G5016" s="137" t="s">
        <v>28</v>
      </c>
      <c r="H5016" s="137" t="s">
        <v>368</v>
      </c>
      <c r="I5016" s="137">
        <v>514013210</v>
      </c>
      <c r="J5016" s="137" t="s">
        <v>192</v>
      </c>
      <c r="K5016" s="21">
        <v>46173.804131944446</v>
      </c>
      <c r="L5016" s="21">
        <v>46174.805960648147</v>
      </c>
      <c r="M5016" s="137" t="s">
        <v>353</v>
      </c>
      <c r="N5016" s="137" t="s">
        <v>357</v>
      </c>
      <c r="O5016" s="137" t="s">
        <v>39</v>
      </c>
      <c r="P5016" s="137">
        <v>0</v>
      </c>
      <c r="Q5016" s="137" t="s">
        <v>191</v>
      </c>
      <c r="R5016" s="137" t="s">
        <v>342</v>
      </c>
    </row>
    <row r="5017" spans="1:19" s="137" customFormat="1">
      <c r="A5017" s="137" t="s">
        <v>186</v>
      </c>
      <c r="B5017" s="137" t="s">
        <v>10</v>
      </c>
      <c r="C5017" s="137" t="s">
        <v>186</v>
      </c>
      <c r="D5017" s="137" t="s">
        <v>384</v>
      </c>
      <c r="E5017" s="137">
        <v>32962</v>
      </c>
      <c r="F5017" s="137" t="s">
        <v>5</v>
      </c>
      <c r="G5017" s="137" t="s">
        <v>28</v>
      </c>
      <c r="H5017" s="137" t="s">
        <v>368</v>
      </c>
      <c r="I5017" s="137">
        <v>514013210</v>
      </c>
      <c r="J5017" s="137" t="s">
        <v>192</v>
      </c>
      <c r="K5017" s="21">
        <v>46173.804131944446</v>
      </c>
      <c r="L5017" s="21">
        <v>46174.805960648147</v>
      </c>
      <c r="M5017" s="137" t="s">
        <v>358</v>
      </c>
      <c r="N5017" s="137" t="s">
        <v>359</v>
      </c>
      <c r="O5017" s="137" t="s">
        <v>39</v>
      </c>
      <c r="P5017" s="137">
        <v>0</v>
      </c>
      <c r="Q5017" s="137" t="s">
        <v>191</v>
      </c>
      <c r="R5017" s="137" t="s">
        <v>342</v>
      </c>
    </row>
    <row r="5018" spans="1:19" s="137" customFormat="1">
      <c r="A5018" s="137" t="s">
        <v>186</v>
      </c>
      <c r="B5018" s="137" t="s">
        <v>10</v>
      </c>
      <c r="C5018" s="137" t="s">
        <v>186</v>
      </c>
      <c r="D5018" s="137" t="s">
        <v>384</v>
      </c>
      <c r="E5018" s="137">
        <v>32962</v>
      </c>
      <c r="F5018" s="137" t="s">
        <v>5</v>
      </c>
      <c r="G5018" s="137" t="s">
        <v>28</v>
      </c>
      <c r="H5018" s="137" t="s">
        <v>368</v>
      </c>
      <c r="I5018" s="137">
        <v>514013210</v>
      </c>
      <c r="J5018" s="137" t="s">
        <v>192</v>
      </c>
      <c r="K5018" s="21">
        <v>46173.804131944446</v>
      </c>
      <c r="L5018" s="21">
        <v>46174.805960648147</v>
      </c>
      <c r="M5018" s="137" t="s">
        <v>358</v>
      </c>
      <c r="N5018" s="137" t="s">
        <v>360</v>
      </c>
      <c r="O5018" s="137" t="s">
        <v>35</v>
      </c>
      <c r="P5018" s="137">
        <v>0</v>
      </c>
      <c r="Q5018" s="137" t="s">
        <v>191</v>
      </c>
      <c r="R5018" s="137" t="s">
        <v>342</v>
      </c>
    </row>
    <row r="5019" spans="1:19" s="137" customFormat="1">
      <c r="A5019" s="137" t="s">
        <v>186</v>
      </c>
      <c r="B5019" s="137" t="s">
        <v>10</v>
      </c>
      <c r="C5019" s="137" t="s">
        <v>186</v>
      </c>
      <c r="D5019" s="137" t="s">
        <v>384</v>
      </c>
      <c r="E5019" s="137">
        <v>32962</v>
      </c>
      <c r="F5019" s="137" t="s">
        <v>5</v>
      </c>
      <c r="G5019" s="137" t="s">
        <v>28</v>
      </c>
      <c r="H5019" s="137" t="s">
        <v>368</v>
      </c>
      <c r="I5019" s="137">
        <v>514013210</v>
      </c>
      <c r="J5019" s="137" t="s">
        <v>192</v>
      </c>
      <c r="K5019" s="21">
        <v>46173.804131944446</v>
      </c>
      <c r="L5019" s="21">
        <v>46174.805960648147</v>
      </c>
      <c r="M5019" s="137" t="s">
        <v>358</v>
      </c>
      <c r="N5019" s="137" t="s">
        <v>361</v>
      </c>
      <c r="O5019" s="137" t="s">
        <v>41</v>
      </c>
      <c r="P5019" s="137">
        <v>0</v>
      </c>
      <c r="Q5019" s="137" t="s">
        <v>191</v>
      </c>
      <c r="R5019" s="137" t="s">
        <v>342</v>
      </c>
    </row>
    <row r="5020" spans="1:19" s="137" customFormat="1">
      <c r="A5020" s="137" t="s">
        <v>186</v>
      </c>
      <c r="B5020" s="137" t="s">
        <v>10</v>
      </c>
      <c r="C5020" s="137" t="s">
        <v>186</v>
      </c>
      <c r="D5020" s="137" t="s">
        <v>384</v>
      </c>
      <c r="E5020" s="137">
        <v>32962</v>
      </c>
      <c r="F5020" s="137" t="s">
        <v>5</v>
      </c>
      <c r="G5020" s="137" t="s">
        <v>28</v>
      </c>
      <c r="H5020" s="137" t="s">
        <v>368</v>
      </c>
      <c r="I5020" s="137">
        <v>514013210</v>
      </c>
      <c r="J5020" s="137" t="s">
        <v>192</v>
      </c>
      <c r="K5020" s="21">
        <v>46173.804131944446</v>
      </c>
      <c r="L5020" s="21">
        <v>46174.805960648147</v>
      </c>
      <c r="M5020" s="137" t="s">
        <v>362</v>
      </c>
      <c r="N5020" s="137" t="s">
        <v>363</v>
      </c>
      <c r="O5020" s="137" t="s">
        <v>37</v>
      </c>
      <c r="P5020" s="137">
        <v>0</v>
      </c>
      <c r="Q5020" s="137" t="s">
        <v>191</v>
      </c>
      <c r="R5020" s="137" t="s">
        <v>342</v>
      </c>
    </row>
    <row r="5021" spans="1:19" s="137" customFormat="1">
      <c r="A5021" s="137" t="s">
        <v>186</v>
      </c>
      <c r="B5021" s="137" t="s">
        <v>10</v>
      </c>
      <c r="C5021" s="137" t="s">
        <v>186</v>
      </c>
      <c r="D5021" s="137" t="s">
        <v>384</v>
      </c>
      <c r="E5021" s="137">
        <v>32962</v>
      </c>
      <c r="F5021" s="137" t="s">
        <v>5</v>
      </c>
      <c r="G5021" s="137" t="s">
        <v>28</v>
      </c>
      <c r="H5021" s="137" t="s">
        <v>368</v>
      </c>
      <c r="I5021" s="137">
        <v>514013210</v>
      </c>
      <c r="J5021" s="137" t="s">
        <v>192</v>
      </c>
      <c r="K5021" s="21">
        <v>46173.804131944446</v>
      </c>
      <c r="L5021" s="21">
        <v>46174.805960648147</v>
      </c>
      <c r="M5021" s="137" t="s">
        <v>364</v>
      </c>
      <c r="N5021" s="137" t="s">
        <v>365</v>
      </c>
      <c r="O5021" s="137" t="s">
        <v>35</v>
      </c>
      <c r="P5021" s="137">
        <v>0</v>
      </c>
      <c r="Q5021" s="137" t="s">
        <v>191</v>
      </c>
      <c r="R5021" s="137" t="s">
        <v>342</v>
      </c>
    </row>
    <row r="5022" spans="1:19" s="137" customFormat="1">
      <c r="A5022" s="137" t="s">
        <v>186</v>
      </c>
      <c r="B5022" s="137" t="s">
        <v>10</v>
      </c>
      <c r="C5022" s="137" t="s">
        <v>186</v>
      </c>
      <c r="D5022" s="137" t="s">
        <v>384</v>
      </c>
      <c r="E5022" s="137">
        <v>32962</v>
      </c>
      <c r="F5022" s="137" t="s">
        <v>5</v>
      </c>
      <c r="G5022" s="137" t="s">
        <v>28</v>
      </c>
      <c r="H5022" s="137" t="s">
        <v>368</v>
      </c>
      <c r="I5022" s="137">
        <v>514013210</v>
      </c>
      <c r="J5022" s="137" t="s">
        <v>192</v>
      </c>
      <c r="K5022" s="21">
        <v>46173.804131944446</v>
      </c>
      <c r="L5022" s="21">
        <v>46174.805960648147</v>
      </c>
      <c r="M5022" s="137" t="s">
        <v>364</v>
      </c>
      <c r="N5022" s="137" t="s">
        <v>366</v>
      </c>
      <c r="O5022" s="137" t="s">
        <v>35</v>
      </c>
      <c r="P5022" s="137">
        <v>0</v>
      </c>
      <c r="Q5022" s="137" t="s">
        <v>191</v>
      </c>
      <c r="R5022" s="137" t="s">
        <v>342</v>
      </c>
    </row>
    <row r="5023" spans="1:19" s="137" customFormat="1">
      <c r="A5023" s="137" t="s">
        <v>186</v>
      </c>
      <c r="B5023" s="137" t="s">
        <v>10</v>
      </c>
      <c r="C5023" s="137" t="s">
        <v>186</v>
      </c>
      <c r="D5023" s="137" t="s">
        <v>384</v>
      </c>
      <c r="E5023" s="137">
        <v>32962</v>
      </c>
      <c r="F5023" s="137" t="s">
        <v>5</v>
      </c>
      <c r="G5023" s="137" t="s">
        <v>28</v>
      </c>
      <c r="H5023" s="137" t="s">
        <v>368</v>
      </c>
      <c r="I5023" s="137">
        <v>514013210</v>
      </c>
      <c r="J5023" s="137" t="s">
        <v>192</v>
      </c>
      <c r="K5023" s="21">
        <v>46173.804131944446</v>
      </c>
      <c r="L5023" s="21">
        <v>46174.805960648147</v>
      </c>
      <c r="M5023" s="137" t="s">
        <v>364</v>
      </c>
      <c r="N5023" s="137" t="s">
        <v>367</v>
      </c>
      <c r="O5023" s="137" t="s">
        <v>41</v>
      </c>
      <c r="P5023" s="137">
        <v>0</v>
      </c>
      <c r="Q5023" s="137" t="s">
        <v>191</v>
      </c>
      <c r="R5023" s="137" t="s">
        <v>342</v>
      </c>
    </row>
    <row r="5024" spans="1:19" s="137" customFormat="1">
      <c r="A5024" s="137" t="s">
        <v>186</v>
      </c>
      <c r="B5024" s="137" t="s">
        <v>10</v>
      </c>
      <c r="C5024" s="137" t="s">
        <v>186</v>
      </c>
      <c r="D5024" s="137" t="s">
        <v>302</v>
      </c>
      <c r="E5024" s="137">
        <v>32760</v>
      </c>
      <c r="F5024" s="137" t="s">
        <v>5</v>
      </c>
      <c r="G5024" s="137" t="s">
        <v>28</v>
      </c>
      <c r="H5024" s="137" t="s">
        <v>368</v>
      </c>
      <c r="I5024" s="137">
        <v>514013190</v>
      </c>
      <c r="J5024" s="137" t="s">
        <v>224</v>
      </c>
      <c r="K5024" s="21">
        <v>46173.706712962965</v>
      </c>
      <c r="L5024" s="21">
        <v>46174.807268518518</v>
      </c>
      <c r="M5024" s="137" t="s">
        <v>287</v>
      </c>
      <c r="N5024" s="137" t="s">
        <v>287</v>
      </c>
      <c r="O5024" s="137" t="s">
        <v>35</v>
      </c>
      <c r="P5024" s="137">
        <v>0</v>
      </c>
      <c r="Q5024" s="137" t="s">
        <v>191</v>
      </c>
      <c r="R5024" s="137" t="s">
        <v>342</v>
      </c>
      <c r="S5024" s="137" t="s">
        <v>181</v>
      </c>
    </row>
    <row r="5025" spans="1:19">
      <c r="A5025" s="91" t="s">
        <v>186</v>
      </c>
      <c r="B5025" s="91" t="s">
        <v>10</v>
      </c>
      <c r="C5025" s="91" t="s">
        <v>186</v>
      </c>
      <c r="D5025" s="91" t="s">
        <v>302</v>
      </c>
      <c r="E5025" s="137">
        <v>32760</v>
      </c>
      <c r="F5025" s="137" t="s">
        <v>5</v>
      </c>
      <c r="G5025" s="137" t="s">
        <v>28</v>
      </c>
      <c r="H5025" s="137" t="s">
        <v>368</v>
      </c>
      <c r="I5025" s="137">
        <v>514013190</v>
      </c>
      <c r="J5025" s="137" t="s">
        <v>224</v>
      </c>
      <c r="K5025" s="21">
        <v>46173.706712962965</v>
      </c>
      <c r="L5025" s="21">
        <v>46174.807268518518</v>
      </c>
      <c r="M5025" s="137" t="s">
        <v>343</v>
      </c>
      <c r="N5025" s="137" t="s">
        <v>288</v>
      </c>
      <c r="O5025" s="91" t="s">
        <v>39</v>
      </c>
      <c r="P5025" s="137">
        <v>0</v>
      </c>
      <c r="Q5025" s="137" t="s">
        <v>67</v>
      </c>
      <c r="R5025" s="91" t="s">
        <v>393</v>
      </c>
      <c r="S5025" s="91" t="s">
        <v>448</v>
      </c>
    </row>
    <row r="5026" spans="1:19" s="137" customFormat="1">
      <c r="A5026" s="137" t="s">
        <v>186</v>
      </c>
      <c r="B5026" s="137" t="s">
        <v>10</v>
      </c>
      <c r="C5026" s="137" t="s">
        <v>186</v>
      </c>
      <c r="D5026" s="137" t="s">
        <v>302</v>
      </c>
      <c r="E5026" s="137">
        <v>32760</v>
      </c>
      <c r="F5026" s="137" t="s">
        <v>5</v>
      </c>
      <c r="G5026" s="137" t="s">
        <v>28</v>
      </c>
      <c r="H5026" s="137" t="s">
        <v>368</v>
      </c>
      <c r="I5026" s="137">
        <v>514013190</v>
      </c>
      <c r="J5026" s="137" t="s">
        <v>224</v>
      </c>
      <c r="K5026" s="21">
        <v>46173.706712962965</v>
      </c>
      <c r="L5026" s="21">
        <v>46174.807268518518</v>
      </c>
      <c r="M5026" s="137" t="s">
        <v>343</v>
      </c>
      <c r="N5026" s="137" t="s">
        <v>193</v>
      </c>
      <c r="O5026" s="137" t="s">
        <v>35</v>
      </c>
      <c r="P5026" s="137">
        <v>0</v>
      </c>
      <c r="Q5026" s="137" t="s">
        <v>191</v>
      </c>
      <c r="R5026" s="137" t="s">
        <v>342</v>
      </c>
      <c r="S5026" s="137" t="s">
        <v>181</v>
      </c>
    </row>
    <row r="5027" spans="1:19" s="137" customFormat="1">
      <c r="A5027" s="137" t="s">
        <v>186</v>
      </c>
      <c r="B5027" s="137" t="s">
        <v>10</v>
      </c>
      <c r="C5027" s="137" t="s">
        <v>186</v>
      </c>
      <c r="D5027" s="137" t="s">
        <v>302</v>
      </c>
      <c r="E5027" s="137">
        <v>32760</v>
      </c>
      <c r="F5027" s="137" t="s">
        <v>5</v>
      </c>
      <c r="G5027" s="137" t="s">
        <v>28</v>
      </c>
      <c r="H5027" s="137" t="s">
        <v>368</v>
      </c>
      <c r="I5027" s="137">
        <v>514013190</v>
      </c>
      <c r="J5027" s="137" t="s">
        <v>224</v>
      </c>
      <c r="K5027" s="21">
        <v>46173.706712962965</v>
      </c>
      <c r="L5027" s="21">
        <v>46174.807268518518</v>
      </c>
      <c r="M5027" s="137" t="s">
        <v>344</v>
      </c>
      <c r="N5027" s="137" t="s">
        <v>345</v>
      </c>
      <c r="O5027" s="137" t="s">
        <v>39</v>
      </c>
      <c r="P5027" s="137">
        <v>0</v>
      </c>
      <c r="Q5027" s="137" t="s">
        <v>191</v>
      </c>
      <c r="R5027" s="137" t="s">
        <v>342</v>
      </c>
      <c r="S5027" s="137" t="s">
        <v>181</v>
      </c>
    </row>
    <row r="5028" spans="1:19" s="137" customFormat="1">
      <c r="A5028" s="137" t="s">
        <v>186</v>
      </c>
      <c r="B5028" s="137" t="s">
        <v>10</v>
      </c>
      <c r="C5028" s="137" t="s">
        <v>186</v>
      </c>
      <c r="D5028" s="137" t="s">
        <v>302</v>
      </c>
      <c r="E5028" s="137">
        <v>32760</v>
      </c>
      <c r="F5028" s="137" t="s">
        <v>5</v>
      </c>
      <c r="G5028" s="137" t="s">
        <v>28</v>
      </c>
      <c r="H5028" s="137" t="s">
        <v>368</v>
      </c>
      <c r="I5028" s="137">
        <v>514013190</v>
      </c>
      <c r="J5028" s="137" t="s">
        <v>224</v>
      </c>
      <c r="K5028" s="21">
        <v>46173.706712962965</v>
      </c>
      <c r="L5028" s="21">
        <v>46174.807268518518</v>
      </c>
      <c r="M5028" s="137" t="s">
        <v>344</v>
      </c>
      <c r="N5028" s="137" t="s">
        <v>346</v>
      </c>
      <c r="O5028" s="137" t="s">
        <v>39</v>
      </c>
      <c r="P5028" s="137">
        <v>0</v>
      </c>
      <c r="Q5028" s="137" t="s">
        <v>191</v>
      </c>
      <c r="R5028" s="137" t="s">
        <v>342</v>
      </c>
      <c r="S5028" s="137" t="s">
        <v>181</v>
      </c>
    </row>
    <row r="5029" spans="1:19" s="137" customFormat="1">
      <c r="A5029" s="137" t="s">
        <v>186</v>
      </c>
      <c r="B5029" s="137" t="s">
        <v>10</v>
      </c>
      <c r="C5029" s="137" t="s">
        <v>186</v>
      </c>
      <c r="D5029" s="137" t="s">
        <v>302</v>
      </c>
      <c r="E5029" s="137">
        <v>32760</v>
      </c>
      <c r="F5029" s="137" t="s">
        <v>5</v>
      </c>
      <c r="G5029" s="137" t="s">
        <v>28</v>
      </c>
      <c r="H5029" s="137" t="s">
        <v>368</v>
      </c>
      <c r="I5029" s="137">
        <v>514013190</v>
      </c>
      <c r="J5029" s="137" t="s">
        <v>224</v>
      </c>
      <c r="K5029" s="21">
        <v>46173.706712962965</v>
      </c>
      <c r="L5029" s="21">
        <v>46174.807268518518</v>
      </c>
      <c r="M5029" s="137" t="s">
        <v>347</v>
      </c>
      <c r="N5029" s="137" t="s">
        <v>348</v>
      </c>
      <c r="O5029" s="137" t="s">
        <v>41</v>
      </c>
      <c r="P5029" s="137">
        <v>0</v>
      </c>
      <c r="Q5029" s="137" t="s">
        <v>191</v>
      </c>
      <c r="R5029" s="137" t="s">
        <v>342</v>
      </c>
      <c r="S5029" s="137" t="s">
        <v>181</v>
      </c>
    </row>
    <row r="5030" spans="1:19" s="137" customFormat="1">
      <c r="A5030" s="137" t="s">
        <v>186</v>
      </c>
      <c r="B5030" s="137" t="s">
        <v>10</v>
      </c>
      <c r="C5030" s="137" t="s">
        <v>186</v>
      </c>
      <c r="D5030" s="137" t="s">
        <v>302</v>
      </c>
      <c r="E5030" s="137">
        <v>32760</v>
      </c>
      <c r="F5030" s="137" t="s">
        <v>5</v>
      </c>
      <c r="G5030" s="137" t="s">
        <v>28</v>
      </c>
      <c r="H5030" s="137" t="s">
        <v>368</v>
      </c>
      <c r="I5030" s="137">
        <v>514013190</v>
      </c>
      <c r="J5030" s="137" t="s">
        <v>224</v>
      </c>
      <c r="K5030" s="21">
        <v>46173.706712962965</v>
      </c>
      <c r="L5030" s="21">
        <v>46174.807268518518</v>
      </c>
      <c r="M5030" s="137" t="s">
        <v>347</v>
      </c>
      <c r="N5030" s="137" t="s">
        <v>349</v>
      </c>
      <c r="O5030" s="137" t="s">
        <v>39</v>
      </c>
      <c r="P5030" s="137">
        <v>0</v>
      </c>
      <c r="Q5030" s="137" t="s">
        <v>191</v>
      </c>
      <c r="R5030" s="137" t="s">
        <v>342</v>
      </c>
      <c r="S5030" s="137" t="s">
        <v>181</v>
      </c>
    </row>
    <row r="5031" spans="1:19" s="137" customFormat="1">
      <c r="A5031" s="137" t="s">
        <v>186</v>
      </c>
      <c r="B5031" s="137" t="s">
        <v>10</v>
      </c>
      <c r="C5031" s="137" t="s">
        <v>186</v>
      </c>
      <c r="D5031" s="137" t="s">
        <v>302</v>
      </c>
      <c r="E5031" s="137">
        <v>32760</v>
      </c>
      <c r="F5031" s="137" t="s">
        <v>5</v>
      </c>
      <c r="G5031" s="137" t="s">
        <v>28</v>
      </c>
      <c r="H5031" s="137" t="s">
        <v>368</v>
      </c>
      <c r="I5031" s="137">
        <v>514013190</v>
      </c>
      <c r="J5031" s="137" t="s">
        <v>224</v>
      </c>
      <c r="K5031" s="21">
        <v>46173.706712962965</v>
      </c>
      <c r="L5031" s="21">
        <v>46174.807268518518</v>
      </c>
      <c r="M5031" s="137" t="s">
        <v>347</v>
      </c>
      <c r="N5031" s="137" t="s">
        <v>329</v>
      </c>
      <c r="O5031" s="137" t="s">
        <v>35</v>
      </c>
      <c r="P5031" s="137">
        <v>0</v>
      </c>
      <c r="Q5031" s="137" t="s">
        <v>191</v>
      </c>
      <c r="R5031" s="137" t="s">
        <v>342</v>
      </c>
      <c r="S5031" s="137" t="s">
        <v>181</v>
      </c>
    </row>
    <row r="5032" spans="1:19" s="137" customFormat="1">
      <c r="A5032" s="137" t="s">
        <v>186</v>
      </c>
      <c r="B5032" s="137" t="s">
        <v>10</v>
      </c>
      <c r="C5032" s="137" t="s">
        <v>186</v>
      </c>
      <c r="D5032" s="137" t="s">
        <v>302</v>
      </c>
      <c r="E5032" s="137">
        <v>32760</v>
      </c>
      <c r="F5032" s="137" t="s">
        <v>5</v>
      </c>
      <c r="G5032" s="137" t="s">
        <v>28</v>
      </c>
      <c r="H5032" s="137" t="s">
        <v>368</v>
      </c>
      <c r="I5032" s="137">
        <v>514013190</v>
      </c>
      <c r="J5032" s="137" t="s">
        <v>224</v>
      </c>
      <c r="K5032" s="21">
        <v>46173.706712962965</v>
      </c>
      <c r="L5032" s="21">
        <v>46174.807268518518</v>
      </c>
      <c r="M5032" s="137" t="s">
        <v>347</v>
      </c>
      <c r="N5032" s="137" t="s">
        <v>194</v>
      </c>
      <c r="O5032" s="137" t="s">
        <v>41</v>
      </c>
      <c r="P5032" s="137">
        <v>0</v>
      </c>
      <c r="Q5032" s="137" t="s">
        <v>191</v>
      </c>
      <c r="R5032" s="137" t="s">
        <v>342</v>
      </c>
      <c r="S5032" s="137" t="s">
        <v>181</v>
      </c>
    </row>
    <row r="5033" spans="1:19" s="137" customFormat="1">
      <c r="A5033" s="137" t="s">
        <v>186</v>
      </c>
      <c r="B5033" s="137" t="s">
        <v>10</v>
      </c>
      <c r="C5033" s="137" t="s">
        <v>186</v>
      </c>
      <c r="D5033" s="137" t="s">
        <v>302</v>
      </c>
      <c r="E5033" s="137">
        <v>32760</v>
      </c>
      <c r="F5033" s="137" t="s">
        <v>5</v>
      </c>
      <c r="G5033" s="137" t="s">
        <v>28</v>
      </c>
      <c r="H5033" s="137" t="s">
        <v>368</v>
      </c>
      <c r="I5033" s="137">
        <v>514013190</v>
      </c>
      <c r="J5033" s="137" t="s">
        <v>224</v>
      </c>
      <c r="K5033" s="21">
        <v>46173.706712962965</v>
      </c>
      <c r="L5033" s="21">
        <v>46174.807268518518</v>
      </c>
      <c r="M5033" s="137" t="s">
        <v>347</v>
      </c>
      <c r="N5033" s="137" t="s">
        <v>350</v>
      </c>
      <c r="O5033" s="137" t="s">
        <v>39</v>
      </c>
      <c r="P5033" s="137">
        <v>0</v>
      </c>
      <c r="Q5033" s="137" t="s">
        <v>191</v>
      </c>
      <c r="R5033" s="137" t="s">
        <v>342</v>
      </c>
      <c r="S5033" s="137" t="s">
        <v>181</v>
      </c>
    </row>
    <row r="5034" spans="1:19" s="137" customFormat="1">
      <c r="A5034" s="137" t="s">
        <v>186</v>
      </c>
      <c r="B5034" s="137" t="s">
        <v>10</v>
      </c>
      <c r="C5034" s="137" t="s">
        <v>186</v>
      </c>
      <c r="D5034" s="137" t="s">
        <v>302</v>
      </c>
      <c r="E5034" s="137">
        <v>32760</v>
      </c>
      <c r="F5034" s="137" t="s">
        <v>5</v>
      </c>
      <c r="G5034" s="137" t="s">
        <v>28</v>
      </c>
      <c r="H5034" s="137" t="s">
        <v>368</v>
      </c>
      <c r="I5034" s="137">
        <v>514013190</v>
      </c>
      <c r="J5034" s="137" t="s">
        <v>224</v>
      </c>
      <c r="K5034" s="21">
        <v>46173.706712962965</v>
      </c>
      <c r="L5034" s="21">
        <v>46174.807268518518</v>
      </c>
      <c r="M5034" s="137" t="s">
        <v>347</v>
      </c>
      <c r="N5034" s="137" t="s">
        <v>195</v>
      </c>
      <c r="O5034" s="137" t="s">
        <v>41</v>
      </c>
      <c r="P5034" s="137">
        <v>0</v>
      </c>
      <c r="Q5034" s="137" t="s">
        <v>191</v>
      </c>
      <c r="R5034" s="137" t="s">
        <v>342</v>
      </c>
      <c r="S5034" s="137" t="s">
        <v>181</v>
      </c>
    </row>
    <row r="5035" spans="1:19" s="137" customFormat="1">
      <c r="A5035" s="137" t="s">
        <v>186</v>
      </c>
      <c r="B5035" s="137" t="s">
        <v>10</v>
      </c>
      <c r="C5035" s="137" t="s">
        <v>186</v>
      </c>
      <c r="D5035" s="137" t="s">
        <v>302</v>
      </c>
      <c r="E5035" s="137">
        <v>32760</v>
      </c>
      <c r="F5035" s="137" t="s">
        <v>5</v>
      </c>
      <c r="G5035" s="137" t="s">
        <v>28</v>
      </c>
      <c r="H5035" s="137" t="s">
        <v>368</v>
      </c>
      <c r="I5035" s="137">
        <v>514013190</v>
      </c>
      <c r="J5035" s="137" t="s">
        <v>224</v>
      </c>
      <c r="K5035" s="21">
        <v>46173.706712962965</v>
      </c>
      <c r="L5035" s="21">
        <v>46174.807268518518</v>
      </c>
      <c r="M5035" s="137" t="s">
        <v>347</v>
      </c>
      <c r="N5035" s="137" t="s">
        <v>351</v>
      </c>
      <c r="O5035" s="137" t="s">
        <v>35</v>
      </c>
      <c r="P5035" s="137">
        <v>0</v>
      </c>
      <c r="Q5035" s="137" t="s">
        <v>191</v>
      </c>
      <c r="R5035" s="137" t="s">
        <v>342</v>
      </c>
      <c r="S5035" s="137" t="s">
        <v>181</v>
      </c>
    </row>
    <row r="5036" spans="1:19" s="137" customFormat="1">
      <c r="A5036" s="137" t="s">
        <v>186</v>
      </c>
      <c r="B5036" s="137" t="s">
        <v>10</v>
      </c>
      <c r="C5036" s="137" t="s">
        <v>186</v>
      </c>
      <c r="D5036" s="137" t="s">
        <v>302</v>
      </c>
      <c r="E5036" s="137">
        <v>32760</v>
      </c>
      <c r="F5036" s="137" t="s">
        <v>5</v>
      </c>
      <c r="G5036" s="137" t="s">
        <v>28</v>
      </c>
      <c r="H5036" s="137" t="s">
        <v>368</v>
      </c>
      <c r="I5036" s="137">
        <v>514013190</v>
      </c>
      <c r="J5036" s="137" t="s">
        <v>224</v>
      </c>
      <c r="K5036" s="21">
        <v>46173.706712962965</v>
      </c>
      <c r="L5036" s="21">
        <v>46174.807268518518</v>
      </c>
      <c r="M5036" s="137" t="s">
        <v>347</v>
      </c>
      <c r="N5036" s="137" t="s">
        <v>196</v>
      </c>
      <c r="O5036" s="137" t="s">
        <v>41</v>
      </c>
      <c r="P5036" s="137">
        <v>0</v>
      </c>
      <c r="Q5036" s="137" t="s">
        <v>191</v>
      </c>
      <c r="R5036" s="137" t="s">
        <v>342</v>
      </c>
      <c r="S5036" s="137" t="s">
        <v>181</v>
      </c>
    </row>
    <row r="5037" spans="1:19" s="137" customFormat="1">
      <c r="A5037" s="137" t="s">
        <v>186</v>
      </c>
      <c r="B5037" s="137" t="s">
        <v>10</v>
      </c>
      <c r="C5037" s="137" t="s">
        <v>186</v>
      </c>
      <c r="D5037" s="137" t="s">
        <v>302</v>
      </c>
      <c r="E5037" s="137">
        <v>32760</v>
      </c>
      <c r="F5037" s="137" t="s">
        <v>5</v>
      </c>
      <c r="G5037" s="137" t="s">
        <v>28</v>
      </c>
      <c r="H5037" s="137" t="s">
        <v>368</v>
      </c>
      <c r="I5037" s="137">
        <v>514013190</v>
      </c>
      <c r="J5037" s="137" t="s">
        <v>224</v>
      </c>
      <c r="K5037" s="21">
        <v>46173.706712962965</v>
      </c>
      <c r="L5037" s="21">
        <v>46174.807268518518</v>
      </c>
      <c r="M5037" s="137" t="s">
        <v>352</v>
      </c>
      <c r="N5037" s="137" t="s">
        <v>352</v>
      </c>
      <c r="O5037" s="137" t="s">
        <v>35</v>
      </c>
      <c r="P5037" s="137">
        <v>0</v>
      </c>
      <c r="Q5037" s="137" t="s">
        <v>191</v>
      </c>
      <c r="R5037" s="137" t="s">
        <v>342</v>
      </c>
      <c r="S5037" s="137" t="s">
        <v>181</v>
      </c>
    </row>
    <row r="5038" spans="1:19" s="137" customFormat="1">
      <c r="A5038" s="137" t="s">
        <v>186</v>
      </c>
      <c r="B5038" s="137" t="s">
        <v>10</v>
      </c>
      <c r="C5038" s="137" t="s">
        <v>186</v>
      </c>
      <c r="D5038" s="137" t="s">
        <v>302</v>
      </c>
      <c r="E5038" s="137">
        <v>32760</v>
      </c>
      <c r="F5038" s="137" t="s">
        <v>5</v>
      </c>
      <c r="G5038" s="137" t="s">
        <v>28</v>
      </c>
      <c r="H5038" s="137" t="s">
        <v>368</v>
      </c>
      <c r="I5038" s="137">
        <v>514013190</v>
      </c>
      <c r="J5038" s="137" t="s">
        <v>224</v>
      </c>
      <c r="K5038" s="21">
        <v>46173.706712962965</v>
      </c>
      <c r="L5038" s="21">
        <v>46174.807268518518</v>
      </c>
      <c r="M5038" s="137" t="s">
        <v>353</v>
      </c>
      <c r="N5038" s="137" t="s">
        <v>197</v>
      </c>
      <c r="O5038" s="137" t="s">
        <v>41</v>
      </c>
      <c r="P5038" s="137">
        <v>0</v>
      </c>
      <c r="Q5038" s="137" t="s">
        <v>191</v>
      </c>
      <c r="R5038" s="137" t="s">
        <v>342</v>
      </c>
      <c r="S5038" s="137" t="s">
        <v>181</v>
      </c>
    </row>
    <row r="5039" spans="1:19" s="137" customFormat="1">
      <c r="A5039" s="137" t="s">
        <v>186</v>
      </c>
      <c r="B5039" s="137" t="s">
        <v>10</v>
      </c>
      <c r="C5039" s="137" t="s">
        <v>186</v>
      </c>
      <c r="D5039" s="137" t="s">
        <v>302</v>
      </c>
      <c r="E5039" s="137">
        <v>32760</v>
      </c>
      <c r="F5039" s="137" t="s">
        <v>5</v>
      </c>
      <c r="G5039" s="137" t="s">
        <v>28</v>
      </c>
      <c r="H5039" s="137" t="s">
        <v>368</v>
      </c>
      <c r="I5039" s="137">
        <v>514013190</v>
      </c>
      <c r="J5039" s="137" t="s">
        <v>224</v>
      </c>
      <c r="K5039" s="21">
        <v>46173.706712962965</v>
      </c>
      <c r="L5039" s="21">
        <v>46174.807268518518</v>
      </c>
      <c r="M5039" s="137" t="s">
        <v>353</v>
      </c>
      <c r="N5039" s="137" t="s">
        <v>330</v>
      </c>
      <c r="O5039" s="137" t="s">
        <v>41</v>
      </c>
      <c r="P5039" s="137">
        <v>0</v>
      </c>
      <c r="Q5039" s="137" t="s">
        <v>191</v>
      </c>
      <c r="R5039" s="137" t="s">
        <v>342</v>
      </c>
      <c r="S5039" s="137" t="s">
        <v>181</v>
      </c>
    </row>
    <row r="5040" spans="1:19" s="137" customFormat="1">
      <c r="A5040" s="137" t="s">
        <v>186</v>
      </c>
      <c r="B5040" s="137" t="s">
        <v>10</v>
      </c>
      <c r="C5040" s="137" t="s">
        <v>186</v>
      </c>
      <c r="D5040" s="137" t="s">
        <v>302</v>
      </c>
      <c r="E5040" s="137">
        <v>32760</v>
      </c>
      <c r="F5040" s="137" t="s">
        <v>5</v>
      </c>
      <c r="G5040" s="137" t="s">
        <v>28</v>
      </c>
      <c r="H5040" s="137" t="s">
        <v>368</v>
      </c>
      <c r="I5040" s="137">
        <v>514013190</v>
      </c>
      <c r="J5040" s="137" t="s">
        <v>224</v>
      </c>
      <c r="K5040" s="21">
        <v>46173.706712962965</v>
      </c>
      <c r="L5040" s="21">
        <v>46174.807268518518</v>
      </c>
      <c r="M5040" s="137" t="s">
        <v>353</v>
      </c>
      <c r="N5040" s="137" t="s">
        <v>354</v>
      </c>
      <c r="O5040" s="137" t="s">
        <v>39</v>
      </c>
      <c r="P5040" s="137">
        <v>0</v>
      </c>
      <c r="Q5040" s="137" t="s">
        <v>191</v>
      </c>
      <c r="R5040" s="137" t="s">
        <v>342</v>
      </c>
      <c r="S5040" s="137" t="s">
        <v>181</v>
      </c>
    </row>
    <row r="5041" spans="1:19" s="137" customFormat="1">
      <c r="A5041" s="137" t="s">
        <v>186</v>
      </c>
      <c r="B5041" s="137" t="s">
        <v>10</v>
      </c>
      <c r="C5041" s="137" t="s">
        <v>186</v>
      </c>
      <c r="D5041" s="137" t="s">
        <v>302</v>
      </c>
      <c r="E5041" s="137">
        <v>32760</v>
      </c>
      <c r="F5041" s="137" t="s">
        <v>5</v>
      </c>
      <c r="G5041" s="137" t="s">
        <v>28</v>
      </c>
      <c r="H5041" s="137" t="s">
        <v>368</v>
      </c>
      <c r="I5041" s="137">
        <v>514013190</v>
      </c>
      <c r="J5041" s="137" t="s">
        <v>224</v>
      </c>
      <c r="K5041" s="21">
        <v>46173.706712962965</v>
      </c>
      <c r="L5041" s="21">
        <v>46174.807268518518</v>
      </c>
      <c r="M5041" s="137" t="s">
        <v>353</v>
      </c>
      <c r="N5041" s="137" t="s">
        <v>355</v>
      </c>
      <c r="O5041" s="137" t="s">
        <v>35</v>
      </c>
      <c r="P5041" s="137">
        <v>0</v>
      </c>
      <c r="Q5041" s="137" t="s">
        <v>191</v>
      </c>
      <c r="R5041" s="137" t="s">
        <v>342</v>
      </c>
      <c r="S5041" s="137" t="s">
        <v>181</v>
      </c>
    </row>
    <row r="5042" spans="1:19" s="137" customFormat="1">
      <c r="A5042" s="137" t="s">
        <v>186</v>
      </c>
      <c r="B5042" s="137" t="s">
        <v>10</v>
      </c>
      <c r="C5042" s="137" t="s">
        <v>186</v>
      </c>
      <c r="D5042" s="137" t="s">
        <v>302</v>
      </c>
      <c r="E5042" s="137">
        <v>32760</v>
      </c>
      <c r="F5042" s="137" t="s">
        <v>5</v>
      </c>
      <c r="G5042" s="137" t="s">
        <v>28</v>
      </c>
      <c r="H5042" s="137" t="s">
        <v>368</v>
      </c>
      <c r="I5042" s="137">
        <v>514013190</v>
      </c>
      <c r="J5042" s="137" t="s">
        <v>224</v>
      </c>
      <c r="K5042" s="21">
        <v>46173.706712962965</v>
      </c>
      <c r="L5042" s="21">
        <v>46174.807268518518</v>
      </c>
      <c r="M5042" s="137" t="s">
        <v>353</v>
      </c>
      <c r="N5042" s="137" t="s">
        <v>356</v>
      </c>
      <c r="O5042" s="137" t="s">
        <v>39</v>
      </c>
      <c r="P5042" s="137">
        <v>0</v>
      </c>
      <c r="Q5042" s="137" t="s">
        <v>191</v>
      </c>
      <c r="R5042" s="137" t="s">
        <v>342</v>
      </c>
      <c r="S5042" s="137" t="s">
        <v>181</v>
      </c>
    </row>
    <row r="5043" spans="1:19" s="137" customFormat="1">
      <c r="A5043" s="137" t="s">
        <v>186</v>
      </c>
      <c r="B5043" s="137" t="s">
        <v>10</v>
      </c>
      <c r="C5043" s="137" t="s">
        <v>186</v>
      </c>
      <c r="D5043" s="137" t="s">
        <v>302</v>
      </c>
      <c r="E5043" s="137">
        <v>32760</v>
      </c>
      <c r="F5043" s="137" t="s">
        <v>5</v>
      </c>
      <c r="G5043" s="137" t="s">
        <v>28</v>
      </c>
      <c r="H5043" s="137" t="s">
        <v>368</v>
      </c>
      <c r="I5043" s="137">
        <v>514013190</v>
      </c>
      <c r="J5043" s="137" t="s">
        <v>224</v>
      </c>
      <c r="K5043" s="21">
        <v>46173.706712962965</v>
      </c>
      <c r="L5043" s="21">
        <v>46174.807268518518</v>
      </c>
      <c r="M5043" s="137" t="s">
        <v>353</v>
      </c>
      <c r="N5043" s="137" t="s">
        <v>357</v>
      </c>
      <c r="O5043" s="137" t="s">
        <v>39</v>
      </c>
      <c r="P5043" s="137">
        <v>0</v>
      </c>
      <c r="Q5043" s="137" t="s">
        <v>191</v>
      </c>
      <c r="R5043" s="137" t="s">
        <v>342</v>
      </c>
      <c r="S5043" s="137" t="s">
        <v>181</v>
      </c>
    </row>
    <row r="5044" spans="1:19" s="137" customFormat="1">
      <c r="A5044" s="137" t="s">
        <v>186</v>
      </c>
      <c r="B5044" s="137" t="s">
        <v>10</v>
      </c>
      <c r="C5044" s="137" t="s">
        <v>186</v>
      </c>
      <c r="D5044" s="137" t="s">
        <v>302</v>
      </c>
      <c r="E5044" s="137">
        <v>32760</v>
      </c>
      <c r="F5044" s="137" t="s">
        <v>5</v>
      </c>
      <c r="G5044" s="137" t="s">
        <v>28</v>
      </c>
      <c r="H5044" s="137" t="s">
        <v>368</v>
      </c>
      <c r="I5044" s="137">
        <v>514013190</v>
      </c>
      <c r="J5044" s="137" t="s">
        <v>224</v>
      </c>
      <c r="K5044" s="21">
        <v>46173.706712962965</v>
      </c>
      <c r="L5044" s="21">
        <v>46174.807268518518</v>
      </c>
      <c r="M5044" s="137" t="s">
        <v>358</v>
      </c>
      <c r="N5044" s="137" t="s">
        <v>359</v>
      </c>
      <c r="O5044" s="137" t="s">
        <v>39</v>
      </c>
      <c r="P5044" s="137">
        <v>0</v>
      </c>
      <c r="Q5044" s="137" t="s">
        <v>191</v>
      </c>
      <c r="R5044" s="137" t="s">
        <v>342</v>
      </c>
      <c r="S5044" s="137" t="s">
        <v>181</v>
      </c>
    </row>
    <row r="5045" spans="1:19" s="137" customFormat="1">
      <c r="A5045" s="137" t="s">
        <v>186</v>
      </c>
      <c r="B5045" s="137" t="s">
        <v>10</v>
      </c>
      <c r="C5045" s="137" t="s">
        <v>186</v>
      </c>
      <c r="D5045" s="137" t="s">
        <v>302</v>
      </c>
      <c r="E5045" s="137">
        <v>32760</v>
      </c>
      <c r="F5045" s="137" t="s">
        <v>5</v>
      </c>
      <c r="G5045" s="137" t="s">
        <v>28</v>
      </c>
      <c r="H5045" s="137" t="s">
        <v>368</v>
      </c>
      <c r="I5045" s="137">
        <v>514013190</v>
      </c>
      <c r="J5045" s="137" t="s">
        <v>224</v>
      </c>
      <c r="K5045" s="21">
        <v>46173.706712962965</v>
      </c>
      <c r="L5045" s="21">
        <v>46174.807268518518</v>
      </c>
      <c r="M5045" s="137" t="s">
        <v>358</v>
      </c>
      <c r="N5045" s="137" t="s">
        <v>360</v>
      </c>
      <c r="O5045" s="137" t="s">
        <v>35</v>
      </c>
      <c r="P5045" s="137">
        <v>0</v>
      </c>
      <c r="Q5045" s="137" t="s">
        <v>191</v>
      </c>
      <c r="R5045" s="137" t="s">
        <v>342</v>
      </c>
      <c r="S5045" s="137" t="s">
        <v>181</v>
      </c>
    </row>
    <row r="5046" spans="1:19" s="137" customFormat="1">
      <c r="A5046" s="137" t="s">
        <v>186</v>
      </c>
      <c r="B5046" s="137" t="s">
        <v>10</v>
      </c>
      <c r="C5046" s="137" t="s">
        <v>186</v>
      </c>
      <c r="D5046" s="137" t="s">
        <v>302</v>
      </c>
      <c r="E5046" s="137">
        <v>32760</v>
      </c>
      <c r="F5046" s="137" t="s">
        <v>5</v>
      </c>
      <c r="G5046" s="137" t="s">
        <v>28</v>
      </c>
      <c r="H5046" s="137" t="s">
        <v>368</v>
      </c>
      <c r="I5046" s="137">
        <v>514013190</v>
      </c>
      <c r="J5046" s="137" t="s">
        <v>224</v>
      </c>
      <c r="K5046" s="21">
        <v>46173.706712962965</v>
      </c>
      <c r="L5046" s="21">
        <v>46174.807268518518</v>
      </c>
      <c r="M5046" s="137" t="s">
        <v>358</v>
      </c>
      <c r="N5046" s="137" t="s">
        <v>361</v>
      </c>
      <c r="O5046" s="137" t="s">
        <v>41</v>
      </c>
      <c r="P5046" s="137">
        <v>0</v>
      </c>
      <c r="Q5046" s="137" t="s">
        <v>191</v>
      </c>
      <c r="R5046" s="137" t="s">
        <v>342</v>
      </c>
      <c r="S5046" s="137" t="s">
        <v>181</v>
      </c>
    </row>
    <row r="5047" spans="1:19" s="137" customFormat="1">
      <c r="A5047" s="137" t="s">
        <v>186</v>
      </c>
      <c r="B5047" s="137" t="s">
        <v>10</v>
      </c>
      <c r="C5047" s="137" t="s">
        <v>186</v>
      </c>
      <c r="D5047" s="137" t="s">
        <v>302</v>
      </c>
      <c r="E5047" s="137">
        <v>32760</v>
      </c>
      <c r="F5047" s="137" t="s">
        <v>5</v>
      </c>
      <c r="G5047" s="137" t="s">
        <v>28</v>
      </c>
      <c r="H5047" s="137" t="s">
        <v>368</v>
      </c>
      <c r="I5047" s="137">
        <v>514013190</v>
      </c>
      <c r="J5047" s="137" t="s">
        <v>224</v>
      </c>
      <c r="K5047" s="21">
        <v>46173.706712962965</v>
      </c>
      <c r="L5047" s="21">
        <v>46174.807268518518</v>
      </c>
      <c r="M5047" s="137" t="s">
        <v>362</v>
      </c>
      <c r="N5047" s="137" t="s">
        <v>363</v>
      </c>
      <c r="O5047" s="137" t="s">
        <v>37</v>
      </c>
      <c r="P5047" s="137">
        <v>0</v>
      </c>
      <c r="Q5047" s="137" t="s">
        <v>191</v>
      </c>
      <c r="R5047" s="137" t="s">
        <v>342</v>
      </c>
      <c r="S5047" s="137" t="s">
        <v>181</v>
      </c>
    </row>
    <row r="5048" spans="1:19" s="137" customFormat="1">
      <c r="A5048" s="137" t="s">
        <v>186</v>
      </c>
      <c r="B5048" s="137" t="s">
        <v>10</v>
      </c>
      <c r="C5048" s="137" t="s">
        <v>186</v>
      </c>
      <c r="D5048" s="137" t="s">
        <v>302</v>
      </c>
      <c r="E5048" s="137">
        <v>32760</v>
      </c>
      <c r="F5048" s="137" t="s">
        <v>5</v>
      </c>
      <c r="G5048" s="137" t="s">
        <v>28</v>
      </c>
      <c r="H5048" s="137" t="s">
        <v>368</v>
      </c>
      <c r="I5048" s="137">
        <v>514013190</v>
      </c>
      <c r="J5048" s="137" t="s">
        <v>224</v>
      </c>
      <c r="K5048" s="21">
        <v>46173.706712962965</v>
      </c>
      <c r="L5048" s="21">
        <v>46174.807268518518</v>
      </c>
      <c r="M5048" s="137" t="s">
        <v>364</v>
      </c>
      <c r="N5048" s="137" t="s">
        <v>365</v>
      </c>
      <c r="O5048" s="137" t="s">
        <v>35</v>
      </c>
      <c r="P5048" s="137">
        <v>0</v>
      </c>
      <c r="Q5048" s="137" t="s">
        <v>191</v>
      </c>
      <c r="R5048" s="137" t="s">
        <v>342</v>
      </c>
      <c r="S5048" s="137" t="s">
        <v>181</v>
      </c>
    </row>
    <row r="5049" spans="1:19" s="137" customFormat="1">
      <c r="A5049" s="137" t="s">
        <v>186</v>
      </c>
      <c r="B5049" s="137" t="s">
        <v>10</v>
      </c>
      <c r="C5049" s="137" t="s">
        <v>186</v>
      </c>
      <c r="D5049" s="137" t="s">
        <v>302</v>
      </c>
      <c r="E5049" s="137">
        <v>32760</v>
      </c>
      <c r="F5049" s="137" t="s">
        <v>5</v>
      </c>
      <c r="G5049" s="137" t="s">
        <v>28</v>
      </c>
      <c r="H5049" s="137" t="s">
        <v>368</v>
      </c>
      <c r="I5049" s="137">
        <v>514013190</v>
      </c>
      <c r="J5049" s="137" t="s">
        <v>224</v>
      </c>
      <c r="K5049" s="21">
        <v>46173.706712962965</v>
      </c>
      <c r="L5049" s="21">
        <v>46174.807268518518</v>
      </c>
      <c r="M5049" s="137" t="s">
        <v>364</v>
      </c>
      <c r="N5049" s="137" t="s">
        <v>366</v>
      </c>
      <c r="O5049" s="137" t="s">
        <v>35</v>
      </c>
      <c r="P5049" s="137">
        <v>0</v>
      </c>
      <c r="Q5049" s="137" t="s">
        <v>191</v>
      </c>
      <c r="R5049" s="137" t="s">
        <v>342</v>
      </c>
      <c r="S5049" s="137" t="s">
        <v>181</v>
      </c>
    </row>
    <row r="5050" spans="1:19" s="137" customFormat="1">
      <c r="A5050" s="137" t="s">
        <v>186</v>
      </c>
      <c r="B5050" s="137" t="s">
        <v>10</v>
      </c>
      <c r="C5050" s="137" t="s">
        <v>186</v>
      </c>
      <c r="D5050" s="137" t="s">
        <v>302</v>
      </c>
      <c r="E5050" s="137">
        <v>32760</v>
      </c>
      <c r="F5050" s="137" t="s">
        <v>5</v>
      </c>
      <c r="G5050" s="137" t="s">
        <v>28</v>
      </c>
      <c r="H5050" s="137" t="s">
        <v>368</v>
      </c>
      <c r="I5050" s="137">
        <v>514013190</v>
      </c>
      <c r="J5050" s="137" t="s">
        <v>224</v>
      </c>
      <c r="K5050" s="21">
        <v>46173.706712962965</v>
      </c>
      <c r="L5050" s="21">
        <v>46174.807268518518</v>
      </c>
      <c r="M5050" s="137" t="s">
        <v>364</v>
      </c>
      <c r="N5050" s="137" t="s">
        <v>367</v>
      </c>
      <c r="O5050" s="137" t="s">
        <v>41</v>
      </c>
      <c r="P5050" s="137">
        <v>0</v>
      </c>
      <c r="Q5050" s="137" t="s">
        <v>191</v>
      </c>
      <c r="R5050" s="137" t="s">
        <v>342</v>
      </c>
      <c r="S5050" s="137" t="s">
        <v>181</v>
      </c>
    </row>
    <row r="5051" spans="1:19" s="137" customFormat="1">
      <c r="A5051" s="137" t="s">
        <v>186</v>
      </c>
      <c r="B5051" s="137" t="s">
        <v>10</v>
      </c>
      <c r="C5051" s="137" t="s">
        <v>186</v>
      </c>
      <c r="D5051" s="137" t="s">
        <v>248</v>
      </c>
      <c r="E5051" s="137">
        <v>32699</v>
      </c>
      <c r="F5051" s="137" t="s">
        <v>5</v>
      </c>
      <c r="G5051" s="137" t="s">
        <v>28</v>
      </c>
      <c r="H5051" s="137" t="s">
        <v>368</v>
      </c>
      <c r="I5051" s="137">
        <v>514013574</v>
      </c>
      <c r="J5051" s="137" t="s">
        <v>224</v>
      </c>
      <c r="K5051" s="21">
        <v>46173.562175925923</v>
      </c>
      <c r="L5051" s="21">
        <v>46174.809247685182</v>
      </c>
      <c r="M5051" s="137" t="s">
        <v>287</v>
      </c>
      <c r="N5051" s="137" t="s">
        <v>287</v>
      </c>
      <c r="O5051" s="137" t="s">
        <v>35</v>
      </c>
      <c r="P5051" s="137">
        <v>0</v>
      </c>
      <c r="Q5051" s="137" t="s">
        <v>191</v>
      </c>
      <c r="R5051" s="137" t="s">
        <v>342</v>
      </c>
      <c r="S5051" s="137" t="s">
        <v>181</v>
      </c>
    </row>
    <row r="5052" spans="1:19" s="137" customFormat="1">
      <c r="A5052" s="137" t="s">
        <v>186</v>
      </c>
      <c r="B5052" s="137" t="s">
        <v>10</v>
      </c>
      <c r="C5052" s="137" t="s">
        <v>186</v>
      </c>
      <c r="D5052" s="137" t="s">
        <v>248</v>
      </c>
      <c r="E5052" s="137">
        <v>32699</v>
      </c>
      <c r="F5052" s="137" t="s">
        <v>5</v>
      </c>
      <c r="G5052" s="137" t="s">
        <v>28</v>
      </c>
      <c r="H5052" s="137" t="s">
        <v>368</v>
      </c>
      <c r="I5052" s="137">
        <v>514013574</v>
      </c>
      <c r="J5052" s="137" t="s">
        <v>224</v>
      </c>
      <c r="K5052" s="21">
        <v>46173.562175925923</v>
      </c>
      <c r="L5052" s="21">
        <v>46174.809247685182</v>
      </c>
      <c r="M5052" s="137" t="s">
        <v>343</v>
      </c>
      <c r="N5052" s="137" t="s">
        <v>288</v>
      </c>
      <c r="O5052" s="137" t="s">
        <v>39</v>
      </c>
      <c r="P5052" s="137">
        <v>0</v>
      </c>
      <c r="Q5052" s="137" t="s">
        <v>191</v>
      </c>
      <c r="R5052" s="137" t="s">
        <v>342</v>
      </c>
      <c r="S5052" s="137" t="s">
        <v>181</v>
      </c>
    </row>
    <row r="5053" spans="1:19" s="137" customFormat="1">
      <c r="A5053" s="137" t="s">
        <v>186</v>
      </c>
      <c r="B5053" s="137" t="s">
        <v>10</v>
      </c>
      <c r="C5053" s="137" t="s">
        <v>186</v>
      </c>
      <c r="D5053" s="137" t="s">
        <v>248</v>
      </c>
      <c r="E5053" s="137">
        <v>32699</v>
      </c>
      <c r="F5053" s="137" t="s">
        <v>5</v>
      </c>
      <c r="G5053" s="137" t="s">
        <v>28</v>
      </c>
      <c r="H5053" s="137" t="s">
        <v>368</v>
      </c>
      <c r="I5053" s="137">
        <v>514013574</v>
      </c>
      <c r="J5053" s="137" t="s">
        <v>224</v>
      </c>
      <c r="K5053" s="21">
        <v>46173.562175925923</v>
      </c>
      <c r="L5053" s="21">
        <v>46174.809247685182</v>
      </c>
      <c r="M5053" s="137" t="s">
        <v>343</v>
      </c>
      <c r="N5053" s="137" t="s">
        <v>193</v>
      </c>
      <c r="O5053" s="137" t="s">
        <v>35</v>
      </c>
      <c r="P5053" s="137">
        <v>0</v>
      </c>
      <c r="Q5053" s="137" t="s">
        <v>191</v>
      </c>
      <c r="R5053" s="137" t="s">
        <v>342</v>
      </c>
      <c r="S5053" s="137" t="s">
        <v>181</v>
      </c>
    </row>
    <row r="5054" spans="1:19" s="137" customFormat="1">
      <c r="A5054" s="137" t="s">
        <v>186</v>
      </c>
      <c r="B5054" s="137" t="s">
        <v>10</v>
      </c>
      <c r="C5054" s="137" t="s">
        <v>186</v>
      </c>
      <c r="D5054" s="137" t="s">
        <v>248</v>
      </c>
      <c r="E5054" s="137">
        <v>32699</v>
      </c>
      <c r="F5054" s="137" t="s">
        <v>5</v>
      </c>
      <c r="G5054" s="137" t="s">
        <v>28</v>
      </c>
      <c r="H5054" s="137" t="s">
        <v>368</v>
      </c>
      <c r="I5054" s="137">
        <v>514013574</v>
      </c>
      <c r="J5054" s="137" t="s">
        <v>224</v>
      </c>
      <c r="K5054" s="21">
        <v>46173.562175925923</v>
      </c>
      <c r="L5054" s="21">
        <v>46174.809247685182</v>
      </c>
      <c r="M5054" s="137" t="s">
        <v>344</v>
      </c>
      <c r="N5054" s="137" t="s">
        <v>345</v>
      </c>
      <c r="O5054" s="137" t="s">
        <v>39</v>
      </c>
      <c r="P5054" s="137">
        <v>0</v>
      </c>
      <c r="Q5054" s="137" t="s">
        <v>191</v>
      </c>
      <c r="R5054" s="137" t="s">
        <v>342</v>
      </c>
      <c r="S5054" s="137" t="s">
        <v>181</v>
      </c>
    </row>
    <row r="5055" spans="1:19" s="137" customFormat="1">
      <c r="A5055" s="137" t="s">
        <v>186</v>
      </c>
      <c r="B5055" s="137" t="s">
        <v>10</v>
      </c>
      <c r="C5055" s="137" t="s">
        <v>186</v>
      </c>
      <c r="D5055" s="137" t="s">
        <v>248</v>
      </c>
      <c r="E5055" s="137">
        <v>32699</v>
      </c>
      <c r="F5055" s="137" t="s">
        <v>5</v>
      </c>
      <c r="G5055" s="137" t="s">
        <v>28</v>
      </c>
      <c r="H5055" s="137" t="s">
        <v>368</v>
      </c>
      <c r="I5055" s="137">
        <v>514013574</v>
      </c>
      <c r="J5055" s="137" t="s">
        <v>224</v>
      </c>
      <c r="K5055" s="21">
        <v>46173.562175925923</v>
      </c>
      <c r="L5055" s="21">
        <v>46174.809247685182</v>
      </c>
      <c r="M5055" s="137" t="s">
        <v>344</v>
      </c>
      <c r="N5055" s="137" t="s">
        <v>346</v>
      </c>
      <c r="O5055" s="137" t="s">
        <v>39</v>
      </c>
      <c r="P5055" s="137">
        <v>0</v>
      </c>
      <c r="Q5055" s="137" t="s">
        <v>191</v>
      </c>
      <c r="R5055" s="137" t="s">
        <v>342</v>
      </c>
      <c r="S5055" s="137" t="s">
        <v>181</v>
      </c>
    </row>
    <row r="5056" spans="1:19" s="137" customFormat="1">
      <c r="A5056" s="137" t="s">
        <v>186</v>
      </c>
      <c r="B5056" s="137" t="s">
        <v>10</v>
      </c>
      <c r="C5056" s="137" t="s">
        <v>186</v>
      </c>
      <c r="D5056" s="137" t="s">
        <v>248</v>
      </c>
      <c r="E5056" s="137">
        <v>32699</v>
      </c>
      <c r="F5056" s="137" t="s">
        <v>5</v>
      </c>
      <c r="G5056" s="137" t="s">
        <v>28</v>
      </c>
      <c r="H5056" s="137" t="s">
        <v>368</v>
      </c>
      <c r="I5056" s="137">
        <v>514013574</v>
      </c>
      <c r="J5056" s="137" t="s">
        <v>224</v>
      </c>
      <c r="K5056" s="21">
        <v>46173.562175925923</v>
      </c>
      <c r="L5056" s="21">
        <v>46174.809247685182</v>
      </c>
      <c r="M5056" s="137" t="s">
        <v>347</v>
      </c>
      <c r="N5056" s="137" t="s">
        <v>348</v>
      </c>
      <c r="O5056" s="137" t="s">
        <v>41</v>
      </c>
      <c r="P5056" s="137">
        <v>0</v>
      </c>
      <c r="Q5056" s="137" t="s">
        <v>191</v>
      </c>
      <c r="R5056" s="137" t="s">
        <v>342</v>
      </c>
      <c r="S5056" s="137" t="s">
        <v>181</v>
      </c>
    </row>
    <row r="5057" spans="1:19" s="137" customFormat="1">
      <c r="A5057" s="137" t="s">
        <v>186</v>
      </c>
      <c r="B5057" s="137" t="s">
        <v>10</v>
      </c>
      <c r="C5057" s="137" t="s">
        <v>186</v>
      </c>
      <c r="D5057" s="137" t="s">
        <v>248</v>
      </c>
      <c r="E5057" s="137">
        <v>32699</v>
      </c>
      <c r="F5057" s="137" t="s">
        <v>5</v>
      </c>
      <c r="G5057" s="137" t="s">
        <v>28</v>
      </c>
      <c r="H5057" s="137" t="s">
        <v>368</v>
      </c>
      <c r="I5057" s="137">
        <v>514013574</v>
      </c>
      <c r="J5057" s="137" t="s">
        <v>224</v>
      </c>
      <c r="K5057" s="21">
        <v>46173.562175925923</v>
      </c>
      <c r="L5057" s="21">
        <v>46174.809247685182</v>
      </c>
      <c r="M5057" s="137" t="s">
        <v>347</v>
      </c>
      <c r="N5057" s="137" t="s">
        <v>349</v>
      </c>
      <c r="O5057" s="137" t="s">
        <v>39</v>
      </c>
      <c r="P5057" s="137">
        <v>0</v>
      </c>
      <c r="Q5057" s="137" t="s">
        <v>191</v>
      </c>
      <c r="R5057" s="137" t="s">
        <v>342</v>
      </c>
      <c r="S5057" s="137" t="s">
        <v>181</v>
      </c>
    </row>
    <row r="5058" spans="1:19" s="137" customFormat="1">
      <c r="A5058" s="137" t="s">
        <v>186</v>
      </c>
      <c r="B5058" s="137" t="s">
        <v>10</v>
      </c>
      <c r="C5058" s="137" t="s">
        <v>186</v>
      </c>
      <c r="D5058" s="137" t="s">
        <v>248</v>
      </c>
      <c r="E5058" s="137">
        <v>32699</v>
      </c>
      <c r="F5058" s="137" t="s">
        <v>5</v>
      </c>
      <c r="G5058" s="137" t="s">
        <v>28</v>
      </c>
      <c r="H5058" s="137" t="s">
        <v>368</v>
      </c>
      <c r="I5058" s="137">
        <v>514013574</v>
      </c>
      <c r="J5058" s="137" t="s">
        <v>224</v>
      </c>
      <c r="K5058" s="21">
        <v>46173.562175925923</v>
      </c>
      <c r="L5058" s="21">
        <v>46174.809247685182</v>
      </c>
      <c r="M5058" s="137" t="s">
        <v>347</v>
      </c>
      <c r="N5058" s="137" t="s">
        <v>329</v>
      </c>
      <c r="O5058" s="137" t="s">
        <v>35</v>
      </c>
      <c r="P5058" s="137">
        <v>0</v>
      </c>
      <c r="Q5058" s="137" t="s">
        <v>191</v>
      </c>
      <c r="R5058" s="137" t="s">
        <v>342</v>
      </c>
      <c r="S5058" s="137" t="s">
        <v>181</v>
      </c>
    </row>
    <row r="5059" spans="1:19" s="137" customFormat="1">
      <c r="A5059" s="137" t="s">
        <v>186</v>
      </c>
      <c r="B5059" s="137" t="s">
        <v>10</v>
      </c>
      <c r="C5059" s="137" t="s">
        <v>186</v>
      </c>
      <c r="D5059" s="137" t="s">
        <v>248</v>
      </c>
      <c r="E5059" s="137">
        <v>32699</v>
      </c>
      <c r="F5059" s="137" t="s">
        <v>5</v>
      </c>
      <c r="G5059" s="137" t="s">
        <v>28</v>
      </c>
      <c r="H5059" s="137" t="s">
        <v>368</v>
      </c>
      <c r="I5059" s="137">
        <v>514013574</v>
      </c>
      <c r="J5059" s="137" t="s">
        <v>224</v>
      </c>
      <c r="K5059" s="21">
        <v>46173.562175925923</v>
      </c>
      <c r="L5059" s="21">
        <v>46174.809247685182</v>
      </c>
      <c r="M5059" s="137" t="s">
        <v>347</v>
      </c>
      <c r="N5059" s="137" t="s">
        <v>194</v>
      </c>
      <c r="O5059" s="137" t="s">
        <v>41</v>
      </c>
      <c r="P5059" s="137">
        <v>0</v>
      </c>
      <c r="Q5059" s="137" t="s">
        <v>191</v>
      </c>
      <c r="R5059" s="137" t="s">
        <v>342</v>
      </c>
      <c r="S5059" s="137" t="s">
        <v>181</v>
      </c>
    </row>
    <row r="5060" spans="1:19" s="137" customFormat="1">
      <c r="A5060" s="137" t="s">
        <v>186</v>
      </c>
      <c r="B5060" s="137" t="s">
        <v>10</v>
      </c>
      <c r="C5060" s="137" t="s">
        <v>186</v>
      </c>
      <c r="D5060" s="137" t="s">
        <v>248</v>
      </c>
      <c r="E5060" s="137">
        <v>32699</v>
      </c>
      <c r="F5060" s="137" t="s">
        <v>5</v>
      </c>
      <c r="G5060" s="137" t="s">
        <v>28</v>
      </c>
      <c r="H5060" s="137" t="s">
        <v>368</v>
      </c>
      <c r="I5060" s="137">
        <v>514013574</v>
      </c>
      <c r="J5060" s="137" t="s">
        <v>224</v>
      </c>
      <c r="K5060" s="21">
        <v>46173.562175925923</v>
      </c>
      <c r="L5060" s="21">
        <v>46174.809247685182</v>
      </c>
      <c r="M5060" s="137" t="s">
        <v>347</v>
      </c>
      <c r="N5060" s="137" t="s">
        <v>350</v>
      </c>
      <c r="O5060" s="137" t="s">
        <v>39</v>
      </c>
      <c r="P5060" s="137">
        <v>0</v>
      </c>
      <c r="Q5060" s="137" t="s">
        <v>191</v>
      </c>
      <c r="R5060" s="137" t="s">
        <v>342</v>
      </c>
      <c r="S5060" s="137" t="s">
        <v>181</v>
      </c>
    </row>
    <row r="5061" spans="1:19" s="137" customFormat="1">
      <c r="A5061" s="137" t="s">
        <v>186</v>
      </c>
      <c r="B5061" s="137" t="s">
        <v>10</v>
      </c>
      <c r="C5061" s="137" t="s">
        <v>186</v>
      </c>
      <c r="D5061" s="137" t="s">
        <v>248</v>
      </c>
      <c r="E5061" s="137">
        <v>32699</v>
      </c>
      <c r="F5061" s="137" t="s">
        <v>5</v>
      </c>
      <c r="G5061" s="137" t="s">
        <v>28</v>
      </c>
      <c r="H5061" s="137" t="s">
        <v>368</v>
      </c>
      <c r="I5061" s="137">
        <v>514013574</v>
      </c>
      <c r="J5061" s="137" t="s">
        <v>224</v>
      </c>
      <c r="K5061" s="21">
        <v>46173.562175925923</v>
      </c>
      <c r="L5061" s="21">
        <v>46174.809247685182</v>
      </c>
      <c r="M5061" s="137" t="s">
        <v>347</v>
      </c>
      <c r="N5061" s="137" t="s">
        <v>195</v>
      </c>
      <c r="O5061" s="137" t="s">
        <v>41</v>
      </c>
      <c r="P5061" s="137">
        <v>0</v>
      </c>
      <c r="Q5061" s="137" t="s">
        <v>191</v>
      </c>
      <c r="R5061" s="137" t="s">
        <v>342</v>
      </c>
      <c r="S5061" s="137" t="s">
        <v>181</v>
      </c>
    </row>
    <row r="5062" spans="1:19" s="137" customFormat="1">
      <c r="A5062" s="137" t="s">
        <v>186</v>
      </c>
      <c r="B5062" s="137" t="s">
        <v>10</v>
      </c>
      <c r="C5062" s="137" t="s">
        <v>186</v>
      </c>
      <c r="D5062" s="137" t="s">
        <v>248</v>
      </c>
      <c r="E5062" s="137">
        <v>32699</v>
      </c>
      <c r="F5062" s="137" t="s">
        <v>5</v>
      </c>
      <c r="G5062" s="137" t="s">
        <v>28</v>
      </c>
      <c r="H5062" s="137" t="s">
        <v>368</v>
      </c>
      <c r="I5062" s="137">
        <v>514013574</v>
      </c>
      <c r="J5062" s="137" t="s">
        <v>224</v>
      </c>
      <c r="K5062" s="21">
        <v>46173.562175925923</v>
      </c>
      <c r="L5062" s="21">
        <v>46174.809247685182</v>
      </c>
      <c r="M5062" s="137" t="s">
        <v>347</v>
      </c>
      <c r="N5062" s="137" t="s">
        <v>351</v>
      </c>
      <c r="O5062" s="137" t="s">
        <v>35</v>
      </c>
      <c r="P5062" s="137">
        <v>0</v>
      </c>
      <c r="Q5062" s="137" t="s">
        <v>191</v>
      </c>
      <c r="R5062" s="137" t="s">
        <v>342</v>
      </c>
      <c r="S5062" s="137" t="s">
        <v>181</v>
      </c>
    </row>
    <row r="5063" spans="1:19" s="137" customFormat="1">
      <c r="A5063" s="137" t="s">
        <v>186</v>
      </c>
      <c r="B5063" s="137" t="s">
        <v>10</v>
      </c>
      <c r="C5063" s="137" t="s">
        <v>186</v>
      </c>
      <c r="D5063" s="137" t="s">
        <v>248</v>
      </c>
      <c r="E5063" s="137">
        <v>32699</v>
      </c>
      <c r="F5063" s="137" t="s">
        <v>5</v>
      </c>
      <c r="G5063" s="137" t="s">
        <v>28</v>
      </c>
      <c r="H5063" s="137" t="s">
        <v>368</v>
      </c>
      <c r="I5063" s="137">
        <v>514013574</v>
      </c>
      <c r="J5063" s="137" t="s">
        <v>224</v>
      </c>
      <c r="K5063" s="21">
        <v>46173.562175925923</v>
      </c>
      <c r="L5063" s="21">
        <v>46174.809247685182</v>
      </c>
      <c r="M5063" s="137" t="s">
        <v>347</v>
      </c>
      <c r="N5063" s="137" t="s">
        <v>196</v>
      </c>
      <c r="O5063" s="137" t="s">
        <v>41</v>
      </c>
      <c r="P5063" s="137">
        <v>0</v>
      </c>
      <c r="Q5063" s="137" t="s">
        <v>191</v>
      </c>
      <c r="R5063" s="137" t="s">
        <v>342</v>
      </c>
      <c r="S5063" s="137" t="s">
        <v>181</v>
      </c>
    </row>
    <row r="5064" spans="1:19" s="137" customFormat="1">
      <c r="A5064" s="137" t="s">
        <v>186</v>
      </c>
      <c r="B5064" s="137" t="s">
        <v>10</v>
      </c>
      <c r="C5064" s="137" t="s">
        <v>186</v>
      </c>
      <c r="D5064" s="137" t="s">
        <v>248</v>
      </c>
      <c r="E5064" s="137">
        <v>32699</v>
      </c>
      <c r="F5064" s="137" t="s">
        <v>5</v>
      </c>
      <c r="G5064" s="137" t="s">
        <v>28</v>
      </c>
      <c r="H5064" s="137" t="s">
        <v>368</v>
      </c>
      <c r="I5064" s="137">
        <v>514013574</v>
      </c>
      <c r="J5064" s="137" t="s">
        <v>224</v>
      </c>
      <c r="K5064" s="21">
        <v>46173.562175925923</v>
      </c>
      <c r="L5064" s="21">
        <v>46174.809247685182</v>
      </c>
      <c r="M5064" s="137" t="s">
        <v>352</v>
      </c>
      <c r="N5064" s="137" t="s">
        <v>352</v>
      </c>
      <c r="O5064" s="137" t="s">
        <v>35</v>
      </c>
      <c r="P5064" s="137">
        <v>0</v>
      </c>
      <c r="Q5064" s="137" t="s">
        <v>191</v>
      </c>
      <c r="R5064" s="137" t="s">
        <v>342</v>
      </c>
      <c r="S5064" s="137" t="s">
        <v>181</v>
      </c>
    </row>
    <row r="5065" spans="1:19" s="137" customFormat="1">
      <c r="A5065" s="137" t="s">
        <v>186</v>
      </c>
      <c r="B5065" s="137" t="s">
        <v>10</v>
      </c>
      <c r="C5065" s="137" t="s">
        <v>186</v>
      </c>
      <c r="D5065" s="137" t="s">
        <v>248</v>
      </c>
      <c r="E5065" s="137">
        <v>32699</v>
      </c>
      <c r="F5065" s="137" t="s">
        <v>5</v>
      </c>
      <c r="G5065" s="137" t="s">
        <v>28</v>
      </c>
      <c r="H5065" s="137" t="s">
        <v>368</v>
      </c>
      <c r="I5065" s="137">
        <v>514013574</v>
      </c>
      <c r="J5065" s="137" t="s">
        <v>224</v>
      </c>
      <c r="K5065" s="21">
        <v>46173.562175925923</v>
      </c>
      <c r="L5065" s="21">
        <v>46174.809247685182</v>
      </c>
      <c r="M5065" s="137" t="s">
        <v>353</v>
      </c>
      <c r="N5065" s="137" t="s">
        <v>197</v>
      </c>
      <c r="O5065" s="137" t="s">
        <v>41</v>
      </c>
      <c r="P5065" s="137">
        <v>0</v>
      </c>
      <c r="Q5065" s="137" t="s">
        <v>191</v>
      </c>
      <c r="R5065" s="137" t="s">
        <v>342</v>
      </c>
      <c r="S5065" s="137" t="s">
        <v>181</v>
      </c>
    </row>
    <row r="5066" spans="1:19" s="137" customFormat="1">
      <c r="A5066" s="137" t="s">
        <v>186</v>
      </c>
      <c r="B5066" s="137" t="s">
        <v>10</v>
      </c>
      <c r="C5066" s="137" t="s">
        <v>186</v>
      </c>
      <c r="D5066" s="137" t="s">
        <v>248</v>
      </c>
      <c r="E5066" s="137">
        <v>32699</v>
      </c>
      <c r="F5066" s="137" t="s">
        <v>5</v>
      </c>
      <c r="G5066" s="137" t="s">
        <v>28</v>
      </c>
      <c r="H5066" s="137" t="s">
        <v>368</v>
      </c>
      <c r="I5066" s="137">
        <v>514013574</v>
      </c>
      <c r="J5066" s="137" t="s">
        <v>224</v>
      </c>
      <c r="K5066" s="21">
        <v>46173.562175925923</v>
      </c>
      <c r="L5066" s="21">
        <v>46174.809247685182</v>
      </c>
      <c r="M5066" s="137" t="s">
        <v>353</v>
      </c>
      <c r="N5066" s="137" t="s">
        <v>330</v>
      </c>
      <c r="O5066" s="137" t="s">
        <v>41</v>
      </c>
      <c r="P5066" s="137">
        <v>0</v>
      </c>
      <c r="Q5066" s="137" t="s">
        <v>191</v>
      </c>
      <c r="R5066" s="137" t="s">
        <v>342</v>
      </c>
      <c r="S5066" s="137" t="s">
        <v>181</v>
      </c>
    </row>
    <row r="5067" spans="1:19" s="137" customFormat="1">
      <c r="A5067" s="137" t="s">
        <v>186</v>
      </c>
      <c r="B5067" s="137" t="s">
        <v>10</v>
      </c>
      <c r="C5067" s="137" t="s">
        <v>186</v>
      </c>
      <c r="D5067" s="137" t="s">
        <v>248</v>
      </c>
      <c r="E5067" s="137">
        <v>32699</v>
      </c>
      <c r="F5067" s="137" t="s">
        <v>5</v>
      </c>
      <c r="G5067" s="137" t="s">
        <v>28</v>
      </c>
      <c r="H5067" s="137" t="s">
        <v>368</v>
      </c>
      <c r="I5067" s="137">
        <v>514013574</v>
      </c>
      <c r="J5067" s="137" t="s">
        <v>224</v>
      </c>
      <c r="K5067" s="21">
        <v>46173.562175925923</v>
      </c>
      <c r="L5067" s="21">
        <v>46174.809247685182</v>
      </c>
      <c r="M5067" s="137" t="s">
        <v>353</v>
      </c>
      <c r="N5067" s="137" t="s">
        <v>354</v>
      </c>
      <c r="O5067" s="137" t="s">
        <v>39</v>
      </c>
      <c r="P5067" s="137">
        <v>0</v>
      </c>
      <c r="Q5067" s="137" t="s">
        <v>191</v>
      </c>
      <c r="R5067" s="137" t="s">
        <v>342</v>
      </c>
      <c r="S5067" s="137" t="s">
        <v>181</v>
      </c>
    </row>
    <row r="5068" spans="1:19" s="137" customFormat="1">
      <c r="A5068" s="137" t="s">
        <v>186</v>
      </c>
      <c r="B5068" s="137" t="s">
        <v>10</v>
      </c>
      <c r="C5068" s="137" t="s">
        <v>186</v>
      </c>
      <c r="D5068" s="137" t="s">
        <v>248</v>
      </c>
      <c r="E5068" s="137">
        <v>32699</v>
      </c>
      <c r="F5068" s="137" t="s">
        <v>5</v>
      </c>
      <c r="G5068" s="137" t="s">
        <v>28</v>
      </c>
      <c r="H5068" s="137" t="s">
        <v>368</v>
      </c>
      <c r="I5068" s="137">
        <v>514013574</v>
      </c>
      <c r="J5068" s="137" t="s">
        <v>224</v>
      </c>
      <c r="K5068" s="21">
        <v>46173.562175925923</v>
      </c>
      <c r="L5068" s="21">
        <v>46174.809247685182</v>
      </c>
      <c r="M5068" s="137" t="s">
        <v>353</v>
      </c>
      <c r="N5068" s="137" t="s">
        <v>355</v>
      </c>
      <c r="O5068" s="137" t="s">
        <v>35</v>
      </c>
      <c r="P5068" s="137">
        <v>0</v>
      </c>
      <c r="Q5068" s="137" t="s">
        <v>191</v>
      </c>
      <c r="R5068" s="137" t="s">
        <v>342</v>
      </c>
      <c r="S5068" s="137" t="s">
        <v>181</v>
      </c>
    </row>
    <row r="5069" spans="1:19" s="137" customFormat="1">
      <c r="A5069" s="137" t="s">
        <v>186</v>
      </c>
      <c r="B5069" s="137" t="s">
        <v>10</v>
      </c>
      <c r="C5069" s="137" t="s">
        <v>186</v>
      </c>
      <c r="D5069" s="137" t="s">
        <v>248</v>
      </c>
      <c r="E5069" s="137">
        <v>32699</v>
      </c>
      <c r="F5069" s="137" t="s">
        <v>5</v>
      </c>
      <c r="G5069" s="137" t="s">
        <v>28</v>
      </c>
      <c r="H5069" s="137" t="s">
        <v>368</v>
      </c>
      <c r="I5069" s="137">
        <v>514013574</v>
      </c>
      <c r="J5069" s="137" t="s">
        <v>224</v>
      </c>
      <c r="K5069" s="21">
        <v>46173.562175925923</v>
      </c>
      <c r="L5069" s="21">
        <v>46174.809247685182</v>
      </c>
      <c r="M5069" s="137" t="s">
        <v>353</v>
      </c>
      <c r="N5069" s="137" t="s">
        <v>356</v>
      </c>
      <c r="O5069" s="137" t="s">
        <v>39</v>
      </c>
      <c r="P5069" s="137">
        <v>0</v>
      </c>
      <c r="Q5069" s="137" t="s">
        <v>191</v>
      </c>
      <c r="R5069" s="137" t="s">
        <v>342</v>
      </c>
      <c r="S5069" s="137" t="s">
        <v>181</v>
      </c>
    </row>
    <row r="5070" spans="1:19" s="137" customFormat="1">
      <c r="A5070" s="137" t="s">
        <v>186</v>
      </c>
      <c r="B5070" s="137" t="s">
        <v>10</v>
      </c>
      <c r="C5070" s="137" t="s">
        <v>186</v>
      </c>
      <c r="D5070" s="137" t="s">
        <v>248</v>
      </c>
      <c r="E5070" s="137">
        <v>32699</v>
      </c>
      <c r="F5070" s="137" t="s">
        <v>5</v>
      </c>
      <c r="G5070" s="137" t="s">
        <v>28</v>
      </c>
      <c r="H5070" s="137" t="s">
        <v>368</v>
      </c>
      <c r="I5070" s="137">
        <v>514013574</v>
      </c>
      <c r="J5070" s="137" t="s">
        <v>224</v>
      </c>
      <c r="K5070" s="21">
        <v>46173.562175925923</v>
      </c>
      <c r="L5070" s="21">
        <v>46174.809247685182</v>
      </c>
      <c r="M5070" s="137" t="s">
        <v>353</v>
      </c>
      <c r="N5070" s="137" t="s">
        <v>357</v>
      </c>
      <c r="O5070" s="137" t="s">
        <v>39</v>
      </c>
      <c r="P5070" s="137">
        <v>0</v>
      </c>
      <c r="Q5070" s="137" t="s">
        <v>191</v>
      </c>
      <c r="R5070" s="137" t="s">
        <v>342</v>
      </c>
      <c r="S5070" s="137" t="s">
        <v>181</v>
      </c>
    </row>
    <row r="5071" spans="1:19" s="137" customFormat="1">
      <c r="A5071" s="137" t="s">
        <v>186</v>
      </c>
      <c r="B5071" s="137" t="s">
        <v>10</v>
      </c>
      <c r="C5071" s="137" t="s">
        <v>186</v>
      </c>
      <c r="D5071" s="137" t="s">
        <v>248</v>
      </c>
      <c r="E5071" s="137">
        <v>32699</v>
      </c>
      <c r="F5071" s="137" t="s">
        <v>5</v>
      </c>
      <c r="G5071" s="137" t="s">
        <v>28</v>
      </c>
      <c r="H5071" s="137" t="s">
        <v>368</v>
      </c>
      <c r="I5071" s="137">
        <v>514013574</v>
      </c>
      <c r="J5071" s="137" t="s">
        <v>224</v>
      </c>
      <c r="K5071" s="21">
        <v>46173.562175925923</v>
      </c>
      <c r="L5071" s="21">
        <v>46174.809247685182</v>
      </c>
      <c r="M5071" s="137" t="s">
        <v>358</v>
      </c>
      <c r="N5071" s="137" t="s">
        <v>359</v>
      </c>
      <c r="O5071" s="137" t="s">
        <v>39</v>
      </c>
      <c r="P5071" s="137">
        <v>0</v>
      </c>
      <c r="Q5071" s="137" t="s">
        <v>191</v>
      </c>
      <c r="R5071" s="137" t="s">
        <v>342</v>
      </c>
      <c r="S5071" s="137" t="s">
        <v>181</v>
      </c>
    </row>
    <row r="5072" spans="1:19" s="137" customFormat="1">
      <c r="A5072" s="137" t="s">
        <v>186</v>
      </c>
      <c r="B5072" s="137" t="s">
        <v>10</v>
      </c>
      <c r="C5072" s="137" t="s">
        <v>186</v>
      </c>
      <c r="D5072" s="137" t="s">
        <v>248</v>
      </c>
      <c r="E5072" s="137">
        <v>32699</v>
      </c>
      <c r="F5072" s="137" t="s">
        <v>5</v>
      </c>
      <c r="G5072" s="137" t="s">
        <v>28</v>
      </c>
      <c r="H5072" s="137" t="s">
        <v>368</v>
      </c>
      <c r="I5072" s="137">
        <v>514013574</v>
      </c>
      <c r="J5072" s="137" t="s">
        <v>224</v>
      </c>
      <c r="K5072" s="21">
        <v>46173.562175925923</v>
      </c>
      <c r="L5072" s="21">
        <v>46174.809247685182</v>
      </c>
      <c r="M5072" s="137" t="s">
        <v>358</v>
      </c>
      <c r="N5072" s="137" t="s">
        <v>360</v>
      </c>
      <c r="O5072" s="137" t="s">
        <v>35</v>
      </c>
      <c r="P5072" s="137">
        <v>0</v>
      </c>
      <c r="Q5072" s="137" t="s">
        <v>191</v>
      </c>
      <c r="R5072" s="137" t="s">
        <v>342</v>
      </c>
      <c r="S5072" s="137" t="s">
        <v>181</v>
      </c>
    </row>
    <row r="5073" spans="1:19" s="137" customFormat="1">
      <c r="A5073" s="137" t="s">
        <v>186</v>
      </c>
      <c r="B5073" s="137" t="s">
        <v>10</v>
      </c>
      <c r="C5073" s="137" t="s">
        <v>186</v>
      </c>
      <c r="D5073" s="137" t="s">
        <v>248</v>
      </c>
      <c r="E5073" s="137">
        <v>32699</v>
      </c>
      <c r="F5073" s="137" t="s">
        <v>5</v>
      </c>
      <c r="G5073" s="137" t="s">
        <v>28</v>
      </c>
      <c r="H5073" s="137" t="s">
        <v>368</v>
      </c>
      <c r="I5073" s="137">
        <v>514013574</v>
      </c>
      <c r="J5073" s="137" t="s">
        <v>224</v>
      </c>
      <c r="K5073" s="21">
        <v>46173.562175925923</v>
      </c>
      <c r="L5073" s="21">
        <v>46174.809247685182</v>
      </c>
      <c r="M5073" s="137" t="s">
        <v>358</v>
      </c>
      <c r="N5073" s="137" t="s">
        <v>361</v>
      </c>
      <c r="O5073" s="137" t="s">
        <v>41</v>
      </c>
      <c r="P5073" s="137">
        <v>0</v>
      </c>
      <c r="Q5073" s="137" t="s">
        <v>191</v>
      </c>
      <c r="R5073" s="137" t="s">
        <v>342</v>
      </c>
      <c r="S5073" s="137" t="s">
        <v>181</v>
      </c>
    </row>
    <row r="5074" spans="1:19" s="137" customFormat="1">
      <c r="A5074" s="137" t="s">
        <v>186</v>
      </c>
      <c r="B5074" s="137" t="s">
        <v>10</v>
      </c>
      <c r="C5074" s="137" t="s">
        <v>186</v>
      </c>
      <c r="D5074" s="137" t="s">
        <v>248</v>
      </c>
      <c r="E5074" s="137">
        <v>32699</v>
      </c>
      <c r="F5074" s="137" t="s">
        <v>5</v>
      </c>
      <c r="G5074" s="137" t="s">
        <v>28</v>
      </c>
      <c r="H5074" s="137" t="s">
        <v>368</v>
      </c>
      <c r="I5074" s="137">
        <v>514013574</v>
      </c>
      <c r="J5074" s="137" t="s">
        <v>224</v>
      </c>
      <c r="K5074" s="21">
        <v>46173.562175925923</v>
      </c>
      <c r="L5074" s="21">
        <v>46174.809247685182</v>
      </c>
      <c r="M5074" s="137" t="s">
        <v>362</v>
      </c>
      <c r="N5074" s="137" t="s">
        <v>363</v>
      </c>
      <c r="O5074" s="137" t="s">
        <v>37</v>
      </c>
      <c r="P5074" s="137">
        <v>0</v>
      </c>
      <c r="Q5074" s="137" t="s">
        <v>191</v>
      </c>
      <c r="R5074" s="137" t="s">
        <v>342</v>
      </c>
      <c r="S5074" s="137" t="s">
        <v>181</v>
      </c>
    </row>
    <row r="5075" spans="1:19" s="137" customFormat="1">
      <c r="A5075" s="137" t="s">
        <v>186</v>
      </c>
      <c r="B5075" s="137" t="s">
        <v>10</v>
      </c>
      <c r="C5075" s="137" t="s">
        <v>186</v>
      </c>
      <c r="D5075" s="137" t="s">
        <v>248</v>
      </c>
      <c r="E5075" s="137">
        <v>32699</v>
      </c>
      <c r="F5075" s="137" t="s">
        <v>5</v>
      </c>
      <c r="G5075" s="137" t="s">
        <v>28</v>
      </c>
      <c r="H5075" s="137" t="s">
        <v>368</v>
      </c>
      <c r="I5075" s="137">
        <v>514013574</v>
      </c>
      <c r="J5075" s="137" t="s">
        <v>224</v>
      </c>
      <c r="K5075" s="21">
        <v>46173.562175925923</v>
      </c>
      <c r="L5075" s="21">
        <v>46174.809247685182</v>
      </c>
      <c r="M5075" s="137" t="s">
        <v>364</v>
      </c>
      <c r="N5075" s="137" t="s">
        <v>365</v>
      </c>
      <c r="O5075" s="137" t="s">
        <v>35</v>
      </c>
      <c r="P5075" s="137">
        <v>0</v>
      </c>
      <c r="Q5075" s="137" t="s">
        <v>191</v>
      </c>
      <c r="R5075" s="137" t="s">
        <v>342</v>
      </c>
      <c r="S5075" s="137" t="s">
        <v>181</v>
      </c>
    </row>
    <row r="5076" spans="1:19" s="137" customFormat="1">
      <c r="A5076" s="137" t="s">
        <v>186</v>
      </c>
      <c r="B5076" s="137" t="s">
        <v>10</v>
      </c>
      <c r="C5076" s="137" t="s">
        <v>186</v>
      </c>
      <c r="D5076" s="137" t="s">
        <v>248</v>
      </c>
      <c r="E5076" s="137">
        <v>32699</v>
      </c>
      <c r="F5076" s="137" t="s">
        <v>5</v>
      </c>
      <c r="G5076" s="137" t="s">
        <v>28</v>
      </c>
      <c r="H5076" s="137" t="s">
        <v>368</v>
      </c>
      <c r="I5076" s="137">
        <v>514013574</v>
      </c>
      <c r="J5076" s="137" t="s">
        <v>224</v>
      </c>
      <c r="K5076" s="21">
        <v>46173.562175925923</v>
      </c>
      <c r="L5076" s="21">
        <v>46174.809247685182</v>
      </c>
      <c r="M5076" s="137" t="s">
        <v>364</v>
      </c>
      <c r="N5076" s="137" t="s">
        <v>366</v>
      </c>
      <c r="O5076" s="137" t="s">
        <v>35</v>
      </c>
      <c r="P5076" s="137">
        <v>0</v>
      </c>
      <c r="Q5076" s="137" t="s">
        <v>191</v>
      </c>
      <c r="R5076" s="137" t="s">
        <v>342</v>
      </c>
      <c r="S5076" s="137" t="s">
        <v>181</v>
      </c>
    </row>
    <row r="5077" spans="1:19" s="137" customFormat="1">
      <c r="A5077" s="137" t="s">
        <v>186</v>
      </c>
      <c r="B5077" s="137" t="s">
        <v>10</v>
      </c>
      <c r="C5077" s="137" t="s">
        <v>186</v>
      </c>
      <c r="D5077" s="137" t="s">
        <v>248</v>
      </c>
      <c r="E5077" s="137">
        <v>32699</v>
      </c>
      <c r="F5077" s="137" t="s">
        <v>5</v>
      </c>
      <c r="G5077" s="137" t="s">
        <v>28</v>
      </c>
      <c r="H5077" s="137" t="s">
        <v>368</v>
      </c>
      <c r="I5077" s="137">
        <v>514013574</v>
      </c>
      <c r="J5077" s="137" t="s">
        <v>224</v>
      </c>
      <c r="K5077" s="21">
        <v>46173.562175925923</v>
      </c>
      <c r="L5077" s="21">
        <v>46174.809247685182</v>
      </c>
      <c r="M5077" s="137" t="s">
        <v>364</v>
      </c>
      <c r="N5077" s="137" t="s">
        <v>367</v>
      </c>
      <c r="O5077" s="137" t="s">
        <v>41</v>
      </c>
      <c r="P5077" s="137">
        <v>0</v>
      </c>
      <c r="Q5077" s="137" t="s">
        <v>191</v>
      </c>
      <c r="R5077" s="137" t="s">
        <v>342</v>
      </c>
      <c r="S5077" s="137" t="s">
        <v>181</v>
      </c>
    </row>
    <row r="5078" spans="1:19" s="137" customFormat="1">
      <c r="A5078" s="137" t="s">
        <v>186</v>
      </c>
      <c r="B5078" s="137" t="s">
        <v>10</v>
      </c>
      <c r="C5078" s="137" t="s">
        <v>186</v>
      </c>
      <c r="D5078" s="137" t="s">
        <v>248</v>
      </c>
      <c r="E5078" s="137">
        <v>32699</v>
      </c>
      <c r="F5078" s="137" t="s">
        <v>5</v>
      </c>
      <c r="G5078" s="137" t="s">
        <v>28</v>
      </c>
      <c r="H5078" s="137" t="s">
        <v>368</v>
      </c>
      <c r="I5078" s="137">
        <v>514013784</v>
      </c>
      <c r="J5078" s="137" t="s">
        <v>224</v>
      </c>
      <c r="K5078" s="21">
        <v>46173.625439814816</v>
      </c>
      <c r="L5078" s="21">
        <v>46174.811377314814</v>
      </c>
      <c r="M5078" s="137" t="s">
        <v>287</v>
      </c>
      <c r="N5078" s="137" t="s">
        <v>287</v>
      </c>
      <c r="O5078" s="137" t="s">
        <v>35</v>
      </c>
      <c r="P5078" s="137">
        <v>0</v>
      </c>
      <c r="Q5078" s="137" t="s">
        <v>191</v>
      </c>
      <c r="R5078" s="137" t="s">
        <v>342</v>
      </c>
      <c r="S5078" s="137" t="s">
        <v>181</v>
      </c>
    </row>
    <row r="5079" spans="1:19" s="137" customFormat="1">
      <c r="A5079" s="137" t="s">
        <v>186</v>
      </c>
      <c r="B5079" s="137" t="s">
        <v>10</v>
      </c>
      <c r="C5079" s="137" t="s">
        <v>186</v>
      </c>
      <c r="D5079" s="137" t="s">
        <v>248</v>
      </c>
      <c r="E5079" s="137">
        <v>32699</v>
      </c>
      <c r="F5079" s="137" t="s">
        <v>5</v>
      </c>
      <c r="G5079" s="137" t="s">
        <v>28</v>
      </c>
      <c r="H5079" s="137" t="s">
        <v>368</v>
      </c>
      <c r="I5079" s="137">
        <v>514013784</v>
      </c>
      <c r="J5079" s="137" t="s">
        <v>224</v>
      </c>
      <c r="K5079" s="21">
        <v>46173.625439814816</v>
      </c>
      <c r="L5079" s="21">
        <v>46174.811377314814</v>
      </c>
      <c r="M5079" s="137" t="s">
        <v>343</v>
      </c>
      <c r="N5079" s="137" t="s">
        <v>288</v>
      </c>
      <c r="O5079" s="137" t="s">
        <v>39</v>
      </c>
      <c r="P5079" s="137">
        <v>0</v>
      </c>
      <c r="Q5079" s="137" t="s">
        <v>191</v>
      </c>
      <c r="R5079" s="137" t="s">
        <v>342</v>
      </c>
      <c r="S5079" s="137" t="s">
        <v>181</v>
      </c>
    </row>
    <row r="5080" spans="1:19" s="137" customFormat="1">
      <c r="A5080" s="137" t="s">
        <v>186</v>
      </c>
      <c r="B5080" s="137" t="s">
        <v>10</v>
      </c>
      <c r="C5080" s="137" t="s">
        <v>186</v>
      </c>
      <c r="D5080" s="137" t="s">
        <v>248</v>
      </c>
      <c r="E5080" s="137">
        <v>32699</v>
      </c>
      <c r="F5080" s="137" t="s">
        <v>5</v>
      </c>
      <c r="G5080" s="137" t="s">
        <v>28</v>
      </c>
      <c r="H5080" s="137" t="s">
        <v>368</v>
      </c>
      <c r="I5080" s="137">
        <v>514013784</v>
      </c>
      <c r="J5080" s="137" t="s">
        <v>224</v>
      </c>
      <c r="K5080" s="21">
        <v>46173.625439814816</v>
      </c>
      <c r="L5080" s="21">
        <v>46174.811377314814</v>
      </c>
      <c r="M5080" s="137" t="s">
        <v>343</v>
      </c>
      <c r="N5080" s="137" t="s">
        <v>193</v>
      </c>
      <c r="O5080" s="137" t="s">
        <v>35</v>
      </c>
      <c r="P5080" s="137">
        <v>0</v>
      </c>
      <c r="Q5080" s="137" t="s">
        <v>191</v>
      </c>
      <c r="R5080" s="137" t="s">
        <v>342</v>
      </c>
      <c r="S5080" s="137" t="s">
        <v>181</v>
      </c>
    </row>
    <row r="5081" spans="1:19" s="137" customFormat="1">
      <c r="A5081" s="137" t="s">
        <v>186</v>
      </c>
      <c r="B5081" s="137" t="s">
        <v>10</v>
      </c>
      <c r="C5081" s="137" t="s">
        <v>186</v>
      </c>
      <c r="D5081" s="137" t="s">
        <v>248</v>
      </c>
      <c r="E5081" s="137">
        <v>32699</v>
      </c>
      <c r="F5081" s="137" t="s">
        <v>5</v>
      </c>
      <c r="G5081" s="137" t="s">
        <v>28</v>
      </c>
      <c r="H5081" s="137" t="s">
        <v>368</v>
      </c>
      <c r="I5081" s="137">
        <v>514013784</v>
      </c>
      <c r="J5081" s="137" t="s">
        <v>224</v>
      </c>
      <c r="K5081" s="21">
        <v>46173.625439814816</v>
      </c>
      <c r="L5081" s="21">
        <v>46174.811377314814</v>
      </c>
      <c r="M5081" s="137" t="s">
        <v>344</v>
      </c>
      <c r="N5081" s="137" t="s">
        <v>345</v>
      </c>
      <c r="O5081" s="137" t="s">
        <v>39</v>
      </c>
      <c r="P5081" s="137">
        <v>0</v>
      </c>
      <c r="Q5081" s="137" t="s">
        <v>191</v>
      </c>
      <c r="R5081" s="137" t="s">
        <v>342</v>
      </c>
      <c r="S5081" s="137" t="s">
        <v>181</v>
      </c>
    </row>
    <row r="5082" spans="1:19" s="137" customFormat="1">
      <c r="A5082" s="137" t="s">
        <v>186</v>
      </c>
      <c r="B5082" s="137" t="s">
        <v>10</v>
      </c>
      <c r="C5082" s="137" t="s">
        <v>186</v>
      </c>
      <c r="D5082" s="137" t="s">
        <v>248</v>
      </c>
      <c r="E5082" s="137">
        <v>32699</v>
      </c>
      <c r="F5082" s="137" t="s">
        <v>5</v>
      </c>
      <c r="G5082" s="137" t="s">
        <v>28</v>
      </c>
      <c r="H5082" s="137" t="s">
        <v>368</v>
      </c>
      <c r="I5082" s="137">
        <v>514013784</v>
      </c>
      <c r="J5082" s="137" t="s">
        <v>224</v>
      </c>
      <c r="K5082" s="21">
        <v>46173.625439814816</v>
      </c>
      <c r="L5082" s="21">
        <v>46174.811377314814</v>
      </c>
      <c r="M5082" s="137" t="s">
        <v>344</v>
      </c>
      <c r="N5082" s="137" t="s">
        <v>346</v>
      </c>
      <c r="O5082" s="137" t="s">
        <v>39</v>
      </c>
      <c r="P5082" s="137">
        <v>0</v>
      </c>
      <c r="Q5082" s="137" t="s">
        <v>191</v>
      </c>
      <c r="R5082" s="137" t="s">
        <v>342</v>
      </c>
      <c r="S5082" s="137" t="s">
        <v>181</v>
      </c>
    </row>
    <row r="5083" spans="1:19" s="137" customFormat="1">
      <c r="A5083" s="137" t="s">
        <v>186</v>
      </c>
      <c r="B5083" s="137" t="s">
        <v>10</v>
      </c>
      <c r="C5083" s="137" t="s">
        <v>186</v>
      </c>
      <c r="D5083" s="137" t="s">
        <v>248</v>
      </c>
      <c r="E5083" s="137">
        <v>32699</v>
      </c>
      <c r="F5083" s="137" t="s">
        <v>5</v>
      </c>
      <c r="G5083" s="137" t="s">
        <v>28</v>
      </c>
      <c r="H5083" s="137" t="s">
        <v>368</v>
      </c>
      <c r="I5083" s="137">
        <v>514013784</v>
      </c>
      <c r="J5083" s="137" t="s">
        <v>224</v>
      </c>
      <c r="K5083" s="21">
        <v>46173.625439814816</v>
      </c>
      <c r="L5083" s="21">
        <v>46174.811377314814</v>
      </c>
      <c r="M5083" s="137" t="s">
        <v>347</v>
      </c>
      <c r="N5083" s="137" t="s">
        <v>348</v>
      </c>
      <c r="O5083" s="137" t="s">
        <v>41</v>
      </c>
      <c r="P5083" s="137">
        <v>0</v>
      </c>
      <c r="Q5083" s="137" t="s">
        <v>191</v>
      </c>
      <c r="R5083" s="137" t="s">
        <v>342</v>
      </c>
      <c r="S5083" s="137" t="s">
        <v>181</v>
      </c>
    </row>
    <row r="5084" spans="1:19" s="137" customFormat="1">
      <c r="A5084" s="137" t="s">
        <v>186</v>
      </c>
      <c r="B5084" s="137" t="s">
        <v>10</v>
      </c>
      <c r="C5084" s="137" t="s">
        <v>186</v>
      </c>
      <c r="D5084" s="137" t="s">
        <v>248</v>
      </c>
      <c r="E5084" s="137">
        <v>32699</v>
      </c>
      <c r="F5084" s="137" t="s">
        <v>5</v>
      </c>
      <c r="G5084" s="137" t="s">
        <v>28</v>
      </c>
      <c r="H5084" s="137" t="s">
        <v>368</v>
      </c>
      <c r="I5084" s="137">
        <v>514013784</v>
      </c>
      <c r="J5084" s="137" t="s">
        <v>224</v>
      </c>
      <c r="K5084" s="21">
        <v>46173.625439814816</v>
      </c>
      <c r="L5084" s="21">
        <v>46174.811377314814</v>
      </c>
      <c r="M5084" s="137" t="s">
        <v>347</v>
      </c>
      <c r="N5084" s="137" t="s">
        <v>349</v>
      </c>
      <c r="O5084" s="137" t="s">
        <v>39</v>
      </c>
      <c r="P5084" s="137">
        <v>0</v>
      </c>
      <c r="Q5084" s="137" t="s">
        <v>191</v>
      </c>
      <c r="R5084" s="137" t="s">
        <v>342</v>
      </c>
      <c r="S5084" s="137" t="s">
        <v>181</v>
      </c>
    </row>
    <row r="5085" spans="1:19" s="137" customFormat="1">
      <c r="A5085" s="137" t="s">
        <v>186</v>
      </c>
      <c r="B5085" s="137" t="s">
        <v>10</v>
      </c>
      <c r="C5085" s="137" t="s">
        <v>186</v>
      </c>
      <c r="D5085" s="137" t="s">
        <v>248</v>
      </c>
      <c r="E5085" s="137">
        <v>32699</v>
      </c>
      <c r="F5085" s="137" t="s">
        <v>5</v>
      </c>
      <c r="G5085" s="137" t="s">
        <v>28</v>
      </c>
      <c r="H5085" s="137" t="s">
        <v>368</v>
      </c>
      <c r="I5085" s="137">
        <v>514013784</v>
      </c>
      <c r="J5085" s="137" t="s">
        <v>224</v>
      </c>
      <c r="K5085" s="21">
        <v>46173.625439814816</v>
      </c>
      <c r="L5085" s="21">
        <v>46174.811377314814</v>
      </c>
      <c r="M5085" s="137" t="s">
        <v>347</v>
      </c>
      <c r="N5085" s="137" t="s">
        <v>329</v>
      </c>
      <c r="O5085" s="137" t="s">
        <v>35</v>
      </c>
      <c r="P5085" s="137">
        <v>0</v>
      </c>
      <c r="Q5085" s="137" t="s">
        <v>191</v>
      </c>
      <c r="R5085" s="137" t="s">
        <v>342</v>
      </c>
      <c r="S5085" s="137" t="s">
        <v>181</v>
      </c>
    </row>
    <row r="5086" spans="1:19" s="137" customFormat="1">
      <c r="A5086" s="137" t="s">
        <v>186</v>
      </c>
      <c r="B5086" s="137" t="s">
        <v>10</v>
      </c>
      <c r="C5086" s="137" t="s">
        <v>186</v>
      </c>
      <c r="D5086" s="137" t="s">
        <v>248</v>
      </c>
      <c r="E5086" s="137">
        <v>32699</v>
      </c>
      <c r="F5086" s="137" t="s">
        <v>5</v>
      </c>
      <c r="G5086" s="137" t="s">
        <v>28</v>
      </c>
      <c r="H5086" s="137" t="s">
        <v>368</v>
      </c>
      <c r="I5086" s="137">
        <v>514013784</v>
      </c>
      <c r="J5086" s="137" t="s">
        <v>224</v>
      </c>
      <c r="K5086" s="21">
        <v>46173.625439814816</v>
      </c>
      <c r="L5086" s="21">
        <v>46174.811377314814</v>
      </c>
      <c r="M5086" s="137" t="s">
        <v>347</v>
      </c>
      <c r="N5086" s="137" t="s">
        <v>194</v>
      </c>
      <c r="O5086" s="137" t="s">
        <v>41</v>
      </c>
      <c r="P5086" s="137">
        <v>0</v>
      </c>
      <c r="Q5086" s="137" t="s">
        <v>191</v>
      </c>
      <c r="R5086" s="137" t="s">
        <v>342</v>
      </c>
      <c r="S5086" s="137" t="s">
        <v>181</v>
      </c>
    </row>
    <row r="5087" spans="1:19" s="137" customFormat="1">
      <c r="A5087" s="137" t="s">
        <v>186</v>
      </c>
      <c r="B5087" s="137" t="s">
        <v>10</v>
      </c>
      <c r="C5087" s="137" t="s">
        <v>186</v>
      </c>
      <c r="D5087" s="137" t="s">
        <v>248</v>
      </c>
      <c r="E5087" s="137">
        <v>32699</v>
      </c>
      <c r="F5087" s="137" t="s">
        <v>5</v>
      </c>
      <c r="G5087" s="137" t="s">
        <v>28</v>
      </c>
      <c r="H5087" s="137" t="s">
        <v>368</v>
      </c>
      <c r="I5087" s="137">
        <v>514013784</v>
      </c>
      <c r="J5087" s="137" t="s">
        <v>224</v>
      </c>
      <c r="K5087" s="21">
        <v>46173.625439814816</v>
      </c>
      <c r="L5087" s="21">
        <v>46174.811377314814</v>
      </c>
      <c r="M5087" s="137" t="s">
        <v>347</v>
      </c>
      <c r="N5087" s="137" t="s">
        <v>350</v>
      </c>
      <c r="O5087" s="137" t="s">
        <v>39</v>
      </c>
      <c r="P5087" s="137">
        <v>0</v>
      </c>
      <c r="Q5087" s="137" t="s">
        <v>191</v>
      </c>
      <c r="R5087" s="137" t="s">
        <v>342</v>
      </c>
      <c r="S5087" s="137" t="s">
        <v>181</v>
      </c>
    </row>
    <row r="5088" spans="1:19" s="137" customFormat="1">
      <c r="A5088" s="137" t="s">
        <v>186</v>
      </c>
      <c r="B5088" s="137" t="s">
        <v>10</v>
      </c>
      <c r="C5088" s="137" t="s">
        <v>186</v>
      </c>
      <c r="D5088" s="137" t="s">
        <v>248</v>
      </c>
      <c r="E5088" s="137">
        <v>32699</v>
      </c>
      <c r="F5088" s="137" t="s">
        <v>5</v>
      </c>
      <c r="G5088" s="137" t="s">
        <v>28</v>
      </c>
      <c r="H5088" s="137" t="s">
        <v>368</v>
      </c>
      <c r="I5088" s="137">
        <v>514013784</v>
      </c>
      <c r="J5088" s="137" t="s">
        <v>224</v>
      </c>
      <c r="K5088" s="21">
        <v>46173.625439814816</v>
      </c>
      <c r="L5088" s="21">
        <v>46174.811377314814</v>
      </c>
      <c r="M5088" s="137" t="s">
        <v>347</v>
      </c>
      <c r="N5088" s="137" t="s">
        <v>195</v>
      </c>
      <c r="O5088" s="137" t="s">
        <v>41</v>
      </c>
      <c r="P5088" s="137">
        <v>0</v>
      </c>
      <c r="Q5088" s="137" t="s">
        <v>191</v>
      </c>
      <c r="R5088" s="137" t="s">
        <v>342</v>
      </c>
      <c r="S5088" s="137" t="s">
        <v>181</v>
      </c>
    </row>
    <row r="5089" spans="1:19" s="137" customFormat="1">
      <c r="A5089" s="137" t="s">
        <v>186</v>
      </c>
      <c r="B5089" s="137" t="s">
        <v>10</v>
      </c>
      <c r="C5089" s="137" t="s">
        <v>186</v>
      </c>
      <c r="D5089" s="137" t="s">
        <v>248</v>
      </c>
      <c r="E5089" s="137">
        <v>32699</v>
      </c>
      <c r="F5089" s="137" t="s">
        <v>5</v>
      </c>
      <c r="G5089" s="137" t="s">
        <v>28</v>
      </c>
      <c r="H5089" s="137" t="s">
        <v>368</v>
      </c>
      <c r="I5089" s="137">
        <v>514013784</v>
      </c>
      <c r="J5089" s="137" t="s">
        <v>224</v>
      </c>
      <c r="K5089" s="21">
        <v>46173.625439814816</v>
      </c>
      <c r="L5089" s="21">
        <v>46174.811377314814</v>
      </c>
      <c r="M5089" s="137" t="s">
        <v>347</v>
      </c>
      <c r="N5089" s="137" t="s">
        <v>351</v>
      </c>
      <c r="O5089" s="137" t="s">
        <v>35</v>
      </c>
      <c r="P5089" s="137">
        <v>0</v>
      </c>
      <c r="Q5089" s="137" t="s">
        <v>191</v>
      </c>
      <c r="R5089" s="137" t="s">
        <v>342</v>
      </c>
      <c r="S5089" s="137" t="s">
        <v>181</v>
      </c>
    </row>
    <row r="5090" spans="1:19" s="137" customFormat="1">
      <c r="A5090" s="137" t="s">
        <v>186</v>
      </c>
      <c r="B5090" s="137" t="s">
        <v>10</v>
      </c>
      <c r="C5090" s="137" t="s">
        <v>186</v>
      </c>
      <c r="D5090" s="137" t="s">
        <v>248</v>
      </c>
      <c r="E5090" s="137">
        <v>32699</v>
      </c>
      <c r="F5090" s="137" t="s">
        <v>5</v>
      </c>
      <c r="G5090" s="137" t="s">
        <v>28</v>
      </c>
      <c r="H5090" s="137" t="s">
        <v>368</v>
      </c>
      <c r="I5090" s="137">
        <v>514013784</v>
      </c>
      <c r="J5090" s="137" t="s">
        <v>224</v>
      </c>
      <c r="K5090" s="21">
        <v>46173.625439814816</v>
      </c>
      <c r="L5090" s="21">
        <v>46174.811377314814</v>
      </c>
      <c r="M5090" s="137" t="s">
        <v>347</v>
      </c>
      <c r="N5090" s="137" t="s">
        <v>196</v>
      </c>
      <c r="O5090" s="137" t="s">
        <v>41</v>
      </c>
      <c r="P5090" s="137">
        <v>0</v>
      </c>
      <c r="Q5090" s="137" t="s">
        <v>191</v>
      </c>
      <c r="R5090" s="137" t="s">
        <v>342</v>
      </c>
      <c r="S5090" s="137" t="s">
        <v>181</v>
      </c>
    </row>
    <row r="5091" spans="1:19" s="137" customFormat="1">
      <c r="A5091" s="137" t="s">
        <v>186</v>
      </c>
      <c r="B5091" s="137" t="s">
        <v>10</v>
      </c>
      <c r="C5091" s="137" t="s">
        <v>186</v>
      </c>
      <c r="D5091" s="137" t="s">
        <v>248</v>
      </c>
      <c r="E5091" s="137">
        <v>32699</v>
      </c>
      <c r="F5091" s="137" t="s">
        <v>5</v>
      </c>
      <c r="G5091" s="137" t="s">
        <v>28</v>
      </c>
      <c r="H5091" s="137" t="s">
        <v>368</v>
      </c>
      <c r="I5091" s="137">
        <v>514013784</v>
      </c>
      <c r="J5091" s="137" t="s">
        <v>224</v>
      </c>
      <c r="K5091" s="21">
        <v>46173.625439814816</v>
      </c>
      <c r="L5091" s="21">
        <v>46174.811377314814</v>
      </c>
      <c r="M5091" s="137" t="s">
        <v>352</v>
      </c>
      <c r="N5091" s="137" t="s">
        <v>352</v>
      </c>
      <c r="O5091" s="137" t="s">
        <v>35</v>
      </c>
      <c r="P5091" s="137">
        <v>0</v>
      </c>
      <c r="Q5091" s="137" t="s">
        <v>191</v>
      </c>
      <c r="R5091" s="137" t="s">
        <v>342</v>
      </c>
      <c r="S5091" s="137" t="s">
        <v>181</v>
      </c>
    </row>
    <row r="5092" spans="1:19" s="137" customFormat="1">
      <c r="A5092" s="137" t="s">
        <v>186</v>
      </c>
      <c r="B5092" s="137" t="s">
        <v>10</v>
      </c>
      <c r="C5092" s="137" t="s">
        <v>186</v>
      </c>
      <c r="D5092" s="137" t="s">
        <v>248</v>
      </c>
      <c r="E5092" s="137">
        <v>32699</v>
      </c>
      <c r="F5092" s="137" t="s">
        <v>5</v>
      </c>
      <c r="G5092" s="137" t="s">
        <v>28</v>
      </c>
      <c r="H5092" s="137" t="s">
        <v>368</v>
      </c>
      <c r="I5092" s="137">
        <v>514013784</v>
      </c>
      <c r="J5092" s="137" t="s">
        <v>224</v>
      </c>
      <c r="K5092" s="21">
        <v>46173.625439814816</v>
      </c>
      <c r="L5092" s="21">
        <v>46174.811377314814</v>
      </c>
      <c r="M5092" s="137" t="s">
        <v>353</v>
      </c>
      <c r="N5092" s="137" t="s">
        <v>197</v>
      </c>
      <c r="O5092" s="137" t="s">
        <v>41</v>
      </c>
      <c r="P5092" s="137">
        <v>0</v>
      </c>
      <c r="Q5092" s="137" t="s">
        <v>191</v>
      </c>
      <c r="R5092" s="137" t="s">
        <v>342</v>
      </c>
      <c r="S5092" s="137" t="s">
        <v>181</v>
      </c>
    </row>
    <row r="5093" spans="1:19" s="137" customFormat="1">
      <c r="A5093" s="137" t="s">
        <v>186</v>
      </c>
      <c r="B5093" s="137" t="s">
        <v>10</v>
      </c>
      <c r="C5093" s="137" t="s">
        <v>186</v>
      </c>
      <c r="D5093" s="137" t="s">
        <v>248</v>
      </c>
      <c r="E5093" s="137">
        <v>32699</v>
      </c>
      <c r="F5093" s="137" t="s">
        <v>5</v>
      </c>
      <c r="G5093" s="137" t="s">
        <v>28</v>
      </c>
      <c r="H5093" s="137" t="s">
        <v>368</v>
      </c>
      <c r="I5093" s="137">
        <v>514013784</v>
      </c>
      <c r="J5093" s="137" t="s">
        <v>224</v>
      </c>
      <c r="K5093" s="21">
        <v>46173.625439814816</v>
      </c>
      <c r="L5093" s="21">
        <v>46174.811377314814</v>
      </c>
      <c r="M5093" s="137" t="s">
        <v>353</v>
      </c>
      <c r="N5093" s="137" t="s">
        <v>330</v>
      </c>
      <c r="O5093" s="137" t="s">
        <v>41</v>
      </c>
      <c r="P5093" s="137">
        <v>0</v>
      </c>
      <c r="Q5093" s="137" t="s">
        <v>191</v>
      </c>
      <c r="R5093" s="137" t="s">
        <v>342</v>
      </c>
      <c r="S5093" s="137" t="s">
        <v>181</v>
      </c>
    </row>
    <row r="5094" spans="1:19" s="137" customFormat="1">
      <c r="A5094" s="137" t="s">
        <v>186</v>
      </c>
      <c r="B5094" s="137" t="s">
        <v>10</v>
      </c>
      <c r="C5094" s="137" t="s">
        <v>186</v>
      </c>
      <c r="D5094" s="137" t="s">
        <v>248</v>
      </c>
      <c r="E5094" s="137">
        <v>32699</v>
      </c>
      <c r="F5094" s="137" t="s">
        <v>5</v>
      </c>
      <c r="G5094" s="137" t="s">
        <v>28</v>
      </c>
      <c r="H5094" s="137" t="s">
        <v>368</v>
      </c>
      <c r="I5094" s="137">
        <v>514013784</v>
      </c>
      <c r="J5094" s="137" t="s">
        <v>224</v>
      </c>
      <c r="K5094" s="21">
        <v>46173.625439814816</v>
      </c>
      <c r="L5094" s="21">
        <v>46174.811377314814</v>
      </c>
      <c r="M5094" s="137" t="s">
        <v>353</v>
      </c>
      <c r="N5094" s="137" t="s">
        <v>354</v>
      </c>
      <c r="O5094" s="137" t="s">
        <v>39</v>
      </c>
      <c r="P5094" s="137">
        <v>0</v>
      </c>
      <c r="Q5094" s="137" t="s">
        <v>191</v>
      </c>
      <c r="R5094" s="137" t="s">
        <v>342</v>
      </c>
      <c r="S5094" s="137" t="s">
        <v>181</v>
      </c>
    </row>
    <row r="5095" spans="1:19" s="137" customFormat="1">
      <c r="A5095" s="137" t="s">
        <v>186</v>
      </c>
      <c r="B5095" s="137" t="s">
        <v>10</v>
      </c>
      <c r="C5095" s="137" t="s">
        <v>186</v>
      </c>
      <c r="D5095" s="137" t="s">
        <v>248</v>
      </c>
      <c r="E5095" s="137">
        <v>32699</v>
      </c>
      <c r="F5095" s="137" t="s">
        <v>5</v>
      </c>
      <c r="G5095" s="137" t="s">
        <v>28</v>
      </c>
      <c r="H5095" s="137" t="s">
        <v>368</v>
      </c>
      <c r="I5095" s="137">
        <v>514013784</v>
      </c>
      <c r="J5095" s="137" t="s">
        <v>224</v>
      </c>
      <c r="K5095" s="21">
        <v>46173.625439814816</v>
      </c>
      <c r="L5095" s="21">
        <v>46174.811377314814</v>
      </c>
      <c r="M5095" s="137" t="s">
        <v>353</v>
      </c>
      <c r="N5095" s="137" t="s">
        <v>355</v>
      </c>
      <c r="O5095" s="137" t="s">
        <v>35</v>
      </c>
      <c r="P5095" s="137">
        <v>0</v>
      </c>
      <c r="Q5095" s="137" t="s">
        <v>191</v>
      </c>
      <c r="R5095" s="137" t="s">
        <v>342</v>
      </c>
      <c r="S5095" s="137" t="s">
        <v>181</v>
      </c>
    </row>
    <row r="5096" spans="1:19" s="137" customFormat="1">
      <c r="A5096" s="137" t="s">
        <v>186</v>
      </c>
      <c r="B5096" s="137" t="s">
        <v>10</v>
      </c>
      <c r="C5096" s="137" t="s">
        <v>186</v>
      </c>
      <c r="D5096" s="137" t="s">
        <v>248</v>
      </c>
      <c r="E5096" s="137">
        <v>32699</v>
      </c>
      <c r="F5096" s="137" t="s">
        <v>5</v>
      </c>
      <c r="G5096" s="137" t="s">
        <v>28</v>
      </c>
      <c r="H5096" s="137" t="s">
        <v>368</v>
      </c>
      <c r="I5096" s="137">
        <v>514013784</v>
      </c>
      <c r="J5096" s="137" t="s">
        <v>224</v>
      </c>
      <c r="K5096" s="21">
        <v>46173.625439814816</v>
      </c>
      <c r="L5096" s="21">
        <v>46174.811377314814</v>
      </c>
      <c r="M5096" s="137" t="s">
        <v>353</v>
      </c>
      <c r="N5096" s="137" t="s">
        <v>356</v>
      </c>
      <c r="O5096" s="137" t="s">
        <v>39</v>
      </c>
      <c r="P5096" s="137">
        <v>0</v>
      </c>
      <c r="Q5096" s="137" t="s">
        <v>191</v>
      </c>
      <c r="R5096" s="137" t="s">
        <v>342</v>
      </c>
      <c r="S5096" s="137" t="s">
        <v>181</v>
      </c>
    </row>
    <row r="5097" spans="1:19" s="137" customFormat="1">
      <c r="A5097" s="137" t="s">
        <v>186</v>
      </c>
      <c r="B5097" s="137" t="s">
        <v>10</v>
      </c>
      <c r="C5097" s="137" t="s">
        <v>186</v>
      </c>
      <c r="D5097" s="137" t="s">
        <v>248</v>
      </c>
      <c r="E5097" s="137">
        <v>32699</v>
      </c>
      <c r="F5097" s="137" t="s">
        <v>5</v>
      </c>
      <c r="G5097" s="137" t="s">
        <v>28</v>
      </c>
      <c r="H5097" s="137" t="s">
        <v>368</v>
      </c>
      <c r="I5097" s="137">
        <v>514013784</v>
      </c>
      <c r="J5097" s="137" t="s">
        <v>224</v>
      </c>
      <c r="K5097" s="21">
        <v>46173.625439814816</v>
      </c>
      <c r="L5097" s="21">
        <v>46174.811377314814</v>
      </c>
      <c r="M5097" s="137" t="s">
        <v>353</v>
      </c>
      <c r="N5097" s="137" t="s">
        <v>357</v>
      </c>
      <c r="O5097" s="137" t="s">
        <v>39</v>
      </c>
      <c r="P5097" s="137">
        <v>0</v>
      </c>
      <c r="Q5097" s="137" t="s">
        <v>191</v>
      </c>
      <c r="R5097" s="137" t="s">
        <v>342</v>
      </c>
      <c r="S5097" s="137" t="s">
        <v>181</v>
      </c>
    </row>
    <row r="5098" spans="1:19" s="137" customFormat="1">
      <c r="A5098" s="137" t="s">
        <v>186</v>
      </c>
      <c r="B5098" s="137" t="s">
        <v>10</v>
      </c>
      <c r="C5098" s="137" t="s">
        <v>186</v>
      </c>
      <c r="D5098" s="137" t="s">
        <v>248</v>
      </c>
      <c r="E5098" s="137">
        <v>32699</v>
      </c>
      <c r="F5098" s="137" t="s">
        <v>5</v>
      </c>
      <c r="G5098" s="137" t="s">
        <v>28</v>
      </c>
      <c r="H5098" s="137" t="s">
        <v>368</v>
      </c>
      <c r="I5098" s="137">
        <v>514013784</v>
      </c>
      <c r="J5098" s="137" t="s">
        <v>224</v>
      </c>
      <c r="K5098" s="21">
        <v>46173.625439814816</v>
      </c>
      <c r="L5098" s="21">
        <v>46174.811377314814</v>
      </c>
      <c r="M5098" s="137" t="s">
        <v>358</v>
      </c>
      <c r="N5098" s="137" t="s">
        <v>359</v>
      </c>
      <c r="O5098" s="137" t="s">
        <v>39</v>
      </c>
      <c r="P5098" s="137">
        <v>0</v>
      </c>
      <c r="Q5098" s="137" t="s">
        <v>191</v>
      </c>
      <c r="R5098" s="137" t="s">
        <v>342</v>
      </c>
      <c r="S5098" s="137" t="s">
        <v>181</v>
      </c>
    </row>
    <row r="5099" spans="1:19" s="137" customFormat="1">
      <c r="A5099" s="137" t="s">
        <v>186</v>
      </c>
      <c r="B5099" s="137" t="s">
        <v>10</v>
      </c>
      <c r="C5099" s="137" t="s">
        <v>186</v>
      </c>
      <c r="D5099" s="137" t="s">
        <v>248</v>
      </c>
      <c r="E5099" s="137">
        <v>32699</v>
      </c>
      <c r="F5099" s="137" t="s">
        <v>5</v>
      </c>
      <c r="G5099" s="137" t="s">
        <v>28</v>
      </c>
      <c r="H5099" s="137" t="s">
        <v>368</v>
      </c>
      <c r="I5099" s="137">
        <v>514013784</v>
      </c>
      <c r="J5099" s="137" t="s">
        <v>224</v>
      </c>
      <c r="K5099" s="21">
        <v>46173.625439814816</v>
      </c>
      <c r="L5099" s="21">
        <v>46174.811377314814</v>
      </c>
      <c r="M5099" s="137" t="s">
        <v>358</v>
      </c>
      <c r="N5099" s="137" t="s">
        <v>360</v>
      </c>
      <c r="O5099" s="137" t="s">
        <v>35</v>
      </c>
      <c r="P5099" s="137">
        <v>0</v>
      </c>
      <c r="Q5099" s="137" t="s">
        <v>191</v>
      </c>
      <c r="R5099" s="137" t="s">
        <v>342</v>
      </c>
      <c r="S5099" s="137" t="s">
        <v>181</v>
      </c>
    </row>
    <row r="5100" spans="1:19" s="137" customFormat="1">
      <c r="A5100" s="137" t="s">
        <v>186</v>
      </c>
      <c r="B5100" s="137" t="s">
        <v>10</v>
      </c>
      <c r="C5100" s="137" t="s">
        <v>186</v>
      </c>
      <c r="D5100" s="137" t="s">
        <v>248</v>
      </c>
      <c r="E5100" s="137">
        <v>32699</v>
      </c>
      <c r="F5100" s="137" t="s">
        <v>5</v>
      </c>
      <c r="G5100" s="137" t="s">
        <v>28</v>
      </c>
      <c r="H5100" s="137" t="s">
        <v>368</v>
      </c>
      <c r="I5100" s="137">
        <v>514013784</v>
      </c>
      <c r="J5100" s="137" t="s">
        <v>224</v>
      </c>
      <c r="K5100" s="21">
        <v>46173.625439814816</v>
      </c>
      <c r="L5100" s="21">
        <v>46174.811377314814</v>
      </c>
      <c r="M5100" s="137" t="s">
        <v>358</v>
      </c>
      <c r="N5100" s="137" t="s">
        <v>361</v>
      </c>
      <c r="O5100" s="137" t="s">
        <v>41</v>
      </c>
      <c r="P5100" s="137">
        <v>0</v>
      </c>
      <c r="Q5100" s="137" t="s">
        <v>191</v>
      </c>
      <c r="R5100" s="137" t="s">
        <v>342</v>
      </c>
      <c r="S5100" s="137" t="s">
        <v>181</v>
      </c>
    </row>
    <row r="5101" spans="1:19" s="137" customFormat="1">
      <c r="A5101" s="137" t="s">
        <v>186</v>
      </c>
      <c r="B5101" s="137" t="s">
        <v>10</v>
      </c>
      <c r="C5101" s="137" t="s">
        <v>186</v>
      </c>
      <c r="D5101" s="137" t="s">
        <v>248</v>
      </c>
      <c r="E5101" s="137">
        <v>32699</v>
      </c>
      <c r="F5101" s="137" t="s">
        <v>5</v>
      </c>
      <c r="G5101" s="137" t="s">
        <v>28</v>
      </c>
      <c r="H5101" s="137" t="s">
        <v>368</v>
      </c>
      <c r="I5101" s="137">
        <v>514013784</v>
      </c>
      <c r="J5101" s="137" t="s">
        <v>224</v>
      </c>
      <c r="K5101" s="21">
        <v>46173.625439814816</v>
      </c>
      <c r="L5101" s="21">
        <v>46174.811377314814</v>
      </c>
      <c r="M5101" s="137" t="s">
        <v>362</v>
      </c>
      <c r="N5101" s="137" t="s">
        <v>363</v>
      </c>
      <c r="O5101" s="137" t="s">
        <v>37</v>
      </c>
      <c r="P5101" s="137">
        <v>0</v>
      </c>
      <c r="Q5101" s="137" t="s">
        <v>191</v>
      </c>
      <c r="R5101" s="137" t="s">
        <v>342</v>
      </c>
      <c r="S5101" s="137" t="s">
        <v>181</v>
      </c>
    </row>
    <row r="5102" spans="1:19" s="137" customFormat="1">
      <c r="A5102" s="137" t="s">
        <v>186</v>
      </c>
      <c r="B5102" s="137" t="s">
        <v>10</v>
      </c>
      <c r="C5102" s="137" t="s">
        <v>186</v>
      </c>
      <c r="D5102" s="137" t="s">
        <v>248</v>
      </c>
      <c r="E5102" s="137">
        <v>32699</v>
      </c>
      <c r="F5102" s="137" t="s">
        <v>5</v>
      </c>
      <c r="G5102" s="137" t="s">
        <v>28</v>
      </c>
      <c r="H5102" s="137" t="s">
        <v>368</v>
      </c>
      <c r="I5102" s="137">
        <v>514013784</v>
      </c>
      <c r="J5102" s="137" t="s">
        <v>224</v>
      </c>
      <c r="K5102" s="21">
        <v>46173.625439814816</v>
      </c>
      <c r="L5102" s="21">
        <v>46174.811377314814</v>
      </c>
      <c r="M5102" s="137" t="s">
        <v>364</v>
      </c>
      <c r="N5102" s="137" t="s">
        <v>365</v>
      </c>
      <c r="O5102" s="137" t="s">
        <v>35</v>
      </c>
      <c r="P5102" s="137">
        <v>0</v>
      </c>
      <c r="Q5102" s="137" t="s">
        <v>191</v>
      </c>
      <c r="R5102" s="137" t="s">
        <v>342</v>
      </c>
      <c r="S5102" s="137" t="s">
        <v>181</v>
      </c>
    </row>
    <row r="5103" spans="1:19" s="137" customFormat="1">
      <c r="A5103" s="137" t="s">
        <v>186</v>
      </c>
      <c r="B5103" s="137" t="s">
        <v>10</v>
      </c>
      <c r="C5103" s="137" t="s">
        <v>186</v>
      </c>
      <c r="D5103" s="137" t="s">
        <v>248</v>
      </c>
      <c r="E5103" s="137">
        <v>32699</v>
      </c>
      <c r="F5103" s="137" t="s">
        <v>5</v>
      </c>
      <c r="G5103" s="137" t="s">
        <v>28</v>
      </c>
      <c r="H5103" s="137" t="s">
        <v>368</v>
      </c>
      <c r="I5103" s="137">
        <v>514013784</v>
      </c>
      <c r="J5103" s="137" t="s">
        <v>224</v>
      </c>
      <c r="K5103" s="21">
        <v>46173.625439814816</v>
      </c>
      <c r="L5103" s="21">
        <v>46174.811377314814</v>
      </c>
      <c r="M5103" s="137" t="s">
        <v>364</v>
      </c>
      <c r="N5103" s="137" t="s">
        <v>366</v>
      </c>
      <c r="O5103" s="137" t="s">
        <v>35</v>
      </c>
      <c r="P5103" s="137">
        <v>0</v>
      </c>
      <c r="Q5103" s="137" t="s">
        <v>191</v>
      </c>
      <c r="R5103" s="137" t="s">
        <v>342</v>
      </c>
      <c r="S5103" s="137" t="s">
        <v>181</v>
      </c>
    </row>
    <row r="5104" spans="1:19" s="137" customFormat="1">
      <c r="A5104" s="137" t="s">
        <v>186</v>
      </c>
      <c r="B5104" s="137" t="s">
        <v>10</v>
      </c>
      <c r="C5104" s="137" t="s">
        <v>186</v>
      </c>
      <c r="D5104" s="137" t="s">
        <v>248</v>
      </c>
      <c r="E5104" s="137">
        <v>32699</v>
      </c>
      <c r="F5104" s="137" t="s">
        <v>5</v>
      </c>
      <c r="G5104" s="137" t="s">
        <v>28</v>
      </c>
      <c r="H5104" s="137" t="s">
        <v>368</v>
      </c>
      <c r="I5104" s="137">
        <v>514013784</v>
      </c>
      <c r="J5104" s="137" t="s">
        <v>224</v>
      </c>
      <c r="K5104" s="21">
        <v>46173.625439814816</v>
      </c>
      <c r="L5104" s="21">
        <v>46174.811377314814</v>
      </c>
      <c r="M5104" s="137" t="s">
        <v>364</v>
      </c>
      <c r="N5104" s="137" t="s">
        <v>367</v>
      </c>
      <c r="O5104" s="137" t="s">
        <v>41</v>
      </c>
      <c r="P5104" s="137">
        <v>0</v>
      </c>
      <c r="Q5104" s="137" t="s">
        <v>191</v>
      </c>
      <c r="R5104" s="137" t="s">
        <v>342</v>
      </c>
      <c r="S5104" s="137" t="s">
        <v>181</v>
      </c>
    </row>
    <row r="5105" spans="1:19" s="137" customFormat="1">
      <c r="A5105" s="137" t="s">
        <v>186</v>
      </c>
      <c r="B5105" s="137" t="s">
        <v>120</v>
      </c>
      <c r="C5105" s="137" t="s">
        <v>186</v>
      </c>
      <c r="D5105" s="137" t="s">
        <v>384</v>
      </c>
      <c r="E5105" s="137">
        <v>32962</v>
      </c>
      <c r="F5105" s="137" t="s">
        <v>5</v>
      </c>
      <c r="G5105" s="137" t="s">
        <v>28</v>
      </c>
      <c r="H5105" s="137" t="s">
        <v>368</v>
      </c>
      <c r="I5105" s="137">
        <v>513922853</v>
      </c>
      <c r="J5105" s="137" t="s">
        <v>180</v>
      </c>
      <c r="K5105" s="21">
        <v>46173.698368055557</v>
      </c>
      <c r="L5105" s="21">
        <v>46174.813321759262</v>
      </c>
      <c r="M5105" s="137" t="s">
        <v>287</v>
      </c>
      <c r="N5105" s="137" t="s">
        <v>287</v>
      </c>
      <c r="O5105" s="137" t="s">
        <v>35</v>
      </c>
      <c r="P5105" s="137">
        <v>0</v>
      </c>
      <c r="Q5105" s="137" t="s">
        <v>191</v>
      </c>
      <c r="R5105" s="137" t="s">
        <v>342</v>
      </c>
      <c r="S5105" s="137" t="s">
        <v>254</v>
      </c>
    </row>
    <row r="5106" spans="1:19" s="137" customFormat="1">
      <c r="A5106" s="137" t="s">
        <v>186</v>
      </c>
      <c r="B5106" s="137" t="s">
        <v>120</v>
      </c>
      <c r="C5106" s="137" t="s">
        <v>186</v>
      </c>
      <c r="D5106" s="137" t="s">
        <v>384</v>
      </c>
      <c r="E5106" s="137">
        <v>32962</v>
      </c>
      <c r="F5106" s="137" t="s">
        <v>5</v>
      </c>
      <c r="G5106" s="137" t="s">
        <v>28</v>
      </c>
      <c r="H5106" s="137" t="s">
        <v>368</v>
      </c>
      <c r="I5106" s="137">
        <v>513922853</v>
      </c>
      <c r="J5106" s="137" t="s">
        <v>180</v>
      </c>
      <c r="K5106" s="21">
        <v>46173.698368055557</v>
      </c>
      <c r="L5106" s="21">
        <v>46174.813321759262</v>
      </c>
      <c r="M5106" s="137" t="s">
        <v>343</v>
      </c>
      <c r="N5106" s="137" t="s">
        <v>288</v>
      </c>
      <c r="O5106" s="137" t="s">
        <v>39</v>
      </c>
      <c r="P5106" s="137">
        <v>0</v>
      </c>
      <c r="Q5106" s="137" t="s">
        <v>191</v>
      </c>
      <c r="R5106" s="137" t="s">
        <v>342</v>
      </c>
      <c r="S5106" s="137" t="s">
        <v>254</v>
      </c>
    </row>
    <row r="5107" spans="1:19" s="137" customFormat="1">
      <c r="A5107" s="137" t="s">
        <v>186</v>
      </c>
      <c r="B5107" s="137" t="s">
        <v>120</v>
      </c>
      <c r="C5107" s="137" t="s">
        <v>186</v>
      </c>
      <c r="D5107" s="137" t="s">
        <v>384</v>
      </c>
      <c r="E5107" s="137">
        <v>32962</v>
      </c>
      <c r="F5107" s="137" t="s">
        <v>5</v>
      </c>
      <c r="G5107" s="137" t="s">
        <v>28</v>
      </c>
      <c r="H5107" s="137" t="s">
        <v>368</v>
      </c>
      <c r="I5107" s="137">
        <v>513922853</v>
      </c>
      <c r="J5107" s="137" t="s">
        <v>180</v>
      </c>
      <c r="K5107" s="21">
        <v>46173.698368055557</v>
      </c>
      <c r="L5107" s="21">
        <v>46174.813321759262</v>
      </c>
      <c r="M5107" s="137" t="s">
        <v>343</v>
      </c>
      <c r="N5107" s="137" t="s">
        <v>193</v>
      </c>
      <c r="O5107" s="137" t="s">
        <v>35</v>
      </c>
      <c r="P5107" s="137">
        <v>0</v>
      </c>
      <c r="Q5107" s="137" t="s">
        <v>191</v>
      </c>
      <c r="R5107" s="137" t="s">
        <v>342</v>
      </c>
      <c r="S5107" s="137" t="s">
        <v>254</v>
      </c>
    </row>
    <row r="5108" spans="1:19" s="137" customFormat="1">
      <c r="A5108" s="137" t="s">
        <v>186</v>
      </c>
      <c r="B5108" s="137" t="s">
        <v>120</v>
      </c>
      <c r="C5108" s="137" t="s">
        <v>186</v>
      </c>
      <c r="D5108" s="137" t="s">
        <v>384</v>
      </c>
      <c r="E5108" s="137">
        <v>32962</v>
      </c>
      <c r="F5108" s="137" t="s">
        <v>5</v>
      </c>
      <c r="G5108" s="137" t="s">
        <v>28</v>
      </c>
      <c r="H5108" s="137" t="s">
        <v>368</v>
      </c>
      <c r="I5108" s="137">
        <v>513922853</v>
      </c>
      <c r="J5108" s="137" t="s">
        <v>180</v>
      </c>
      <c r="K5108" s="21">
        <v>46173.698368055557</v>
      </c>
      <c r="L5108" s="21">
        <v>46174.813321759262</v>
      </c>
      <c r="M5108" s="137" t="s">
        <v>344</v>
      </c>
      <c r="N5108" s="137" t="s">
        <v>345</v>
      </c>
      <c r="O5108" s="137" t="s">
        <v>39</v>
      </c>
      <c r="P5108" s="137">
        <v>0</v>
      </c>
      <c r="Q5108" s="137" t="s">
        <v>191</v>
      </c>
      <c r="R5108" s="137" t="s">
        <v>342</v>
      </c>
      <c r="S5108" s="137" t="s">
        <v>254</v>
      </c>
    </row>
    <row r="5109" spans="1:19" s="137" customFormat="1">
      <c r="A5109" s="137" t="s">
        <v>186</v>
      </c>
      <c r="B5109" s="137" t="s">
        <v>120</v>
      </c>
      <c r="C5109" s="137" t="s">
        <v>186</v>
      </c>
      <c r="D5109" s="137" t="s">
        <v>384</v>
      </c>
      <c r="E5109" s="137">
        <v>32962</v>
      </c>
      <c r="F5109" s="137" t="s">
        <v>5</v>
      </c>
      <c r="G5109" s="137" t="s">
        <v>28</v>
      </c>
      <c r="H5109" s="137" t="s">
        <v>368</v>
      </c>
      <c r="I5109" s="137">
        <v>513922853</v>
      </c>
      <c r="J5109" s="137" t="s">
        <v>180</v>
      </c>
      <c r="K5109" s="21">
        <v>46173.698368055557</v>
      </c>
      <c r="L5109" s="21">
        <v>46174.813321759262</v>
      </c>
      <c r="M5109" s="137" t="s">
        <v>344</v>
      </c>
      <c r="N5109" s="137" t="s">
        <v>346</v>
      </c>
      <c r="O5109" s="137" t="s">
        <v>39</v>
      </c>
      <c r="P5109" s="137">
        <v>0</v>
      </c>
      <c r="Q5109" s="137" t="s">
        <v>191</v>
      </c>
      <c r="R5109" s="137" t="s">
        <v>342</v>
      </c>
      <c r="S5109" s="137" t="s">
        <v>254</v>
      </c>
    </row>
    <row r="5110" spans="1:19" s="137" customFormat="1">
      <c r="A5110" s="137" t="s">
        <v>186</v>
      </c>
      <c r="B5110" s="137" t="s">
        <v>120</v>
      </c>
      <c r="C5110" s="137" t="s">
        <v>186</v>
      </c>
      <c r="D5110" s="137" t="s">
        <v>384</v>
      </c>
      <c r="E5110" s="137">
        <v>32962</v>
      </c>
      <c r="F5110" s="137" t="s">
        <v>5</v>
      </c>
      <c r="G5110" s="137" t="s">
        <v>28</v>
      </c>
      <c r="H5110" s="137" t="s">
        <v>368</v>
      </c>
      <c r="I5110" s="137">
        <v>513922853</v>
      </c>
      <c r="J5110" s="137" t="s">
        <v>180</v>
      </c>
      <c r="K5110" s="21">
        <v>46173.698368055557</v>
      </c>
      <c r="L5110" s="21">
        <v>46174.813321759262</v>
      </c>
      <c r="M5110" s="137" t="s">
        <v>347</v>
      </c>
      <c r="N5110" s="137" t="s">
        <v>348</v>
      </c>
      <c r="O5110" s="137" t="s">
        <v>41</v>
      </c>
      <c r="P5110" s="137">
        <v>0</v>
      </c>
      <c r="Q5110" s="137" t="s">
        <v>191</v>
      </c>
      <c r="R5110" s="137" t="s">
        <v>342</v>
      </c>
      <c r="S5110" s="137" t="s">
        <v>254</v>
      </c>
    </row>
    <row r="5111" spans="1:19" s="137" customFormat="1">
      <c r="A5111" s="137" t="s">
        <v>186</v>
      </c>
      <c r="B5111" s="137" t="s">
        <v>120</v>
      </c>
      <c r="C5111" s="137" t="s">
        <v>186</v>
      </c>
      <c r="D5111" s="137" t="s">
        <v>384</v>
      </c>
      <c r="E5111" s="137">
        <v>32962</v>
      </c>
      <c r="F5111" s="137" t="s">
        <v>5</v>
      </c>
      <c r="G5111" s="137" t="s">
        <v>28</v>
      </c>
      <c r="H5111" s="137" t="s">
        <v>368</v>
      </c>
      <c r="I5111" s="137">
        <v>513922853</v>
      </c>
      <c r="J5111" s="137" t="s">
        <v>180</v>
      </c>
      <c r="K5111" s="21">
        <v>46173.698368055557</v>
      </c>
      <c r="L5111" s="21">
        <v>46174.813321759262</v>
      </c>
      <c r="M5111" s="137" t="s">
        <v>347</v>
      </c>
      <c r="N5111" s="137" t="s">
        <v>349</v>
      </c>
      <c r="O5111" s="137" t="s">
        <v>39</v>
      </c>
      <c r="P5111" s="137">
        <v>0</v>
      </c>
      <c r="Q5111" s="137" t="s">
        <v>191</v>
      </c>
      <c r="R5111" s="137" t="s">
        <v>342</v>
      </c>
      <c r="S5111" s="137" t="s">
        <v>254</v>
      </c>
    </row>
    <row r="5112" spans="1:19" s="137" customFormat="1">
      <c r="A5112" s="137" t="s">
        <v>186</v>
      </c>
      <c r="B5112" s="137" t="s">
        <v>120</v>
      </c>
      <c r="C5112" s="137" t="s">
        <v>186</v>
      </c>
      <c r="D5112" s="137" t="s">
        <v>384</v>
      </c>
      <c r="E5112" s="137">
        <v>32962</v>
      </c>
      <c r="F5112" s="137" t="s">
        <v>5</v>
      </c>
      <c r="G5112" s="137" t="s">
        <v>28</v>
      </c>
      <c r="H5112" s="137" t="s">
        <v>368</v>
      </c>
      <c r="I5112" s="137">
        <v>513922853</v>
      </c>
      <c r="J5112" s="137" t="s">
        <v>180</v>
      </c>
      <c r="K5112" s="21">
        <v>46173.698368055557</v>
      </c>
      <c r="L5112" s="21">
        <v>46174.813321759262</v>
      </c>
      <c r="M5112" s="137" t="s">
        <v>347</v>
      </c>
      <c r="N5112" s="137" t="s">
        <v>329</v>
      </c>
      <c r="O5112" s="137" t="s">
        <v>35</v>
      </c>
      <c r="P5112" s="137">
        <v>0</v>
      </c>
      <c r="Q5112" s="137" t="s">
        <v>191</v>
      </c>
      <c r="R5112" s="137" t="s">
        <v>342</v>
      </c>
      <c r="S5112" s="137" t="s">
        <v>254</v>
      </c>
    </row>
    <row r="5113" spans="1:19" s="137" customFormat="1">
      <c r="A5113" s="137" t="s">
        <v>186</v>
      </c>
      <c r="B5113" s="137" t="s">
        <v>120</v>
      </c>
      <c r="C5113" s="137" t="s">
        <v>186</v>
      </c>
      <c r="D5113" s="137" t="s">
        <v>384</v>
      </c>
      <c r="E5113" s="137">
        <v>32962</v>
      </c>
      <c r="F5113" s="137" t="s">
        <v>5</v>
      </c>
      <c r="G5113" s="137" t="s">
        <v>28</v>
      </c>
      <c r="H5113" s="137" t="s">
        <v>368</v>
      </c>
      <c r="I5113" s="137">
        <v>513922853</v>
      </c>
      <c r="J5113" s="137" t="s">
        <v>180</v>
      </c>
      <c r="K5113" s="21">
        <v>46173.698368055557</v>
      </c>
      <c r="L5113" s="21">
        <v>46174.813321759262</v>
      </c>
      <c r="M5113" s="137" t="s">
        <v>347</v>
      </c>
      <c r="N5113" s="137" t="s">
        <v>194</v>
      </c>
      <c r="O5113" s="137" t="s">
        <v>41</v>
      </c>
      <c r="P5113" s="137">
        <v>0</v>
      </c>
      <c r="Q5113" s="137" t="s">
        <v>191</v>
      </c>
      <c r="R5113" s="137" t="s">
        <v>342</v>
      </c>
      <c r="S5113" s="137" t="s">
        <v>254</v>
      </c>
    </row>
    <row r="5114" spans="1:19" s="137" customFormat="1">
      <c r="A5114" s="137" t="s">
        <v>186</v>
      </c>
      <c r="B5114" s="137" t="s">
        <v>120</v>
      </c>
      <c r="C5114" s="137" t="s">
        <v>186</v>
      </c>
      <c r="D5114" s="137" t="s">
        <v>384</v>
      </c>
      <c r="E5114" s="137">
        <v>32962</v>
      </c>
      <c r="F5114" s="137" t="s">
        <v>5</v>
      </c>
      <c r="G5114" s="137" t="s">
        <v>28</v>
      </c>
      <c r="H5114" s="137" t="s">
        <v>368</v>
      </c>
      <c r="I5114" s="137">
        <v>513922853</v>
      </c>
      <c r="J5114" s="137" t="s">
        <v>180</v>
      </c>
      <c r="K5114" s="21">
        <v>46173.698368055557</v>
      </c>
      <c r="L5114" s="21">
        <v>46174.813321759262</v>
      </c>
      <c r="M5114" s="137" t="s">
        <v>347</v>
      </c>
      <c r="N5114" s="137" t="s">
        <v>350</v>
      </c>
      <c r="O5114" s="137" t="s">
        <v>39</v>
      </c>
      <c r="P5114" s="137">
        <v>0</v>
      </c>
      <c r="Q5114" s="137" t="s">
        <v>191</v>
      </c>
      <c r="R5114" s="137" t="s">
        <v>342</v>
      </c>
      <c r="S5114" s="137" t="s">
        <v>254</v>
      </c>
    </row>
    <row r="5115" spans="1:19" s="137" customFormat="1">
      <c r="A5115" s="137" t="s">
        <v>186</v>
      </c>
      <c r="B5115" s="137" t="s">
        <v>120</v>
      </c>
      <c r="C5115" s="137" t="s">
        <v>186</v>
      </c>
      <c r="D5115" s="137" t="s">
        <v>384</v>
      </c>
      <c r="E5115" s="137">
        <v>32962</v>
      </c>
      <c r="F5115" s="137" t="s">
        <v>5</v>
      </c>
      <c r="G5115" s="137" t="s">
        <v>28</v>
      </c>
      <c r="H5115" s="137" t="s">
        <v>368</v>
      </c>
      <c r="I5115" s="137">
        <v>513922853</v>
      </c>
      <c r="J5115" s="137" t="s">
        <v>180</v>
      </c>
      <c r="K5115" s="21">
        <v>46173.698368055557</v>
      </c>
      <c r="L5115" s="21">
        <v>46174.813321759262</v>
      </c>
      <c r="M5115" s="137" t="s">
        <v>347</v>
      </c>
      <c r="N5115" s="137" t="s">
        <v>195</v>
      </c>
      <c r="O5115" s="137" t="s">
        <v>41</v>
      </c>
      <c r="P5115" s="137">
        <v>0</v>
      </c>
      <c r="Q5115" s="137" t="s">
        <v>191</v>
      </c>
      <c r="R5115" s="137" t="s">
        <v>342</v>
      </c>
      <c r="S5115" s="137" t="s">
        <v>254</v>
      </c>
    </row>
    <row r="5116" spans="1:19" s="137" customFormat="1">
      <c r="A5116" s="137" t="s">
        <v>186</v>
      </c>
      <c r="B5116" s="137" t="s">
        <v>120</v>
      </c>
      <c r="C5116" s="137" t="s">
        <v>186</v>
      </c>
      <c r="D5116" s="137" t="s">
        <v>384</v>
      </c>
      <c r="E5116" s="137">
        <v>32962</v>
      </c>
      <c r="F5116" s="137" t="s">
        <v>5</v>
      </c>
      <c r="G5116" s="137" t="s">
        <v>28</v>
      </c>
      <c r="H5116" s="137" t="s">
        <v>368</v>
      </c>
      <c r="I5116" s="137">
        <v>513922853</v>
      </c>
      <c r="J5116" s="137" t="s">
        <v>180</v>
      </c>
      <c r="K5116" s="21">
        <v>46173.698368055557</v>
      </c>
      <c r="L5116" s="21">
        <v>46174.813321759262</v>
      </c>
      <c r="M5116" s="137" t="s">
        <v>347</v>
      </c>
      <c r="N5116" s="137" t="s">
        <v>351</v>
      </c>
      <c r="O5116" s="137" t="s">
        <v>35</v>
      </c>
      <c r="P5116" s="137">
        <v>0</v>
      </c>
      <c r="Q5116" s="137" t="s">
        <v>191</v>
      </c>
      <c r="R5116" s="137" t="s">
        <v>342</v>
      </c>
      <c r="S5116" s="137" t="s">
        <v>254</v>
      </c>
    </row>
    <row r="5117" spans="1:19" s="137" customFormat="1">
      <c r="A5117" s="137" t="s">
        <v>186</v>
      </c>
      <c r="B5117" s="137" t="s">
        <v>120</v>
      </c>
      <c r="C5117" s="137" t="s">
        <v>186</v>
      </c>
      <c r="D5117" s="137" t="s">
        <v>384</v>
      </c>
      <c r="E5117" s="137">
        <v>32962</v>
      </c>
      <c r="F5117" s="137" t="s">
        <v>5</v>
      </c>
      <c r="G5117" s="137" t="s">
        <v>28</v>
      </c>
      <c r="H5117" s="137" t="s">
        <v>368</v>
      </c>
      <c r="I5117" s="137">
        <v>513922853</v>
      </c>
      <c r="J5117" s="137" t="s">
        <v>180</v>
      </c>
      <c r="K5117" s="21">
        <v>46173.698368055557</v>
      </c>
      <c r="L5117" s="21">
        <v>46174.813321759262</v>
      </c>
      <c r="M5117" s="137" t="s">
        <v>347</v>
      </c>
      <c r="N5117" s="137" t="s">
        <v>196</v>
      </c>
      <c r="O5117" s="137" t="s">
        <v>41</v>
      </c>
      <c r="P5117" s="137">
        <v>0</v>
      </c>
      <c r="Q5117" s="137" t="s">
        <v>191</v>
      </c>
      <c r="R5117" s="137" t="s">
        <v>342</v>
      </c>
      <c r="S5117" s="137" t="s">
        <v>254</v>
      </c>
    </row>
    <row r="5118" spans="1:19" s="137" customFormat="1">
      <c r="A5118" s="137" t="s">
        <v>186</v>
      </c>
      <c r="B5118" s="137" t="s">
        <v>120</v>
      </c>
      <c r="C5118" s="137" t="s">
        <v>186</v>
      </c>
      <c r="D5118" s="137" t="s">
        <v>384</v>
      </c>
      <c r="E5118" s="137">
        <v>32962</v>
      </c>
      <c r="F5118" s="137" t="s">
        <v>5</v>
      </c>
      <c r="G5118" s="137" t="s">
        <v>28</v>
      </c>
      <c r="H5118" s="137" t="s">
        <v>368</v>
      </c>
      <c r="I5118" s="137">
        <v>513922853</v>
      </c>
      <c r="J5118" s="137" t="s">
        <v>180</v>
      </c>
      <c r="K5118" s="21">
        <v>46173.698368055557</v>
      </c>
      <c r="L5118" s="21">
        <v>46174.813321759262</v>
      </c>
      <c r="M5118" s="137" t="s">
        <v>352</v>
      </c>
      <c r="N5118" s="137" t="s">
        <v>352</v>
      </c>
      <c r="O5118" s="137" t="s">
        <v>35</v>
      </c>
      <c r="P5118" s="137">
        <v>0</v>
      </c>
      <c r="Q5118" s="137" t="s">
        <v>191</v>
      </c>
      <c r="R5118" s="137" t="s">
        <v>342</v>
      </c>
      <c r="S5118" s="137" t="s">
        <v>254</v>
      </c>
    </row>
    <row r="5119" spans="1:19" s="137" customFormat="1">
      <c r="A5119" s="137" t="s">
        <v>186</v>
      </c>
      <c r="B5119" s="137" t="s">
        <v>120</v>
      </c>
      <c r="C5119" s="137" t="s">
        <v>186</v>
      </c>
      <c r="D5119" s="137" t="s">
        <v>384</v>
      </c>
      <c r="E5119" s="137">
        <v>32962</v>
      </c>
      <c r="F5119" s="137" t="s">
        <v>5</v>
      </c>
      <c r="G5119" s="137" t="s">
        <v>28</v>
      </c>
      <c r="H5119" s="137" t="s">
        <v>368</v>
      </c>
      <c r="I5119" s="137">
        <v>513922853</v>
      </c>
      <c r="J5119" s="137" t="s">
        <v>180</v>
      </c>
      <c r="K5119" s="21">
        <v>46173.698368055557</v>
      </c>
      <c r="L5119" s="21">
        <v>46174.813321759262</v>
      </c>
      <c r="M5119" s="137" t="s">
        <v>353</v>
      </c>
      <c r="N5119" s="137" t="s">
        <v>197</v>
      </c>
      <c r="O5119" s="137" t="s">
        <v>41</v>
      </c>
      <c r="P5119" s="137">
        <v>0</v>
      </c>
      <c r="Q5119" s="137" t="s">
        <v>191</v>
      </c>
      <c r="R5119" s="137" t="s">
        <v>342</v>
      </c>
      <c r="S5119" s="137" t="s">
        <v>254</v>
      </c>
    </row>
    <row r="5120" spans="1:19" s="137" customFormat="1">
      <c r="A5120" s="137" t="s">
        <v>186</v>
      </c>
      <c r="B5120" s="137" t="s">
        <v>120</v>
      </c>
      <c r="C5120" s="137" t="s">
        <v>186</v>
      </c>
      <c r="D5120" s="137" t="s">
        <v>384</v>
      </c>
      <c r="E5120" s="137">
        <v>32962</v>
      </c>
      <c r="F5120" s="137" t="s">
        <v>5</v>
      </c>
      <c r="G5120" s="137" t="s">
        <v>28</v>
      </c>
      <c r="H5120" s="137" t="s">
        <v>368</v>
      </c>
      <c r="I5120" s="137">
        <v>513922853</v>
      </c>
      <c r="J5120" s="137" t="s">
        <v>180</v>
      </c>
      <c r="K5120" s="21">
        <v>46173.698368055557</v>
      </c>
      <c r="L5120" s="21">
        <v>46174.813321759262</v>
      </c>
      <c r="M5120" s="137" t="s">
        <v>353</v>
      </c>
      <c r="N5120" s="137" t="s">
        <v>330</v>
      </c>
      <c r="O5120" s="137" t="s">
        <v>41</v>
      </c>
      <c r="P5120" s="137">
        <v>0</v>
      </c>
      <c r="Q5120" s="137" t="s">
        <v>191</v>
      </c>
      <c r="R5120" s="137" t="s">
        <v>342</v>
      </c>
      <c r="S5120" s="137" t="s">
        <v>254</v>
      </c>
    </row>
    <row r="5121" spans="1:19" s="137" customFormat="1">
      <c r="A5121" s="137" t="s">
        <v>186</v>
      </c>
      <c r="B5121" s="137" t="s">
        <v>120</v>
      </c>
      <c r="C5121" s="137" t="s">
        <v>186</v>
      </c>
      <c r="D5121" s="137" t="s">
        <v>384</v>
      </c>
      <c r="E5121" s="137">
        <v>32962</v>
      </c>
      <c r="F5121" s="137" t="s">
        <v>5</v>
      </c>
      <c r="G5121" s="137" t="s">
        <v>28</v>
      </c>
      <c r="H5121" s="137" t="s">
        <v>368</v>
      </c>
      <c r="I5121" s="137">
        <v>513922853</v>
      </c>
      <c r="J5121" s="137" t="s">
        <v>180</v>
      </c>
      <c r="K5121" s="21">
        <v>46173.698368055557</v>
      </c>
      <c r="L5121" s="21">
        <v>46174.813321759262</v>
      </c>
      <c r="M5121" s="137" t="s">
        <v>353</v>
      </c>
      <c r="N5121" s="137" t="s">
        <v>354</v>
      </c>
      <c r="O5121" s="137" t="s">
        <v>39</v>
      </c>
      <c r="P5121" s="137">
        <v>0</v>
      </c>
      <c r="Q5121" s="137" t="s">
        <v>191</v>
      </c>
      <c r="R5121" s="137" t="s">
        <v>342</v>
      </c>
      <c r="S5121" s="137" t="s">
        <v>254</v>
      </c>
    </row>
    <row r="5122" spans="1:19" s="137" customFormat="1">
      <c r="A5122" s="137" t="s">
        <v>186</v>
      </c>
      <c r="B5122" s="137" t="s">
        <v>120</v>
      </c>
      <c r="C5122" s="137" t="s">
        <v>186</v>
      </c>
      <c r="D5122" s="137" t="s">
        <v>384</v>
      </c>
      <c r="E5122" s="137">
        <v>32962</v>
      </c>
      <c r="F5122" s="137" t="s">
        <v>5</v>
      </c>
      <c r="G5122" s="137" t="s">
        <v>28</v>
      </c>
      <c r="H5122" s="137" t="s">
        <v>368</v>
      </c>
      <c r="I5122" s="137">
        <v>513922853</v>
      </c>
      <c r="J5122" s="137" t="s">
        <v>180</v>
      </c>
      <c r="K5122" s="21">
        <v>46173.698368055557</v>
      </c>
      <c r="L5122" s="21">
        <v>46174.813321759262</v>
      </c>
      <c r="M5122" s="137" t="s">
        <v>353</v>
      </c>
      <c r="N5122" s="137" t="s">
        <v>355</v>
      </c>
      <c r="O5122" s="137" t="s">
        <v>35</v>
      </c>
      <c r="P5122" s="137">
        <v>0</v>
      </c>
      <c r="Q5122" s="137" t="s">
        <v>191</v>
      </c>
      <c r="R5122" s="137" t="s">
        <v>342</v>
      </c>
      <c r="S5122" s="137" t="s">
        <v>254</v>
      </c>
    </row>
    <row r="5123" spans="1:19" s="137" customFormat="1">
      <c r="A5123" s="137" t="s">
        <v>186</v>
      </c>
      <c r="B5123" s="137" t="s">
        <v>120</v>
      </c>
      <c r="C5123" s="137" t="s">
        <v>186</v>
      </c>
      <c r="D5123" s="137" t="s">
        <v>384</v>
      </c>
      <c r="E5123" s="137">
        <v>32962</v>
      </c>
      <c r="F5123" s="137" t="s">
        <v>5</v>
      </c>
      <c r="G5123" s="137" t="s">
        <v>28</v>
      </c>
      <c r="H5123" s="137" t="s">
        <v>368</v>
      </c>
      <c r="I5123" s="137">
        <v>513922853</v>
      </c>
      <c r="J5123" s="137" t="s">
        <v>180</v>
      </c>
      <c r="K5123" s="21">
        <v>46173.698368055557</v>
      </c>
      <c r="L5123" s="21">
        <v>46174.813321759262</v>
      </c>
      <c r="M5123" s="137" t="s">
        <v>353</v>
      </c>
      <c r="N5123" s="137" t="s">
        <v>356</v>
      </c>
      <c r="O5123" s="137" t="s">
        <v>39</v>
      </c>
      <c r="P5123" s="137">
        <v>0</v>
      </c>
      <c r="Q5123" s="137" t="s">
        <v>191</v>
      </c>
      <c r="R5123" s="137" t="s">
        <v>342</v>
      </c>
      <c r="S5123" s="137" t="s">
        <v>254</v>
      </c>
    </row>
    <row r="5124" spans="1:19" s="137" customFormat="1">
      <c r="A5124" s="137" t="s">
        <v>186</v>
      </c>
      <c r="B5124" s="137" t="s">
        <v>120</v>
      </c>
      <c r="C5124" s="137" t="s">
        <v>186</v>
      </c>
      <c r="D5124" s="137" t="s">
        <v>384</v>
      </c>
      <c r="E5124" s="137">
        <v>32962</v>
      </c>
      <c r="F5124" s="137" t="s">
        <v>5</v>
      </c>
      <c r="G5124" s="137" t="s">
        <v>28</v>
      </c>
      <c r="H5124" s="137" t="s">
        <v>368</v>
      </c>
      <c r="I5124" s="137">
        <v>513922853</v>
      </c>
      <c r="J5124" s="137" t="s">
        <v>180</v>
      </c>
      <c r="K5124" s="21">
        <v>46173.698368055557</v>
      </c>
      <c r="L5124" s="21">
        <v>46174.813321759262</v>
      </c>
      <c r="M5124" s="137" t="s">
        <v>353</v>
      </c>
      <c r="N5124" s="137" t="s">
        <v>357</v>
      </c>
      <c r="O5124" s="137" t="s">
        <v>39</v>
      </c>
      <c r="P5124" s="137">
        <v>0</v>
      </c>
      <c r="Q5124" s="137" t="s">
        <v>191</v>
      </c>
      <c r="R5124" s="137" t="s">
        <v>342</v>
      </c>
      <c r="S5124" s="137" t="s">
        <v>254</v>
      </c>
    </row>
    <row r="5125" spans="1:19" s="137" customFormat="1">
      <c r="A5125" s="137" t="s">
        <v>186</v>
      </c>
      <c r="B5125" s="137" t="s">
        <v>120</v>
      </c>
      <c r="C5125" s="137" t="s">
        <v>186</v>
      </c>
      <c r="D5125" s="137" t="s">
        <v>384</v>
      </c>
      <c r="E5125" s="137">
        <v>32962</v>
      </c>
      <c r="F5125" s="137" t="s">
        <v>5</v>
      </c>
      <c r="G5125" s="137" t="s">
        <v>28</v>
      </c>
      <c r="H5125" s="137" t="s">
        <v>368</v>
      </c>
      <c r="I5125" s="137">
        <v>513922853</v>
      </c>
      <c r="J5125" s="137" t="s">
        <v>180</v>
      </c>
      <c r="K5125" s="21">
        <v>46173.698368055557</v>
      </c>
      <c r="L5125" s="21">
        <v>46174.813321759262</v>
      </c>
      <c r="M5125" s="137" t="s">
        <v>358</v>
      </c>
      <c r="N5125" s="137" t="s">
        <v>359</v>
      </c>
      <c r="O5125" s="137" t="s">
        <v>39</v>
      </c>
      <c r="P5125" s="137">
        <v>0</v>
      </c>
      <c r="Q5125" s="137" t="s">
        <v>191</v>
      </c>
      <c r="R5125" s="137" t="s">
        <v>342</v>
      </c>
      <c r="S5125" s="137" t="s">
        <v>254</v>
      </c>
    </row>
    <row r="5126" spans="1:19" s="137" customFormat="1">
      <c r="A5126" s="137" t="s">
        <v>186</v>
      </c>
      <c r="B5126" s="137" t="s">
        <v>120</v>
      </c>
      <c r="C5126" s="137" t="s">
        <v>186</v>
      </c>
      <c r="D5126" s="137" t="s">
        <v>384</v>
      </c>
      <c r="E5126" s="137">
        <v>32962</v>
      </c>
      <c r="F5126" s="137" t="s">
        <v>5</v>
      </c>
      <c r="G5126" s="137" t="s">
        <v>28</v>
      </c>
      <c r="H5126" s="137" t="s">
        <v>368</v>
      </c>
      <c r="I5126" s="137">
        <v>513922853</v>
      </c>
      <c r="J5126" s="137" t="s">
        <v>180</v>
      </c>
      <c r="K5126" s="21">
        <v>46173.698368055557</v>
      </c>
      <c r="L5126" s="21">
        <v>46174.813321759262</v>
      </c>
      <c r="M5126" s="137" t="s">
        <v>358</v>
      </c>
      <c r="N5126" s="137" t="s">
        <v>360</v>
      </c>
      <c r="O5126" s="137" t="s">
        <v>35</v>
      </c>
      <c r="P5126" s="137">
        <v>0</v>
      </c>
      <c r="Q5126" s="137" t="s">
        <v>191</v>
      </c>
      <c r="R5126" s="137" t="s">
        <v>342</v>
      </c>
      <c r="S5126" s="137" t="s">
        <v>254</v>
      </c>
    </row>
    <row r="5127" spans="1:19" s="137" customFormat="1">
      <c r="A5127" s="137" t="s">
        <v>186</v>
      </c>
      <c r="B5127" s="137" t="s">
        <v>120</v>
      </c>
      <c r="C5127" s="137" t="s">
        <v>186</v>
      </c>
      <c r="D5127" s="137" t="s">
        <v>384</v>
      </c>
      <c r="E5127" s="137">
        <v>32962</v>
      </c>
      <c r="F5127" s="137" t="s">
        <v>5</v>
      </c>
      <c r="G5127" s="137" t="s">
        <v>28</v>
      </c>
      <c r="H5127" s="137" t="s">
        <v>368</v>
      </c>
      <c r="I5127" s="137">
        <v>513922853</v>
      </c>
      <c r="J5127" s="137" t="s">
        <v>180</v>
      </c>
      <c r="K5127" s="21">
        <v>46173.698368055557</v>
      </c>
      <c r="L5127" s="21">
        <v>46174.813321759262</v>
      </c>
      <c r="M5127" s="137" t="s">
        <v>358</v>
      </c>
      <c r="N5127" s="137" t="s">
        <v>361</v>
      </c>
      <c r="O5127" s="137" t="s">
        <v>41</v>
      </c>
      <c r="P5127" s="137">
        <v>0</v>
      </c>
      <c r="Q5127" s="137" t="s">
        <v>191</v>
      </c>
      <c r="R5127" s="137" t="s">
        <v>342</v>
      </c>
      <c r="S5127" s="137" t="s">
        <v>254</v>
      </c>
    </row>
    <row r="5128" spans="1:19" s="137" customFormat="1">
      <c r="A5128" s="137" t="s">
        <v>186</v>
      </c>
      <c r="B5128" s="137" t="s">
        <v>120</v>
      </c>
      <c r="C5128" s="137" t="s">
        <v>186</v>
      </c>
      <c r="D5128" s="137" t="s">
        <v>384</v>
      </c>
      <c r="E5128" s="137">
        <v>32962</v>
      </c>
      <c r="F5128" s="137" t="s">
        <v>5</v>
      </c>
      <c r="G5128" s="137" t="s">
        <v>28</v>
      </c>
      <c r="H5128" s="137" t="s">
        <v>368</v>
      </c>
      <c r="I5128" s="137">
        <v>513922853</v>
      </c>
      <c r="J5128" s="137" t="s">
        <v>180</v>
      </c>
      <c r="K5128" s="21">
        <v>46173.698368055557</v>
      </c>
      <c r="L5128" s="21">
        <v>46174.813321759262</v>
      </c>
      <c r="M5128" s="137" t="s">
        <v>362</v>
      </c>
      <c r="N5128" s="137" t="s">
        <v>363</v>
      </c>
      <c r="O5128" s="137" t="s">
        <v>37</v>
      </c>
      <c r="P5128" s="137">
        <v>0</v>
      </c>
      <c r="Q5128" s="137" t="s">
        <v>191</v>
      </c>
      <c r="R5128" s="137" t="s">
        <v>342</v>
      </c>
      <c r="S5128" s="137" t="s">
        <v>254</v>
      </c>
    </row>
    <row r="5129" spans="1:19" s="137" customFormat="1">
      <c r="A5129" s="137" t="s">
        <v>186</v>
      </c>
      <c r="B5129" s="137" t="s">
        <v>120</v>
      </c>
      <c r="C5129" s="137" t="s">
        <v>186</v>
      </c>
      <c r="D5129" s="137" t="s">
        <v>384</v>
      </c>
      <c r="E5129" s="137">
        <v>32962</v>
      </c>
      <c r="F5129" s="137" t="s">
        <v>5</v>
      </c>
      <c r="G5129" s="137" t="s">
        <v>28</v>
      </c>
      <c r="H5129" s="137" t="s">
        <v>368</v>
      </c>
      <c r="I5129" s="137">
        <v>513922853</v>
      </c>
      <c r="J5129" s="137" t="s">
        <v>180</v>
      </c>
      <c r="K5129" s="21">
        <v>46173.698368055557</v>
      </c>
      <c r="L5129" s="21">
        <v>46174.813321759262</v>
      </c>
      <c r="M5129" s="137" t="s">
        <v>364</v>
      </c>
      <c r="N5129" s="137" t="s">
        <v>365</v>
      </c>
      <c r="O5129" s="137" t="s">
        <v>35</v>
      </c>
      <c r="P5129" s="137">
        <v>0</v>
      </c>
      <c r="Q5129" s="137" t="s">
        <v>191</v>
      </c>
      <c r="R5129" s="137" t="s">
        <v>342</v>
      </c>
      <c r="S5129" s="137" t="s">
        <v>254</v>
      </c>
    </row>
    <row r="5130" spans="1:19" s="137" customFormat="1">
      <c r="A5130" s="137" t="s">
        <v>186</v>
      </c>
      <c r="B5130" s="137" t="s">
        <v>120</v>
      </c>
      <c r="C5130" s="137" t="s">
        <v>186</v>
      </c>
      <c r="D5130" s="137" t="s">
        <v>384</v>
      </c>
      <c r="E5130" s="137">
        <v>32962</v>
      </c>
      <c r="F5130" s="137" t="s">
        <v>5</v>
      </c>
      <c r="G5130" s="137" t="s">
        <v>28</v>
      </c>
      <c r="H5130" s="137" t="s">
        <v>368</v>
      </c>
      <c r="I5130" s="137">
        <v>513922853</v>
      </c>
      <c r="J5130" s="137" t="s">
        <v>180</v>
      </c>
      <c r="K5130" s="21">
        <v>46173.698368055557</v>
      </c>
      <c r="L5130" s="21">
        <v>46174.813321759262</v>
      </c>
      <c r="M5130" s="137" t="s">
        <v>364</v>
      </c>
      <c r="N5130" s="137" t="s">
        <v>366</v>
      </c>
      <c r="O5130" s="137" t="s">
        <v>35</v>
      </c>
      <c r="P5130" s="137">
        <v>0</v>
      </c>
      <c r="Q5130" s="137" t="s">
        <v>191</v>
      </c>
      <c r="R5130" s="137" t="s">
        <v>342</v>
      </c>
      <c r="S5130" s="137" t="s">
        <v>254</v>
      </c>
    </row>
    <row r="5131" spans="1:19" s="137" customFormat="1">
      <c r="A5131" s="137" t="s">
        <v>186</v>
      </c>
      <c r="B5131" s="137" t="s">
        <v>120</v>
      </c>
      <c r="C5131" s="137" t="s">
        <v>186</v>
      </c>
      <c r="D5131" s="137" t="s">
        <v>384</v>
      </c>
      <c r="E5131" s="137">
        <v>32962</v>
      </c>
      <c r="F5131" s="137" t="s">
        <v>5</v>
      </c>
      <c r="G5131" s="137" t="s">
        <v>28</v>
      </c>
      <c r="H5131" s="137" t="s">
        <v>368</v>
      </c>
      <c r="I5131" s="137">
        <v>513922853</v>
      </c>
      <c r="J5131" s="137" t="s">
        <v>180</v>
      </c>
      <c r="K5131" s="21">
        <v>46173.698368055557</v>
      </c>
      <c r="L5131" s="21">
        <v>46174.813321759262</v>
      </c>
      <c r="M5131" s="137" t="s">
        <v>364</v>
      </c>
      <c r="N5131" s="137" t="s">
        <v>367</v>
      </c>
      <c r="O5131" s="137" t="s">
        <v>41</v>
      </c>
      <c r="P5131" s="137">
        <v>0</v>
      </c>
      <c r="Q5131" s="137" t="s">
        <v>191</v>
      </c>
      <c r="R5131" s="137" t="s">
        <v>342</v>
      </c>
      <c r="S5131" s="137" t="s">
        <v>254</v>
      </c>
    </row>
    <row r="5132" spans="1:19" s="137" customFormat="1">
      <c r="A5132" s="137" t="s">
        <v>186</v>
      </c>
      <c r="B5132" s="137" t="s">
        <v>10</v>
      </c>
      <c r="C5132" s="137" t="s">
        <v>186</v>
      </c>
      <c r="D5132" s="137" t="s">
        <v>310</v>
      </c>
      <c r="E5132" s="137">
        <v>31924</v>
      </c>
      <c r="F5132" s="137" t="s">
        <v>5</v>
      </c>
      <c r="G5132" s="137" t="s">
        <v>28</v>
      </c>
      <c r="H5132" s="137" t="s">
        <v>368</v>
      </c>
      <c r="I5132" s="137">
        <v>514014794</v>
      </c>
      <c r="J5132" s="137" t="s">
        <v>224</v>
      </c>
      <c r="K5132" s="21">
        <v>46172.608923611115</v>
      </c>
      <c r="L5132" s="21">
        <v>46174.819780092592</v>
      </c>
      <c r="M5132" s="137" t="s">
        <v>287</v>
      </c>
      <c r="N5132" s="137" t="s">
        <v>287</v>
      </c>
      <c r="O5132" s="137" t="s">
        <v>35</v>
      </c>
      <c r="P5132" s="137">
        <v>0</v>
      </c>
      <c r="Q5132" s="137" t="s">
        <v>191</v>
      </c>
      <c r="R5132" s="137" t="s">
        <v>342</v>
      </c>
      <c r="S5132" s="137" t="s">
        <v>181</v>
      </c>
    </row>
    <row r="5133" spans="1:19" s="137" customFormat="1">
      <c r="A5133" s="137" t="s">
        <v>186</v>
      </c>
      <c r="B5133" s="137" t="s">
        <v>10</v>
      </c>
      <c r="C5133" s="137" t="s">
        <v>186</v>
      </c>
      <c r="D5133" s="137" t="s">
        <v>310</v>
      </c>
      <c r="E5133" s="137">
        <v>31924</v>
      </c>
      <c r="F5133" s="137" t="s">
        <v>5</v>
      </c>
      <c r="G5133" s="137" t="s">
        <v>28</v>
      </c>
      <c r="H5133" s="137" t="s">
        <v>368</v>
      </c>
      <c r="I5133" s="137">
        <v>514014794</v>
      </c>
      <c r="J5133" s="137" t="s">
        <v>224</v>
      </c>
      <c r="K5133" s="21">
        <v>46172.608923611115</v>
      </c>
      <c r="L5133" s="21">
        <v>46174.819780092592</v>
      </c>
      <c r="M5133" s="137" t="s">
        <v>343</v>
      </c>
      <c r="N5133" s="137" t="s">
        <v>288</v>
      </c>
      <c r="O5133" s="137" t="s">
        <v>39</v>
      </c>
      <c r="P5133" s="137">
        <v>0</v>
      </c>
      <c r="Q5133" s="137" t="s">
        <v>191</v>
      </c>
      <c r="R5133" s="137" t="s">
        <v>342</v>
      </c>
      <c r="S5133" s="137" t="s">
        <v>181</v>
      </c>
    </row>
    <row r="5134" spans="1:19" s="137" customFormat="1">
      <c r="A5134" s="137" t="s">
        <v>186</v>
      </c>
      <c r="B5134" s="137" t="s">
        <v>10</v>
      </c>
      <c r="C5134" s="137" t="s">
        <v>186</v>
      </c>
      <c r="D5134" s="137" t="s">
        <v>310</v>
      </c>
      <c r="E5134" s="137">
        <v>31924</v>
      </c>
      <c r="F5134" s="137" t="s">
        <v>5</v>
      </c>
      <c r="G5134" s="137" t="s">
        <v>28</v>
      </c>
      <c r="H5134" s="137" t="s">
        <v>368</v>
      </c>
      <c r="I5134" s="137">
        <v>514014794</v>
      </c>
      <c r="J5134" s="137" t="s">
        <v>224</v>
      </c>
      <c r="K5134" s="21">
        <v>46172.608923611115</v>
      </c>
      <c r="L5134" s="21">
        <v>46174.819780092592</v>
      </c>
      <c r="M5134" s="137" t="s">
        <v>343</v>
      </c>
      <c r="N5134" s="137" t="s">
        <v>193</v>
      </c>
      <c r="O5134" s="137" t="s">
        <v>35</v>
      </c>
      <c r="P5134" s="137">
        <v>0</v>
      </c>
      <c r="Q5134" s="137" t="s">
        <v>191</v>
      </c>
      <c r="R5134" s="137" t="s">
        <v>342</v>
      </c>
      <c r="S5134" s="137" t="s">
        <v>181</v>
      </c>
    </row>
    <row r="5135" spans="1:19" s="137" customFormat="1">
      <c r="A5135" s="137" t="s">
        <v>186</v>
      </c>
      <c r="B5135" s="137" t="s">
        <v>10</v>
      </c>
      <c r="C5135" s="137" t="s">
        <v>186</v>
      </c>
      <c r="D5135" s="137" t="s">
        <v>310</v>
      </c>
      <c r="E5135" s="137">
        <v>31924</v>
      </c>
      <c r="F5135" s="137" t="s">
        <v>5</v>
      </c>
      <c r="G5135" s="137" t="s">
        <v>28</v>
      </c>
      <c r="H5135" s="137" t="s">
        <v>368</v>
      </c>
      <c r="I5135" s="137">
        <v>514014794</v>
      </c>
      <c r="J5135" s="137" t="s">
        <v>224</v>
      </c>
      <c r="K5135" s="21">
        <v>46172.608923611115</v>
      </c>
      <c r="L5135" s="21">
        <v>46174.819780092592</v>
      </c>
      <c r="M5135" s="137" t="s">
        <v>344</v>
      </c>
      <c r="N5135" s="137" t="s">
        <v>345</v>
      </c>
      <c r="O5135" s="137" t="s">
        <v>39</v>
      </c>
      <c r="P5135" s="137">
        <v>0</v>
      </c>
      <c r="Q5135" s="137" t="s">
        <v>191</v>
      </c>
      <c r="R5135" s="137" t="s">
        <v>342</v>
      </c>
      <c r="S5135" s="137" t="s">
        <v>181</v>
      </c>
    </row>
    <row r="5136" spans="1:19" s="137" customFormat="1">
      <c r="A5136" s="137" t="s">
        <v>186</v>
      </c>
      <c r="B5136" s="137" t="s">
        <v>10</v>
      </c>
      <c r="C5136" s="137" t="s">
        <v>186</v>
      </c>
      <c r="D5136" s="137" t="s">
        <v>310</v>
      </c>
      <c r="E5136" s="137">
        <v>31924</v>
      </c>
      <c r="F5136" s="137" t="s">
        <v>5</v>
      </c>
      <c r="G5136" s="137" t="s">
        <v>28</v>
      </c>
      <c r="H5136" s="137" t="s">
        <v>368</v>
      </c>
      <c r="I5136" s="137">
        <v>514014794</v>
      </c>
      <c r="J5136" s="137" t="s">
        <v>224</v>
      </c>
      <c r="K5136" s="21">
        <v>46172.608923611115</v>
      </c>
      <c r="L5136" s="21">
        <v>46174.819780092592</v>
      </c>
      <c r="M5136" s="137" t="s">
        <v>344</v>
      </c>
      <c r="N5136" s="137" t="s">
        <v>346</v>
      </c>
      <c r="O5136" s="137" t="s">
        <v>39</v>
      </c>
      <c r="P5136" s="137">
        <v>0</v>
      </c>
      <c r="Q5136" s="137" t="s">
        <v>191</v>
      </c>
      <c r="R5136" s="137" t="s">
        <v>342</v>
      </c>
      <c r="S5136" s="137" t="s">
        <v>181</v>
      </c>
    </row>
    <row r="5137" spans="1:19" s="137" customFormat="1">
      <c r="A5137" s="137" t="s">
        <v>186</v>
      </c>
      <c r="B5137" s="137" t="s">
        <v>10</v>
      </c>
      <c r="C5137" s="137" t="s">
        <v>186</v>
      </c>
      <c r="D5137" s="137" t="s">
        <v>310</v>
      </c>
      <c r="E5137" s="137">
        <v>31924</v>
      </c>
      <c r="F5137" s="137" t="s">
        <v>5</v>
      </c>
      <c r="G5137" s="137" t="s">
        <v>28</v>
      </c>
      <c r="H5137" s="137" t="s">
        <v>368</v>
      </c>
      <c r="I5137" s="137">
        <v>514014794</v>
      </c>
      <c r="J5137" s="137" t="s">
        <v>224</v>
      </c>
      <c r="K5137" s="21">
        <v>46172.608923611115</v>
      </c>
      <c r="L5137" s="21">
        <v>46174.819780092592</v>
      </c>
      <c r="M5137" s="137" t="s">
        <v>347</v>
      </c>
      <c r="N5137" s="137" t="s">
        <v>348</v>
      </c>
      <c r="O5137" s="137" t="s">
        <v>41</v>
      </c>
      <c r="P5137" s="137">
        <v>0</v>
      </c>
      <c r="Q5137" s="137" t="s">
        <v>191</v>
      </c>
      <c r="R5137" s="137" t="s">
        <v>342</v>
      </c>
      <c r="S5137" s="137" t="s">
        <v>181</v>
      </c>
    </row>
    <row r="5138" spans="1:19" s="137" customFormat="1">
      <c r="A5138" s="137" t="s">
        <v>186</v>
      </c>
      <c r="B5138" s="137" t="s">
        <v>10</v>
      </c>
      <c r="C5138" s="137" t="s">
        <v>186</v>
      </c>
      <c r="D5138" s="137" t="s">
        <v>310</v>
      </c>
      <c r="E5138" s="137">
        <v>31924</v>
      </c>
      <c r="F5138" s="137" t="s">
        <v>5</v>
      </c>
      <c r="G5138" s="137" t="s">
        <v>28</v>
      </c>
      <c r="H5138" s="137" t="s">
        <v>368</v>
      </c>
      <c r="I5138" s="137">
        <v>514014794</v>
      </c>
      <c r="J5138" s="137" t="s">
        <v>224</v>
      </c>
      <c r="K5138" s="21">
        <v>46172.608923611115</v>
      </c>
      <c r="L5138" s="21">
        <v>46174.819780092592</v>
      </c>
      <c r="M5138" s="137" t="s">
        <v>347</v>
      </c>
      <c r="N5138" s="137" t="s">
        <v>349</v>
      </c>
      <c r="O5138" s="137" t="s">
        <v>39</v>
      </c>
      <c r="P5138" s="137">
        <v>0</v>
      </c>
      <c r="Q5138" s="137" t="s">
        <v>191</v>
      </c>
      <c r="R5138" s="137" t="s">
        <v>342</v>
      </c>
      <c r="S5138" s="137" t="s">
        <v>181</v>
      </c>
    </row>
    <row r="5139" spans="1:19" s="137" customFormat="1">
      <c r="A5139" s="137" t="s">
        <v>186</v>
      </c>
      <c r="B5139" s="137" t="s">
        <v>10</v>
      </c>
      <c r="C5139" s="137" t="s">
        <v>186</v>
      </c>
      <c r="D5139" s="137" t="s">
        <v>310</v>
      </c>
      <c r="E5139" s="137">
        <v>31924</v>
      </c>
      <c r="F5139" s="137" t="s">
        <v>5</v>
      </c>
      <c r="G5139" s="137" t="s">
        <v>28</v>
      </c>
      <c r="H5139" s="137" t="s">
        <v>368</v>
      </c>
      <c r="I5139" s="137">
        <v>514014794</v>
      </c>
      <c r="J5139" s="137" t="s">
        <v>224</v>
      </c>
      <c r="K5139" s="21">
        <v>46172.608923611115</v>
      </c>
      <c r="L5139" s="21">
        <v>46174.819780092592</v>
      </c>
      <c r="M5139" s="137" t="s">
        <v>347</v>
      </c>
      <c r="N5139" s="137" t="s">
        <v>329</v>
      </c>
      <c r="O5139" s="137" t="s">
        <v>35</v>
      </c>
      <c r="P5139" s="137">
        <v>0</v>
      </c>
      <c r="Q5139" s="137" t="s">
        <v>191</v>
      </c>
      <c r="R5139" s="137" t="s">
        <v>342</v>
      </c>
      <c r="S5139" s="137" t="s">
        <v>181</v>
      </c>
    </row>
    <row r="5140" spans="1:19" s="137" customFormat="1">
      <c r="A5140" s="137" t="s">
        <v>186</v>
      </c>
      <c r="B5140" s="137" t="s">
        <v>10</v>
      </c>
      <c r="C5140" s="137" t="s">
        <v>186</v>
      </c>
      <c r="D5140" s="137" t="s">
        <v>310</v>
      </c>
      <c r="E5140" s="137">
        <v>31924</v>
      </c>
      <c r="F5140" s="137" t="s">
        <v>5</v>
      </c>
      <c r="G5140" s="137" t="s">
        <v>28</v>
      </c>
      <c r="H5140" s="137" t="s">
        <v>368</v>
      </c>
      <c r="I5140" s="137">
        <v>514014794</v>
      </c>
      <c r="J5140" s="137" t="s">
        <v>224</v>
      </c>
      <c r="K5140" s="21">
        <v>46172.608923611115</v>
      </c>
      <c r="L5140" s="21">
        <v>46174.819780092592</v>
      </c>
      <c r="M5140" s="137" t="s">
        <v>347</v>
      </c>
      <c r="N5140" s="137" t="s">
        <v>194</v>
      </c>
      <c r="O5140" s="137" t="s">
        <v>41</v>
      </c>
      <c r="P5140" s="137">
        <v>0</v>
      </c>
      <c r="Q5140" s="137" t="s">
        <v>191</v>
      </c>
      <c r="R5140" s="137" t="s">
        <v>342</v>
      </c>
      <c r="S5140" s="137" t="s">
        <v>181</v>
      </c>
    </row>
    <row r="5141" spans="1:19" s="137" customFormat="1">
      <c r="A5141" s="137" t="s">
        <v>186</v>
      </c>
      <c r="B5141" s="137" t="s">
        <v>10</v>
      </c>
      <c r="C5141" s="137" t="s">
        <v>186</v>
      </c>
      <c r="D5141" s="137" t="s">
        <v>310</v>
      </c>
      <c r="E5141" s="137">
        <v>31924</v>
      </c>
      <c r="F5141" s="137" t="s">
        <v>5</v>
      </c>
      <c r="G5141" s="137" t="s">
        <v>28</v>
      </c>
      <c r="H5141" s="137" t="s">
        <v>368</v>
      </c>
      <c r="I5141" s="137">
        <v>514014794</v>
      </c>
      <c r="J5141" s="137" t="s">
        <v>224</v>
      </c>
      <c r="K5141" s="21">
        <v>46172.608923611115</v>
      </c>
      <c r="L5141" s="21">
        <v>46174.819780092592</v>
      </c>
      <c r="M5141" s="137" t="s">
        <v>347</v>
      </c>
      <c r="N5141" s="137" t="s">
        <v>350</v>
      </c>
      <c r="O5141" s="137" t="s">
        <v>39</v>
      </c>
      <c r="P5141" s="137">
        <v>0</v>
      </c>
      <c r="Q5141" s="137" t="s">
        <v>191</v>
      </c>
      <c r="R5141" s="137" t="s">
        <v>342</v>
      </c>
      <c r="S5141" s="137" t="s">
        <v>181</v>
      </c>
    </row>
    <row r="5142" spans="1:19" s="137" customFormat="1">
      <c r="A5142" s="137" t="s">
        <v>186</v>
      </c>
      <c r="B5142" s="137" t="s">
        <v>10</v>
      </c>
      <c r="C5142" s="137" t="s">
        <v>186</v>
      </c>
      <c r="D5142" s="137" t="s">
        <v>310</v>
      </c>
      <c r="E5142" s="137">
        <v>31924</v>
      </c>
      <c r="F5142" s="137" t="s">
        <v>5</v>
      </c>
      <c r="G5142" s="137" t="s">
        <v>28</v>
      </c>
      <c r="H5142" s="137" t="s">
        <v>368</v>
      </c>
      <c r="I5142" s="137">
        <v>514014794</v>
      </c>
      <c r="J5142" s="137" t="s">
        <v>224</v>
      </c>
      <c r="K5142" s="21">
        <v>46172.608923611115</v>
      </c>
      <c r="L5142" s="21">
        <v>46174.819780092592</v>
      </c>
      <c r="M5142" s="137" t="s">
        <v>347</v>
      </c>
      <c r="N5142" s="137" t="s">
        <v>195</v>
      </c>
      <c r="O5142" s="137" t="s">
        <v>41</v>
      </c>
      <c r="P5142" s="137">
        <v>0</v>
      </c>
      <c r="Q5142" s="137" t="s">
        <v>191</v>
      </c>
      <c r="R5142" s="137" t="s">
        <v>342</v>
      </c>
      <c r="S5142" s="137" t="s">
        <v>181</v>
      </c>
    </row>
    <row r="5143" spans="1:19" s="137" customFormat="1">
      <c r="A5143" s="137" t="s">
        <v>186</v>
      </c>
      <c r="B5143" s="137" t="s">
        <v>10</v>
      </c>
      <c r="C5143" s="137" t="s">
        <v>186</v>
      </c>
      <c r="D5143" s="137" t="s">
        <v>310</v>
      </c>
      <c r="E5143" s="137">
        <v>31924</v>
      </c>
      <c r="F5143" s="137" t="s">
        <v>5</v>
      </c>
      <c r="G5143" s="137" t="s">
        <v>28</v>
      </c>
      <c r="H5143" s="137" t="s">
        <v>368</v>
      </c>
      <c r="I5143" s="137">
        <v>514014794</v>
      </c>
      <c r="J5143" s="137" t="s">
        <v>224</v>
      </c>
      <c r="K5143" s="21">
        <v>46172.608923611115</v>
      </c>
      <c r="L5143" s="21">
        <v>46174.819780092592</v>
      </c>
      <c r="M5143" s="137" t="s">
        <v>347</v>
      </c>
      <c r="N5143" s="137" t="s">
        <v>351</v>
      </c>
      <c r="O5143" s="137" t="s">
        <v>35</v>
      </c>
      <c r="P5143" s="137">
        <v>0</v>
      </c>
      <c r="Q5143" s="137" t="s">
        <v>191</v>
      </c>
      <c r="R5143" s="137" t="s">
        <v>342</v>
      </c>
      <c r="S5143" s="137" t="s">
        <v>181</v>
      </c>
    </row>
    <row r="5144" spans="1:19" s="137" customFormat="1">
      <c r="A5144" s="137" t="s">
        <v>186</v>
      </c>
      <c r="B5144" s="137" t="s">
        <v>10</v>
      </c>
      <c r="C5144" s="137" t="s">
        <v>186</v>
      </c>
      <c r="D5144" s="137" t="s">
        <v>310</v>
      </c>
      <c r="E5144" s="137">
        <v>31924</v>
      </c>
      <c r="F5144" s="137" t="s">
        <v>5</v>
      </c>
      <c r="G5144" s="137" t="s">
        <v>28</v>
      </c>
      <c r="H5144" s="137" t="s">
        <v>368</v>
      </c>
      <c r="I5144" s="137">
        <v>514014794</v>
      </c>
      <c r="J5144" s="137" t="s">
        <v>224</v>
      </c>
      <c r="K5144" s="21">
        <v>46172.608923611115</v>
      </c>
      <c r="L5144" s="21">
        <v>46174.819780092592</v>
      </c>
      <c r="M5144" s="137" t="s">
        <v>347</v>
      </c>
      <c r="N5144" s="137" t="s">
        <v>196</v>
      </c>
      <c r="O5144" s="137" t="s">
        <v>41</v>
      </c>
      <c r="P5144" s="137">
        <v>0</v>
      </c>
      <c r="Q5144" s="137" t="s">
        <v>191</v>
      </c>
      <c r="R5144" s="137" t="s">
        <v>342</v>
      </c>
      <c r="S5144" s="137" t="s">
        <v>181</v>
      </c>
    </row>
    <row r="5145" spans="1:19" s="137" customFormat="1">
      <c r="A5145" s="137" t="s">
        <v>186</v>
      </c>
      <c r="B5145" s="137" t="s">
        <v>10</v>
      </c>
      <c r="C5145" s="137" t="s">
        <v>186</v>
      </c>
      <c r="D5145" s="137" t="s">
        <v>310</v>
      </c>
      <c r="E5145" s="137">
        <v>31924</v>
      </c>
      <c r="F5145" s="137" t="s">
        <v>5</v>
      </c>
      <c r="G5145" s="137" t="s">
        <v>28</v>
      </c>
      <c r="H5145" s="137" t="s">
        <v>368</v>
      </c>
      <c r="I5145" s="137">
        <v>514014794</v>
      </c>
      <c r="J5145" s="137" t="s">
        <v>224</v>
      </c>
      <c r="K5145" s="21">
        <v>46172.608923611115</v>
      </c>
      <c r="L5145" s="21">
        <v>46174.819780092592</v>
      </c>
      <c r="M5145" s="137" t="s">
        <v>352</v>
      </c>
      <c r="N5145" s="137" t="s">
        <v>352</v>
      </c>
      <c r="O5145" s="137" t="s">
        <v>35</v>
      </c>
      <c r="P5145" s="137">
        <v>0</v>
      </c>
      <c r="Q5145" s="137" t="s">
        <v>191</v>
      </c>
      <c r="R5145" s="137" t="s">
        <v>342</v>
      </c>
      <c r="S5145" s="137" t="s">
        <v>181</v>
      </c>
    </row>
    <row r="5146" spans="1:19" s="137" customFormat="1">
      <c r="A5146" s="137" t="s">
        <v>186</v>
      </c>
      <c r="B5146" s="137" t="s">
        <v>10</v>
      </c>
      <c r="C5146" s="137" t="s">
        <v>186</v>
      </c>
      <c r="D5146" s="137" t="s">
        <v>310</v>
      </c>
      <c r="E5146" s="137">
        <v>31924</v>
      </c>
      <c r="F5146" s="137" t="s">
        <v>5</v>
      </c>
      <c r="G5146" s="137" t="s">
        <v>28</v>
      </c>
      <c r="H5146" s="137" t="s">
        <v>368</v>
      </c>
      <c r="I5146" s="137">
        <v>514014794</v>
      </c>
      <c r="J5146" s="137" t="s">
        <v>224</v>
      </c>
      <c r="K5146" s="21">
        <v>46172.608923611115</v>
      </c>
      <c r="L5146" s="21">
        <v>46174.819780092592</v>
      </c>
      <c r="M5146" s="137" t="s">
        <v>353</v>
      </c>
      <c r="N5146" s="137" t="s">
        <v>197</v>
      </c>
      <c r="O5146" s="137" t="s">
        <v>41</v>
      </c>
      <c r="P5146" s="137">
        <v>0</v>
      </c>
      <c r="Q5146" s="137" t="s">
        <v>191</v>
      </c>
      <c r="R5146" s="137" t="s">
        <v>342</v>
      </c>
      <c r="S5146" s="137" t="s">
        <v>181</v>
      </c>
    </row>
    <row r="5147" spans="1:19" s="137" customFormat="1">
      <c r="A5147" s="137" t="s">
        <v>186</v>
      </c>
      <c r="B5147" s="137" t="s">
        <v>10</v>
      </c>
      <c r="C5147" s="137" t="s">
        <v>186</v>
      </c>
      <c r="D5147" s="137" t="s">
        <v>310</v>
      </c>
      <c r="E5147" s="137">
        <v>31924</v>
      </c>
      <c r="F5147" s="137" t="s">
        <v>5</v>
      </c>
      <c r="G5147" s="137" t="s">
        <v>28</v>
      </c>
      <c r="H5147" s="137" t="s">
        <v>368</v>
      </c>
      <c r="I5147" s="137">
        <v>514014794</v>
      </c>
      <c r="J5147" s="137" t="s">
        <v>224</v>
      </c>
      <c r="K5147" s="21">
        <v>46172.608923611115</v>
      </c>
      <c r="L5147" s="21">
        <v>46174.819780092592</v>
      </c>
      <c r="M5147" s="137" t="s">
        <v>353</v>
      </c>
      <c r="N5147" s="137" t="s">
        <v>330</v>
      </c>
      <c r="O5147" s="137" t="s">
        <v>41</v>
      </c>
      <c r="P5147" s="137">
        <v>0</v>
      </c>
      <c r="Q5147" s="137" t="s">
        <v>191</v>
      </c>
      <c r="R5147" s="137" t="s">
        <v>342</v>
      </c>
      <c r="S5147" s="137" t="s">
        <v>181</v>
      </c>
    </row>
    <row r="5148" spans="1:19" s="137" customFormat="1">
      <c r="A5148" s="137" t="s">
        <v>186</v>
      </c>
      <c r="B5148" s="137" t="s">
        <v>10</v>
      </c>
      <c r="C5148" s="137" t="s">
        <v>186</v>
      </c>
      <c r="D5148" s="137" t="s">
        <v>310</v>
      </c>
      <c r="E5148" s="137">
        <v>31924</v>
      </c>
      <c r="F5148" s="137" t="s">
        <v>5</v>
      </c>
      <c r="G5148" s="137" t="s">
        <v>28</v>
      </c>
      <c r="H5148" s="137" t="s">
        <v>368</v>
      </c>
      <c r="I5148" s="137">
        <v>514014794</v>
      </c>
      <c r="J5148" s="137" t="s">
        <v>224</v>
      </c>
      <c r="K5148" s="21">
        <v>46172.608923611115</v>
      </c>
      <c r="L5148" s="21">
        <v>46174.819780092592</v>
      </c>
      <c r="M5148" s="137" t="s">
        <v>353</v>
      </c>
      <c r="N5148" s="137" t="s">
        <v>354</v>
      </c>
      <c r="O5148" s="137" t="s">
        <v>39</v>
      </c>
      <c r="P5148" s="137">
        <v>0</v>
      </c>
      <c r="Q5148" s="137" t="s">
        <v>191</v>
      </c>
      <c r="R5148" s="137" t="s">
        <v>342</v>
      </c>
      <c r="S5148" s="137" t="s">
        <v>181</v>
      </c>
    </row>
    <row r="5149" spans="1:19" s="137" customFormat="1">
      <c r="A5149" s="137" t="s">
        <v>186</v>
      </c>
      <c r="B5149" s="137" t="s">
        <v>10</v>
      </c>
      <c r="C5149" s="137" t="s">
        <v>186</v>
      </c>
      <c r="D5149" s="137" t="s">
        <v>310</v>
      </c>
      <c r="E5149" s="137">
        <v>31924</v>
      </c>
      <c r="F5149" s="137" t="s">
        <v>5</v>
      </c>
      <c r="G5149" s="137" t="s">
        <v>28</v>
      </c>
      <c r="H5149" s="137" t="s">
        <v>368</v>
      </c>
      <c r="I5149" s="137">
        <v>514014794</v>
      </c>
      <c r="J5149" s="137" t="s">
        <v>224</v>
      </c>
      <c r="K5149" s="21">
        <v>46172.608923611115</v>
      </c>
      <c r="L5149" s="21">
        <v>46174.819780092592</v>
      </c>
      <c r="M5149" s="137" t="s">
        <v>353</v>
      </c>
      <c r="N5149" s="137" t="s">
        <v>355</v>
      </c>
      <c r="O5149" s="137" t="s">
        <v>35</v>
      </c>
      <c r="P5149" s="137">
        <v>0</v>
      </c>
      <c r="Q5149" s="137" t="s">
        <v>191</v>
      </c>
      <c r="R5149" s="137" t="s">
        <v>342</v>
      </c>
      <c r="S5149" s="137" t="s">
        <v>181</v>
      </c>
    </row>
    <row r="5150" spans="1:19" s="137" customFormat="1">
      <c r="A5150" s="137" t="s">
        <v>186</v>
      </c>
      <c r="B5150" s="137" t="s">
        <v>10</v>
      </c>
      <c r="C5150" s="137" t="s">
        <v>186</v>
      </c>
      <c r="D5150" s="137" t="s">
        <v>310</v>
      </c>
      <c r="E5150" s="137">
        <v>31924</v>
      </c>
      <c r="F5150" s="137" t="s">
        <v>5</v>
      </c>
      <c r="G5150" s="137" t="s">
        <v>28</v>
      </c>
      <c r="H5150" s="137" t="s">
        <v>368</v>
      </c>
      <c r="I5150" s="137">
        <v>514014794</v>
      </c>
      <c r="J5150" s="137" t="s">
        <v>224</v>
      </c>
      <c r="K5150" s="21">
        <v>46172.608923611115</v>
      </c>
      <c r="L5150" s="21">
        <v>46174.819780092592</v>
      </c>
      <c r="M5150" s="137" t="s">
        <v>353</v>
      </c>
      <c r="N5150" s="137" t="s">
        <v>356</v>
      </c>
      <c r="O5150" s="137" t="s">
        <v>39</v>
      </c>
      <c r="P5150" s="137">
        <v>0</v>
      </c>
      <c r="Q5150" s="137" t="s">
        <v>191</v>
      </c>
      <c r="R5150" s="137" t="s">
        <v>342</v>
      </c>
      <c r="S5150" s="137" t="s">
        <v>181</v>
      </c>
    </row>
    <row r="5151" spans="1:19" s="137" customFormat="1">
      <c r="A5151" s="137" t="s">
        <v>186</v>
      </c>
      <c r="B5151" s="137" t="s">
        <v>10</v>
      </c>
      <c r="C5151" s="137" t="s">
        <v>186</v>
      </c>
      <c r="D5151" s="137" t="s">
        <v>310</v>
      </c>
      <c r="E5151" s="137">
        <v>31924</v>
      </c>
      <c r="F5151" s="137" t="s">
        <v>5</v>
      </c>
      <c r="G5151" s="137" t="s">
        <v>28</v>
      </c>
      <c r="H5151" s="137" t="s">
        <v>368</v>
      </c>
      <c r="I5151" s="137">
        <v>514014794</v>
      </c>
      <c r="J5151" s="137" t="s">
        <v>224</v>
      </c>
      <c r="K5151" s="21">
        <v>46172.608923611115</v>
      </c>
      <c r="L5151" s="21">
        <v>46174.819780092592</v>
      </c>
      <c r="M5151" s="137" t="s">
        <v>353</v>
      </c>
      <c r="N5151" s="137" t="s">
        <v>357</v>
      </c>
      <c r="O5151" s="137" t="s">
        <v>39</v>
      </c>
      <c r="P5151" s="137">
        <v>0</v>
      </c>
      <c r="Q5151" s="137" t="s">
        <v>191</v>
      </c>
      <c r="R5151" s="137" t="s">
        <v>342</v>
      </c>
      <c r="S5151" s="137" t="s">
        <v>181</v>
      </c>
    </row>
    <row r="5152" spans="1:19" s="137" customFormat="1">
      <c r="A5152" s="137" t="s">
        <v>186</v>
      </c>
      <c r="B5152" s="137" t="s">
        <v>10</v>
      </c>
      <c r="C5152" s="137" t="s">
        <v>186</v>
      </c>
      <c r="D5152" s="137" t="s">
        <v>310</v>
      </c>
      <c r="E5152" s="137">
        <v>31924</v>
      </c>
      <c r="F5152" s="137" t="s">
        <v>5</v>
      </c>
      <c r="G5152" s="137" t="s">
        <v>28</v>
      </c>
      <c r="H5152" s="137" t="s">
        <v>368</v>
      </c>
      <c r="I5152" s="137">
        <v>514014794</v>
      </c>
      <c r="J5152" s="137" t="s">
        <v>224</v>
      </c>
      <c r="K5152" s="21">
        <v>46172.608923611115</v>
      </c>
      <c r="L5152" s="21">
        <v>46174.819780092592</v>
      </c>
      <c r="M5152" s="137" t="s">
        <v>358</v>
      </c>
      <c r="N5152" s="137" t="s">
        <v>359</v>
      </c>
      <c r="O5152" s="137" t="s">
        <v>39</v>
      </c>
      <c r="P5152" s="137">
        <v>0</v>
      </c>
      <c r="Q5152" s="137" t="s">
        <v>191</v>
      </c>
      <c r="R5152" s="137" t="s">
        <v>342</v>
      </c>
      <c r="S5152" s="137" t="s">
        <v>181</v>
      </c>
    </row>
    <row r="5153" spans="1:19" s="137" customFormat="1">
      <c r="A5153" s="137" t="s">
        <v>186</v>
      </c>
      <c r="B5153" s="137" t="s">
        <v>10</v>
      </c>
      <c r="C5153" s="137" t="s">
        <v>186</v>
      </c>
      <c r="D5153" s="137" t="s">
        <v>310</v>
      </c>
      <c r="E5153" s="137">
        <v>31924</v>
      </c>
      <c r="F5153" s="137" t="s">
        <v>5</v>
      </c>
      <c r="G5153" s="137" t="s">
        <v>28</v>
      </c>
      <c r="H5153" s="137" t="s">
        <v>368</v>
      </c>
      <c r="I5153" s="137">
        <v>514014794</v>
      </c>
      <c r="J5153" s="137" t="s">
        <v>224</v>
      </c>
      <c r="K5153" s="21">
        <v>46172.608923611115</v>
      </c>
      <c r="L5153" s="21">
        <v>46174.819780092592</v>
      </c>
      <c r="M5153" s="137" t="s">
        <v>358</v>
      </c>
      <c r="N5153" s="137" t="s">
        <v>360</v>
      </c>
      <c r="O5153" s="137" t="s">
        <v>35</v>
      </c>
      <c r="P5153" s="137">
        <v>0</v>
      </c>
      <c r="Q5153" s="137" t="s">
        <v>191</v>
      </c>
      <c r="R5153" s="137" t="s">
        <v>342</v>
      </c>
      <c r="S5153" s="137" t="s">
        <v>181</v>
      </c>
    </row>
    <row r="5154" spans="1:19" s="137" customFormat="1">
      <c r="A5154" s="137" t="s">
        <v>186</v>
      </c>
      <c r="B5154" s="137" t="s">
        <v>10</v>
      </c>
      <c r="C5154" s="137" t="s">
        <v>186</v>
      </c>
      <c r="D5154" s="137" t="s">
        <v>310</v>
      </c>
      <c r="E5154" s="137">
        <v>31924</v>
      </c>
      <c r="F5154" s="137" t="s">
        <v>5</v>
      </c>
      <c r="G5154" s="137" t="s">
        <v>28</v>
      </c>
      <c r="H5154" s="137" t="s">
        <v>368</v>
      </c>
      <c r="I5154" s="137">
        <v>514014794</v>
      </c>
      <c r="J5154" s="137" t="s">
        <v>224</v>
      </c>
      <c r="K5154" s="21">
        <v>46172.608923611115</v>
      </c>
      <c r="L5154" s="21">
        <v>46174.819780092592</v>
      </c>
      <c r="M5154" s="137" t="s">
        <v>358</v>
      </c>
      <c r="N5154" s="137" t="s">
        <v>361</v>
      </c>
      <c r="O5154" s="137" t="s">
        <v>41</v>
      </c>
      <c r="P5154" s="137">
        <v>0</v>
      </c>
      <c r="Q5154" s="137" t="s">
        <v>191</v>
      </c>
      <c r="R5154" s="137" t="s">
        <v>342</v>
      </c>
      <c r="S5154" s="137" t="s">
        <v>181</v>
      </c>
    </row>
    <row r="5155" spans="1:19" s="137" customFormat="1">
      <c r="A5155" s="137" t="s">
        <v>186</v>
      </c>
      <c r="B5155" s="137" t="s">
        <v>10</v>
      </c>
      <c r="C5155" s="137" t="s">
        <v>186</v>
      </c>
      <c r="D5155" s="137" t="s">
        <v>310</v>
      </c>
      <c r="E5155" s="137">
        <v>31924</v>
      </c>
      <c r="F5155" s="137" t="s">
        <v>5</v>
      </c>
      <c r="G5155" s="137" t="s">
        <v>28</v>
      </c>
      <c r="H5155" s="137" t="s">
        <v>368</v>
      </c>
      <c r="I5155" s="137">
        <v>514014794</v>
      </c>
      <c r="J5155" s="137" t="s">
        <v>224</v>
      </c>
      <c r="K5155" s="21">
        <v>46172.608923611115</v>
      </c>
      <c r="L5155" s="21">
        <v>46174.819780092592</v>
      </c>
      <c r="M5155" s="137" t="s">
        <v>362</v>
      </c>
      <c r="N5155" s="137" t="s">
        <v>363</v>
      </c>
      <c r="O5155" s="137" t="s">
        <v>37</v>
      </c>
      <c r="P5155" s="137">
        <v>0</v>
      </c>
      <c r="Q5155" s="137" t="s">
        <v>191</v>
      </c>
      <c r="R5155" s="137" t="s">
        <v>342</v>
      </c>
      <c r="S5155" s="137" t="s">
        <v>181</v>
      </c>
    </row>
    <row r="5156" spans="1:19" s="137" customFormat="1">
      <c r="A5156" s="137" t="s">
        <v>186</v>
      </c>
      <c r="B5156" s="137" t="s">
        <v>10</v>
      </c>
      <c r="C5156" s="137" t="s">
        <v>186</v>
      </c>
      <c r="D5156" s="137" t="s">
        <v>310</v>
      </c>
      <c r="E5156" s="137">
        <v>31924</v>
      </c>
      <c r="F5156" s="137" t="s">
        <v>5</v>
      </c>
      <c r="G5156" s="137" t="s">
        <v>28</v>
      </c>
      <c r="H5156" s="137" t="s">
        <v>368</v>
      </c>
      <c r="I5156" s="137">
        <v>514014794</v>
      </c>
      <c r="J5156" s="137" t="s">
        <v>224</v>
      </c>
      <c r="K5156" s="21">
        <v>46172.608923611115</v>
      </c>
      <c r="L5156" s="21">
        <v>46174.819780092592</v>
      </c>
      <c r="M5156" s="137" t="s">
        <v>364</v>
      </c>
      <c r="N5156" s="137" t="s">
        <v>365</v>
      </c>
      <c r="O5156" s="137" t="s">
        <v>35</v>
      </c>
      <c r="P5156" s="137">
        <v>0</v>
      </c>
      <c r="Q5156" s="137" t="s">
        <v>191</v>
      </c>
      <c r="R5156" s="137" t="s">
        <v>342</v>
      </c>
      <c r="S5156" s="137" t="s">
        <v>181</v>
      </c>
    </row>
    <row r="5157" spans="1:19" s="137" customFormat="1">
      <c r="A5157" s="137" t="s">
        <v>186</v>
      </c>
      <c r="B5157" s="137" t="s">
        <v>10</v>
      </c>
      <c r="C5157" s="137" t="s">
        <v>186</v>
      </c>
      <c r="D5157" s="137" t="s">
        <v>310</v>
      </c>
      <c r="E5157" s="137">
        <v>31924</v>
      </c>
      <c r="F5157" s="137" t="s">
        <v>5</v>
      </c>
      <c r="G5157" s="137" t="s">
        <v>28</v>
      </c>
      <c r="H5157" s="137" t="s">
        <v>368</v>
      </c>
      <c r="I5157" s="137">
        <v>514014794</v>
      </c>
      <c r="J5157" s="137" t="s">
        <v>224</v>
      </c>
      <c r="K5157" s="21">
        <v>46172.608923611115</v>
      </c>
      <c r="L5157" s="21">
        <v>46174.819780092592</v>
      </c>
      <c r="M5157" s="137" t="s">
        <v>364</v>
      </c>
      <c r="N5157" s="137" t="s">
        <v>366</v>
      </c>
      <c r="O5157" s="137" t="s">
        <v>35</v>
      </c>
      <c r="P5157" s="137">
        <v>0</v>
      </c>
      <c r="Q5157" s="137" t="s">
        <v>191</v>
      </c>
      <c r="R5157" s="137" t="s">
        <v>342</v>
      </c>
      <c r="S5157" s="137" t="s">
        <v>181</v>
      </c>
    </row>
    <row r="5158" spans="1:19" s="137" customFormat="1">
      <c r="A5158" s="137" t="s">
        <v>186</v>
      </c>
      <c r="B5158" s="137" t="s">
        <v>10</v>
      </c>
      <c r="C5158" s="137" t="s">
        <v>186</v>
      </c>
      <c r="D5158" s="137" t="s">
        <v>310</v>
      </c>
      <c r="E5158" s="137">
        <v>31924</v>
      </c>
      <c r="F5158" s="137" t="s">
        <v>5</v>
      </c>
      <c r="G5158" s="137" t="s">
        <v>28</v>
      </c>
      <c r="H5158" s="137" t="s">
        <v>368</v>
      </c>
      <c r="I5158" s="137">
        <v>514014794</v>
      </c>
      <c r="J5158" s="137" t="s">
        <v>224</v>
      </c>
      <c r="K5158" s="21">
        <v>46172.608923611115</v>
      </c>
      <c r="L5158" s="21">
        <v>46174.819780092592</v>
      </c>
      <c r="M5158" s="137" t="s">
        <v>364</v>
      </c>
      <c r="N5158" s="137" t="s">
        <v>367</v>
      </c>
      <c r="O5158" s="137" t="s">
        <v>41</v>
      </c>
      <c r="P5158" s="137">
        <v>0</v>
      </c>
      <c r="Q5158" s="137" t="s">
        <v>191</v>
      </c>
      <c r="R5158" s="137" t="s">
        <v>342</v>
      </c>
      <c r="S5158" s="137" t="s">
        <v>181</v>
      </c>
    </row>
    <row r="5159" spans="1:19" s="137" customFormat="1">
      <c r="A5159" s="137" t="s">
        <v>186</v>
      </c>
      <c r="B5159" s="137" t="s">
        <v>120</v>
      </c>
      <c r="C5159" s="137" t="s">
        <v>186</v>
      </c>
      <c r="D5159" s="137" t="s">
        <v>384</v>
      </c>
      <c r="E5159" s="137">
        <v>32962</v>
      </c>
      <c r="F5159" s="137" t="s">
        <v>5</v>
      </c>
      <c r="G5159" s="137" t="s">
        <v>28</v>
      </c>
      <c r="H5159" s="137" t="s">
        <v>368</v>
      </c>
      <c r="I5159" s="137">
        <v>513858478</v>
      </c>
      <c r="J5159" s="137" t="s">
        <v>180</v>
      </c>
      <c r="K5159" s="21">
        <v>46172.484131944446</v>
      </c>
      <c r="L5159" s="21">
        <v>46174.821840277778</v>
      </c>
      <c r="M5159" s="137" t="s">
        <v>287</v>
      </c>
      <c r="N5159" s="137" t="s">
        <v>287</v>
      </c>
      <c r="O5159" s="137" t="s">
        <v>35</v>
      </c>
      <c r="P5159" s="137">
        <v>0</v>
      </c>
      <c r="Q5159" s="137" t="s">
        <v>191</v>
      </c>
      <c r="R5159" s="137" t="s">
        <v>342</v>
      </c>
      <c r="S5159" s="137" t="s">
        <v>181</v>
      </c>
    </row>
    <row r="5160" spans="1:19" s="137" customFormat="1">
      <c r="A5160" s="137" t="s">
        <v>186</v>
      </c>
      <c r="B5160" s="137" t="s">
        <v>120</v>
      </c>
      <c r="C5160" s="137" t="s">
        <v>186</v>
      </c>
      <c r="D5160" s="137" t="s">
        <v>384</v>
      </c>
      <c r="E5160" s="137">
        <v>32962</v>
      </c>
      <c r="F5160" s="137" t="s">
        <v>5</v>
      </c>
      <c r="G5160" s="137" t="s">
        <v>28</v>
      </c>
      <c r="H5160" s="137" t="s">
        <v>368</v>
      </c>
      <c r="I5160" s="137">
        <v>513858478</v>
      </c>
      <c r="J5160" s="137" t="s">
        <v>180</v>
      </c>
      <c r="K5160" s="21">
        <v>46172.484131944446</v>
      </c>
      <c r="L5160" s="21">
        <v>46174.821840277778</v>
      </c>
      <c r="M5160" s="137" t="s">
        <v>343</v>
      </c>
      <c r="N5160" s="137" t="s">
        <v>288</v>
      </c>
      <c r="O5160" s="137" t="s">
        <v>39</v>
      </c>
      <c r="P5160" s="137">
        <v>0</v>
      </c>
      <c r="Q5160" s="137" t="s">
        <v>191</v>
      </c>
      <c r="R5160" s="137" t="s">
        <v>342</v>
      </c>
      <c r="S5160" s="137" t="s">
        <v>181</v>
      </c>
    </row>
    <row r="5161" spans="1:19" s="137" customFormat="1">
      <c r="A5161" s="137" t="s">
        <v>186</v>
      </c>
      <c r="B5161" s="137" t="s">
        <v>120</v>
      </c>
      <c r="C5161" s="137" t="s">
        <v>186</v>
      </c>
      <c r="D5161" s="137" t="s">
        <v>384</v>
      </c>
      <c r="E5161" s="137">
        <v>32962</v>
      </c>
      <c r="F5161" s="137" t="s">
        <v>5</v>
      </c>
      <c r="G5161" s="137" t="s">
        <v>28</v>
      </c>
      <c r="H5161" s="137" t="s">
        <v>368</v>
      </c>
      <c r="I5161" s="137">
        <v>513858478</v>
      </c>
      <c r="J5161" s="137" t="s">
        <v>180</v>
      </c>
      <c r="K5161" s="21">
        <v>46172.484131944446</v>
      </c>
      <c r="L5161" s="21">
        <v>46174.821840277778</v>
      </c>
      <c r="M5161" s="137" t="s">
        <v>343</v>
      </c>
      <c r="N5161" s="137" t="s">
        <v>193</v>
      </c>
      <c r="O5161" s="137" t="s">
        <v>35</v>
      </c>
      <c r="P5161" s="137">
        <v>0</v>
      </c>
      <c r="Q5161" s="137" t="s">
        <v>191</v>
      </c>
      <c r="R5161" s="137" t="s">
        <v>342</v>
      </c>
      <c r="S5161" s="137" t="s">
        <v>181</v>
      </c>
    </row>
    <row r="5162" spans="1:19" s="137" customFormat="1">
      <c r="A5162" s="137" t="s">
        <v>186</v>
      </c>
      <c r="B5162" s="137" t="s">
        <v>120</v>
      </c>
      <c r="C5162" s="137" t="s">
        <v>186</v>
      </c>
      <c r="D5162" s="137" t="s">
        <v>384</v>
      </c>
      <c r="E5162" s="137">
        <v>32962</v>
      </c>
      <c r="F5162" s="137" t="s">
        <v>5</v>
      </c>
      <c r="G5162" s="137" t="s">
        <v>28</v>
      </c>
      <c r="H5162" s="137" t="s">
        <v>368</v>
      </c>
      <c r="I5162" s="137">
        <v>513858478</v>
      </c>
      <c r="J5162" s="137" t="s">
        <v>180</v>
      </c>
      <c r="K5162" s="21">
        <v>46172.484131944446</v>
      </c>
      <c r="L5162" s="21">
        <v>46174.821840277778</v>
      </c>
      <c r="M5162" s="137" t="s">
        <v>344</v>
      </c>
      <c r="N5162" s="137" t="s">
        <v>345</v>
      </c>
      <c r="O5162" s="137" t="s">
        <v>39</v>
      </c>
      <c r="P5162" s="137">
        <v>0</v>
      </c>
      <c r="Q5162" s="137" t="s">
        <v>191</v>
      </c>
      <c r="R5162" s="137" t="s">
        <v>342</v>
      </c>
      <c r="S5162" s="137" t="s">
        <v>181</v>
      </c>
    </row>
    <row r="5163" spans="1:19" s="137" customFormat="1">
      <c r="A5163" s="137" t="s">
        <v>186</v>
      </c>
      <c r="B5163" s="137" t="s">
        <v>120</v>
      </c>
      <c r="C5163" s="137" t="s">
        <v>186</v>
      </c>
      <c r="D5163" s="137" t="s">
        <v>384</v>
      </c>
      <c r="E5163" s="137">
        <v>32962</v>
      </c>
      <c r="F5163" s="137" t="s">
        <v>5</v>
      </c>
      <c r="G5163" s="137" t="s">
        <v>28</v>
      </c>
      <c r="H5163" s="137" t="s">
        <v>368</v>
      </c>
      <c r="I5163" s="137">
        <v>513858478</v>
      </c>
      <c r="J5163" s="137" t="s">
        <v>180</v>
      </c>
      <c r="K5163" s="21">
        <v>46172.484131944446</v>
      </c>
      <c r="L5163" s="21">
        <v>46174.821840277778</v>
      </c>
      <c r="M5163" s="137" t="s">
        <v>344</v>
      </c>
      <c r="N5163" s="137" t="s">
        <v>346</v>
      </c>
      <c r="O5163" s="137" t="s">
        <v>39</v>
      </c>
      <c r="P5163" s="137">
        <v>0</v>
      </c>
      <c r="Q5163" s="137" t="s">
        <v>191</v>
      </c>
      <c r="R5163" s="137" t="s">
        <v>342</v>
      </c>
      <c r="S5163" s="137" t="s">
        <v>181</v>
      </c>
    </row>
    <row r="5164" spans="1:19" s="137" customFormat="1">
      <c r="A5164" s="137" t="s">
        <v>186</v>
      </c>
      <c r="B5164" s="137" t="s">
        <v>120</v>
      </c>
      <c r="C5164" s="137" t="s">
        <v>186</v>
      </c>
      <c r="D5164" s="137" t="s">
        <v>384</v>
      </c>
      <c r="E5164" s="137">
        <v>32962</v>
      </c>
      <c r="F5164" s="137" t="s">
        <v>5</v>
      </c>
      <c r="G5164" s="137" t="s">
        <v>28</v>
      </c>
      <c r="H5164" s="137" t="s">
        <v>368</v>
      </c>
      <c r="I5164" s="137">
        <v>513858478</v>
      </c>
      <c r="J5164" s="137" t="s">
        <v>180</v>
      </c>
      <c r="K5164" s="21">
        <v>46172.484131944446</v>
      </c>
      <c r="L5164" s="21">
        <v>46174.821840277778</v>
      </c>
      <c r="M5164" s="137" t="s">
        <v>347</v>
      </c>
      <c r="N5164" s="137" t="s">
        <v>348</v>
      </c>
      <c r="O5164" s="137" t="s">
        <v>41</v>
      </c>
      <c r="P5164" s="137">
        <v>0</v>
      </c>
      <c r="Q5164" s="137" t="s">
        <v>191</v>
      </c>
      <c r="R5164" s="137" t="s">
        <v>342</v>
      </c>
      <c r="S5164" s="137" t="s">
        <v>181</v>
      </c>
    </row>
    <row r="5165" spans="1:19" s="137" customFormat="1">
      <c r="A5165" s="137" t="s">
        <v>186</v>
      </c>
      <c r="B5165" s="137" t="s">
        <v>120</v>
      </c>
      <c r="C5165" s="137" t="s">
        <v>186</v>
      </c>
      <c r="D5165" s="137" t="s">
        <v>384</v>
      </c>
      <c r="E5165" s="137">
        <v>32962</v>
      </c>
      <c r="F5165" s="137" t="s">
        <v>5</v>
      </c>
      <c r="G5165" s="137" t="s">
        <v>28</v>
      </c>
      <c r="H5165" s="137" t="s">
        <v>368</v>
      </c>
      <c r="I5165" s="137">
        <v>513858478</v>
      </c>
      <c r="J5165" s="137" t="s">
        <v>180</v>
      </c>
      <c r="K5165" s="21">
        <v>46172.484131944446</v>
      </c>
      <c r="L5165" s="21">
        <v>46174.821840277778</v>
      </c>
      <c r="M5165" s="137" t="s">
        <v>347</v>
      </c>
      <c r="N5165" s="137" t="s">
        <v>349</v>
      </c>
      <c r="O5165" s="137" t="s">
        <v>39</v>
      </c>
      <c r="P5165" s="137">
        <v>0</v>
      </c>
      <c r="Q5165" s="137" t="s">
        <v>191</v>
      </c>
      <c r="R5165" s="137" t="s">
        <v>342</v>
      </c>
      <c r="S5165" s="137" t="s">
        <v>181</v>
      </c>
    </row>
    <row r="5166" spans="1:19" s="137" customFormat="1">
      <c r="A5166" s="137" t="s">
        <v>186</v>
      </c>
      <c r="B5166" s="137" t="s">
        <v>120</v>
      </c>
      <c r="C5166" s="137" t="s">
        <v>186</v>
      </c>
      <c r="D5166" s="137" t="s">
        <v>384</v>
      </c>
      <c r="E5166" s="137">
        <v>32962</v>
      </c>
      <c r="F5166" s="137" t="s">
        <v>5</v>
      </c>
      <c r="G5166" s="137" t="s">
        <v>28</v>
      </c>
      <c r="H5166" s="137" t="s">
        <v>368</v>
      </c>
      <c r="I5166" s="137">
        <v>513858478</v>
      </c>
      <c r="J5166" s="137" t="s">
        <v>180</v>
      </c>
      <c r="K5166" s="21">
        <v>46172.484131944446</v>
      </c>
      <c r="L5166" s="21">
        <v>46174.821840277778</v>
      </c>
      <c r="M5166" s="137" t="s">
        <v>347</v>
      </c>
      <c r="N5166" s="137" t="s">
        <v>329</v>
      </c>
      <c r="O5166" s="137" t="s">
        <v>35</v>
      </c>
      <c r="P5166" s="137">
        <v>0</v>
      </c>
      <c r="Q5166" s="137" t="s">
        <v>191</v>
      </c>
      <c r="R5166" s="137" t="s">
        <v>342</v>
      </c>
      <c r="S5166" s="137" t="s">
        <v>181</v>
      </c>
    </row>
    <row r="5167" spans="1:19" s="137" customFormat="1">
      <c r="A5167" s="137" t="s">
        <v>186</v>
      </c>
      <c r="B5167" s="137" t="s">
        <v>120</v>
      </c>
      <c r="C5167" s="137" t="s">
        <v>186</v>
      </c>
      <c r="D5167" s="137" t="s">
        <v>384</v>
      </c>
      <c r="E5167" s="137">
        <v>32962</v>
      </c>
      <c r="F5167" s="137" t="s">
        <v>5</v>
      </c>
      <c r="G5167" s="137" t="s">
        <v>28</v>
      </c>
      <c r="H5167" s="137" t="s">
        <v>368</v>
      </c>
      <c r="I5167" s="137">
        <v>513858478</v>
      </c>
      <c r="J5167" s="137" t="s">
        <v>180</v>
      </c>
      <c r="K5167" s="21">
        <v>46172.484131944446</v>
      </c>
      <c r="L5167" s="21">
        <v>46174.821840277778</v>
      </c>
      <c r="M5167" s="137" t="s">
        <v>347</v>
      </c>
      <c r="N5167" s="137" t="s">
        <v>194</v>
      </c>
      <c r="O5167" s="137" t="s">
        <v>41</v>
      </c>
      <c r="P5167" s="137">
        <v>0</v>
      </c>
      <c r="Q5167" s="137" t="s">
        <v>191</v>
      </c>
      <c r="R5167" s="137" t="s">
        <v>342</v>
      </c>
      <c r="S5167" s="137" t="s">
        <v>181</v>
      </c>
    </row>
    <row r="5168" spans="1:19" s="137" customFormat="1">
      <c r="A5168" s="137" t="s">
        <v>186</v>
      </c>
      <c r="B5168" s="137" t="s">
        <v>120</v>
      </c>
      <c r="C5168" s="137" t="s">
        <v>186</v>
      </c>
      <c r="D5168" s="137" t="s">
        <v>384</v>
      </c>
      <c r="E5168" s="137">
        <v>32962</v>
      </c>
      <c r="F5168" s="137" t="s">
        <v>5</v>
      </c>
      <c r="G5168" s="137" t="s">
        <v>28</v>
      </c>
      <c r="H5168" s="137" t="s">
        <v>368</v>
      </c>
      <c r="I5168" s="137">
        <v>513858478</v>
      </c>
      <c r="J5168" s="137" t="s">
        <v>180</v>
      </c>
      <c r="K5168" s="21">
        <v>46172.484131944446</v>
      </c>
      <c r="L5168" s="21">
        <v>46174.821840277778</v>
      </c>
      <c r="M5168" s="137" t="s">
        <v>347</v>
      </c>
      <c r="N5168" s="137" t="s">
        <v>350</v>
      </c>
      <c r="O5168" s="137" t="s">
        <v>39</v>
      </c>
      <c r="P5168" s="137">
        <v>0</v>
      </c>
      <c r="Q5168" s="137" t="s">
        <v>191</v>
      </c>
      <c r="R5168" s="137" t="s">
        <v>342</v>
      </c>
      <c r="S5168" s="137" t="s">
        <v>181</v>
      </c>
    </row>
    <row r="5169" spans="1:19" s="137" customFormat="1">
      <c r="A5169" s="137" t="s">
        <v>186</v>
      </c>
      <c r="B5169" s="137" t="s">
        <v>120</v>
      </c>
      <c r="C5169" s="137" t="s">
        <v>186</v>
      </c>
      <c r="D5169" s="137" t="s">
        <v>384</v>
      </c>
      <c r="E5169" s="137">
        <v>32962</v>
      </c>
      <c r="F5169" s="137" t="s">
        <v>5</v>
      </c>
      <c r="G5169" s="137" t="s">
        <v>28</v>
      </c>
      <c r="H5169" s="137" t="s">
        <v>368</v>
      </c>
      <c r="I5169" s="137">
        <v>513858478</v>
      </c>
      <c r="J5169" s="137" t="s">
        <v>180</v>
      </c>
      <c r="K5169" s="21">
        <v>46172.484131944446</v>
      </c>
      <c r="L5169" s="21">
        <v>46174.821840277778</v>
      </c>
      <c r="M5169" s="137" t="s">
        <v>347</v>
      </c>
      <c r="N5169" s="137" t="s">
        <v>195</v>
      </c>
      <c r="O5169" s="137" t="s">
        <v>41</v>
      </c>
      <c r="P5169" s="137">
        <v>0</v>
      </c>
      <c r="Q5169" s="137" t="s">
        <v>191</v>
      </c>
      <c r="R5169" s="137" t="s">
        <v>342</v>
      </c>
      <c r="S5169" s="137" t="s">
        <v>181</v>
      </c>
    </row>
    <row r="5170" spans="1:19" s="137" customFormat="1">
      <c r="A5170" s="137" t="s">
        <v>186</v>
      </c>
      <c r="B5170" s="137" t="s">
        <v>120</v>
      </c>
      <c r="C5170" s="137" t="s">
        <v>186</v>
      </c>
      <c r="D5170" s="137" t="s">
        <v>384</v>
      </c>
      <c r="E5170" s="137">
        <v>32962</v>
      </c>
      <c r="F5170" s="137" t="s">
        <v>5</v>
      </c>
      <c r="G5170" s="137" t="s">
        <v>28</v>
      </c>
      <c r="H5170" s="137" t="s">
        <v>368</v>
      </c>
      <c r="I5170" s="137">
        <v>513858478</v>
      </c>
      <c r="J5170" s="137" t="s">
        <v>180</v>
      </c>
      <c r="K5170" s="21">
        <v>46172.484131944446</v>
      </c>
      <c r="L5170" s="21">
        <v>46174.821840277778</v>
      </c>
      <c r="M5170" s="137" t="s">
        <v>347</v>
      </c>
      <c r="N5170" s="137" t="s">
        <v>351</v>
      </c>
      <c r="O5170" s="137" t="s">
        <v>35</v>
      </c>
      <c r="P5170" s="137">
        <v>0</v>
      </c>
      <c r="Q5170" s="137" t="s">
        <v>191</v>
      </c>
      <c r="R5170" s="137" t="s">
        <v>342</v>
      </c>
      <c r="S5170" s="137" t="s">
        <v>181</v>
      </c>
    </row>
    <row r="5171" spans="1:19" s="137" customFormat="1">
      <c r="A5171" s="137" t="s">
        <v>186</v>
      </c>
      <c r="B5171" s="137" t="s">
        <v>120</v>
      </c>
      <c r="C5171" s="137" t="s">
        <v>186</v>
      </c>
      <c r="D5171" s="137" t="s">
        <v>384</v>
      </c>
      <c r="E5171" s="137">
        <v>32962</v>
      </c>
      <c r="F5171" s="137" t="s">
        <v>5</v>
      </c>
      <c r="G5171" s="137" t="s">
        <v>28</v>
      </c>
      <c r="H5171" s="137" t="s">
        <v>368</v>
      </c>
      <c r="I5171" s="137">
        <v>513858478</v>
      </c>
      <c r="J5171" s="137" t="s">
        <v>180</v>
      </c>
      <c r="K5171" s="21">
        <v>46172.484131944446</v>
      </c>
      <c r="L5171" s="21">
        <v>46174.821840277778</v>
      </c>
      <c r="M5171" s="137" t="s">
        <v>347</v>
      </c>
      <c r="N5171" s="137" t="s">
        <v>196</v>
      </c>
      <c r="O5171" s="137" t="s">
        <v>41</v>
      </c>
      <c r="P5171" s="137">
        <v>0</v>
      </c>
      <c r="Q5171" s="137" t="s">
        <v>191</v>
      </c>
      <c r="R5171" s="137" t="s">
        <v>342</v>
      </c>
      <c r="S5171" s="137" t="s">
        <v>181</v>
      </c>
    </row>
    <row r="5172" spans="1:19" s="137" customFormat="1">
      <c r="A5172" s="137" t="s">
        <v>186</v>
      </c>
      <c r="B5172" s="137" t="s">
        <v>120</v>
      </c>
      <c r="C5172" s="137" t="s">
        <v>186</v>
      </c>
      <c r="D5172" s="137" t="s">
        <v>384</v>
      </c>
      <c r="E5172" s="137">
        <v>32962</v>
      </c>
      <c r="F5172" s="137" t="s">
        <v>5</v>
      </c>
      <c r="G5172" s="137" t="s">
        <v>28</v>
      </c>
      <c r="H5172" s="137" t="s">
        <v>368</v>
      </c>
      <c r="I5172" s="137">
        <v>513858478</v>
      </c>
      <c r="J5172" s="137" t="s">
        <v>180</v>
      </c>
      <c r="K5172" s="21">
        <v>46172.484131944446</v>
      </c>
      <c r="L5172" s="21">
        <v>46174.821840277778</v>
      </c>
      <c r="M5172" s="137" t="s">
        <v>352</v>
      </c>
      <c r="N5172" s="137" t="s">
        <v>352</v>
      </c>
      <c r="O5172" s="137" t="s">
        <v>35</v>
      </c>
      <c r="P5172" s="137">
        <v>0</v>
      </c>
      <c r="Q5172" s="137" t="s">
        <v>191</v>
      </c>
      <c r="R5172" s="137" t="s">
        <v>342</v>
      </c>
      <c r="S5172" s="137" t="s">
        <v>181</v>
      </c>
    </row>
    <row r="5173" spans="1:19" s="137" customFormat="1">
      <c r="A5173" s="137" t="s">
        <v>186</v>
      </c>
      <c r="B5173" s="137" t="s">
        <v>120</v>
      </c>
      <c r="C5173" s="137" t="s">
        <v>186</v>
      </c>
      <c r="D5173" s="137" t="s">
        <v>384</v>
      </c>
      <c r="E5173" s="137">
        <v>32962</v>
      </c>
      <c r="F5173" s="137" t="s">
        <v>5</v>
      </c>
      <c r="G5173" s="137" t="s">
        <v>28</v>
      </c>
      <c r="H5173" s="137" t="s">
        <v>368</v>
      </c>
      <c r="I5173" s="137">
        <v>513858478</v>
      </c>
      <c r="J5173" s="137" t="s">
        <v>180</v>
      </c>
      <c r="K5173" s="21">
        <v>46172.484131944446</v>
      </c>
      <c r="L5173" s="21">
        <v>46174.821840277778</v>
      </c>
      <c r="M5173" s="137" t="s">
        <v>353</v>
      </c>
      <c r="N5173" s="137" t="s">
        <v>197</v>
      </c>
      <c r="O5173" s="137" t="s">
        <v>41</v>
      </c>
      <c r="P5173" s="137">
        <v>0</v>
      </c>
      <c r="Q5173" s="137" t="s">
        <v>191</v>
      </c>
      <c r="R5173" s="137" t="s">
        <v>342</v>
      </c>
      <c r="S5173" s="137" t="s">
        <v>181</v>
      </c>
    </row>
    <row r="5174" spans="1:19" s="137" customFormat="1">
      <c r="A5174" s="137" t="s">
        <v>186</v>
      </c>
      <c r="B5174" s="137" t="s">
        <v>120</v>
      </c>
      <c r="C5174" s="137" t="s">
        <v>186</v>
      </c>
      <c r="D5174" s="137" t="s">
        <v>384</v>
      </c>
      <c r="E5174" s="137">
        <v>32962</v>
      </c>
      <c r="F5174" s="137" t="s">
        <v>5</v>
      </c>
      <c r="G5174" s="137" t="s">
        <v>28</v>
      </c>
      <c r="H5174" s="137" t="s">
        <v>368</v>
      </c>
      <c r="I5174" s="137">
        <v>513858478</v>
      </c>
      <c r="J5174" s="137" t="s">
        <v>180</v>
      </c>
      <c r="K5174" s="21">
        <v>46172.484131944446</v>
      </c>
      <c r="L5174" s="21">
        <v>46174.821840277778</v>
      </c>
      <c r="M5174" s="137" t="s">
        <v>353</v>
      </c>
      <c r="N5174" s="137" t="s">
        <v>330</v>
      </c>
      <c r="O5174" s="137" t="s">
        <v>41</v>
      </c>
      <c r="P5174" s="137">
        <v>0</v>
      </c>
      <c r="Q5174" s="137" t="s">
        <v>191</v>
      </c>
      <c r="R5174" s="137" t="s">
        <v>342</v>
      </c>
      <c r="S5174" s="137" t="s">
        <v>181</v>
      </c>
    </row>
    <row r="5175" spans="1:19" s="137" customFormat="1">
      <c r="A5175" s="137" t="s">
        <v>186</v>
      </c>
      <c r="B5175" s="137" t="s">
        <v>120</v>
      </c>
      <c r="C5175" s="137" t="s">
        <v>186</v>
      </c>
      <c r="D5175" s="137" t="s">
        <v>384</v>
      </c>
      <c r="E5175" s="137">
        <v>32962</v>
      </c>
      <c r="F5175" s="137" t="s">
        <v>5</v>
      </c>
      <c r="G5175" s="137" t="s">
        <v>28</v>
      </c>
      <c r="H5175" s="137" t="s">
        <v>368</v>
      </c>
      <c r="I5175" s="137">
        <v>513858478</v>
      </c>
      <c r="J5175" s="137" t="s">
        <v>180</v>
      </c>
      <c r="K5175" s="21">
        <v>46172.484131944446</v>
      </c>
      <c r="L5175" s="21">
        <v>46174.821840277778</v>
      </c>
      <c r="M5175" s="137" t="s">
        <v>353</v>
      </c>
      <c r="N5175" s="137" t="s">
        <v>354</v>
      </c>
      <c r="O5175" s="137" t="s">
        <v>39</v>
      </c>
      <c r="P5175" s="137">
        <v>0</v>
      </c>
      <c r="Q5175" s="137" t="s">
        <v>191</v>
      </c>
      <c r="R5175" s="137" t="s">
        <v>342</v>
      </c>
      <c r="S5175" s="137" t="s">
        <v>181</v>
      </c>
    </row>
    <row r="5176" spans="1:19" s="137" customFormat="1">
      <c r="A5176" s="137" t="s">
        <v>186</v>
      </c>
      <c r="B5176" s="137" t="s">
        <v>120</v>
      </c>
      <c r="C5176" s="137" t="s">
        <v>186</v>
      </c>
      <c r="D5176" s="137" t="s">
        <v>384</v>
      </c>
      <c r="E5176" s="137">
        <v>32962</v>
      </c>
      <c r="F5176" s="137" t="s">
        <v>5</v>
      </c>
      <c r="G5176" s="137" t="s">
        <v>28</v>
      </c>
      <c r="H5176" s="137" t="s">
        <v>368</v>
      </c>
      <c r="I5176" s="137">
        <v>513858478</v>
      </c>
      <c r="J5176" s="137" t="s">
        <v>180</v>
      </c>
      <c r="K5176" s="21">
        <v>46172.484131944446</v>
      </c>
      <c r="L5176" s="21">
        <v>46174.821840277778</v>
      </c>
      <c r="M5176" s="137" t="s">
        <v>353</v>
      </c>
      <c r="N5176" s="137" t="s">
        <v>355</v>
      </c>
      <c r="O5176" s="137" t="s">
        <v>35</v>
      </c>
      <c r="P5176" s="137">
        <v>0</v>
      </c>
      <c r="Q5176" s="137" t="s">
        <v>191</v>
      </c>
      <c r="R5176" s="137" t="s">
        <v>342</v>
      </c>
      <c r="S5176" s="137" t="s">
        <v>181</v>
      </c>
    </row>
    <row r="5177" spans="1:19" s="137" customFormat="1">
      <c r="A5177" s="137" t="s">
        <v>186</v>
      </c>
      <c r="B5177" s="137" t="s">
        <v>120</v>
      </c>
      <c r="C5177" s="137" t="s">
        <v>186</v>
      </c>
      <c r="D5177" s="137" t="s">
        <v>384</v>
      </c>
      <c r="E5177" s="137">
        <v>32962</v>
      </c>
      <c r="F5177" s="137" t="s">
        <v>5</v>
      </c>
      <c r="G5177" s="137" t="s">
        <v>28</v>
      </c>
      <c r="H5177" s="137" t="s">
        <v>368</v>
      </c>
      <c r="I5177" s="137">
        <v>513858478</v>
      </c>
      <c r="J5177" s="137" t="s">
        <v>180</v>
      </c>
      <c r="K5177" s="21">
        <v>46172.484131944446</v>
      </c>
      <c r="L5177" s="21">
        <v>46174.821840277778</v>
      </c>
      <c r="M5177" s="137" t="s">
        <v>353</v>
      </c>
      <c r="N5177" s="137" t="s">
        <v>356</v>
      </c>
      <c r="O5177" s="137" t="s">
        <v>39</v>
      </c>
      <c r="P5177" s="137">
        <v>0</v>
      </c>
      <c r="Q5177" s="137" t="s">
        <v>191</v>
      </c>
      <c r="R5177" s="137" t="s">
        <v>342</v>
      </c>
      <c r="S5177" s="137" t="s">
        <v>181</v>
      </c>
    </row>
    <row r="5178" spans="1:19" s="137" customFormat="1">
      <c r="A5178" s="137" t="s">
        <v>186</v>
      </c>
      <c r="B5178" s="137" t="s">
        <v>120</v>
      </c>
      <c r="C5178" s="137" t="s">
        <v>186</v>
      </c>
      <c r="D5178" s="137" t="s">
        <v>384</v>
      </c>
      <c r="E5178" s="137">
        <v>32962</v>
      </c>
      <c r="F5178" s="137" t="s">
        <v>5</v>
      </c>
      <c r="G5178" s="137" t="s">
        <v>28</v>
      </c>
      <c r="H5178" s="137" t="s">
        <v>368</v>
      </c>
      <c r="I5178" s="137">
        <v>513858478</v>
      </c>
      <c r="J5178" s="137" t="s">
        <v>180</v>
      </c>
      <c r="K5178" s="21">
        <v>46172.484131944446</v>
      </c>
      <c r="L5178" s="21">
        <v>46174.821840277778</v>
      </c>
      <c r="M5178" s="137" t="s">
        <v>353</v>
      </c>
      <c r="N5178" s="137" t="s">
        <v>357</v>
      </c>
      <c r="O5178" s="137" t="s">
        <v>39</v>
      </c>
      <c r="P5178" s="137">
        <v>0</v>
      </c>
      <c r="Q5178" s="137" t="s">
        <v>191</v>
      </c>
      <c r="R5178" s="137" t="s">
        <v>342</v>
      </c>
      <c r="S5178" s="137" t="s">
        <v>181</v>
      </c>
    </row>
    <row r="5179" spans="1:19" s="137" customFormat="1">
      <c r="A5179" s="137" t="s">
        <v>186</v>
      </c>
      <c r="B5179" s="137" t="s">
        <v>120</v>
      </c>
      <c r="C5179" s="137" t="s">
        <v>186</v>
      </c>
      <c r="D5179" s="137" t="s">
        <v>384</v>
      </c>
      <c r="E5179" s="137">
        <v>32962</v>
      </c>
      <c r="F5179" s="137" t="s">
        <v>5</v>
      </c>
      <c r="G5179" s="137" t="s">
        <v>28</v>
      </c>
      <c r="H5179" s="137" t="s">
        <v>368</v>
      </c>
      <c r="I5179" s="137">
        <v>513858478</v>
      </c>
      <c r="J5179" s="137" t="s">
        <v>180</v>
      </c>
      <c r="K5179" s="21">
        <v>46172.484131944446</v>
      </c>
      <c r="L5179" s="21">
        <v>46174.821840277778</v>
      </c>
      <c r="M5179" s="137" t="s">
        <v>358</v>
      </c>
      <c r="N5179" s="137" t="s">
        <v>359</v>
      </c>
      <c r="O5179" s="137" t="s">
        <v>39</v>
      </c>
      <c r="P5179" s="137">
        <v>0</v>
      </c>
      <c r="Q5179" s="137" t="s">
        <v>191</v>
      </c>
      <c r="R5179" s="137" t="s">
        <v>342</v>
      </c>
      <c r="S5179" s="137" t="s">
        <v>181</v>
      </c>
    </row>
    <row r="5180" spans="1:19" s="137" customFormat="1">
      <c r="A5180" s="137" t="s">
        <v>186</v>
      </c>
      <c r="B5180" s="137" t="s">
        <v>120</v>
      </c>
      <c r="C5180" s="137" t="s">
        <v>186</v>
      </c>
      <c r="D5180" s="137" t="s">
        <v>384</v>
      </c>
      <c r="E5180" s="137">
        <v>32962</v>
      </c>
      <c r="F5180" s="137" t="s">
        <v>5</v>
      </c>
      <c r="G5180" s="137" t="s">
        <v>28</v>
      </c>
      <c r="H5180" s="137" t="s">
        <v>368</v>
      </c>
      <c r="I5180" s="137">
        <v>513858478</v>
      </c>
      <c r="J5180" s="137" t="s">
        <v>180</v>
      </c>
      <c r="K5180" s="21">
        <v>46172.484131944446</v>
      </c>
      <c r="L5180" s="21">
        <v>46174.821840277778</v>
      </c>
      <c r="M5180" s="137" t="s">
        <v>358</v>
      </c>
      <c r="N5180" s="137" t="s">
        <v>360</v>
      </c>
      <c r="O5180" s="137" t="s">
        <v>35</v>
      </c>
      <c r="P5180" s="137">
        <v>0</v>
      </c>
      <c r="Q5180" s="137" t="s">
        <v>191</v>
      </c>
      <c r="R5180" s="137" t="s">
        <v>342</v>
      </c>
      <c r="S5180" s="137" t="s">
        <v>181</v>
      </c>
    </row>
    <row r="5181" spans="1:19" s="137" customFormat="1">
      <c r="A5181" s="137" t="s">
        <v>186</v>
      </c>
      <c r="B5181" s="137" t="s">
        <v>120</v>
      </c>
      <c r="C5181" s="137" t="s">
        <v>186</v>
      </c>
      <c r="D5181" s="137" t="s">
        <v>384</v>
      </c>
      <c r="E5181" s="137">
        <v>32962</v>
      </c>
      <c r="F5181" s="137" t="s">
        <v>5</v>
      </c>
      <c r="G5181" s="137" t="s">
        <v>28</v>
      </c>
      <c r="H5181" s="137" t="s">
        <v>368</v>
      </c>
      <c r="I5181" s="137">
        <v>513858478</v>
      </c>
      <c r="J5181" s="137" t="s">
        <v>180</v>
      </c>
      <c r="K5181" s="21">
        <v>46172.484131944446</v>
      </c>
      <c r="L5181" s="21">
        <v>46174.821840277778</v>
      </c>
      <c r="M5181" s="137" t="s">
        <v>358</v>
      </c>
      <c r="N5181" s="137" t="s">
        <v>361</v>
      </c>
      <c r="O5181" s="137" t="s">
        <v>41</v>
      </c>
      <c r="P5181" s="137">
        <v>0</v>
      </c>
      <c r="Q5181" s="137" t="s">
        <v>191</v>
      </c>
      <c r="R5181" s="137" t="s">
        <v>342</v>
      </c>
      <c r="S5181" s="137" t="s">
        <v>181</v>
      </c>
    </row>
    <row r="5182" spans="1:19" s="137" customFormat="1">
      <c r="A5182" s="137" t="s">
        <v>186</v>
      </c>
      <c r="B5182" s="137" t="s">
        <v>120</v>
      </c>
      <c r="C5182" s="137" t="s">
        <v>186</v>
      </c>
      <c r="D5182" s="137" t="s">
        <v>384</v>
      </c>
      <c r="E5182" s="137">
        <v>32962</v>
      </c>
      <c r="F5182" s="137" t="s">
        <v>5</v>
      </c>
      <c r="G5182" s="137" t="s">
        <v>28</v>
      </c>
      <c r="H5182" s="137" t="s">
        <v>368</v>
      </c>
      <c r="I5182" s="137">
        <v>513858478</v>
      </c>
      <c r="J5182" s="137" t="s">
        <v>180</v>
      </c>
      <c r="K5182" s="21">
        <v>46172.484131944446</v>
      </c>
      <c r="L5182" s="21">
        <v>46174.821840277778</v>
      </c>
      <c r="M5182" s="137" t="s">
        <v>362</v>
      </c>
      <c r="N5182" s="137" t="s">
        <v>363</v>
      </c>
      <c r="O5182" s="137" t="s">
        <v>37</v>
      </c>
      <c r="P5182" s="137">
        <v>0</v>
      </c>
      <c r="Q5182" s="137" t="s">
        <v>191</v>
      </c>
      <c r="R5182" s="137" t="s">
        <v>342</v>
      </c>
      <c r="S5182" s="137" t="s">
        <v>181</v>
      </c>
    </row>
    <row r="5183" spans="1:19" s="137" customFormat="1">
      <c r="A5183" s="137" t="s">
        <v>186</v>
      </c>
      <c r="B5183" s="137" t="s">
        <v>120</v>
      </c>
      <c r="C5183" s="137" t="s">
        <v>186</v>
      </c>
      <c r="D5183" s="137" t="s">
        <v>384</v>
      </c>
      <c r="E5183" s="137">
        <v>32962</v>
      </c>
      <c r="F5183" s="137" t="s">
        <v>5</v>
      </c>
      <c r="G5183" s="137" t="s">
        <v>28</v>
      </c>
      <c r="H5183" s="137" t="s">
        <v>368</v>
      </c>
      <c r="I5183" s="137">
        <v>513858478</v>
      </c>
      <c r="J5183" s="137" t="s">
        <v>180</v>
      </c>
      <c r="K5183" s="21">
        <v>46172.484131944446</v>
      </c>
      <c r="L5183" s="21">
        <v>46174.821840277778</v>
      </c>
      <c r="M5183" s="137" t="s">
        <v>364</v>
      </c>
      <c r="N5183" s="137" t="s">
        <v>365</v>
      </c>
      <c r="O5183" s="137" t="s">
        <v>35</v>
      </c>
      <c r="P5183" s="137">
        <v>0</v>
      </c>
      <c r="Q5183" s="137" t="s">
        <v>191</v>
      </c>
      <c r="R5183" s="137" t="s">
        <v>342</v>
      </c>
      <c r="S5183" s="137" t="s">
        <v>181</v>
      </c>
    </row>
    <row r="5184" spans="1:19" s="137" customFormat="1">
      <c r="A5184" s="137" t="s">
        <v>186</v>
      </c>
      <c r="B5184" s="137" t="s">
        <v>120</v>
      </c>
      <c r="C5184" s="137" t="s">
        <v>186</v>
      </c>
      <c r="D5184" s="137" t="s">
        <v>384</v>
      </c>
      <c r="E5184" s="137">
        <v>32962</v>
      </c>
      <c r="F5184" s="137" t="s">
        <v>5</v>
      </c>
      <c r="G5184" s="137" t="s">
        <v>28</v>
      </c>
      <c r="H5184" s="137" t="s">
        <v>368</v>
      </c>
      <c r="I5184" s="137">
        <v>513858478</v>
      </c>
      <c r="J5184" s="137" t="s">
        <v>180</v>
      </c>
      <c r="K5184" s="21">
        <v>46172.484131944446</v>
      </c>
      <c r="L5184" s="21">
        <v>46174.821840277778</v>
      </c>
      <c r="M5184" s="137" t="s">
        <v>364</v>
      </c>
      <c r="N5184" s="137" t="s">
        <v>366</v>
      </c>
      <c r="O5184" s="137" t="s">
        <v>35</v>
      </c>
      <c r="P5184" s="137">
        <v>0</v>
      </c>
      <c r="Q5184" s="137" t="s">
        <v>191</v>
      </c>
      <c r="R5184" s="137" t="s">
        <v>342</v>
      </c>
      <c r="S5184" s="137" t="s">
        <v>181</v>
      </c>
    </row>
    <row r="5185" spans="1:19" s="137" customFormat="1">
      <c r="A5185" s="137" t="s">
        <v>186</v>
      </c>
      <c r="B5185" s="137" t="s">
        <v>120</v>
      </c>
      <c r="C5185" s="137" t="s">
        <v>186</v>
      </c>
      <c r="D5185" s="137" t="s">
        <v>384</v>
      </c>
      <c r="E5185" s="137">
        <v>32962</v>
      </c>
      <c r="F5185" s="137" t="s">
        <v>5</v>
      </c>
      <c r="G5185" s="137" t="s">
        <v>28</v>
      </c>
      <c r="H5185" s="137" t="s">
        <v>368</v>
      </c>
      <c r="I5185" s="137">
        <v>513858478</v>
      </c>
      <c r="J5185" s="137" t="s">
        <v>180</v>
      </c>
      <c r="K5185" s="21">
        <v>46172.484131944446</v>
      </c>
      <c r="L5185" s="21">
        <v>46174.821840277778</v>
      </c>
      <c r="M5185" s="137" t="s">
        <v>364</v>
      </c>
      <c r="N5185" s="137" t="s">
        <v>367</v>
      </c>
      <c r="O5185" s="137" t="s">
        <v>41</v>
      </c>
      <c r="P5185" s="137">
        <v>0</v>
      </c>
      <c r="Q5185" s="137" t="s">
        <v>191</v>
      </c>
      <c r="R5185" s="137" t="s">
        <v>342</v>
      </c>
      <c r="S5185" s="137" t="s">
        <v>181</v>
      </c>
    </row>
    <row r="5186" spans="1:19" s="137" customFormat="1">
      <c r="A5186" s="137" t="s">
        <v>186</v>
      </c>
      <c r="B5186" s="137" t="s">
        <v>10</v>
      </c>
      <c r="C5186" s="137" t="s">
        <v>186</v>
      </c>
      <c r="D5186" s="137" t="s">
        <v>311</v>
      </c>
      <c r="E5186" s="137">
        <v>33279</v>
      </c>
      <c r="F5186" s="137" t="s">
        <v>5</v>
      </c>
      <c r="G5186" s="137" t="s">
        <v>28</v>
      </c>
      <c r="H5186" s="137" t="s">
        <v>368</v>
      </c>
      <c r="I5186" s="137">
        <v>514015273</v>
      </c>
      <c r="J5186" s="137" t="s">
        <v>224</v>
      </c>
      <c r="K5186" s="21">
        <v>46172.405671296299</v>
      </c>
      <c r="L5186" s="21">
        <v>46174.824062500003</v>
      </c>
      <c r="M5186" s="137" t="s">
        <v>287</v>
      </c>
      <c r="N5186" s="137" t="s">
        <v>287</v>
      </c>
      <c r="O5186" s="137" t="s">
        <v>35</v>
      </c>
      <c r="P5186" s="137">
        <v>0</v>
      </c>
      <c r="Q5186" s="137" t="s">
        <v>191</v>
      </c>
      <c r="R5186" s="137" t="s">
        <v>342</v>
      </c>
      <c r="S5186" s="137" t="s">
        <v>181</v>
      </c>
    </row>
    <row r="5187" spans="1:19" s="137" customFormat="1">
      <c r="A5187" s="137" t="s">
        <v>186</v>
      </c>
      <c r="B5187" s="137" t="s">
        <v>10</v>
      </c>
      <c r="C5187" s="137" t="s">
        <v>186</v>
      </c>
      <c r="D5187" s="137" t="s">
        <v>311</v>
      </c>
      <c r="E5187" s="137">
        <v>33279</v>
      </c>
      <c r="F5187" s="137" t="s">
        <v>5</v>
      </c>
      <c r="G5187" s="137" t="s">
        <v>28</v>
      </c>
      <c r="H5187" s="137" t="s">
        <v>368</v>
      </c>
      <c r="I5187" s="137">
        <v>514015273</v>
      </c>
      <c r="J5187" s="137" t="s">
        <v>224</v>
      </c>
      <c r="K5187" s="21">
        <v>46172.405671296299</v>
      </c>
      <c r="L5187" s="21">
        <v>46174.824062500003</v>
      </c>
      <c r="M5187" s="137" t="s">
        <v>343</v>
      </c>
      <c r="N5187" s="137" t="s">
        <v>288</v>
      </c>
      <c r="O5187" s="137" t="s">
        <v>39</v>
      </c>
      <c r="P5187" s="137">
        <v>0</v>
      </c>
      <c r="Q5187" s="137" t="s">
        <v>191</v>
      </c>
      <c r="R5187" s="137" t="s">
        <v>342</v>
      </c>
      <c r="S5187" s="137" t="s">
        <v>181</v>
      </c>
    </row>
    <row r="5188" spans="1:19" s="137" customFormat="1">
      <c r="A5188" s="137" t="s">
        <v>186</v>
      </c>
      <c r="B5188" s="137" t="s">
        <v>10</v>
      </c>
      <c r="C5188" s="137" t="s">
        <v>186</v>
      </c>
      <c r="D5188" s="137" t="s">
        <v>311</v>
      </c>
      <c r="E5188" s="137">
        <v>33279</v>
      </c>
      <c r="F5188" s="137" t="s">
        <v>5</v>
      </c>
      <c r="G5188" s="137" t="s">
        <v>28</v>
      </c>
      <c r="H5188" s="137" t="s">
        <v>368</v>
      </c>
      <c r="I5188" s="137">
        <v>514015273</v>
      </c>
      <c r="J5188" s="137" t="s">
        <v>224</v>
      </c>
      <c r="K5188" s="21">
        <v>46172.405671296299</v>
      </c>
      <c r="L5188" s="21">
        <v>46174.824062500003</v>
      </c>
      <c r="M5188" s="137" t="s">
        <v>343</v>
      </c>
      <c r="N5188" s="137" t="s">
        <v>193</v>
      </c>
      <c r="O5188" s="137" t="s">
        <v>35</v>
      </c>
      <c r="P5188" s="137">
        <v>0</v>
      </c>
      <c r="Q5188" s="137" t="s">
        <v>191</v>
      </c>
      <c r="R5188" s="137" t="s">
        <v>342</v>
      </c>
      <c r="S5188" s="137" t="s">
        <v>181</v>
      </c>
    </row>
    <row r="5189" spans="1:19" s="137" customFormat="1">
      <c r="A5189" s="137" t="s">
        <v>186</v>
      </c>
      <c r="B5189" s="137" t="s">
        <v>10</v>
      </c>
      <c r="C5189" s="137" t="s">
        <v>186</v>
      </c>
      <c r="D5189" s="137" t="s">
        <v>311</v>
      </c>
      <c r="E5189" s="137">
        <v>33279</v>
      </c>
      <c r="F5189" s="137" t="s">
        <v>5</v>
      </c>
      <c r="G5189" s="137" t="s">
        <v>28</v>
      </c>
      <c r="H5189" s="137" t="s">
        <v>368</v>
      </c>
      <c r="I5189" s="137">
        <v>514015273</v>
      </c>
      <c r="J5189" s="137" t="s">
        <v>224</v>
      </c>
      <c r="K5189" s="21">
        <v>46172.405671296299</v>
      </c>
      <c r="L5189" s="21">
        <v>46174.824062500003</v>
      </c>
      <c r="M5189" s="137" t="s">
        <v>344</v>
      </c>
      <c r="N5189" s="137" t="s">
        <v>345</v>
      </c>
      <c r="O5189" s="137" t="s">
        <v>39</v>
      </c>
      <c r="P5189" s="137">
        <v>0</v>
      </c>
      <c r="Q5189" s="137" t="s">
        <v>191</v>
      </c>
      <c r="R5189" s="137" t="s">
        <v>342</v>
      </c>
      <c r="S5189" s="137" t="s">
        <v>181</v>
      </c>
    </row>
    <row r="5190" spans="1:19" s="137" customFormat="1">
      <c r="A5190" s="137" t="s">
        <v>186</v>
      </c>
      <c r="B5190" s="137" t="s">
        <v>10</v>
      </c>
      <c r="C5190" s="137" t="s">
        <v>186</v>
      </c>
      <c r="D5190" s="137" t="s">
        <v>311</v>
      </c>
      <c r="E5190" s="137">
        <v>33279</v>
      </c>
      <c r="F5190" s="137" t="s">
        <v>5</v>
      </c>
      <c r="G5190" s="137" t="s">
        <v>28</v>
      </c>
      <c r="H5190" s="137" t="s">
        <v>368</v>
      </c>
      <c r="I5190" s="137">
        <v>514015273</v>
      </c>
      <c r="J5190" s="137" t="s">
        <v>224</v>
      </c>
      <c r="K5190" s="21">
        <v>46172.405671296299</v>
      </c>
      <c r="L5190" s="21">
        <v>46174.824062500003</v>
      </c>
      <c r="M5190" s="137" t="s">
        <v>344</v>
      </c>
      <c r="N5190" s="137" t="s">
        <v>346</v>
      </c>
      <c r="O5190" s="137" t="s">
        <v>39</v>
      </c>
      <c r="P5190" s="137">
        <v>0</v>
      </c>
      <c r="Q5190" s="137" t="s">
        <v>191</v>
      </c>
      <c r="R5190" s="137" t="s">
        <v>342</v>
      </c>
      <c r="S5190" s="137" t="s">
        <v>181</v>
      </c>
    </row>
    <row r="5191" spans="1:19" s="137" customFormat="1">
      <c r="A5191" s="137" t="s">
        <v>186</v>
      </c>
      <c r="B5191" s="137" t="s">
        <v>10</v>
      </c>
      <c r="C5191" s="137" t="s">
        <v>186</v>
      </c>
      <c r="D5191" s="137" t="s">
        <v>311</v>
      </c>
      <c r="E5191" s="137">
        <v>33279</v>
      </c>
      <c r="F5191" s="137" t="s">
        <v>5</v>
      </c>
      <c r="G5191" s="137" t="s">
        <v>28</v>
      </c>
      <c r="H5191" s="137" t="s">
        <v>368</v>
      </c>
      <c r="I5191" s="137">
        <v>514015273</v>
      </c>
      <c r="J5191" s="137" t="s">
        <v>224</v>
      </c>
      <c r="K5191" s="21">
        <v>46172.405671296299</v>
      </c>
      <c r="L5191" s="21">
        <v>46174.824062500003</v>
      </c>
      <c r="M5191" s="137" t="s">
        <v>347</v>
      </c>
      <c r="N5191" s="137" t="s">
        <v>348</v>
      </c>
      <c r="O5191" s="137" t="s">
        <v>41</v>
      </c>
      <c r="P5191" s="137">
        <v>0</v>
      </c>
      <c r="Q5191" s="137" t="s">
        <v>191</v>
      </c>
      <c r="R5191" s="137" t="s">
        <v>342</v>
      </c>
      <c r="S5191" s="137" t="s">
        <v>181</v>
      </c>
    </row>
    <row r="5192" spans="1:19" s="137" customFormat="1">
      <c r="A5192" s="137" t="s">
        <v>186</v>
      </c>
      <c r="B5192" s="137" t="s">
        <v>10</v>
      </c>
      <c r="C5192" s="137" t="s">
        <v>186</v>
      </c>
      <c r="D5192" s="137" t="s">
        <v>311</v>
      </c>
      <c r="E5192" s="137">
        <v>33279</v>
      </c>
      <c r="F5192" s="137" t="s">
        <v>5</v>
      </c>
      <c r="G5192" s="137" t="s">
        <v>28</v>
      </c>
      <c r="H5192" s="137" t="s">
        <v>368</v>
      </c>
      <c r="I5192" s="137">
        <v>514015273</v>
      </c>
      <c r="J5192" s="137" t="s">
        <v>224</v>
      </c>
      <c r="K5192" s="21">
        <v>46172.405671296299</v>
      </c>
      <c r="L5192" s="21">
        <v>46174.824062500003</v>
      </c>
      <c r="M5192" s="137" t="s">
        <v>347</v>
      </c>
      <c r="N5192" s="137" t="s">
        <v>349</v>
      </c>
      <c r="O5192" s="137" t="s">
        <v>39</v>
      </c>
      <c r="P5192" s="137">
        <v>0</v>
      </c>
      <c r="Q5192" s="137" t="s">
        <v>191</v>
      </c>
      <c r="R5192" s="137" t="s">
        <v>342</v>
      </c>
      <c r="S5192" s="137" t="s">
        <v>181</v>
      </c>
    </row>
    <row r="5193" spans="1:19" s="137" customFormat="1">
      <c r="A5193" s="137" t="s">
        <v>186</v>
      </c>
      <c r="B5193" s="137" t="s">
        <v>10</v>
      </c>
      <c r="C5193" s="137" t="s">
        <v>186</v>
      </c>
      <c r="D5193" s="137" t="s">
        <v>311</v>
      </c>
      <c r="E5193" s="137">
        <v>33279</v>
      </c>
      <c r="F5193" s="137" t="s">
        <v>5</v>
      </c>
      <c r="G5193" s="137" t="s">
        <v>28</v>
      </c>
      <c r="H5193" s="137" t="s">
        <v>368</v>
      </c>
      <c r="I5193" s="137">
        <v>514015273</v>
      </c>
      <c r="J5193" s="137" t="s">
        <v>224</v>
      </c>
      <c r="K5193" s="21">
        <v>46172.405671296299</v>
      </c>
      <c r="L5193" s="21">
        <v>46174.824062500003</v>
      </c>
      <c r="M5193" s="137" t="s">
        <v>347</v>
      </c>
      <c r="N5193" s="137" t="s">
        <v>329</v>
      </c>
      <c r="O5193" s="137" t="s">
        <v>35</v>
      </c>
      <c r="P5193" s="137">
        <v>0</v>
      </c>
      <c r="Q5193" s="137" t="s">
        <v>191</v>
      </c>
      <c r="R5193" s="137" t="s">
        <v>342</v>
      </c>
      <c r="S5193" s="137" t="s">
        <v>181</v>
      </c>
    </row>
    <row r="5194" spans="1:19" s="137" customFormat="1">
      <c r="A5194" s="137" t="s">
        <v>186</v>
      </c>
      <c r="B5194" s="137" t="s">
        <v>10</v>
      </c>
      <c r="C5194" s="137" t="s">
        <v>186</v>
      </c>
      <c r="D5194" s="137" t="s">
        <v>311</v>
      </c>
      <c r="E5194" s="137">
        <v>33279</v>
      </c>
      <c r="F5194" s="137" t="s">
        <v>5</v>
      </c>
      <c r="G5194" s="137" t="s">
        <v>28</v>
      </c>
      <c r="H5194" s="137" t="s">
        <v>368</v>
      </c>
      <c r="I5194" s="137">
        <v>514015273</v>
      </c>
      <c r="J5194" s="137" t="s">
        <v>224</v>
      </c>
      <c r="K5194" s="21">
        <v>46172.405671296299</v>
      </c>
      <c r="L5194" s="21">
        <v>46174.824062500003</v>
      </c>
      <c r="M5194" s="137" t="s">
        <v>347</v>
      </c>
      <c r="N5194" s="137" t="s">
        <v>194</v>
      </c>
      <c r="O5194" s="137" t="s">
        <v>41</v>
      </c>
      <c r="P5194" s="137">
        <v>0</v>
      </c>
      <c r="Q5194" s="137" t="s">
        <v>191</v>
      </c>
      <c r="R5194" s="137" t="s">
        <v>342</v>
      </c>
      <c r="S5194" s="137" t="s">
        <v>181</v>
      </c>
    </row>
    <row r="5195" spans="1:19" s="137" customFormat="1">
      <c r="A5195" s="137" t="s">
        <v>186</v>
      </c>
      <c r="B5195" s="137" t="s">
        <v>10</v>
      </c>
      <c r="C5195" s="137" t="s">
        <v>186</v>
      </c>
      <c r="D5195" s="137" t="s">
        <v>311</v>
      </c>
      <c r="E5195" s="137">
        <v>33279</v>
      </c>
      <c r="F5195" s="137" t="s">
        <v>5</v>
      </c>
      <c r="G5195" s="137" t="s">
        <v>28</v>
      </c>
      <c r="H5195" s="137" t="s">
        <v>368</v>
      </c>
      <c r="I5195" s="137">
        <v>514015273</v>
      </c>
      <c r="J5195" s="137" t="s">
        <v>224</v>
      </c>
      <c r="K5195" s="21">
        <v>46172.405671296299</v>
      </c>
      <c r="L5195" s="21">
        <v>46174.824062500003</v>
      </c>
      <c r="M5195" s="137" t="s">
        <v>347</v>
      </c>
      <c r="N5195" s="137" t="s">
        <v>350</v>
      </c>
      <c r="O5195" s="137" t="s">
        <v>39</v>
      </c>
      <c r="P5195" s="137">
        <v>0</v>
      </c>
      <c r="Q5195" s="137" t="s">
        <v>191</v>
      </c>
      <c r="R5195" s="137" t="s">
        <v>342</v>
      </c>
      <c r="S5195" s="137" t="s">
        <v>181</v>
      </c>
    </row>
    <row r="5196" spans="1:19" s="137" customFormat="1">
      <c r="A5196" s="137" t="s">
        <v>186</v>
      </c>
      <c r="B5196" s="137" t="s">
        <v>10</v>
      </c>
      <c r="C5196" s="137" t="s">
        <v>186</v>
      </c>
      <c r="D5196" s="137" t="s">
        <v>311</v>
      </c>
      <c r="E5196" s="137">
        <v>33279</v>
      </c>
      <c r="F5196" s="137" t="s">
        <v>5</v>
      </c>
      <c r="G5196" s="137" t="s">
        <v>28</v>
      </c>
      <c r="H5196" s="137" t="s">
        <v>368</v>
      </c>
      <c r="I5196" s="137">
        <v>514015273</v>
      </c>
      <c r="J5196" s="137" t="s">
        <v>224</v>
      </c>
      <c r="K5196" s="21">
        <v>46172.405671296299</v>
      </c>
      <c r="L5196" s="21">
        <v>46174.824062500003</v>
      </c>
      <c r="M5196" s="137" t="s">
        <v>347</v>
      </c>
      <c r="N5196" s="137" t="s">
        <v>195</v>
      </c>
      <c r="O5196" s="137" t="s">
        <v>41</v>
      </c>
      <c r="P5196" s="137">
        <v>0</v>
      </c>
      <c r="Q5196" s="137" t="s">
        <v>191</v>
      </c>
      <c r="R5196" s="137" t="s">
        <v>342</v>
      </c>
      <c r="S5196" s="137" t="s">
        <v>181</v>
      </c>
    </row>
    <row r="5197" spans="1:19" s="137" customFormat="1">
      <c r="A5197" s="137" t="s">
        <v>186</v>
      </c>
      <c r="B5197" s="137" t="s">
        <v>10</v>
      </c>
      <c r="C5197" s="137" t="s">
        <v>186</v>
      </c>
      <c r="D5197" s="137" t="s">
        <v>311</v>
      </c>
      <c r="E5197" s="137">
        <v>33279</v>
      </c>
      <c r="F5197" s="137" t="s">
        <v>5</v>
      </c>
      <c r="G5197" s="137" t="s">
        <v>28</v>
      </c>
      <c r="H5197" s="137" t="s">
        <v>368</v>
      </c>
      <c r="I5197" s="137">
        <v>514015273</v>
      </c>
      <c r="J5197" s="137" t="s">
        <v>224</v>
      </c>
      <c r="K5197" s="21">
        <v>46172.405671296299</v>
      </c>
      <c r="L5197" s="21">
        <v>46174.824062500003</v>
      </c>
      <c r="M5197" s="137" t="s">
        <v>347</v>
      </c>
      <c r="N5197" s="137" t="s">
        <v>351</v>
      </c>
      <c r="O5197" s="137" t="s">
        <v>35</v>
      </c>
      <c r="P5197" s="137">
        <v>0</v>
      </c>
      <c r="Q5197" s="137" t="s">
        <v>191</v>
      </c>
      <c r="R5197" s="137" t="s">
        <v>342</v>
      </c>
      <c r="S5197" s="137" t="s">
        <v>181</v>
      </c>
    </row>
    <row r="5198" spans="1:19" s="137" customFormat="1">
      <c r="A5198" s="137" t="s">
        <v>186</v>
      </c>
      <c r="B5198" s="137" t="s">
        <v>10</v>
      </c>
      <c r="C5198" s="137" t="s">
        <v>186</v>
      </c>
      <c r="D5198" s="137" t="s">
        <v>311</v>
      </c>
      <c r="E5198" s="137">
        <v>33279</v>
      </c>
      <c r="F5198" s="137" t="s">
        <v>5</v>
      </c>
      <c r="G5198" s="137" t="s">
        <v>28</v>
      </c>
      <c r="H5198" s="137" t="s">
        <v>368</v>
      </c>
      <c r="I5198" s="137">
        <v>514015273</v>
      </c>
      <c r="J5198" s="137" t="s">
        <v>224</v>
      </c>
      <c r="K5198" s="21">
        <v>46172.405671296299</v>
      </c>
      <c r="L5198" s="21">
        <v>46174.824062500003</v>
      </c>
      <c r="M5198" s="137" t="s">
        <v>347</v>
      </c>
      <c r="N5198" s="137" t="s">
        <v>196</v>
      </c>
      <c r="O5198" s="137" t="s">
        <v>41</v>
      </c>
      <c r="P5198" s="137">
        <v>0</v>
      </c>
      <c r="Q5198" s="137" t="s">
        <v>191</v>
      </c>
      <c r="R5198" s="137" t="s">
        <v>342</v>
      </c>
      <c r="S5198" s="137" t="s">
        <v>181</v>
      </c>
    </row>
    <row r="5199" spans="1:19" s="137" customFormat="1">
      <c r="A5199" s="137" t="s">
        <v>186</v>
      </c>
      <c r="B5199" s="137" t="s">
        <v>10</v>
      </c>
      <c r="C5199" s="137" t="s">
        <v>186</v>
      </c>
      <c r="D5199" s="137" t="s">
        <v>311</v>
      </c>
      <c r="E5199" s="137">
        <v>33279</v>
      </c>
      <c r="F5199" s="137" t="s">
        <v>5</v>
      </c>
      <c r="G5199" s="137" t="s">
        <v>28</v>
      </c>
      <c r="H5199" s="137" t="s">
        <v>368</v>
      </c>
      <c r="I5199" s="137">
        <v>514015273</v>
      </c>
      <c r="J5199" s="137" t="s">
        <v>224</v>
      </c>
      <c r="K5199" s="21">
        <v>46172.405671296299</v>
      </c>
      <c r="L5199" s="21">
        <v>46174.824062500003</v>
      </c>
      <c r="M5199" s="137" t="s">
        <v>352</v>
      </c>
      <c r="N5199" s="137" t="s">
        <v>352</v>
      </c>
      <c r="O5199" s="137" t="s">
        <v>35</v>
      </c>
      <c r="P5199" s="137">
        <v>0</v>
      </c>
      <c r="Q5199" s="137" t="s">
        <v>191</v>
      </c>
      <c r="R5199" s="137" t="s">
        <v>342</v>
      </c>
      <c r="S5199" s="137" t="s">
        <v>181</v>
      </c>
    </row>
    <row r="5200" spans="1:19" s="137" customFormat="1">
      <c r="A5200" s="137" t="s">
        <v>186</v>
      </c>
      <c r="B5200" s="137" t="s">
        <v>10</v>
      </c>
      <c r="C5200" s="137" t="s">
        <v>186</v>
      </c>
      <c r="D5200" s="137" t="s">
        <v>311</v>
      </c>
      <c r="E5200" s="137">
        <v>33279</v>
      </c>
      <c r="F5200" s="137" t="s">
        <v>5</v>
      </c>
      <c r="G5200" s="137" t="s">
        <v>28</v>
      </c>
      <c r="H5200" s="137" t="s">
        <v>368</v>
      </c>
      <c r="I5200" s="137">
        <v>514015273</v>
      </c>
      <c r="J5200" s="137" t="s">
        <v>224</v>
      </c>
      <c r="K5200" s="21">
        <v>46172.405671296299</v>
      </c>
      <c r="L5200" s="21">
        <v>46174.824062500003</v>
      </c>
      <c r="M5200" s="137" t="s">
        <v>353</v>
      </c>
      <c r="N5200" s="137" t="s">
        <v>197</v>
      </c>
      <c r="O5200" s="137" t="s">
        <v>41</v>
      </c>
      <c r="P5200" s="137">
        <v>0</v>
      </c>
      <c r="Q5200" s="137" t="s">
        <v>191</v>
      </c>
      <c r="R5200" s="137" t="s">
        <v>342</v>
      </c>
      <c r="S5200" s="137" t="s">
        <v>181</v>
      </c>
    </row>
    <row r="5201" spans="1:19" s="137" customFormat="1">
      <c r="A5201" s="137" t="s">
        <v>186</v>
      </c>
      <c r="B5201" s="137" t="s">
        <v>10</v>
      </c>
      <c r="C5201" s="137" t="s">
        <v>186</v>
      </c>
      <c r="D5201" s="137" t="s">
        <v>311</v>
      </c>
      <c r="E5201" s="137">
        <v>33279</v>
      </c>
      <c r="F5201" s="137" t="s">
        <v>5</v>
      </c>
      <c r="G5201" s="137" t="s">
        <v>28</v>
      </c>
      <c r="H5201" s="137" t="s">
        <v>368</v>
      </c>
      <c r="I5201" s="137">
        <v>514015273</v>
      </c>
      <c r="J5201" s="137" t="s">
        <v>224</v>
      </c>
      <c r="K5201" s="21">
        <v>46172.405671296299</v>
      </c>
      <c r="L5201" s="21">
        <v>46174.824062500003</v>
      </c>
      <c r="M5201" s="137" t="s">
        <v>353</v>
      </c>
      <c r="N5201" s="137" t="s">
        <v>330</v>
      </c>
      <c r="O5201" s="137" t="s">
        <v>41</v>
      </c>
      <c r="P5201" s="137">
        <v>0</v>
      </c>
      <c r="Q5201" s="137" t="s">
        <v>191</v>
      </c>
      <c r="R5201" s="137" t="s">
        <v>342</v>
      </c>
      <c r="S5201" s="137" t="s">
        <v>181</v>
      </c>
    </row>
    <row r="5202" spans="1:19" s="137" customFormat="1">
      <c r="A5202" s="137" t="s">
        <v>186</v>
      </c>
      <c r="B5202" s="137" t="s">
        <v>10</v>
      </c>
      <c r="C5202" s="137" t="s">
        <v>186</v>
      </c>
      <c r="D5202" s="137" t="s">
        <v>311</v>
      </c>
      <c r="E5202" s="137">
        <v>33279</v>
      </c>
      <c r="F5202" s="137" t="s">
        <v>5</v>
      </c>
      <c r="G5202" s="137" t="s">
        <v>28</v>
      </c>
      <c r="H5202" s="137" t="s">
        <v>368</v>
      </c>
      <c r="I5202" s="137">
        <v>514015273</v>
      </c>
      <c r="J5202" s="137" t="s">
        <v>224</v>
      </c>
      <c r="K5202" s="21">
        <v>46172.405671296299</v>
      </c>
      <c r="L5202" s="21">
        <v>46174.824062500003</v>
      </c>
      <c r="M5202" s="137" t="s">
        <v>353</v>
      </c>
      <c r="N5202" s="137" t="s">
        <v>354</v>
      </c>
      <c r="O5202" s="137" t="s">
        <v>39</v>
      </c>
      <c r="P5202" s="137">
        <v>0</v>
      </c>
      <c r="Q5202" s="137" t="s">
        <v>191</v>
      </c>
      <c r="R5202" s="137" t="s">
        <v>342</v>
      </c>
      <c r="S5202" s="137" t="s">
        <v>181</v>
      </c>
    </row>
    <row r="5203" spans="1:19" s="137" customFormat="1">
      <c r="A5203" s="137" t="s">
        <v>186</v>
      </c>
      <c r="B5203" s="137" t="s">
        <v>10</v>
      </c>
      <c r="C5203" s="137" t="s">
        <v>186</v>
      </c>
      <c r="D5203" s="137" t="s">
        <v>311</v>
      </c>
      <c r="E5203" s="137">
        <v>33279</v>
      </c>
      <c r="F5203" s="137" t="s">
        <v>5</v>
      </c>
      <c r="G5203" s="137" t="s">
        <v>28</v>
      </c>
      <c r="H5203" s="137" t="s">
        <v>368</v>
      </c>
      <c r="I5203" s="137">
        <v>514015273</v>
      </c>
      <c r="J5203" s="137" t="s">
        <v>224</v>
      </c>
      <c r="K5203" s="21">
        <v>46172.405671296299</v>
      </c>
      <c r="L5203" s="21">
        <v>46174.824062500003</v>
      </c>
      <c r="M5203" s="137" t="s">
        <v>353</v>
      </c>
      <c r="N5203" s="137" t="s">
        <v>355</v>
      </c>
      <c r="O5203" s="137" t="s">
        <v>35</v>
      </c>
      <c r="P5203" s="137">
        <v>0</v>
      </c>
      <c r="Q5203" s="137" t="s">
        <v>191</v>
      </c>
      <c r="R5203" s="137" t="s">
        <v>342</v>
      </c>
      <c r="S5203" s="137" t="s">
        <v>181</v>
      </c>
    </row>
    <row r="5204" spans="1:19" s="137" customFormat="1">
      <c r="A5204" s="137" t="s">
        <v>186</v>
      </c>
      <c r="B5204" s="137" t="s">
        <v>10</v>
      </c>
      <c r="C5204" s="137" t="s">
        <v>186</v>
      </c>
      <c r="D5204" s="137" t="s">
        <v>311</v>
      </c>
      <c r="E5204" s="137">
        <v>33279</v>
      </c>
      <c r="F5204" s="137" t="s">
        <v>5</v>
      </c>
      <c r="G5204" s="137" t="s">
        <v>28</v>
      </c>
      <c r="H5204" s="137" t="s">
        <v>368</v>
      </c>
      <c r="I5204" s="137">
        <v>514015273</v>
      </c>
      <c r="J5204" s="137" t="s">
        <v>224</v>
      </c>
      <c r="K5204" s="21">
        <v>46172.405671296299</v>
      </c>
      <c r="L5204" s="21">
        <v>46174.824062500003</v>
      </c>
      <c r="M5204" s="137" t="s">
        <v>353</v>
      </c>
      <c r="N5204" s="137" t="s">
        <v>356</v>
      </c>
      <c r="O5204" s="137" t="s">
        <v>39</v>
      </c>
      <c r="P5204" s="137">
        <v>0</v>
      </c>
      <c r="Q5204" s="137" t="s">
        <v>191</v>
      </c>
      <c r="R5204" s="137" t="s">
        <v>342</v>
      </c>
      <c r="S5204" s="137" t="s">
        <v>181</v>
      </c>
    </row>
    <row r="5205" spans="1:19" s="137" customFormat="1">
      <c r="A5205" s="137" t="s">
        <v>186</v>
      </c>
      <c r="B5205" s="137" t="s">
        <v>10</v>
      </c>
      <c r="C5205" s="137" t="s">
        <v>186</v>
      </c>
      <c r="D5205" s="137" t="s">
        <v>311</v>
      </c>
      <c r="E5205" s="137">
        <v>33279</v>
      </c>
      <c r="F5205" s="137" t="s">
        <v>5</v>
      </c>
      <c r="G5205" s="137" t="s">
        <v>28</v>
      </c>
      <c r="H5205" s="137" t="s">
        <v>368</v>
      </c>
      <c r="I5205" s="137">
        <v>514015273</v>
      </c>
      <c r="J5205" s="137" t="s">
        <v>224</v>
      </c>
      <c r="K5205" s="21">
        <v>46172.405671296299</v>
      </c>
      <c r="L5205" s="21">
        <v>46174.824062500003</v>
      </c>
      <c r="M5205" s="137" t="s">
        <v>353</v>
      </c>
      <c r="N5205" s="137" t="s">
        <v>357</v>
      </c>
      <c r="O5205" s="137" t="s">
        <v>39</v>
      </c>
      <c r="P5205" s="137">
        <v>0</v>
      </c>
      <c r="Q5205" s="137" t="s">
        <v>191</v>
      </c>
      <c r="R5205" s="137" t="s">
        <v>342</v>
      </c>
      <c r="S5205" s="137" t="s">
        <v>181</v>
      </c>
    </row>
    <row r="5206" spans="1:19" s="137" customFormat="1">
      <c r="A5206" s="137" t="s">
        <v>186</v>
      </c>
      <c r="B5206" s="137" t="s">
        <v>10</v>
      </c>
      <c r="C5206" s="137" t="s">
        <v>186</v>
      </c>
      <c r="D5206" s="137" t="s">
        <v>311</v>
      </c>
      <c r="E5206" s="137">
        <v>33279</v>
      </c>
      <c r="F5206" s="137" t="s">
        <v>5</v>
      </c>
      <c r="G5206" s="137" t="s">
        <v>28</v>
      </c>
      <c r="H5206" s="137" t="s">
        <v>368</v>
      </c>
      <c r="I5206" s="137">
        <v>514015273</v>
      </c>
      <c r="J5206" s="137" t="s">
        <v>224</v>
      </c>
      <c r="K5206" s="21">
        <v>46172.405671296299</v>
      </c>
      <c r="L5206" s="21">
        <v>46174.824062500003</v>
      </c>
      <c r="M5206" s="137" t="s">
        <v>358</v>
      </c>
      <c r="N5206" s="137" t="s">
        <v>359</v>
      </c>
      <c r="O5206" s="137" t="s">
        <v>39</v>
      </c>
      <c r="P5206" s="137">
        <v>0</v>
      </c>
      <c r="Q5206" s="137" t="s">
        <v>191</v>
      </c>
      <c r="R5206" s="137" t="s">
        <v>342</v>
      </c>
      <c r="S5206" s="137" t="s">
        <v>181</v>
      </c>
    </row>
    <row r="5207" spans="1:19" s="137" customFormat="1">
      <c r="A5207" s="137" t="s">
        <v>186</v>
      </c>
      <c r="B5207" s="137" t="s">
        <v>10</v>
      </c>
      <c r="C5207" s="137" t="s">
        <v>186</v>
      </c>
      <c r="D5207" s="137" t="s">
        <v>311</v>
      </c>
      <c r="E5207" s="137">
        <v>33279</v>
      </c>
      <c r="F5207" s="137" t="s">
        <v>5</v>
      </c>
      <c r="G5207" s="137" t="s">
        <v>28</v>
      </c>
      <c r="H5207" s="137" t="s">
        <v>368</v>
      </c>
      <c r="I5207" s="137">
        <v>514015273</v>
      </c>
      <c r="J5207" s="137" t="s">
        <v>224</v>
      </c>
      <c r="K5207" s="21">
        <v>46172.405671296299</v>
      </c>
      <c r="L5207" s="21">
        <v>46174.824062500003</v>
      </c>
      <c r="M5207" s="137" t="s">
        <v>358</v>
      </c>
      <c r="N5207" s="137" t="s">
        <v>360</v>
      </c>
      <c r="O5207" s="137" t="s">
        <v>35</v>
      </c>
      <c r="P5207" s="137">
        <v>0</v>
      </c>
      <c r="Q5207" s="137" t="s">
        <v>191</v>
      </c>
      <c r="R5207" s="137" t="s">
        <v>342</v>
      </c>
      <c r="S5207" s="137" t="s">
        <v>181</v>
      </c>
    </row>
    <row r="5208" spans="1:19" s="137" customFormat="1">
      <c r="A5208" s="137" t="s">
        <v>186</v>
      </c>
      <c r="B5208" s="137" t="s">
        <v>10</v>
      </c>
      <c r="C5208" s="137" t="s">
        <v>186</v>
      </c>
      <c r="D5208" s="137" t="s">
        <v>311</v>
      </c>
      <c r="E5208" s="137">
        <v>33279</v>
      </c>
      <c r="F5208" s="137" t="s">
        <v>5</v>
      </c>
      <c r="G5208" s="137" t="s">
        <v>28</v>
      </c>
      <c r="H5208" s="137" t="s">
        <v>368</v>
      </c>
      <c r="I5208" s="137">
        <v>514015273</v>
      </c>
      <c r="J5208" s="137" t="s">
        <v>224</v>
      </c>
      <c r="K5208" s="21">
        <v>46172.405671296299</v>
      </c>
      <c r="L5208" s="21">
        <v>46174.824062500003</v>
      </c>
      <c r="M5208" s="137" t="s">
        <v>358</v>
      </c>
      <c r="N5208" s="137" t="s">
        <v>361</v>
      </c>
      <c r="O5208" s="137" t="s">
        <v>41</v>
      </c>
      <c r="P5208" s="137">
        <v>0</v>
      </c>
      <c r="Q5208" s="137" t="s">
        <v>191</v>
      </c>
      <c r="R5208" s="137" t="s">
        <v>342</v>
      </c>
      <c r="S5208" s="137" t="s">
        <v>181</v>
      </c>
    </row>
    <row r="5209" spans="1:19" s="137" customFormat="1">
      <c r="A5209" s="137" t="s">
        <v>186</v>
      </c>
      <c r="B5209" s="137" t="s">
        <v>10</v>
      </c>
      <c r="C5209" s="137" t="s">
        <v>186</v>
      </c>
      <c r="D5209" s="137" t="s">
        <v>311</v>
      </c>
      <c r="E5209" s="137">
        <v>33279</v>
      </c>
      <c r="F5209" s="137" t="s">
        <v>5</v>
      </c>
      <c r="G5209" s="137" t="s">
        <v>28</v>
      </c>
      <c r="H5209" s="137" t="s">
        <v>368</v>
      </c>
      <c r="I5209" s="137">
        <v>514015273</v>
      </c>
      <c r="J5209" s="137" t="s">
        <v>224</v>
      </c>
      <c r="K5209" s="21">
        <v>46172.405671296299</v>
      </c>
      <c r="L5209" s="21">
        <v>46174.824062500003</v>
      </c>
      <c r="M5209" s="137" t="s">
        <v>362</v>
      </c>
      <c r="N5209" s="137" t="s">
        <v>363</v>
      </c>
      <c r="O5209" s="137" t="s">
        <v>37</v>
      </c>
      <c r="P5209" s="137">
        <v>0</v>
      </c>
      <c r="Q5209" s="137" t="s">
        <v>191</v>
      </c>
      <c r="R5209" s="137" t="s">
        <v>342</v>
      </c>
      <c r="S5209" s="137" t="s">
        <v>181</v>
      </c>
    </row>
    <row r="5210" spans="1:19" s="137" customFormat="1">
      <c r="A5210" s="137" t="s">
        <v>186</v>
      </c>
      <c r="B5210" s="137" t="s">
        <v>10</v>
      </c>
      <c r="C5210" s="137" t="s">
        <v>186</v>
      </c>
      <c r="D5210" s="137" t="s">
        <v>311</v>
      </c>
      <c r="E5210" s="137">
        <v>33279</v>
      </c>
      <c r="F5210" s="137" t="s">
        <v>5</v>
      </c>
      <c r="G5210" s="137" t="s">
        <v>28</v>
      </c>
      <c r="H5210" s="137" t="s">
        <v>368</v>
      </c>
      <c r="I5210" s="137">
        <v>514015273</v>
      </c>
      <c r="J5210" s="137" t="s">
        <v>224</v>
      </c>
      <c r="K5210" s="21">
        <v>46172.405671296299</v>
      </c>
      <c r="L5210" s="21">
        <v>46174.824062500003</v>
      </c>
      <c r="M5210" s="137" t="s">
        <v>364</v>
      </c>
      <c r="N5210" s="137" t="s">
        <v>365</v>
      </c>
      <c r="O5210" s="137" t="s">
        <v>35</v>
      </c>
      <c r="P5210" s="137">
        <v>0</v>
      </c>
      <c r="Q5210" s="137" t="s">
        <v>191</v>
      </c>
      <c r="R5210" s="137" t="s">
        <v>342</v>
      </c>
      <c r="S5210" s="137" t="s">
        <v>181</v>
      </c>
    </row>
    <row r="5211" spans="1:19" s="137" customFormat="1">
      <c r="A5211" s="137" t="s">
        <v>186</v>
      </c>
      <c r="B5211" s="137" t="s">
        <v>10</v>
      </c>
      <c r="C5211" s="137" t="s">
        <v>186</v>
      </c>
      <c r="D5211" s="137" t="s">
        <v>311</v>
      </c>
      <c r="E5211" s="137">
        <v>33279</v>
      </c>
      <c r="F5211" s="137" t="s">
        <v>5</v>
      </c>
      <c r="G5211" s="137" t="s">
        <v>28</v>
      </c>
      <c r="H5211" s="137" t="s">
        <v>368</v>
      </c>
      <c r="I5211" s="137">
        <v>514015273</v>
      </c>
      <c r="J5211" s="137" t="s">
        <v>224</v>
      </c>
      <c r="K5211" s="21">
        <v>46172.405671296299</v>
      </c>
      <c r="L5211" s="21">
        <v>46174.824062500003</v>
      </c>
      <c r="M5211" s="137" t="s">
        <v>364</v>
      </c>
      <c r="N5211" s="137" t="s">
        <v>366</v>
      </c>
      <c r="O5211" s="137" t="s">
        <v>35</v>
      </c>
      <c r="P5211" s="137">
        <v>0</v>
      </c>
      <c r="Q5211" s="137" t="s">
        <v>191</v>
      </c>
      <c r="R5211" s="137" t="s">
        <v>342</v>
      </c>
      <c r="S5211" s="137" t="s">
        <v>181</v>
      </c>
    </row>
    <row r="5212" spans="1:19" s="137" customFormat="1">
      <c r="A5212" s="137" t="s">
        <v>186</v>
      </c>
      <c r="B5212" s="137" t="s">
        <v>10</v>
      </c>
      <c r="C5212" s="137" t="s">
        <v>186</v>
      </c>
      <c r="D5212" s="137" t="s">
        <v>311</v>
      </c>
      <c r="E5212" s="137">
        <v>33279</v>
      </c>
      <c r="F5212" s="137" t="s">
        <v>5</v>
      </c>
      <c r="G5212" s="137" t="s">
        <v>28</v>
      </c>
      <c r="H5212" s="137" t="s">
        <v>368</v>
      </c>
      <c r="I5212" s="137">
        <v>514015273</v>
      </c>
      <c r="J5212" s="137" t="s">
        <v>224</v>
      </c>
      <c r="K5212" s="21">
        <v>46172.405671296299</v>
      </c>
      <c r="L5212" s="21">
        <v>46174.824062500003</v>
      </c>
      <c r="M5212" s="137" t="s">
        <v>364</v>
      </c>
      <c r="N5212" s="137" t="s">
        <v>367</v>
      </c>
      <c r="O5212" s="137" t="s">
        <v>41</v>
      </c>
      <c r="P5212" s="137">
        <v>0</v>
      </c>
      <c r="Q5212" s="137" t="s">
        <v>191</v>
      </c>
      <c r="R5212" s="137" t="s">
        <v>342</v>
      </c>
      <c r="S5212" s="137" t="s">
        <v>181</v>
      </c>
    </row>
    <row r="5213" spans="1:19" s="137" customFormat="1">
      <c r="A5213" s="137" t="s">
        <v>186</v>
      </c>
      <c r="B5213" s="137" t="s">
        <v>10</v>
      </c>
      <c r="C5213" s="137" t="s">
        <v>186</v>
      </c>
      <c r="D5213" s="137" t="s">
        <v>317</v>
      </c>
      <c r="E5213" s="137">
        <v>39025</v>
      </c>
      <c r="F5213" s="137" t="s">
        <v>5</v>
      </c>
      <c r="G5213" s="137" t="s">
        <v>28</v>
      </c>
      <c r="H5213" s="137" t="s">
        <v>368</v>
      </c>
      <c r="I5213" s="137">
        <v>514015779</v>
      </c>
      <c r="J5213" s="137" t="s">
        <v>224</v>
      </c>
      <c r="K5213" s="21">
        <v>46173.702025462961</v>
      </c>
      <c r="L5213" s="21">
        <v>46174.827743055554</v>
      </c>
      <c r="M5213" s="137" t="s">
        <v>287</v>
      </c>
      <c r="N5213" s="137" t="s">
        <v>287</v>
      </c>
      <c r="O5213" s="137" t="s">
        <v>35</v>
      </c>
      <c r="P5213" s="137">
        <v>0</v>
      </c>
      <c r="Q5213" s="137" t="s">
        <v>191</v>
      </c>
      <c r="R5213" s="137" t="s">
        <v>342</v>
      </c>
    </row>
    <row r="5214" spans="1:19" s="137" customFormat="1">
      <c r="A5214" s="137" t="s">
        <v>186</v>
      </c>
      <c r="B5214" s="137" t="s">
        <v>10</v>
      </c>
      <c r="C5214" s="137" t="s">
        <v>186</v>
      </c>
      <c r="D5214" s="137" t="s">
        <v>317</v>
      </c>
      <c r="E5214" s="137">
        <v>39025</v>
      </c>
      <c r="F5214" s="137" t="s">
        <v>5</v>
      </c>
      <c r="G5214" s="137" t="s">
        <v>28</v>
      </c>
      <c r="H5214" s="137" t="s">
        <v>368</v>
      </c>
      <c r="I5214" s="137">
        <v>514015779</v>
      </c>
      <c r="J5214" s="137" t="s">
        <v>224</v>
      </c>
      <c r="K5214" s="21">
        <v>46173.702025462961</v>
      </c>
      <c r="L5214" s="21">
        <v>46174.827743055554</v>
      </c>
      <c r="M5214" s="137" t="s">
        <v>343</v>
      </c>
      <c r="N5214" s="137" t="s">
        <v>288</v>
      </c>
      <c r="O5214" s="137" t="s">
        <v>39</v>
      </c>
      <c r="P5214" s="137">
        <v>0</v>
      </c>
      <c r="Q5214" s="137" t="s">
        <v>191</v>
      </c>
      <c r="R5214" s="137" t="s">
        <v>342</v>
      </c>
    </row>
    <row r="5215" spans="1:19" s="137" customFormat="1">
      <c r="A5215" s="137" t="s">
        <v>186</v>
      </c>
      <c r="B5215" s="137" t="s">
        <v>10</v>
      </c>
      <c r="C5215" s="137" t="s">
        <v>186</v>
      </c>
      <c r="D5215" s="137" t="s">
        <v>317</v>
      </c>
      <c r="E5215" s="137">
        <v>39025</v>
      </c>
      <c r="F5215" s="137" t="s">
        <v>5</v>
      </c>
      <c r="G5215" s="137" t="s">
        <v>28</v>
      </c>
      <c r="H5215" s="137" t="s">
        <v>368</v>
      </c>
      <c r="I5215" s="137">
        <v>514015779</v>
      </c>
      <c r="J5215" s="137" t="s">
        <v>224</v>
      </c>
      <c r="K5215" s="21">
        <v>46173.702025462961</v>
      </c>
      <c r="L5215" s="21">
        <v>46174.827743055554</v>
      </c>
      <c r="M5215" s="137" t="s">
        <v>343</v>
      </c>
      <c r="N5215" s="137" t="s">
        <v>193</v>
      </c>
      <c r="O5215" s="137" t="s">
        <v>35</v>
      </c>
      <c r="P5215" s="137">
        <v>0</v>
      </c>
      <c r="Q5215" s="137" t="s">
        <v>191</v>
      </c>
      <c r="R5215" s="137" t="s">
        <v>342</v>
      </c>
    </row>
    <row r="5216" spans="1:19" s="137" customFormat="1">
      <c r="A5216" s="137" t="s">
        <v>186</v>
      </c>
      <c r="B5216" s="137" t="s">
        <v>10</v>
      </c>
      <c r="C5216" s="137" t="s">
        <v>186</v>
      </c>
      <c r="D5216" s="137" t="s">
        <v>317</v>
      </c>
      <c r="E5216" s="137">
        <v>39025</v>
      </c>
      <c r="F5216" s="137" t="s">
        <v>5</v>
      </c>
      <c r="G5216" s="137" t="s">
        <v>28</v>
      </c>
      <c r="H5216" s="137" t="s">
        <v>368</v>
      </c>
      <c r="I5216" s="137">
        <v>514015779</v>
      </c>
      <c r="J5216" s="137" t="s">
        <v>224</v>
      </c>
      <c r="K5216" s="21">
        <v>46173.702025462961</v>
      </c>
      <c r="L5216" s="21">
        <v>46174.827743055554</v>
      </c>
      <c r="M5216" s="137" t="s">
        <v>344</v>
      </c>
      <c r="N5216" s="137" t="s">
        <v>345</v>
      </c>
      <c r="O5216" s="137" t="s">
        <v>39</v>
      </c>
      <c r="P5216" s="137">
        <v>0</v>
      </c>
      <c r="Q5216" s="137" t="s">
        <v>191</v>
      </c>
      <c r="R5216" s="137" t="s">
        <v>342</v>
      </c>
    </row>
    <row r="5217" spans="1:18" s="137" customFormat="1">
      <c r="A5217" s="137" t="s">
        <v>186</v>
      </c>
      <c r="B5217" s="137" t="s">
        <v>10</v>
      </c>
      <c r="C5217" s="137" t="s">
        <v>186</v>
      </c>
      <c r="D5217" s="137" t="s">
        <v>317</v>
      </c>
      <c r="E5217" s="137">
        <v>39025</v>
      </c>
      <c r="F5217" s="137" t="s">
        <v>5</v>
      </c>
      <c r="G5217" s="137" t="s">
        <v>28</v>
      </c>
      <c r="H5217" s="137" t="s">
        <v>368</v>
      </c>
      <c r="I5217" s="137">
        <v>514015779</v>
      </c>
      <c r="J5217" s="137" t="s">
        <v>224</v>
      </c>
      <c r="K5217" s="21">
        <v>46173.702025462961</v>
      </c>
      <c r="L5217" s="21">
        <v>46174.827743055554</v>
      </c>
      <c r="M5217" s="137" t="s">
        <v>344</v>
      </c>
      <c r="N5217" s="137" t="s">
        <v>346</v>
      </c>
      <c r="O5217" s="137" t="s">
        <v>39</v>
      </c>
      <c r="P5217" s="137">
        <v>0</v>
      </c>
      <c r="Q5217" s="137" t="s">
        <v>191</v>
      </c>
      <c r="R5217" s="137" t="s">
        <v>342</v>
      </c>
    </row>
    <row r="5218" spans="1:18" s="137" customFormat="1">
      <c r="A5218" s="137" t="s">
        <v>186</v>
      </c>
      <c r="B5218" s="137" t="s">
        <v>10</v>
      </c>
      <c r="C5218" s="137" t="s">
        <v>186</v>
      </c>
      <c r="D5218" s="137" t="s">
        <v>317</v>
      </c>
      <c r="E5218" s="137">
        <v>39025</v>
      </c>
      <c r="F5218" s="137" t="s">
        <v>5</v>
      </c>
      <c r="G5218" s="137" t="s">
        <v>28</v>
      </c>
      <c r="H5218" s="137" t="s">
        <v>368</v>
      </c>
      <c r="I5218" s="137">
        <v>514015779</v>
      </c>
      <c r="J5218" s="137" t="s">
        <v>224</v>
      </c>
      <c r="K5218" s="21">
        <v>46173.702025462961</v>
      </c>
      <c r="L5218" s="21">
        <v>46174.827743055554</v>
      </c>
      <c r="M5218" s="137" t="s">
        <v>347</v>
      </c>
      <c r="N5218" s="137" t="s">
        <v>348</v>
      </c>
      <c r="O5218" s="137" t="s">
        <v>41</v>
      </c>
      <c r="P5218" s="137">
        <v>0</v>
      </c>
      <c r="Q5218" s="137" t="s">
        <v>191</v>
      </c>
      <c r="R5218" s="137" t="s">
        <v>342</v>
      </c>
    </row>
    <row r="5219" spans="1:18" s="137" customFormat="1">
      <c r="A5219" s="137" t="s">
        <v>186</v>
      </c>
      <c r="B5219" s="137" t="s">
        <v>10</v>
      </c>
      <c r="C5219" s="137" t="s">
        <v>186</v>
      </c>
      <c r="D5219" s="137" t="s">
        <v>317</v>
      </c>
      <c r="E5219" s="137">
        <v>39025</v>
      </c>
      <c r="F5219" s="137" t="s">
        <v>5</v>
      </c>
      <c r="G5219" s="137" t="s">
        <v>28</v>
      </c>
      <c r="H5219" s="137" t="s">
        <v>368</v>
      </c>
      <c r="I5219" s="137">
        <v>514015779</v>
      </c>
      <c r="J5219" s="137" t="s">
        <v>224</v>
      </c>
      <c r="K5219" s="21">
        <v>46173.702025462961</v>
      </c>
      <c r="L5219" s="21">
        <v>46174.827743055554</v>
      </c>
      <c r="M5219" s="137" t="s">
        <v>347</v>
      </c>
      <c r="N5219" s="137" t="s">
        <v>349</v>
      </c>
      <c r="O5219" s="137" t="s">
        <v>39</v>
      </c>
      <c r="P5219" s="137">
        <v>0</v>
      </c>
      <c r="Q5219" s="137" t="s">
        <v>191</v>
      </c>
      <c r="R5219" s="137" t="s">
        <v>342</v>
      </c>
    </row>
    <row r="5220" spans="1:18" s="137" customFormat="1">
      <c r="A5220" s="137" t="s">
        <v>186</v>
      </c>
      <c r="B5220" s="137" t="s">
        <v>10</v>
      </c>
      <c r="C5220" s="137" t="s">
        <v>186</v>
      </c>
      <c r="D5220" s="137" t="s">
        <v>317</v>
      </c>
      <c r="E5220" s="137">
        <v>39025</v>
      </c>
      <c r="F5220" s="137" t="s">
        <v>5</v>
      </c>
      <c r="G5220" s="137" t="s">
        <v>28</v>
      </c>
      <c r="H5220" s="137" t="s">
        <v>368</v>
      </c>
      <c r="I5220" s="137">
        <v>514015779</v>
      </c>
      <c r="J5220" s="137" t="s">
        <v>224</v>
      </c>
      <c r="K5220" s="21">
        <v>46173.702025462961</v>
      </c>
      <c r="L5220" s="21">
        <v>46174.827743055554</v>
      </c>
      <c r="M5220" s="137" t="s">
        <v>347</v>
      </c>
      <c r="N5220" s="137" t="s">
        <v>329</v>
      </c>
      <c r="O5220" s="137" t="s">
        <v>35</v>
      </c>
      <c r="P5220" s="137">
        <v>0</v>
      </c>
      <c r="Q5220" s="137" t="s">
        <v>191</v>
      </c>
      <c r="R5220" s="137" t="s">
        <v>342</v>
      </c>
    </row>
    <row r="5221" spans="1:18" s="137" customFormat="1">
      <c r="A5221" s="137" t="s">
        <v>186</v>
      </c>
      <c r="B5221" s="137" t="s">
        <v>10</v>
      </c>
      <c r="C5221" s="137" t="s">
        <v>186</v>
      </c>
      <c r="D5221" s="137" t="s">
        <v>317</v>
      </c>
      <c r="E5221" s="137">
        <v>39025</v>
      </c>
      <c r="F5221" s="137" t="s">
        <v>5</v>
      </c>
      <c r="G5221" s="137" t="s">
        <v>28</v>
      </c>
      <c r="H5221" s="137" t="s">
        <v>368</v>
      </c>
      <c r="I5221" s="137">
        <v>514015779</v>
      </c>
      <c r="J5221" s="137" t="s">
        <v>224</v>
      </c>
      <c r="K5221" s="21">
        <v>46173.702025462961</v>
      </c>
      <c r="L5221" s="21">
        <v>46174.827743055554</v>
      </c>
      <c r="M5221" s="137" t="s">
        <v>347</v>
      </c>
      <c r="N5221" s="137" t="s">
        <v>194</v>
      </c>
      <c r="O5221" s="137" t="s">
        <v>41</v>
      </c>
      <c r="P5221" s="137">
        <v>0</v>
      </c>
      <c r="Q5221" s="137" t="s">
        <v>191</v>
      </c>
      <c r="R5221" s="137" t="s">
        <v>342</v>
      </c>
    </row>
    <row r="5222" spans="1:18" s="137" customFormat="1">
      <c r="A5222" s="137" t="s">
        <v>186</v>
      </c>
      <c r="B5222" s="137" t="s">
        <v>10</v>
      </c>
      <c r="C5222" s="137" t="s">
        <v>186</v>
      </c>
      <c r="D5222" s="137" t="s">
        <v>317</v>
      </c>
      <c r="E5222" s="137">
        <v>39025</v>
      </c>
      <c r="F5222" s="137" t="s">
        <v>5</v>
      </c>
      <c r="G5222" s="137" t="s">
        <v>28</v>
      </c>
      <c r="H5222" s="137" t="s">
        <v>368</v>
      </c>
      <c r="I5222" s="137">
        <v>514015779</v>
      </c>
      <c r="J5222" s="137" t="s">
        <v>224</v>
      </c>
      <c r="K5222" s="21">
        <v>46173.702025462961</v>
      </c>
      <c r="L5222" s="21">
        <v>46174.827743055554</v>
      </c>
      <c r="M5222" s="137" t="s">
        <v>347</v>
      </c>
      <c r="N5222" s="137" t="s">
        <v>350</v>
      </c>
      <c r="O5222" s="137" t="s">
        <v>39</v>
      </c>
      <c r="P5222" s="137">
        <v>0</v>
      </c>
      <c r="Q5222" s="137" t="s">
        <v>191</v>
      </c>
      <c r="R5222" s="137" t="s">
        <v>342</v>
      </c>
    </row>
    <row r="5223" spans="1:18" s="137" customFormat="1">
      <c r="A5223" s="137" t="s">
        <v>186</v>
      </c>
      <c r="B5223" s="137" t="s">
        <v>10</v>
      </c>
      <c r="C5223" s="137" t="s">
        <v>186</v>
      </c>
      <c r="D5223" s="137" t="s">
        <v>317</v>
      </c>
      <c r="E5223" s="137">
        <v>39025</v>
      </c>
      <c r="F5223" s="137" t="s">
        <v>5</v>
      </c>
      <c r="G5223" s="137" t="s">
        <v>28</v>
      </c>
      <c r="H5223" s="137" t="s">
        <v>368</v>
      </c>
      <c r="I5223" s="137">
        <v>514015779</v>
      </c>
      <c r="J5223" s="137" t="s">
        <v>224</v>
      </c>
      <c r="K5223" s="21">
        <v>46173.702025462961</v>
      </c>
      <c r="L5223" s="21">
        <v>46174.827743055554</v>
      </c>
      <c r="M5223" s="137" t="s">
        <v>347</v>
      </c>
      <c r="N5223" s="137" t="s">
        <v>195</v>
      </c>
      <c r="O5223" s="137" t="s">
        <v>41</v>
      </c>
      <c r="P5223" s="137">
        <v>0</v>
      </c>
      <c r="Q5223" s="137" t="s">
        <v>191</v>
      </c>
      <c r="R5223" s="137" t="s">
        <v>342</v>
      </c>
    </row>
    <row r="5224" spans="1:18" s="137" customFormat="1">
      <c r="A5224" s="137" t="s">
        <v>186</v>
      </c>
      <c r="B5224" s="137" t="s">
        <v>10</v>
      </c>
      <c r="C5224" s="137" t="s">
        <v>186</v>
      </c>
      <c r="D5224" s="137" t="s">
        <v>317</v>
      </c>
      <c r="E5224" s="137">
        <v>39025</v>
      </c>
      <c r="F5224" s="137" t="s">
        <v>5</v>
      </c>
      <c r="G5224" s="137" t="s">
        <v>28</v>
      </c>
      <c r="H5224" s="137" t="s">
        <v>368</v>
      </c>
      <c r="I5224" s="137">
        <v>514015779</v>
      </c>
      <c r="J5224" s="137" t="s">
        <v>224</v>
      </c>
      <c r="K5224" s="21">
        <v>46173.702025462961</v>
      </c>
      <c r="L5224" s="21">
        <v>46174.827743055554</v>
      </c>
      <c r="M5224" s="137" t="s">
        <v>347</v>
      </c>
      <c r="N5224" s="137" t="s">
        <v>351</v>
      </c>
      <c r="O5224" s="137" t="s">
        <v>35</v>
      </c>
      <c r="P5224" s="137">
        <v>0</v>
      </c>
      <c r="Q5224" s="137" t="s">
        <v>191</v>
      </c>
      <c r="R5224" s="137" t="s">
        <v>342</v>
      </c>
    </row>
    <row r="5225" spans="1:18" s="137" customFormat="1">
      <c r="A5225" s="137" t="s">
        <v>186</v>
      </c>
      <c r="B5225" s="137" t="s">
        <v>10</v>
      </c>
      <c r="C5225" s="137" t="s">
        <v>186</v>
      </c>
      <c r="D5225" s="137" t="s">
        <v>317</v>
      </c>
      <c r="E5225" s="137">
        <v>39025</v>
      </c>
      <c r="F5225" s="137" t="s">
        <v>5</v>
      </c>
      <c r="G5225" s="137" t="s">
        <v>28</v>
      </c>
      <c r="H5225" s="137" t="s">
        <v>368</v>
      </c>
      <c r="I5225" s="137">
        <v>514015779</v>
      </c>
      <c r="J5225" s="137" t="s">
        <v>224</v>
      </c>
      <c r="K5225" s="21">
        <v>46173.702025462961</v>
      </c>
      <c r="L5225" s="21">
        <v>46174.827743055554</v>
      </c>
      <c r="M5225" s="137" t="s">
        <v>347</v>
      </c>
      <c r="N5225" s="137" t="s">
        <v>196</v>
      </c>
      <c r="O5225" s="137" t="s">
        <v>41</v>
      </c>
      <c r="P5225" s="137">
        <v>0</v>
      </c>
      <c r="Q5225" s="137" t="s">
        <v>191</v>
      </c>
      <c r="R5225" s="137" t="s">
        <v>342</v>
      </c>
    </row>
    <row r="5226" spans="1:18" s="137" customFormat="1">
      <c r="A5226" s="137" t="s">
        <v>186</v>
      </c>
      <c r="B5226" s="137" t="s">
        <v>10</v>
      </c>
      <c r="C5226" s="137" t="s">
        <v>186</v>
      </c>
      <c r="D5226" s="137" t="s">
        <v>317</v>
      </c>
      <c r="E5226" s="137">
        <v>39025</v>
      </c>
      <c r="F5226" s="137" t="s">
        <v>5</v>
      </c>
      <c r="G5226" s="137" t="s">
        <v>28</v>
      </c>
      <c r="H5226" s="137" t="s">
        <v>368</v>
      </c>
      <c r="I5226" s="137">
        <v>514015779</v>
      </c>
      <c r="J5226" s="137" t="s">
        <v>224</v>
      </c>
      <c r="K5226" s="21">
        <v>46173.702025462961</v>
      </c>
      <c r="L5226" s="21">
        <v>46174.827743055554</v>
      </c>
      <c r="M5226" s="137" t="s">
        <v>352</v>
      </c>
      <c r="N5226" s="137" t="s">
        <v>352</v>
      </c>
      <c r="O5226" s="137" t="s">
        <v>35</v>
      </c>
      <c r="P5226" s="137">
        <v>0</v>
      </c>
      <c r="Q5226" s="137" t="s">
        <v>191</v>
      </c>
      <c r="R5226" s="137" t="s">
        <v>342</v>
      </c>
    </row>
    <row r="5227" spans="1:18" s="137" customFormat="1">
      <c r="A5227" s="137" t="s">
        <v>186</v>
      </c>
      <c r="B5227" s="137" t="s">
        <v>10</v>
      </c>
      <c r="C5227" s="137" t="s">
        <v>186</v>
      </c>
      <c r="D5227" s="137" t="s">
        <v>317</v>
      </c>
      <c r="E5227" s="137">
        <v>39025</v>
      </c>
      <c r="F5227" s="137" t="s">
        <v>5</v>
      </c>
      <c r="G5227" s="137" t="s">
        <v>28</v>
      </c>
      <c r="H5227" s="137" t="s">
        <v>368</v>
      </c>
      <c r="I5227" s="137">
        <v>514015779</v>
      </c>
      <c r="J5227" s="137" t="s">
        <v>224</v>
      </c>
      <c r="K5227" s="21">
        <v>46173.702025462961</v>
      </c>
      <c r="L5227" s="21">
        <v>46174.827743055554</v>
      </c>
      <c r="M5227" s="137" t="s">
        <v>353</v>
      </c>
      <c r="N5227" s="137" t="s">
        <v>197</v>
      </c>
      <c r="O5227" s="137" t="s">
        <v>41</v>
      </c>
      <c r="P5227" s="137">
        <v>0</v>
      </c>
      <c r="Q5227" s="137" t="s">
        <v>191</v>
      </c>
      <c r="R5227" s="137" t="s">
        <v>342</v>
      </c>
    </row>
    <row r="5228" spans="1:18" s="137" customFormat="1">
      <c r="A5228" s="137" t="s">
        <v>186</v>
      </c>
      <c r="B5228" s="137" t="s">
        <v>10</v>
      </c>
      <c r="C5228" s="137" t="s">
        <v>186</v>
      </c>
      <c r="D5228" s="137" t="s">
        <v>317</v>
      </c>
      <c r="E5228" s="137">
        <v>39025</v>
      </c>
      <c r="F5228" s="137" t="s">
        <v>5</v>
      </c>
      <c r="G5228" s="137" t="s">
        <v>28</v>
      </c>
      <c r="H5228" s="137" t="s">
        <v>368</v>
      </c>
      <c r="I5228" s="137">
        <v>514015779</v>
      </c>
      <c r="J5228" s="137" t="s">
        <v>224</v>
      </c>
      <c r="K5228" s="21">
        <v>46173.702025462961</v>
      </c>
      <c r="L5228" s="21">
        <v>46174.827743055554</v>
      </c>
      <c r="M5228" s="137" t="s">
        <v>353</v>
      </c>
      <c r="N5228" s="137" t="s">
        <v>330</v>
      </c>
      <c r="O5228" s="137" t="s">
        <v>41</v>
      </c>
      <c r="P5228" s="137">
        <v>0</v>
      </c>
      <c r="Q5228" s="137" t="s">
        <v>191</v>
      </c>
      <c r="R5228" s="137" t="s">
        <v>342</v>
      </c>
    </row>
    <row r="5229" spans="1:18" s="137" customFormat="1">
      <c r="A5229" s="137" t="s">
        <v>186</v>
      </c>
      <c r="B5229" s="137" t="s">
        <v>10</v>
      </c>
      <c r="C5229" s="137" t="s">
        <v>186</v>
      </c>
      <c r="D5229" s="137" t="s">
        <v>317</v>
      </c>
      <c r="E5229" s="137">
        <v>39025</v>
      </c>
      <c r="F5229" s="137" t="s">
        <v>5</v>
      </c>
      <c r="G5229" s="137" t="s">
        <v>28</v>
      </c>
      <c r="H5229" s="137" t="s">
        <v>368</v>
      </c>
      <c r="I5229" s="137">
        <v>514015779</v>
      </c>
      <c r="J5229" s="137" t="s">
        <v>224</v>
      </c>
      <c r="K5229" s="21">
        <v>46173.702025462961</v>
      </c>
      <c r="L5229" s="21">
        <v>46174.827743055554</v>
      </c>
      <c r="M5229" s="137" t="s">
        <v>353</v>
      </c>
      <c r="N5229" s="137" t="s">
        <v>354</v>
      </c>
      <c r="O5229" s="137" t="s">
        <v>39</v>
      </c>
      <c r="P5229" s="137">
        <v>0</v>
      </c>
      <c r="Q5229" s="137" t="s">
        <v>191</v>
      </c>
      <c r="R5229" s="137" t="s">
        <v>342</v>
      </c>
    </row>
    <row r="5230" spans="1:18" s="137" customFormat="1">
      <c r="A5230" s="137" t="s">
        <v>186</v>
      </c>
      <c r="B5230" s="137" t="s">
        <v>10</v>
      </c>
      <c r="C5230" s="137" t="s">
        <v>186</v>
      </c>
      <c r="D5230" s="137" t="s">
        <v>317</v>
      </c>
      <c r="E5230" s="137">
        <v>39025</v>
      </c>
      <c r="F5230" s="137" t="s">
        <v>5</v>
      </c>
      <c r="G5230" s="137" t="s">
        <v>28</v>
      </c>
      <c r="H5230" s="137" t="s">
        <v>368</v>
      </c>
      <c r="I5230" s="137">
        <v>514015779</v>
      </c>
      <c r="J5230" s="137" t="s">
        <v>224</v>
      </c>
      <c r="K5230" s="21">
        <v>46173.702025462961</v>
      </c>
      <c r="L5230" s="21">
        <v>46174.827743055554</v>
      </c>
      <c r="M5230" s="137" t="s">
        <v>353</v>
      </c>
      <c r="N5230" s="137" t="s">
        <v>355</v>
      </c>
      <c r="O5230" s="137" t="s">
        <v>35</v>
      </c>
      <c r="P5230" s="137">
        <v>0</v>
      </c>
      <c r="Q5230" s="137" t="s">
        <v>191</v>
      </c>
      <c r="R5230" s="137" t="s">
        <v>342</v>
      </c>
    </row>
    <row r="5231" spans="1:18" s="137" customFormat="1">
      <c r="A5231" s="137" t="s">
        <v>186</v>
      </c>
      <c r="B5231" s="137" t="s">
        <v>10</v>
      </c>
      <c r="C5231" s="137" t="s">
        <v>186</v>
      </c>
      <c r="D5231" s="137" t="s">
        <v>317</v>
      </c>
      <c r="E5231" s="137">
        <v>39025</v>
      </c>
      <c r="F5231" s="137" t="s">
        <v>5</v>
      </c>
      <c r="G5231" s="137" t="s">
        <v>28</v>
      </c>
      <c r="H5231" s="137" t="s">
        <v>368</v>
      </c>
      <c r="I5231" s="137">
        <v>514015779</v>
      </c>
      <c r="J5231" s="137" t="s">
        <v>224</v>
      </c>
      <c r="K5231" s="21">
        <v>46173.702025462961</v>
      </c>
      <c r="L5231" s="21">
        <v>46174.827743055554</v>
      </c>
      <c r="M5231" s="137" t="s">
        <v>353</v>
      </c>
      <c r="N5231" s="137" t="s">
        <v>356</v>
      </c>
      <c r="O5231" s="137" t="s">
        <v>39</v>
      </c>
      <c r="P5231" s="137">
        <v>0</v>
      </c>
      <c r="Q5231" s="137" t="s">
        <v>191</v>
      </c>
      <c r="R5231" s="137" t="s">
        <v>342</v>
      </c>
    </row>
    <row r="5232" spans="1:18" s="137" customFormat="1">
      <c r="A5232" s="137" t="s">
        <v>186</v>
      </c>
      <c r="B5232" s="137" t="s">
        <v>10</v>
      </c>
      <c r="C5232" s="137" t="s">
        <v>186</v>
      </c>
      <c r="D5232" s="137" t="s">
        <v>317</v>
      </c>
      <c r="E5232" s="137">
        <v>39025</v>
      </c>
      <c r="F5232" s="137" t="s">
        <v>5</v>
      </c>
      <c r="G5232" s="137" t="s">
        <v>28</v>
      </c>
      <c r="H5232" s="137" t="s">
        <v>368</v>
      </c>
      <c r="I5232" s="137">
        <v>514015779</v>
      </c>
      <c r="J5232" s="137" t="s">
        <v>224</v>
      </c>
      <c r="K5232" s="21">
        <v>46173.702025462961</v>
      </c>
      <c r="L5232" s="21">
        <v>46174.827743055554</v>
      </c>
      <c r="M5232" s="137" t="s">
        <v>353</v>
      </c>
      <c r="N5232" s="137" t="s">
        <v>357</v>
      </c>
      <c r="O5232" s="137" t="s">
        <v>39</v>
      </c>
      <c r="P5232" s="137">
        <v>0</v>
      </c>
      <c r="Q5232" s="137" t="s">
        <v>191</v>
      </c>
      <c r="R5232" s="137" t="s">
        <v>342</v>
      </c>
    </row>
    <row r="5233" spans="1:19" s="137" customFormat="1">
      <c r="A5233" s="137" t="s">
        <v>186</v>
      </c>
      <c r="B5233" s="137" t="s">
        <v>10</v>
      </c>
      <c r="C5233" s="137" t="s">
        <v>186</v>
      </c>
      <c r="D5233" s="137" t="s">
        <v>317</v>
      </c>
      <c r="E5233" s="137">
        <v>39025</v>
      </c>
      <c r="F5233" s="137" t="s">
        <v>5</v>
      </c>
      <c r="G5233" s="137" t="s">
        <v>28</v>
      </c>
      <c r="H5233" s="137" t="s">
        <v>368</v>
      </c>
      <c r="I5233" s="137">
        <v>514015779</v>
      </c>
      <c r="J5233" s="137" t="s">
        <v>224</v>
      </c>
      <c r="K5233" s="21">
        <v>46173.702025462961</v>
      </c>
      <c r="L5233" s="21">
        <v>46174.827743055554</v>
      </c>
      <c r="M5233" s="137" t="s">
        <v>358</v>
      </c>
      <c r="N5233" s="137" t="s">
        <v>359</v>
      </c>
      <c r="O5233" s="137" t="s">
        <v>39</v>
      </c>
      <c r="P5233" s="137">
        <v>0</v>
      </c>
      <c r="Q5233" s="137" t="s">
        <v>191</v>
      </c>
      <c r="R5233" s="137" t="s">
        <v>342</v>
      </c>
    </row>
    <row r="5234" spans="1:19" s="137" customFormat="1">
      <c r="A5234" s="137" t="s">
        <v>186</v>
      </c>
      <c r="B5234" s="137" t="s">
        <v>10</v>
      </c>
      <c r="C5234" s="137" t="s">
        <v>186</v>
      </c>
      <c r="D5234" s="137" t="s">
        <v>317</v>
      </c>
      <c r="E5234" s="137">
        <v>39025</v>
      </c>
      <c r="F5234" s="137" t="s">
        <v>5</v>
      </c>
      <c r="G5234" s="137" t="s">
        <v>28</v>
      </c>
      <c r="H5234" s="137" t="s">
        <v>368</v>
      </c>
      <c r="I5234" s="137">
        <v>514015779</v>
      </c>
      <c r="J5234" s="137" t="s">
        <v>224</v>
      </c>
      <c r="K5234" s="21">
        <v>46173.702025462961</v>
      </c>
      <c r="L5234" s="21">
        <v>46174.827743055554</v>
      </c>
      <c r="M5234" s="137" t="s">
        <v>358</v>
      </c>
      <c r="N5234" s="137" t="s">
        <v>360</v>
      </c>
      <c r="O5234" s="137" t="s">
        <v>35</v>
      </c>
      <c r="P5234" s="137">
        <v>0</v>
      </c>
      <c r="Q5234" s="137" t="s">
        <v>191</v>
      </c>
      <c r="R5234" s="137" t="s">
        <v>342</v>
      </c>
    </row>
    <row r="5235" spans="1:19" s="137" customFormat="1">
      <c r="A5235" s="137" t="s">
        <v>186</v>
      </c>
      <c r="B5235" s="137" t="s">
        <v>10</v>
      </c>
      <c r="C5235" s="137" t="s">
        <v>186</v>
      </c>
      <c r="D5235" s="137" t="s">
        <v>317</v>
      </c>
      <c r="E5235" s="137">
        <v>39025</v>
      </c>
      <c r="F5235" s="137" t="s">
        <v>5</v>
      </c>
      <c r="G5235" s="137" t="s">
        <v>28</v>
      </c>
      <c r="H5235" s="137" t="s">
        <v>368</v>
      </c>
      <c r="I5235" s="137">
        <v>514015779</v>
      </c>
      <c r="J5235" s="137" t="s">
        <v>224</v>
      </c>
      <c r="K5235" s="21">
        <v>46173.702025462961</v>
      </c>
      <c r="L5235" s="21">
        <v>46174.827743055554</v>
      </c>
      <c r="M5235" s="137" t="s">
        <v>358</v>
      </c>
      <c r="N5235" s="137" t="s">
        <v>361</v>
      </c>
      <c r="O5235" s="137" t="s">
        <v>41</v>
      </c>
      <c r="P5235" s="137">
        <v>0</v>
      </c>
      <c r="Q5235" s="137" t="s">
        <v>191</v>
      </c>
      <c r="R5235" s="137" t="s">
        <v>342</v>
      </c>
    </row>
    <row r="5236" spans="1:19" s="137" customFormat="1">
      <c r="A5236" s="137" t="s">
        <v>186</v>
      </c>
      <c r="B5236" s="137" t="s">
        <v>10</v>
      </c>
      <c r="C5236" s="137" t="s">
        <v>186</v>
      </c>
      <c r="D5236" s="137" t="s">
        <v>317</v>
      </c>
      <c r="E5236" s="137">
        <v>39025</v>
      </c>
      <c r="F5236" s="137" t="s">
        <v>5</v>
      </c>
      <c r="G5236" s="137" t="s">
        <v>28</v>
      </c>
      <c r="H5236" s="137" t="s">
        <v>368</v>
      </c>
      <c r="I5236" s="137">
        <v>514015779</v>
      </c>
      <c r="J5236" s="137" t="s">
        <v>224</v>
      </c>
      <c r="K5236" s="21">
        <v>46173.702025462961</v>
      </c>
      <c r="L5236" s="21">
        <v>46174.827743055554</v>
      </c>
      <c r="M5236" s="137" t="s">
        <v>362</v>
      </c>
      <c r="N5236" s="137" t="s">
        <v>363</v>
      </c>
      <c r="O5236" s="137" t="s">
        <v>37</v>
      </c>
      <c r="P5236" s="137">
        <v>0</v>
      </c>
      <c r="Q5236" s="137" t="s">
        <v>191</v>
      </c>
      <c r="R5236" s="137" t="s">
        <v>342</v>
      </c>
    </row>
    <row r="5237" spans="1:19" s="137" customFormat="1">
      <c r="A5237" s="137" t="s">
        <v>186</v>
      </c>
      <c r="B5237" s="137" t="s">
        <v>10</v>
      </c>
      <c r="C5237" s="137" t="s">
        <v>186</v>
      </c>
      <c r="D5237" s="137" t="s">
        <v>317</v>
      </c>
      <c r="E5237" s="137">
        <v>39025</v>
      </c>
      <c r="F5237" s="137" t="s">
        <v>5</v>
      </c>
      <c r="G5237" s="137" t="s">
        <v>28</v>
      </c>
      <c r="H5237" s="137" t="s">
        <v>368</v>
      </c>
      <c r="I5237" s="137">
        <v>514015779</v>
      </c>
      <c r="J5237" s="137" t="s">
        <v>224</v>
      </c>
      <c r="K5237" s="21">
        <v>46173.702025462961</v>
      </c>
      <c r="L5237" s="21">
        <v>46174.827743055554</v>
      </c>
      <c r="M5237" s="137" t="s">
        <v>364</v>
      </c>
      <c r="N5237" s="137" t="s">
        <v>365</v>
      </c>
      <c r="O5237" s="137" t="s">
        <v>35</v>
      </c>
      <c r="P5237" s="137">
        <v>0</v>
      </c>
      <c r="Q5237" s="137" t="s">
        <v>191</v>
      </c>
      <c r="R5237" s="137" t="s">
        <v>342</v>
      </c>
    </row>
    <row r="5238" spans="1:19" s="137" customFormat="1">
      <c r="A5238" s="137" t="s">
        <v>186</v>
      </c>
      <c r="B5238" s="137" t="s">
        <v>10</v>
      </c>
      <c r="C5238" s="137" t="s">
        <v>186</v>
      </c>
      <c r="D5238" s="137" t="s">
        <v>317</v>
      </c>
      <c r="E5238" s="137">
        <v>39025</v>
      </c>
      <c r="F5238" s="137" t="s">
        <v>5</v>
      </c>
      <c r="G5238" s="137" t="s">
        <v>28</v>
      </c>
      <c r="H5238" s="137" t="s">
        <v>368</v>
      </c>
      <c r="I5238" s="137">
        <v>514015779</v>
      </c>
      <c r="J5238" s="137" t="s">
        <v>224</v>
      </c>
      <c r="K5238" s="21">
        <v>46173.702025462961</v>
      </c>
      <c r="L5238" s="21">
        <v>46174.827743055554</v>
      </c>
      <c r="M5238" s="137" t="s">
        <v>364</v>
      </c>
      <c r="N5238" s="137" t="s">
        <v>366</v>
      </c>
      <c r="O5238" s="137" t="s">
        <v>35</v>
      </c>
      <c r="P5238" s="137">
        <v>0</v>
      </c>
      <c r="Q5238" s="137" t="s">
        <v>191</v>
      </c>
      <c r="R5238" s="137" t="s">
        <v>342</v>
      </c>
    </row>
    <row r="5239" spans="1:19" s="137" customFormat="1">
      <c r="A5239" s="137" t="s">
        <v>186</v>
      </c>
      <c r="B5239" s="137" t="s">
        <v>10</v>
      </c>
      <c r="C5239" s="137" t="s">
        <v>186</v>
      </c>
      <c r="D5239" s="137" t="s">
        <v>317</v>
      </c>
      <c r="E5239" s="137">
        <v>39025</v>
      </c>
      <c r="F5239" s="137" t="s">
        <v>5</v>
      </c>
      <c r="G5239" s="137" t="s">
        <v>28</v>
      </c>
      <c r="H5239" s="137" t="s">
        <v>368</v>
      </c>
      <c r="I5239" s="137">
        <v>514015779</v>
      </c>
      <c r="J5239" s="137" t="s">
        <v>224</v>
      </c>
      <c r="K5239" s="21">
        <v>46173.702025462961</v>
      </c>
      <c r="L5239" s="21">
        <v>46174.827743055554</v>
      </c>
      <c r="M5239" s="137" t="s">
        <v>364</v>
      </c>
      <c r="N5239" s="137" t="s">
        <v>367</v>
      </c>
      <c r="O5239" s="137" t="s">
        <v>41</v>
      </c>
      <c r="P5239" s="137">
        <v>0</v>
      </c>
      <c r="Q5239" s="137" t="s">
        <v>191</v>
      </c>
      <c r="R5239" s="137" t="s">
        <v>342</v>
      </c>
    </row>
    <row r="5240" spans="1:19" s="137" customFormat="1">
      <c r="A5240" s="137" t="s">
        <v>186</v>
      </c>
      <c r="B5240" s="137" t="s">
        <v>10</v>
      </c>
      <c r="C5240" s="137" t="s">
        <v>186</v>
      </c>
      <c r="D5240" s="137" t="s">
        <v>317</v>
      </c>
      <c r="E5240" s="137">
        <v>39025</v>
      </c>
      <c r="F5240" s="137" t="s">
        <v>5</v>
      </c>
      <c r="G5240" s="137" t="s">
        <v>28</v>
      </c>
      <c r="H5240" s="137" t="s">
        <v>368</v>
      </c>
      <c r="I5240" s="137">
        <v>514015887</v>
      </c>
      <c r="J5240" s="137" t="s">
        <v>224</v>
      </c>
      <c r="K5240" s="21">
        <v>46173.466099537036</v>
      </c>
      <c r="L5240" s="21">
        <v>46174.828935185185</v>
      </c>
      <c r="M5240" s="137" t="s">
        <v>287</v>
      </c>
      <c r="N5240" s="137" t="s">
        <v>287</v>
      </c>
      <c r="O5240" s="137" t="s">
        <v>35</v>
      </c>
      <c r="P5240" s="137">
        <v>0</v>
      </c>
      <c r="Q5240" s="137" t="s">
        <v>191</v>
      </c>
      <c r="R5240" s="137" t="s">
        <v>342</v>
      </c>
      <c r="S5240" s="137" t="s">
        <v>181</v>
      </c>
    </row>
    <row r="5241" spans="1:19" s="137" customFormat="1">
      <c r="A5241" s="137" t="s">
        <v>186</v>
      </c>
      <c r="B5241" s="137" t="s">
        <v>10</v>
      </c>
      <c r="C5241" s="137" t="s">
        <v>186</v>
      </c>
      <c r="D5241" s="137" t="s">
        <v>317</v>
      </c>
      <c r="E5241" s="137">
        <v>39025</v>
      </c>
      <c r="F5241" s="137" t="s">
        <v>5</v>
      </c>
      <c r="G5241" s="137" t="s">
        <v>28</v>
      </c>
      <c r="H5241" s="137" t="s">
        <v>368</v>
      </c>
      <c r="I5241" s="137">
        <v>514015887</v>
      </c>
      <c r="J5241" s="137" t="s">
        <v>224</v>
      </c>
      <c r="K5241" s="21">
        <v>46173.466099537036</v>
      </c>
      <c r="L5241" s="21">
        <v>46174.828935185185</v>
      </c>
      <c r="M5241" s="137" t="s">
        <v>343</v>
      </c>
      <c r="N5241" s="137" t="s">
        <v>288</v>
      </c>
      <c r="O5241" s="137" t="s">
        <v>39</v>
      </c>
      <c r="P5241" s="137">
        <v>0</v>
      </c>
      <c r="Q5241" s="137" t="s">
        <v>191</v>
      </c>
      <c r="R5241" s="137" t="s">
        <v>342</v>
      </c>
      <c r="S5241" s="137" t="s">
        <v>181</v>
      </c>
    </row>
    <row r="5242" spans="1:19" s="137" customFormat="1">
      <c r="A5242" s="137" t="s">
        <v>186</v>
      </c>
      <c r="B5242" s="137" t="s">
        <v>10</v>
      </c>
      <c r="C5242" s="137" t="s">
        <v>186</v>
      </c>
      <c r="D5242" s="137" t="s">
        <v>317</v>
      </c>
      <c r="E5242" s="137">
        <v>39025</v>
      </c>
      <c r="F5242" s="137" t="s">
        <v>5</v>
      </c>
      <c r="G5242" s="137" t="s">
        <v>28</v>
      </c>
      <c r="H5242" s="137" t="s">
        <v>368</v>
      </c>
      <c r="I5242" s="137">
        <v>514015887</v>
      </c>
      <c r="J5242" s="137" t="s">
        <v>224</v>
      </c>
      <c r="K5242" s="21">
        <v>46173.466099537036</v>
      </c>
      <c r="L5242" s="21">
        <v>46174.828935185185</v>
      </c>
      <c r="M5242" s="137" t="s">
        <v>343</v>
      </c>
      <c r="N5242" s="137" t="s">
        <v>193</v>
      </c>
      <c r="O5242" s="137" t="s">
        <v>35</v>
      </c>
      <c r="P5242" s="137">
        <v>0</v>
      </c>
      <c r="Q5242" s="137" t="s">
        <v>191</v>
      </c>
      <c r="R5242" s="137" t="s">
        <v>342</v>
      </c>
      <c r="S5242" s="137" t="s">
        <v>181</v>
      </c>
    </row>
    <row r="5243" spans="1:19" s="137" customFormat="1">
      <c r="A5243" s="137" t="s">
        <v>186</v>
      </c>
      <c r="B5243" s="137" t="s">
        <v>10</v>
      </c>
      <c r="C5243" s="137" t="s">
        <v>186</v>
      </c>
      <c r="D5243" s="137" t="s">
        <v>317</v>
      </c>
      <c r="E5243" s="137">
        <v>39025</v>
      </c>
      <c r="F5243" s="137" t="s">
        <v>5</v>
      </c>
      <c r="G5243" s="137" t="s">
        <v>28</v>
      </c>
      <c r="H5243" s="137" t="s">
        <v>368</v>
      </c>
      <c r="I5243" s="137">
        <v>514015887</v>
      </c>
      <c r="J5243" s="137" t="s">
        <v>224</v>
      </c>
      <c r="K5243" s="21">
        <v>46173.466099537036</v>
      </c>
      <c r="L5243" s="21">
        <v>46174.828935185185</v>
      </c>
      <c r="M5243" s="137" t="s">
        <v>344</v>
      </c>
      <c r="N5243" s="137" t="s">
        <v>345</v>
      </c>
      <c r="O5243" s="137" t="s">
        <v>39</v>
      </c>
      <c r="P5243" s="137">
        <v>0</v>
      </c>
      <c r="Q5243" s="137" t="s">
        <v>191</v>
      </c>
      <c r="R5243" s="137" t="s">
        <v>342</v>
      </c>
      <c r="S5243" s="137" t="s">
        <v>181</v>
      </c>
    </row>
    <row r="5244" spans="1:19" s="137" customFormat="1">
      <c r="A5244" s="137" t="s">
        <v>186</v>
      </c>
      <c r="B5244" s="137" t="s">
        <v>10</v>
      </c>
      <c r="C5244" s="137" t="s">
        <v>186</v>
      </c>
      <c r="D5244" s="137" t="s">
        <v>317</v>
      </c>
      <c r="E5244" s="137">
        <v>39025</v>
      </c>
      <c r="F5244" s="137" t="s">
        <v>5</v>
      </c>
      <c r="G5244" s="137" t="s">
        <v>28</v>
      </c>
      <c r="H5244" s="137" t="s">
        <v>368</v>
      </c>
      <c r="I5244" s="137">
        <v>514015887</v>
      </c>
      <c r="J5244" s="137" t="s">
        <v>224</v>
      </c>
      <c r="K5244" s="21">
        <v>46173.466099537036</v>
      </c>
      <c r="L5244" s="21">
        <v>46174.828935185185</v>
      </c>
      <c r="M5244" s="137" t="s">
        <v>344</v>
      </c>
      <c r="N5244" s="137" t="s">
        <v>346</v>
      </c>
      <c r="O5244" s="137" t="s">
        <v>39</v>
      </c>
      <c r="P5244" s="137">
        <v>0</v>
      </c>
      <c r="Q5244" s="137" t="s">
        <v>191</v>
      </c>
      <c r="R5244" s="137" t="s">
        <v>342</v>
      </c>
      <c r="S5244" s="137" t="s">
        <v>181</v>
      </c>
    </row>
    <row r="5245" spans="1:19" s="137" customFormat="1">
      <c r="A5245" s="137" t="s">
        <v>186</v>
      </c>
      <c r="B5245" s="137" t="s">
        <v>10</v>
      </c>
      <c r="C5245" s="137" t="s">
        <v>186</v>
      </c>
      <c r="D5245" s="137" t="s">
        <v>317</v>
      </c>
      <c r="E5245" s="137">
        <v>39025</v>
      </c>
      <c r="F5245" s="137" t="s">
        <v>5</v>
      </c>
      <c r="G5245" s="137" t="s">
        <v>28</v>
      </c>
      <c r="H5245" s="137" t="s">
        <v>368</v>
      </c>
      <c r="I5245" s="137">
        <v>514015887</v>
      </c>
      <c r="J5245" s="137" t="s">
        <v>224</v>
      </c>
      <c r="K5245" s="21">
        <v>46173.466099537036</v>
      </c>
      <c r="L5245" s="21">
        <v>46174.828935185185</v>
      </c>
      <c r="M5245" s="137" t="s">
        <v>347</v>
      </c>
      <c r="N5245" s="137" t="s">
        <v>348</v>
      </c>
      <c r="O5245" s="137" t="s">
        <v>41</v>
      </c>
      <c r="P5245" s="137">
        <v>0</v>
      </c>
      <c r="Q5245" s="137" t="s">
        <v>191</v>
      </c>
      <c r="R5245" s="137" t="s">
        <v>342</v>
      </c>
      <c r="S5245" s="137" t="s">
        <v>181</v>
      </c>
    </row>
    <row r="5246" spans="1:19" s="137" customFormat="1">
      <c r="A5246" s="137" t="s">
        <v>186</v>
      </c>
      <c r="B5246" s="137" t="s">
        <v>10</v>
      </c>
      <c r="C5246" s="137" t="s">
        <v>186</v>
      </c>
      <c r="D5246" s="137" t="s">
        <v>317</v>
      </c>
      <c r="E5246" s="137">
        <v>39025</v>
      </c>
      <c r="F5246" s="137" t="s">
        <v>5</v>
      </c>
      <c r="G5246" s="137" t="s">
        <v>28</v>
      </c>
      <c r="H5246" s="137" t="s">
        <v>368</v>
      </c>
      <c r="I5246" s="137">
        <v>514015887</v>
      </c>
      <c r="J5246" s="137" t="s">
        <v>224</v>
      </c>
      <c r="K5246" s="21">
        <v>46173.466099537036</v>
      </c>
      <c r="L5246" s="21">
        <v>46174.828935185185</v>
      </c>
      <c r="M5246" s="137" t="s">
        <v>347</v>
      </c>
      <c r="N5246" s="137" t="s">
        <v>349</v>
      </c>
      <c r="O5246" s="137" t="s">
        <v>39</v>
      </c>
      <c r="P5246" s="137">
        <v>0</v>
      </c>
      <c r="Q5246" s="137" t="s">
        <v>191</v>
      </c>
      <c r="R5246" s="137" t="s">
        <v>342</v>
      </c>
      <c r="S5246" s="137" t="s">
        <v>181</v>
      </c>
    </row>
    <row r="5247" spans="1:19" s="137" customFormat="1">
      <c r="A5247" s="137" t="s">
        <v>186</v>
      </c>
      <c r="B5247" s="137" t="s">
        <v>10</v>
      </c>
      <c r="C5247" s="137" t="s">
        <v>186</v>
      </c>
      <c r="D5247" s="137" t="s">
        <v>317</v>
      </c>
      <c r="E5247" s="137">
        <v>39025</v>
      </c>
      <c r="F5247" s="137" t="s">
        <v>5</v>
      </c>
      <c r="G5247" s="137" t="s">
        <v>28</v>
      </c>
      <c r="H5247" s="137" t="s">
        <v>368</v>
      </c>
      <c r="I5247" s="137">
        <v>514015887</v>
      </c>
      <c r="J5247" s="137" t="s">
        <v>224</v>
      </c>
      <c r="K5247" s="21">
        <v>46173.466099537036</v>
      </c>
      <c r="L5247" s="21">
        <v>46174.828935185185</v>
      </c>
      <c r="M5247" s="137" t="s">
        <v>347</v>
      </c>
      <c r="N5247" s="137" t="s">
        <v>329</v>
      </c>
      <c r="O5247" s="137" t="s">
        <v>35</v>
      </c>
      <c r="P5247" s="137">
        <v>0</v>
      </c>
      <c r="Q5247" s="137" t="s">
        <v>191</v>
      </c>
      <c r="R5247" s="137" t="s">
        <v>342</v>
      </c>
      <c r="S5247" s="137" t="s">
        <v>181</v>
      </c>
    </row>
    <row r="5248" spans="1:19" s="137" customFormat="1">
      <c r="A5248" s="137" t="s">
        <v>186</v>
      </c>
      <c r="B5248" s="137" t="s">
        <v>10</v>
      </c>
      <c r="C5248" s="137" t="s">
        <v>186</v>
      </c>
      <c r="D5248" s="137" t="s">
        <v>317</v>
      </c>
      <c r="E5248" s="137">
        <v>39025</v>
      </c>
      <c r="F5248" s="137" t="s">
        <v>5</v>
      </c>
      <c r="G5248" s="137" t="s">
        <v>28</v>
      </c>
      <c r="H5248" s="137" t="s">
        <v>368</v>
      </c>
      <c r="I5248" s="137">
        <v>514015887</v>
      </c>
      <c r="J5248" s="137" t="s">
        <v>224</v>
      </c>
      <c r="K5248" s="21">
        <v>46173.466099537036</v>
      </c>
      <c r="L5248" s="21">
        <v>46174.828935185185</v>
      </c>
      <c r="M5248" s="137" t="s">
        <v>347</v>
      </c>
      <c r="N5248" s="137" t="s">
        <v>194</v>
      </c>
      <c r="O5248" s="137" t="s">
        <v>41</v>
      </c>
      <c r="P5248" s="137">
        <v>0</v>
      </c>
      <c r="Q5248" s="137" t="s">
        <v>191</v>
      </c>
      <c r="R5248" s="137" t="s">
        <v>342</v>
      </c>
      <c r="S5248" s="137" t="s">
        <v>181</v>
      </c>
    </row>
    <row r="5249" spans="1:19" s="137" customFormat="1">
      <c r="A5249" s="137" t="s">
        <v>186</v>
      </c>
      <c r="B5249" s="137" t="s">
        <v>10</v>
      </c>
      <c r="C5249" s="137" t="s">
        <v>186</v>
      </c>
      <c r="D5249" s="137" t="s">
        <v>317</v>
      </c>
      <c r="E5249" s="137">
        <v>39025</v>
      </c>
      <c r="F5249" s="137" t="s">
        <v>5</v>
      </c>
      <c r="G5249" s="137" t="s">
        <v>28</v>
      </c>
      <c r="H5249" s="137" t="s">
        <v>368</v>
      </c>
      <c r="I5249" s="137">
        <v>514015887</v>
      </c>
      <c r="J5249" s="137" t="s">
        <v>224</v>
      </c>
      <c r="K5249" s="21">
        <v>46173.466099537036</v>
      </c>
      <c r="L5249" s="21">
        <v>46174.828935185185</v>
      </c>
      <c r="M5249" s="137" t="s">
        <v>347</v>
      </c>
      <c r="N5249" s="137" t="s">
        <v>350</v>
      </c>
      <c r="O5249" s="137" t="s">
        <v>39</v>
      </c>
      <c r="P5249" s="137">
        <v>0</v>
      </c>
      <c r="Q5249" s="137" t="s">
        <v>191</v>
      </c>
      <c r="R5249" s="137" t="s">
        <v>342</v>
      </c>
      <c r="S5249" s="137" t="s">
        <v>181</v>
      </c>
    </row>
    <row r="5250" spans="1:19" s="137" customFormat="1">
      <c r="A5250" s="137" t="s">
        <v>186</v>
      </c>
      <c r="B5250" s="137" t="s">
        <v>10</v>
      </c>
      <c r="C5250" s="137" t="s">
        <v>186</v>
      </c>
      <c r="D5250" s="137" t="s">
        <v>317</v>
      </c>
      <c r="E5250" s="137">
        <v>39025</v>
      </c>
      <c r="F5250" s="137" t="s">
        <v>5</v>
      </c>
      <c r="G5250" s="137" t="s">
        <v>28</v>
      </c>
      <c r="H5250" s="137" t="s">
        <v>368</v>
      </c>
      <c r="I5250" s="137">
        <v>514015887</v>
      </c>
      <c r="J5250" s="137" t="s">
        <v>224</v>
      </c>
      <c r="K5250" s="21">
        <v>46173.466099537036</v>
      </c>
      <c r="L5250" s="21">
        <v>46174.828935185185</v>
      </c>
      <c r="M5250" s="137" t="s">
        <v>347</v>
      </c>
      <c r="N5250" s="137" t="s">
        <v>195</v>
      </c>
      <c r="O5250" s="137" t="s">
        <v>41</v>
      </c>
      <c r="P5250" s="137">
        <v>0</v>
      </c>
      <c r="Q5250" s="137" t="s">
        <v>191</v>
      </c>
      <c r="R5250" s="137" t="s">
        <v>342</v>
      </c>
      <c r="S5250" s="137" t="s">
        <v>181</v>
      </c>
    </row>
    <row r="5251" spans="1:19" s="137" customFormat="1">
      <c r="A5251" s="137" t="s">
        <v>186</v>
      </c>
      <c r="B5251" s="137" t="s">
        <v>10</v>
      </c>
      <c r="C5251" s="137" t="s">
        <v>186</v>
      </c>
      <c r="D5251" s="137" t="s">
        <v>317</v>
      </c>
      <c r="E5251" s="137">
        <v>39025</v>
      </c>
      <c r="F5251" s="137" t="s">
        <v>5</v>
      </c>
      <c r="G5251" s="137" t="s">
        <v>28</v>
      </c>
      <c r="H5251" s="137" t="s">
        <v>368</v>
      </c>
      <c r="I5251" s="137">
        <v>514015887</v>
      </c>
      <c r="J5251" s="137" t="s">
        <v>224</v>
      </c>
      <c r="K5251" s="21">
        <v>46173.466099537036</v>
      </c>
      <c r="L5251" s="21">
        <v>46174.828935185185</v>
      </c>
      <c r="M5251" s="137" t="s">
        <v>347</v>
      </c>
      <c r="N5251" s="137" t="s">
        <v>351</v>
      </c>
      <c r="O5251" s="137" t="s">
        <v>35</v>
      </c>
      <c r="P5251" s="137">
        <v>0</v>
      </c>
      <c r="Q5251" s="137" t="s">
        <v>191</v>
      </c>
      <c r="R5251" s="137" t="s">
        <v>342</v>
      </c>
      <c r="S5251" s="137" t="s">
        <v>181</v>
      </c>
    </row>
    <row r="5252" spans="1:19" s="137" customFormat="1">
      <c r="A5252" s="137" t="s">
        <v>186</v>
      </c>
      <c r="B5252" s="137" t="s">
        <v>10</v>
      </c>
      <c r="C5252" s="137" t="s">
        <v>186</v>
      </c>
      <c r="D5252" s="137" t="s">
        <v>317</v>
      </c>
      <c r="E5252" s="137">
        <v>39025</v>
      </c>
      <c r="F5252" s="137" t="s">
        <v>5</v>
      </c>
      <c r="G5252" s="137" t="s">
        <v>28</v>
      </c>
      <c r="H5252" s="137" t="s">
        <v>368</v>
      </c>
      <c r="I5252" s="137">
        <v>514015887</v>
      </c>
      <c r="J5252" s="137" t="s">
        <v>224</v>
      </c>
      <c r="K5252" s="21">
        <v>46173.466099537036</v>
      </c>
      <c r="L5252" s="21">
        <v>46174.828935185185</v>
      </c>
      <c r="M5252" s="137" t="s">
        <v>347</v>
      </c>
      <c r="N5252" s="137" t="s">
        <v>196</v>
      </c>
      <c r="O5252" s="137" t="s">
        <v>41</v>
      </c>
      <c r="P5252" s="137">
        <v>0</v>
      </c>
      <c r="Q5252" s="137" t="s">
        <v>191</v>
      </c>
      <c r="R5252" s="137" t="s">
        <v>342</v>
      </c>
      <c r="S5252" s="137" t="s">
        <v>181</v>
      </c>
    </row>
    <row r="5253" spans="1:19" s="137" customFormat="1">
      <c r="A5253" s="137" t="s">
        <v>186</v>
      </c>
      <c r="B5253" s="137" t="s">
        <v>10</v>
      </c>
      <c r="C5253" s="137" t="s">
        <v>186</v>
      </c>
      <c r="D5253" s="137" t="s">
        <v>317</v>
      </c>
      <c r="E5253" s="137">
        <v>39025</v>
      </c>
      <c r="F5253" s="137" t="s">
        <v>5</v>
      </c>
      <c r="G5253" s="137" t="s">
        <v>28</v>
      </c>
      <c r="H5253" s="137" t="s">
        <v>368</v>
      </c>
      <c r="I5253" s="137">
        <v>514015887</v>
      </c>
      <c r="J5253" s="137" t="s">
        <v>224</v>
      </c>
      <c r="K5253" s="21">
        <v>46173.466099537036</v>
      </c>
      <c r="L5253" s="21">
        <v>46174.828935185185</v>
      </c>
      <c r="M5253" s="137" t="s">
        <v>352</v>
      </c>
      <c r="N5253" s="137" t="s">
        <v>352</v>
      </c>
      <c r="O5253" s="137" t="s">
        <v>35</v>
      </c>
      <c r="P5253" s="137">
        <v>0</v>
      </c>
      <c r="Q5253" s="137" t="s">
        <v>191</v>
      </c>
      <c r="R5253" s="137" t="s">
        <v>342</v>
      </c>
      <c r="S5253" s="137" t="s">
        <v>181</v>
      </c>
    </row>
    <row r="5254" spans="1:19" s="137" customFormat="1">
      <c r="A5254" s="137" t="s">
        <v>186</v>
      </c>
      <c r="B5254" s="137" t="s">
        <v>10</v>
      </c>
      <c r="C5254" s="137" t="s">
        <v>186</v>
      </c>
      <c r="D5254" s="137" t="s">
        <v>317</v>
      </c>
      <c r="E5254" s="137">
        <v>39025</v>
      </c>
      <c r="F5254" s="137" t="s">
        <v>5</v>
      </c>
      <c r="G5254" s="137" t="s">
        <v>28</v>
      </c>
      <c r="H5254" s="137" t="s">
        <v>368</v>
      </c>
      <c r="I5254" s="137">
        <v>514015887</v>
      </c>
      <c r="J5254" s="137" t="s">
        <v>224</v>
      </c>
      <c r="K5254" s="21">
        <v>46173.466099537036</v>
      </c>
      <c r="L5254" s="21">
        <v>46174.828935185185</v>
      </c>
      <c r="M5254" s="137" t="s">
        <v>353</v>
      </c>
      <c r="N5254" s="137" t="s">
        <v>197</v>
      </c>
      <c r="O5254" s="137" t="s">
        <v>41</v>
      </c>
      <c r="P5254" s="137">
        <v>0</v>
      </c>
      <c r="Q5254" s="137" t="s">
        <v>191</v>
      </c>
      <c r="R5254" s="137" t="s">
        <v>342</v>
      </c>
      <c r="S5254" s="137" t="s">
        <v>181</v>
      </c>
    </row>
    <row r="5255" spans="1:19" s="137" customFormat="1">
      <c r="A5255" s="137" t="s">
        <v>186</v>
      </c>
      <c r="B5255" s="137" t="s">
        <v>10</v>
      </c>
      <c r="C5255" s="137" t="s">
        <v>186</v>
      </c>
      <c r="D5255" s="137" t="s">
        <v>317</v>
      </c>
      <c r="E5255" s="137">
        <v>39025</v>
      </c>
      <c r="F5255" s="137" t="s">
        <v>5</v>
      </c>
      <c r="G5255" s="137" t="s">
        <v>28</v>
      </c>
      <c r="H5255" s="137" t="s">
        <v>368</v>
      </c>
      <c r="I5255" s="137">
        <v>514015887</v>
      </c>
      <c r="J5255" s="137" t="s">
        <v>224</v>
      </c>
      <c r="K5255" s="21">
        <v>46173.466099537036</v>
      </c>
      <c r="L5255" s="21">
        <v>46174.828935185185</v>
      </c>
      <c r="M5255" s="137" t="s">
        <v>353</v>
      </c>
      <c r="N5255" s="137" t="s">
        <v>330</v>
      </c>
      <c r="O5255" s="137" t="s">
        <v>41</v>
      </c>
      <c r="P5255" s="137">
        <v>0</v>
      </c>
      <c r="Q5255" s="137" t="s">
        <v>191</v>
      </c>
      <c r="R5255" s="137" t="s">
        <v>342</v>
      </c>
      <c r="S5255" s="137" t="s">
        <v>181</v>
      </c>
    </row>
    <row r="5256" spans="1:19" s="137" customFormat="1">
      <c r="A5256" s="137" t="s">
        <v>186</v>
      </c>
      <c r="B5256" s="137" t="s">
        <v>10</v>
      </c>
      <c r="C5256" s="137" t="s">
        <v>186</v>
      </c>
      <c r="D5256" s="137" t="s">
        <v>317</v>
      </c>
      <c r="E5256" s="137">
        <v>39025</v>
      </c>
      <c r="F5256" s="137" t="s">
        <v>5</v>
      </c>
      <c r="G5256" s="137" t="s">
        <v>28</v>
      </c>
      <c r="H5256" s="137" t="s">
        <v>368</v>
      </c>
      <c r="I5256" s="137">
        <v>514015887</v>
      </c>
      <c r="J5256" s="137" t="s">
        <v>224</v>
      </c>
      <c r="K5256" s="21">
        <v>46173.466099537036</v>
      </c>
      <c r="L5256" s="21">
        <v>46174.828935185185</v>
      </c>
      <c r="M5256" s="137" t="s">
        <v>353</v>
      </c>
      <c r="N5256" s="137" t="s">
        <v>354</v>
      </c>
      <c r="O5256" s="137" t="s">
        <v>39</v>
      </c>
      <c r="P5256" s="137">
        <v>0</v>
      </c>
      <c r="Q5256" s="137" t="s">
        <v>191</v>
      </c>
      <c r="R5256" s="137" t="s">
        <v>342</v>
      </c>
      <c r="S5256" s="137" t="s">
        <v>181</v>
      </c>
    </row>
    <row r="5257" spans="1:19" s="137" customFormat="1">
      <c r="A5257" s="137" t="s">
        <v>186</v>
      </c>
      <c r="B5257" s="137" t="s">
        <v>10</v>
      </c>
      <c r="C5257" s="137" t="s">
        <v>186</v>
      </c>
      <c r="D5257" s="137" t="s">
        <v>317</v>
      </c>
      <c r="E5257" s="137">
        <v>39025</v>
      </c>
      <c r="F5257" s="137" t="s">
        <v>5</v>
      </c>
      <c r="G5257" s="137" t="s">
        <v>28</v>
      </c>
      <c r="H5257" s="137" t="s">
        <v>368</v>
      </c>
      <c r="I5257" s="137">
        <v>514015887</v>
      </c>
      <c r="J5257" s="137" t="s">
        <v>224</v>
      </c>
      <c r="K5257" s="21">
        <v>46173.466099537036</v>
      </c>
      <c r="L5257" s="21">
        <v>46174.828935185185</v>
      </c>
      <c r="M5257" s="137" t="s">
        <v>353</v>
      </c>
      <c r="N5257" s="137" t="s">
        <v>355</v>
      </c>
      <c r="O5257" s="137" t="s">
        <v>35</v>
      </c>
      <c r="P5257" s="137">
        <v>0</v>
      </c>
      <c r="Q5257" s="137" t="s">
        <v>191</v>
      </c>
      <c r="R5257" s="137" t="s">
        <v>342</v>
      </c>
      <c r="S5257" s="137" t="s">
        <v>181</v>
      </c>
    </row>
    <row r="5258" spans="1:19" s="137" customFormat="1">
      <c r="A5258" s="137" t="s">
        <v>186</v>
      </c>
      <c r="B5258" s="137" t="s">
        <v>10</v>
      </c>
      <c r="C5258" s="137" t="s">
        <v>186</v>
      </c>
      <c r="D5258" s="137" t="s">
        <v>317</v>
      </c>
      <c r="E5258" s="137">
        <v>39025</v>
      </c>
      <c r="F5258" s="137" t="s">
        <v>5</v>
      </c>
      <c r="G5258" s="137" t="s">
        <v>28</v>
      </c>
      <c r="H5258" s="137" t="s">
        <v>368</v>
      </c>
      <c r="I5258" s="137">
        <v>514015887</v>
      </c>
      <c r="J5258" s="137" t="s">
        <v>224</v>
      </c>
      <c r="K5258" s="21">
        <v>46173.466099537036</v>
      </c>
      <c r="L5258" s="21">
        <v>46174.828935185185</v>
      </c>
      <c r="M5258" s="137" t="s">
        <v>353</v>
      </c>
      <c r="N5258" s="137" t="s">
        <v>356</v>
      </c>
      <c r="O5258" s="137" t="s">
        <v>39</v>
      </c>
      <c r="P5258" s="137">
        <v>0</v>
      </c>
      <c r="Q5258" s="137" t="s">
        <v>191</v>
      </c>
      <c r="R5258" s="137" t="s">
        <v>342</v>
      </c>
      <c r="S5258" s="137" t="s">
        <v>181</v>
      </c>
    </row>
    <row r="5259" spans="1:19" s="137" customFormat="1">
      <c r="A5259" s="137" t="s">
        <v>186</v>
      </c>
      <c r="B5259" s="137" t="s">
        <v>10</v>
      </c>
      <c r="C5259" s="137" t="s">
        <v>186</v>
      </c>
      <c r="D5259" s="137" t="s">
        <v>317</v>
      </c>
      <c r="E5259" s="137">
        <v>39025</v>
      </c>
      <c r="F5259" s="137" t="s">
        <v>5</v>
      </c>
      <c r="G5259" s="137" t="s">
        <v>28</v>
      </c>
      <c r="H5259" s="137" t="s">
        <v>368</v>
      </c>
      <c r="I5259" s="137">
        <v>514015887</v>
      </c>
      <c r="J5259" s="137" t="s">
        <v>224</v>
      </c>
      <c r="K5259" s="21">
        <v>46173.466099537036</v>
      </c>
      <c r="L5259" s="21">
        <v>46174.828935185185</v>
      </c>
      <c r="M5259" s="137" t="s">
        <v>353</v>
      </c>
      <c r="N5259" s="137" t="s">
        <v>357</v>
      </c>
      <c r="O5259" s="137" t="s">
        <v>39</v>
      </c>
      <c r="P5259" s="137">
        <v>0</v>
      </c>
      <c r="Q5259" s="137" t="s">
        <v>191</v>
      </c>
      <c r="R5259" s="137" t="s">
        <v>342</v>
      </c>
      <c r="S5259" s="137" t="s">
        <v>181</v>
      </c>
    </row>
    <row r="5260" spans="1:19" s="137" customFormat="1">
      <c r="A5260" s="137" t="s">
        <v>186</v>
      </c>
      <c r="B5260" s="137" t="s">
        <v>10</v>
      </c>
      <c r="C5260" s="137" t="s">
        <v>186</v>
      </c>
      <c r="D5260" s="137" t="s">
        <v>317</v>
      </c>
      <c r="E5260" s="137">
        <v>39025</v>
      </c>
      <c r="F5260" s="137" t="s">
        <v>5</v>
      </c>
      <c r="G5260" s="137" t="s">
        <v>28</v>
      </c>
      <c r="H5260" s="137" t="s">
        <v>368</v>
      </c>
      <c r="I5260" s="137">
        <v>514015887</v>
      </c>
      <c r="J5260" s="137" t="s">
        <v>224</v>
      </c>
      <c r="K5260" s="21">
        <v>46173.466099537036</v>
      </c>
      <c r="L5260" s="21">
        <v>46174.828935185185</v>
      </c>
      <c r="M5260" s="137" t="s">
        <v>358</v>
      </c>
      <c r="N5260" s="137" t="s">
        <v>359</v>
      </c>
      <c r="O5260" s="137" t="s">
        <v>39</v>
      </c>
      <c r="P5260" s="137">
        <v>0</v>
      </c>
      <c r="Q5260" s="137" t="s">
        <v>191</v>
      </c>
      <c r="R5260" s="137" t="s">
        <v>342</v>
      </c>
      <c r="S5260" s="137" t="s">
        <v>181</v>
      </c>
    </row>
    <row r="5261" spans="1:19" s="137" customFormat="1">
      <c r="A5261" s="137" t="s">
        <v>186</v>
      </c>
      <c r="B5261" s="137" t="s">
        <v>10</v>
      </c>
      <c r="C5261" s="137" t="s">
        <v>186</v>
      </c>
      <c r="D5261" s="137" t="s">
        <v>317</v>
      </c>
      <c r="E5261" s="137">
        <v>39025</v>
      </c>
      <c r="F5261" s="137" t="s">
        <v>5</v>
      </c>
      <c r="G5261" s="137" t="s">
        <v>28</v>
      </c>
      <c r="H5261" s="137" t="s">
        <v>368</v>
      </c>
      <c r="I5261" s="137">
        <v>514015887</v>
      </c>
      <c r="J5261" s="137" t="s">
        <v>224</v>
      </c>
      <c r="K5261" s="21">
        <v>46173.466099537036</v>
      </c>
      <c r="L5261" s="21">
        <v>46174.828935185185</v>
      </c>
      <c r="M5261" s="137" t="s">
        <v>358</v>
      </c>
      <c r="N5261" s="137" t="s">
        <v>360</v>
      </c>
      <c r="O5261" s="137" t="s">
        <v>35</v>
      </c>
      <c r="P5261" s="137">
        <v>0</v>
      </c>
      <c r="Q5261" s="137" t="s">
        <v>191</v>
      </c>
      <c r="R5261" s="137" t="s">
        <v>342</v>
      </c>
      <c r="S5261" s="137" t="s">
        <v>181</v>
      </c>
    </row>
    <row r="5262" spans="1:19" s="137" customFormat="1">
      <c r="A5262" s="137" t="s">
        <v>186</v>
      </c>
      <c r="B5262" s="137" t="s">
        <v>10</v>
      </c>
      <c r="C5262" s="137" t="s">
        <v>186</v>
      </c>
      <c r="D5262" s="137" t="s">
        <v>317</v>
      </c>
      <c r="E5262" s="137">
        <v>39025</v>
      </c>
      <c r="F5262" s="137" t="s">
        <v>5</v>
      </c>
      <c r="G5262" s="137" t="s">
        <v>28</v>
      </c>
      <c r="H5262" s="137" t="s">
        <v>368</v>
      </c>
      <c r="I5262" s="137">
        <v>514015887</v>
      </c>
      <c r="J5262" s="137" t="s">
        <v>224</v>
      </c>
      <c r="K5262" s="21">
        <v>46173.466099537036</v>
      </c>
      <c r="L5262" s="21">
        <v>46174.828935185185</v>
      </c>
      <c r="M5262" s="137" t="s">
        <v>358</v>
      </c>
      <c r="N5262" s="137" t="s">
        <v>361</v>
      </c>
      <c r="O5262" s="137" t="s">
        <v>41</v>
      </c>
      <c r="P5262" s="137">
        <v>0</v>
      </c>
      <c r="Q5262" s="137" t="s">
        <v>191</v>
      </c>
      <c r="R5262" s="137" t="s">
        <v>342</v>
      </c>
      <c r="S5262" s="137" t="s">
        <v>181</v>
      </c>
    </row>
    <row r="5263" spans="1:19" s="137" customFormat="1">
      <c r="A5263" s="137" t="s">
        <v>186</v>
      </c>
      <c r="B5263" s="137" t="s">
        <v>10</v>
      </c>
      <c r="C5263" s="137" t="s">
        <v>186</v>
      </c>
      <c r="D5263" s="137" t="s">
        <v>317</v>
      </c>
      <c r="E5263" s="137">
        <v>39025</v>
      </c>
      <c r="F5263" s="137" t="s">
        <v>5</v>
      </c>
      <c r="G5263" s="137" t="s">
        <v>28</v>
      </c>
      <c r="H5263" s="137" t="s">
        <v>368</v>
      </c>
      <c r="I5263" s="137">
        <v>514015887</v>
      </c>
      <c r="J5263" s="137" t="s">
        <v>224</v>
      </c>
      <c r="K5263" s="21">
        <v>46173.466099537036</v>
      </c>
      <c r="L5263" s="21">
        <v>46174.828935185185</v>
      </c>
      <c r="M5263" s="137" t="s">
        <v>362</v>
      </c>
      <c r="N5263" s="137" t="s">
        <v>363</v>
      </c>
      <c r="O5263" s="137" t="s">
        <v>37</v>
      </c>
      <c r="P5263" s="137">
        <v>0</v>
      </c>
      <c r="Q5263" s="137" t="s">
        <v>191</v>
      </c>
      <c r="R5263" s="137" t="s">
        <v>342</v>
      </c>
      <c r="S5263" s="137" t="s">
        <v>181</v>
      </c>
    </row>
    <row r="5264" spans="1:19" s="137" customFormat="1">
      <c r="A5264" s="137" t="s">
        <v>186</v>
      </c>
      <c r="B5264" s="137" t="s">
        <v>10</v>
      </c>
      <c r="C5264" s="137" t="s">
        <v>186</v>
      </c>
      <c r="D5264" s="137" t="s">
        <v>317</v>
      </c>
      <c r="E5264" s="137">
        <v>39025</v>
      </c>
      <c r="F5264" s="137" t="s">
        <v>5</v>
      </c>
      <c r="G5264" s="137" t="s">
        <v>28</v>
      </c>
      <c r="H5264" s="137" t="s">
        <v>368</v>
      </c>
      <c r="I5264" s="137">
        <v>514015887</v>
      </c>
      <c r="J5264" s="137" t="s">
        <v>224</v>
      </c>
      <c r="K5264" s="21">
        <v>46173.466099537036</v>
      </c>
      <c r="L5264" s="21">
        <v>46174.828935185185</v>
      </c>
      <c r="M5264" s="137" t="s">
        <v>364</v>
      </c>
      <c r="N5264" s="137" t="s">
        <v>365</v>
      </c>
      <c r="O5264" s="137" t="s">
        <v>35</v>
      </c>
      <c r="P5264" s="137">
        <v>0</v>
      </c>
      <c r="Q5264" s="137" t="s">
        <v>191</v>
      </c>
      <c r="R5264" s="137" t="s">
        <v>342</v>
      </c>
      <c r="S5264" s="137" t="s">
        <v>181</v>
      </c>
    </row>
    <row r="5265" spans="1:19" s="137" customFormat="1">
      <c r="A5265" s="137" t="s">
        <v>186</v>
      </c>
      <c r="B5265" s="137" t="s">
        <v>10</v>
      </c>
      <c r="C5265" s="137" t="s">
        <v>186</v>
      </c>
      <c r="D5265" s="137" t="s">
        <v>317</v>
      </c>
      <c r="E5265" s="137">
        <v>39025</v>
      </c>
      <c r="F5265" s="137" t="s">
        <v>5</v>
      </c>
      <c r="G5265" s="137" t="s">
        <v>28</v>
      </c>
      <c r="H5265" s="137" t="s">
        <v>368</v>
      </c>
      <c r="I5265" s="137">
        <v>514015887</v>
      </c>
      <c r="J5265" s="137" t="s">
        <v>224</v>
      </c>
      <c r="K5265" s="21">
        <v>46173.466099537036</v>
      </c>
      <c r="L5265" s="21">
        <v>46174.828935185185</v>
      </c>
      <c r="M5265" s="137" t="s">
        <v>364</v>
      </c>
      <c r="N5265" s="137" t="s">
        <v>366</v>
      </c>
      <c r="O5265" s="137" t="s">
        <v>35</v>
      </c>
      <c r="P5265" s="137">
        <v>0</v>
      </c>
      <c r="Q5265" s="137" t="s">
        <v>191</v>
      </c>
      <c r="R5265" s="137" t="s">
        <v>342</v>
      </c>
      <c r="S5265" s="137" t="s">
        <v>181</v>
      </c>
    </row>
    <row r="5266" spans="1:19" s="137" customFormat="1">
      <c r="A5266" s="137" t="s">
        <v>186</v>
      </c>
      <c r="B5266" s="137" t="s">
        <v>10</v>
      </c>
      <c r="C5266" s="137" t="s">
        <v>186</v>
      </c>
      <c r="D5266" s="137" t="s">
        <v>317</v>
      </c>
      <c r="E5266" s="137">
        <v>39025</v>
      </c>
      <c r="F5266" s="137" t="s">
        <v>5</v>
      </c>
      <c r="G5266" s="137" t="s">
        <v>28</v>
      </c>
      <c r="H5266" s="137" t="s">
        <v>368</v>
      </c>
      <c r="I5266" s="137">
        <v>514015887</v>
      </c>
      <c r="J5266" s="137" t="s">
        <v>224</v>
      </c>
      <c r="K5266" s="21">
        <v>46173.466099537036</v>
      </c>
      <c r="L5266" s="21">
        <v>46174.828935185185</v>
      </c>
      <c r="M5266" s="137" t="s">
        <v>364</v>
      </c>
      <c r="N5266" s="137" t="s">
        <v>367</v>
      </c>
      <c r="O5266" s="137" t="s">
        <v>41</v>
      </c>
      <c r="P5266" s="137">
        <v>0</v>
      </c>
      <c r="Q5266" s="137" t="s">
        <v>191</v>
      </c>
      <c r="R5266" s="137" t="s">
        <v>342</v>
      </c>
      <c r="S5266" s="137" t="s">
        <v>181</v>
      </c>
    </row>
    <row r="5267" spans="1:19" s="137" customFormat="1">
      <c r="A5267" s="137" t="s">
        <v>186</v>
      </c>
      <c r="B5267" s="137" t="s">
        <v>120</v>
      </c>
      <c r="C5267" s="137" t="s">
        <v>186</v>
      </c>
      <c r="D5267" s="137" t="s">
        <v>384</v>
      </c>
      <c r="E5267" s="137">
        <v>32962</v>
      </c>
      <c r="F5267" s="137" t="s">
        <v>5</v>
      </c>
      <c r="G5267" s="137" t="s">
        <v>28</v>
      </c>
      <c r="H5267" s="137" t="s">
        <v>368</v>
      </c>
      <c r="I5267" s="137">
        <v>513788434</v>
      </c>
      <c r="J5267" s="137" t="s">
        <v>180</v>
      </c>
      <c r="K5267" s="21">
        <v>46170.431064814817</v>
      </c>
      <c r="L5267" s="21">
        <v>46174.829236111109</v>
      </c>
      <c r="M5267" s="137" t="s">
        <v>287</v>
      </c>
      <c r="N5267" s="137" t="s">
        <v>287</v>
      </c>
      <c r="O5267" s="137" t="s">
        <v>35</v>
      </c>
      <c r="P5267" s="137">
        <v>0</v>
      </c>
      <c r="Q5267" s="137" t="s">
        <v>191</v>
      </c>
      <c r="R5267" s="137" t="s">
        <v>342</v>
      </c>
    </row>
    <row r="5268" spans="1:19" s="137" customFormat="1">
      <c r="A5268" s="137" t="s">
        <v>186</v>
      </c>
      <c r="B5268" s="137" t="s">
        <v>120</v>
      </c>
      <c r="C5268" s="137" t="s">
        <v>186</v>
      </c>
      <c r="D5268" s="137" t="s">
        <v>384</v>
      </c>
      <c r="E5268" s="137">
        <v>32962</v>
      </c>
      <c r="F5268" s="137" t="s">
        <v>5</v>
      </c>
      <c r="G5268" s="137" t="s">
        <v>28</v>
      </c>
      <c r="H5268" s="137" t="s">
        <v>368</v>
      </c>
      <c r="I5268" s="137">
        <v>513788434</v>
      </c>
      <c r="J5268" s="137" t="s">
        <v>180</v>
      </c>
      <c r="K5268" s="21">
        <v>46170.431064814817</v>
      </c>
      <c r="L5268" s="21">
        <v>46174.829236111109</v>
      </c>
      <c r="M5268" s="137" t="s">
        <v>343</v>
      </c>
      <c r="N5268" s="137" t="s">
        <v>288</v>
      </c>
      <c r="O5268" s="137" t="s">
        <v>39</v>
      </c>
      <c r="P5268" s="137">
        <v>0</v>
      </c>
      <c r="Q5268" s="137" t="s">
        <v>191</v>
      </c>
      <c r="R5268" s="137" t="s">
        <v>342</v>
      </c>
    </row>
    <row r="5269" spans="1:19" s="137" customFormat="1">
      <c r="A5269" s="137" t="s">
        <v>186</v>
      </c>
      <c r="B5269" s="137" t="s">
        <v>120</v>
      </c>
      <c r="C5269" s="137" t="s">
        <v>186</v>
      </c>
      <c r="D5269" s="137" t="s">
        <v>384</v>
      </c>
      <c r="E5269" s="137">
        <v>32962</v>
      </c>
      <c r="F5269" s="137" t="s">
        <v>5</v>
      </c>
      <c r="G5269" s="137" t="s">
        <v>28</v>
      </c>
      <c r="H5269" s="137" t="s">
        <v>368</v>
      </c>
      <c r="I5269" s="137">
        <v>513788434</v>
      </c>
      <c r="J5269" s="137" t="s">
        <v>180</v>
      </c>
      <c r="K5269" s="21">
        <v>46170.431064814817</v>
      </c>
      <c r="L5269" s="21">
        <v>46174.829236111109</v>
      </c>
      <c r="M5269" s="137" t="s">
        <v>343</v>
      </c>
      <c r="N5269" s="137" t="s">
        <v>193</v>
      </c>
      <c r="O5269" s="137" t="s">
        <v>35</v>
      </c>
      <c r="P5269" s="137">
        <v>0</v>
      </c>
      <c r="Q5269" s="137" t="s">
        <v>191</v>
      </c>
      <c r="R5269" s="137" t="s">
        <v>342</v>
      </c>
    </row>
    <row r="5270" spans="1:19" s="137" customFormat="1">
      <c r="A5270" s="137" t="s">
        <v>186</v>
      </c>
      <c r="B5270" s="137" t="s">
        <v>120</v>
      </c>
      <c r="C5270" s="137" t="s">
        <v>186</v>
      </c>
      <c r="D5270" s="137" t="s">
        <v>384</v>
      </c>
      <c r="E5270" s="137">
        <v>32962</v>
      </c>
      <c r="F5270" s="137" t="s">
        <v>5</v>
      </c>
      <c r="G5270" s="137" t="s">
        <v>28</v>
      </c>
      <c r="H5270" s="137" t="s">
        <v>368</v>
      </c>
      <c r="I5270" s="137">
        <v>513788434</v>
      </c>
      <c r="J5270" s="137" t="s">
        <v>180</v>
      </c>
      <c r="K5270" s="21">
        <v>46170.431064814817</v>
      </c>
      <c r="L5270" s="21">
        <v>46174.829236111109</v>
      </c>
      <c r="M5270" s="137" t="s">
        <v>344</v>
      </c>
      <c r="N5270" s="137" t="s">
        <v>345</v>
      </c>
      <c r="O5270" s="137" t="s">
        <v>39</v>
      </c>
      <c r="P5270" s="137">
        <v>0</v>
      </c>
      <c r="Q5270" s="137" t="s">
        <v>191</v>
      </c>
      <c r="R5270" s="137" t="s">
        <v>342</v>
      </c>
    </row>
    <row r="5271" spans="1:19" s="137" customFormat="1">
      <c r="A5271" s="137" t="s">
        <v>186</v>
      </c>
      <c r="B5271" s="137" t="s">
        <v>120</v>
      </c>
      <c r="C5271" s="137" t="s">
        <v>186</v>
      </c>
      <c r="D5271" s="137" t="s">
        <v>384</v>
      </c>
      <c r="E5271" s="137">
        <v>32962</v>
      </c>
      <c r="F5271" s="137" t="s">
        <v>5</v>
      </c>
      <c r="G5271" s="137" t="s">
        <v>28</v>
      </c>
      <c r="H5271" s="137" t="s">
        <v>368</v>
      </c>
      <c r="I5271" s="137">
        <v>513788434</v>
      </c>
      <c r="J5271" s="137" t="s">
        <v>180</v>
      </c>
      <c r="K5271" s="21">
        <v>46170.431064814817</v>
      </c>
      <c r="L5271" s="21">
        <v>46174.829236111109</v>
      </c>
      <c r="M5271" s="137" t="s">
        <v>344</v>
      </c>
      <c r="N5271" s="137" t="s">
        <v>346</v>
      </c>
      <c r="O5271" s="137" t="s">
        <v>39</v>
      </c>
      <c r="P5271" s="137">
        <v>0</v>
      </c>
      <c r="Q5271" s="137" t="s">
        <v>191</v>
      </c>
      <c r="R5271" s="137" t="s">
        <v>342</v>
      </c>
    </row>
    <row r="5272" spans="1:19" s="137" customFormat="1">
      <c r="A5272" s="137" t="s">
        <v>186</v>
      </c>
      <c r="B5272" s="137" t="s">
        <v>120</v>
      </c>
      <c r="C5272" s="137" t="s">
        <v>186</v>
      </c>
      <c r="D5272" s="137" t="s">
        <v>384</v>
      </c>
      <c r="E5272" s="137">
        <v>32962</v>
      </c>
      <c r="F5272" s="137" t="s">
        <v>5</v>
      </c>
      <c r="G5272" s="137" t="s">
        <v>28</v>
      </c>
      <c r="H5272" s="137" t="s">
        <v>368</v>
      </c>
      <c r="I5272" s="137">
        <v>513788434</v>
      </c>
      <c r="J5272" s="137" t="s">
        <v>180</v>
      </c>
      <c r="K5272" s="21">
        <v>46170.431064814817</v>
      </c>
      <c r="L5272" s="21">
        <v>46174.829236111109</v>
      </c>
      <c r="M5272" s="137" t="s">
        <v>347</v>
      </c>
      <c r="N5272" s="137" t="s">
        <v>348</v>
      </c>
      <c r="O5272" s="137" t="s">
        <v>41</v>
      </c>
      <c r="P5272" s="137">
        <v>0</v>
      </c>
      <c r="Q5272" s="137" t="s">
        <v>191</v>
      </c>
      <c r="R5272" s="137" t="s">
        <v>342</v>
      </c>
    </row>
    <row r="5273" spans="1:19" s="137" customFormat="1">
      <c r="A5273" s="137" t="s">
        <v>186</v>
      </c>
      <c r="B5273" s="137" t="s">
        <v>120</v>
      </c>
      <c r="C5273" s="137" t="s">
        <v>186</v>
      </c>
      <c r="D5273" s="137" t="s">
        <v>384</v>
      </c>
      <c r="E5273" s="137">
        <v>32962</v>
      </c>
      <c r="F5273" s="137" t="s">
        <v>5</v>
      </c>
      <c r="G5273" s="137" t="s">
        <v>28</v>
      </c>
      <c r="H5273" s="137" t="s">
        <v>368</v>
      </c>
      <c r="I5273" s="137">
        <v>513788434</v>
      </c>
      <c r="J5273" s="137" t="s">
        <v>180</v>
      </c>
      <c r="K5273" s="21">
        <v>46170.431064814817</v>
      </c>
      <c r="L5273" s="21">
        <v>46174.829236111109</v>
      </c>
      <c r="M5273" s="137" t="s">
        <v>347</v>
      </c>
      <c r="N5273" s="137" t="s">
        <v>349</v>
      </c>
      <c r="O5273" s="137" t="s">
        <v>39</v>
      </c>
      <c r="P5273" s="137">
        <v>0</v>
      </c>
      <c r="Q5273" s="137" t="s">
        <v>191</v>
      </c>
      <c r="R5273" s="137" t="s">
        <v>342</v>
      </c>
    </row>
    <row r="5274" spans="1:19" s="137" customFormat="1">
      <c r="A5274" s="137" t="s">
        <v>186</v>
      </c>
      <c r="B5274" s="137" t="s">
        <v>120</v>
      </c>
      <c r="C5274" s="137" t="s">
        <v>186</v>
      </c>
      <c r="D5274" s="137" t="s">
        <v>384</v>
      </c>
      <c r="E5274" s="137">
        <v>32962</v>
      </c>
      <c r="F5274" s="137" t="s">
        <v>5</v>
      </c>
      <c r="G5274" s="137" t="s">
        <v>28</v>
      </c>
      <c r="H5274" s="137" t="s">
        <v>368</v>
      </c>
      <c r="I5274" s="137">
        <v>513788434</v>
      </c>
      <c r="J5274" s="137" t="s">
        <v>180</v>
      </c>
      <c r="K5274" s="21">
        <v>46170.431064814817</v>
      </c>
      <c r="L5274" s="21">
        <v>46174.829236111109</v>
      </c>
      <c r="M5274" s="137" t="s">
        <v>347</v>
      </c>
      <c r="N5274" s="137" t="s">
        <v>329</v>
      </c>
      <c r="O5274" s="137" t="s">
        <v>35</v>
      </c>
      <c r="P5274" s="137">
        <v>0</v>
      </c>
      <c r="Q5274" s="137" t="s">
        <v>191</v>
      </c>
      <c r="R5274" s="137" t="s">
        <v>342</v>
      </c>
    </row>
    <row r="5275" spans="1:19" s="137" customFormat="1">
      <c r="A5275" s="137" t="s">
        <v>186</v>
      </c>
      <c r="B5275" s="137" t="s">
        <v>120</v>
      </c>
      <c r="C5275" s="137" t="s">
        <v>186</v>
      </c>
      <c r="D5275" s="137" t="s">
        <v>384</v>
      </c>
      <c r="E5275" s="137">
        <v>32962</v>
      </c>
      <c r="F5275" s="137" t="s">
        <v>5</v>
      </c>
      <c r="G5275" s="137" t="s">
        <v>28</v>
      </c>
      <c r="H5275" s="137" t="s">
        <v>368</v>
      </c>
      <c r="I5275" s="137">
        <v>513788434</v>
      </c>
      <c r="J5275" s="137" t="s">
        <v>180</v>
      </c>
      <c r="K5275" s="21">
        <v>46170.431064814817</v>
      </c>
      <c r="L5275" s="21">
        <v>46174.829236111109</v>
      </c>
      <c r="M5275" s="137" t="s">
        <v>347</v>
      </c>
      <c r="N5275" s="137" t="s">
        <v>194</v>
      </c>
      <c r="O5275" s="137" t="s">
        <v>41</v>
      </c>
      <c r="P5275" s="137">
        <v>0</v>
      </c>
      <c r="Q5275" s="137" t="s">
        <v>191</v>
      </c>
      <c r="R5275" s="137" t="s">
        <v>342</v>
      </c>
    </row>
    <row r="5276" spans="1:19" s="137" customFormat="1">
      <c r="A5276" s="137" t="s">
        <v>186</v>
      </c>
      <c r="B5276" s="137" t="s">
        <v>120</v>
      </c>
      <c r="C5276" s="137" t="s">
        <v>186</v>
      </c>
      <c r="D5276" s="137" t="s">
        <v>384</v>
      </c>
      <c r="E5276" s="137">
        <v>32962</v>
      </c>
      <c r="F5276" s="137" t="s">
        <v>5</v>
      </c>
      <c r="G5276" s="137" t="s">
        <v>28</v>
      </c>
      <c r="H5276" s="137" t="s">
        <v>368</v>
      </c>
      <c r="I5276" s="137">
        <v>513788434</v>
      </c>
      <c r="J5276" s="137" t="s">
        <v>180</v>
      </c>
      <c r="K5276" s="21">
        <v>46170.431064814817</v>
      </c>
      <c r="L5276" s="21">
        <v>46174.829236111109</v>
      </c>
      <c r="M5276" s="137" t="s">
        <v>347</v>
      </c>
      <c r="N5276" s="137" t="s">
        <v>350</v>
      </c>
      <c r="O5276" s="137" t="s">
        <v>39</v>
      </c>
      <c r="P5276" s="137">
        <v>0</v>
      </c>
      <c r="Q5276" s="137" t="s">
        <v>191</v>
      </c>
      <c r="R5276" s="137" t="s">
        <v>342</v>
      </c>
    </row>
    <row r="5277" spans="1:19" s="137" customFormat="1">
      <c r="A5277" s="137" t="s">
        <v>186</v>
      </c>
      <c r="B5277" s="137" t="s">
        <v>120</v>
      </c>
      <c r="C5277" s="137" t="s">
        <v>186</v>
      </c>
      <c r="D5277" s="137" t="s">
        <v>384</v>
      </c>
      <c r="E5277" s="137">
        <v>32962</v>
      </c>
      <c r="F5277" s="137" t="s">
        <v>5</v>
      </c>
      <c r="G5277" s="137" t="s">
        <v>28</v>
      </c>
      <c r="H5277" s="137" t="s">
        <v>368</v>
      </c>
      <c r="I5277" s="137">
        <v>513788434</v>
      </c>
      <c r="J5277" s="137" t="s">
        <v>180</v>
      </c>
      <c r="K5277" s="21">
        <v>46170.431064814817</v>
      </c>
      <c r="L5277" s="21">
        <v>46174.829236111109</v>
      </c>
      <c r="M5277" s="137" t="s">
        <v>347</v>
      </c>
      <c r="N5277" s="137" t="s">
        <v>195</v>
      </c>
      <c r="O5277" s="137" t="s">
        <v>41</v>
      </c>
      <c r="P5277" s="137">
        <v>0</v>
      </c>
      <c r="Q5277" s="137" t="s">
        <v>67</v>
      </c>
      <c r="R5277" s="137" t="s">
        <v>437</v>
      </c>
      <c r="S5277" s="137" t="s">
        <v>449</v>
      </c>
    </row>
    <row r="5278" spans="1:19" s="137" customFormat="1">
      <c r="A5278" s="137" t="s">
        <v>186</v>
      </c>
      <c r="B5278" s="137" t="s">
        <v>120</v>
      </c>
      <c r="C5278" s="137" t="s">
        <v>186</v>
      </c>
      <c r="D5278" s="137" t="s">
        <v>384</v>
      </c>
      <c r="E5278" s="137">
        <v>32962</v>
      </c>
      <c r="F5278" s="137" t="s">
        <v>5</v>
      </c>
      <c r="G5278" s="137" t="s">
        <v>28</v>
      </c>
      <c r="H5278" s="137" t="s">
        <v>368</v>
      </c>
      <c r="I5278" s="137">
        <v>513788434</v>
      </c>
      <c r="J5278" s="137" t="s">
        <v>180</v>
      </c>
      <c r="K5278" s="21">
        <v>46170.431064814817</v>
      </c>
      <c r="L5278" s="21">
        <v>46174.829236111109</v>
      </c>
      <c r="M5278" s="137" t="s">
        <v>347</v>
      </c>
      <c r="N5278" s="137" t="s">
        <v>351</v>
      </c>
      <c r="O5278" s="137" t="s">
        <v>35</v>
      </c>
      <c r="P5278" s="137">
        <v>0</v>
      </c>
      <c r="Q5278" s="137" t="s">
        <v>191</v>
      </c>
      <c r="R5278" s="137" t="s">
        <v>342</v>
      </c>
    </row>
    <row r="5279" spans="1:19" s="137" customFormat="1">
      <c r="A5279" s="137" t="s">
        <v>186</v>
      </c>
      <c r="B5279" s="137" t="s">
        <v>120</v>
      </c>
      <c r="C5279" s="137" t="s">
        <v>186</v>
      </c>
      <c r="D5279" s="137" t="s">
        <v>384</v>
      </c>
      <c r="E5279" s="137">
        <v>32962</v>
      </c>
      <c r="F5279" s="137" t="s">
        <v>5</v>
      </c>
      <c r="G5279" s="137" t="s">
        <v>28</v>
      </c>
      <c r="H5279" s="137" t="s">
        <v>368</v>
      </c>
      <c r="I5279" s="137">
        <v>513788434</v>
      </c>
      <c r="J5279" s="137" t="s">
        <v>180</v>
      </c>
      <c r="K5279" s="21">
        <v>46170.431064814817</v>
      </c>
      <c r="L5279" s="21">
        <v>46174.829236111109</v>
      </c>
      <c r="M5279" s="137" t="s">
        <v>347</v>
      </c>
      <c r="N5279" s="137" t="s">
        <v>196</v>
      </c>
      <c r="O5279" s="137" t="s">
        <v>41</v>
      </c>
      <c r="P5279" s="137">
        <v>0</v>
      </c>
      <c r="Q5279" s="137" t="s">
        <v>191</v>
      </c>
      <c r="R5279" s="137" t="s">
        <v>342</v>
      </c>
    </row>
    <row r="5280" spans="1:19" s="137" customFormat="1">
      <c r="A5280" s="137" t="s">
        <v>186</v>
      </c>
      <c r="B5280" s="137" t="s">
        <v>120</v>
      </c>
      <c r="C5280" s="137" t="s">
        <v>186</v>
      </c>
      <c r="D5280" s="137" t="s">
        <v>384</v>
      </c>
      <c r="E5280" s="137">
        <v>32962</v>
      </c>
      <c r="F5280" s="137" t="s">
        <v>5</v>
      </c>
      <c r="G5280" s="137" t="s">
        <v>28</v>
      </c>
      <c r="H5280" s="137" t="s">
        <v>368</v>
      </c>
      <c r="I5280" s="137">
        <v>513788434</v>
      </c>
      <c r="J5280" s="137" t="s">
        <v>180</v>
      </c>
      <c r="K5280" s="21">
        <v>46170.431064814817</v>
      </c>
      <c r="L5280" s="21">
        <v>46174.829236111109</v>
      </c>
      <c r="M5280" s="137" t="s">
        <v>352</v>
      </c>
      <c r="N5280" s="137" t="s">
        <v>352</v>
      </c>
      <c r="O5280" s="137" t="s">
        <v>35</v>
      </c>
      <c r="P5280" s="137">
        <v>0</v>
      </c>
      <c r="Q5280" s="137" t="s">
        <v>191</v>
      </c>
      <c r="R5280" s="137" t="s">
        <v>342</v>
      </c>
    </row>
    <row r="5281" spans="1:19" s="137" customFormat="1">
      <c r="A5281" s="137" t="s">
        <v>186</v>
      </c>
      <c r="B5281" s="137" t="s">
        <v>120</v>
      </c>
      <c r="C5281" s="137" t="s">
        <v>186</v>
      </c>
      <c r="D5281" s="137" t="s">
        <v>384</v>
      </c>
      <c r="E5281" s="137">
        <v>32962</v>
      </c>
      <c r="F5281" s="137" t="s">
        <v>5</v>
      </c>
      <c r="G5281" s="137" t="s">
        <v>28</v>
      </c>
      <c r="H5281" s="137" t="s">
        <v>368</v>
      </c>
      <c r="I5281" s="137">
        <v>513788434</v>
      </c>
      <c r="J5281" s="137" t="s">
        <v>180</v>
      </c>
      <c r="K5281" s="21">
        <v>46170.431064814817</v>
      </c>
      <c r="L5281" s="21">
        <v>46174.829236111109</v>
      </c>
      <c r="M5281" s="137" t="s">
        <v>353</v>
      </c>
      <c r="N5281" s="137" t="s">
        <v>197</v>
      </c>
      <c r="O5281" s="137" t="s">
        <v>41</v>
      </c>
      <c r="P5281" s="137">
        <v>0</v>
      </c>
      <c r="Q5281" s="137" t="s">
        <v>191</v>
      </c>
      <c r="R5281" s="137" t="s">
        <v>342</v>
      </c>
    </row>
    <row r="5282" spans="1:19" s="137" customFormat="1">
      <c r="A5282" s="137" t="s">
        <v>186</v>
      </c>
      <c r="B5282" s="137" t="s">
        <v>120</v>
      </c>
      <c r="C5282" s="137" t="s">
        <v>186</v>
      </c>
      <c r="D5282" s="137" t="s">
        <v>384</v>
      </c>
      <c r="E5282" s="137">
        <v>32962</v>
      </c>
      <c r="F5282" s="137" t="s">
        <v>5</v>
      </c>
      <c r="G5282" s="137" t="s">
        <v>28</v>
      </c>
      <c r="H5282" s="137" t="s">
        <v>368</v>
      </c>
      <c r="I5282" s="137">
        <v>513788434</v>
      </c>
      <c r="J5282" s="137" t="s">
        <v>180</v>
      </c>
      <c r="K5282" s="21">
        <v>46170.431064814817</v>
      </c>
      <c r="L5282" s="21">
        <v>46174.829236111109</v>
      </c>
      <c r="M5282" s="137" t="s">
        <v>353</v>
      </c>
      <c r="N5282" s="137" t="s">
        <v>330</v>
      </c>
      <c r="O5282" s="137" t="s">
        <v>41</v>
      </c>
      <c r="P5282" s="137">
        <v>0</v>
      </c>
      <c r="Q5282" s="137" t="s">
        <v>191</v>
      </c>
      <c r="R5282" s="137" t="s">
        <v>342</v>
      </c>
    </row>
    <row r="5283" spans="1:19" s="137" customFormat="1">
      <c r="A5283" s="137" t="s">
        <v>186</v>
      </c>
      <c r="B5283" s="137" t="s">
        <v>120</v>
      </c>
      <c r="C5283" s="137" t="s">
        <v>186</v>
      </c>
      <c r="D5283" s="137" t="s">
        <v>384</v>
      </c>
      <c r="E5283" s="137">
        <v>32962</v>
      </c>
      <c r="F5283" s="137" t="s">
        <v>5</v>
      </c>
      <c r="G5283" s="137" t="s">
        <v>28</v>
      </c>
      <c r="H5283" s="137" t="s">
        <v>368</v>
      </c>
      <c r="I5283" s="137">
        <v>513788434</v>
      </c>
      <c r="J5283" s="137" t="s">
        <v>180</v>
      </c>
      <c r="K5283" s="21">
        <v>46170.431064814817</v>
      </c>
      <c r="L5283" s="21">
        <v>46174.829236111109</v>
      </c>
      <c r="M5283" s="137" t="s">
        <v>353</v>
      </c>
      <c r="N5283" s="137" t="s">
        <v>354</v>
      </c>
      <c r="O5283" s="137" t="s">
        <v>39</v>
      </c>
      <c r="P5283" s="137">
        <v>0</v>
      </c>
      <c r="Q5283" s="137" t="s">
        <v>191</v>
      </c>
      <c r="R5283" s="137" t="s">
        <v>342</v>
      </c>
    </row>
    <row r="5284" spans="1:19" s="137" customFormat="1">
      <c r="A5284" s="137" t="s">
        <v>186</v>
      </c>
      <c r="B5284" s="137" t="s">
        <v>120</v>
      </c>
      <c r="C5284" s="137" t="s">
        <v>186</v>
      </c>
      <c r="D5284" s="137" t="s">
        <v>384</v>
      </c>
      <c r="E5284" s="137">
        <v>32962</v>
      </c>
      <c r="F5284" s="137" t="s">
        <v>5</v>
      </c>
      <c r="G5284" s="137" t="s">
        <v>28</v>
      </c>
      <c r="H5284" s="137" t="s">
        <v>368</v>
      </c>
      <c r="I5284" s="137">
        <v>513788434</v>
      </c>
      <c r="J5284" s="137" t="s">
        <v>180</v>
      </c>
      <c r="K5284" s="21">
        <v>46170.431064814817</v>
      </c>
      <c r="L5284" s="21">
        <v>46174.829236111109</v>
      </c>
      <c r="M5284" s="137" t="s">
        <v>353</v>
      </c>
      <c r="N5284" s="137" t="s">
        <v>355</v>
      </c>
      <c r="O5284" s="137" t="s">
        <v>35</v>
      </c>
      <c r="P5284" s="137">
        <v>0</v>
      </c>
      <c r="Q5284" s="137" t="s">
        <v>191</v>
      </c>
      <c r="R5284" s="137" t="s">
        <v>342</v>
      </c>
    </row>
    <row r="5285" spans="1:19" s="137" customFormat="1">
      <c r="A5285" s="137" t="s">
        <v>186</v>
      </c>
      <c r="B5285" s="137" t="s">
        <v>120</v>
      </c>
      <c r="C5285" s="137" t="s">
        <v>186</v>
      </c>
      <c r="D5285" s="137" t="s">
        <v>384</v>
      </c>
      <c r="E5285" s="137">
        <v>32962</v>
      </c>
      <c r="F5285" s="137" t="s">
        <v>5</v>
      </c>
      <c r="G5285" s="137" t="s">
        <v>28</v>
      </c>
      <c r="H5285" s="137" t="s">
        <v>368</v>
      </c>
      <c r="I5285" s="137">
        <v>513788434</v>
      </c>
      <c r="J5285" s="137" t="s">
        <v>180</v>
      </c>
      <c r="K5285" s="21">
        <v>46170.431064814817</v>
      </c>
      <c r="L5285" s="21">
        <v>46174.829236111109</v>
      </c>
      <c r="M5285" s="137" t="s">
        <v>353</v>
      </c>
      <c r="N5285" s="137" t="s">
        <v>356</v>
      </c>
      <c r="O5285" s="137" t="s">
        <v>39</v>
      </c>
      <c r="P5285" s="137">
        <v>0</v>
      </c>
      <c r="Q5285" s="137" t="s">
        <v>191</v>
      </c>
      <c r="R5285" s="137" t="s">
        <v>342</v>
      </c>
    </row>
    <row r="5286" spans="1:19" s="137" customFormat="1">
      <c r="A5286" s="137" t="s">
        <v>186</v>
      </c>
      <c r="B5286" s="137" t="s">
        <v>120</v>
      </c>
      <c r="C5286" s="137" t="s">
        <v>186</v>
      </c>
      <c r="D5286" s="137" t="s">
        <v>384</v>
      </c>
      <c r="E5286" s="137">
        <v>32962</v>
      </c>
      <c r="F5286" s="137" t="s">
        <v>5</v>
      </c>
      <c r="G5286" s="137" t="s">
        <v>28</v>
      </c>
      <c r="H5286" s="137" t="s">
        <v>368</v>
      </c>
      <c r="I5286" s="137">
        <v>513788434</v>
      </c>
      <c r="J5286" s="137" t="s">
        <v>180</v>
      </c>
      <c r="K5286" s="21">
        <v>46170.431064814817</v>
      </c>
      <c r="L5286" s="21">
        <v>46174.829236111109</v>
      </c>
      <c r="M5286" s="137" t="s">
        <v>353</v>
      </c>
      <c r="N5286" s="137" t="s">
        <v>357</v>
      </c>
      <c r="O5286" s="137" t="s">
        <v>39</v>
      </c>
      <c r="P5286" s="137">
        <v>0</v>
      </c>
      <c r="Q5286" s="137" t="s">
        <v>191</v>
      </c>
      <c r="R5286" s="137" t="s">
        <v>342</v>
      </c>
    </row>
    <row r="5287" spans="1:19" s="137" customFormat="1">
      <c r="A5287" s="137" t="s">
        <v>186</v>
      </c>
      <c r="B5287" s="137" t="s">
        <v>120</v>
      </c>
      <c r="C5287" s="137" t="s">
        <v>186</v>
      </c>
      <c r="D5287" s="137" t="s">
        <v>384</v>
      </c>
      <c r="E5287" s="137">
        <v>32962</v>
      </c>
      <c r="F5287" s="137" t="s">
        <v>5</v>
      </c>
      <c r="G5287" s="137" t="s">
        <v>28</v>
      </c>
      <c r="H5287" s="137" t="s">
        <v>368</v>
      </c>
      <c r="I5287" s="137">
        <v>513788434</v>
      </c>
      <c r="J5287" s="137" t="s">
        <v>180</v>
      </c>
      <c r="K5287" s="21">
        <v>46170.431064814817</v>
      </c>
      <c r="L5287" s="21">
        <v>46174.829236111109</v>
      </c>
      <c r="M5287" s="137" t="s">
        <v>358</v>
      </c>
      <c r="N5287" s="137" t="s">
        <v>359</v>
      </c>
      <c r="O5287" s="137" t="s">
        <v>39</v>
      </c>
      <c r="P5287" s="137">
        <v>0</v>
      </c>
      <c r="Q5287" s="137" t="s">
        <v>191</v>
      </c>
      <c r="R5287" s="137" t="s">
        <v>342</v>
      </c>
    </row>
    <row r="5288" spans="1:19" s="137" customFormat="1">
      <c r="A5288" s="137" t="s">
        <v>186</v>
      </c>
      <c r="B5288" s="137" t="s">
        <v>120</v>
      </c>
      <c r="C5288" s="137" t="s">
        <v>186</v>
      </c>
      <c r="D5288" s="137" t="s">
        <v>384</v>
      </c>
      <c r="E5288" s="137">
        <v>32962</v>
      </c>
      <c r="F5288" s="137" t="s">
        <v>5</v>
      </c>
      <c r="G5288" s="137" t="s">
        <v>28</v>
      </c>
      <c r="H5288" s="137" t="s">
        <v>368</v>
      </c>
      <c r="I5288" s="137">
        <v>513788434</v>
      </c>
      <c r="J5288" s="137" t="s">
        <v>180</v>
      </c>
      <c r="K5288" s="21">
        <v>46170.431064814817</v>
      </c>
      <c r="L5288" s="21">
        <v>46174.829236111109</v>
      </c>
      <c r="M5288" s="137" t="s">
        <v>358</v>
      </c>
      <c r="N5288" s="137" t="s">
        <v>360</v>
      </c>
      <c r="O5288" s="137" t="s">
        <v>35</v>
      </c>
      <c r="P5288" s="137">
        <v>0</v>
      </c>
      <c r="Q5288" s="137" t="s">
        <v>191</v>
      </c>
      <c r="R5288" s="137" t="s">
        <v>342</v>
      </c>
    </row>
    <row r="5289" spans="1:19" s="137" customFormat="1">
      <c r="A5289" s="137" t="s">
        <v>186</v>
      </c>
      <c r="B5289" s="137" t="s">
        <v>120</v>
      </c>
      <c r="C5289" s="137" t="s">
        <v>186</v>
      </c>
      <c r="D5289" s="137" t="s">
        <v>384</v>
      </c>
      <c r="E5289" s="137">
        <v>32962</v>
      </c>
      <c r="F5289" s="137" t="s">
        <v>5</v>
      </c>
      <c r="G5289" s="137" t="s">
        <v>28</v>
      </c>
      <c r="H5289" s="137" t="s">
        <v>368</v>
      </c>
      <c r="I5289" s="137">
        <v>513788434</v>
      </c>
      <c r="J5289" s="137" t="s">
        <v>180</v>
      </c>
      <c r="K5289" s="21">
        <v>46170.431064814817</v>
      </c>
      <c r="L5289" s="21">
        <v>46174.829236111109</v>
      </c>
      <c r="M5289" s="137" t="s">
        <v>358</v>
      </c>
      <c r="N5289" s="137" t="s">
        <v>361</v>
      </c>
      <c r="O5289" s="137" t="s">
        <v>41</v>
      </c>
      <c r="P5289" s="137">
        <v>0</v>
      </c>
      <c r="Q5289" s="137" t="s">
        <v>191</v>
      </c>
      <c r="R5289" s="137" t="s">
        <v>342</v>
      </c>
    </row>
    <row r="5290" spans="1:19" s="137" customFormat="1">
      <c r="A5290" s="137" t="s">
        <v>186</v>
      </c>
      <c r="B5290" s="137" t="s">
        <v>120</v>
      </c>
      <c r="C5290" s="137" t="s">
        <v>186</v>
      </c>
      <c r="D5290" s="137" t="s">
        <v>384</v>
      </c>
      <c r="E5290" s="137">
        <v>32962</v>
      </c>
      <c r="F5290" s="137" t="s">
        <v>5</v>
      </c>
      <c r="G5290" s="137" t="s">
        <v>28</v>
      </c>
      <c r="H5290" s="137" t="s">
        <v>368</v>
      </c>
      <c r="I5290" s="137">
        <v>513788434</v>
      </c>
      <c r="J5290" s="137" t="s">
        <v>180</v>
      </c>
      <c r="K5290" s="21">
        <v>46170.431064814817</v>
      </c>
      <c r="L5290" s="21">
        <v>46174.829236111109</v>
      </c>
      <c r="M5290" s="137" t="s">
        <v>362</v>
      </c>
      <c r="N5290" s="137" t="s">
        <v>363</v>
      </c>
      <c r="O5290" s="137" t="s">
        <v>37</v>
      </c>
      <c r="P5290" s="137">
        <v>0</v>
      </c>
      <c r="Q5290" s="137" t="s">
        <v>191</v>
      </c>
      <c r="R5290" s="137" t="s">
        <v>342</v>
      </c>
    </row>
    <row r="5291" spans="1:19" s="137" customFormat="1">
      <c r="A5291" s="137" t="s">
        <v>186</v>
      </c>
      <c r="B5291" s="137" t="s">
        <v>120</v>
      </c>
      <c r="C5291" s="137" t="s">
        <v>186</v>
      </c>
      <c r="D5291" s="137" t="s">
        <v>384</v>
      </c>
      <c r="E5291" s="137">
        <v>32962</v>
      </c>
      <c r="F5291" s="137" t="s">
        <v>5</v>
      </c>
      <c r="G5291" s="137" t="s">
        <v>28</v>
      </c>
      <c r="H5291" s="137" t="s">
        <v>368</v>
      </c>
      <c r="I5291" s="137">
        <v>513788434</v>
      </c>
      <c r="J5291" s="137" t="s">
        <v>180</v>
      </c>
      <c r="K5291" s="21">
        <v>46170.431064814817</v>
      </c>
      <c r="L5291" s="21">
        <v>46174.829236111109</v>
      </c>
      <c r="M5291" s="137" t="s">
        <v>364</v>
      </c>
      <c r="N5291" s="137" t="s">
        <v>365</v>
      </c>
      <c r="O5291" s="137" t="s">
        <v>35</v>
      </c>
      <c r="P5291" s="137">
        <v>0</v>
      </c>
      <c r="Q5291" s="137" t="s">
        <v>191</v>
      </c>
      <c r="R5291" s="137" t="s">
        <v>342</v>
      </c>
    </row>
    <row r="5292" spans="1:19" s="137" customFormat="1">
      <c r="A5292" s="137" t="s">
        <v>186</v>
      </c>
      <c r="B5292" s="137" t="s">
        <v>120</v>
      </c>
      <c r="C5292" s="137" t="s">
        <v>186</v>
      </c>
      <c r="D5292" s="137" t="s">
        <v>384</v>
      </c>
      <c r="E5292" s="137">
        <v>32962</v>
      </c>
      <c r="F5292" s="137" t="s">
        <v>5</v>
      </c>
      <c r="G5292" s="137" t="s">
        <v>28</v>
      </c>
      <c r="H5292" s="137" t="s">
        <v>368</v>
      </c>
      <c r="I5292" s="137">
        <v>513788434</v>
      </c>
      <c r="J5292" s="137" t="s">
        <v>180</v>
      </c>
      <c r="K5292" s="21">
        <v>46170.431064814817</v>
      </c>
      <c r="L5292" s="21">
        <v>46174.829236111109</v>
      </c>
      <c r="M5292" s="137" t="s">
        <v>364</v>
      </c>
      <c r="N5292" s="137" t="s">
        <v>366</v>
      </c>
      <c r="O5292" s="137" t="s">
        <v>35</v>
      </c>
      <c r="P5292" s="137">
        <v>0</v>
      </c>
      <c r="Q5292" s="137" t="s">
        <v>191</v>
      </c>
      <c r="R5292" s="137" t="s">
        <v>342</v>
      </c>
    </row>
    <row r="5293" spans="1:19" s="137" customFormat="1">
      <c r="A5293" s="137" t="s">
        <v>186</v>
      </c>
      <c r="B5293" s="137" t="s">
        <v>120</v>
      </c>
      <c r="C5293" s="137" t="s">
        <v>186</v>
      </c>
      <c r="D5293" s="137" t="s">
        <v>384</v>
      </c>
      <c r="E5293" s="137">
        <v>32962</v>
      </c>
      <c r="F5293" s="137" t="s">
        <v>5</v>
      </c>
      <c r="G5293" s="137" t="s">
        <v>28</v>
      </c>
      <c r="H5293" s="137" t="s">
        <v>368</v>
      </c>
      <c r="I5293" s="137">
        <v>513788434</v>
      </c>
      <c r="J5293" s="137" t="s">
        <v>180</v>
      </c>
      <c r="K5293" s="21">
        <v>46170.431064814817</v>
      </c>
      <c r="L5293" s="21">
        <v>46174.829236111109</v>
      </c>
      <c r="M5293" s="137" t="s">
        <v>364</v>
      </c>
      <c r="N5293" s="137" t="s">
        <v>367</v>
      </c>
      <c r="O5293" s="137" t="s">
        <v>41</v>
      </c>
      <c r="P5293" s="137">
        <v>0</v>
      </c>
      <c r="Q5293" s="137" t="s">
        <v>191</v>
      </c>
      <c r="R5293" s="137" t="s">
        <v>342</v>
      </c>
    </row>
    <row r="5294" spans="1:19" s="137" customFormat="1">
      <c r="A5294" s="137" t="s">
        <v>186</v>
      </c>
      <c r="B5294" s="137" t="s">
        <v>120</v>
      </c>
      <c r="C5294" s="137" t="s">
        <v>186</v>
      </c>
      <c r="D5294" s="137" t="s">
        <v>384</v>
      </c>
      <c r="E5294" s="137">
        <v>32962</v>
      </c>
      <c r="F5294" s="137" t="s">
        <v>5</v>
      </c>
      <c r="G5294" s="137" t="s">
        <v>28</v>
      </c>
      <c r="H5294" s="137" t="s">
        <v>368</v>
      </c>
      <c r="I5294" s="137">
        <v>513678129</v>
      </c>
      <c r="J5294" s="137" t="s">
        <v>180</v>
      </c>
      <c r="K5294" s="21">
        <v>46167.716620370367</v>
      </c>
      <c r="L5294" s="21">
        <v>46174.832291666666</v>
      </c>
      <c r="M5294" s="137" t="s">
        <v>287</v>
      </c>
      <c r="N5294" s="137" t="s">
        <v>287</v>
      </c>
      <c r="O5294" s="137" t="s">
        <v>35</v>
      </c>
      <c r="P5294" s="137">
        <v>0</v>
      </c>
      <c r="Q5294" s="137" t="s">
        <v>191</v>
      </c>
      <c r="R5294" s="137" t="s">
        <v>342</v>
      </c>
      <c r="S5294" s="137" t="s">
        <v>254</v>
      </c>
    </row>
    <row r="5295" spans="1:19" s="137" customFormat="1">
      <c r="A5295" s="137" t="s">
        <v>186</v>
      </c>
      <c r="B5295" s="137" t="s">
        <v>120</v>
      </c>
      <c r="C5295" s="137" t="s">
        <v>186</v>
      </c>
      <c r="D5295" s="137" t="s">
        <v>384</v>
      </c>
      <c r="E5295" s="137">
        <v>32962</v>
      </c>
      <c r="F5295" s="137" t="s">
        <v>5</v>
      </c>
      <c r="G5295" s="137" t="s">
        <v>28</v>
      </c>
      <c r="H5295" s="137" t="s">
        <v>368</v>
      </c>
      <c r="I5295" s="137">
        <v>513678129</v>
      </c>
      <c r="J5295" s="137" t="s">
        <v>180</v>
      </c>
      <c r="K5295" s="21">
        <v>46167.716620370367</v>
      </c>
      <c r="L5295" s="21">
        <v>46174.832291666666</v>
      </c>
      <c r="M5295" s="137" t="s">
        <v>343</v>
      </c>
      <c r="N5295" s="137" t="s">
        <v>288</v>
      </c>
      <c r="O5295" s="137" t="s">
        <v>39</v>
      </c>
      <c r="P5295" s="137">
        <v>0</v>
      </c>
      <c r="Q5295" s="137" t="s">
        <v>191</v>
      </c>
      <c r="R5295" s="137" t="s">
        <v>342</v>
      </c>
      <c r="S5295" s="137" t="s">
        <v>254</v>
      </c>
    </row>
    <row r="5296" spans="1:19" s="137" customFormat="1">
      <c r="A5296" s="137" t="s">
        <v>186</v>
      </c>
      <c r="B5296" s="137" t="s">
        <v>120</v>
      </c>
      <c r="C5296" s="137" t="s">
        <v>186</v>
      </c>
      <c r="D5296" s="137" t="s">
        <v>384</v>
      </c>
      <c r="E5296" s="137">
        <v>32962</v>
      </c>
      <c r="F5296" s="137" t="s">
        <v>5</v>
      </c>
      <c r="G5296" s="137" t="s">
        <v>28</v>
      </c>
      <c r="H5296" s="137" t="s">
        <v>368</v>
      </c>
      <c r="I5296" s="137">
        <v>513678129</v>
      </c>
      <c r="J5296" s="137" t="s">
        <v>180</v>
      </c>
      <c r="K5296" s="21">
        <v>46167.716620370367</v>
      </c>
      <c r="L5296" s="21">
        <v>46174.832291666666</v>
      </c>
      <c r="M5296" s="137" t="s">
        <v>343</v>
      </c>
      <c r="N5296" s="137" t="s">
        <v>193</v>
      </c>
      <c r="O5296" s="137" t="s">
        <v>35</v>
      </c>
      <c r="P5296" s="137">
        <v>0</v>
      </c>
      <c r="Q5296" s="137" t="s">
        <v>191</v>
      </c>
      <c r="R5296" s="137" t="s">
        <v>342</v>
      </c>
      <c r="S5296" s="137" t="s">
        <v>254</v>
      </c>
    </row>
    <row r="5297" spans="1:19" s="137" customFormat="1">
      <c r="A5297" s="137" t="s">
        <v>186</v>
      </c>
      <c r="B5297" s="137" t="s">
        <v>120</v>
      </c>
      <c r="C5297" s="137" t="s">
        <v>186</v>
      </c>
      <c r="D5297" s="137" t="s">
        <v>384</v>
      </c>
      <c r="E5297" s="137">
        <v>32962</v>
      </c>
      <c r="F5297" s="137" t="s">
        <v>5</v>
      </c>
      <c r="G5297" s="137" t="s">
        <v>28</v>
      </c>
      <c r="H5297" s="137" t="s">
        <v>368</v>
      </c>
      <c r="I5297" s="137">
        <v>513678129</v>
      </c>
      <c r="J5297" s="137" t="s">
        <v>180</v>
      </c>
      <c r="K5297" s="21">
        <v>46167.716620370367</v>
      </c>
      <c r="L5297" s="21">
        <v>46174.832291666666</v>
      </c>
      <c r="M5297" s="137" t="s">
        <v>344</v>
      </c>
      <c r="N5297" s="137" t="s">
        <v>345</v>
      </c>
      <c r="O5297" s="137" t="s">
        <v>39</v>
      </c>
      <c r="P5297" s="137">
        <v>0</v>
      </c>
      <c r="Q5297" s="137" t="s">
        <v>191</v>
      </c>
      <c r="R5297" s="137" t="s">
        <v>342</v>
      </c>
      <c r="S5297" s="137" t="s">
        <v>254</v>
      </c>
    </row>
    <row r="5298" spans="1:19" s="137" customFormat="1">
      <c r="A5298" s="137" t="s">
        <v>186</v>
      </c>
      <c r="B5298" s="137" t="s">
        <v>120</v>
      </c>
      <c r="C5298" s="137" t="s">
        <v>186</v>
      </c>
      <c r="D5298" s="137" t="s">
        <v>384</v>
      </c>
      <c r="E5298" s="137">
        <v>32962</v>
      </c>
      <c r="F5298" s="137" t="s">
        <v>5</v>
      </c>
      <c r="G5298" s="137" t="s">
        <v>28</v>
      </c>
      <c r="H5298" s="137" t="s">
        <v>368</v>
      </c>
      <c r="I5298" s="137">
        <v>513678129</v>
      </c>
      <c r="J5298" s="137" t="s">
        <v>180</v>
      </c>
      <c r="K5298" s="21">
        <v>46167.716620370367</v>
      </c>
      <c r="L5298" s="21">
        <v>46174.832291666666</v>
      </c>
      <c r="M5298" s="137" t="s">
        <v>344</v>
      </c>
      <c r="N5298" s="137" t="s">
        <v>346</v>
      </c>
      <c r="O5298" s="137" t="s">
        <v>39</v>
      </c>
      <c r="P5298" s="137">
        <v>0</v>
      </c>
      <c r="Q5298" s="137" t="s">
        <v>191</v>
      </c>
      <c r="R5298" s="137" t="s">
        <v>342</v>
      </c>
      <c r="S5298" s="137" t="s">
        <v>254</v>
      </c>
    </row>
    <row r="5299" spans="1:19" s="137" customFormat="1">
      <c r="A5299" s="137" t="s">
        <v>186</v>
      </c>
      <c r="B5299" s="137" t="s">
        <v>120</v>
      </c>
      <c r="C5299" s="137" t="s">
        <v>186</v>
      </c>
      <c r="D5299" s="137" t="s">
        <v>384</v>
      </c>
      <c r="E5299" s="137">
        <v>32962</v>
      </c>
      <c r="F5299" s="137" t="s">
        <v>5</v>
      </c>
      <c r="G5299" s="137" t="s">
        <v>28</v>
      </c>
      <c r="H5299" s="137" t="s">
        <v>368</v>
      </c>
      <c r="I5299" s="137">
        <v>513678129</v>
      </c>
      <c r="J5299" s="137" t="s">
        <v>180</v>
      </c>
      <c r="K5299" s="21">
        <v>46167.716620370367</v>
      </c>
      <c r="L5299" s="21">
        <v>46174.832291666666</v>
      </c>
      <c r="M5299" s="137" t="s">
        <v>347</v>
      </c>
      <c r="N5299" s="137" t="s">
        <v>348</v>
      </c>
      <c r="O5299" s="137" t="s">
        <v>41</v>
      </c>
      <c r="P5299" s="137">
        <v>0</v>
      </c>
      <c r="Q5299" s="137" t="s">
        <v>191</v>
      </c>
      <c r="R5299" s="137" t="s">
        <v>342</v>
      </c>
      <c r="S5299" s="137" t="s">
        <v>254</v>
      </c>
    </row>
    <row r="5300" spans="1:19" s="137" customFormat="1">
      <c r="A5300" s="137" t="s">
        <v>186</v>
      </c>
      <c r="B5300" s="137" t="s">
        <v>120</v>
      </c>
      <c r="C5300" s="137" t="s">
        <v>186</v>
      </c>
      <c r="D5300" s="137" t="s">
        <v>384</v>
      </c>
      <c r="E5300" s="137">
        <v>32962</v>
      </c>
      <c r="F5300" s="137" t="s">
        <v>5</v>
      </c>
      <c r="G5300" s="137" t="s">
        <v>28</v>
      </c>
      <c r="H5300" s="137" t="s">
        <v>368</v>
      </c>
      <c r="I5300" s="137">
        <v>513678129</v>
      </c>
      <c r="J5300" s="137" t="s">
        <v>180</v>
      </c>
      <c r="K5300" s="21">
        <v>46167.716620370367</v>
      </c>
      <c r="L5300" s="21">
        <v>46174.832291666666</v>
      </c>
      <c r="M5300" s="137" t="s">
        <v>347</v>
      </c>
      <c r="N5300" s="137" t="s">
        <v>349</v>
      </c>
      <c r="O5300" s="137" t="s">
        <v>39</v>
      </c>
      <c r="P5300" s="137">
        <v>0</v>
      </c>
      <c r="Q5300" s="137" t="s">
        <v>191</v>
      </c>
      <c r="R5300" s="137" t="s">
        <v>342</v>
      </c>
      <c r="S5300" s="137" t="s">
        <v>254</v>
      </c>
    </row>
    <row r="5301" spans="1:19" s="137" customFormat="1">
      <c r="A5301" s="137" t="s">
        <v>186</v>
      </c>
      <c r="B5301" s="137" t="s">
        <v>120</v>
      </c>
      <c r="C5301" s="137" t="s">
        <v>186</v>
      </c>
      <c r="D5301" s="137" t="s">
        <v>384</v>
      </c>
      <c r="E5301" s="137">
        <v>32962</v>
      </c>
      <c r="F5301" s="137" t="s">
        <v>5</v>
      </c>
      <c r="G5301" s="137" t="s">
        <v>28</v>
      </c>
      <c r="H5301" s="137" t="s">
        <v>368</v>
      </c>
      <c r="I5301" s="137">
        <v>513678129</v>
      </c>
      <c r="J5301" s="137" t="s">
        <v>180</v>
      </c>
      <c r="K5301" s="21">
        <v>46167.716620370367</v>
      </c>
      <c r="L5301" s="21">
        <v>46174.832291666666</v>
      </c>
      <c r="M5301" s="137" t="s">
        <v>347</v>
      </c>
      <c r="N5301" s="137" t="s">
        <v>329</v>
      </c>
      <c r="O5301" s="137" t="s">
        <v>35</v>
      </c>
      <c r="P5301" s="137">
        <v>0</v>
      </c>
      <c r="Q5301" s="137" t="s">
        <v>191</v>
      </c>
      <c r="R5301" s="137" t="s">
        <v>342</v>
      </c>
      <c r="S5301" s="137" t="s">
        <v>254</v>
      </c>
    </row>
    <row r="5302" spans="1:19" s="137" customFormat="1">
      <c r="A5302" s="137" t="s">
        <v>186</v>
      </c>
      <c r="B5302" s="137" t="s">
        <v>120</v>
      </c>
      <c r="C5302" s="137" t="s">
        <v>186</v>
      </c>
      <c r="D5302" s="137" t="s">
        <v>384</v>
      </c>
      <c r="E5302" s="137">
        <v>32962</v>
      </c>
      <c r="F5302" s="137" t="s">
        <v>5</v>
      </c>
      <c r="G5302" s="137" t="s">
        <v>28</v>
      </c>
      <c r="H5302" s="137" t="s">
        <v>368</v>
      </c>
      <c r="I5302" s="137">
        <v>513678129</v>
      </c>
      <c r="J5302" s="137" t="s">
        <v>180</v>
      </c>
      <c r="K5302" s="21">
        <v>46167.716620370367</v>
      </c>
      <c r="L5302" s="21">
        <v>46174.832291666666</v>
      </c>
      <c r="M5302" s="137" t="s">
        <v>347</v>
      </c>
      <c r="N5302" s="137" t="s">
        <v>194</v>
      </c>
      <c r="O5302" s="137" t="s">
        <v>41</v>
      </c>
      <c r="P5302" s="137">
        <v>0</v>
      </c>
      <c r="Q5302" s="137" t="s">
        <v>191</v>
      </c>
      <c r="R5302" s="137" t="s">
        <v>342</v>
      </c>
      <c r="S5302" s="137" t="s">
        <v>254</v>
      </c>
    </row>
    <row r="5303" spans="1:19" s="137" customFormat="1">
      <c r="A5303" s="137" t="s">
        <v>186</v>
      </c>
      <c r="B5303" s="137" t="s">
        <v>120</v>
      </c>
      <c r="C5303" s="137" t="s">
        <v>186</v>
      </c>
      <c r="D5303" s="137" t="s">
        <v>384</v>
      </c>
      <c r="E5303" s="137">
        <v>32962</v>
      </c>
      <c r="F5303" s="137" t="s">
        <v>5</v>
      </c>
      <c r="G5303" s="137" t="s">
        <v>28</v>
      </c>
      <c r="H5303" s="137" t="s">
        <v>368</v>
      </c>
      <c r="I5303" s="137">
        <v>513678129</v>
      </c>
      <c r="J5303" s="137" t="s">
        <v>180</v>
      </c>
      <c r="K5303" s="21">
        <v>46167.716620370367</v>
      </c>
      <c r="L5303" s="21">
        <v>46174.832291666666</v>
      </c>
      <c r="M5303" s="137" t="s">
        <v>347</v>
      </c>
      <c r="N5303" s="137" t="s">
        <v>350</v>
      </c>
      <c r="O5303" s="137" t="s">
        <v>39</v>
      </c>
      <c r="P5303" s="137">
        <v>0</v>
      </c>
      <c r="Q5303" s="137" t="s">
        <v>191</v>
      </c>
      <c r="R5303" s="137" t="s">
        <v>342</v>
      </c>
      <c r="S5303" s="137" t="s">
        <v>254</v>
      </c>
    </row>
    <row r="5304" spans="1:19" s="137" customFormat="1">
      <c r="A5304" s="137" t="s">
        <v>186</v>
      </c>
      <c r="B5304" s="137" t="s">
        <v>120</v>
      </c>
      <c r="C5304" s="137" t="s">
        <v>186</v>
      </c>
      <c r="D5304" s="137" t="s">
        <v>384</v>
      </c>
      <c r="E5304" s="137">
        <v>32962</v>
      </c>
      <c r="F5304" s="137" t="s">
        <v>5</v>
      </c>
      <c r="G5304" s="137" t="s">
        <v>28</v>
      </c>
      <c r="H5304" s="137" t="s">
        <v>368</v>
      </c>
      <c r="I5304" s="137">
        <v>513678129</v>
      </c>
      <c r="J5304" s="137" t="s">
        <v>180</v>
      </c>
      <c r="K5304" s="21">
        <v>46167.716620370367</v>
      </c>
      <c r="L5304" s="21">
        <v>46174.832291666666</v>
      </c>
      <c r="M5304" s="137" t="s">
        <v>347</v>
      </c>
      <c r="N5304" s="137" t="s">
        <v>195</v>
      </c>
      <c r="O5304" s="137" t="s">
        <v>41</v>
      </c>
      <c r="P5304" s="137">
        <v>0</v>
      </c>
      <c r="Q5304" s="137" t="s">
        <v>191</v>
      </c>
      <c r="R5304" s="137" t="s">
        <v>342</v>
      </c>
      <c r="S5304" s="137" t="s">
        <v>254</v>
      </c>
    </row>
    <row r="5305" spans="1:19" s="137" customFormat="1">
      <c r="A5305" s="137" t="s">
        <v>186</v>
      </c>
      <c r="B5305" s="137" t="s">
        <v>120</v>
      </c>
      <c r="C5305" s="137" t="s">
        <v>186</v>
      </c>
      <c r="D5305" s="137" t="s">
        <v>384</v>
      </c>
      <c r="E5305" s="137">
        <v>32962</v>
      </c>
      <c r="F5305" s="137" t="s">
        <v>5</v>
      </c>
      <c r="G5305" s="137" t="s">
        <v>28</v>
      </c>
      <c r="H5305" s="137" t="s">
        <v>368</v>
      </c>
      <c r="I5305" s="137">
        <v>513678129</v>
      </c>
      <c r="J5305" s="137" t="s">
        <v>180</v>
      </c>
      <c r="K5305" s="21">
        <v>46167.716620370367</v>
      </c>
      <c r="L5305" s="21">
        <v>46174.832291666666</v>
      </c>
      <c r="M5305" s="137" t="s">
        <v>347</v>
      </c>
      <c r="N5305" s="137" t="s">
        <v>351</v>
      </c>
      <c r="O5305" s="137" t="s">
        <v>35</v>
      </c>
      <c r="P5305" s="137">
        <v>0</v>
      </c>
      <c r="Q5305" s="137" t="s">
        <v>191</v>
      </c>
      <c r="R5305" s="137" t="s">
        <v>342</v>
      </c>
      <c r="S5305" s="137" t="s">
        <v>254</v>
      </c>
    </row>
    <row r="5306" spans="1:19" s="137" customFormat="1">
      <c r="A5306" s="137" t="s">
        <v>186</v>
      </c>
      <c r="B5306" s="137" t="s">
        <v>120</v>
      </c>
      <c r="C5306" s="137" t="s">
        <v>186</v>
      </c>
      <c r="D5306" s="137" t="s">
        <v>384</v>
      </c>
      <c r="E5306" s="137">
        <v>32962</v>
      </c>
      <c r="F5306" s="137" t="s">
        <v>5</v>
      </c>
      <c r="G5306" s="137" t="s">
        <v>28</v>
      </c>
      <c r="H5306" s="137" t="s">
        <v>368</v>
      </c>
      <c r="I5306" s="137">
        <v>513678129</v>
      </c>
      <c r="J5306" s="137" t="s">
        <v>180</v>
      </c>
      <c r="K5306" s="21">
        <v>46167.716620370367</v>
      </c>
      <c r="L5306" s="21">
        <v>46174.832291666666</v>
      </c>
      <c r="M5306" s="137" t="s">
        <v>347</v>
      </c>
      <c r="N5306" s="137" t="s">
        <v>196</v>
      </c>
      <c r="O5306" s="137" t="s">
        <v>41</v>
      </c>
      <c r="P5306" s="137">
        <v>0</v>
      </c>
      <c r="Q5306" s="137" t="s">
        <v>191</v>
      </c>
      <c r="R5306" s="137" t="s">
        <v>342</v>
      </c>
      <c r="S5306" s="137" t="s">
        <v>254</v>
      </c>
    </row>
    <row r="5307" spans="1:19" s="137" customFormat="1">
      <c r="A5307" s="137" t="s">
        <v>186</v>
      </c>
      <c r="B5307" s="137" t="s">
        <v>120</v>
      </c>
      <c r="C5307" s="137" t="s">
        <v>186</v>
      </c>
      <c r="D5307" s="137" t="s">
        <v>384</v>
      </c>
      <c r="E5307" s="137">
        <v>32962</v>
      </c>
      <c r="F5307" s="137" t="s">
        <v>5</v>
      </c>
      <c r="G5307" s="137" t="s">
        <v>28</v>
      </c>
      <c r="H5307" s="137" t="s">
        <v>368</v>
      </c>
      <c r="I5307" s="137">
        <v>513678129</v>
      </c>
      <c r="J5307" s="137" t="s">
        <v>180</v>
      </c>
      <c r="K5307" s="21">
        <v>46167.716620370367</v>
      </c>
      <c r="L5307" s="21">
        <v>46174.832291666666</v>
      </c>
      <c r="M5307" s="137" t="s">
        <v>352</v>
      </c>
      <c r="N5307" s="137" t="s">
        <v>352</v>
      </c>
      <c r="O5307" s="137" t="s">
        <v>35</v>
      </c>
      <c r="P5307" s="137">
        <v>0</v>
      </c>
      <c r="Q5307" s="137" t="s">
        <v>191</v>
      </c>
      <c r="R5307" s="137" t="s">
        <v>342</v>
      </c>
      <c r="S5307" s="137" t="s">
        <v>254</v>
      </c>
    </row>
    <row r="5308" spans="1:19" s="137" customFormat="1">
      <c r="A5308" s="137" t="s">
        <v>186</v>
      </c>
      <c r="B5308" s="137" t="s">
        <v>120</v>
      </c>
      <c r="C5308" s="137" t="s">
        <v>186</v>
      </c>
      <c r="D5308" s="137" t="s">
        <v>384</v>
      </c>
      <c r="E5308" s="137">
        <v>32962</v>
      </c>
      <c r="F5308" s="137" t="s">
        <v>5</v>
      </c>
      <c r="G5308" s="137" t="s">
        <v>28</v>
      </c>
      <c r="H5308" s="137" t="s">
        <v>368</v>
      </c>
      <c r="I5308" s="137">
        <v>513678129</v>
      </c>
      <c r="J5308" s="137" t="s">
        <v>180</v>
      </c>
      <c r="K5308" s="21">
        <v>46167.716620370367</v>
      </c>
      <c r="L5308" s="21">
        <v>46174.832291666666</v>
      </c>
      <c r="M5308" s="137" t="s">
        <v>353</v>
      </c>
      <c r="N5308" s="137" t="s">
        <v>197</v>
      </c>
      <c r="O5308" s="137" t="s">
        <v>41</v>
      </c>
      <c r="P5308" s="137">
        <v>0</v>
      </c>
      <c r="Q5308" s="137" t="s">
        <v>67</v>
      </c>
      <c r="R5308" s="137" t="s">
        <v>450</v>
      </c>
      <c r="S5308" s="137" t="s">
        <v>451</v>
      </c>
    </row>
    <row r="5309" spans="1:19" s="137" customFormat="1">
      <c r="A5309" s="137" t="s">
        <v>186</v>
      </c>
      <c r="B5309" s="137" t="s">
        <v>120</v>
      </c>
      <c r="C5309" s="137" t="s">
        <v>186</v>
      </c>
      <c r="D5309" s="137" t="s">
        <v>384</v>
      </c>
      <c r="E5309" s="137">
        <v>32962</v>
      </c>
      <c r="F5309" s="137" t="s">
        <v>5</v>
      </c>
      <c r="G5309" s="137" t="s">
        <v>28</v>
      </c>
      <c r="H5309" s="137" t="s">
        <v>368</v>
      </c>
      <c r="I5309" s="137">
        <v>513678129</v>
      </c>
      <c r="J5309" s="137" t="s">
        <v>180</v>
      </c>
      <c r="K5309" s="21">
        <v>46167.716620370367</v>
      </c>
      <c r="L5309" s="21">
        <v>46174.832291666666</v>
      </c>
      <c r="M5309" s="137" t="s">
        <v>353</v>
      </c>
      <c r="N5309" s="137" t="s">
        <v>330</v>
      </c>
      <c r="O5309" s="137" t="s">
        <v>41</v>
      </c>
      <c r="P5309" s="137">
        <v>0</v>
      </c>
      <c r="Q5309" s="137" t="s">
        <v>191</v>
      </c>
      <c r="R5309" s="137" t="s">
        <v>342</v>
      </c>
      <c r="S5309" s="137" t="s">
        <v>254</v>
      </c>
    </row>
    <row r="5310" spans="1:19" s="137" customFormat="1">
      <c r="A5310" s="137" t="s">
        <v>186</v>
      </c>
      <c r="B5310" s="137" t="s">
        <v>120</v>
      </c>
      <c r="C5310" s="137" t="s">
        <v>186</v>
      </c>
      <c r="D5310" s="137" t="s">
        <v>384</v>
      </c>
      <c r="E5310" s="137">
        <v>32962</v>
      </c>
      <c r="F5310" s="137" t="s">
        <v>5</v>
      </c>
      <c r="G5310" s="137" t="s">
        <v>28</v>
      </c>
      <c r="H5310" s="137" t="s">
        <v>368</v>
      </c>
      <c r="I5310" s="137">
        <v>513678129</v>
      </c>
      <c r="J5310" s="137" t="s">
        <v>180</v>
      </c>
      <c r="K5310" s="21">
        <v>46167.716620370367</v>
      </c>
      <c r="L5310" s="21">
        <v>46174.832291666666</v>
      </c>
      <c r="M5310" s="137" t="s">
        <v>353</v>
      </c>
      <c r="N5310" s="137" t="s">
        <v>354</v>
      </c>
      <c r="O5310" s="137" t="s">
        <v>39</v>
      </c>
      <c r="P5310" s="137">
        <v>0</v>
      </c>
      <c r="Q5310" s="137" t="s">
        <v>191</v>
      </c>
      <c r="R5310" s="137" t="s">
        <v>342</v>
      </c>
      <c r="S5310" s="137" t="s">
        <v>254</v>
      </c>
    </row>
    <row r="5311" spans="1:19" s="137" customFormat="1">
      <c r="A5311" s="137" t="s">
        <v>186</v>
      </c>
      <c r="B5311" s="137" t="s">
        <v>120</v>
      </c>
      <c r="C5311" s="137" t="s">
        <v>186</v>
      </c>
      <c r="D5311" s="137" t="s">
        <v>384</v>
      </c>
      <c r="E5311" s="137">
        <v>32962</v>
      </c>
      <c r="F5311" s="137" t="s">
        <v>5</v>
      </c>
      <c r="G5311" s="137" t="s">
        <v>28</v>
      </c>
      <c r="H5311" s="137" t="s">
        <v>368</v>
      </c>
      <c r="I5311" s="137">
        <v>513678129</v>
      </c>
      <c r="J5311" s="137" t="s">
        <v>180</v>
      </c>
      <c r="K5311" s="21">
        <v>46167.716620370367</v>
      </c>
      <c r="L5311" s="21">
        <v>46174.832291666666</v>
      </c>
      <c r="M5311" s="137" t="s">
        <v>353</v>
      </c>
      <c r="N5311" s="137" t="s">
        <v>355</v>
      </c>
      <c r="O5311" s="137" t="s">
        <v>35</v>
      </c>
      <c r="P5311" s="137">
        <v>0</v>
      </c>
      <c r="Q5311" s="137" t="s">
        <v>191</v>
      </c>
      <c r="R5311" s="137" t="s">
        <v>342</v>
      </c>
      <c r="S5311" s="137" t="s">
        <v>254</v>
      </c>
    </row>
    <row r="5312" spans="1:19" s="137" customFormat="1">
      <c r="A5312" s="137" t="s">
        <v>186</v>
      </c>
      <c r="B5312" s="137" t="s">
        <v>120</v>
      </c>
      <c r="C5312" s="137" t="s">
        <v>186</v>
      </c>
      <c r="D5312" s="137" t="s">
        <v>384</v>
      </c>
      <c r="E5312" s="137">
        <v>32962</v>
      </c>
      <c r="F5312" s="137" t="s">
        <v>5</v>
      </c>
      <c r="G5312" s="137" t="s">
        <v>28</v>
      </c>
      <c r="H5312" s="137" t="s">
        <v>368</v>
      </c>
      <c r="I5312" s="137">
        <v>513678129</v>
      </c>
      <c r="J5312" s="137" t="s">
        <v>180</v>
      </c>
      <c r="K5312" s="21">
        <v>46167.716620370367</v>
      </c>
      <c r="L5312" s="21">
        <v>46174.832291666666</v>
      </c>
      <c r="M5312" s="137" t="s">
        <v>353</v>
      </c>
      <c r="N5312" s="137" t="s">
        <v>356</v>
      </c>
      <c r="O5312" s="137" t="s">
        <v>39</v>
      </c>
      <c r="P5312" s="137">
        <v>0</v>
      </c>
      <c r="Q5312" s="137" t="s">
        <v>191</v>
      </c>
      <c r="R5312" s="137" t="s">
        <v>342</v>
      </c>
      <c r="S5312" s="137" t="s">
        <v>254</v>
      </c>
    </row>
    <row r="5313" spans="1:19" s="137" customFormat="1">
      <c r="A5313" s="137" t="s">
        <v>186</v>
      </c>
      <c r="B5313" s="137" t="s">
        <v>120</v>
      </c>
      <c r="C5313" s="137" t="s">
        <v>186</v>
      </c>
      <c r="D5313" s="137" t="s">
        <v>384</v>
      </c>
      <c r="E5313" s="137">
        <v>32962</v>
      </c>
      <c r="F5313" s="137" t="s">
        <v>5</v>
      </c>
      <c r="G5313" s="137" t="s">
        <v>28</v>
      </c>
      <c r="H5313" s="137" t="s">
        <v>368</v>
      </c>
      <c r="I5313" s="137">
        <v>513678129</v>
      </c>
      <c r="J5313" s="137" t="s">
        <v>180</v>
      </c>
      <c r="K5313" s="21">
        <v>46167.716620370367</v>
      </c>
      <c r="L5313" s="21">
        <v>46174.832291666666</v>
      </c>
      <c r="M5313" s="137" t="s">
        <v>353</v>
      </c>
      <c r="N5313" s="137" t="s">
        <v>357</v>
      </c>
      <c r="O5313" s="137" t="s">
        <v>39</v>
      </c>
      <c r="P5313" s="137">
        <v>0</v>
      </c>
      <c r="Q5313" s="137" t="s">
        <v>191</v>
      </c>
      <c r="R5313" s="137" t="s">
        <v>342</v>
      </c>
      <c r="S5313" s="137" t="s">
        <v>254</v>
      </c>
    </row>
    <row r="5314" spans="1:19" s="137" customFormat="1">
      <c r="A5314" s="137" t="s">
        <v>186</v>
      </c>
      <c r="B5314" s="137" t="s">
        <v>120</v>
      </c>
      <c r="C5314" s="137" t="s">
        <v>186</v>
      </c>
      <c r="D5314" s="137" t="s">
        <v>384</v>
      </c>
      <c r="E5314" s="137">
        <v>32962</v>
      </c>
      <c r="F5314" s="137" t="s">
        <v>5</v>
      </c>
      <c r="G5314" s="137" t="s">
        <v>28</v>
      </c>
      <c r="H5314" s="137" t="s">
        <v>368</v>
      </c>
      <c r="I5314" s="137">
        <v>513678129</v>
      </c>
      <c r="J5314" s="137" t="s">
        <v>180</v>
      </c>
      <c r="K5314" s="21">
        <v>46167.716620370367</v>
      </c>
      <c r="L5314" s="21">
        <v>46174.832291666666</v>
      </c>
      <c r="M5314" s="137" t="s">
        <v>358</v>
      </c>
      <c r="N5314" s="137" t="s">
        <v>359</v>
      </c>
      <c r="O5314" s="137" t="s">
        <v>39</v>
      </c>
      <c r="P5314" s="137">
        <v>0</v>
      </c>
      <c r="Q5314" s="137" t="s">
        <v>191</v>
      </c>
      <c r="R5314" s="137" t="s">
        <v>342</v>
      </c>
      <c r="S5314" s="137" t="s">
        <v>254</v>
      </c>
    </row>
    <row r="5315" spans="1:19" s="137" customFormat="1">
      <c r="A5315" s="137" t="s">
        <v>186</v>
      </c>
      <c r="B5315" s="137" t="s">
        <v>120</v>
      </c>
      <c r="C5315" s="137" t="s">
        <v>186</v>
      </c>
      <c r="D5315" s="137" t="s">
        <v>384</v>
      </c>
      <c r="E5315" s="137">
        <v>32962</v>
      </c>
      <c r="F5315" s="137" t="s">
        <v>5</v>
      </c>
      <c r="G5315" s="137" t="s">
        <v>28</v>
      </c>
      <c r="H5315" s="137" t="s">
        <v>368</v>
      </c>
      <c r="I5315" s="137">
        <v>513678129</v>
      </c>
      <c r="J5315" s="137" t="s">
        <v>180</v>
      </c>
      <c r="K5315" s="21">
        <v>46167.716620370367</v>
      </c>
      <c r="L5315" s="21">
        <v>46174.832291666666</v>
      </c>
      <c r="M5315" s="137" t="s">
        <v>358</v>
      </c>
      <c r="N5315" s="137" t="s">
        <v>360</v>
      </c>
      <c r="O5315" s="137" t="s">
        <v>35</v>
      </c>
      <c r="P5315" s="137">
        <v>0</v>
      </c>
      <c r="Q5315" s="137" t="s">
        <v>191</v>
      </c>
      <c r="R5315" s="137" t="s">
        <v>342</v>
      </c>
      <c r="S5315" s="137" t="s">
        <v>254</v>
      </c>
    </row>
    <row r="5316" spans="1:19" s="137" customFormat="1">
      <c r="A5316" s="137" t="s">
        <v>186</v>
      </c>
      <c r="B5316" s="137" t="s">
        <v>120</v>
      </c>
      <c r="C5316" s="137" t="s">
        <v>186</v>
      </c>
      <c r="D5316" s="137" t="s">
        <v>384</v>
      </c>
      <c r="E5316" s="137">
        <v>32962</v>
      </c>
      <c r="F5316" s="137" t="s">
        <v>5</v>
      </c>
      <c r="G5316" s="137" t="s">
        <v>28</v>
      </c>
      <c r="H5316" s="137" t="s">
        <v>368</v>
      </c>
      <c r="I5316" s="137">
        <v>513678129</v>
      </c>
      <c r="J5316" s="137" t="s">
        <v>180</v>
      </c>
      <c r="K5316" s="21">
        <v>46167.716620370367</v>
      </c>
      <c r="L5316" s="21">
        <v>46174.832291666666</v>
      </c>
      <c r="M5316" s="137" t="s">
        <v>358</v>
      </c>
      <c r="N5316" s="137" t="s">
        <v>361</v>
      </c>
      <c r="O5316" s="137" t="s">
        <v>41</v>
      </c>
      <c r="P5316" s="137">
        <v>0</v>
      </c>
      <c r="Q5316" s="137" t="s">
        <v>191</v>
      </c>
      <c r="R5316" s="137" t="s">
        <v>342</v>
      </c>
      <c r="S5316" s="137" t="s">
        <v>254</v>
      </c>
    </row>
    <row r="5317" spans="1:19" s="137" customFormat="1">
      <c r="A5317" s="137" t="s">
        <v>186</v>
      </c>
      <c r="B5317" s="137" t="s">
        <v>120</v>
      </c>
      <c r="C5317" s="137" t="s">
        <v>186</v>
      </c>
      <c r="D5317" s="137" t="s">
        <v>384</v>
      </c>
      <c r="E5317" s="137">
        <v>32962</v>
      </c>
      <c r="F5317" s="137" t="s">
        <v>5</v>
      </c>
      <c r="G5317" s="137" t="s">
        <v>28</v>
      </c>
      <c r="H5317" s="137" t="s">
        <v>368</v>
      </c>
      <c r="I5317" s="137">
        <v>513678129</v>
      </c>
      <c r="J5317" s="137" t="s">
        <v>180</v>
      </c>
      <c r="K5317" s="21">
        <v>46167.716620370367</v>
      </c>
      <c r="L5317" s="21">
        <v>46174.832291666666</v>
      </c>
      <c r="M5317" s="137" t="s">
        <v>362</v>
      </c>
      <c r="N5317" s="137" t="s">
        <v>363</v>
      </c>
      <c r="O5317" s="137" t="s">
        <v>37</v>
      </c>
      <c r="P5317" s="137">
        <v>0</v>
      </c>
      <c r="Q5317" s="137" t="s">
        <v>191</v>
      </c>
      <c r="R5317" s="137" t="s">
        <v>342</v>
      </c>
      <c r="S5317" s="137" t="s">
        <v>254</v>
      </c>
    </row>
    <row r="5318" spans="1:19" s="137" customFormat="1">
      <c r="A5318" s="137" t="s">
        <v>186</v>
      </c>
      <c r="B5318" s="137" t="s">
        <v>120</v>
      </c>
      <c r="C5318" s="137" t="s">
        <v>186</v>
      </c>
      <c r="D5318" s="137" t="s">
        <v>384</v>
      </c>
      <c r="E5318" s="137">
        <v>32962</v>
      </c>
      <c r="F5318" s="137" t="s">
        <v>5</v>
      </c>
      <c r="G5318" s="137" t="s">
        <v>28</v>
      </c>
      <c r="H5318" s="137" t="s">
        <v>368</v>
      </c>
      <c r="I5318" s="137">
        <v>513678129</v>
      </c>
      <c r="J5318" s="137" t="s">
        <v>180</v>
      </c>
      <c r="K5318" s="21">
        <v>46167.716620370367</v>
      </c>
      <c r="L5318" s="21">
        <v>46174.832291666666</v>
      </c>
      <c r="M5318" s="137" t="s">
        <v>364</v>
      </c>
      <c r="N5318" s="137" t="s">
        <v>365</v>
      </c>
      <c r="O5318" s="137" t="s">
        <v>35</v>
      </c>
      <c r="P5318" s="137">
        <v>0</v>
      </c>
      <c r="Q5318" s="137" t="s">
        <v>191</v>
      </c>
      <c r="R5318" s="137" t="s">
        <v>342</v>
      </c>
      <c r="S5318" s="137" t="s">
        <v>254</v>
      </c>
    </row>
    <row r="5319" spans="1:19" s="137" customFormat="1">
      <c r="A5319" s="137" t="s">
        <v>186</v>
      </c>
      <c r="B5319" s="137" t="s">
        <v>120</v>
      </c>
      <c r="C5319" s="137" t="s">
        <v>186</v>
      </c>
      <c r="D5319" s="137" t="s">
        <v>384</v>
      </c>
      <c r="E5319" s="137">
        <v>32962</v>
      </c>
      <c r="F5319" s="137" t="s">
        <v>5</v>
      </c>
      <c r="G5319" s="137" t="s">
        <v>28</v>
      </c>
      <c r="H5319" s="137" t="s">
        <v>368</v>
      </c>
      <c r="I5319" s="137">
        <v>513678129</v>
      </c>
      <c r="J5319" s="137" t="s">
        <v>180</v>
      </c>
      <c r="K5319" s="21">
        <v>46167.716620370367</v>
      </c>
      <c r="L5319" s="21">
        <v>46174.832291666666</v>
      </c>
      <c r="M5319" s="137" t="s">
        <v>364</v>
      </c>
      <c r="N5319" s="137" t="s">
        <v>366</v>
      </c>
      <c r="O5319" s="137" t="s">
        <v>35</v>
      </c>
      <c r="P5319" s="137">
        <v>0</v>
      </c>
      <c r="Q5319" s="137" t="s">
        <v>191</v>
      </c>
      <c r="R5319" s="137" t="s">
        <v>342</v>
      </c>
      <c r="S5319" s="137" t="s">
        <v>254</v>
      </c>
    </row>
    <row r="5320" spans="1:19" s="137" customFormat="1">
      <c r="A5320" s="137" t="s">
        <v>186</v>
      </c>
      <c r="B5320" s="137" t="s">
        <v>120</v>
      </c>
      <c r="C5320" s="137" t="s">
        <v>186</v>
      </c>
      <c r="D5320" s="137" t="s">
        <v>384</v>
      </c>
      <c r="E5320" s="137">
        <v>32962</v>
      </c>
      <c r="F5320" s="137" t="s">
        <v>5</v>
      </c>
      <c r="G5320" s="137" t="s">
        <v>28</v>
      </c>
      <c r="H5320" s="137" t="s">
        <v>368</v>
      </c>
      <c r="I5320" s="137">
        <v>513678129</v>
      </c>
      <c r="J5320" s="137" t="s">
        <v>180</v>
      </c>
      <c r="K5320" s="21">
        <v>46167.716620370367</v>
      </c>
      <c r="L5320" s="21">
        <v>46174.832291666666</v>
      </c>
      <c r="M5320" s="137" t="s">
        <v>364</v>
      </c>
      <c r="N5320" s="137" t="s">
        <v>367</v>
      </c>
      <c r="O5320" s="137" t="s">
        <v>41</v>
      </c>
      <c r="P5320" s="137">
        <v>0</v>
      </c>
      <c r="Q5320" s="137" t="s">
        <v>191</v>
      </c>
      <c r="R5320" s="137" t="s">
        <v>342</v>
      </c>
      <c r="S5320" s="137" t="s">
        <v>254</v>
      </c>
    </row>
    <row r="5321" spans="1:19" s="137" customFormat="1">
      <c r="A5321" s="137" t="s">
        <v>186</v>
      </c>
      <c r="B5321" s="137" t="s">
        <v>10</v>
      </c>
      <c r="C5321" s="137" t="s">
        <v>186</v>
      </c>
      <c r="D5321" s="137" t="s">
        <v>300</v>
      </c>
      <c r="E5321" s="137">
        <v>33271</v>
      </c>
      <c r="F5321" s="137" t="s">
        <v>5</v>
      </c>
      <c r="G5321" s="137" t="s">
        <v>28</v>
      </c>
      <c r="H5321" s="137" t="s">
        <v>368</v>
      </c>
      <c r="I5321" s="137">
        <v>514016765</v>
      </c>
      <c r="J5321" s="137" t="s">
        <v>224</v>
      </c>
      <c r="K5321" s="21">
        <v>46171.835358796299</v>
      </c>
      <c r="L5321" s="21">
        <v>46174.835914351854</v>
      </c>
      <c r="M5321" s="137" t="s">
        <v>287</v>
      </c>
      <c r="N5321" s="137" t="s">
        <v>287</v>
      </c>
      <c r="O5321" s="137" t="s">
        <v>35</v>
      </c>
      <c r="P5321" s="137">
        <v>0</v>
      </c>
      <c r="Q5321" s="137" t="s">
        <v>191</v>
      </c>
      <c r="R5321" s="137" t="s">
        <v>342</v>
      </c>
    </row>
    <row r="5322" spans="1:19" s="137" customFormat="1">
      <c r="A5322" s="137" t="s">
        <v>186</v>
      </c>
      <c r="B5322" s="137" t="s">
        <v>10</v>
      </c>
      <c r="C5322" s="137" t="s">
        <v>186</v>
      </c>
      <c r="D5322" s="137" t="s">
        <v>300</v>
      </c>
      <c r="E5322" s="137">
        <v>33271</v>
      </c>
      <c r="F5322" s="137" t="s">
        <v>5</v>
      </c>
      <c r="G5322" s="137" t="s">
        <v>28</v>
      </c>
      <c r="H5322" s="137" t="s">
        <v>368</v>
      </c>
      <c r="I5322" s="137">
        <v>514016765</v>
      </c>
      <c r="J5322" s="137" t="s">
        <v>224</v>
      </c>
      <c r="K5322" s="21">
        <v>46171.835358796299</v>
      </c>
      <c r="L5322" s="21">
        <v>46174.835914351854</v>
      </c>
      <c r="M5322" s="137" t="s">
        <v>343</v>
      </c>
      <c r="N5322" s="137" t="s">
        <v>288</v>
      </c>
      <c r="O5322" s="137" t="s">
        <v>39</v>
      </c>
      <c r="P5322" s="137">
        <v>0</v>
      </c>
      <c r="Q5322" s="137" t="s">
        <v>191</v>
      </c>
      <c r="R5322" s="137" t="s">
        <v>342</v>
      </c>
    </row>
    <row r="5323" spans="1:19" s="137" customFormat="1">
      <c r="A5323" s="137" t="s">
        <v>186</v>
      </c>
      <c r="B5323" s="137" t="s">
        <v>10</v>
      </c>
      <c r="C5323" s="137" t="s">
        <v>186</v>
      </c>
      <c r="D5323" s="137" t="s">
        <v>300</v>
      </c>
      <c r="E5323" s="137">
        <v>33271</v>
      </c>
      <c r="F5323" s="137" t="s">
        <v>5</v>
      </c>
      <c r="G5323" s="137" t="s">
        <v>28</v>
      </c>
      <c r="H5323" s="137" t="s">
        <v>368</v>
      </c>
      <c r="I5323" s="137">
        <v>514016765</v>
      </c>
      <c r="J5323" s="137" t="s">
        <v>224</v>
      </c>
      <c r="K5323" s="21">
        <v>46171.835358796299</v>
      </c>
      <c r="L5323" s="21">
        <v>46174.835914351854</v>
      </c>
      <c r="M5323" s="137" t="s">
        <v>343</v>
      </c>
      <c r="N5323" s="137" t="s">
        <v>193</v>
      </c>
      <c r="O5323" s="137" t="s">
        <v>35</v>
      </c>
      <c r="P5323" s="137">
        <v>0</v>
      </c>
      <c r="Q5323" s="137" t="s">
        <v>191</v>
      </c>
      <c r="R5323" s="137" t="s">
        <v>342</v>
      </c>
    </row>
    <row r="5324" spans="1:19" s="137" customFormat="1">
      <c r="A5324" s="137" t="s">
        <v>186</v>
      </c>
      <c r="B5324" s="137" t="s">
        <v>10</v>
      </c>
      <c r="C5324" s="137" t="s">
        <v>186</v>
      </c>
      <c r="D5324" s="137" t="s">
        <v>300</v>
      </c>
      <c r="E5324" s="137">
        <v>33271</v>
      </c>
      <c r="F5324" s="137" t="s">
        <v>5</v>
      </c>
      <c r="G5324" s="137" t="s">
        <v>28</v>
      </c>
      <c r="H5324" s="137" t="s">
        <v>368</v>
      </c>
      <c r="I5324" s="137">
        <v>514016765</v>
      </c>
      <c r="J5324" s="137" t="s">
        <v>224</v>
      </c>
      <c r="K5324" s="21">
        <v>46171.835358796299</v>
      </c>
      <c r="L5324" s="21">
        <v>46174.835914351854</v>
      </c>
      <c r="M5324" s="137" t="s">
        <v>344</v>
      </c>
      <c r="N5324" s="137" t="s">
        <v>345</v>
      </c>
      <c r="O5324" s="137" t="s">
        <v>39</v>
      </c>
      <c r="P5324" s="137">
        <v>0</v>
      </c>
      <c r="Q5324" s="137" t="s">
        <v>191</v>
      </c>
      <c r="R5324" s="137" t="s">
        <v>342</v>
      </c>
    </row>
    <row r="5325" spans="1:19" s="137" customFormat="1">
      <c r="A5325" s="137" t="s">
        <v>186</v>
      </c>
      <c r="B5325" s="137" t="s">
        <v>10</v>
      </c>
      <c r="C5325" s="137" t="s">
        <v>186</v>
      </c>
      <c r="D5325" s="137" t="s">
        <v>300</v>
      </c>
      <c r="E5325" s="137">
        <v>33271</v>
      </c>
      <c r="F5325" s="137" t="s">
        <v>5</v>
      </c>
      <c r="G5325" s="137" t="s">
        <v>28</v>
      </c>
      <c r="H5325" s="137" t="s">
        <v>368</v>
      </c>
      <c r="I5325" s="137">
        <v>514016765</v>
      </c>
      <c r="J5325" s="137" t="s">
        <v>224</v>
      </c>
      <c r="K5325" s="21">
        <v>46171.835358796299</v>
      </c>
      <c r="L5325" s="21">
        <v>46174.835914351854</v>
      </c>
      <c r="M5325" s="137" t="s">
        <v>344</v>
      </c>
      <c r="N5325" s="137" t="s">
        <v>346</v>
      </c>
      <c r="O5325" s="137" t="s">
        <v>39</v>
      </c>
      <c r="P5325" s="137">
        <v>0</v>
      </c>
      <c r="Q5325" s="137" t="s">
        <v>191</v>
      </c>
      <c r="R5325" s="137" t="s">
        <v>342</v>
      </c>
    </row>
    <row r="5326" spans="1:19" s="137" customFormat="1">
      <c r="A5326" s="137" t="s">
        <v>186</v>
      </c>
      <c r="B5326" s="137" t="s">
        <v>10</v>
      </c>
      <c r="C5326" s="137" t="s">
        <v>186</v>
      </c>
      <c r="D5326" s="137" t="s">
        <v>300</v>
      </c>
      <c r="E5326" s="137">
        <v>33271</v>
      </c>
      <c r="F5326" s="137" t="s">
        <v>5</v>
      </c>
      <c r="G5326" s="137" t="s">
        <v>28</v>
      </c>
      <c r="H5326" s="137" t="s">
        <v>368</v>
      </c>
      <c r="I5326" s="137">
        <v>514016765</v>
      </c>
      <c r="J5326" s="137" t="s">
        <v>224</v>
      </c>
      <c r="K5326" s="21">
        <v>46171.835358796299</v>
      </c>
      <c r="L5326" s="21">
        <v>46174.835914351854</v>
      </c>
      <c r="M5326" s="137" t="s">
        <v>347</v>
      </c>
      <c r="N5326" s="137" t="s">
        <v>348</v>
      </c>
      <c r="O5326" s="137" t="s">
        <v>41</v>
      </c>
      <c r="P5326" s="137">
        <v>0</v>
      </c>
      <c r="Q5326" s="137" t="s">
        <v>191</v>
      </c>
      <c r="R5326" s="137" t="s">
        <v>342</v>
      </c>
    </row>
    <row r="5327" spans="1:19" s="137" customFormat="1">
      <c r="A5327" s="137" t="s">
        <v>186</v>
      </c>
      <c r="B5327" s="137" t="s">
        <v>10</v>
      </c>
      <c r="C5327" s="137" t="s">
        <v>186</v>
      </c>
      <c r="D5327" s="137" t="s">
        <v>300</v>
      </c>
      <c r="E5327" s="137">
        <v>33271</v>
      </c>
      <c r="F5327" s="137" t="s">
        <v>5</v>
      </c>
      <c r="G5327" s="137" t="s">
        <v>28</v>
      </c>
      <c r="H5327" s="137" t="s">
        <v>368</v>
      </c>
      <c r="I5327" s="137">
        <v>514016765</v>
      </c>
      <c r="J5327" s="137" t="s">
        <v>224</v>
      </c>
      <c r="K5327" s="21">
        <v>46171.835358796299</v>
      </c>
      <c r="L5327" s="21">
        <v>46174.835914351854</v>
      </c>
      <c r="M5327" s="137" t="s">
        <v>347</v>
      </c>
      <c r="N5327" s="137" t="s">
        <v>349</v>
      </c>
      <c r="O5327" s="137" t="s">
        <v>39</v>
      </c>
      <c r="P5327" s="137">
        <v>0</v>
      </c>
      <c r="Q5327" s="137" t="s">
        <v>191</v>
      </c>
      <c r="R5327" s="137" t="s">
        <v>342</v>
      </c>
    </row>
    <row r="5328" spans="1:19" s="137" customFormat="1">
      <c r="A5328" s="137" t="s">
        <v>186</v>
      </c>
      <c r="B5328" s="137" t="s">
        <v>10</v>
      </c>
      <c r="C5328" s="137" t="s">
        <v>186</v>
      </c>
      <c r="D5328" s="137" t="s">
        <v>300</v>
      </c>
      <c r="E5328" s="137">
        <v>33271</v>
      </c>
      <c r="F5328" s="137" t="s">
        <v>5</v>
      </c>
      <c r="G5328" s="137" t="s">
        <v>28</v>
      </c>
      <c r="H5328" s="137" t="s">
        <v>368</v>
      </c>
      <c r="I5328" s="137">
        <v>514016765</v>
      </c>
      <c r="J5328" s="137" t="s">
        <v>224</v>
      </c>
      <c r="K5328" s="21">
        <v>46171.835358796299</v>
      </c>
      <c r="L5328" s="21">
        <v>46174.835914351854</v>
      </c>
      <c r="M5328" s="137" t="s">
        <v>347</v>
      </c>
      <c r="N5328" s="137" t="s">
        <v>329</v>
      </c>
      <c r="O5328" s="137" t="s">
        <v>35</v>
      </c>
      <c r="P5328" s="137">
        <v>0</v>
      </c>
      <c r="Q5328" s="137" t="s">
        <v>191</v>
      </c>
      <c r="R5328" s="137" t="s">
        <v>342</v>
      </c>
    </row>
    <row r="5329" spans="1:18" s="137" customFormat="1">
      <c r="A5329" s="137" t="s">
        <v>186</v>
      </c>
      <c r="B5329" s="137" t="s">
        <v>10</v>
      </c>
      <c r="C5329" s="137" t="s">
        <v>186</v>
      </c>
      <c r="D5329" s="137" t="s">
        <v>300</v>
      </c>
      <c r="E5329" s="137">
        <v>33271</v>
      </c>
      <c r="F5329" s="137" t="s">
        <v>5</v>
      </c>
      <c r="G5329" s="137" t="s">
        <v>28</v>
      </c>
      <c r="H5329" s="137" t="s">
        <v>368</v>
      </c>
      <c r="I5329" s="137">
        <v>514016765</v>
      </c>
      <c r="J5329" s="137" t="s">
        <v>224</v>
      </c>
      <c r="K5329" s="21">
        <v>46171.835358796299</v>
      </c>
      <c r="L5329" s="21">
        <v>46174.835914351854</v>
      </c>
      <c r="M5329" s="137" t="s">
        <v>347</v>
      </c>
      <c r="N5329" s="137" t="s">
        <v>194</v>
      </c>
      <c r="O5329" s="137" t="s">
        <v>41</v>
      </c>
      <c r="P5329" s="137">
        <v>0</v>
      </c>
      <c r="Q5329" s="137" t="s">
        <v>191</v>
      </c>
      <c r="R5329" s="137" t="s">
        <v>342</v>
      </c>
    </row>
    <row r="5330" spans="1:18" s="137" customFormat="1">
      <c r="A5330" s="137" t="s">
        <v>186</v>
      </c>
      <c r="B5330" s="137" t="s">
        <v>10</v>
      </c>
      <c r="C5330" s="137" t="s">
        <v>186</v>
      </c>
      <c r="D5330" s="137" t="s">
        <v>300</v>
      </c>
      <c r="E5330" s="137">
        <v>33271</v>
      </c>
      <c r="F5330" s="137" t="s">
        <v>5</v>
      </c>
      <c r="G5330" s="137" t="s">
        <v>28</v>
      </c>
      <c r="H5330" s="137" t="s">
        <v>368</v>
      </c>
      <c r="I5330" s="137">
        <v>514016765</v>
      </c>
      <c r="J5330" s="137" t="s">
        <v>224</v>
      </c>
      <c r="K5330" s="21">
        <v>46171.835358796299</v>
      </c>
      <c r="L5330" s="21">
        <v>46174.835914351854</v>
      </c>
      <c r="M5330" s="137" t="s">
        <v>347</v>
      </c>
      <c r="N5330" s="137" t="s">
        <v>350</v>
      </c>
      <c r="O5330" s="137" t="s">
        <v>39</v>
      </c>
      <c r="P5330" s="137">
        <v>0</v>
      </c>
      <c r="Q5330" s="137" t="s">
        <v>191</v>
      </c>
      <c r="R5330" s="137" t="s">
        <v>342</v>
      </c>
    </row>
    <row r="5331" spans="1:18" s="137" customFormat="1">
      <c r="A5331" s="137" t="s">
        <v>186</v>
      </c>
      <c r="B5331" s="137" t="s">
        <v>10</v>
      </c>
      <c r="C5331" s="137" t="s">
        <v>186</v>
      </c>
      <c r="D5331" s="137" t="s">
        <v>300</v>
      </c>
      <c r="E5331" s="137">
        <v>33271</v>
      </c>
      <c r="F5331" s="137" t="s">
        <v>5</v>
      </c>
      <c r="G5331" s="137" t="s">
        <v>28</v>
      </c>
      <c r="H5331" s="137" t="s">
        <v>368</v>
      </c>
      <c r="I5331" s="137">
        <v>514016765</v>
      </c>
      <c r="J5331" s="137" t="s">
        <v>224</v>
      </c>
      <c r="K5331" s="21">
        <v>46171.835358796299</v>
      </c>
      <c r="L5331" s="21">
        <v>46174.835914351854</v>
      </c>
      <c r="M5331" s="137" t="s">
        <v>347</v>
      </c>
      <c r="N5331" s="137" t="s">
        <v>195</v>
      </c>
      <c r="O5331" s="137" t="s">
        <v>41</v>
      </c>
      <c r="P5331" s="137">
        <v>0</v>
      </c>
      <c r="Q5331" s="137" t="s">
        <v>191</v>
      </c>
      <c r="R5331" s="137" t="s">
        <v>342</v>
      </c>
    </row>
    <row r="5332" spans="1:18" s="137" customFormat="1">
      <c r="A5332" s="137" t="s">
        <v>186</v>
      </c>
      <c r="B5332" s="137" t="s">
        <v>10</v>
      </c>
      <c r="C5332" s="137" t="s">
        <v>186</v>
      </c>
      <c r="D5332" s="137" t="s">
        <v>300</v>
      </c>
      <c r="E5332" s="137">
        <v>33271</v>
      </c>
      <c r="F5332" s="137" t="s">
        <v>5</v>
      </c>
      <c r="G5332" s="137" t="s">
        <v>28</v>
      </c>
      <c r="H5332" s="137" t="s">
        <v>368</v>
      </c>
      <c r="I5332" s="137">
        <v>514016765</v>
      </c>
      <c r="J5332" s="137" t="s">
        <v>224</v>
      </c>
      <c r="K5332" s="21">
        <v>46171.835358796299</v>
      </c>
      <c r="L5332" s="21">
        <v>46174.835914351854</v>
      </c>
      <c r="M5332" s="137" t="s">
        <v>347</v>
      </c>
      <c r="N5332" s="137" t="s">
        <v>351</v>
      </c>
      <c r="O5332" s="137" t="s">
        <v>35</v>
      </c>
      <c r="P5332" s="137">
        <v>0</v>
      </c>
      <c r="Q5332" s="137" t="s">
        <v>191</v>
      </c>
      <c r="R5332" s="137" t="s">
        <v>342</v>
      </c>
    </row>
    <row r="5333" spans="1:18" s="137" customFormat="1">
      <c r="A5333" s="137" t="s">
        <v>186</v>
      </c>
      <c r="B5333" s="137" t="s">
        <v>10</v>
      </c>
      <c r="C5333" s="137" t="s">
        <v>186</v>
      </c>
      <c r="D5333" s="137" t="s">
        <v>300</v>
      </c>
      <c r="E5333" s="137">
        <v>33271</v>
      </c>
      <c r="F5333" s="137" t="s">
        <v>5</v>
      </c>
      <c r="G5333" s="137" t="s">
        <v>28</v>
      </c>
      <c r="H5333" s="137" t="s">
        <v>368</v>
      </c>
      <c r="I5333" s="137">
        <v>514016765</v>
      </c>
      <c r="J5333" s="137" t="s">
        <v>224</v>
      </c>
      <c r="K5333" s="21">
        <v>46171.835358796299</v>
      </c>
      <c r="L5333" s="21">
        <v>46174.835914351854</v>
      </c>
      <c r="M5333" s="137" t="s">
        <v>347</v>
      </c>
      <c r="N5333" s="137" t="s">
        <v>196</v>
      </c>
      <c r="O5333" s="137" t="s">
        <v>41</v>
      </c>
      <c r="P5333" s="137">
        <v>0</v>
      </c>
      <c r="Q5333" s="137" t="s">
        <v>191</v>
      </c>
      <c r="R5333" s="137" t="s">
        <v>342</v>
      </c>
    </row>
    <row r="5334" spans="1:18" s="137" customFormat="1">
      <c r="A5334" s="137" t="s">
        <v>186</v>
      </c>
      <c r="B5334" s="137" t="s">
        <v>10</v>
      </c>
      <c r="C5334" s="137" t="s">
        <v>186</v>
      </c>
      <c r="D5334" s="137" t="s">
        <v>300</v>
      </c>
      <c r="E5334" s="137">
        <v>33271</v>
      </c>
      <c r="F5334" s="137" t="s">
        <v>5</v>
      </c>
      <c r="G5334" s="137" t="s">
        <v>28</v>
      </c>
      <c r="H5334" s="137" t="s">
        <v>368</v>
      </c>
      <c r="I5334" s="137">
        <v>514016765</v>
      </c>
      <c r="J5334" s="137" t="s">
        <v>224</v>
      </c>
      <c r="K5334" s="21">
        <v>46171.835358796299</v>
      </c>
      <c r="L5334" s="21">
        <v>46174.835914351854</v>
      </c>
      <c r="M5334" s="137" t="s">
        <v>352</v>
      </c>
      <c r="N5334" s="137" t="s">
        <v>352</v>
      </c>
      <c r="O5334" s="137" t="s">
        <v>35</v>
      </c>
      <c r="P5334" s="137">
        <v>0</v>
      </c>
      <c r="Q5334" s="137" t="s">
        <v>191</v>
      </c>
      <c r="R5334" s="137" t="s">
        <v>342</v>
      </c>
    </row>
    <row r="5335" spans="1:18" s="137" customFormat="1">
      <c r="A5335" s="137" t="s">
        <v>186</v>
      </c>
      <c r="B5335" s="137" t="s">
        <v>10</v>
      </c>
      <c r="C5335" s="137" t="s">
        <v>186</v>
      </c>
      <c r="D5335" s="137" t="s">
        <v>300</v>
      </c>
      <c r="E5335" s="137">
        <v>33271</v>
      </c>
      <c r="F5335" s="137" t="s">
        <v>5</v>
      </c>
      <c r="G5335" s="137" t="s">
        <v>28</v>
      </c>
      <c r="H5335" s="137" t="s">
        <v>368</v>
      </c>
      <c r="I5335" s="137">
        <v>514016765</v>
      </c>
      <c r="J5335" s="137" t="s">
        <v>224</v>
      </c>
      <c r="K5335" s="21">
        <v>46171.835358796299</v>
      </c>
      <c r="L5335" s="21">
        <v>46174.835914351854</v>
      </c>
      <c r="M5335" s="137" t="s">
        <v>353</v>
      </c>
      <c r="N5335" s="137" t="s">
        <v>197</v>
      </c>
      <c r="O5335" s="137" t="s">
        <v>41</v>
      </c>
      <c r="P5335" s="137">
        <v>0</v>
      </c>
      <c r="Q5335" s="137" t="s">
        <v>191</v>
      </c>
      <c r="R5335" s="137" t="s">
        <v>342</v>
      </c>
    </row>
    <row r="5336" spans="1:18" s="137" customFormat="1">
      <c r="A5336" s="137" t="s">
        <v>186</v>
      </c>
      <c r="B5336" s="137" t="s">
        <v>10</v>
      </c>
      <c r="C5336" s="137" t="s">
        <v>186</v>
      </c>
      <c r="D5336" s="137" t="s">
        <v>300</v>
      </c>
      <c r="E5336" s="137">
        <v>33271</v>
      </c>
      <c r="F5336" s="137" t="s">
        <v>5</v>
      </c>
      <c r="G5336" s="137" t="s">
        <v>28</v>
      </c>
      <c r="H5336" s="137" t="s">
        <v>368</v>
      </c>
      <c r="I5336" s="137">
        <v>514016765</v>
      </c>
      <c r="J5336" s="137" t="s">
        <v>224</v>
      </c>
      <c r="K5336" s="21">
        <v>46171.835358796299</v>
      </c>
      <c r="L5336" s="21">
        <v>46174.835914351854</v>
      </c>
      <c r="M5336" s="137" t="s">
        <v>353</v>
      </c>
      <c r="N5336" s="137" t="s">
        <v>330</v>
      </c>
      <c r="O5336" s="137" t="s">
        <v>41</v>
      </c>
      <c r="P5336" s="137">
        <v>0</v>
      </c>
      <c r="Q5336" s="137" t="s">
        <v>191</v>
      </c>
      <c r="R5336" s="137" t="s">
        <v>342</v>
      </c>
    </row>
    <row r="5337" spans="1:18" s="137" customFormat="1">
      <c r="A5337" s="137" t="s">
        <v>186</v>
      </c>
      <c r="B5337" s="137" t="s">
        <v>10</v>
      </c>
      <c r="C5337" s="137" t="s">
        <v>186</v>
      </c>
      <c r="D5337" s="137" t="s">
        <v>300</v>
      </c>
      <c r="E5337" s="137">
        <v>33271</v>
      </c>
      <c r="F5337" s="137" t="s">
        <v>5</v>
      </c>
      <c r="G5337" s="137" t="s">
        <v>28</v>
      </c>
      <c r="H5337" s="137" t="s">
        <v>368</v>
      </c>
      <c r="I5337" s="137">
        <v>514016765</v>
      </c>
      <c r="J5337" s="137" t="s">
        <v>224</v>
      </c>
      <c r="K5337" s="21">
        <v>46171.835358796299</v>
      </c>
      <c r="L5337" s="21">
        <v>46174.835914351854</v>
      </c>
      <c r="M5337" s="137" t="s">
        <v>353</v>
      </c>
      <c r="N5337" s="137" t="s">
        <v>354</v>
      </c>
      <c r="O5337" s="137" t="s">
        <v>39</v>
      </c>
      <c r="P5337" s="137">
        <v>0</v>
      </c>
      <c r="Q5337" s="137" t="s">
        <v>191</v>
      </c>
      <c r="R5337" s="137" t="s">
        <v>342</v>
      </c>
    </row>
    <row r="5338" spans="1:18" s="137" customFormat="1">
      <c r="A5338" s="137" t="s">
        <v>186</v>
      </c>
      <c r="B5338" s="137" t="s">
        <v>10</v>
      </c>
      <c r="C5338" s="137" t="s">
        <v>186</v>
      </c>
      <c r="D5338" s="137" t="s">
        <v>300</v>
      </c>
      <c r="E5338" s="137">
        <v>33271</v>
      </c>
      <c r="F5338" s="137" t="s">
        <v>5</v>
      </c>
      <c r="G5338" s="137" t="s">
        <v>28</v>
      </c>
      <c r="H5338" s="137" t="s">
        <v>368</v>
      </c>
      <c r="I5338" s="137">
        <v>514016765</v>
      </c>
      <c r="J5338" s="137" t="s">
        <v>224</v>
      </c>
      <c r="K5338" s="21">
        <v>46171.835358796299</v>
      </c>
      <c r="L5338" s="21">
        <v>46174.835914351854</v>
      </c>
      <c r="M5338" s="137" t="s">
        <v>353</v>
      </c>
      <c r="N5338" s="137" t="s">
        <v>355</v>
      </c>
      <c r="O5338" s="137" t="s">
        <v>35</v>
      </c>
      <c r="P5338" s="137">
        <v>0</v>
      </c>
      <c r="Q5338" s="137" t="s">
        <v>191</v>
      </c>
      <c r="R5338" s="137" t="s">
        <v>342</v>
      </c>
    </row>
    <row r="5339" spans="1:18" s="137" customFormat="1">
      <c r="A5339" s="137" t="s">
        <v>186</v>
      </c>
      <c r="B5339" s="137" t="s">
        <v>10</v>
      </c>
      <c r="C5339" s="137" t="s">
        <v>186</v>
      </c>
      <c r="D5339" s="137" t="s">
        <v>300</v>
      </c>
      <c r="E5339" s="137">
        <v>33271</v>
      </c>
      <c r="F5339" s="137" t="s">
        <v>5</v>
      </c>
      <c r="G5339" s="137" t="s">
        <v>28</v>
      </c>
      <c r="H5339" s="137" t="s">
        <v>368</v>
      </c>
      <c r="I5339" s="137">
        <v>514016765</v>
      </c>
      <c r="J5339" s="137" t="s">
        <v>224</v>
      </c>
      <c r="K5339" s="21">
        <v>46171.835358796299</v>
      </c>
      <c r="L5339" s="21">
        <v>46174.835914351854</v>
      </c>
      <c r="M5339" s="137" t="s">
        <v>353</v>
      </c>
      <c r="N5339" s="137" t="s">
        <v>356</v>
      </c>
      <c r="O5339" s="137" t="s">
        <v>39</v>
      </c>
      <c r="P5339" s="137">
        <v>0</v>
      </c>
      <c r="Q5339" s="137" t="s">
        <v>191</v>
      </c>
      <c r="R5339" s="137" t="s">
        <v>342</v>
      </c>
    </row>
    <row r="5340" spans="1:18" s="137" customFormat="1">
      <c r="A5340" s="137" t="s">
        <v>186</v>
      </c>
      <c r="B5340" s="137" t="s">
        <v>10</v>
      </c>
      <c r="C5340" s="137" t="s">
        <v>186</v>
      </c>
      <c r="D5340" s="137" t="s">
        <v>300</v>
      </c>
      <c r="E5340" s="137">
        <v>33271</v>
      </c>
      <c r="F5340" s="137" t="s">
        <v>5</v>
      </c>
      <c r="G5340" s="137" t="s">
        <v>28</v>
      </c>
      <c r="H5340" s="137" t="s">
        <v>368</v>
      </c>
      <c r="I5340" s="137">
        <v>514016765</v>
      </c>
      <c r="J5340" s="137" t="s">
        <v>224</v>
      </c>
      <c r="K5340" s="21">
        <v>46171.835358796299</v>
      </c>
      <c r="L5340" s="21">
        <v>46174.835914351854</v>
      </c>
      <c r="M5340" s="137" t="s">
        <v>353</v>
      </c>
      <c r="N5340" s="137" t="s">
        <v>357</v>
      </c>
      <c r="O5340" s="137" t="s">
        <v>39</v>
      </c>
      <c r="P5340" s="137">
        <v>0</v>
      </c>
      <c r="Q5340" s="137" t="s">
        <v>191</v>
      </c>
      <c r="R5340" s="137" t="s">
        <v>342</v>
      </c>
    </row>
    <row r="5341" spans="1:18" s="137" customFormat="1">
      <c r="A5341" s="137" t="s">
        <v>186</v>
      </c>
      <c r="B5341" s="137" t="s">
        <v>10</v>
      </c>
      <c r="C5341" s="137" t="s">
        <v>186</v>
      </c>
      <c r="D5341" s="137" t="s">
        <v>300</v>
      </c>
      <c r="E5341" s="137">
        <v>33271</v>
      </c>
      <c r="F5341" s="137" t="s">
        <v>5</v>
      </c>
      <c r="G5341" s="137" t="s">
        <v>28</v>
      </c>
      <c r="H5341" s="137" t="s">
        <v>368</v>
      </c>
      <c r="I5341" s="137">
        <v>514016765</v>
      </c>
      <c r="J5341" s="137" t="s">
        <v>224</v>
      </c>
      <c r="K5341" s="21">
        <v>46171.835358796299</v>
      </c>
      <c r="L5341" s="21">
        <v>46174.835914351854</v>
      </c>
      <c r="M5341" s="137" t="s">
        <v>358</v>
      </c>
      <c r="N5341" s="137" t="s">
        <v>359</v>
      </c>
      <c r="O5341" s="137" t="s">
        <v>39</v>
      </c>
      <c r="P5341" s="137">
        <v>0</v>
      </c>
      <c r="Q5341" s="137" t="s">
        <v>191</v>
      </c>
      <c r="R5341" s="137" t="s">
        <v>342</v>
      </c>
    </row>
    <row r="5342" spans="1:18" s="137" customFormat="1">
      <c r="A5342" s="137" t="s">
        <v>186</v>
      </c>
      <c r="B5342" s="137" t="s">
        <v>10</v>
      </c>
      <c r="C5342" s="137" t="s">
        <v>186</v>
      </c>
      <c r="D5342" s="137" t="s">
        <v>300</v>
      </c>
      <c r="E5342" s="137">
        <v>33271</v>
      </c>
      <c r="F5342" s="137" t="s">
        <v>5</v>
      </c>
      <c r="G5342" s="137" t="s">
        <v>28</v>
      </c>
      <c r="H5342" s="137" t="s">
        <v>368</v>
      </c>
      <c r="I5342" s="137">
        <v>514016765</v>
      </c>
      <c r="J5342" s="137" t="s">
        <v>224</v>
      </c>
      <c r="K5342" s="21">
        <v>46171.835358796299</v>
      </c>
      <c r="L5342" s="21">
        <v>46174.835914351854</v>
      </c>
      <c r="M5342" s="137" t="s">
        <v>358</v>
      </c>
      <c r="N5342" s="137" t="s">
        <v>360</v>
      </c>
      <c r="O5342" s="137" t="s">
        <v>35</v>
      </c>
      <c r="P5342" s="137">
        <v>0</v>
      </c>
      <c r="Q5342" s="137" t="s">
        <v>191</v>
      </c>
      <c r="R5342" s="137" t="s">
        <v>342</v>
      </c>
    </row>
    <row r="5343" spans="1:18" s="137" customFormat="1">
      <c r="A5343" s="137" t="s">
        <v>186</v>
      </c>
      <c r="B5343" s="137" t="s">
        <v>10</v>
      </c>
      <c r="C5343" s="137" t="s">
        <v>186</v>
      </c>
      <c r="D5343" s="137" t="s">
        <v>300</v>
      </c>
      <c r="E5343" s="137">
        <v>33271</v>
      </c>
      <c r="F5343" s="137" t="s">
        <v>5</v>
      </c>
      <c r="G5343" s="137" t="s">
        <v>28</v>
      </c>
      <c r="H5343" s="137" t="s">
        <v>368</v>
      </c>
      <c r="I5343" s="137">
        <v>514016765</v>
      </c>
      <c r="J5343" s="137" t="s">
        <v>224</v>
      </c>
      <c r="K5343" s="21">
        <v>46171.835358796299</v>
      </c>
      <c r="L5343" s="21">
        <v>46174.835914351854</v>
      </c>
      <c r="M5343" s="137" t="s">
        <v>358</v>
      </c>
      <c r="N5343" s="137" t="s">
        <v>361</v>
      </c>
      <c r="O5343" s="137" t="s">
        <v>41</v>
      </c>
      <c r="P5343" s="137">
        <v>0</v>
      </c>
      <c r="Q5343" s="137" t="s">
        <v>191</v>
      </c>
      <c r="R5343" s="137" t="s">
        <v>342</v>
      </c>
    </row>
    <row r="5344" spans="1:18" s="137" customFormat="1">
      <c r="A5344" s="137" t="s">
        <v>186</v>
      </c>
      <c r="B5344" s="137" t="s">
        <v>10</v>
      </c>
      <c r="C5344" s="137" t="s">
        <v>186</v>
      </c>
      <c r="D5344" s="137" t="s">
        <v>300</v>
      </c>
      <c r="E5344" s="137">
        <v>33271</v>
      </c>
      <c r="F5344" s="137" t="s">
        <v>5</v>
      </c>
      <c r="G5344" s="137" t="s">
        <v>28</v>
      </c>
      <c r="H5344" s="137" t="s">
        <v>368</v>
      </c>
      <c r="I5344" s="137">
        <v>514016765</v>
      </c>
      <c r="J5344" s="137" t="s">
        <v>224</v>
      </c>
      <c r="K5344" s="21">
        <v>46171.835358796299</v>
      </c>
      <c r="L5344" s="21">
        <v>46174.835914351854</v>
      </c>
      <c r="M5344" s="137" t="s">
        <v>362</v>
      </c>
      <c r="N5344" s="137" t="s">
        <v>363</v>
      </c>
      <c r="O5344" s="137" t="s">
        <v>37</v>
      </c>
      <c r="P5344" s="137">
        <v>0</v>
      </c>
      <c r="Q5344" s="137" t="s">
        <v>191</v>
      </c>
      <c r="R5344" s="137" t="s">
        <v>342</v>
      </c>
    </row>
    <row r="5345" spans="1:19" s="137" customFormat="1">
      <c r="A5345" s="137" t="s">
        <v>186</v>
      </c>
      <c r="B5345" s="137" t="s">
        <v>10</v>
      </c>
      <c r="C5345" s="137" t="s">
        <v>186</v>
      </c>
      <c r="D5345" s="137" t="s">
        <v>300</v>
      </c>
      <c r="E5345" s="137">
        <v>33271</v>
      </c>
      <c r="F5345" s="137" t="s">
        <v>5</v>
      </c>
      <c r="G5345" s="137" t="s">
        <v>28</v>
      </c>
      <c r="H5345" s="137" t="s">
        <v>368</v>
      </c>
      <c r="I5345" s="137">
        <v>514016765</v>
      </c>
      <c r="J5345" s="137" t="s">
        <v>224</v>
      </c>
      <c r="K5345" s="21">
        <v>46171.835358796299</v>
      </c>
      <c r="L5345" s="21">
        <v>46174.835914351854</v>
      </c>
      <c r="M5345" s="137" t="s">
        <v>364</v>
      </c>
      <c r="N5345" s="137" t="s">
        <v>365</v>
      </c>
      <c r="O5345" s="137" t="s">
        <v>35</v>
      </c>
      <c r="P5345" s="137">
        <v>0</v>
      </c>
      <c r="Q5345" s="137" t="s">
        <v>191</v>
      </c>
      <c r="R5345" s="137" t="s">
        <v>342</v>
      </c>
    </row>
    <row r="5346" spans="1:19" s="137" customFormat="1">
      <c r="A5346" s="137" t="s">
        <v>186</v>
      </c>
      <c r="B5346" s="137" t="s">
        <v>10</v>
      </c>
      <c r="C5346" s="137" t="s">
        <v>186</v>
      </c>
      <c r="D5346" s="137" t="s">
        <v>300</v>
      </c>
      <c r="E5346" s="137">
        <v>33271</v>
      </c>
      <c r="F5346" s="137" t="s">
        <v>5</v>
      </c>
      <c r="G5346" s="137" t="s">
        <v>28</v>
      </c>
      <c r="H5346" s="137" t="s">
        <v>368</v>
      </c>
      <c r="I5346" s="137">
        <v>514016765</v>
      </c>
      <c r="J5346" s="137" t="s">
        <v>224</v>
      </c>
      <c r="K5346" s="21">
        <v>46171.835358796299</v>
      </c>
      <c r="L5346" s="21">
        <v>46174.835914351854</v>
      </c>
      <c r="M5346" s="137" t="s">
        <v>364</v>
      </c>
      <c r="N5346" s="137" t="s">
        <v>366</v>
      </c>
      <c r="O5346" s="137" t="s">
        <v>35</v>
      </c>
      <c r="P5346" s="137">
        <v>0</v>
      </c>
      <c r="Q5346" s="137" t="s">
        <v>191</v>
      </c>
      <c r="R5346" s="137" t="s">
        <v>342</v>
      </c>
    </row>
    <row r="5347" spans="1:19" s="137" customFormat="1">
      <c r="A5347" s="137" t="s">
        <v>186</v>
      </c>
      <c r="B5347" s="137" t="s">
        <v>10</v>
      </c>
      <c r="C5347" s="137" t="s">
        <v>186</v>
      </c>
      <c r="D5347" s="137" t="s">
        <v>300</v>
      </c>
      <c r="E5347" s="137">
        <v>33271</v>
      </c>
      <c r="F5347" s="137" t="s">
        <v>5</v>
      </c>
      <c r="G5347" s="137" t="s">
        <v>28</v>
      </c>
      <c r="H5347" s="137" t="s">
        <v>368</v>
      </c>
      <c r="I5347" s="137">
        <v>514016765</v>
      </c>
      <c r="J5347" s="137" t="s">
        <v>224</v>
      </c>
      <c r="K5347" s="21">
        <v>46171.835358796299</v>
      </c>
      <c r="L5347" s="21">
        <v>46174.835914351854</v>
      </c>
      <c r="M5347" s="137" t="s">
        <v>364</v>
      </c>
      <c r="N5347" s="137" t="s">
        <v>367</v>
      </c>
      <c r="O5347" s="137" t="s">
        <v>41</v>
      </c>
      <c r="P5347" s="137">
        <v>0</v>
      </c>
      <c r="Q5347" s="137" t="s">
        <v>191</v>
      </c>
      <c r="R5347" s="137" t="s">
        <v>342</v>
      </c>
    </row>
    <row r="5348" spans="1:19" s="137" customFormat="1">
      <c r="A5348" s="137" t="s">
        <v>186</v>
      </c>
      <c r="B5348" s="137" t="s">
        <v>10</v>
      </c>
      <c r="C5348" s="137" t="s">
        <v>186</v>
      </c>
      <c r="D5348" s="137" t="s">
        <v>302</v>
      </c>
      <c r="E5348" s="137">
        <v>32760</v>
      </c>
      <c r="F5348" s="137" t="s">
        <v>5</v>
      </c>
      <c r="G5348" s="137" t="s">
        <v>28</v>
      </c>
      <c r="H5348" s="137" t="s">
        <v>368</v>
      </c>
      <c r="I5348" s="137">
        <v>514017202</v>
      </c>
      <c r="J5348" s="137" t="s">
        <v>224</v>
      </c>
      <c r="K5348" s="21">
        <v>46171.632453703707</v>
      </c>
      <c r="L5348" s="21">
        <v>46174.84003472222</v>
      </c>
      <c r="M5348" s="137" t="s">
        <v>287</v>
      </c>
      <c r="N5348" s="137" t="s">
        <v>287</v>
      </c>
      <c r="O5348" s="137" t="s">
        <v>35</v>
      </c>
      <c r="P5348" s="137">
        <v>0</v>
      </c>
      <c r="Q5348" s="137" t="s">
        <v>191</v>
      </c>
      <c r="R5348" s="137" t="s">
        <v>342</v>
      </c>
      <c r="S5348" s="137" t="s">
        <v>181</v>
      </c>
    </row>
    <row r="5349" spans="1:19" s="137" customFormat="1">
      <c r="A5349" s="137" t="s">
        <v>186</v>
      </c>
      <c r="B5349" s="137" t="s">
        <v>10</v>
      </c>
      <c r="C5349" s="137" t="s">
        <v>186</v>
      </c>
      <c r="D5349" s="137" t="s">
        <v>302</v>
      </c>
      <c r="E5349" s="137">
        <v>32760</v>
      </c>
      <c r="F5349" s="137" t="s">
        <v>5</v>
      </c>
      <c r="G5349" s="137" t="s">
        <v>28</v>
      </c>
      <c r="H5349" s="137" t="s">
        <v>368</v>
      </c>
      <c r="I5349" s="137">
        <v>514017202</v>
      </c>
      <c r="J5349" s="137" t="s">
        <v>224</v>
      </c>
      <c r="K5349" s="21">
        <v>46171.632453703707</v>
      </c>
      <c r="L5349" s="21">
        <v>46174.84003472222</v>
      </c>
      <c r="M5349" s="137" t="s">
        <v>343</v>
      </c>
      <c r="N5349" s="137" t="s">
        <v>288</v>
      </c>
      <c r="O5349" s="137" t="s">
        <v>39</v>
      </c>
      <c r="P5349" s="137">
        <v>0</v>
      </c>
      <c r="Q5349" s="137" t="s">
        <v>191</v>
      </c>
      <c r="R5349" s="137" t="s">
        <v>342</v>
      </c>
      <c r="S5349" s="137" t="s">
        <v>181</v>
      </c>
    </row>
    <row r="5350" spans="1:19" s="137" customFormat="1">
      <c r="A5350" s="137" t="s">
        <v>186</v>
      </c>
      <c r="B5350" s="137" t="s">
        <v>10</v>
      </c>
      <c r="C5350" s="137" t="s">
        <v>186</v>
      </c>
      <c r="D5350" s="137" t="s">
        <v>302</v>
      </c>
      <c r="E5350" s="137">
        <v>32760</v>
      </c>
      <c r="F5350" s="137" t="s">
        <v>5</v>
      </c>
      <c r="G5350" s="137" t="s">
        <v>28</v>
      </c>
      <c r="H5350" s="137" t="s">
        <v>368</v>
      </c>
      <c r="I5350" s="137">
        <v>514017202</v>
      </c>
      <c r="J5350" s="137" t="s">
        <v>224</v>
      </c>
      <c r="K5350" s="21">
        <v>46171.632453703707</v>
      </c>
      <c r="L5350" s="21">
        <v>46174.84003472222</v>
      </c>
      <c r="M5350" s="137" t="s">
        <v>343</v>
      </c>
      <c r="N5350" s="137" t="s">
        <v>193</v>
      </c>
      <c r="O5350" s="137" t="s">
        <v>35</v>
      </c>
      <c r="P5350" s="137">
        <v>0</v>
      </c>
      <c r="Q5350" s="137" t="s">
        <v>191</v>
      </c>
      <c r="R5350" s="137" t="s">
        <v>342</v>
      </c>
      <c r="S5350" s="137" t="s">
        <v>181</v>
      </c>
    </row>
    <row r="5351" spans="1:19" s="137" customFormat="1">
      <c r="A5351" s="137" t="s">
        <v>186</v>
      </c>
      <c r="B5351" s="137" t="s">
        <v>10</v>
      </c>
      <c r="C5351" s="137" t="s">
        <v>186</v>
      </c>
      <c r="D5351" s="137" t="s">
        <v>302</v>
      </c>
      <c r="E5351" s="137">
        <v>32760</v>
      </c>
      <c r="F5351" s="137" t="s">
        <v>5</v>
      </c>
      <c r="G5351" s="137" t="s">
        <v>28</v>
      </c>
      <c r="H5351" s="137" t="s">
        <v>368</v>
      </c>
      <c r="I5351" s="137">
        <v>514017202</v>
      </c>
      <c r="J5351" s="137" t="s">
        <v>224</v>
      </c>
      <c r="K5351" s="21">
        <v>46171.632453703707</v>
      </c>
      <c r="L5351" s="21">
        <v>46174.84003472222</v>
      </c>
      <c r="M5351" s="137" t="s">
        <v>344</v>
      </c>
      <c r="N5351" s="137" t="s">
        <v>345</v>
      </c>
      <c r="O5351" s="137" t="s">
        <v>39</v>
      </c>
      <c r="P5351" s="137">
        <v>0</v>
      </c>
      <c r="Q5351" s="137" t="s">
        <v>191</v>
      </c>
      <c r="R5351" s="137" t="s">
        <v>342</v>
      </c>
      <c r="S5351" s="137" t="s">
        <v>181</v>
      </c>
    </row>
    <row r="5352" spans="1:19" s="137" customFormat="1">
      <c r="A5352" s="137" t="s">
        <v>186</v>
      </c>
      <c r="B5352" s="137" t="s">
        <v>10</v>
      </c>
      <c r="C5352" s="137" t="s">
        <v>186</v>
      </c>
      <c r="D5352" s="137" t="s">
        <v>302</v>
      </c>
      <c r="E5352" s="137">
        <v>32760</v>
      </c>
      <c r="F5352" s="137" t="s">
        <v>5</v>
      </c>
      <c r="G5352" s="137" t="s">
        <v>28</v>
      </c>
      <c r="H5352" s="137" t="s">
        <v>368</v>
      </c>
      <c r="I5352" s="137">
        <v>514017202</v>
      </c>
      <c r="J5352" s="137" t="s">
        <v>224</v>
      </c>
      <c r="K5352" s="21">
        <v>46171.632453703707</v>
      </c>
      <c r="L5352" s="21">
        <v>46174.84003472222</v>
      </c>
      <c r="M5352" s="137" t="s">
        <v>344</v>
      </c>
      <c r="N5352" s="137" t="s">
        <v>346</v>
      </c>
      <c r="O5352" s="137" t="s">
        <v>39</v>
      </c>
      <c r="P5352" s="137">
        <v>0</v>
      </c>
      <c r="Q5352" s="137" t="s">
        <v>191</v>
      </c>
      <c r="R5352" s="137" t="s">
        <v>342</v>
      </c>
      <c r="S5352" s="137" t="s">
        <v>181</v>
      </c>
    </row>
    <row r="5353" spans="1:19" s="137" customFormat="1">
      <c r="A5353" s="137" t="s">
        <v>186</v>
      </c>
      <c r="B5353" s="137" t="s">
        <v>10</v>
      </c>
      <c r="C5353" s="137" t="s">
        <v>186</v>
      </c>
      <c r="D5353" s="137" t="s">
        <v>302</v>
      </c>
      <c r="E5353" s="137">
        <v>32760</v>
      </c>
      <c r="F5353" s="137" t="s">
        <v>5</v>
      </c>
      <c r="G5353" s="137" t="s">
        <v>28</v>
      </c>
      <c r="H5353" s="137" t="s">
        <v>368</v>
      </c>
      <c r="I5353" s="137">
        <v>514017202</v>
      </c>
      <c r="J5353" s="137" t="s">
        <v>224</v>
      </c>
      <c r="K5353" s="21">
        <v>46171.632453703707</v>
      </c>
      <c r="L5353" s="21">
        <v>46174.84003472222</v>
      </c>
      <c r="M5353" s="137" t="s">
        <v>347</v>
      </c>
      <c r="N5353" s="137" t="s">
        <v>348</v>
      </c>
      <c r="O5353" s="137" t="s">
        <v>41</v>
      </c>
      <c r="P5353" s="137">
        <v>0</v>
      </c>
      <c r="Q5353" s="137" t="s">
        <v>191</v>
      </c>
      <c r="R5353" s="137" t="s">
        <v>342</v>
      </c>
      <c r="S5353" s="137" t="s">
        <v>181</v>
      </c>
    </row>
    <row r="5354" spans="1:19" s="137" customFormat="1">
      <c r="A5354" s="137" t="s">
        <v>186</v>
      </c>
      <c r="B5354" s="137" t="s">
        <v>10</v>
      </c>
      <c r="C5354" s="137" t="s">
        <v>186</v>
      </c>
      <c r="D5354" s="137" t="s">
        <v>302</v>
      </c>
      <c r="E5354" s="137">
        <v>32760</v>
      </c>
      <c r="F5354" s="137" t="s">
        <v>5</v>
      </c>
      <c r="G5354" s="137" t="s">
        <v>28</v>
      </c>
      <c r="H5354" s="137" t="s">
        <v>368</v>
      </c>
      <c r="I5354" s="137">
        <v>514017202</v>
      </c>
      <c r="J5354" s="137" t="s">
        <v>224</v>
      </c>
      <c r="K5354" s="21">
        <v>46171.632453703707</v>
      </c>
      <c r="L5354" s="21">
        <v>46174.84003472222</v>
      </c>
      <c r="M5354" s="137" t="s">
        <v>347</v>
      </c>
      <c r="N5354" s="137" t="s">
        <v>349</v>
      </c>
      <c r="O5354" s="137" t="s">
        <v>39</v>
      </c>
      <c r="P5354" s="137">
        <v>0</v>
      </c>
      <c r="Q5354" s="137" t="s">
        <v>191</v>
      </c>
      <c r="R5354" s="137" t="s">
        <v>342</v>
      </c>
      <c r="S5354" s="137" t="s">
        <v>181</v>
      </c>
    </row>
    <row r="5355" spans="1:19" s="137" customFormat="1">
      <c r="A5355" s="137" t="s">
        <v>186</v>
      </c>
      <c r="B5355" s="137" t="s">
        <v>10</v>
      </c>
      <c r="C5355" s="137" t="s">
        <v>186</v>
      </c>
      <c r="D5355" s="137" t="s">
        <v>302</v>
      </c>
      <c r="E5355" s="137">
        <v>32760</v>
      </c>
      <c r="F5355" s="137" t="s">
        <v>5</v>
      </c>
      <c r="G5355" s="137" t="s">
        <v>28</v>
      </c>
      <c r="H5355" s="137" t="s">
        <v>368</v>
      </c>
      <c r="I5355" s="137">
        <v>514017202</v>
      </c>
      <c r="J5355" s="137" t="s">
        <v>224</v>
      </c>
      <c r="K5355" s="21">
        <v>46171.632453703707</v>
      </c>
      <c r="L5355" s="21">
        <v>46174.84003472222</v>
      </c>
      <c r="M5355" s="137" t="s">
        <v>347</v>
      </c>
      <c r="N5355" s="137" t="s">
        <v>329</v>
      </c>
      <c r="O5355" s="137" t="s">
        <v>35</v>
      </c>
      <c r="P5355" s="137">
        <v>0</v>
      </c>
      <c r="Q5355" s="137" t="s">
        <v>191</v>
      </c>
      <c r="R5355" s="137" t="s">
        <v>342</v>
      </c>
      <c r="S5355" s="137" t="s">
        <v>181</v>
      </c>
    </row>
    <row r="5356" spans="1:19" s="137" customFormat="1">
      <c r="A5356" s="137" t="s">
        <v>186</v>
      </c>
      <c r="B5356" s="137" t="s">
        <v>10</v>
      </c>
      <c r="C5356" s="137" t="s">
        <v>186</v>
      </c>
      <c r="D5356" s="137" t="s">
        <v>302</v>
      </c>
      <c r="E5356" s="137">
        <v>32760</v>
      </c>
      <c r="F5356" s="137" t="s">
        <v>5</v>
      </c>
      <c r="G5356" s="137" t="s">
        <v>28</v>
      </c>
      <c r="H5356" s="137" t="s">
        <v>368</v>
      </c>
      <c r="I5356" s="137">
        <v>514017202</v>
      </c>
      <c r="J5356" s="137" t="s">
        <v>224</v>
      </c>
      <c r="K5356" s="21">
        <v>46171.632453703707</v>
      </c>
      <c r="L5356" s="21">
        <v>46174.84003472222</v>
      </c>
      <c r="M5356" s="137" t="s">
        <v>347</v>
      </c>
      <c r="N5356" s="137" t="s">
        <v>194</v>
      </c>
      <c r="O5356" s="137" t="s">
        <v>41</v>
      </c>
      <c r="P5356" s="137">
        <v>0</v>
      </c>
      <c r="Q5356" s="137" t="s">
        <v>191</v>
      </c>
      <c r="R5356" s="137" t="s">
        <v>342</v>
      </c>
      <c r="S5356" s="137" t="s">
        <v>181</v>
      </c>
    </row>
    <row r="5357" spans="1:19" s="137" customFormat="1">
      <c r="A5357" s="137" t="s">
        <v>186</v>
      </c>
      <c r="B5357" s="137" t="s">
        <v>10</v>
      </c>
      <c r="C5357" s="137" t="s">
        <v>186</v>
      </c>
      <c r="D5357" s="137" t="s">
        <v>302</v>
      </c>
      <c r="E5357" s="137">
        <v>32760</v>
      </c>
      <c r="F5357" s="137" t="s">
        <v>5</v>
      </c>
      <c r="G5357" s="137" t="s">
        <v>28</v>
      </c>
      <c r="H5357" s="137" t="s">
        <v>368</v>
      </c>
      <c r="I5357" s="137">
        <v>514017202</v>
      </c>
      <c r="J5357" s="137" t="s">
        <v>224</v>
      </c>
      <c r="K5357" s="21">
        <v>46171.632453703707</v>
      </c>
      <c r="L5357" s="21">
        <v>46174.84003472222</v>
      </c>
      <c r="M5357" s="137" t="s">
        <v>347</v>
      </c>
      <c r="N5357" s="137" t="s">
        <v>350</v>
      </c>
      <c r="O5357" s="137" t="s">
        <v>39</v>
      </c>
      <c r="P5357" s="137">
        <v>0</v>
      </c>
      <c r="Q5357" s="137" t="s">
        <v>191</v>
      </c>
      <c r="R5357" s="137" t="s">
        <v>342</v>
      </c>
      <c r="S5357" s="137" t="s">
        <v>181</v>
      </c>
    </row>
    <row r="5358" spans="1:19" s="137" customFormat="1">
      <c r="A5358" s="137" t="s">
        <v>186</v>
      </c>
      <c r="B5358" s="137" t="s">
        <v>10</v>
      </c>
      <c r="C5358" s="137" t="s">
        <v>186</v>
      </c>
      <c r="D5358" s="137" t="s">
        <v>302</v>
      </c>
      <c r="E5358" s="137">
        <v>32760</v>
      </c>
      <c r="F5358" s="137" t="s">
        <v>5</v>
      </c>
      <c r="G5358" s="137" t="s">
        <v>28</v>
      </c>
      <c r="H5358" s="137" t="s">
        <v>368</v>
      </c>
      <c r="I5358" s="137">
        <v>514017202</v>
      </c>
      <c r="J5358" s="137" t="s">
        <v>224</v>
      </c>
      <c r="K5358" s="21">
        <v>46171.632453703707</v>
      </c>
      <c r="L5358" s="21">
        <v>46174.84003472222</v>
      </c>
      <c r="M5358" s="137" t="s">
        <v>347</v>
      </c>
      <c r="N5358" s="137" t="s">
        <v>195</v>
      </c>
      <c r="O5358" s="137" t="s">
        <v>41</v>
      </c>
      <c r="P5358" s="137">
        <v>0</v>
      </c>
      <c r="Q5358" s="137" t="s">
        <v>191</v>
      </c>
      <c r="R5358" s="137" t="s">
        <v>342</v>
      </c>
      <c r="S5358" s="137" t="s">
        <v>181</v>
      </c>
    </row>
    <row r="5359" spans="1:19" s="137" customFormat="1">
      <c r="A5359" s="137" t="s">
        <v>186</v>
      </c>
      <c r="B5359" s="137" t="s">
        <v>10</v>
      </c>
      <c r="C5359" s="137" t="s">
        <v>186</v>
      </c>
      <c r="D5359" s="137" t="s">
        <v>302</v>
      </c>
      <c r="E5359" s="137">
        <v>32760</v>
      </c>
      <c r="F5359" s="137" t="s">
        <v>5</v>
      </c>
      <c r="G5359" s="137" t="s">
        <v>28</v>
      </c>
      <c r="H5359" s="137" t="s">
        <v>368</v>
      </c>
      <c r="I5359" s="137">
        <v>514017202</v>
      </c>
      <c r="J5359" s="137" t="s">
        <v>224</v>
      </c>
      <c r="K5359" s="21">
        <v>46171.632453703707</v>
      </c>
      <c r="L5359" s="21">
        <v>46174.84003472222</v>
      </c>
      <c r="M5359" s="137" t="s">
        <v>347</v>
      </c>
      <c r="N5359" s="137" t="s">
        <v>351</v>
      </c>
      <c r="O5359" s="137" t="s">
        <v>35</v>
      </c>
      <c r="P5359" s="137">
        <v>0</v>
      </c>
      <c r="Q5359" s="137" t="s">
        <v>191</v>
      </c>
      <c r="R5359" s="137" t="s">
        <v>342</v>
      </c>
      <c r="S5359" s="137" t="s">
        <v>181</v>
      </c>
    </row>
    <row r="5360" spans="1:19" s="137" customFormat="1">
      <c r="A5360" s="137" t="s">
        <v>186</v>
      </c>
      <c r="B5360" s="137" t="s">
        <v>10</v>
      </c>
      <c r="C5360" s="137" t="s">
        <v>186</v>
      </c>
      <c r="D5360" s="137" t="s">
        <v>302</v>
      </c>
      <c r="E5360" s="137">
        <v>32760</v>
      </c>
      <c r="F5360" s="137" t="s">
        <v>5</v>
      </c>
      <c r="G5360" s="137" t="s">
        <v>28</v>
      </c>
      <c r="H5360" s="137" t="s">
        <v>368</v>
      </c>
      <c r="I5360" s="137">
        <v>514017202</v>
      </c>
      <c r="J5360" s="137" t="s">
        <v>224</v>
      </c>
      <c r="K5360" s="21">
        <v>46171.632453703707</v>
      </c>
      <c r="L5360" s="21">
        <v>46174.84003472222</v>
      </c>
      <c r="M5360" s="137" t="s">
        <v>347</v>
      </c>
      <c r="N5360" s="137" t="s">
        <v>196</v>
      </c>
      <c r="O5360" s="137" t="s">
        <v>41</v>
      </c>
      <c r="P5360" s="137">
        <v>0</v>
      </c>
      <c r="Q5360" s="137" t="s">
        <v>191</v>
      </c>
      <c r="R5360" s="137" t="s">
        <v>342</v>
      </c>
      <c r="S5360" s="137" t="s">
        <v>181</v>
      </c>
    </row>
    <row r="5361" spans="1:19" s="137" customFormat="1">
      <c r="A5361" s="137" t="s">
        <v>186</v>
      </c>
      <c r="B5361" s="137" t="s">
        <v>10</v>
      </c>
      <c r="C5361" s="137" t="s">
        <v>186</v>
      </c>
      <c r="D5361" s="137" t="s">
        <v>302</v>
      </c>
      <c r="E5361" s="137">
        <v>32760</v>
      </c>
      <c r="F5361" s="137" t="s">
        <v>5</v>
      </c>
      <c r="G5361" s="137" t="s">
        <v>28</v>
      </c>
      <c r="H5361" s="137" t="s">
        <v>368</v>
      </c>
      <c r="I5361" s="137">
        <v>514017202</v>
      </c>
      <c r="J5361" s="137" t="s">
        <v>224</v>
      </c>
      <c r="K5361" s="21">
        <v>46171.632453703707</v>
      </c>
      <c r="L5361" s="21">
        <v>46174.84003472222</v>
      </c>
      <c r="M5361" s="137" t="s">
        <v>352</v>
      </c>
      <c r="N5361" s="137" t="s">
        <v>352</v>
      </c>
      <c r="O5361" s="137" t="s">
        <v>35</v>
      </c>
      <c r="P5361" s="137">
        <v>0</v>
      </c>
      <c r="Q5361" s="137" t="s">
        <v>191</v>
      </c>
      <c r="R5361" s="137" t="s">
        <v>342</v>
      </c>
      <c r="S5361" s="137" t="s">
        <v>181</v>
      </c>
    </row>
    <row r="5362" spans="1:19" s="137" customFormat="1">
      <c r="A5362" s="137" t="s">
        <v>186</v>
      </c>
      <c r="B5362" s="137" t="s">
        <v>10</v>
      </c>
      <c r="C5362" s="137" t="s">
        <v>186</v>
      </c>
      <c r="D5362" s="137" t="s">
        <v>302</v>
      </c>
      <c r="E5362" s="137">
        <v>32760</v>
      </c>
      <c r="F5362" s="137" t="s">
        <v>5</v>
      </c>
      <c r="G5362" s="137" t="s">
        <v>28</v>
      </c>
      <c r="H5362" s="137" t="s">
        <v>368</v>
      </c>
      <c r="I5362" s="137">
        <v>514017202</v>
      </c>
      <c r="J5362" s="137" t="s">
        <v>224</v>
      </c>
      <c r="K5362" s="21">
        <v>46171.632453703707</v>
      </c>
      <c r="L5362" s="21">
        <v>46174.84003472222</v>
      </c>
      <c r="M5362" s="137" t="s">
        <v>353</v>
      </c>
      <c r="N5362" s="137" t="s">
        <v>197</v>
      </c>
      <c r="O5362" s="137" t="s">
        <v>41</v>
      </c>
      <c r="P5362" s="137">
        <v>0</v>
      </c>
      <c r="Q5362" s="137" t="s">
        <v>191</v>
      </c>
      <c r="R5362" s="137" t="s">
        <v>342</v>
      </c>
      <c r="S5362" s="137" t="s">
        <v>181</v>
      </c>
    </row>
    <row r="5363" spans="1:19" s="137" customFormat="1">
      <c r="A5363" s="137" t="s">
        <v>186</v>
      </c>
      <c r="B5363" s="137" t="s">
        <v>10</v>
      </c>
      <c r="C5363" s="137" t="s">
        <v>186</v>
      </c>
      <c r="D5363" s="137" t="s">
        <v>302</v>
      </c>
      <c r="E5363" s="137">
        <v>32760</v>
      </c>
      <c r="F5363" s="137" t="s">
        <v>5</v>
      </c>
      <c r="G5363" s="137" t="s">
        <v>28</v>
      </c>
      <c r="H5363" s="137" t="s">
        <v>368</v>
      </c>
      <c r="I5363" s="137">
        <v>514017202</v>
      </c>
      <c r="J5363" s="137" t="s">
        <v>224</v>
      </c>
      <c r="K5363" s="21">
        <v>46171.632453703707</v>
      </c>
      <c r="L5363" s="21">
        <v>46174.84003472222</v>
      </c>
      <c r="M5363" s="137" t="s">
        <v>353</v>
      </c>
      <c r="N5363" s="137" t="s">
        <v>330</v>
      </c>
      <c r="O5363" s="137" t="s">
        <v>41</v>
      </c>
      <c r="P5363" s="137">
        <v>0</v>
      </c>
      <c r="Q5363" s="137" t="s">
        <v>191</v>
      </c>
      <c r="R5363" s="137" t="s">
        <v>342</v>
      </c>
      <c r="S5363" s="137" t="s">
        <v>181</v>
      </c>
    </row>
    <row r="5364" spans="1:19" s="137" customFormat="1">
      <c r="A5364" s="137" t="s">
        <v>186</v>
      </c>
      <c r="B5364" s="137" t="s">
        <v>10</v>
      </c>
      <c r="C5364" s="137" t="s">
        <v>186</v>
      </c>
      <c r="D5364" s="137" t="s">
        <v>302</v>
      </c>
      <c r="E5364" s="137">
        <v>32760</v>
      </c>
      <c r="F5364" s="137" t="s">
        <v>5</v>
      </c>
      <c r="G5364" s="137" t="s">
        <v>28</v>
      </c>
      <c r="H5364" s="137" t="s">
        <v>368</v>
      </c>
      <c r="I5364" s="137">
        <v>514017202</v>
      </c>
      <c r="J5364" s="137" t="s">
        <v>224</v>
      </c>
      <c r="K5364" s="21">
        <v>46171.632453703707</v>
      </c>
      <c r="L5364" s="21">
        <v>46174.84003472222</v>
      </c>
      <c r="M5364" s="137" t="s">
        <v>353</v>
      </c>
      <c r="N5364" s="137" t="s">
        <v>354</v>
      </c>
      <c r="O5364" s="137" t="s">
        <v>39</v>
      </c>
      <c r="P5364" s="137">
        <v>0</v>
      </c>
      <c r="Q5364" s="137" t="s">
        <v>191</v>
      </c>
      <c r="R5364" s="137" t="s">
        <v>342</v>
      </c>
      <c r="S5364" s="137" t="s">
        <v>181</v>
      </c>
    </row>
    <row r="5365" spans="1:19" s="137" customFormat="1">
      <c r="A5365" s="137" t="s">
        <v>186</v>
      </c>
      <c r="B5365" s="137" t="s">
        <v>10</v>
      </c>
      <c r="C5365" s="137" t="s">
        <v>186</v>
      </c>
      <c r="D5365" s="137" t="s">
        <v>302</v>
      </c>
      <c r="E5365" s="137">
        <v>32760</v>
      </c>
      <c r="F5365" s="137" t="s">
        <v>5</v>
      </c>
      <c r="G5365" s="137" t="s">
        <v>28</v>
      </c>
      <c r="H5365" s="137" t="s">
        <v>368</v>
      </c>
      <c r="I5365" s="137">
        <v>514017202</v>
      </c>
      <c r="J5365" s="137" t="s">
        <v>224</v>
      </c>
      <c r="K5365" s="21">
        <v>46171.632453703707</v>
      </c>
      <c r="L5365" s="21">
        <v>46174.84003472222</v>
      </c>
      <c r="M5365" s="137" t="s">
        <v>353</v>
      </c>
      <c r="N5365" s="137" t="s">
        <v>355</v>
      </c>
      <c r="O5365" s="137" t="s">
        <v>35</v>
      </c>
      <c r="P5365" s="137">
        <v>0</v>
      </c>
      <c r="Q5365" s="137" t="s">
        <v>191</v>
      </c>
      <c r="R5365" s="137" t="s">
        <v>342</v>
      </c>
      <c r="S5365" s="137" t="s">
        <v>181</v>
      </c>
    </row>
    <row r="5366" spans="1:19" s="137" customFormat="1">
      <c r="A5366" s="137" t="s">
        <v>186</v>
      </c>
      <c r="B5366" s="137" t="s">
        <v>10</v>
      </c>
      <c r="C5366" s="137" t="s">
        <v>186</v>
      </c>
      <c r="D5366" s="137" t="s">
        <v>302</v>
      </c>
      <c r="E5366" s="137">
        <v>32760</v>
      </c>
      <c r="F5366" s="137" t="s">
        <v>5</v>
      </c>
      <c r="G5366" s="137" t="s">
        <v>28</v>
      </c>
      <c r="H5366" s="137" t="s">
        <v>368</v>
      </c>
      <c r="I5366" s="137">
        <v>514017202</v>
      </c>
      <c r="J5366" s="137" t="s">
        <v>224</v>
      </c>
      <c r="K5366" s="21">
        <v>46171.632453703707</v>
      </c>
      <c r="L5366" s="21">
        <v>46174.84003472222</v>
      </c>
      <c r="M5366" s="137" t="s">
        <v>353</v>
      </c>
      <c r="N5366" s="137" t="s">
        <v>356</v>
      </c>
      <c r="O5366" s="137" t="s">
        <v>39</v>
      </c>
      <c r="P5366" s="137">
        <v>0</v>
      </c>
      <c r="Q5366" s="137" t="s">
        <v>191</v>
      </c>
      <c r="R5366" s="137" t="s">
        <v>342</v>
      </c>
      <c r="S5366" s="137" t="s">
        <v>181</v>
      </c>
    </row>
  </sheetData>
  <sortState ref="A2:T3452">
    <sortCondition ref="K2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8"/>
  <sheetViews>
    <sheetView showGridLines="0" zoomScale="85" zoomScaleNormal="85" workbookViewId="0">
      <selection activeCell="B8" sqref="B8"/>
    </sheetView>
  </sheetViews>
  <sheetFormatPr defaultRowHeight="15"/>
  <cols>
    <col min="1" max="1" width="33.85546875" bestFit="1" customWidth="1"/>
    <col min="2" max="2" width="21.7109375" bestFit="1" customWidth="1"/>
    <col min="3" max="3" width="8.140625" bestFit="1" customWidth="1"/>
  </cols>
  <sheetData>
    <row r="1" spans="1:3">
      <c r="A1" s="84" t="s">
        <v>150</v>
      </c>
      <c r="B1" s="91" t="s">
        <v>155</v>
      </c>
    </row>
    <row r="2" spans="1:3">
      <c r="A2" s="84" t="s">
        <v>151</v>
      </c>
      <c r="B2" s="91" t="s">
        <v>223</v>
      </c>
    </row>
    <row r="3" spans="1:3">
      <c r="A3" s="84" t="s">
        <v>104</v>
      </c>
      <c r="B3" s="91" t="s">
        <v>223</v>
      </c>
    </row>
    <row r="4" spans="1:3">
      <c r="A4" s="84" t="s">
        <v>152</v>
      </c>
      <c r="B4" s="91" t="s">
        <v>67</v>
      </c>
    </row>
    <row r="6" spans="1:3">
      <c r="A6" s="84" t="s">
        <v>106</v>
      </c>
      <c r="B6" s="91" t="s">
        <v>154</v>
      </c>
      <c r="C6" s="91" t="s">
        <v>144</v>
      </c>
    </row>
    <row r="7" spans="1:3">
      <c r="A7" s="91" t="s">
        <v>393</v>
      </c>
      <c r="B7" s="107">
        <v>3</v>
      </c>
      <c r="C7" s="105">
        <v>0.42857142857142855</v>
      </c>
    </row>
    <row r="8" spans="1:3">
      <c r="A8" s="91" t="s">
        <v>416</v>
      </c>
      <c r="B8" s="107">
        <v>1</v>
      </c>
      <c r="C8" s="105">
        <v>0.14285714285714285</v>
      </c>
    </row>
    <row r="9" spans="1:3">
      <c r="A9" s="91" t="s">
        <v>413</v>
      </c>
      <c r="B9" s="107">
        <v>1</v>
      </c>
      <c r="C9" s="105">
        <v>0.14285714285714285</v>
      </c>
    </row>
    <row r="10" spans="1:3">
      <c r="A10" s="91" t="s">
        <v>391</v>
      </c>
      <c r="B10" s="107">
        <v>1</v>
      </c>
      <c r="C10" s="105">
        <v>0.14285714285714285</v>
      </c>
    </row>
    <row r="11" spans="1:3">
      <c r="A11" s="91" t="s">
        <v>403</v>
      </c>
      <c r="B11" s="107">
        <v>1</v>
      </c>
      <c r="C11" s="105">
        <v>0.14285714285714285</v>
      </c>
    </row>
    <row r="12" spans="1:3">
      <c r="A12" s="91" t="s">
        <v>145</v>
      </c>
      <c r="B12" s="107">
        <v>7</v>
      </c>
      <c r="C12" s="105">
        <v>1</v>
      </c>
    </row>
    <row r="25" spans="1:2">
      <c r="A25" t="s">
        <v>242</v>
      </c>
    </row>
    <row r="31" spans="1:2">
      <c r="A31" s="58" t="s">
        <v>150</v>
      </c>
      <c r="B31" s="137" t="s">
        <v>155</v>
      </c>
    </row>
    <row r="32" spans="1:2">
      <c r="A32" s="58" t="s">
        <v>151</v>
      </c>
      <c r="B32" s="137" t="s">
        <v>155</v>
      </c>
    </row>
    <row r="33" spans="1:3">
      <c r="A33" s="58" t="s">
        <v>104</v>
      </c>
      <c r="B33" s="137" t="s">
        <v>41</v>
      </c>
    </row>
    <row r="34" spans="1:3">
      <c r="A34" s="58" t="s">
        <v>152</v>
      </c>
      <c r="B34" s="137" t="s">
        <v>67</v>
      </c>
    </row>
    <row r="36" spans="1:3">
      <c r="A36" s="58" t="s">
        <v>106</v>
      </c>
      <c r="B36" s="137" t="s">
        <v>154</v>
      </c>
      <c r="C36" s="92" t="s">
        <v>144</v>
      </c>
    </row>
    <row r="37" spans="1:3">
      <c r="A37" s="91" t="s">
        <v>225</v>
      </c>
      <c r="B37" s="107">
        <v>9</v>
      </c>
      <c r="C37" s="22">
        <v>0.33333333333333331</v>
      </c>
    </row>
    <row r="38" spans="1:3">
      <c r="A38" s="91" t="s">
        <v>437</v>
      </c>
      <c r="B38" s="107">
        <v>4</v>
      </c>
      <c r="C38" s="22">
        <v>0.14814814814814814</v>
      </c>
    </row>
    <row r="39" spans="1:3">
      <c r="A39" s="91" t="s">
        <v>370</v>
      </c>
      <c r="B39" s="107">
        <v>4</v>
      </c>
      <c r="C39" s="22">
        <v>0.14814814814814814</v>
      </c>
    </row>
    <row r="40" spans="1:3">
      <c r="A40" s="91" t="s">
        <v>441</v>
      </c>
      <c r="B40" s="107">
        <v>2</v>
      </c>
      <c r="C40" s="22">
        <v>7.407407407407407E-2</v>
      </c>
    </row>
    <row r="41" spans="1:3">
      <c r="A41" s="91" t="s">
        <v>382</v>
      </c>
      <c r="B41" s="107">
        <v>2</v>
      </c>
      <c r="C41" s="22">
        <v>7.407407407407407E-2</v>
      </c>
    </row>
    <row r="42" spans="1:3">
      <c r="A42" s="91" t="s">
        <v>433</v>
      </c>
      <c r="B42" s="107">
        <v>1</v>
      </c>
      <c r="C42" s="22">
        <v>3.7037037037037035E-2</v>
      </c>
    </row>
    <row r="43" spans="1:3">
      <c r="A43" s="91" t="s">
        <v>406</v>
      </c>
      <c r="B43" s="107">
        <v>1</v>
      </c>
      <c r="C43" s="22">
        <v>3.7037037037037035E-2</v>
      </c>
    </row>
    <row r="44" spans="1:3">
      <c r="A44" s="91" t="s">
        <v>440</v>
      </c>
      <c r="B44" s="107">
        <v>1</v>
      </c>
      <c r="C44" s="22">
        <v>3.7037037037037035E-2</v>
      </c>
    </row>
    <row r="45" spans="1:3">
      <c r="A45" s="91" t="s">
        <v>450</v>
      </c>
      <c r="B45" s="107">
        <v>1</v>
      </c>
      <c r="C45" s="22">
        <v>3.7037037037037035E-2</v>
      </c>
    </row>
    <row r="46" spans="1:3">
      <c r="A46" s="91" t="s">
        <v>383</v>
      </c>
      <c r="B46" s="107">
        <v>1</v>
      </c>
      <c r="C46" s="22">
        <v>3.7037037037037035E-2</v>
      </c>
    </row>
    <row r="47" spans="1:3">
      <c r="A47" s="91" t="s">
        <v>390</v>
      </c>
      <c r="B47" s="107">
        <v>1</v>
      </c>
      <c r="C47" s="22">
        <v>3.7037037037037035E-2</v>
      </c>
    </row>
    <row r="48" spans="1:3">
      <c r="A48" s="63" t="s">
        <v>145</v>
      </c>
      <c r="B48" s="107">
        <v>27</v>
      </c>
      <c r="C48" s="22">
        <v>1</v>
      </c>
    </row>
  </sheetData>
  <pageMargins left="0.7" right="0.7" top="0.75" bottom="0.75" header="0.3" footer="0.3"/>
  <pageSetup orientation="portrait" r:id="rId3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0"/>
  <sheetViews>
    <sheetView showGridLines="0" zoomScale="68" zoomScaleNormal="68" workbookViewId="0">
      <selection activeCell="G7" sqref="G7"/>
    </sheetView>
  </sheetViews>
  <sheetFormatPr defaultColWidth="25.28515625" defaultRowHeight="15"/>
  <cols>
    <col min="5" max="5" width="54.140625" customWidth="1"/>
    <col min="6" max="6" width="97.85546875" style="176" bestFit="1" customWidth="1"/>
    <col min="7" max="7" width="7.7109375" bestFit="1" customWidth="1"/>
  </cols>
  <sheetData>
    <row r="1" spans="1:7">
      <c r="A1" s="108" t="s">
        <v>242</v>
      </c>
      <c r="B1" s="30" t="s">
        <v>67</v>
      </c>
    </row>
    <row r="2" spans="1:7">
      <c r="A2" s="108" t="s">
        <v>151</v>
      </c>
      <c r="B2" s="30" t="s">
        <v>155</v>
      </c>
    </row>
    <row r="3" spans="1:7">
      <c r="A3" s="108" t="s">
        <v>150</v>
      </c>
      <c r="B3" s="30" t="s">
        <v>155</v>
      </c>
    </row>
    <row r="5" spans="1:7" s="109" customFormat="1">
      <c r="A5" s="108" t="s">
        <v>154</v>
      </c>
      <c r="B5" s="30"/>
      <c r="C5" s="30"/>
      <c r="D5" s="30"/>
      <c r="E5" s="30"/>
      <c r="F5" s="30"/>
      <c r="G5" s="30"/>
    </row>
    <row r="6" spans="1:7" s="109" customFormat="1">
      <c r="A6" s="127" t="s">
        <v>103</v>
      </c>
      <c r="B6" s="127" t="s">
        <v>26</v>
      </c>
      <c r="C6" s="127" t="s">
        <v>104</v>
      </c>
      <c r="D6" s="127" t="s">
        <v>105</v>
      </c>
      <c r="E6" s="127" t="s">
        <v>106</v>
      </c>
      <c r="F6" s="127" t="s">
        <v>153</v>
      </c>
      <c r="G6" s="30" t="s">
        <v>6</v>
      </c>
    </row>
    <row r="7" spans="1:7" s="109" customFormat="1" ht="30">
      <c r="A7" s="114" t="s">
        <v>185</v>
      </c>
      <c r="B7" s="114" t="s">
        <v>300</v>
      </c>
      <c r="C7" s="30" t="s">
        <v>39</v>
      </c>
      <c r="D7" s="30" t="s">
        <v>346</v>
      </c>
      <c r="E7" s="30" t="s">
        <v>403</v>
      </c>
      <c r="F7" s="30" t="s">
        <v>404</v>
      </c>
      <c r="G7" s="115">
        <v>1</v>
      </c>
    </row>
    <row r="8" spans="1:7" s="109" customFormat="1">
      <c r="A8" s="114"/>
      <c r="B8" s="114"/>
      <c r="C8" s="30"/>
      <c r="D8" s="30"/>
      <c r="E8" s="30" t="s">
        <v>418</v>
      </c>
      <c r="F8" s="30"/>
      <c r="G8" s="115">
        <v>1</v>
      </c>
    </row>
    <row r="9" spans="1:7" s="109" customFormat="1" ht="30">
      <c r="A9" s="114"/>
      <c r="B9" s="114" t="s">
        <v>331</v>
      </c>
      <c r="C9" s="30" t="s">
        <v>41</v>
      </c>
      <c r="D9" s="30" t="s">
        <v>194</v>
      </c>
      <c r="E9" s="30" t="s">
        <v>370</v>
      </c>
      <c r="F9" s="30" t="s">
        <v>254</v>
      </c>
      <c r="G9" s="115">
        <v>1</v>
      </c>
    </row>
    <row r="10" spans="1:7" s="109" customFormat="1">
      <c r="A10" s="114"/>
      <c r="B10" s="114"/>
      <c r="C10" s="30"/>
      <c r="D10" s="30"/>
      <c r="E10" s="30" t="s">
        <v>421</v>
      </c>
      <c r="F10" s="30"/>
      <c r="G10" s="115">
        <v>1</v>
      </c>
    </row>
    <row r="11" spans="1:7" s="109" customFormat="1" ht="30">
      <c r="A11" s="114"/>
      <c r="B11" s="114" t="s">
        <v>310</v>
      </c>
      <c r="C11" s="30" t="s">
        <v>41</v>
      </c>
      <c r="D11" s="30" t="s">
        <v>197</v>
      </c>
      <c r="E11" s="30"/>
      <c r="F11" s="30"/>
      <c r="G11" s="115">
        <v>1</v>
      </c>
    </row>
    <row r="12" spans="1:7" s="109" customFormat="1">
      <c r="A12" s="114"/>
      <c r="B12" s="114" t="s">
        <v>311</v>
      </c>
      <c r="C12" s="30" t="s">
        <v>41</v>
      </c>
      <c r="D12" s="30" t="s">
        <v>195</v>
      </c>
      <c r="E12" s="30" t="s">
        <v>390</v>
      </c>
      <c r="F12" s="30" t="s">
        <v>435</v>
      </c>
      <c r="G12" s="115">
        <v>1</v>
      </c>
    </row>
    <row r="13" spans="1:7" s="109" customFormat="1">
      <c r="A13" s="114"/>
      <c r="B13" s="114"/>
      <c r="C13" s="30"/>
      <c r="D13" s="30"/>
      <c r="E13" s="30" t="s">
        <v>424</v>
      </c>
      <c r="F13" s="30"/>
      <c r="G13" s="115">
        <v>1</v>
      </c>
    </row>
    <row r="14" spans="1:7" s="109" customFormat="1">
      <c r="A14" s="114"/>
      <c r="B14" s="114" t="s">
        <v>317</v>
      </c>
      <c r="C14" s="30" t="s">
        <v>41</v>
      </c>
      <c r="D14" s="30" t="s">
        <v>196</v>
      </c>
      <c r="E14" s="30" t="s">
        <v>433</v>
      </c>
      <c r="F14" s="30" t="s">
        <v>434</v>
      </c>
      <c r="G14" s="115">
        <v>1</v>
      </c>
    </row>
    <row r="15" spans="1:7" s="109" customFormat="1">
      <c r="A15" s="114"/>
      <c r="B15" s="114"/>
      <c r="C15" s="30"/>
      <c r="D15" s="30"/>
      <c r="E15" s="30" t="s">
        <v>452</v>
      </c>
      <c r="F15" s="30"/>
      <c r="G15" s="115">
        <v>1</v>
      </c>
    </row>
    <row r="16" spans="1:7" s="109" customFormat="1">
      <c r="A16" s="114"/>
      <c r="B16" s="114"/>
      <c r="C16" s="30"/>
      <c r="D16" s="30" t="s">
        <v>195</v>
      </c>
      <c r="E16" s="30" t="s">
        <v>383</v>
      </c>
      <c r="F16" s="30" t="s">
        <v>254</v>
      </c>
      <c r="G16" s="115">
        <v>1</v>
      </c>
    </row>
    <row r="17" spans="1:7" s="109" customFormat="1">
      <c r="A17" s="114"/>
      <c r="B17" s="114"/>
      <c r="C17" s="30"/>
      <c r="D17" s="30"/>
      <c r="E17" s="30" t="s">
        <v>422</v>
      </c>
      <c r="F17" s="30"/>
      <c r="G17" s="115">
        <v>1</v>
      </c>
    </row>
    <row r="18" spans="1:7" s="109" customFormat="1" ht="30">
      <c r="A18" s="114"/>
      <c r="B18" s="114" t="s">
        <v>379</v>
      </c>
      <c r="C18" s="30" t="s">
        <v>41</v>
      </c>
      <c r="D18" s="30" t="s">
        <v>197</v>
      </c>
      <c r="E18" s="30"/>
      <c r="F18" s="30"/>
      <c r="G18" s="115">
        <v>1</v>
      </c>
    </row>
    <row r="19" spans="1:7" s="109" customFormat="1">
      <c r="A19" s="114"/>
      <c r="B19" s="114"/>
      <c r="C19" s="30"/>
      <c r="D19" s="30" t="s">
        <v>194</v>
      </c>
      <c r="E19" s="30" t="s">
        <v>370</v>
      </c>
      <c r="F19" s="30" t="s">
        <v>405</v>
      </c>
      <c r="G19" s="115">
        <v>1</v>
      </c>
    </row>
    <row r="20" spans="1:7" s="109" customFormat="1">
      <c r="A20" s="114"/>
      <c r="B20" s="114"/>
      <c r="C20" s="30"/>
      <c r="D20" s="30"/>
      <c r="E20" s="30" t="s">
        <v>421</v>
      </c>
      <c r="F20" s="30"/>
      <c r="G20" s="115">
        <v>1</v>
      </c>
    </row>
    <row r="21" spans="1:7" s="109" customFormat="1">
      <c r="A21" s="114"/>
      <c r="B21" s="114" t="s">
        <v>202</v>
      </c>
      <c r="C21" s="30" t="s">
        <v>41</v>
      </c>
      <c r="D21" s="30" t="s">
        <v>197</v>
      </c>
      <c r="E21" s="30"/>
      <c r="F21" s="30"/>
      <c r="G21" s="115">
        <v>1</v>
      </c>
    </row>
    <row r="22" spans="1:7" s="109" customFormat="1">
      <c r="A22" s="114"/>
      <c r="B22" s="114" t="s">
        <v>384</v>
      </c>
      <c r="C22" s="30" t="s">
        <v>41</v>
      </c>
      <c r="D22" s="30" t="s">
        <v>361</v>
      </c>
      <c r="E22" s="30" t="s">
        <v>406</v>
      </c>
      <c r="F22" s="30" t="s">
        <v>407</v>
      </c>
      <c r="G22" s="115">
        <v>1</v>
      </c>
    </row>
    <row r="23" spans="1:7" s="109" customFormat="1">
      <c r="A23" s="114"/>
      <c r="B23" s="114"/>
      <c r="C23" s="30"/>
      <c r="D23" s="30"/>
      <c r="E23" s="30" t="s">
        <v>423</v>
      </c>
      <c r="F23" s="30"/>
      <c r="G23" s="115">
        <v>1</v>
      </c>
    </row>
    <row r="24" spans="1:7" s="109" customFormat="1">
      <c r="A24" s="114"/>
      <c r="B24" s="114"/>
      <c r="C24" s="30"/>
      <c r="D24" s="30" t="s">
        <v>195</v>
      </c>
      <c r="E24" s="30" t="s">
        <v>437</v>
      </c>
      <c r="F24" s="30" t="s">
        <v>181</v>
      </c>
      <c r="G24" s="115">
        <v>1</v>
      </c>
    </row>
    <row r="25" spans="1:7" s="109" customFormat="1">
      <c r="A25" s="114"/>
      <c r="B25" s="114"/>
      <c r="C25" s="30"/>
      <c r="D25" s="30"/>
      <c r="E25" s="30" t="s">
        <v>453</v>
      </c>
      <c r="F25" s="30"/>
      <c r="G25" s="115">
        <v>1</v>
      </c>
    </row>
    <row r="26" spans="1:7" s="109" customFormat="1">
      <c r="A26" s="114" t="s">
        <v>386</v>
      </c>
      <c r="B26" s="114"/>
      <c r="C26" s="114"/>
      <c r="D26" s="114"/>
      <c r="E26" s="114"/>
      <c r="F26" s="114"/>
      <c r="G26" s="115">
        <v>11</v>
      </c>
    </row>
    <row r="27" spans="1:7" s="109" customFormat="1" ht="30">
      <c r="A27" s="114" t="s">
        <v>308</v>
      </c>
      <c r="B27" s="114" t="s">
        <v>300</v>
      </c>
      <c r="C27" s="30" t="s">
        <v>41</v>
      </c>
      <c r="D27" s="30" t="s">
        <v>330</v>
      </c>
      <c r="E27" s="30" t="s">
        <v>441</v>
      </c>
      <c r="F27" s="30" t="s">
        <v>447</v>
      </c>
      <c r="G27" s="115">
        <v>1</v>
      </c>
    </row>
    <row r="28" spans="1:7" s="109" customFormat="1">
      <c r="A28" s="114"/>
      <c r="B28" s="114"/>
      <c r="C28" s="30"/>
      <c r="D28" s="30"/>
      <c r="E28" s="30" t="s">
        <v>454</v>
      </c>
      <c r="F28" s="30"/>
      <c r="G28" s="115">
        <v>1</v>
      </c>
    </row>
    <row r="29" spans="1:7" s="109" customFormat="1">
      <c r="A29" s="114"/>
      <c r="B29" s="114"/>
      <c r="C29" s="30"/>
      <c r="D29" s="30" t="s">
        <v>194</v>
      </c>
      <c r="E29" s="30" t="s">
        <v>370</v>
      </c>
      <c r="F29" s="30" t="s">
        <v>444</v>
      </c>
      <c r="G29" s="115">
        <v>1</v>
      </c>
    </row>
    <row r="30" spans="1:7" s="109" customFormat="1">
      <c r="A30" s="114"/>
      <c r="B30" s="114"/>
      <c r="C30" s="30"/>
      <c r="D30" s="30"/>
      <c r="E30" s="30" t="s">
        <v>421</v>
      </c>
      <c r="F30" s="30"/>
      <c r="G30" s="115">
        <v>1</v>
      </c>
    </row>
    <row r="31" spans="1:7" s="109" customFormat="1" ht="30">
      <c r="A31" s="114"/>
      <c r="B31" s="114" t="s">
        <v>303</v>
      </c>
      <c r="C31" s="30" t="s">
        <v>39</v>
      </c>
      <c r="D31" s="30" t="s">
        <v>288</v>
      </c>
      <c r="E31" s="30" t="s">
        <v>393</v>
      </c>
      <c r="F31" s="30" t="s">
        <v>412</v>
      </c>
      <c r="G31" s="115">
        <v>1</v>
      </c>
    </row>
    <row r="32" spans="1:7" s="109" customFormat="1">
      <c r="A32" s="114"/>
      <c r="B32" s="114"/>
      <c r="C32" s="30"/>
      <c r="D32" s="30"/>
      <c r="E32" s="30" t="s">
        <v>394</v>
      </c>
      <c r="F32" s="30"/>
      <c r="G32" s="115">
        <v>1</v>
      </c>
    </row>
    <row r="33" spans="1:7" s="109" customFormat="1">
      <c r="A33" s="114"/>
      <c r="B33" s="114" t="s">
        <v>311</v>
      </c>
      <c r="C33" s="30" t="s">
        <v>41</v>
      </c>
      <c r="D33" s="30" t="s">
        <v>195</v>
      </c>
      <c r="E33" s="30" t="s">
        <v>437</v>
      </c>
      <c r="F33" s="30" t="s">
        <v>439</v>
      </c>
      <c r="G33" s="115">
        <v>1</v>
      </c>
    </row>
    <row r="34" spans="1:7" s="109" customFormat="1">
      <c r="A34" s="114"/>
      <c r="B34" s="114"/>
      <c r="C34" s="30"/>
      <c r="D34" s="30"/>
      <c r="E34" s="30" t="s">
        <v>453</v>
      </c>
      <c r="F34" s="30"/>
      <c r="G34" s="115">
        <v>1</v>
      </c>
    </row>
    <row r="35" spans="1:7" s="109" customFormat="1" ht="30">
      <c r="A35" s="114"/>
      <c r="B35" s="114" t="s">
        <v>302</v>
      </c>
      <c r="C35" s="30" t="s">
        <v>41</v>
      </c>
      <c r="D35" s="30" t="s">
        <v>194</v>
      </c>
      <c r="E35" s="30" t="s">
        <v>382</v>
      </c>
      <c r="F35" s="30" t="s">
        <v>415</v>
      </c>
      <c r="G35" s="115">
        <v>1</v>
      </c>
    </row>
    <row r="36" spans="1:7" s="109" customFormat="1">
      <c r="A36" s="114"/>
      <c r="B36" s="114"/>
      <c r="C36" s="30"/>
      <c r="D36" s="30"/>
      <c r="E36" s="30" t="s">
        <v>425</v>
      </c>
      <c r="F36" s="30"/>
      <c r="G36" s="115">
        <v>1</v>
      </c>
    </row>
    <row r="37" spans="1:7" s="109" customFormat="1">
      <c r="A37" s="114"/>
      <c r="B37" s="114"/>
      <c r="C37" s="30" t="s">
        <v>39</v>
      </c>
      <c r="D37" s="30" t="s">
        <v>288</v>
      </c>
      <c r="E37" s="30" t="s">
        <v>393</v>
      </c>
      <c r="F37" s="30" t="s">
        <v>448</v>
      </c>
      <c r="G37" s="115">
        <v>1</v>
      </c>
    </row>
    <row r="38" spans="1:7" s="109" customFormat="1">
      <c r="A38" s="114"/>
      <c r="B38" s="114"/>
      <c r="C38" s="30"/>
      <c r="D38" s="30"/>
      <c r="E38" s="30" t="s">
        <v>394</v>
      </c>
      <c r="F38" s="30"/>
      <c r="G38" s="115">
        <v>1</v>
      </c>
    </row>
    <row r="39" spans="1:7" s="109" customFormat="1">
      <c r="A39" s="114"/>
      <c r="B39" s="114" t="s">
        <v>248</v>
      </c>
      <c r="C39" s="30" t="s">
        <v>41</v>
      </c>
      <c r="D39" s="30" t="s">
        <v>197</v>
      </c>
      <c r="E39" s="30"/>
      <c r="F39" s="30"/>
      <c r="G39" s="115">
        <v>2</v>
      </c>
    </row>
    <row r="40" spans="1:7" s="109" customFormat="1">
      <c r="A40" s="114"/>
      <c r="B40" s="114"/>
      <c r="C40" s="30"/>
      <c r="D40" s="30" t="s">
        <v>330</v>
      </c>
      <c r="E40" s="30" t="s">
        <v>441</v>
      </c>
      <c r="F40" s="30" t="s">
        <v>442</v>
      </c>
      <c r="G40" s="115">
        <v>1</v>
      </c>
    </row>
    <row r="41" spans="1:7" s="109" customFormat="1">
      <c r="A41" s="114"/>
      <c r="B41" s="114"/>
      <c r="C41" s="30"/>
      <c r="D41" s="30"/>
      <c r="E41" s="30" t="s">
        <v>454</v>
      </c>
      <c r="F41" s="30"/>
      <c r="G41" s="115">
        <v>1</v>
      </c>
    </row>
    <row r="42" spans="1:7" s="109" customFormat="1">
      <c r="A42" s="114"/>
      <c r="B42" s="114" t="s">
        <v>317</v>
      </c>
      <c r="C42" s="30" t="s">
        <v>35</v>
      </c>
      <c r="D42" s="30" t="s">
        <v>193</v>
      </c>
      <c r="E42" s="30" t="s">
        <v>416</v>
      </c>
      <c r="F42" s="30" t="s">
        <v>417</v>
      </c>
      <c r="G42" s="115">
        <v>1</v>
      </c>
    </row>
    <row r="43" spans="1:7" s="109" customFormat="1">
      <c r="A43" s="114"/>
      <c r="B43" s="114"/>
      <c r="C43" s="30"/>
      <c r="D43" s="30"/>
      <c r="E43" s="30" t="s">
        <v>419</v>
      </c>
      <c r="F43" s="30"/>
      <c r="G43" s="115">
        <v>1</v>
      </c>
    </row>
    <row r="44" spans="1:7" s="109" customFormat="1">
      <c r="A44" s="114"/>
      <c r="B44" s="114"/>
      <c r="C44" s="30" t="s">
        <v>41</v>
      </c>
      <c r="D44" s="30" t="s">
        <v>197</v>
      </c>
      <c r="E44" s="30"/>
      <c r="F44" s="30"/>
      <c r="G44" s="115">
        <v>2</v>
      </c>
    </row>
    <row r="45" spans="1:7" s="109" customFormat="1">
      <c r="A45" s="114"/>
      <c r="B45" s="114"/>
      <c r="C45" s="30"/>
      <c r="D45" s="30" t="s">
        <v>195</v>
      </c>
      <c r="E45" s="30" t="s">
        <v>437</v>
      </c>
      <c r="F45" s="30" t="s">
        <v>446</v>
      </c>
      <c r="G45" s="115">
        <v>1</v>
      </c>
    </row>
    <row r="46" spans="1:7" s="109" customFormat="1">
      <c r="A46" s="114"/>
      <c r="B46" s="114"/>
      <c r="C46" s="30"/>
      <c r="D46" s="30"/>
      <c r="E46" s="30" t="s">
        <v>453</v>
      </c>
      <c r="F46" s="30"/>
      <c r="G46" s="115">
        <v>1</v>
      </c>
    </row>
    <row r="47" spans="1:7" s="109" customFormat="1" ht="30">
      <c r="A47" s="114"/>
      <c r="B47" s="114" t="s">
        <v>379</v>
      </c>
      <c r="C47" s="30" t="s">
        <v>41</v>
      </c>
      <c r="D47" s="30" t="s">
        <v>197</v>
      </c>
      <c r="E47" s="30"/>
      <c r="F47" s="30"/>
      <c r="G47" s="115">
        <v>1</v>
      </c>
    </row>
    <row r="48" spans="1:7" s="109" customFormat="1">
      <c r="A48" s="114"/>
      <c r="B48" s="114"/>
      <c r="C48" s="30"/>
      <c r="D48" s="30" t="s">
        <v>194</v>
      </c>
      <c r="E48" s="30" t="s">
        <v>382</v>
      </c>
      <c r="F48" s="30" t="s">
        <v>408</v>
      </c>
      <c r="G48" s="115">
        <v>1</v>
      </c>
    </row>
    <row r="49" spans="1:7" s="109" customFormat="1">
      <c r="A49" s="114"/>
      <c r="B49" s="114"/>
      <c r="C49" s="30"/>
      <c r="D49" s="30"/>
      <c r="E49" s="30" t="s">
        <v>425</v>
      </c>
      <c r="F49" s="30"/>
      <c r="G49" s="115">
        <v>1</v>
      </c>
    </row>
    <row r="50" spans="1:7" s="109" customFormat="1" ht="30">
      <c r="A50" s="114"/>
      <c r="B50" s="114" t="s">
        <v>376</v>
      </c>
      <c r="C50" s="30" t="s">
        <v>35</v>
      </c>
      <c r="D50" s="30" t="s">
        <v>287</v>
      </c>
      <c r="E50" s="30" t="s">
        <v>391</v>
      </c>
      <c r="F50" s="30" t="s">
        <v>392</v>
      </c>
      <c r="G50" s="115">
        <v>1</v>
      </c>
    </row>
    <row r="51" spans="1:7" s="109" customFormat="1">
      <c r="A51" s="114"/>
      <c r="B51" s="114"/>
      <c r="C51" s="30"/>
      <c r="D51" s="30"/>
      <c r="E51" s="30" t="s">
        <v>395</v>
      </c>
      <c r="F51" s="30"/>
      <c r="G51" s="115">
        <v>1</v>
      </c>
    </row>
    <row r="52" spans="1:7" s="109" customFormat="1">
      <c r="A52" s="114"/>
      <c r="B52" s="114"/>
      <c r="C52" s="30" t="s">
        <v>39</v>
      </c>
      <c r="D52" s="30" t="s">
        <v>288</v>
      </c>
      <c r="E52" s="30" t="s">
        <v>413</v>
      </c>
      <c r="F52" s="30" t="s">
        <v>414</v>
      </c>
      <c r="G52" s="115">
        <v>1</v>
      </c>
    </row>
    <row r="53" spans="1:7" s="109" customFormat="1">
      <c r="A53" s="114"/>
      <c r="B53" s="114"/>
      <c r="C53" s="30"/>
      <c r="D53" s="30"/>
      <c r="E53" s="30" t="s">
        <v>420</v>
      </c>
      <c r="F53" s="30"/>
      <c r="G53" s="115">
        <v>1</v>
      </c>
    </row>
    <row r="54" spans="1:7" s="109" customFormat="1">
      <c r="A54" s="114"/>
      <c r="B54" s="114" t="s">
        <v>384</v>
      </c>
      <c r="C54" s="30" t="s">
        <v>41</v>
      </c>
      <c r="D54" s="30" t="s">
        <v>197</v>
      </c>
      <c r="E54" s="30"/>
      <c r="F54" s="30"/>
      <c r="G54" s="115">
        <v>3</v>
      </c>
    </row>
    <row r="55" spans="1:7" s="109" customFormat="1">
      <c r="A55" s="114"/>
      <c r="B55" s="114"/>
      <c r="C55" s="30"/>
      <c r="D55" s="30" t="s">
        <v>195</v>
      </c>
      <c r="E55" s="30" t="s">
        <v>437</v>
      </c>
      <c r="F55" s="30" t="s">
        <v>449</v>
      </c>
      <c r="G55" s="115">
        <v>1</v>
      </c>
    </row>
    <row r="56" spans="1:7" s="109" customFormat="1">
      <c r="A56" s="114"/>
      <c r="B56" s="114"/>
      <c r="C56" s="30"/>
      <c r="D56" s="30"/>
      <c r="E56" s="30" t="s">
        <v>453</v>
      </c>
      <c r="F56" s="30"/>
      <c r="G56" s="115">
        <v>1</v>
      </c>
    </row>
    <row r="57" spans="1:7" s="109" customFormat="1">
      <c r="A57" s="114"/>
      <c r="B57" s="114"/>
      <c r="C57" s="30"/>
      <c r="D57" s="30" t="s">
        <v>194</v>
      </c>
      <c r="E57" s="30" t="s">
        <v>370</v>
      </c>
      <c r="F57" s="30" t="s">
        <v>181</v>
      </c>
      <c r="G57" s="115">
        <v>1</v>
      </c>
    </row>
    <row r="58" spans="1:7" s="109" customFormat="1">
      <c r="A58" s="114"/>
      <c r="B58" s="114"/>
      <c r="C58" s="30"/>
      <c r="D58" s="30"/>
      <c r="E58" s="30" t="s">
        <v>421</v>
      </c>
      <c r="F58" s="30"/>
      <c r="G58" s="115">
        <v>1</v>
      </c>
    </row>
    <row r="59" spans="1:7" s="109" customFormat="1">
      <c r="A59" s="114"/>
      <c r="B59" s="114"/>
      <c r="C59" s="114" t="s">
        <v>39</v>
      </c>
      <c r="D59" s="30" t="s">
        <v>288</v>
      </c>
      <c r="E59" s="30" t="s">
        <v>393</v>
      </c>
      <c r="F59" s="30" t="s">
        <v>411</v>
      </c>
      <c r="G59" s="115">
        <v>1</v>
      </c>
    </row>
    <row r="60" spans="1:7" s="109" customFormat="1">
      <c r="A60" s="114"/>
      <c r="B60" s="114"/>
      <c r="C60" s="114"/>
      <c r="D60" s="30"/>
      <c r="E60" s="30" t="s">
        <v>394</v>
      </c>
      <c r="F60" s="30"/>
      <c r="G60" s="115">
        <v>1</v>
      </c>
    </row>
    <row r="61" spans="1:7" s="109" customFormat="1">
      <c r="A61" s="114" t="s">
        <v>309</v>
      </c>
      <c r="B61" s="114"/>
      <c r="C61" s="114"/>
      <c r="D61" s="114"/>
      <c r="E61" s="114"/>
      <c r="F61" s="114"/>
      <c r="G61" s="115">
        <v>23</v>
      </c>
    </row>
    <row r="62" spans="1:7" s="109" customFormat="1">
      <c r="A62" s="114" t="s">
        <v>145</v>
      </c>
      <c r="B62" s="114"/>
      <c r="C62" s="114"/>
      <c r="D62" s="114"/>
      <c r="E62" s="114"/>
      <c r="F62" s="114"/>
      <c r="G62" s="115">
        <v>34</v>
      </c>
    </row>
    <row r="63" spans="1:7" s="109" customFormat="1">
      <c r="A63"/>
      <c r="B63"/>
      <c r="C63"/>
      <c r="D63"/>
      <c r="E63"/>
      <c r="F63" s="91"/>
      <c r="G63"/>
    </row>
    <row r="64" spans="1:7" s="109" customFormat="1">
      <c r="A64"/>
      <c r="B64"/>
      <c r="C64"/>
      <c r="D64"/>
      <c r="E64"/>
      <c r="F64" s="91"/>
      <c r="G64"/>
    </row>
    <row r="65" spans="1:7" s="109" customFormat="1">
      <c r="A65"/>
      <c r="B65"/>
      <c r="C65"/>
      <c r="D65"/>
      <c r="E65"/>
      <c r="F65" s="91"/>
      <c r="G65"/>
    </row>
    <row r="66" spans="1:7" s="109" customFormat="1">
      <c r="A66"/>
      <c r="B66"/>
      <c r="C66"/>
      <c r="D66"/>
      <c r="E66"/>
      <c r="F66" s="91"/>
      <c r="G66"/>
    </row>
    <row r="67" spans="1:7" s="109" customFormat="1">
      <c r="A67"/>
      <c r="B67"/>
      <c r="C67"/>
      <c r="D67"/>
      <c r="E67"/>
      <c r="F67" s="91"/>
      <c r="G67"/>
    </row>
    <row r="68" spans="1:7" s="109" customFormat="1">
      <c r="A68"/>
      <c r="B68"/>
      <c r="C68"/>
      <c r="D68"/>
      <c r="E68"/>
      <c r="F68" s="91"/>
      <c r="G68"/>
    </row>
    <row r="69" spans="1:7" s="109" customFormat="1">
      <c r="A69"/>
      <c r="B69"/>
      <c r="C69"/>
      <c r="D69"/>
      <c r="E69"/>
      <c r="F69" s="91"/>
      <c r="G69"/>
    </row>
    <row r="70" spans="1:7" s="109" customFormat="1">
      <c r="A70"/>
      <c r="B70"/>
      <c r="C70"/>
      <c r="D70"/>
      <c r="E70"/>
      <c r="F70" s="91"/>
      <c r="G70"/>
    </row>
    <row r="71" spans="1:7" s="109" customFormat="1">
      <c r="A71"/>
      <c r="B71"/>
      <c r="C71"/>
      <c r="D71"/>
      <c r="E71"/>
      <c r="F71" s="91"/>
      <c r="G71"/>
    </row>
    <row r="72" spans="1:7" s="109" customFormat="1">
      <c r="A72"/>
      <c r="B72"/>
      <c r="C72"/>
      <c r="D72"/>
      <c r="E72"/>
      <c r="F72" s="91"/>
      <c r="G72"/>
    </row>
    <row r="73" spans="1:7" s="109" customFormat="1">
      <c r="A73"/>
      <c r="B73"/>
      <c r="C73"/>
      <c r="D73"/>
      <c r="E73"/>
      <c r="F73" s="91"/>
      <c r="G73"/>
    </row>
    <row r="74" spans="1:7" s="109" customFormat="1">
      <c r="A74"/>
      <c r="B74"/>
      <c r="C74"/>
      <c r="D74"/>
      <c r="E74"/>
      <c r="F74" s="91"/>
      <c r="G74"/>
    </row>
    <row r="75" spans="1:7" s="109" customFormat="1">
      <c r="A75"/>
      <c r="B75"/>
      <c r="C75"/>
      <c r="D75"/>
      <c r="E75"/>
      <c r="F75" s="91"/>
      <c r="G75"/>
    </row>
    <row r="76" spans="1:7" s="109" customFormat="1">
      <c r="A76"/>
      <c r="B76"/>
      <c r="C76"/>
      <c r="D76"/>
      <c r="E76"/>
      <c r="F76" s="91"/>
      <c r="G76"/>
    </row>
    <row r="77" spans="1:7" s="109" customFormat="1">
      <c r="A77"/>
      <c r="B77"/>
      <c r="C77"/>
      <c r="D77"/>
      <c r="E77"/>
      <c r="F77" s="91"/>
      <c r="G77"/>
    </row>
    <row r="78" spans="1:7" s="109" customFormat="1">
      <c r="A78"/>
      <c r="B78"/>
      <c r="C78"/>
      <c r="D78"/>
      <c r="E78"/>
      <c r="F78" s="91"/>
      <c r="G78"/>
    </row>
    <row r="79" spans="1:7" s="109" customFormat="1">
      <c r="A79"/>
      <c r="B79"/>
      <c r="C79"/>
      <c r="D79"/>
      <c r="E79"/>
      <c r="F79" s="91"/>
      <c r="G79"/>
    </row>
    <row r="80" spans="1:7" s="109" customFormat="1">
      <c r="A80"/>
      <c r="B80"/>
      <c r="C80"/>
      <c r="D80"/>
      <c r="E80"/>
      <c r="F80" s="91"/>
      <c r="G80"/>
    </row>
    <row r="81" spans="1:7" s="109" customFormat="1">
      <c r="A81"/>
      <c r="B81"/>
      <c r="C81"/>
      <c r="D81"/>
      <c r="E81"/>
      <c r="F81" s="91"/>
      <c r="G81"/>
    </row>
    <row r="82" spans="1:7">
      <c r="F82" s="91"/>
    </row>
    <row r="83" spans="1:7">
      <c r="F83" s="91"/>
    </row>
    <row r="84" spans="1:7">
      <c r="F84" s="91"/>
    </row>
    <row r="85" spans="1:7">
      <c r="F85" s="91"/>
    </row>
    <row r="86" spans="1:7">
      <c r="F86" s="91"/>
    </row>
    <row r="87" spans="1:7">
      <c r="F87" s="91"/>
    </row>
    <row r="88" spans="1:7">
      <c r="F88" s="91"/>
    </row>
    <row r="89" spans="1:7">
      <c r="F89" s="91"/>
    </row>
    <row r="90" spans="1:7">
      <c r="F90" s="91"/>
    </row>
    <row r="91" spans="1:7">
      <c r="F91" s="91"/>
    </row>
    <row r="92" spans="1:7">
      <c r="F92" s="91"/>
    </row>
    <row r="93" spans="1:7">
      <c r="F93" s="91"/>
    </row>
    <row r="94" spans="1:7">
      <c r="F94" s="91"/>
    </row>
    <row r="95" spans="1:7">
      <c r="F95" s="91"/>
    </row>
    <row r="96" spans="1:7">
      <c r="F96" s="91"/>
    </row>
    <row r="97" spans="6:6">
      <c r="F97" s="91"/>
    </row>
    <row r="98" spans="6:6">
      <c r="F98" s="91"/>
    </row>
    <row r="99" spans="6:6">
      <c r="F99" s="91"/>
    </row>
    <row r="100" spans="6:6">
      <c r="F100" s="91"/>
    </row>
    <row r="101" spans="6:6">
      <c r="F101" s="91"/>
    </row>
    <row r="102" spans="6:6">
      <c r="F102" s="91"/>
    </row>
    <row r="103" spans="6:6">
      <c r="F103" s="91"/>
    </row>
    <row r="104" spans="6:6">
      <c r="F104" s="91"/>
    </row>
    <row r="105" spans="6:6">
      <c r="F105" s="91"/>
    </row>
    <row r="106" spans="6:6">
      <c r="F106" s="91"/>
    </row>
    <row r="107" spans="6:6">
      <c r="F107" s="91"/>
    </row>
    <row r="108" spans="6:6">
      <c r="F108" s="91"/>
    </row>
    <row r="109" spans="6:6">
      <c r="F109" s="91"/>
    </row>
    <row r="110" spans="6:6">
      <c r="F110" s="91"/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0"/>
  <sheetViews>
    <sheetView showGridLines="0" topLeftCell="C2" zoomScale="90" zoomScaleNormal="90" workbookViewId="0">
      <selection activeCell="K18" sqref="K18:L23"/>
    </sheetView>
  </sheetViews>
  <sheetFormatPr defaultRowHeight="15"/>
  <cols>
    <col min="1" max="1" width="46" bestFit="1" customWidth="1"/>
    <col min="2" max="2" width="25.85546875" bestFit="1" customWidth="1"/>
    <col min="3" max="3" width="18.85546875" bestFit="1" customWidth="1"/>
    <col min="4" max="4" width="5.85546875" bestFit="1" customWidth="1"/>
    <col min="5" max="5" width="8" bestFit="1" customWidth="1"/>
    <col min="6" max="6" width="8.140625" bestFit="1" customWidth="1"/>
    <col min="7" max="7" width="8.28515625" bestFit="1" customWidth="1"/>
    <col min="10" max="10" width="46" bestFit="1" customWidth="1"/>
    <col min="11" max="11" width="25.85546875" bestFit="1" customWidth="1"/>
    <col min="12" max="12" width="18.85546875" bestFit="1" customWidth="1"/>
    <col min="13" max="13" width="8.140625" bestFit="1" customWidth="1"/>
    <col min="14" max="14" width="8" bestFit="1" customWidth="1"/>
    <col min="15" max="15" width="8.140625" bestFit="1" customWidth="1"/>
    <col min="16" max="16" width="8.28515625" bestFit="1" customWidth="1"/>
    <col min="18" max="18" width="33.85546875" bestFit="1" customWidth="1"/>
    <col min="19" max="19" width="15" bestFit="1" customWidth="1"/>
    <col min="20" max="20" width="15" customWidth="1"/>
  </cols>
  <sheetData>
    <row r="1" spans="1:16" ht="25.5" customHeight="1">
      <c r="A1" s="244" t="s">
        <v>26</v>
      </c>
      <c r="B1" s="253" t="s">
        <v>1</v>
      </c>
      <c r="C1" s="253" t="s">
        <v>0</v>
      </c>
      <c r="D1" s="250" t="s">
        <v>186</v>
      </c>
      <c r="E1" s="251"/>
      <c r="F1" s="251"/>
      <c r="G1" s="252"/>
      <c r="J1" s="244" t="str">
        <f>A1</f>
        <v>Agent Name</v>
      </c>
      <c r="K1" s="244" t="str">
        <f>B1</f>
        <v>Login</v>
      </c>
      <c r="L1" s="244" t="str">
        <f>C1</f>
        <v>TL</v>
      </c>
      <c r="M1" s="247" t="s">
        <v>185</v>
      </c>
      <c r="N1" s="248" t="s">
        <v>11</v>
      </c>
      <c r="O1" s="248" t="s">
        <v>11</v>
      </c>
      <c r="P1" s="249" t="s">
        <v>11</v>
      </c>
    </row>
    <row r="2" spans="1:16" ht="15" customHeight="1">
      <c r="A2" s="245"/>
      <c r="B2" s="254"/>
      <c r="C2" s="254"/>
      <c r="D2" s="250" t="s">
        <v>120</v>
      </c>
      <c r="E2" s="251"/>
      <c r="F2" s="251"/>
      <c r="G2" s="252"/>
      <c r="J2" s="245"/>
      <c r="K2" s="245"/>
      <c r="L2" s="245"/>
      <c r="M2" s="250" t="s">
        <v>120</v>
      </c>
      <c r="N2" s="251"/>
      <c r="O2" s="251"/>
      <c r="P2" s="252"/>
    </row>
    <row r="3" spans="1:16" ht="15.75">
      <c r="A3" s="246"/>
      <c r="B3" s="255"/>
      <c r="C3" s="255"/>
      <c r="D3" s="13" t="s">
        <v>48</v>
      </c>
      <c r="E3" s="13" t="s">
        <v>49</v>
      </c>
      <c r="F3" s="13" t="s">
        <v>50</v>
      </c>
      <c r="G3" s="13" t="s">
        <v>51</v>
      </c>
      <c r="J3" s="246"/>
      <c r="K3" s="246"/>
      <c r="L3" s="246"/>
      <c r="M3" s="13" t="s">
        <v>48</v>
      </c>
      <c r="N3" s="13" t="s">
        <v>49</v>
      </c>
      <c r="O3" s="13" t="s">
        <v>50</v>
      </c>
      <c r="P3" s="13" t="s">
        <v>51</v>
      </c>
    </row>
    <row r="4" spans="1:16">
      <c r="A4" s="5" t="s">
        <v>202</v>
      </c>
      <c r="B4" s="73">
        <v>33277</v>
      </c>
      <c r="C4" s="110" t="s">
        <v>207</v>
      </c>
      <c r="D4" s="15">
        <f t="shared" ref="D4" si="0">IFERROR(AVERAGEIFS(Compliance_Critical_Percentage,Agent_ID,B4,TargeType,D$2,Queue,D$1),"")</f>
        <v>1</v>
      </c>
      <c r="E4" s="15">
        <f t="shared" ref="E4" si="1">IFERROR(AVERAGEIFS(End_User_Crirical_Percentage,Agent_ID,B4,TargeType,D$2,Queue,D$1),"")</f>
        <v>1</v>
      </c>
      <c r="F4" s="15">
        <f t="shared" ref="F4" si="2">IFERROR(AVERAGEIFS(Busniss_Critical_Percentage,Agent_ID,$B4,TargeType,D$2,Queue,D$1),"")</f>
        <v>1</v>
      </c>
      <c r="G4" s="15">
        <f t="shared" ref="G4" si="3">IFERROR(AVERAGEIFS(Non_Critical_Percentage,Agent_ID,$B4,TargeType,D$2,Queue,D$1),"")</f>
        <v>0.875</v>
      </c>
      <c r="J4" s="5" t="s">
        <v>202</v>
      </c>
      <c r="K4" s="73">
        <v>33277</v>
      </c>
      <c r="L4" s="3" t="s">
        <v>207</v>
      </c>
      <c r="M4" s="15">
        <f t="shared" ref="M4" si="4">IFERROR(AVERAGEIFS(Compliance_Critical_Percentage,Agent_ID,$K4,TargeType,M$2,Queue,M$1),"")</f>
        <v>1</v>
      </c>
      <c r="N4" s="15">
        <f t="shared" ref="N4" si="5">IFERROR(AVERAGEIFS(End_User_Crirical_Percentage,Agent_ID,$K4,TargeType,M$2,Queue,M$1),"")</f>
        <v>1</v>
      </c>
      <c r="O4" s="15">
        <f t="shared" ref="O4" si="6">IFERROR(AVERAGEIFS(Busniss_Critical_Percentage,Agent_ID,$K4,TargeType,M$2,Queue,M$1),"")</f>
        <v>1</v>
      </c>
      <c r="P4" s="15">
        <f t="shared" ref="P4" si="7">IFERROR(AVERAGEIFS(Non_Critical_Percentage,Agent_ID,$K4,TargeType,M$2,Queue,M$1),"")</f>
        <v>1</v>
      </c>
    </row>
    <row r="5" spans="1:16">
      <c r="A5" s="5" t="s">
        <v>260</v>
      </c>
      <c r="B5" s="5">
        <v>32764</v>
      </c>
      <c r="C5" s="5" t="s">
        <v>207</v>
      </c>
      <c r="D5" s="15" t="str">
        <f t="shared" ref="D5:D45" si="8">IFERROR(AVERAGEIFS(Compliance_Critical_Percentage,Agent_ID,$B5,TargeType,D$2,Queue,D$1),"")</f>
        <v/>
      </c>
      <c r="E5" s="15" t="str">
        <f t="shared" ref="E5:E45" si="9">IFERROR(AVERAGEIFS(End_User_Crirical_Percentage,Agent_ID,B5,TargeType,D$2,Queue,D$1),"")</f>
        <v/>
      </c>
      <c r="F5" s="15" t="str">
        <f t="shared" ref="F5:F45" si="10">IFERROR(AVERAGEIFS(Busniss_Critical_Percentage,Agent_ID,$B5,TargeType,D$2,Queue,D$1),"")</f>
        <v/>
      </c>
      <c r="G5" s="15" t="str">
        <f t="shared" ref="G5:G45" si="11">IFERROR(AVERAGEIFS(Non_Critical_Percentage,Agent_ID,$B5,TargeType,D$2,Queue,D$1),"")</f>
        <v/>
      </c>
      <c r="J5" s="5" t="s">
        <v>260</v>
      </c>
      <c r="K5" s="5">
        <v>32764</v>
      </c>
      <c r="L5" s="5" t="s">
        <v>207</v>
      </c>
      <c r="M5" s="15">
        <f t="shared" ref="M5:M33" si="12">IFERROR(AVERAGEIFS(Compliance_Critical_Percentage,Agent_ID,$K5,TargeType,M$2,Queue,M$1),"")</f>
        <v>1</v>
      </c>
      <c r="N5" s="15">
        <f t="shared" ref="N5:N33" si="13">IFERROR(AVERAGEIFS(End_User_Crirical_Percentage,Agent_ID,$K5,TargeType,M$2,Queue,M$1),"")</f>
        <v>1</v>
      </c>
      <c r="O5" s="15">
        <f t="shared" ref="O5:O33" si="14">IFERROR(AVERAGEIFS(Busniss_Critical_Percentage,Agent_ID,$K5,TargeType,M$2,Queue,M$1),"")</f>
        <v>1</v>
      </c>
      <c r="P5" s="15">
        <f t="shared" ref="P5:P33" si="15">IFERROR(AVERAGEIFS(Non_Critical_Percentage,Agent_ID,$K5,TargeType,M$2,Queue,M$1),"")</f>
        <v>1</v>
      </c>
    </row>
    <row r="6" spans="1:16" ht="15" customHeight="1">
      <c r="A6" s="5" t="s">
        <v>299</v>
      </c>
      <c r="B6" s="139">
        <v>33270</v>
      </c>
      <c r="C6" s="5" t="s">
        <v>207</v>
      </c>
      <c r="D6" s="15">
        <f t="shared" si="8"/>
        <v>1</v>
      </c>
      <c r="E6" s="15">
        <f t="shared" si="9"/>
        <v>1</v>
      </c>
      <c r="F6" s="15">
        <f t="shared" si="10"/>
        <v>1</v>
      </c>
      <c r="G6" s="15">
        <f t="shared" si="11"/>
        <v>1</v>
      </c>
      <c r="J6" s="5" t="s">
        <v>299</v>
      </c>
      <c r="K6" s="139">
        <v>33270</v>
      </c>
      <c r="L6" s="5" t="s">
        <v>207</v>
      </c>
      <c r="M6" s="15">
        <f t="shared" si="12"/>
        <v>1</v>
      </c>
      <c r="N6" s="15">
        <f t="shared" si="13"/>
        <v>1</v>
      </c>
      <c r="O6" s="15">
        <f t="shared" si="14"/>
        <v>1</v>
      </c>
      <c r="P6" s="15">
        <f t="shared" si="15"/>
        <v>0.9375</v>
      </c>
    </row>
    <row r="7" spans="1:16" ht="15" customHeight="1">
      <c r="A7" s="5" t="s">
        <v>318</v>
      </c>
      <c r="B7" s="5">
        <v>39024</v>
      </c>
      <c r="C7" s="5" t="s">
        <v>207</v>
      </c>
      <c r="D7" s="15" t="str">
        <f t="shared" si="8"/>
        <v/>
      </c>
      <c r="E7" s="15" t="str">
        <f t="shared" si="9"/>
        <v/>
      </c>
      <c r="F7" s="15" t="str">
        <f t="shared" si="10"/>
        <v/>
      </c>
      <c r="G7" s="15" t="str">
        <f t="shared" si="11"/>
        <v/>
      </c>
      <c r="J7" s="5" t="s">
        <v>318</v>
      </c>
      <c r="K7" s="5">
        <v>39024</v>
      </c>
      <c r="L7" s="5" t="s">
        <v>207</v>
      </c>
      <c r="M7" s="15">
        <f t="shared" si="12"/>
        <v>1</v>
      </c>
      <c r="N7" s="15">
        <f t="shared" si="13"/>
        <v>1</v>
      </c>
      <c r="O7" s="15">
        <f t="shared" si="14"/>
        <v>1</v>
      </c>
      <c r="P7" s="15">
        <f t="shared" si="15"/>
        <v>1</v>
      </c>
    </row>
    <row r="8" spans="1:16">
      <c r="A8" s="5" t="s">
        <v>248</v>
      </c>
      <c r="B8" s="77">
        <v>32699</v>
      </c>
      <c r="C8" s="11" t="s">
        <v>208</v>
      </c>
      <c r="D8" s="15" t="str">
        <f t="shared" si="8"/>
        <v/>
      </c>
      <c r="E8" s="15" t="str">
        <f t="shared" si="9"/>
        <v/>
      </c>
      <c r="F8" s="15" t="str">
        <f t="shared" si="10"/>
        <v/>
      </c>
      <c r="G8" s="15" t="str">
        <f t="shared" si="11"/>
        <v/>
      </c>
      <c r="J8" s="5" t="s">
        <v>248</v>
      </c>
      <c r="K8" s="77">
        <v>32699</v>
      </c>
      <c r="L8" s="11" t="s">
        <v>208</v>
      </c>
      <c r="M8" s="15" t="str">
        <f t="shared" si="12"/>
        <v/>
      </c>
      <c r="N8" s="15" t="str">
        <f t="shared" si="13"/>
        <v/>
      </c>
      <c r="O8" s="15" t="str">
        <f t="shared" si="14"/>
        <v/>
      </c>
      <c r="P8" s="15" t="str">
        <f t="shared" si="15"/>
        <v/>
      </c>
    </row>
    <row r="9" spans="1:16" ht="15" customHeight="1">
      <c r="A9" s="5" t="s">
        <v>298</v>
      </c>
      <c r="B9" s="77">
        <v>32462</v>
      </c>
      <c r="C9" s="5" t="s">
        <v>208</v>
      </c>
      <c r="D9" s="15">
        <f t="shared" si="8"/>
        <v>1</v>
      </c>
      <c r="E9" s="15">
        <f t="shared" si="9"/>
        <v>1</v>
      </c>
      <c r="F9" s="15">
        <f t="shared" si="10"/>
        <v>1</v>
      </c>
      <c r="G9" s="15">
        <f t="shared" si="11"/>
        <v>1</v>
      </c>
      <c r="J9" s="5" t="s">
        <v>298</v>
      </c>
      <c r="K9" s="77">
        <v>32462</v>
      </c>
      <c r="L9" s="5" t="s">
        <v>208</v>
      </c>
      <c r="M9" s="15" t="str">
        <f t="shared" si="12"/>
        <v/>
      </c>
      <c r="N9" s="15" t="str">
        <f t="shared" si="13"/>
        <v/>
      </c>
      <c r="O9" s="15" t="str">
        <f t="shared" si="14"/>
        <v/>
      </c>
      <c r="P9" s="15" t="str">
        <f t="shared" si="15"/>
        <v/>
      </c>
    </row>
    <row r="10" spans="1:16">
      <c r="A10" s="5" t="s">
        <v>300</v>
      </c>
      <c r="B10" s="139">
        <v>33271</v>
      </c>
      <c r="C10" s="5" t="s">
        <v>208</v>
      </c>
      <c r="D10" s="15">
        <f t="shared" si="8"/>
        <v>1</v>
      </c>
      <c r="E10" s="15">
        <f t="shared" si="9"/>
        <v>1</v>
      </c>
      <c r="F10" s="15">
        <f t="shared" si="10"/>
        <v>1</v>
      </c>
      <c r="G10" s="15">
        <f t="shared" si="11"/>
        <v>1</v>
      </c>
      <c r="J10" s="5" t="s">
        <v>300</v>
      </c>
      <c r="K10" s="139">
        <v>33271</v>
      </c>
      <c r="L10" s="5" t="s">
        <v>208</v>
      </c>
      <c r="M10" s="15">
        <f t="shared" si="12"/>
        <v>1</v>
      </c>
      <c r="N10" s="15">
        <f t="shared" si="13"/>
        <v>1</v>
      </c>
      <c r="O10" s="15">
        <f t="shared" si="14"/>
        <v>1</v>
      </c>
      <c r="P10" s="15">
        <f t="shared" si="15"/>
        <v>1</v>
      </c>
    </row>
    <row r="11" spans="1:16" ht="15" customHeight="1">
      <c r="A11" s="5" t="s">
        <v>302</v>
      </c>
      <c r="B11" s="5">
        <v>32760</v>
      </c>
      <c r="C11" s="5" t="s">
        <v>208</v>
      </c>
      <c r="D11" s="15" t="str">
        <f t="shared" si="8"/>
        <v/>
      </c>
      <c r="E11" s="15" t="str">
        <f t="shared" si="9"/>
        <v/>
      </c>
      <c r="F11" s="15" t="str">
        <f t="shared" si="10"/>
        <v/>
      </c>
      <c r="G11" s="15" t="str">
        <f t="shared" si="11"/>
        <v/>
      </c>
      <c r="J11" s="5" t="s">
        <v>302</v>
      </c>
      <c r="K11" s="5">
        <v>32760</v>
      </c>
      <c r="L11" s="5" t="s">
        <v>208</v>
      </c>
      <c r="M11" s="15">
        <f t="shared" si="12"/>
        <v>1</v>
      </c>
      <c r="N11" s="15">
        <f t="shared" si="13"/>
        <v>1</v>
      </c>
      <c r="O11" s="15">
        <f t="shared" si="14"/>
        <v>0</v>
      </c>
      <c r="P11" s="15">
        <f t="shared" si="15"/>
        <v>1</v>
      </c>
    </row>
    <row r="12" spans="1:16">
      <c r="A12" s="5" t="s">
        <v>310</v>
      </c>
      <c r="B12" s="5">
        <v>31924</v>
      </c>
      <c r="C12" s="5" t="s">
        <v>208</v>
      </c>
      <c r="D12" s="15">
        <f t="shared" si="8"/>
        <v>1</v>
      </c>
      <c r="E12" s="15">
        <f t="shared" si="9"/>
        <v>1</v>
      </c>
      <c r="F12" s="15">
        <f t="shared" si="10"/>
        <v>1</v>
      </c>
      <c r="G12" s="15">
        <f t="shared" si="11"/>
        <v>0.875</v>
      </c>
      <c r="J12" s="5" t="s">
        <v>310</v>
      </c>
      <c r="K12" s="5">
        <v>31924</v>
      </c>
      <c r="L12" s="5" t="s">
        <v>208</v>
      </c>
      <c r="M12" s="15">
        <f t="shared" si="12"/>
        <v>1</v>
      </c>
      <c r="N12" s="15">
        <f t="shared" si="13"/>
        <v>1</v>
      </c>
      <c r="O12" s="15">
        <f t="shared" si="14"/>
        <v>1</v>
      </c>
      <c r="P12" s="15">
        <f t="shared" si="15"/>
        <v>1</v>
      </c>
    </row>
    <row r="13" spans="1:16">
      <c r="A13" s="5" t="s">
        <v>311</v>
      </c>
      <c r="B13" s="77">
        <v>33279</v>
      </c>
      <c r="C13" s="5" t="s">
        <v>208</v>
      </c>
      <c r="D13" s="15" t="str">
        <f t="shared" si="8"/>
        <v/>
      </c>
      <c r="E13" s="15" t="str">
        <f t="shared" si="9"/>
        <v/>
      </c>
      <c r="F13" s="15" t="str">
        <f t="shared" si="10"/>
        <v/>
      </c>
      <c r="G13" s="15" t="str">
        <f t="shared" si="11"/>
        <v/>
      </c>
      <c r="J13" s="5" t="s">
        <v>311</v>
      </c>
      <c r="K13" s="77">
        <v>33279</v>
      </c>
      <c r="L13" s="5" t="s">
        <v>208</v>
      </c>
      <c r="M13" s="15">
        <f t="shared" si="12"/>
        <v>1</v>
      </c>
      <c r="N13" s="15">
        <f t="shared" si="13"/>
        <v>1</v>
      </c>
      <c r="O13" s="15">
        <f t="shared" si="14"/>
        <v>1</v>
      </c>
      <c r="P13" s="15">
        <f t="shared" si="15"/>
        <v>1</v>
      </c>
    </row>
    <row r="14" spans="1:16" ht="15" customHeight="1">
      <c r="A14" s="5" t="s">
        <v>317</v>
      </c>
      <c r="B14" s="5">
        <v>39025</v>
      </c>
      <c r="C14" s="5" t="s">
        <v>208</v>
      </c>
      <c r="D14" s="15" t="str">
        <f t="shared" si="8"/>
        <v/>
      </c>
      <c r="E14" s="15" t="str">
        <f t="shared" si="9"/>
        <v/>
      </c>
      <c r="F14" s="15" t="str">
        <f t="shared" si="10"/>
        <v/>
      </c>
      <c r="G14" s="15" t="str">
        <f t="shared" si="11"/>
        <v/>
      </c>
      <c r="J14" s="5" t="s">
        <v>317</v>
      </c>
      <c r="K14" s="5">
        <v>39025</v>
      </c>
      <c r="L14" s="5" t="s">
        <v>208</v>
      </c>
      <c r="M14" s="15">
        <f t="shared" si="12"/>
        <v>1</v>
      </c>
      <c r="N14" s="15">
        <f t="shared" si="13"/>
        <v>1</v>
      </c>
      <c r="O14" s="15">
        <f t="shared" si="14"/>
        <v>1</v>
      </c>
      <c r="P14" s="15">
        <f t="shared" si="15"/>
        <v>1</v>
      </c>
    </row>
    <row r="15" spans="1:16">
      <c r="A15" s="5" t="s">
        <v>373</v>
      </c>
      <c r="B15" s="5">
        <v>32961</v>
      </c>
      <c r="C15" s="5" t="s">
        <v>207</v>
      </c>
      <c r="D15" s="15" t="str">
        <f t="shared" si="8"/>
        <v/>
      </c>
      <c r="E15" s="15" t="str">
        <f t="shared" si="9"/>
        <v/>
      </c>
      <c r="F15" s="15" t="str">
        <f t="shared" si="10"/>
        <v/>
      </c>
      <c r="G15" s="15" t="str">
        <f t="shared" si="11"/>
        <v/>
      </c>
      <c r="J15" s="5" t="s">
        <v>373</v>
      </c>
      <c r="K15" s="5">
        <v>32961</v>
      </c>
      <c r="L15" s="5" t="s">
        <v>207</v>
      </c>
      <c r="M15" s="15" t="str">
        <f t="shared" si="12"/>
        <v/>
      </c>
      <c r="N15" s="15" t="str">
        <f t="shared" si="13"/>
        <v/>
      </c>
      <c r="O15" s="15" t="str">
        <f t="shared" si="14"/>
        <v/>
      </c>
      <c r="P15" s="15" t="str">
        <f t="shared" si="15"/>
        <v/>
      </c>
    </row>
    <row r="16" spans="1:16" ht="15" customHeight="1">
      <c r="A16" s="5" t="s">
        <v>376</v>
      </c>
      <c r="B16" s="5">
        <v>31401</v>
      </c>
      <c r="C16" s="5" t="s">
        <v>207</v>
      </c>
      <c r="D16" s="15" t="str">
        <f t="shared" si="8"/>
        <v/>
      </c>
      <c r="E16" s="15" t="str">
        <f t="shared" si="9"/>
        <v/>
      </c>
      <c r="F16" s="15" t="str">
        <f t="shared" si="10"/>
        <v/>
      </c>
      <c r="G16" s="15" t="str">
        <f t="shared" si="11"/>
        <v/>
      </c>
      <c r="J16" s="5" t="s">
        <v>376</v>
      </c>
      <c r="K16" s="5">
        <v>31401</v>
      </c>
      <c r="L16" s="5" t="s">
        <v>207</v>
      </c>
      <c r="M16" s="15" t="str">
        <f t="shared" si="12"/>
        <v/>
      </c>
      <c r="N16" s="15" t="str">
        <f t="shared" si="13"/>
        <v/>
      </c>
      <c r="O16" s="15" t="str">
        <f t="shared" si="14"/>
        <v/>
      </c>
      <c r="P16" s="15" t="str">
        <f t="shared" si="15"/>
        <v/>
      </c>
    </row>
    <row r="17" spans="1:16">
      <c r="A17" s="5" t="s">
        <v>377</v>
      </c>
      <c r="B17" s="5">
        <v>32962</v>
      </c>
      <c r="C17" s="5" t="s">
        <v>207</v>
      </c>
      <c r="D17" s="15">
        <f t="shared" si="8"/>
        <v>1</v>
      </c>
      <c r="E17" s="15">
        <f t="shared" si="9"/>
        <v>1</v>
      </c>
      <c r="F17" s="15">
        <f t="shared" si="10"/>
        <v>1</v>
      </c>
      <c r="G17" s="15">
        <f t="shared" si="11"/>
        <v>1</v>
      </c>
      <c r="J17" s="5" t="s">
        <v>377</v>
      </c>
      <c r="K17" s="5">
        <v>32962</v>
      </c>
      <c r="L17" s="5" t="s">
        <v>207</v>
      </c>
      <c r="M17" s="15" t="str">
        <f t="shared" si="12"/>
        <v/>
      </c>
      <c r="N17" s="15" t="str">
        <f t="shared" si="13"/>
        <v/>
      </c>
      <c r="O17" s="15" t="str">
        <f t="shared" si="14"/>
        <v/>
      </c>
      <c r="P17" s="15" t="str">
        <f t="shared" si="15"/>
        <v/>
      </c>
    </row>
    <row r="18" spans="1:16" ht="15" customHeight="1">
      <c r="A18" s="5" t="s">
        <v>456</v>
      </c>
      <c r="B18" s="180">
        <v>32785</v>
      </c>
      <c r="C18" s="5" t="s">
        <v>208</v>
      </c>
      <c r="D18" s="15" t="str">
        <f t="shared" si="8"/>
        <v/>
      </c>
      <c r="E18" s="15" t="str">
        <f t="shared" si="9"/>
        <v/>
      </c>
      <c r="F18" s="15" t="str">
        <f t="shared" si="10"/>
        <v/>
      </c>
      <c r="G18" s="15" t="str">
        <f t="shared" si="11"/>
        <v/>
      </c>
      <c r="J18" s="5" t="s">
        <v>455</v>
      </c>
      <c r="K18" s="180">
        <v>32754</v>
      </c>
      <c r="L18" s="5" t="s">
        <v>208</v>
      </c>
      <c r="M18" s="15">
        <f t="shared" si="12"/>
        <v>1</v>
      </c>
      <c r="N18" s="15">
        <f t="shared" si="13"/>
        <v>1</v>
      </c>
      <c r="O18" s="15">
        <f t="shared" si="14"/>
        <v>1</v>
      </c>
      <c r="P18" s="15">
        <f t="shared" si="15"/>
        <v>1</v>
      </c>
    </row>
    <row r="19" spans="1:16">
      <c r="A19" s="5" t="s">
        <v>457</v>
      </c>
      <c r="B19" s="174">
        <v>32755</v>
      </c>
      <c r="C19" s="5" t="s">
        <v>207</v>
      </c>
      <c r="D19" s="15">
        <f t="shared" si="8"/>
        <v>1</v>
      </c>
      <c r="E19" s="15">
        <f t="shared" si="9"/>
        <v>1</v>
      </c>
      <c r="F19" s="15">
        <f t="shared" si="10"/>
        <v>1</v>
      </c>
      <c r="G19" s="15">
        <f t="shared" si="11"/>
        <v>1</v>
      </c>
      <c r="J19" s="5" t="s">
        <v>456</v>
      </c>
      <c r="K19" s="180">
        <v>32785</v>
      </c>
      <c r="L19" s="5" t="s">
        <v>208</v>
      </c>
      <c r="M19" s="15" t="str">
        <f t="shared" si="12"/>
        <v/>
      </c>
      <c r="N19" s="15" t="str">
        <f t="shared" si="13"/>
        <v/>
      </c>
      <c r="O19" s="15" t="str">
        <f t="shared" si="14"/>
        <v/>
      </c>
      <c r="P19" s="15" t="str">
        <f t="shared" si="15"/>
        <v/>
      </c>
    </row>
    <row r="20" spans="1:16">
      <c r="A20" s="5" t="s">
        <v>458</v>
      </c>
      <c r="B20" s="174">
        <v>32767</v>
      </c>
      <c r="C20" s="5" t="s">
        <v>207</v>
      </c>
      <c r="D20" s="15">
        <f t="shared" si="8"/>
        <v>1</v>
      </c>
      <c r="E20" s="15">
        <f t="shared" si="9"/>
        <v>1</v>
      </c>
      <c r="F20" s="15">
        <f t="shared" si="10"/>
        <v>1</v>
      </c>
      <c r="G20" s="15">
        <f t="shared" si="11"/>
        <v>1</v>
      </c>
      <c r="J20" s="5" t="s">
        <v>457</v>
      </c>
      <c r="K20" s="174">
        <v>32755</v>
      </c>
      <c r="L20" s="5" t="s">
        <v>207</v>
      </c>
      <c r="M20" s="15" t="str">
        <f t="shared" si="12"/>
        <v/>
      </c>
      <c r="N20" s="15" t="str">
        <f t="shared" si="13"/>
        <v/>
      </c>
      <c r="O20" s="15" t="str">
        <f t="shared" si="14"/>
        <v/>
      </c>
      <c r="P20" s="15" t="str">
        <f t="shared" si="15"/>
        <v/>
      </c>
    </row>
    <row r="21" spans="1:16" ht="15" customHeight="1">
      <c r="A21" s="5" t="s">
        <v>459</v>
      </c>
      <c r="B21" s="174">
        <v>32756</v>
      </c>
      <c r="C21" s="5" t="s">
        <v>207</v>
      </c>
      <c r="D21" s="15" t="str">
        <f t="shared" si="8"/>
        <v/>
      </c>
      <c r="E21" s="15" t="str">
        <f t="shared" si="9"/>
        <v/>
      </c>
      <c r="F21" s="15" t="str">
        <f t="shared" si="10"/>
        <v/>
      </c>
      <c r="G21" s="15" t="str">
        <f t="shared" si="11"/>
        <v/>
      </c>
      <c r="J21" s="5" t="s">
        <v>458</v>
      </c>
      <c r="K21" s="174">
        <v>32767</v>
      </c>
      <c r="L21" s="5" t="s">
        <v>207</v>
      </c>
      <c r="M21" s="15" t="str">
        <f t="shared" si="12"/>
        <v/>
      </c>
      <c r="N21" s="15" t="str">
        <f t="shared" si="13"/>
        <v/>
      </c>
      <c r="O21" s="15" t="str">
        <f t="shared" si="14"/>
        <v/>
      </c>
      <c r="P21" s="15" t="str">
        <f t="shared" si="15"/>
        <v/>
      </c>
    </row>
    <row r="22" spans="1:16">
      <c r="A22" s="5" t="s">
        <v>460</v>
      </c>
      <c r="B22" s="174">
        <v>32762</v>
      </c>
      <c r="C22" s="5" t="s">
        <v>207</v>
      </c>
      <c r="D22" s="15" t="str">
        <f t="shared" si="8"/>
        <v/>
      </c>
      <c r="E22" s="15" t="str">
        <f t="shared" si="9"/>
        <v/>
      </c>
      <c r="F22" s="15" t="str">
        <f t="shared" si="10"/>
        <v/>
      </c>
      <c r="G22" s="15" t="str">
        <f t="shared" si="11"/>
        <v/>
      </c>
      <c r="J22" s="5" t="s">
        <v>459</v>
      </c>
      <c r="K22" s="174">
        <v>32756</v>
      </c>
      <c r="L22" s="5" t="s">
        <v>207</v>
      </c>
      <c r="M22" s="15" t="str">
        <f t="shared" si="12"/>
        <v/>
      </c>
      <c r="N22" s="15" t="str">
        <f t="shared" si="13"/>
        <v/>
      </c>
      <c r="O22" s="15" t="str">
        <f t="shared" si="14"/>
        <v/>
      </c>
      <c r="P22" s="15" t="str">
        <f t="shared" si="15"/>
        <v/>
      </c>
    </row>
    <row r="23" spans="1:16">
      <c r="A23" s="5"/>
      <c r="B23" s="5"/>
      <c r="C23" s="5"/>
      <c r="D23" s="15" t="str">
        <f t="shared" si="8"/>
        <v/>
      </c>
      <c r="E23" s="15" t="str">
        <f t="shared" si="9"/>
        <v/>
      </c>
      <c r="F23" s="15" t="str">
        <f t="shared" si="10"/>
        <v/>
      </c>
      <c r="G23" s="15" t="str">
        <f t="shared" si="11"/>
        <v/>
      </c>
      <c r="J23" s="5" t="s">
        <v>460</v>
      </c>
      <c r="K23" s="174">
        <v>32762</v>
      </c>
      <c r="L23" s="5" t="s">
        <v>207</v>
      </c>
      <c r="M23" s="15" t="str">
        <f t="shared" si="12"/>
        <v/>
      </c>
      <c r="N23" s="15" t="str">
        <f t="shared" si="13"/>
        <v/>
      </c>
      <c r="O23" s="15" t="str">
        <f t="shared" si="14"/>
        <v/>
      </c>
      <c r="P23" s="15" t="str">
        <f t="shared" si="15"/>
        <v/>
      </c>
    </row>
    <row r="24" spans="1:16" ht="15" customHeight="1">
      <c r="A24" s="5"/>
      <c r="B24" s="5"/>
      <c r="C24" s="5"/>
      <c r="D24" s="15" t="str">
        <f t="shared" si="8"/>
        <v/>
      </c>
      <c r="E24" s="15" t="str">
        <f t="shared" si="9"/>
        <v/>
      </c>
      <c r="F24" s="15" t="str">
        <f t="shared" si="10"/>
        <v/>
      </c>
      <c r="G24" s="15" t="str">
        <f t="shared" si="11"/>
        <v/>
      </c>
      <c r="J24" s="5"/>
      <c r="K24" s="5"/>
      <c r="L24" s="5"/>
      <c r="M24" s="15" t="str">
        <f t="shared" si="12"/>
        <v/>
      </c>
      <c r="N24" s="15" t="str">
        <f t="shared" si="13"/>
        <v/>
      </c>
      <c r="O24" s="15" t="str">
        <f t="shared" si="14"/>
        <v/>
      </c>
      <c r="P24" s="15" t="str">
        <f t="shared" si="15"/>
        <v/>
      </c>
    </row>
    <row r="25" spans="1:16">
      <c r="A25" s="5"/>
      <c r="B25" s="5"/>
      <c r="C25" s="5"/>
      <c r="D25" s="15" t="str">
        <f t="shared" si="8"/>
        <v/>
      </c>
      <c r="E25" s="15" t="str">
        <f t="shared" si="9"/>
        <v/>
      </c>
      <c r="F25" s="15" t="str">
        <f t="shared" si="10"/>
        <v/>
      </c>
      <c r="G25" s="15" t="str">
        <f t="shared" si="11"/>
        <v/>
      </c>
      <c r="J25" s="5"/>
      <c r="K25" s="5"/>
      <c r="L25" s="5"/>
      <c r="M25" s="15" t="str">
        <f t="shared" si="12"/>
        <v/>
      </c>
      <c r="N25" s="15" t="str">
        <f t="shared" si="13"/>
        <v/>
      </c>
      <c r="O25" s="15" t="str">
        <f t="shared" si="14"/>
        <v/>
      </c>
      <c r="P25" s="15" t="str">
        <f t="shared" si="15"/>
        <v/>
      </c>
    </row>
    <row r="26" spans="1:16">
      <c r="A26" s="5"/>
      <c r="B26" s="5"/>
      <c r="C26" s="5"/>
      <c r="D26" s="15" t="str">
        <f t="shared" si="8"/>
        <v/>
      </c>
      <c r="E26" s="15" t="str">
        <f t="shared" si="9"/>
        <v/>
      </c>
      <c r="F26" s="15" t="str">
        <f t="shared" si="10"/>
        <v/>
      </c>
      <c r="G26" s="15" t="str">
        <f t="shared" si="11"/>
        <v/>
      </c>
      <c r="J26" s="5"/>
      <c r="K26" s="5"/>
      <c r="L26" s="5"/>
      <c r="M26" s="15" t="str">
        <f t="shared" si="12"/>
        <v/>
      </c>
      <c r="N26" s="15" t="str">
        <f t="shared" si="13"/>
        <v/>
      </c>
      <c r="O26" s="15" t="str">
        <f t="shared" si="14"/>
        <v/>
      </c>
      <c r="P26" s="15" t="str">
        <f t="shared" si="15"/>
        <v/>
      </c>
    </row>
    <row r="27" spans="1:16" ht="15" customHeight="1">
      <c r="A27" s="5"/>
      <c r="B27" s="5"/>
      <c r="C27" s="5"/>
      <c r="D27" s="15" t="str">
        <f t="shared" si="8"/>
        <v/>
      </c>
      <c r="E27" s="15" t="str">
        <f t="shared" si="9"/>
        <v/>
      </c>
      <c r="F27" s="15" t="str">
        <f t="shared" si="10"/>
        <v/>
      </c>
      <c r="G27" s="15" t="str">
        <f t="shared" si="11"/>
        <v/>
      </c>
      <c r="J27" s="5"/>
      <c r="K27" s="5"/>
      <c r="L27" s="5"/>
      <c r="M27" s="15" t="str">
        <f t="shared" si="12"/>
        <v/>
      </c>
      <c r="N27" s="15" t="str">
        <f t="shared" si="13"/>
        <v/>
      </c>
      <c r="O27" s="15" t="str">
        <f t="shared" si="14"/>
        <v/>
      </c>
      <c r="P27" s="15" t="str">
        <f t="shared" si="15"/>
        <v/>
      </c>
    </row>
    <row r="28" spans="1:16">
      <c r="A28" s="5"/>
      <c r="B28" s="5"/>
      <c r="C28" s="5"/>
      <c r="D28" s="15" t="str">
        <f t="shared" si="8"/>
        <v/>
      </c>
      <c r="E28" s="15" t="str">
        <f t="shared" si="9"/>
        <v/>
      </c>
      <c r="F28" s="15" t="str">
        <f t="shared" si="10"/>
        <v/>
      </c>
      <c r="G28" s="15" t="str">
        <f t="shared" si="11"/>
        <v/>
      </c>
      <c r="J28" s="5"/>
      <c r="K28" s="5"/>
      <c r="L28" s="5"/>
      <c r="M28" s="15" t="str">
        <f t="shared" si="12"/>
        <v/>
      </c>
      <c r="N28" s="15" t="str">
        <f t="shared" si="13"/>
        <v/>
      </c>
      <c r="O28" s="15" t="str">
        <f t="shared" si="14"/>
        <v/>
      </c>
      <c r="P28" s="15" t="str">
        <f t="shared" si="15"/>
        <v/>
      </c>
    </row>
    <row r="29" spans="1:16">
      <c r="A29" s="5"/>
      <c r="B29" s="5"/>
      <c r="C29" s="5"/>
      <c r="D29" s="15" t="str">
        <f t="shared" si="8"/>
        <v/>
      </c>
      <c r="E29" s="15" t="str">
        <f t="shared" si="9"/>
        <v/>
      </c>
      <c r="F29" s="15" t="str">
        <f t="shared" si="10"/>
        <v/>
      </c>
      <c r="G29" s="15" t="str">
        <f t="shared" si="11"/>
        <v/>
      </c>
      <c r="J29" s="5"/>
      <c r="K29" s="5"/>
      <c r="L29" s="5"/>
      <c r="M29" s="15" t="str">
        <f t="shared" si="12"/>
        <v/>
      </c>
      <c r="N29" s="15" t="str">
        <f t="shared" si="13"/>
        <v/>
      </c>
      <c r="O29" s="15" t="str">
        <f t="shared" si="14"/>
        <v/>
      </c>
      <c r="P29" s="15" t="str">
        <f t="shared" si="15"/>
        <v/>
      </c>
    </row>
    <row r="30" spans="1:16" ht="15" customHeight="1">
      <c r="A30" s="5"/>
      <c r="B30" s="5"/>
      <c r="C30" s="5"/>
      <c r="D30" s="15" t="str">
        <f t="shared" si="8"/>
        <v/>
      </c>
      <c r="E30" s="15" t="str">
        <f t="shared" si="9"/>
        <v/>
      </c>
      <c r="F30" s="15" t="str">
        <f t="shared" si="10"/>
        <v/>
      </c>
      <c r="G30" s="15" t="str">
        <f t="shared" si="11"/>
        <v/>
      </c>
      <c r="J30" s="5"/>
      <c r="K30" s="5"/>
      <c r="L30" s="5"/>
      <c r="M30" s="15" t="str">
        <f t="shared" si="12"/>
        <v/>
      </c>
      <c r="N30" s="15" t="str">
        <f t="shared" si="13"/>
        <v/>
      </c>
      <c r="O30" s="15" t="str">
        <f t="shared" si="14"/>
        <v/>
      </c>
      <c r="P30" s="15" t="str">
        <f t="shared" si="15"/>
        <v/>
      </c>
    </row>
    <row r="31" spans="1:16">
      <c r="A31" s="5"/>
      <c r="B31" s="5"/>
      <c r="C31" s="5"/>
      <c r="D31" s="15" t="str">
        <f t="shared" si="8"/>
        <v/>
      </c>
      <c r="E31" s="15" t="str">
        <f t="shared" si="9"/>
        <v/>
      </c>
      <c r="F31" s="15" t="str">
        <f t="shared" si="10"/>
        <v/>
      </c>
      <c r="G31" s="15" t="str">
        <f t="shared" si="11"/>
        <v/>
      </c>
      <c r="J31" s="5"/>
      <c r="K31" s="5"/>
      <c r="L31" s="5"/>
      <c r="M31" s="15" t="str">
        <f t="shared" si="12"/>
        <v/>
      </c>
      <c r="N31" s="15" t="str">
        <f t="shared" si="13"/>
        <v/>
      </c>
      <c r="O31" s="15" t="str">
        <f t="shared" si="14"/>
        <v/>
      </c>
      <c r="P31" s="15" t="str">
        <f t="shared" si="15"/>
        <v/>
      </c>
    </row>
    <row r="32" spans="1:16">
      <c r="A32" s="5"/>
      <c r="B32" s="5"/>
      <c r="C32" s="5"/>
      <c r="D32" s="15" t="str">
        <f t="shared" si="8"/>
        <v/>
      </c>
      <c r="E32" s="15" t="str">
        <f t="shared" si="9"/>
        <v/>
      </c>
      <c r="F32" s="15" t="str">
        <f t="shared" si="10"/>
        <v/>
      </c>
      <c r="G32" s="15" t="str">
        <f t="shared" si="11"/>
        <v/>
      </c>
      <c r="J32" s="5"/>
      <c r="K32" s="5"/>
      <c r="L32" s="5"/>
      <c r="M32" s="15" t="str">
        <f t="shared" si="12"/>
        <v/>
      </c>
      <c r="N32" s="15" t="str">
        <f t="shared" si="13"/>
        <v/>
      </c>
      <c r="O32" s="15" t="str">
        <f t="shared" si="14"/>
        <v/>
      </c>
      <c r="P32" s="15" t="str">
        <f t="shared" si="15"/>
        <v/>
      </c>
    </row>
    <row r="33" spans="1:16" ht="15" customHeight="1">
      <c r="A33" s="5"/>
      <c r="B33" s="5"/>
      <c r="C33" s="5"/>
      <c r="D33" s="15" t="str">
        <f t="shared" si="8"/>
        <v/>
      </c>
      <c r="E33" s="15" t="str">
        <f t="shared" si="9"/>
        <v/>
      </c>
      <c r="F33" s="15" t="str">
        <f t="shared" si="10"/>
        <v/>
      </c>
      <c r="G33" s="15" t="str">
        <f t="shared" si="11"/>
        <v/>
      </c>
      <c r="J33" s="5"/>
      <c r="K33" s="5"/>
      <c r="L33" s="5"/>
      <c r="M33" s="15" t="str">
        <f t="shared" si="12"/>
        <v/>
      </c>
      <c r="N33" s="15" t="str">
        <f t="shared" si="13"/>
        <v/>
      </c>
      <c r="O33" s="15" t="str">
        <f t="shared" si="14"/>
        <v/>
      </c>
      <c r="P33" s="15" t="str">
        <f t="shared" si="15"/>
        <v/>
      </c>
    </row>
    <row r="34" spans="1:16">
      <c r="A34" s="5"/>
      <c r="B34" s="5"/>
      <c r="C34" s="5"/>
      <c r="D34" s="15" t="str">
        <f t="shared" si="8"/>
        <v/>
      </c>
      <c r="E34" s="15" t="str">
        <f t="shared" si="9"/>
        <v/>
      </c>
      <c r="F34" s="15" t="str">
        <f t="shared" si="10"/>
        <v/>
      </c>
      <c r="G34" s="15" t="str">
        <f t="shared" si="11"/>
        <v/>
      </c>
      <c r="J34" s="5"/>
      <c r="K34" s="5"/>
      <c r="L34" s="5"/>
      <c r="M34" s="15" t="str">
        <f t="shared" ref="M34:M70" si="16">IFERROR(AVERAGEIFS(Compliance_Critical_Percentage,Agent_ID,$K34,TargeType,M$2,Queue,M$1),"")</f>
        <v/>
      </c>
      <c r="N34" s="15" t="str">
        <f t="shared" ref="N34:N65" si="17">IFERROR(AVERAGEIFS(End_User_Crirical_Percentage,Agent_ID,$K34,TargeType,M$2,Queue,M$1),"")</f>
        <v/>
      </c>
      <c r="O34" s="15" t="str">
        <f t="shared" ref="O34:O70" si="18">IFERROR(AVERAGEIFS(Busniss_Critical_Percentage,Agent_ID,$K34,TargeType,M$2,Queue,M$1),"")</f>
        <v/>
      </c>
      <c r="P34" s="15" t="str">
        <f t="shared" ref="P34:P70" si="19">IFERROR(AVERAGEIFS(Non_Critical_Percentage,Agent_ID,$K34,TargeType,M$2,Queue,M$1),"")</f>
        <v/>
      </c>
    </row>
    <row r="35" spans="1:16">
      <c r="A35" s="5"/>
      <c r="B35" s="5"/>
      <c r="C35" s="5"/>
      <c r="D35" s="15" t="str">
        <f t="shared" si="8"/>
        <v/>
      </c>
      <c r="E35" s="15" t="str">
        <f t="shared" si="9"/>
        <v/>
      </c>
      <c r="F35" s="15" t="str">
        <f t="shared" si="10"/>
        <v/>
      </c>
      <c r="G35" s="15" t="str">
        <f t="shared" si="11"/>
        <v/>
      </c>
      <c r="J35" s="5"/>
      <c r="K35" s="5"/>
      <c r="L35" s="5"/>
      <c r="M35" s="15" t="str">
        <f t="shared" si="16"/>
        <v/>
      </c>
      <c r="N35" s="15" t="str">
        <f t="shared" si="17"/>
        <v/>
      </c>
      <c r="O35" s="15" t="str">
        <f t="shared" si="18"/>
        <v/>
      </c>
      <c r="P35" s="15" t="str">
        <f t="shared" si="19"/>
        <v/>
      </c>
    </row>
    <row r="36" spans="1:16" ht="15" customHeight="1">
      <c r="A36" s="5"/>
      <c r="B36" s="5"/>
      <c r="C36" s="5"/>
      <c r="D36" s="15" t="str">
        <f t="shared" si="8"/>
        <v/>
      </c>
      <c r="E36" s="15" t="str">
        <f t="shared" si="9"/>
        <v/>
      </c>
      <c r="F36" s="15" t="str">
        <f t="shared" si="10"/>
        <v/>
      </c>
      <c r="G36" s="15" t="str">
        <f t="shared" si="11"/>
        <v/>
      </c>
      <c r="J36" s="5"/>
      <c r="K36" s="5"/>
      <c r="L36" s="5"/>
      <c r="M36" s="15" t="str">
        <f t="shared" si="16"/>
        <v/>
      </c>
      <c r="N36" s="15" t="str">
        <f t="shared" si="17"/>
        <v/>
      </c>
      <c r="O36" s="15" t="str">
        <f t="shared" si="18"/>
        <v/>
      </c>
      <c r="P36" s="15" t="str">
        <f t="shared" si="19"/>
        <v/>
      </c>
    </row>
    <row r="37" spans="1:16">
      <c r="A37" s="5"/>
      <c r="B37" s="5"/>
      <c r="C37" s="5"/>
      <c r="D37" s="15" t="str">
        <f t="shared" si="8"/>
        <v/>
      </c>
      <c r="E37" s="15" t="str">
        <f t="shared" si="9"/>
        <v/>
      </c>
      <c r="F37" s="15" t="str">
        <f t="shared" si="10"/>
        <v/>
      </c>
      <c r="G37" s="15" t="str">
        <f t="shared" si="11"/>
        <v/>
      </c>
      <c r="J37" s="5"/>
      <c r="K37" s="5"/>
      <c r="L37" s="5"/>
      <c r="M37" s="15" t="str">
        <f t="shared" si="16"/>
        <v/>
      </c>
      <c r="N37" s="15" t="str">
        <f t="shared" si="17"/>
        <v/>
      </c>
      <c r="O37" s="15" t="str">
        <f t="shared" si="18"/>
        <v/>
      </c>
      <c r="P37" s="15" t="str">
        <f t="shared" si="19"/>
        <v/>
      </c>
    </row>
    <row r="38" spans="1:16">
      <c r="A38" s="5"/>
      <c r="B38" s="5"/>
      <c r="C38" s="5"/>
      <c r="D38" s="15" t="str">
        <f t="shared" si="8"/>
        <v/>
      </c>
      <c r="E38" s="15" t="str">
        <f t="shared" si="9"/>
        <v/>
      </c>
      <c r="F38" s="15" t="str">
        <f t="shared" si="10"/>
        <v/>
      </c>
      <c r="G38" s="15" t="str">
        <f t="shared" si="11"/>
        <v/>
      </c>
      <c r="J38" s="5"/>
      <c r="K38" s="5"/>
      <c r="L38" s="5"/>
      <c r="M38" s="15" t="str">
        <f t="shared" si="16"/>
        <v/>
      </c>
      <c r="N38" s="15" t="str">
        <f t="shared" si="17"/>
        <v/>
      </c>
      <c r="O38" s="15" t="str">
        <f t="shared" si="18"/>
        <v/>
      </c>
      <c r="P38" s="15" t="str">
        <f t="shared" si="19"/>
        <v/>
      </c>
    </row>
    <row r="39" spans="1:16" ht="15" customHeight="1">
      <c r="A39" s="5"/>
      <c r="B39" s="5"/>
      <c r="C39" s="5"/>
      <c r="D39" s="15" t="str">
        <f t="shared" si="8"/>
        <v/>
      </c>
      <c r="E39" s="15" t="str">
        <f t="shared" si="9"/>
        <v/>
      </c>
      <c r="F39" s="15" t="str">
        <f t="shared" si="10"/>
        <v/>
      </c>
      <c r="G39" s="15" t="str">
        <f t="shared" si="11"/>
        <v/>
      </c>
      <c r="J39" s="5"/>
      <c r="K39" s="5"/>
      <c r="L39" s="5"/>
      <c r="M39" s="15" t="str">
        <f t="shared" si="16"/>
        <v/>
      </c>
      <c r="N39" s="15" t="str">
        <f t="shared" si="17"/>
        <v/>
      </c>
      <c r="O39" s="15" t="str">
        <f t="shared" si="18"/>
        <v/>
      </c>
      <c r="P39" s="15" t="str">
        <f t="shared" si="19"/>
        <v/>
      </c>
    </row>
    <row r="40" spans="1:16">
      <c r="A40" s="5"/>
      <c r="B40" s="5"/>
      <c r="C40" s="5"/>
      <c r="D40" s="15" t="str">
        <f t="shared" si="8"/>
        <v/>
      </c>
      <c r="E40" s="15" t="str">
        <f t="shared" si="9"/>
        <v/>
      </c>
      <c r="F40" s="15" t="str">
        <f t="shared" si="10"/>
        <v/>
      </c>
      <c r="G40" s="15" t="str">
        <f t="shared" si="11"/>
        <v/>
      </c>
      <c r="J40" s="5"/>
      <c r="K40" s="5"/>
      <c r="L40" s="5"/>
      <c r="M40" s="15" t="str">
        <f t="shared" si="16"/>
        <v/>
      </c>
      <c r="N40" s="15" t="str">
        <f t="shared" si="17"/>
        <v/>
      </c>
      <c r="O40" s="15" t="str">
        <f t="shared" si="18"/>
        <v/>
      </c>
      <c r="P40" s="15" t="str">
        <f t="shared" si="19"/>
        <v/>
      </c>
    </row>
    <row r="41" spans="1:16">
      <c r="A41" s="5"/>
      <c r="B41" s="5"/>
      <c r="C41" s="5"/>
      <c r="D41" s="15" t="str">
        <f t="shared" si="8"/>
        <v/>
      </c>
      <c r="E41" s="15" t="str">
        <f t="shared" si="9"/>
        <v/>
      </c>
      <c r="F41" s="15" t="str">
        <f t="shared" si="10"/>
        <v/>
      </c>
      <c r="G41" s="15" t="str">
        <f t="shared" si="11"/>
        <v/>
      </c>
      <c r="J41" s="5"/>
      <c r="K41" s="5"/>
      <c r="L41" s="5"/>
      <c r="M41" s="15" t="str">
        <f t="shared" si="16"/>
        <v/>
      </c>
      <c r="N41" s="15" t="str">
        <f t="shared" si="17"/>
        <v/>
      </c>
      <c r="O41" s="15" t="str">
        <f t="shared" si="18"/>
        <v/>
      </c>
      <c r="P41" s="15" t="str">
        <f t="shared" si="19"/>
        <v/>
      </c>
    </row>
    <row r="42" spans="1:16" ht="15" customHeight="1">
      <c r="A42" s="5"/>
      <c r="B42" s="5"/>
      <c r="C42" s="5"/>
      <c r="D42" s="15" t="str">
        <f t="shared" si="8"/>
        <v/>
      </c>
      <c r="E42" s="15" t="str">
        <f t="shared" si="9"/>
        <v/>
      </c>
      <c r="F42" s="15" t="str">
        <f t="shared" si="10"/>
        <v/>
      </c>
      <c r="G42" s="15" t="str">
        <f t="shared" si="11"/>
        <v/>
      </c>
      <c r="J42" s="5"/>
      <c r="K42" s="5"/>
      <c r="L42" s="5"/>
      <c r="M42" s="15" t="str">
        <f t="shared" si="16"/>
        <v/>
      </c>
      <c r="N42" s="15" t="str">
        <f t="shared" si="17"/>
        <v/>
      </c>
      <c r="O42" s="15" t="str">
        <f t="shared" si="18"/>
        <v/>
      </c>
      <c r="P42" s="15" t="str">
        <f t="shared" si="19"/>
        <v/>
      </c>
    </row>
    <row r="43" spans="1:16">
      <c r="A43" s="5"/>
      <c r="B43" s="5"/>
      <c r="C43" s="5"/>
      <c r="D43" s="15" t="str">
        <f t="shared" si="8"/>
        <v/>
      </c>
      <c r="E43" s="15" t="str">
        <f t="shared" si="9"/>
        <v/>
      </c>
      <c r="F43" s="15" t="str">
        <f t="shared" si="10"/>
        <v/>
      </c>
      <c r="G43" s="15" t="str">
        <f t="shared" si="11"/>
        <v/>
      </c>
      <c r="J43" s="5"/>
      <c r="K43" s="5"/>
      <c r="L43" s="5"/>
      <c r="M43" s="15" t="str">
        <f t="shared" si="16"/>
        <v/>
      </c>
      <c r="N43" s="15" t="str">
        <f t="shared" si="17"/>
        <v/>
      </c>
      <c r="O43" s="15" t="str">
        <f t="shared" si="18"/>
        <v/>
      </c>
      <c r="P43" s="15" t="str">
        <f t="shared" si="19"/>
        <v/>
      </c>
    </row>
    <row r="44" spans="1:16">
      <c r="A44" s="5"/>
      <c r="B44" s="5"/>
      <c r="C44" s="5"/>
      <c r="D44" s="15" t="str">
        <f t="shared" si="8"/>
        <v/>
      </c>
      <c r="E44" s="15" t="str">
        <f t="shared" si="9"/>
        <v/>
      </c>
      <c r="F44" s="15" t="str">
        <f t="shared" si="10"/>
        <v/>
      </c>
      <c r="G44" s="15" t="str">
        <f t="shared" si="11"/>
        <v/>
      </c>
      <c r="J44" s="5"/>
      <c r="K44" s="5"/>
      <c r="L44" s="5"/>
      <c r="M44" s="15" t="str">
        <f t="shared" si="16"/>
        <v/>
      </c>
      <c r="N44" s="15" t="str">
        <f t="shared" si="17"/>
        <v/>
      </c>
      <c r="O44" s="15" t="str">
        <f t="shared" si="18"/>
        <v/>
      </c>
      <c r="P44" s="15" t="str">
        <f t="shared" si="19"/>
        <v/>
      </c>
    </row>
    <row r="45" spans="1:16" ht="15" customHeight="1">
      <c r="A45" s="5"/>
      <c r="B45" s="5"/>
      <c r="C45" s="5"/>
      <c r="D45" s="15" t="str">
        <f t="shared" si="8"/>
        <v/>
      </c>
      <c r="E45" s="15" t="str">
        <f t="shared" si="9"/>
        <v/>
      </c>
      <c r="F45" s="15" t="str">
        <f t="shared" si="10"/>
        <v/>
      </c>
      <c r="G45" s="15" t="str">
        <f t="shared" si="11"/>
        <v/>
      </c>
      <c r="J45" s="5"/>
      <c r="K45" s="5"/>
      <c r="L45" s="5"/>
      <c r="M45" s="15" t="str">
        <f t="shared" si="16"/>
        <v/>
      </c>
      <c r="N45" s="15" t="str">
        <f t="shared" si="17"/>
        <v/>
      </c>
      <c r="O45" s="15" t="str">
        <f t="shared" si="18"/>
        <v/>
      </c>
      <c r="P45" s="15" t="str">
        <f t="shared" si="19"/>
        <v/>
      </c>
    </row>
    <row r="46" spans="1:16">
      <c r="J46" s="5"/>
      <c r="K46" s="5"/>
      <c r="L46" s="5"/>
      <c r="M46" s="15" t="str">
        <f t="shared" si="16"/>
        <v/>
      </c>
      <c r="N46" s="15" t="str">
        <f t="shared" si="17"/>
        <v/>
      </c>
      <c r="O46" s="15" t="str">
        <f t="shared" si="18"/>
        <v/>
      </c>
      <c r="P46" s="15" t="str">
        <f t="shared" si="19"/>
        <v/>
      </c>
    </row>
    <row r="47" spans="1:16">
      <c r="J47" s="5"/>
      <c r="K47" s="5"/>
      <c r="L47" s="5"/>
      <c r="M47" s="15" t="str">
        <f t="shared" si="16"/>
        <v/>
      </c>
      <c r="N47" s="15" t="str">
        <f t="shared" si="17"/>
        <v/>
      </c>
      <c r="O47" s="15" t="str">
        <f t="shared" si="18"/>
        <v/>
      </c>
      <c r="P47" s="15" t="str">
        <f t="shared" si="19"/>
        <v/>
      </c>
    </row>
    <row r="48" spans="1:16" ht="15" customHeight="1">
      <c r="J48" s="5"/>
      <c r="K48" s="5"/>
      <c r="L48" s="5"/>
      <c r="M48" s="15" t="str">
        <f t="shared" si="16"/>
        <v/>
      </c>
      <c r="N48" s="15" t="str">
        <f t="shared" si="17"/>
        <v/>
      </c>
      <c r="O48" s="15" t="str">
        <f t="shared" si="18"/>
        <v/>
      </c>
      <c r="P48" s="15" t="str">
        <f t="shared" si="19"/>
        <v/>
      </c>
    </row>
    <row r="49" spans="10:16">
      <c r="J49" s="5"/>
      <c r="K49" s="5"/>
      <c r="L49" s="5"/>
      <c r="M49" s="15" t="str">
        <f t="shared" si="16"/>
        <v/>
      </c>
      <c r="N49" s="15" t="str">
        <f t="shared" si="17"/>
        <v/>
      </c>
      <c r="O49" s="15" t="str">
        <f t="shared" si="18"/>
        <v/>
      </c>
      <c r="P49" s="15" t="str">
        <f t="shared" si="19"/>
        <v/>
      </c>
    </row>
    <row r="50" spans="10:16">
      <c r="J50" s="5"/>
      <c r="K50" s="5"/>
      <c r="L50" s="5"/>
      <c r="M50" s="15" t="str">
        <f t="shared" si="16"/>
        <v/>
      </c>
      <c r="N50" s="15" t="str">
        <f t="shared" si="17"/>
        <v/>
      </c>
      <c r="O50" s="15" t="str">
        <f t="shared" si="18"/>
        <v/>
      </c>
      <c r="P50" s="15" t="str">
        <f t="shared" si="19"/>
        <v/>
      </c>
    </row>
    <row r="51" spans="10:16">
      <c r="J51" s="5"/>
      <c r="K51" s="5"/>
      <c r="L51" s="5"/>
      <c r="M51" s="15" t="str">
        <f t="shared" si="16"/>
        <v/>
      </c>
      <c r="N51" s="15" t="str">
        <f t="shared" si="17"/>
        <v/>
      </c>
      <c r="O51" s="15" t="str">
        <f t="shared" si="18"/>
        <v/>
      </c>
      <c r="P51" s="15" t="str">
        <f t="shared" si="19"/>
        <v/>
      </c>
    </row>
    <row r="52" spans="10:16">
      <c r="J52" s="5"/>
      <c r="K52" s="5"/>
      <c r="L52" s="5"/>
      <c r="M52" s="15" t="str">
        <f t="shared" si="16"/>
        <v/>
      </c>
      <c r="N52" s="15" t="str">
        <f t="shared" si="17"/>
        <v/>
      </c>
      <c r="O52" s="15" t="str">
        <f t="shared" si="18"/>
        <v/>
      </c>
      <c r="P52" s="15" t="str">
        <f t="shared" si="19"/>
        <v/>
      </c>
    </row>
    <row r="53" spans="10:16">
      <c r="J53" s="5"/>
      <c r="K53" s="5"/>
      <c r="L53" s="5"/>
      <c r="M53" s="15" t="str">
        <f t="shared" si="16"/>
        <v/>
      </c>
      <c r="N53" s="15" t="str">
        <f t="shared" si="17"/>
        <v/>
      </c>
      <c r="O53" s="15" t="str">
        <f t="shared" si="18"/>
        <v/>
      </c>
      <c r="P53" s="15" t="str">
        <f t="shared" si="19"/>
        <v/>
      </c>
    </row>
    <row r="54" spans="10:16">
      <c r="J54" s="5"/>
      <c r="K54" s="5"/>
      <c r="L54" s="5"/>
      <c r="M54" s="15" t="str">
        <f t="shared" si="16"/>
        <v/>
      </c>
      <c r="N54" s="15" t="str">
        <f t="shared" si="17"/>
        <v/>
      </c>
      <c r="O54" s="15" t="str">
        <f t="shared" si="18"/>
        <v/>
      </c>
      <c r="P54" s="15" t="str">
        <f t="shared" si="19"/>
        <v/>
      </c>
    </row>
    <row r="55" spans="10:16">
      <c r="J55" s="5"/>
      <c r="K55" s="5"/>
      <c r="L55" s="5"/>
      <c r="M55" s="15" t="str">
        <f t="shared" si="16"/>
        <v/>
      </c>
      <c r="N55" s="15" t="str">
        <f t="shared" si="17"/>
        <v/>
      </c>
      <c r="O55" s="15" t="str">
        <f t="shared" si="18"/>
        <v/>
      </c>
      <c r="P55" s="15" t="str">
        <f t="shared" si="19"/>
        <v/>
      </c>
    </row>
    <row r="56" spans="10:16">
      <c r="J56" s="5"/>
      <c r="K56" s="5"/>
      <c r="L56" s="5"/>
      <c r="M56" s="15" t="str">
        <f t="shared" si="16"/>
        <v/>
      </c>
      <c r="N56" s="15" t="str">
        <f t="shared" si="17"/>
        <v/>
      </c>
      <c r="O56" s="15" t="str">
        <f t="shared" si="18"/>
        <v/>
      </c>
      <c r="P56" s="15" t="str">
        <f t="shared" si="19"/>
        <v/>
      </c>
    </row>
    <row r="57" spans="10:16">
      <c r="J57" s="5"/>
      <c r="K57" s="5"/>
      <c r="L57" s="5"/>
      <c r="M57" s="15" t="str">
        <f t="shared" si="16"/>
        <v/>
      </c>
      <c r="N57" s="15" t="str">
        <f t="shared" si="17"/>
        <v/>
      </c>
      <c r="O57" s="15" t="str">
        <f t="shared" si="18"/>
        <v/>
      </c>
      <c r="P57" s="15" t="str">
        <f t="shared" si="19"/>
        <v/>
      </c>
    </row>
    <row r="58" spans="10:16">
      <c r="J58" s="5"/>
      <c r="K58" s="5"/>
      <c r="L58" s="5"/>
      <c r="M58" s="15" t="str">
        <f t="shared" si="16"/>
        <v/>
      </c>
      <c r="N58" s="15" t="str">
        <f t="shared" si="17"/>
        <v/>
      </c>
      <c r="O58" s="15" t="str">
        <f t="shared" si="18"/>
        <v/>
      </c>
      <c r="P58" s="15" t="str">
        <f t="shared" si="19"/>
        <v/>
      </c>
    </row>
    <row r="59" spans="10:16">
      <c r="J59" s="5"/>
      <c r="K59" s="5"/>
      <c r="L59" s="5"/>
      <c r="M59" s="15" t="str">
        <f t="shared" si="16"/>
        <v/>
      </c>
      <c r="N59" s="15" t="str">
        <f t="shared" si="17"/>
        <v/>
      </c>
      <c r="O59" s="15" t="str">
        <f t="shared" si="18"/>
        <v/>
      </c>
      <c r="P59" s="15" t="str">
        <f t="shared" si="19"/>
        <v/>
      </c>
    </row>
    <row r="60" spans="10:16">
      <c r="J60" s="5"/>
      <c r="K60" s="5"/>
      <c r="L60" s="5"/>
      <c r="M60" s="15" t="str">
        <f t="shared" si="16"/>
        <v/>
      </c>
      <c r="N60" s="15" t="str">
        <f t="shared" si="17"/>
        <v/>
      </c>
      <c r="O60" s="15" t="str">
        <f t="shared" si="18"/>
        <v/>
      </c>
      <c r="P60" s="15" t="str">
        <f t="shared" si="19"/>
        <v/>
      </c>
    </row>
    <row r="61" spans="10:16">
      <c r="J61" s="5"/>
      <c r="K61" s="5"/>
      <c r="L61" s="5"/>
      <c r="M61" s="15" t="str">
        <f t="shared" si="16"/>
        <v/>
      </c>
      <c r="N61" s="15" t="str">
        <f t="shared" si="17"/>
        <v/>
      </c>
      <c r="O61" s="15" t="str">
        <f t="shared" si="18"/>
        <v/>
      </c>
      <c r="P61" s="15" t="str">
        <f t="shared" si="19"/>
        <v/>
      </c>
    </row>
    <row r="62" spans="10:16">
      <c r="J62" s="5"/>
      <c r="K62" s="5"/>
      <c r="L62" s="5"/>
      <c r="M62" s="15" t="str">
        <f t="shared" si="16"/>
        <v/>
      </c>
      <c r="N62" s="15" t="str">
        <f t="shared" si="17"/>
        <v/>
      </c>
      <c r="O62" s="15" t="str">
        <f t="shared" si="18"/>
        <v/>
      </c>
      <c r="P62" s="15" t="str">
        <f t="shared" si="19"/>
        <v/>
      </c>
    </row>
    <row r="63" spans="10:16">
      <c r="J63" s="5"/>
      <c r="K63" s="5"/>
      <c r="L63" s="5"/>
      <c r="M63" s="15" t="str">
        <f t="shared" si="16"/>
        <v/>
      </c>
      <c r="N63" s="15" t="str">
        <f t="shared" si="17"/>
        <v/>
      </c>
      <c r="O63" s="15" t="str">
        <f t="shared" si="18"/>
        <v/>
      </c>
      <c r="P63" s="15" t="str">
        <f t="shared" si="19"/>
        <v/>
      </c>
    </row>
    <row r="64" spans="10:16">
      <c r="J64" s="5"/>
      <c r="K64" s="5"/>
      <c r="L64" s="5"/>
      <c r="M64" s="15" t="str">
        <f t="shared" si="16"/>
        <v/>
      </c>
      <c r="N64" s="15" t="str">
        <f t="shared" si="17"/>
        <v/>
      </c>
      <c r="O64" s="15" t="str">
        <f t="shared" si="18"/>
        <v/>
      </c>
      <c r="P64" s="15" t="str">
        <f t="shared" si="19"/>
        <v/>
      </c>
    </row>
    <row r="65" spans="10:16">
      <c r="J65" s="5"/>
      <c r="K65" s="5"/>
      <c r="L65" s="5"/>
      <c r="M65" s="15" t="str">
        <f t="shared" si="16"/>
        <v/>
      </c>
      <c r="N65" s="15" t="str">
        <f t="shared" si="17"/>
        <v/>
      </c>
      <c r="O65" s="15" t="str">
        <f t="shared" si="18"/>
        <v/>
      </c>
      <c r="P65" s="15" t="str">
        <f t="shared" si="19"/>
        <v/>
      </c>
    </row>
    <row r="66" spans="10:16">
      <c r="J66" s="5"/>
      <c r="K66" s="5"/>
      <c r="L66" s="5"/>
      <c r="M66" s="15" t="str">
        <f t="shared" si="16"/>
        <v/>
      </c>
      <c r="N66" s="15" t="str">
        <f t="shared" ref="N66:N70" si="20">IFERROR(AVERAGEIFS(End_User_Crirical_Percentage,Agent_ID,$K66,TargeType,M$2,Queue,M$1),"")</f>
        <v/>
      </c>
      <c r="O66" s="15" t="str">
        <f t="shared" si="18"/>
        <v/>
      </c>
      <c r="P66" s="15" t="str">
        <f t="shared" si="19"/>
        <v/>
      </c>
    </row>
    <row r="67" spans="10:16">
      <c r="J67" s="5"/>
      <c r="K67" s="5"/>
      <c r="L67" s="5"/>
      <c r="M67" s="15" t="str">
        <f t="shared" si="16"/>
        <v/>
      </c>
      <c r="N67" s="15" t="str">
        <f t="shared" si="20"/>
        <v/>
      </c>
      <c r="O67" s="15" t="str">
        <f t="shared" si="18"/>
        <v/>
      </c>
      <c r="P67" s="15" t="str">
        <f t="shared" si="19"/>
        <v/>
      </c>
    </row>
    <row r="68" spans="10:16">
      <c r="J68" s="5"/>
      <c r="K68" s="5"/>
      <c r="L68" s="5"/>
      <c r="M68" s="15" t="str">
        <f t="shared" si="16"/>
        <v/>
      </c>
      <c r="N68" s="15" t="str">
        <f t="shared" si="20"/>
        <v/>
      </c>
      <c r="O68" s="15" t="str">
        <f t="shared" si="18"/>
        <v/>
      </c>
      <c r="P68" s="15" t="str">
        <f t="shared" si="19"/>
        <v/>
      </c>
    </row>
    <row r="69" spans="10:16">
      <c r="J69" s="5"/>
      <c r="K69" s="5"/>
      <c r="L69" s="5"/>
      <c r="M69" s="15" t="str">
        <f t="shared" si="16"/>
        <v/>
      </c>
      <c r="N69" s="15" t="str">
        <f t="shared" si="20"/>
        <v/>
      </c>
      <c r="O69" s="15" t="str">
        <f t="shared" si="18"/>
        <v/>
      </c>
      <c r="P69" s="15" t="str">
        <f t="shared" si="19"/>
        <v/>
      </c>
    </row>
    <row r="70" spans="10:16">
      <c r="J70" s="5"/>
      <c r="K70" s="5"/>
      <c r="L70" s="5"/>
      <c r="M70" s="15" t="str">
        <f t="shared" si="16"/>
        <v/>
      </c>
      <c r="N70" s="15" t="str">
        <f t="shared" si="20"/>
        <v/>
      </c>
      <c r="O70" s="15" t="str">
        <f t="shared" si="18"/>
        <v/>
      </c>
      <c r="P70" s="15" t="str">
        <f t="shared" si="19"/>
        <v/>
      </c>
    </row>
  </sheetData>
  <sortState ref="J5:P70">
    <sortCondition ref="L4"/>
  </sortState>
  <mergeCells count="10">
    <mergeCell ref="B1:B3"/>
    <mergeCell ref="A1:A3"/>
    <mergeCell ref="D2:G2"/>
    <mergeCell ref="D1:G1"/>
    <mergeCell ref="C1:C3"/>
    <mergeCell ref="J1:J3"/>
    <mergeCell ref="K1:K3"/>
    <mergeCell ref="L1:L3"/>
    <mergeCell ref="M1:P1"/>
    <mergeCell ref="M2:P2"/>
  </mergeCells>
  <conditionalFormatting sqref="M4:P70 D4:G45">
    <cfRule type="cellIs" dxfId="47" priority="102" stopIfTrue="1" operator="lessThan">
      <formula>0.95</formula>
    </cfRule>
  </conditionalFormatting>
  <conditionalFormatting sqref="K5">
    <cfRule type="duplicateValues" dxfId="46" priority="1257"/>
  </conditionalFormatting>
  <conditionalFormatting sqref="K9">
    <cfRule type="duplicateValues" dxfId="45" priority="27"/>
  </conditionalFormatting>
  <conditionalFormatting sqref="K9">
    <cfRule type="duplicateValues" dxfId="44" priority="28"/>
  </conditionalFormatting>
  <conditionalFormatting sqref="K12">
    <cfRule type="duplicateValues" dxfId="43" priority="25"/>
  </conditionalFormatting>
  <conditionalFormatting sqref="K4">
    <cfRule type="duplicateValues" dxfId="42" priority="41637"/>
  </conditionalFormatting>
  <conditionalFormatting sqref="B5">
    <cfRule type="duplicateValues" dxfId="41" priority="23"/>
  </conditionalFormatting>
  <conditionalFormatting sqref="B9">
    <cfRule type="duplicateValues" dxfId="40" priority="16"/>
  </conditionalFormatting>
  <conditionalFormatting sqref="B9">
    <cfRule type="duplicateValues" dxfId="39" priority="17"/>
  </conditionalFormatting>
  <conditionalFormatting sqref="B12">
    <cfRule type="duplicateValues" dxfId="38" priority="15"/>
  </conditionalFormatting>
  <conditionalFormatting sqref="B4">
    <cfRule type="duplicateValues" dxfId="37" priority="24"/>
  </conditionalFormatting>
  <conditionalFormatting sqref="K8">
    <cfRule type="duplicateValues" dxfId="36" priority="150271"/>
  </conditionalFormatting>
  <conditionalFormatting sqref="B8">
    <cfRule type="duplicateValues" dxfId="35" priority="150274"/>
  </conditionalFormatting>
  <conditionalFormatting sqref="B19:B20">
    <cfRule type="duplicateValues" dxfId="34" priority="10"/>
  </conditionalFormatting>
  <conditionalFormatting sqref="B22">
    <cfRule type="duplicateValues" dxfId="33" priority="9"/>
  </conditionalFormatting>
  <conditionalFormatting sqref="B21:B22">
    <cfRule type="duplicateValues" dxfId="32" priority="8"/>
  </conditionalFormatting>
  <conditionalFormatting sqref="K18:K19">
    <cfRule type="duplicateValues" dxfId="31" priority="7"/>
  </conditionalFormatting>
  <conditionalFormatting sqref="K18:K19">
    <cfRule type="duplicateValues" dxfId="30" priority="6"/>
  </conditionalFormatting>
  <conditionalFormatting sqref="K18:K19">
    <cfRule type="duplicateValues" dxfId="29" priority="5"/>
  </conditionalFormatting>
  <conditionalFormatting sqref="K18:K19">
    <cfRule type="duplicateValues" dxfId="28" priority="4"/>
  </conditionalFormatting>
  <conditionalFormatting sqref="K20:K21">
    <cfRule type="duplicateValues" dxfId="27" priority="3"/>
  </conditionalFormatting>
  <conditionalFormatting sqref="K23">
    <cfRule type="duplicateValues" dxfId="26" priority="2"/>
  </conditionalFormatting>
  <conditionalFormatting sqref="K22:K23">
    <cfRule type="duplicateValues" dxfId="25" priority="1"/>
  </conditionalFormatting>
  <conditionalFormatting sqref="B18">
    <cfRule type="duplicateValues" dxfId="7" priority="150329"/>
  </conditionalFormatting>
  <dataValidations disablePrompts="1" count="1">
    <dataValidation type="list" allowBlank="1" showInputMessage="1" showErrorMessage="1" sqref="D2:G2 M2:P2" xr:uid="{00000000-0002-0000-0E00-000000000000}">
      <formula1>AP</formula1>
    </dataValidation>
  </dataValidation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G19"/>
  <sheetViews>
    <sheetView showGridLines="0" zoomScaleNormal="100" workbookViewId="0">
      <selection activeCell="B7" sqref="B7"/>
    </sheetView>
  </sheetViews>
  <sheetFormatPr defaultRowHeight="15"/>
  <cols>
    <col min="2" max="2" width="22.28515625" bestFit="1" customWidth="1"/>
    <col min="3" max="6" width="8.140625" bestFit="1" customWidth="1"/>
    <col min="7" max="7" width="7.7109375" bestFit="1" customWidth="1"/>
  </cols>
  <sheetData>
    <row r="3" spans="2:7">
      <c r="B3" s="74" t="s">
        <v>186</v>
      </c>
      <c r="C3" s="256" t="s">
        <v>120</v>
      </c>
      <c r="D3" s="256"/>
      <c r="E3" s="256"/>
      <c r="F3" s="256"/>
      <c r="G3" s="256"/>
    </row>
    <row r="4" spans="2:7" ht="15.75">
      <c r="B4" s="60" t="s">
        <v>58</v>
      </c>
      <c r="C4" s="111" t="s">
        <v>54</v>
      </c>
      <c r="D4" s="111" t="s">
        <v>55</v>
      </c>
      <c r="E4" s="111" t="s">
        <v>56</v>
      </c>
      <c r="F4" s="111" t="s">
        <v>57</v>
      </c>
      <c r="G4" s="111" t="s">
        <v>259</v>
      </c>
    </row>
    <row r="5" spans="2:7">
      <c r="B5" s="11" t="s">
        <v>208</v>
      </c>
      <c r="C5" s="14">
        <f>AVERAGEIFS(Compliance_Critical_Percentage,Queue,$B$3,TL,$B5,TargeType,C$3)</f>
        <v>1</v>
      </c>
      <c r="D5" s="14">
        <f>AVERAGEIFS(End_User_Crirical_Percentage,Queue,$B$3,TL,$B5,TargeType,C$3)</f>
        <v>1</v>
      </c>
      <c r="E5" s="14">
        <f>AVERAGEIFS(Busniss_Critical_Percentage,Queue,$B$3,TL,$B5,TargeType,C$3)</f>
        <v>1</v>
      </c>
      <c r="F5" s="14">
        <f>AVERAGEIFS(Non_Critical_Percentage,Queue,$B$3,TL,$B5,TargeType,C$3)</f>
        <v>0.95833333333333337</v>
      </c>
      <c r="G5" s="112">
        <f>SUM(C5:F5)/4</f>
        <v>0.98958333333333337</v>
      </c>
    </row>
    <row r="6" spans="2:7">
      <c r="B6" s="11" t="s">
        <v>207</v>
      </c>
      <c r="C6" s="14">
        <f>AVERAGEIFS(Compliance_Critical_Percentage,Queue,$B$3,TL,$B6,TargeType,C$3)</f>
        <v>1</v>
      </c>
      <c r="D6" s="14">
        <f>AVERAGEIFS(End_User_Crirical_Percentage,Queue,$B$3,TL,$B6,TargeType,C$3)</f>
        <v>1</v>
      </c>
      <c r="E6" s="14">
        <f>AVERAGEIFS(Busniss_Critical_Percentage,Queue,$B$3,TL,$B6,TargeType,C$3)</f>
        <v>1</v>
      </c>
      <c r="F6" s="14">
        <f>AVERAGEIFS(Non_Critical_Percentage,Queue,$B$3,TL,$B6,TargeType,C$3)</f>
        <v>0.97499999999999998</v>
      </c>
      <c r="G6" s="112">
        <f t="shared" ref="G6" si="0">SUM(C6:F6)/4</f>
        <v>0.99375000000000002</v>
      </c>
    </row>
    <row r="7" spans="2:7" s="137" customFormat="1">
      <c r="B7" s="11"/>
      <c r="C7" s="14" t="e">
        <f>AVERAGEIFS(Compliance_Critical_Percentage,Queue,$B$3,TL,$B7,TargeType,C$3)</f>
        <v>#DIV/0!</v>
      </c>
      <c r="D7" s="14" t="e">
        <f>AVERAGEIFS(End_User_Crirical_Percentage,Queue,$B$3,TL,$B7,TargeType,C$3)</f>
        <v>#DIV/0!</v>
      </c>
      <c r="E7" s="14" t="e">
        <f>AVERAGEIFS(Busniss_Critical_Percentage,Queue,$B$3,TL,$B7,TargeType,C$3)</f>
        <v>#DIV/0!</v>
      </c>
      <c r="F7" s="14" t="e">
        <f>AVERAGEIFS(Non_Critical_Percentage,Queue,$B$3,TL,$B7,TargeType,C$3)</f>
        <v>#DIV/0!</v>
      </c>
      <c r="G7" s="112" t="e">
        <f t="shared" ref="G7" si="1">SUM(C7:F7)/4</f>
        <v>#DIV/0!</v>
      </c>
    </row>
    <row r="8" spans="2:7">
      <c r="B8" s="49"/>
    </row>
    <row r="9" spans="2:7">
      <c r="B9" s="74" t="s">
        <v>185</v>
      </c>
      <c r="C9" s="257" t="s">
        <v>120</v>
      </c>
      <c r="D9" s="258"/>
      <c r="E9" s="258"/>
      <c r="F9" s="258"/>
      <c r="G9" s="258"/>
    </row>
    <row r="10" spans="2:7" ht="15.75">
      <c r="B10" s="60" t="s">
        <v>58</v>
      </c>
      <c r="C10" s="74" t="s">
        <v>54</v>
      </c>
      <c r="D10" s="74" t="s">
        <v>55</v>
      </c>
      <c r="E10" s="74" t="s">
        <v>56</v>
      </c>
      <c r="F10" s="74" t="s">
        <v>57</v>
      </c>
      <c r="G10" s="111" t="s">
        <v>259</v>
      </c>
    </row>
    <row r="11" spans="2:7">
      <c r="B11" s="11" t="s">
        <v>208</v>
      </c>
      <c r="C11" s="14">
        <f>AVERAGEIFS(Compliance_Critical_Percentage,Queue,$B$9,TL,$B11,TargeType,C$9)</f>
        <v>1</v>
      </c>
      <c r="D11" s="14">
        <f>AVERAGEIFS(End_User_Crirical_Percentage,Queue,$B$9,TL,$B11,TargeType,C$9)</f>
        <v>1</v>
      </c>
      <c r="E11" s="14">
        <f>AVERAGEIFS(Busniss_Critical_Percentage,Queue,$B$9,TL,$B11,TargeType,C$9)</f>
        <v>0.75</v>
      </c>
      <c r="F11" s="14">
        <f>AVERAGEIFS(Non_Critical_Percentage,Queue,$B$9,TL,$B11,TargeType,C$9)</f>
        <v>1</v>
      </c>
      <c r="G11" s="112">
        <f>SUM(C11:F11)/4</f>
        <v>0.9375</v>
      </c>
    </row>
    <row r="12" spans="2:7">
      <c r="B12" s="11" t="s">
        <v>207</v>
      </c>
      <c r="C12" s="14">
        <f>AVERAGEIFS(Compliance_Critical_Percentage,Queue,$B$9,TL,$B12,TargeType,C$9)</f>
        <v>1</v>
      </c>
      <c r="D12" s="14">
        <f>AVERAGEIFS(End_User_Crirical_Percentage,Queue,$B$9,TL,$B12,TargeType,C$9)</f>
        <v>1</v>
      </c>
      <c r="E12" s="14">
        <f>AVERAGEIFS(Busniss_Critical_Percentage,Queue,$B$9,TL,$B12,TargeType,C$9)</f>
        <v>1</v>
      </c>
      <c r="F12" s="14">
        <f>AVERAGEIFS(Non_Critical_Percentage,Queue,$B$9,TL,$B12,TargeType,C$9)</f>
        <v>0.9821428571428571</v>
      </c>
      <c r="G12" s="112">
        <f t="shared" ref="G12" si="2">SUM(C12:F12)/4</f>
        <v>0.9955357142857143</v>
      </c>
    </row>
    <row r="13" spans="2:7">
      <c r="B13" s="11"/>
      <c r="C13" s="14" t="e">
        <f>AVERAGEIFS(Compliance_Critical_Percentage,Queue,$B$9,TL,$B13,TargeType,C$9)</f>
        <v>#DIV/0!</v>
      </c>
      <c r="D13" s="14" t="e">
        <f>AVERAGEIFS(End_User_Crirical_Percentage,Queue,$B$9,TL,$B13,TargeType,C$9)</f>
        <v>#DIV/0!</v>
      </c>
      <c r="E13" s="14" t="e">
        <f>AVERAGEIFS(Busniss_Critical_Percentage,Queue,$B$9,TL,$B13,TargeType,C$9)</f>
        <v>#DIV/0!</v>
      </c>
      <c r="F13" s="14" t="e">
        <f>AVERAGEIFS(Non_Critical_Percentage,Queue,$B$9,TL,$B13,TargeType,C$9)</f>
        <v>#DIV/0!</v>
      </c>
      <c r="G13" s="112" t="e">
        <f t="shared" ref="G13" si="3">SUM(C13:F13)/4</f>
        <v>#DIV/0!</v>
      </c>
    </row>
    <row r="14" spans="2:7" hidden="1">
      <c r="B14" s="142" t="s">
        <v>313</v>
      </c>
      <c r="C14" s="257" t="s">
        <v>120</v>
      </c>
      <c r="D14" s="258"/>
      <c r="E14" s="258"/>
      <c r="F14" s="258"/>
      <c r="G14" s="258"/>
    </row>
    <row r="15" spans="2:7" ht="15.75" hidden="1">
      <c r="B15" s="60" t="s">
        <v>58</v>
      </c>
      <c r="C15" s="142" t="s">
        <v>54</v>
      </c>
      <c r="D15" s="142" t="s">
        <v>55</v>
      </c>
      <c r="E15" s="142" t="s">
        <v>56</v>
      </c>
      <c r="F15" s="142" t="s">
        <v>57</v>
      </c>
      <c r="G15" s="142" t="s">
        <v>259</v>
      </c>
    </row>
    <row r="16" spans="2:7" hidden="1">
      <c r="B16" s="11" t="s">
        <v>208</v>
      </c>
      <c r="C16" s="14" t="e">
        <f>AVERAGEIFS(Compliance_Critical_Percentage,Queue,$B$14,TL,$B16,TargeType,C$14)</f>
        <v>#DIV/0!</v>
      </c>
      <c r="D16" s="14" t="e">
        <f>AVERAGEIFS(End_User_Crirical_Percentage,Queue,$B$14,TL,$B16,TargeType,C$14)</f>
        <v>#DIV/0!</v>
      </c>
      <c r="E16" s="14" t="e">
        <f>AVERAGEIFS(End_User_Crirical_Percentage,Queue,$B$14,TL,$B16,TargeType,C$14)</f>
        <v>#DIV/0!</v>
      </c>
      <c r="F16" s="14" t="e">
        <f>AVERAGEIFS(End_User_Crirical_Percentage,Queue,$B$14,TL,$B16,TargeType,C$14)</f>
        <v>#DIV/0!</v>
      </c>
      <c r="G16" s="112" t="e">
        <f>SUM(C16:F16)/4</f>
        <v>#DIV/0!</v>
      </c>
    </row>
    <row r="17" spans="2:7" hidden="1">
      <c r="B17" s="11" t="s">
        <v>207</v>
      </c>
      <c r="C17" s="14" t="e">
        <f>AVERAGEIFS(Compliance_Critical_Percentage,Queue,$B$14,TL,$B17,TargeType,C$14)</f>
        <v>#DIV/0!</v>
      </c>
      <c r="D17" s="14" t="e">
        <f>AVERAGEIFS(End_User_Crirical_Percentage,Queue,$B$14,TL,$B17,TargeType,C$14)</f>
        <v>#DIV/0!</v>
      </c>
      <c r="E17" s="14" t="e">
        <f>AVERAGEIFS(End_User_Crirical_Percentage,Queue,$B$14,TL,$B17,TargeType,C$14)</f>
        <v>#DIV/0!</v>
      </c>
      <c r="F17" s="14" t="e">
        <f>AVERAGEIFS(End_User_Crirical_Percentage,Queue,$B$14,TL,$B17,TargeType,C$14)</f>
        <v>#DIV/0!</v>
      </c>
      <c r="G17" s="112" t="e">
        <f t="shared" ref="G17" si="4">SUM(C17:F17)/4</f>
        <v>#DIV/0!</v>
      </c>
    </row>
    <row r="18" spans="2:7" hidden="1"/>
    <row r="19" spans="2:7" hidden="1"/>
  </sheetData>
  <mergeCells count="3">
    <mergeCell ref="C3:G3"/>
    <mergeCell ref="C9:G9"/>
    <mergeCell ref="C14:G14"/>
  </mergeCells>
  <conditionalFormatting sqref="B4">
    <cfRule type="duplicateValues" dxfId="24" priority="13"/>
  </conditionalFormatting>
  <conditionalFormatting sqref="B10">
    <cfRule type="duplicateValues" dxfId="23" priority="11"/>
  </conditionalFormatting>
  <conditionalFormatting sqref="C5:F7">
    <cfRule type="cellIs" dxfId="22" priority="9" operator="lessThan">
      <formula>0.95</formula>
    </cfRule>
  </conditionalFormatting>
  <conditionalFormatting sqref="C11:D13 F11:F13">
    <cfRule type="cellIs" dxfId="21" priority="8" operator="lessThan">
      <formula>0.95</formula>
    </cfRule>
  </conditionalFormatting>
  <conditionalFormatting sqref="B15">
    <cfRule type="duplicateValues" dxfId="20" priority="5"/>
  </conditionalFormatting>
  <conditionalFormatting sqref="C16:F17">
    <cfRule type="cellIs" dxfId="19" priority="2" operator="lessThan">
      <formula>0.95</formula>
    </cfRule>
  </conditionalFormatting>
  <conditionalFormatting sqref="E11:E13">
    <cfRule type="cellIs" dxfId="18" priority="1" operator="lessThan">
      <formula>0.95</formula>
    </cfRule>
  </conditionalFormatting>
  <dataValidations count="1">
    <dataValidation type="list" allowBlank="1" showInputMessage="1" showErrorMessage="1" sqref="C3 C9 C14" xr:uid="{00000000-0002-0000-0900-000000000000}">
      <formula1>AP</formula1>
    </dataValidation>
  </dataValidation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F718-4862-47AF-95D4-D1D8549BFFF5}">
  <dimension ref="A1:J15"/>
  <sheetViews>
    <sheetView zoomScaleNormal="100" workbookViewId="0">
      <selection activeCell="G17" sqref="G17"/>
    </sheetView>
  </sheetViews>
  <sheetFormatPr defaultRowHeight="15"/>
  <cols>
    <col min="1" max="1" width="38.7109375" style="92" bestFit="1" customWidth="1"/>
    <col min="2" max="2" width="18.85546875" style="92" bestFit="1" customWidth="1"/>
    <col min="3" max="3" width="23.28515625" style="92" bestFit="1" customWidth="1"/>
    <col min="4" max="4" width="21.5703125" style="92" bestFit="1" customWidth="1"/>
    <col min="5" max="16384" width="9.140625" style="92"/>
  </cols>
  <sheetData>
    <row r="1" spans="1:10">
      <c r="A1" s="85" t="s">
        <v>244</v>
      </c>
      <c r="B1" s="85" t="s">
        <v>332</v>
      </c>
      <c r="C1" s="85" t="s">
        <v>245</v>
      </c>
      <c r="D1" s="85" t="s">
        <v>247</v>
      </c>
    </row>
    <row r="2" spans="1:10">
      <c r="A2" s="138" t="s">
        <v>377</v>
      </c>
      <c r="B2" s="138" t="s">
        <v>207</v>
      </c>
      <c r="C2" s="138" t="s">
        <v>428</v>
      </c>
      <c r="D2" s="138">
        <v>4.5</v>
      </c>
    </row>
    <row r="3" spans="1:10">
      <c r="A3" s="138" t="s">
        <v>376</v>
      </c>
      <c r="B3" s="138" t="s">
        <v>207</v>
      </c>
      <c r="C3" s="138" t="s">
        <v>387</v>
      </c>
      <c r="D3" s="79">
        <v>2</v>
      </c>
    </row>
    <row r="4" spans="1:10">
      <c r="A4" s="138" t="s">
        <v>300</v>
      </c>
      <c r="B4" s="138" t="s">
        <v>208</v>
      </c>
      <c r="C4" s="138" t="s">
        <v>374</v>
      </c>
      <c r="D4" s="138">
        <v>2</v>
      </c>
    </row>
    <row r="5" spans="1:10">
      <c r="A5" s="138" t="s">
        <v>373</v>
      </c>
      <c r="B5" s="138" t="s">
        <v>207</v>
      </c>
      <c r="C5" s="138" t="s">
        <v>387</v>
      </c>
      <c r="D5" s="138">
        <v>1.5</v>
      </c>
    </row>
    <row r="6" spans="1:10">
      <c r="A6" s="138" t="s">
        <v>302</v>
      </c>
      <c r="B6" s="138" t="s">
        <v>208</v>
      </c>
      <c r="C6" s="138" t="s">
        <v>387</v>
      </c>
      <c r="D6" s="138">
        <v>1</v>
      </c>
    </row>
    <row r="7" spans="1:10">
      <c r="A7" s="16" t="s">
        <v>317</v>
      </c>
      <c r="B7" s="110" t="s">
        <v>208</v>
      </c>
      <c r="C7" s="138" t="s">
        <v>387</v>
      </c>
      <c r="D7" s="110">
        <v>0.5</v>
      </c>
    </row>
    <row r="8" spans="1:10">
      <c r="A8" s="16" t="s">
        <v>318</v>
      </c>
      <c r="B8" s="110" t="s">
        <v>207</v>
      </c>
      <c r="C8" s="110" t="s">
        <v>427</v>
      </c>
      <c r="D8" s="110">
        <v>0</v>
      </c>
      <c r="H8" s="91"/>
      <c r="I8" s="91"/>
      <c r="J8" s="91"/>
    </row>
    <row r="9" spans="1:10">
      <c r="A9" s="110" t="s">
        <v>311</v>
      </c>
      <c r="B9" s="138" t="s">
        <v>208</v>
      </c>
      <c r="C9" s="110" t="s">
        <v>427</v>
      </c>
      <c r="D9" s="138">
        <v>0</v>
      </c>
      <c r="H9" s="91"/>
      <c r="I9" s="91"/>
      <c r="J9" s="91"/>
    </row>
    <row r="10" spans="1:10">
      <c r="A10" s="110" t="s">
        <v>260</v>
      </c>
      <c r="B10" s="110" t="s">
        <v>207</v>
      </c>
      <c r="C10" s="110" t="s">
        <v>246</v>
      </c>
      <c r="D10" s="110">
        <v>0</v>
      </c>
      <c r="H10" s="91"/>
      <c r="I10" s="91"/>
      <c r="J10" s="91"/>
    </row>
    <row r="11" spans="1:10">
      <c r="A11" s="110" t="s">
        <v>228</v>
      </c>
      <c r="B11" s="110" t="s">
        <v>208</v>
      </c>
      <c r="C11" s="138" t="s">
        <v>246</v>
      </c>
      <c r="D11" s="110">
        <v>0</v>
      </c>
      <c r="H11" s="91"/>
      <c r="I11" s="91"/>
      <c r="J11" s="91"/>
    </row>
    <row r="12" spans="1:10">
      <c r="A12" s="110" t="s">
        <v>202</v>
      </c>
      <c r="B12" s="110" t="s">
        <v>207</v>
      </c>
      <c r="C12" s="110" t="s">
        <v>246</v>
      </c>
      <c r="D12" s="110">
        <v>0</v>
      </c>
      <c r="H12" s="91"/>
      <c r="I12" s="91"/>
      <c r="J12" s="91"/>
    </row>
    <row r="13" spans="1:10">
      <c r="A13" s="5" t="s">
        <v>310</v>
      </c>
      <c r="B13" s="138" t="s">
        <v>208</v>
      </c>
      <c r="C13" s="138" t="s">
        <v>246</v>
      </c>
      <c r="D13" s="138">
        <v>0</v>
      </c>
    </row>
    <row r="14" spans="1:10">
      <c r="A14" s="138" t="s">
        <v>299</v>
      </c>
      <c r="B14" s="138" t="s">
        <v>207</v>
      </c>
      <c r="C14" s="138" t="s">
        <v>246</v>
      </c>
      <c r="D14" s="138">
        <v>0</v>
      </c>
    </row>
    <row r="15" spans="1:10">
      <c r="A15" s="138" t="s">
        <v>298</v>
      </c>
      <c r="B15" s="138" t="s">
        <v>208</v>
      </c>
      <c r="C15" s="138" t="s">
        <v>246</v>
      </c>
      <c r="D15" s="138">
        <v>0</v>
      </c>
    </row>
  </sheetData>
  <sortState ref="A2:D15">
    <sortCondition descending="1" ref="D2"/>
  </sortState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2475-D9AD-40E5-B2DE-3D52FF45FF45}">
  <dimension ref="B1:E5"/>
  <sheetViews>
    <sheetView workbookViewId="0">
      <selection activeCell="C5" sqref="C5"/>
    </sheetView>
  </sheetViews>
  <sheetFormatPr defaultRowHeight="15"/>
  <cols>
    <col min="2" max="2" width="18.85546875" bestFit="1" customWidth="1"/>
    <col min="4" max="4" width="18.85546875" bestFit="1" customWidth="1"/>
    <col min="5" max="5" width="14.42578125" customWidth="1"/>
  </cols>
  <sheetData>
    <row r="1" spans="2:5" ht="15.75" thickBot="1"/>
    <row r="2" spans="2:5">
      <c r="B2" s="93" t="s">
        <v>251</v>
      </c>
      <c r="C2" s="94" t="s">
        <v>252</v>
      </c>
    </row>
    <row r="3" spans="2:5">
      <c r="B3" s="95" t="s">
        <v>208</v>
      </c>
      <c r="C3" s="96">
        <v>0</v>
      </c>
      <c r="E3" s="91"/>
    </row>
    <row r="4" spans="2:5">
      <c r="B4" s="95" t="s">
        <v>207</v>
      </c>
      <c r="C4" s="96">
        <v>0</v>
      </c>
    </row>
    <row r="5" spans="2:5" ht="15.75" thickBot="1">
      <c r="B5" s="101" t="s">
        <v>253</v>
      </c>
      <c r="C5" s="96">
        <v>0</v>
      </c>
    </row>
  </sheetData>
  <sortState ref="B3:C5">
    <sortCondition descending="1" ref="C3"/>
  </sortState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BFD9-831F-43E4-8238-C03B46D2FB08}">
  <dimension ref="A1:AF36"/>
  <sheetViews>
    <sheetView workbookViewId="0"/>
  </sheetViews>
  <sheetFormatPr defaultRowHeight="15"/>
  <cols>
    <col min="1" max="1" width="10" style="91" bestFit="1" customWidth="1"/>
    <col min="2" max="2" width="10.7109375" style="91" bestFit="1" customWidth="1"/>
    <col min="3" max="16" width="9.140625" style="91"/>
    <col min="17" max="17" width="15" style="91" bestFit="1" customWidth="1"/>
    <col min="18" max="16384" width="9.140625" style="91"/>
  </cols>
  <sheetData>
    <row r="1" spans="1:32">
      <c r="A1" s="91" t="s">
        <v>12</v>
      </c>
      <c r="B1" s="91" t="s">
        <v>19</v>
      </c>
      <c r="C1" s="91" t="s">
        <v>13</v>
      </c>
      <c r="D1" s="91" t="s">
        <v>20</v>
      </c>
      <c r="E1" s="91" t="s">
        <v>21</v>
      </c>
      <c r="F1" s="91" t="s">
        <v>22</v>
      </c>
      <c r="G1" s="91" t="s">
        <v>23</v>
      </c>
      <c r="H1" s="91" t="s">
        <v>24</v>
      </c>
      <c r="I1" s="91" t="s">
        <v>25</v>
      </c>
      <c r="J1" s="91" t="s">
        <v>14</v>
      </c>
      <c r="K1" s="91" t="s">
        <v>15</v>
      </c>
      <c r="L1" s="91" t="s">
        <v>26</v>
      </c>
      <c r="M1" s="91" t="s">
        <v>27</v>
      </c>
      <c r="N1" s="91" t="s">
        <v>28</v>
      </c>
      <c r="O1" s="91" t="s">
        <v>29</v>
      </c>
      <c r="P1" s="91" t="s">
        <v>16</v>
      </c>
      <c r="Q1" s="91" t="s">
        <v>30</v>
      </c>
      <c r="R1" s="91" t="s">
        <v>17</v>
      </c>
      <c r="S1" s="91" t="s">
        <v>31</v>
      </c>
      <c r="T1" s="91" t="s">
        <v>32</v>
      </c>
      <c r="U1" s="91" t="s">
        <v>33</v>
      </c>
      <c r="V1" s="91" t="s">
        <v>8</v>
      </c>
      <c r="W1" s="91" t="s">
        <v>34</v>
      </c>
      <c r="X1" s="91" t="s">
        <v>28</v>
      </c>
      <c r="Y1" s="91" t="s">
        <v>35</v>
      </c>
      <c r="Z1" s="91" t="s">
        <v>36</v>
      </c>
      <c r="AA1" s="91" t="s">
        <v>37</v>
      </c>
      <c r="AB1" s="91" t="s">
        <v>38</v>
      </c>
      <c r="AC1" s="91" t="s">
        <v>39</v>
      </c>
      <c r="AD1" s="91" t="s">
        <v>40</v>
      </c>
      <c r="AE1" s="91" t="s">
        <v>41</v>
      </c>
      <c r="AF1" s="91" t="s">
        <v>42</v>
      </c>
    </row>
    <row r="2" spans="1:32">
      <c r="A2" s="91">
        <v>481796010</v>
      </c>
      <c r="B2" s="116">
        <v>45694</v>
      </c>
      <c r="C2" s="91">
        <v>2</v>
      </c>
      <c r="D2" s="91">
        <v>6</v>
      </c>
      <c r="E2" s="91">
        <v>2025</v>
      </c>
      <c r="F2" s="102">
        <v>0.54760416666666667</v>
      </c>
      <c r="G2" s="102">
        <v>2.7314814814814819E-3</v>
      </c>
      <c r="H2" s="91">
        <v>201006788800</v>
      </c>
      <c r="I2" s="91">
        <v>60045</v>
      </c>
      <c r="J2" s="91" t="s">
        <v>185</v>
      </c>
      <c r="K2" s="91">
        <v>32699</v>
      </c>
      <c r="L2" s="91" t="s">
        <v>274</v>
      </c>
      <c r="M2" s="91" t="s">
        <v>5</v>
      </c>
      <c r="N2" s="91" t="s">
        <v>231</v>
      </c>
      <c r="P2" s="91" t="s">
        <v>233</v>
      </c>
      <c r="Q2" s="103">
        <v>45813.49082175926</v>
      </c>
      <c r="R2" s="91">
        <v>5</v>
      </c>
      <c r="S2" s="91">
        <v>6</v>
      </c>
      <c r="T2" s="91">
        <v>2025</v>
      </c>
      <c r="U2" s="91" t="s">
        <v>191</v>
      </c>
      <c r="V2" s="91" t="s">
        <v>271</v>
      </c>
      <c r="W2" s="91" t="s">
        <v>5</v>
      </c>
      <c r="X2" s="91" t="s">
        <v>231</v>
      </c>
      <c r="Y2" s="91">
        <v>0</v>
      </c>
      <c r="Z2" s="104">
        <v>1</v>
      </c>
      <c r="AA2" s="91">
        <v>0</v>
      </c>
      <c r="AB2" s="104">
        <v>1</v>
      </c>
      <c r="AC2" s="91">
        <v>0</v>
      </c>
      <c r="AD2" s="104">
        <v>1</v>
      </c>
      <c r="AE2" s="91">
        <v>0</v>
      </c>
      <c r="AF2" s="105">
        <v>1</v>
      </c>
    </row>
    <row r="3" spans="1:32">
      <c r="A3" s="91">
        <v>481840759</v>
      </c>
      <c r="B3" s="116">
        <v>45694</v>
      </c>
      <c r="C3" s="91">
        <v>2</v>
      </c>
      <c r="D3" s="91">
        <v>6</v>
      </c>
      <c r="E3" s="91">
        <v>2025</v>
      </c>
      <c r="F3" s="102">
        <v>0.71552083333333327</v>
      </c>
      <c r="G3" s="102">
        <v>4.5138888888888893E-3</v>
      </c>
      <c r="H3" s="91">
        <v>1001359060</v>
      </c>
      <c r="I3" s="91">
        <v>61123</v>
      </c>
      <c r="J3" s="91" t="s">
        <v>185</v>
      </c>
      <c r="K3" s="91">
        <v>31927</v>
      </c>
      <c r="L3" s="91" t="s">
        <v>275</v>
      </c>
      <c r="M3" s="91" t="s">
        <v>5</v>
      </c>
      <c r="N3" s="91" t="s">
        <v>231</v>
      </c>
      <c r="P3" s="91" t="s">
        <v>233</v>
      </c>
      <c r="Q3" s="103">
        <v>45813.428703703707</v>
      </c>
      <c r="R3" s="91">
        <v>5</v>
      </c>
      <c r="S3" s="91">
        <v>6</v>
      </c>
      <c r="T3" s="91">
        <v>2025</v>
      </c>
      <c r="U3" s="91" t="s">
        <v>191</v>
      </c>
      <c r="V3" s="91" t="s">
        <v>271</v>
      </c>
      <c r="W3" s="91" t="s">
        <v>5</v>
      </c>
      <c r="X3" s="91" t="s">
        <v>231</v>
      </c>
      <c r="Y3" s="91">
        <v>0</v>
      </c>
      <c r="Z3" s="104">
        <v>1</v>
      </c>
      <c r="AA3" s="91">
        <v>0</v>
      </c>
      <c r="AB3" s="104">
        <v>1</v>
      </c>
      <c r="AC3" s="91">
        <v>0</v>
      </c>
      <c r="AD3" s="104">
        <v>1</v>
      </c>
      <c r="AE3" s="91">
        <v>0</v>
      </c>
      <c r="AF3" s="105">
        <v>1</v>
      </c>
    </row>
    <row r="4" spans="1:32">
      <c r="A4" s="91">
        <v>482122716</v>
      </c>
      <c r="B4" s="116">
        <v>45753</v>
      </c>
      <c r="C4" s="91">
        <v>4</v>
      </c>
      <c r="D4" s="91">
        <v>6</v>
      </c>
      <c r="E4" s="91">
        <v>2025</v>
      </c>
      <c r="F4" s="102">
        <v>0.87214120370370374</v>
      </c>
      <c r="G4" s="102">
        <v>9.4560185185185181E-3</v>
      </c>
      <c r="H4" s="91">
        <v>201284888022</v>
      </c>
      <c r="I4" s="91">
        <v>61123</v>
      </c>
      <c r="J4" s="91" t="s">
        <v>185</v>
      </c>
      <c r="K4" s="91">
        <v>31927</v>
      </c>
      <c r="L4" s="91" t="s">
        <v>275</v>
      </c>
      <c r="M4" s="91" t="s">
        <v>5</v>
      </c>
      <c r="N4" s="91" t="s">
        <v>231</v>
      </c>
      <c r="P4" s="91" t="s">
        <v>180</v>
      </c>
      <c r="Q4" s="103">
        <v>45825.560104166667</v>
      </c>
      <c r="R4" s="91">
        <v>17</v>
      </c>
      <c r="S4" s="91">
        <v>6</v>
      </c>
      <c r="T4" s="91">
        <v>2025</v>
      </c>
      <c r="U4" s="91" t="s">
        <v>191</v>
      </c>
      <c r="V4" s="91" t="s">
        <v>271</v>
      </c>
      <c r="W4" s="91" t="s">
        <v>5</v>
      </c>
      <c r="X4" s="91" t="s">
        <v>231</v>
      </c>
      <c r="Y4" s="91">
        <v>0</v>
      </c>
      <c r="Z4" s="104">
        <v>1</v>
      </c>
      <c r="AA4" s="91">
        <v>0</v>
      </c>
      <c r="AB4" s="104">
        <v>1</v>
      </c>
      <c r="AC4" s="91">
        <v>0</v>
      </c>
      <c r="AD4" s="104">
        <v>1</v>
      </c>
      <c r="AE4" s="91">
        <v>0</v>
      </c>
      <c r="AF4" s="105">
        <v>1</v>
      </c>
    </row>
    <row r="5" spans="1:32">
      <c r="A5" s="91">
        <v>482137857</v>
      </c>
      <c r="B5" s="116">
        <v>45783</v>
      </c>
      <c r="C5" s="91">
        <v>5</v>
      </c>
      <c r="D5" s="91">
        <v>6</v>
      </c>
      <c r="E5" s="91">
        <v>2025</v>
      </c>
      <c r="F5" s="102">
        <v>1.9421296296296294E-2</v>
      </c>
      <c r="G5" s="102">
        <v>4.8611111111111112E-3</v>
      </c>
      <c r="H5" s="91">
        <v>201098484281</v>
      </c>
      <c r="I5" s="91">
        <v>61133</v>
      </c>
      <c r="J5" s="91" t="s">
        <v>185</v>
      </c>
      <c r="K5" s="91">
        <v>33278</v>
      </c>
      <c r="L5" s="91" t="s">
        <v>276</v>
      </c>
      <c r="M5" s="91" t="s">
        <v>5</v>
      </c>
      <c r="N5" s="91" t="s">
        <v>208</v>
      </c>
      <c r="P5" s="91" t="s">
        <v>224</v>
      </c>
      <c r="Q5" s="103">
        <v>45814.738958333335</v>
      </c>
      <c r="R5" s="91">
        <v>6</v>
      </c>
      <c r="S5" s="91">
        <v>6</v>
      </c>
      <c r="T5" s="91">
        <v>2025</v>
      </c>
      <c r="U5" s="91" t="s">
        <v>191</v>
      </c>
      <c r="V5" s="91" t="s">
        <v>271</v>
      </c>
      <c r="W5" s="91" t="s">
        <v>5</v>
      </c>
      <c r="X5" s="91" t="s">
        <v>208</v>
      </c>
      <c r="Y5" s="91">
        <v>0</v>
      </c>
      <c r="Z5" s="104">
        <v>1</v>
      </c>
      <c r="AA5" s="91">
        <v>0</v>
      </c>
      <c r="AB5" s="104">
        <v>1</v>
      </c>
      <c r="AC5" s="91">
        <v>0</v>
      </c>
      <c r="AD5" s="104">
        <v>1</v>
      </c>
      <c r="AE5" s="91">
        <v>1</v>
      </c>
      <c r="AF5" s="105">
        <v>0.875</v>
      </c>
    </row>
    <row r="6" spans="1:32">
      <c r="A6" s="91">
        <v>482156732</v>
      </c>
      <c r="B6" s="116">
        <v>45783</v>
      </c>
      <c r="C6" s="91">
        <v>5</v>
      </c>
      <c r="D6" s="91">
        <v>6</v>
      </c>
      <c r="E6" s="91">
        <v>2025</v>
      </c>
      <c r="F6" s="102">
        <v>0.61107638888888893</v>
      </c>
      <c r="G6" s="102">
        <v>0</v>
      </c>
      <c r="H6" s="91">
        <v>2814</v>
      </c>
      <c r="J6" s="91" t="s">
        <v>185</v>
      </c>
      <c r="K6" s="91">
        <v>31926</v>
      </c>
      <c r="L6" s="91" t="s">
        <v>277</v>
      </c>
      <c r="M6" s="91" t="s">
        <v>5</v>
      </c>
      <c r="N6" s="91" t="s">
        <v>231</v>
      </c>
      <c r="P6" s="91" t="s">
        <v>233</v>
      </c>
      <c r="Q6" s="103">
        <v>45813.666076388887</v>
      </c>
      <c r="R6" s="91">
        <v>5</v>
      </c>
      <c r="S6" s="91">
        <v>6</v>
      </c>
      <c r="T6" s="91">
        <v>2025</v>
      </c>
      <c r="U6" s="91" t="s">
        <v>191</v>
      </c>
      <c r="V6" s="91" t="s">
        <v>272</v>
      </c>
      <c r="W6" s="91" t="s">
        <v>5</v>
      </c>
      <c r="X6" s="91" t="s">
        <v>231</v>
      </c>
      <c r="Y6" s="91">
        <v>0</v>
      </c>
      <c r="Z6" s="104">
        <v>1</v>
      </c>
      <c r="AA6" s="91">
        <v>0</v>
      </c>
      <c r="AB6" s="104">
        <v>1</v>
      </c>
      <c r="AC6" s="91">
        <v>0</v>
      </c>
      <c r="AD6" s="104">
        <v>1</v>
      </c>
      <c r="AE6" s="91">
        <v>0</v>
      </c>
      <c r="AF6" s="105">
        <v>1</v>
      </c>
    </row>
    <row r="7" spans="1:32">
      <c r="A7" s="91">
        <v>482182493</v>
      </c>
      <c r="B7" s="116">
        <v>45783</v>
      </c>
      <c r="C7" s="91">
        <v>5</v>
      </c>
      <c r="D7" s="91">
        <v>6</v>
      </c>
      <c r="E7" s="91">
        <v>2025</v>
      </c>
      <c r="F7" s="102">
        <v>0.93388888888888888</v>
      </c>
      <c r="G7" s="102">
        <v>0</v>
      </c>
      <c r="H7" s="91">
        <v>2814</v>
      </c>
      <c r="J7" s="91" t="s">
        <v>185</v>
      </c>
      <c r="K7" s="91">
        <v>33277</v>
      </c>
      <c r="L7" s="91" t="s">
        <v>202</v>
      </c>
      <c r="M7" s="91" t="s">
        <v>5</v>
      </c>
      <c r="N7" s="91" t="s">
        <v>207</v>
      </c>
      <c r="P7" s="91" t="s">
        <v>180</v>
      </c>
      <c r="Q7" s="103">
        <v>45814.937291666669</v>
      </c>
      <c r="R7" s="91">
        <v>6</v>
      </c>
      <c r="S7" s="91">
        <v>6</v>
      </c>
      <c r="T7" s="91">
        <v>2025</v>
      </c>
      <c r="U7" s="91" t="s">
        <v>191</v>
      </c>
      <c r="V7" s="91" t="s">
        <v>272</v>
      </c>
      <c r="W7" s="91" t="s">
        <v>5</v>
      </c>
      <c r="X7" s="91" t="s">
        <v>207</v>
      </c>
      <c r="Y7" s="91">
        <v>0</v>
      </c>
      <c r="Z7" s="104">
        <v>1</v>
      </c>
      <c r="AA7" s="91">
        <v>0</v>
      </c>
      <c r="AB7" s="104">
        <v>1</v>
      </c>
      <c r="AC7" s="91">
        <v>0</v>
      </c>
      <c r="AD7" s="104">
        <v>1</v>
      </c>
      <c r="AE7" s="91">
        <v>1</v>
      </c>
      <c r="AF7" s="105">
        <v>0.875</v>
      </c>
    </row>
    <row r="8" spans="1:32">
      <c r="A8" s="91">
        <v>482182722</v>
      </c>
      <c r="B8" s="116">
        <v>45783</v>
      </c>
      <c r="C8" s="91">
        <v>5</v>
      </c>
      <c r="D8" s="91">
        <v>6</v>
      </c>
      <c r="E8" s="91">
        <v>2025</v>
      </c>
      <c r="F8" s="102">
        <v>0.64456018518518521</v>
      </c>
      <c r="G8" s="102">
        <v>0</v>
      </c>
      <c r="H8" s="91">
        <v>2814</v>
      </c>
      <c r="J8" s="91" t="s">
        <v>185</v>
      </c>
      <c r="K8" s="91">
        <v>33277</v>
      </c>
      <c r="L8" s="91" t="s">
        <v>202</v>
      </c>
      <c r="M8" s="91" t="s">
        <v>5</v>
      </c>
      <c r="N8" s="91" t="s">
        <v>207</v>
      </c>
      <c r="P8" s="91" t="s">
        <v>180</v>
      </c>
      <c r="Q8" s="103">
        <v>45814.946053240739</v>
      </c>
      <c r="R8" s="91">
        <v>6</v>
      </c>
      <c r="S8" s="91">
        <v>6</v>
      </c>
      <c r="T8" s="91">
        <v>2025</v>
      </c>
      <c r="U8" s="91" t="s">
        <v>191</v>
      </c>
      <c r="V8" s="91" t="s">
        <v>272</v>
      </c>
      <c r="W8" s="91" t="s">
        <v>5</v>
      </c>
      <c r="X8" s="91" t="s">
        <v>207</v>
      </c>
      <c r="Y8" s="91">
        <v>0</v>
      </c>
      <c r="Z8" s="104">
        <v>1</v>
      </c>
      <c r="AA8" s="91">
        <v>0</v>
      </c>
      <c r="AB8" s="104">
        <v>1</v>
      </c>
      <c r="AC8" s="91">
        <v>0</v>
      </c>
      <c r="AD8" s="104">
        <v>1</v>
      </c>
      <c r="AE8" s="91">
        <v>1</v>
      </c>
      <c r="AF8" s="105">
        <v>0.875</v>
      </c>
    </row>
    <row r="9" spans="1:32">
      <c r="A9" s="91">
        <v>482190507</v>
      </c>
      <c r="B9" s="116">
        <v>45783</v>
      </c>
      <c r="C9" s="91">
        <v>5</v>
      </c>
      <c r="D9" s="91">
        <v>6</v>
      </c>
      <c r="E9" s="91">
        <v>2025</v>
      </c>
      <c r="F9" s="102">
        <v>0.48876157407407406</v>
      </c>
      <c r="G9" s="102">
        <v>0</v>
      </c>
      <c r="H9" s="91">
        <v>2814</v>
      </c>
      <c r="J9" s="91" t="s">
        <v>185</v>
      </c>
      <c r="K9" s="91">
        <v>31926</v>
      </c>
      <c r="L9" s="91" t="s">
        <v>277</v>
      </c>
      <c r="M9" s="91" t="s">
        <v>5</v>
      </c>
      <c r="N9" s="91" t="s">
        <v>231</v>
      </c>
      <c r="P9" s="91" t="s">
        <v>233</v>
      </c>
      <c r="Q9" s="103">
        <v>45815.561631944445</v>
      </c>
      <c r="R9" s="91">
        <v>7</v>
      </c>
      <c r="S9" s="91">
        <v>6</v>
      </c>
      <c r="T9" s="91">
        <v>2025</v>
      </c>
      <c r="U9" s="91" t="s">
        <v>191</v>
      </c>
      <c r="V9" s="91" t="s">
        <v>272</v>
      </c>
      <c r="W9" s="91" t="s">
        <v>5</v>
      </c>
      <c r="X9" s="91" t="s">
        <v>231</v>
      </c>
      <c r="Y9" s="91">
        <v>0</v>
      </c>
      <c r="Z9" s="104">
        <v>1</v>
      </c>
      <c r="AA9" s="91">
        <v>0</v>
      </c>
      <c r="AB9" s="104">
        <v>1</v>
      </c>
      <c r="AC9" s="91">
        <v>0</v>
      </c>
      <c r="AD9" s="104">
        <v>1</v>
      </c>
      <c r="AE9" s="91">
        <v>0</v>
      </c>
      <c r="AF9" s="105">
        <v>1</v>
      </c>
    </row>
    <row r="10" spans="1:32">
      <c r="A10" s="91">
        <v>482208778</v>
      </c>
      <c r="B10" s="116">
        <v>45783</v>
      </c>
      <c r="C10" s="91">
        <v>5</v>
      </c>
      <c r="D10" s="91">
        <v>6</v>
      </c>
      <c r="E10" s="91">
        <v>2025</v>
      </c>
      <c r="F10" s="102">
        <v>0.48876157407407406</v>
      </c>
      <c r="G10" s="102">
        <v>0</v>
      </c>
      <c r="H10" s="91">
        <v>2814</v>
      </c>
      <c r="J10" s="91" t="s">
        <v>185</v>
      </c>
      <c r="K10" s="91">
        <v>31926</v>
      </c>
      <c r="L10" s="91" t="s">
        <v>277</v>
      </c>
      <c r="M10" s="91" t="s">
        <v>5</v>
      </c>
      <c r="N10" s="91" t="s">
        <v>231</v>
      </c>
      <c r="P10" s="91" t="s">
        <v>233</v>
      </c>
      <c r="Q10" s="103">
        <v>45816.570543981485</v>
      </c>
      <c r="R10" s="91">
        <v>8</v>
      </c>
      <c r="S10" s="91">
        <v>6</v>
      </c>
      <c r="T10" s="91">
        <v>2025</v>
      </c>
      <c r="U10" s="91" t="s">
        <v>191</v>
      </c>
      <c r="V10" s="91" t="s">
        <v>272</v>
      </c>
      <c r="W10" s="91" t="s">
        <v>5</v>
      </c>
      <c r="X10" s="91" t="s">
        <v>231</v>
      </c>
      <c r="Y10" s="91">
        <v>0</v>
      </c>
      <c r="Z10" s="104">
        <v>1</v>
      </c>
      <c r="AA10" s="91">
        <v>0</v>
      </c>
      <c r="AB10" s="104">
        <v>1</v>
      </c>
      <c r="AC10" s="91">
        <v>0</v>
      </c>
      <c r="AD10" s="104">
        <v>1</v>
      </c>
      <c r="AE10" s="91">
        <v>0</v>
      </c>
      <c r="AF10" s="105">
        <v>1</v>
      </c>
    </row>
    <row r="11" spans="1:32">
      <c r="A11" s="91">
        <v>482217189</v>
      </c>
      <c r="B11" s="116">
        <v>45875</v>
      </c>
      <c r="C11" s="91">
        <v>8</v>
      </c>
      <c r="D11" s="91">
        <v>6</v>
      </c>
      <c r="E11" s="91">
        <v>2025</v>
      </c>
      <c r="F11" s="102">
        <v>0.79885416666666664</v>
      </c>
      <c r="G11" s="102">
        <v>6.8055555555555569E-3</v>
      </c>
      <c r="H11" s="91">
        <v>201005135049</v>
      </c>
      <c r="I11" s="91">
        <v>61123</v>
      </c>
      <c r="J11" s="91" t="s">
        <v>185</v>
      </c>
      <c r="K11" s="91">
        <v>31927</v>
      </c>
      <c r="L11" s="91" t="s">
        <v>275</v>
      </c>
      <c r="M11" s="91" t="s">
        <v>5</v>
      </c>
      <c r="N11" s="91" t="s">
        <v>231</v>
      </c>
      <c r="P11" s="91" t="s">
        <v>233</v>
      </c>
      <c r="Q11" s="103">
        <v>45818.692881944444</v>
      </c>
      <c r="R11" s="91">
        <v>10</v>
      </c>
      <c r="S11" s="91">
        <v>6</v>
      </c>
      <c r="T11" s="91">
        <v>2025</v>
      </c>
      <c r="U11" s="91" t="s">
        <v>191</v>
      </c>
      <c r="V11" s="91" t="s">
        <v>271</v>
      </c>
      <c r="W11" s="91" t="s">
        <v>5</v>
      </c>
      <c r="X11" s="91" t="s">
        <v>231</v>
      </c>
      <c r="Y11" s="91">
        <v>0</v>
      </c>
      <c r="Z11" s="104">
        <v>1</v>
      </c>
      <c r="AA11" s="91">
        <v>0</v>
      </c>
      <c r="AB11" s="104">
        <v>1</v>
      </c>
      <c r="AC11" s="91">
        <v>0</v>
      </c>
      <c r="AD11" s="104">
        <v>1</v>
      </c>
      <c r="AE11" s="91">
        <v>1</v>
      </c>
      <c r="AF11" s="105">
        <v>0.875</v>
      </c>
    </row>
    <row r="12" spans="1:32">
      <c r="A12" s="91">
        <v>482217649</v>
      </c>
      <c r="B12" s="116">
        <v>45875</v>
      </c>
      <c r="C12" s="91">
        <v>8</v>
      </c>
      <c r="D12" s="91">
        <v>6</v>
      </c>
      <c r="E12" s="91">
        <v>2025</v>
      </c>
      <c r="F12" s="102">
        <v>0.80893518518518526</v>
      </c>
      <c r="G12" s="102">
        <v>1.423611111111111E-3</v>
      </c>
      <c r="H12" s="91">
        <v>201093999305</v>
      </c>
      <c r="I12" s="91">
        <v>61121</v>
      </c>
      <c r="J12" s="91" t="s">
        <v>185</v>
      </c>
      <c r="K12" s="91">
        <v>31926</v>
      </c>
      <c r="L12" s="91" t="s">
        <v>278</v>
      </c>
      <c r="M12" s="91" t="s">
        <v>5</v>
      </c>
      <c r="N12" s="91" t="s">
        <v>231</v>
      </c>
      <c r="P12" s="91" t="s">
        <v>233</v>
      </c>
      <c r="Q12" s="103">
        <v>45818.670671296299</v>
      </c>
      <c r="R12" s="91">
        <v>10</v>
      </c>
      <c r="S12" s="91">
        <v>6</v>
      </c>
      <c r="T12" s="91">
        <v>2025</v>
      </c>
      <c r="U12" s="91" t="s">
        <v>191</v>
      </c>
      <c r="V12" s="91" t="s">
        <v>271</v>
      </c>
      <c r="W12" s="91" t="s">
        <v>5</v>
      </c>
      <c r="X12" s="91" t="s">
        <v>231</v>
      </c>
      <c r="Y12" s="91">
        <v>0</v>
      </c>
      <c r="Z12" s="104">
        <v>1</v>
      </c>
      <c r="AA12" s="91">
        <v>0</v>
      </c>
      <c r="AB12" s="104">
        <v>1</v>
      </c>
      <c r="AC12" s="91">
        <v>0</v>
      </c>
      <c r="AD12" s="104">
        <v>1</v>
      </c>
      <c r="AE12" s="91">
        <v>0</v>
      </c>
      <c r="AF12" s="105">
        <v>1</v>
      </c>
    </row>
    <row r="13" spans="1:32">
      <c r="A13" s="91">
        <v>482239527</v>
      </c>
      <c r="B13" s="116">
        <v>45906</v>
      </c>
      <c r="C13" s="91">
        <v>9</v>
      </c>
      <c r="D13" s="91">
        <v>6</v>
      </c>
      <c r="E13" s="91">
        <v>2025</v>
      </c>
      <c r="F13" s="102">
        <v>5.2546296296296299E-3</v>
      </c>
      <c r="G13" s="102">
        <v>1.1921296296296296E-3</v>
      </c>
      <c r="H13" s="91">
        <v>201222221020</v>
      </c>
      <c r="I13" s="91">
        <v>61136</v>
      </c>
      <c r="J13" s="91" t="s">
        <v>185</v>
      </c>
      <c r="K13" s="91">
        <v>33281</v>
      </c>
      <c r="L13" s="91" t="s">
        <v>203</v>
      </c>
      <c r="M13" s="91" t="s">
        <v>5</v>
      </c>
      <c r="N13" s="91" t="s">
        <v>208</v>
      </c>
      <c r="P13" s="91" t="s">
        <v>224</v>
      </c>
      <c r="Q13" s="103">
        <v>45819.87945601852</v>
      </c>
      <c r="R13" s="91">
        <v>11</v>
      </c>
      <c r="S13" s="91">
        <v>6</v>
      </c>
      <c r="T13" s="91">
        <v>2025</v>
      </c>
      <c r="U13" s="91" t="s">
        <v>191</v>
      </c>
      <c r="V13" s="91" t="s">
        <v>271</v>
      </c>
      <c r="W13" s="91" t="s">
        <v>5</v>
      </c>
      <c r="X13" s="91" t="s">
        <v>208</v>
      </c>
      <c r="Y13" s="91">
        <v>0</v>
      </c>
      <c r="Z13" s="104">
        <v>1</v>
      </c>
      <c r="AA13" s="91">
        <v>0</v>
      </c>
      <c r="AB13" s="104">
        <v>1</v>
      </c>
      <c r="AC13" s="91">
        <v>0</v>
      </c>
      <c r="AD13" s="104">
        <v>1</v>
      </c>
      <c r="AE13" s="91">
        <v>0</v>
      </c>
      <c r="AF13" s="105">
        <v>1</v>
      </c>
    </row>
    <row r="14" spans="1:32">
      <c r="A14" s="91">
        <v>482290211</v>
      </c>
      <c r="B14" s="116">
        <v>45906</v>
      </c>
      <c r="C14" s="91">
        <v>9</v>
      </c>
      <c r="D14" s="91">
        <v>6</v>
      </c>
      <c r="E14" s="91">
        <v>2025</v>
      </c>
      <c r="F14" s="102">
        <v>0.71122685185185175</v>
      </c>
      <c r="G14" s="102">
        <v>4.9305555555555552E-3</v>
      </c>
      <c r="H14" s="91">
        <v>201098886888</v>
      </c>
      <c r="I14" s="91">
        <v>61132</v>
      </c>
      <c r="J14" s="91" t="s">
        <v>185</v>
      </c>
      <c r="K14" s="91">
        <v>33277</v>
      </c>
      <c r="L14" s="91" t="s">
        <v>279</v>
      </c>
      <c r="M14" s="91" t="s">
        <v>5</v>
      </c>
      <c r="N14" s="91" t="s">
        <v>207</v>
      </c>
      <c r="P14" s="91" t="s">
        <v>192</v>
      </c>
      <c r="Q14" s="103">
        <v>45821.600578703707</v>
      </c>
      <c r="R14" s="91">
        <v>13</v>
      </c>
      <c r="S14" s="91">
        <v>6</v>
      </c>
      <c r="T14" s="91">
        <v>2025</v>
      </c>
      <c r="U14" s="91" t="s">
        <v>191</v>
      </c>
      <c r="V14" s="91" t="s">
        <v>271</v>
      </c>
      <c r="W14" s="91" t="s">
        <v>5</v>
      </c>
      <c r="X14" s="91" t="s">
        <v>207</v>
      </c>
      <c r="Y14" s="91">
        <v>0</v>
      </c>
      <c r="Z14" s="104">
        <v>1</v>
      </c>
      <c r="AA14" s="91">
        <v>0</v>
      </c>
      <c r="AB14" s="104">
        <v>1</v>
      </c>
      <c r="AC14" s="91">
        <v>0</v>
      </c>
      <c r="AD14" s="104">
        <v>1</v>
      </c>
      <c r="AE14" s="91">
        <v>1</v>
      </c>
      <c r="AF14" s="105">
        <v>0.875</v>
      </c>
    </row>
    <row r="15" spans="1:32">
      <c r="A15" s="91">
        <v>482621148</v>
      </c>
      <c r="B15" s="116">
        <v>45997</v>
      </c>
      <c r="C15" s="91">
        <v>12</v>
      </c>
      <c r="D15" s="91">
        <v>6</v>
      </c>
      <c r="E15" s="91">
        <v>2025</v>
      </c>
      <c r="F15" s="102">
        <v>0.49564814814814812</v>
      </c>
      <c r="G15" s="102">
        <v>1.5624999999999999E-3</v>
      </c>
      <c r="H15" s="91">
        <v>1006672992</v>
      </c>
      <c r="I15" s="91">
        <v>61125</v>
      </c>
      <c r="J15" s="91" t="s">
        <v>185</v>
      </c>
      <c r="K15" s="91">
        <v>32764</v>
      </c>
      <c r="L15" s="91" t="s">
        <v>280</v>
      </c>
      <c r="M15" s="91" t="s">
        <v>7</v>
      </c>
      <c r="N15" s="91" t="s">
        <v>207</v>
      </c>
      <c r="P15" s="91" t="s">
        <v>180</v>
      </c>
      <c r="Q15" s="103">
        <v>45823.468726851854</v>
      </c>
      <c r="R15" s="91">
        <v>15</v>
      </c>
      <c r="S15" s="91">
        <v>6</v>
      </c>
      <c r="T15" s="91">
        <v>2025</v>
      </c>
      <c r="U15" s="91" t="s">
        <v>191</v>
      </c>
      <c r="V15" s="91" t="s">
        <v>271</v>
      </c>
      <c r="W15" s="91" t="s">
        <v>7</v>
      </c>
      <c r="X15" s="91" t="s">
        <v>207</v>
      </c>
      <c r="Y15" s="91">
        <v>0</v>
      </c>
      <c r="Z15" s="104">
        <v>1</v>
      </c>
      <c r="AA15" s="91">
        <v>0</v>
      </c>
      <c r="AB15" s="104">
        <v>1</v>
      </c>
      <c r="AC15" s="91">
        <v>0</v>
      </c>
      <c r="AD15" s="104">
        <v>1</v>
      </c>
      <c r="AE15" s="91">
        <v>1</v>
      </c>
      <c r="AF15" s="105">
        <v>0.875</v>
      </c>
    </row>
    <row r="16" spans="1:32">
      <c r="A16" s="91">
        <v>482624709</v>
      </c>
      <c r="B16" s="116">
        <v>45997</v>
      </c>
      <c r="C16" s="91">
        <v>12</v>
      </c>
      <c r="D16" s="91">
        <v>6</v>
      </c>
      <c r="E16" s="91">
        <v>2025</v>
      </c>
      <c r="F16" s="102">
        <v>0.51200231481481484</v>
      </c>
      <c r="G16" s="102">
        <v>1.3773148148148147E-3</v>
      </c>
      <c r="H16" s="91">
        <v>1080801567</v>
      </c>
      <c r="I16" s="91">
        <v>61125</v>
      </c>
      <c r="J16" s="91" t="s">
        <v>185</v>
      </c>
      <c r="K16" s="91">
        <v>32764</v>
      </c>
      <c r="L16" s="91" t="s">
        <v>280</v>
      </c>
      <c r="M16" s="91" t="s">
        <v>7</v>
      </c>
      <c r="N16" s="91" t="s">
        <v>207</v>
      </c>
      <c r="P16" s="91" t="s">
        <v>180</v>
      </c>
      <c r="Q16" s="103">
        <v>45823.473854166667</v>
      </c>
      <c r="R16" s="91">
        <v>15</v>
      </c>
      <c r="S16" s="91">
        <v>6</v>
      </c>
      <c r="T16" s="91">
        <v>2025</v>
      </c>
      <c r="U16" s="91" t="s">
        <v>191</v>
      </c>
      <c r="V16" s="91" t="s">
        <v>271</v>
      </c>
      <c r="W16" s="91" t="s">
        <v>7</v>
      </c>
      <c r="X16" s="91" t="s">
        <v>207</v>
      </c>
      <c r="Y16" s="91">
        <v>0</v>
      </c>
      <c r="Z16" s="104">
        <v>1</v>
      </c>
      <c r="AA16" s="91">
        <v>0</v>
      </c>
      <c r="AB16" s="104">
        <v>1</v>
      </c>
      <c r="AC16" s="91">
        <v>0</v>
      </c>
      <c r="AD16" s="104">
        <v>1</v>
      </c>
      <c r="AE16" s="91">
        <v>0</v>
      </c>
      <c r="AF16" s="105">
        <v>1</v>
      </c>
    </row>
    <row r="17" spans="1:32">
      <c r="A17" s="91">
        <v>482751336</v>
      </c>
      <c r="B17" s="91" t="s">
        <v>257</v>
      </c>
      <c r="C17" s="91">
        <v>13</v>
      </c>
      <c r="D17" s="91">
        <v>6</v>
      </c>
      <c r="E17" s="91">
        <v>2025</v>
      </c>
      <c r="F17" s="102">
        <v>0.66935185185185186</v>
      </c>
      <c r="G17" s="102">
        <v>0</v>
      </c>
      <c r="H17" s="91">
        <v>2814</v>
      </c>
      <c r="J17" s="91" t="s">
        <v>185</v>
      </c>
      <c r="K17" s="91">
        <v>33267</v>
      </c>
      <c r="L17" s="91" t="s">
        <v>184</v>
      </c>
      <c r="M17" s="91" t="s">
        <v>198</v>
      </c>
      <c r="N17" s="91" t="s">
        <v>207</v>
      </c>
      <c r="P17" s="91" t="s">
        <v>192</v>
      </c>
      <c r="Q17" s="103">
        <v>45821.670729166668</v>
      </c>
      <c r="R17" s="91">
        <v>13</v>
      </c>
      <c r="S17" s="91">
        <v>6</v>
      </c>
      <c r="T17" s="91">
        <v>2025</v>
      </c>
      <c r="U17" s="91" t="s">
        <v>191</v>
      </c>
      <c r="V17" s="91" t="s">
        <v>272</v>
      </c>
      <c r="W17" s="91" t="s">
        <v>198</v>
      </c>
      <c r="X17" s="91" t="s">
        <v>207</v>
      </c>
      <c r="Y17" s="91">
        <v>0</v>
      </c>
      <c r="Z17" s="104">
        <v>1</v>
      </c>
      <c r="AA17" s="91">
        <v>0</v>
      </c>
      <c r="AB17" s="104">
        <v>1</v>
      </c>
      <c r="AC17" s="91">
        <v>0</v>
      </c>
      <c r="AD17" s="104">
        <v>1</v>
      </c>
      <c r="AE17" s="91">
        <v>0</v>
      </c>
      <c r="AF17" s="105">
        <v>1</v>
      </c>
    </row>
    <row r="18" spans="1:32">
      <c r="A18" s="91">
        <v>482825976</v>
      </c>
      <c r="B18" s="91" t="s">
        <v>258</v>
      </c>
      <c r="C18" s="91">
        <v>14</v>
      </c>
      <c r="D18" s="91">
        <v>6</v>
      </c>
      <c r="E18" s="91">
        <v>2025</v>
      </c>
      <c r="F18" s="102">
        <v>0.57393518518518516</v>
      </c>
      <c r="G18" s="102">
        <v>0</v>
      </c>
      <c r="H18" s="91">
        <v>2814</v>
      </c>
      <c r="J18" s="91" t="s">
        <v>185</v>
      </c>
      <c r="K18" s="91">
        <v>33277</v>
      </c>
      <c r="L18" s="91" t="s">
        <v>202</v>
      </c>
      <c r="M18" s="91" t="s">
        <v>5</v>
      </c>
      <c r="N18" s="91" t="s">
        <v>207</v>
      </c>
      <c r="P18" s="91" t="s">
        <v>192</v>
      </c>
      <c r="Q18" s="103">
        <v>45822.576377314814</v>
      </c>
      <c r="R18" s="91">
        <v>14</v>
      </c>
      <c r="S18" s="91">
        <v>6</v>
      </c>
      <c r="T18" s="91">
        <v>2025</v>
      </c>
      <c r="U18" s="91" t="s">
        <v>67</v>
      </c>
      <c r="V18" s="91" t="s">
        <v>272</v>
      </c>
      <c r="W18" s="91" t="s">
        <v>5</v>
      </c>
      <c r="X18" s="91" t="s">
        <v>207</v>
      </c>
      <c r="Y18" s="91">
        <v>0</v>
      </c>
      <c r="Z18" s="104">
        <v>1</v>
      </c>
      <c r="AA18" s="91">
        <v>0</v>
      </c>
      <c r="AB18" s="104">
        <v>1</v>
      </c>
      <c r="AC18" s="91">
        <v>1</v>
      </c>
      <c r="AD18" s="104">
        <v>0</v>
      </c>
      <c r="AE18" s="91">
        <v>1</v>
      </c>
      <c r="AF18" s="105">
        <v>0.875</v>
      </c>
    </row>
    <row r="19" spans="1:32">
      <c r="A19" s="91">
        <v>483072893</v>
      </c>
      <c r="B19" s="91" t="s">
        <v>263</v>
      </c>
      <c r="C19" s="91">
        <v>16</v>
      </c>
      <c r="D19" s="91">
        <v>6</v>
      </c>
      <c r="E19" s="91">
        <v>2025</v>
      </c>
      <c r="F19" s="102">
        <v>0.61093750000000002</v>
      </c>
      <c r="G19" s="102">
        <v>2.8472222222222219E-3</v>
      </c>
      <c r="H19" s="91">
        <v>1002104401</v>
      </c>
      <c r="I19" s="91">
        <v>60045</v>
      </c>
      <c r="J19" s="91" t="s">
        <v>185</v>
      </c>
      <c r="K19" s="91">
        <v>32699</v>
      </c>
      <c r="L19" s="91" t="s">
        <v>274</v>
      </c>
      <c r="M19" s="91" t="s">
        <v>5</v>
      </c>
      <c r="N19" s="91" t="s">
        <v>231</v>
      </c>
      <c r="P19" s="91" t="s">
        <v>233</v>
      </c>
      <c r="Q19" s="103">
        <v>45827.494745370372</v>
      </c>
      <c r="R19" s="91">
        <v>19</v>
      </c>
      <c r="S19" s="91">
        <v>6</v>
      </c>
      <c r="T19" s="91">
        <v>2025</v>
      </c>
      <c r="U19" s="91" t="s">
        <v>191</v>
      </c>
      <c r="V19" s="91" t="s">
        <v>271</v>
      </c>
      <c r="W19" s="91" t="s">
        <v>5</v>
      </c>
      <c r="X19" s="91" t="s">
        <v>231</v>
      </c>
      <c r="Y19" s="91">
        <v>0</v>
      </c>
      <c r="Z19" s="104">
        <v>1</v>
      </c>
      <c r="AA19" s="91">
        <v>0</v>
      </c>
      <c r="AB19" s="104">
        <v>1</v>
      </c>
      <c r="AC19" s="91">
        <v>0</v>
      </c>
      <c r="AD19" s="104">
        <v>1</v>
      </c>
      <c r="AE19" s="91">
        <v>0</v>
      </c>
      <c r="AF19" s="105">
        <v>1</v>
      </c>
    </row>
    <row r="20" spans="1:32">
      <c r="A20" s="91">
        <v>483159944</v>
      </c>
      <c r="B20" s="91" t="s">
        <v>264</v>
      </c>
      <c r="C20" s="91">
        <v>17</v>
      </c>
      <c r="D20" s="91">
        <v>6</v>
      </c>
      <c r="E20" s="91">
        <v>2025</v>
      </c>
      <c r="F20" s="102">
        <v>0.40392361111111108</v>
      </c>
      <c r="G20" s="102">
        <v>3.0555555555555557E-3</v>
      </c>
      <c r="H20" s="91">
        <v>1223137850</v>
      </c>
      <c r="I20" s="91">
        <v>61137</v>
      </c>
      <c r="J20" s="91" t="s">
        <v>185</v>
      </c>
      <c r="K20" s="91">
        <v>33279</v>
      </c>
      <c r="L20" s="91" t="s">
        <v>281</v>
      </c>
      <c r="M20" s="91" t="s">
        <v>198</v>
      </c>
      <c r="N20" s="91" t="s">
        <v>208</v>
      </c>
      <c r="P20" s="91" t="s">
        <v>180</v>
      </c>
      <c r="Q20" s="103">
        <v>45826.475659722222</v>
      </c>
      <c r="R20" s="91">
        <v>18</v>
      </c>
      <c r="S20" s="91">
        <v>6</v>
      </c>
      <c r="T20" s="91">
        <v>2025</v>
      </c>
      <c r="U20" s="91" t="s">
        <v>191</v>
      </c>
      <c r="V20" s="91" t="s">
        <v>271</v>
      </c>
      <c r="W20" s="91" t="s">
        <v>198</v>
      </c>
      <c r="X20" s="91" t="s">
        <v>208</v>
      </c>
      <c r="Y20" s="91">
        <v>0</v>
      </c>
      <c r="Z20" s="104">
        <v>1</v>
      </c>
      <c r="AA20" s="91">
        <v>0</v>
      </c>
      <c r="AB20" s="104">
        <v>1</v>
      </c>
      <c r="AC20" s="91">
        <v>0</v>
      </c>
      <c r="AD20" s="104">
        <v>1</v>
      </c>
      <c r="AE20" s="91">
        <v>1</v>
      </c>
      <c r="AF20" s="105">
        <v>0.875</v>
      </c>
    </row>
    <row r="21" spans="1:32">
      <c r="A21" s="91">
        <v>483160235</v>
      </c>
      <c r="B21" s="91" t="s">
        <v>264</v>
      </c>
      <c r="C21" s="91">
        <v>17</v>
      </c>
      <c r="D21" s="91">
        <v>6</v>
      </c>
      <c r="E21" s="91">
        <v>2025</v>
      </c>
      <c r="F21" s="102">
        <v>0.40787037037037038</v>
      </c>
      <c r="G21" s="102">
        <v>1.1805555555555556E-3</v>
      </c>
      <c r="H21" s="91">
        <v>201005161806</v>
      </c>
      <c r="I21" s="91">
        <v>61137</v>
      </c>
      <c r="J21" s="91" t="s">
        <v>185</v>
      </c>
      <c r="K21" s="91">
        <v>33279</v>
      </c>
      <c r="L21" s="91" t="s">
        <v>281</v>
      </c>
      <c r="M21" s="91" t="s">
        <v>198</v>
      </c>
      <c r="N21" s="91" t="s">
        <v>208</v>
      </c>
      <c r="P21" s="91" t="s">
        <v>180</v>
      </c>
      <c r="Q21" s="103">
        <v>45826.469652777778</v>
      </c>
      <c r="R21" s="91">
        <v>18</v>
      </c>
      <c r="S21" s="91">
        <v>6</v>
      </c>
      <c r="T21" s="91">
        <v>2025</v>
      </c>
      <c r="U21" s="91" t="s">
        <v>191</v>
      </c>
      <c r="V21" s="91" t="s">
        <v>271</v>
      </c>
      <c r="W21" s="91" t="s">
        <v>198</v>
      </c>
      <c r="X21" s="91" t="s">
        <v>208</v>
      </c>
      <c r="Y21" s="91">
        <v>0</v>
      </c>
      <c r="Z21" s="104">
        <v>1</v>
      </c>
      <c r="AA21" s="91">
        <v>0</v>
      </c>
      <c r="AB21" s="104">
        <v>1</v>
      </c>
      <c r="AC21" s="91">
        <v>0</v>
      </c>
      <c r="AD21" s="104">
        <v>1</v>
      </c>
      <c r="AE21" s="91">
        <v>1</v>
      </c>
      <c r="AF21" s="105">
        <v>0.875</v>
      </c>
    </row>
    <row r="22" spans="1:32">
      <c r="A22" s="91">
        <v>483264119</v>
      </c>
      <c r="B22" s="91" t="s">
        <v>264</v>
      </c>
      <c r="C22" s="91">
        <v>17</v>
      </c>
      <c r="D22" s="91">
        <v>6</v>
      </c>
      <c r="E22" s="91">
        <v>2025</v>
      </c>
      <c r="F22" s="102">
        <v>0.9064699074074074</v>
      </c>
      <c r="G22" s="102">
        <v>4.1319444444444442E-3</v>
      </c>
      <c r="H22" s="91">
        <v>201005412604</v>
      </c>
      <c r="I22" s="91">
        <v>61139</v>
      </c>
      <c r="J22" s="91" t="s">
        <v>185</v>
      </c>
      <c r="K22" s="91">
        <v>32698</v>
      </c>
      <c r="L22" s="91" t="s">
        <v>282</v>
      </c>
      <c r="M22" s="91" t="s">
        <v>5</v>
      </c>
      <c r="N22" s="91" t="s">
        <v>208</v>
      </c>
      <c r="P22" s="91" t="s">
        <v>224</v>
      </c>
      <c r="Q22" s="103">
        <v>45827.526817129627</v>
      </c>
      <c r="R22" s="91">
        <v>19</v>
      </c>
      <c r="S22" s="91">
        <v>6</v>
      </c>
      <c r="T22" s="91">
        <v>2025</v>
      </c>
      <c r="U22" s="91" t="s">
        <v>191</v>
      </c>
      <c r="V22" s="91" t="s">
        <v>271</v>
      </c>
      <c r="W22" s="91" t="s">
        <v>5</v>
      </c>
      <c r="X22" s="91" t="s">
        <v>208</v>
      </c>
      <c r="Y22" s="91">
        <v>0</v>
      </c>
      <c r="Z22" s="104">
        <v>1</v>
      </c>
      <c r="AA22" s="91">
        <v>0</v>
      </c>
      <c r="AB22" s="104">
        <v>1</v>
      </c>
      <c r="AC22" s="91">
        <v>0</v>
      </c>
      <c r="AD22" s="104">
        <v>1</v>
      </c>
      <c r="AE22" s="91">
        <v>1</v>
      </c>
      <c r="AF22" s="105">
        <v>0.875</v>
      </c>
    </row>
    <row r="23" spans="1:32">
      <c r="A23" s="91">
        <v>483771876</v>
      </c>
      <c r="B23" s="91" t="s">
        <v>270</v>
      </c>
      <c r="C23" s="91">
        <v>22</v>
      </c>
      <c r="D23" s="91">
        <v>6</v>
      </c>
      <c r="E23" s="91">
        <v>2025</v>
      </c>
      <c r="F23" s="102">
        <v>0.64822916666666663</v>
      </c>
      <c r="G23" s="102">
        <v>5.8101851851851856E-3</v>
      </c>
      <c r="H23" s="91">
        <v>201001595456</v>
      </c>
      <c r="I23" s="91">
        <v>61138</v>
      </c>
      <c r="J23" s="91" t="s">
        <v>185</v>
      </c>
      <c r="K23" s="91">
        <v>32761</v>
      </c>
      <c r="L23" s="91" t="s">
        <v>283</v>
      </c>
      <c r="M23" s="91" t="s">
        <v>7</v>
      </c>
      <c r="N23" s="91" t="s">
        <v>207</v>
      </c>
      <c r="P23" s="91" t="s">
        <v>192</v>
      </c>
      <c r="Q23" s="103">
        <v>45835.888391203705</v>
      </c>
      <c r="R23" s="91">
        <v>27</v>
      </c>
      <c r="S23" s="91">
        <v>6</v>
      </c>
      <c r="T23" s="91">
        <v>2025</v>
      </c>
      <c r="U23" s="91" t="s">
        <v>191</v>
      </c>
      <c r="V23" s="91" t="s">
        <v>271</v>
      </c>
      <c r="W23" s="91" t="s">
        <v>7</v>
      </c>
      <c r="X23" s="91" t="s">
        <v>207</v>
      </c>
      <c r="Y23" s="91">
        <v>0</v>
      </c>
      <c r="Z23" s="104">
        <v>1</v>
      </c>
      <c r="AA23" s="91">
        <v>0</v>
      </c>
      <c r="AB23" s="104">
        <v>1</v>
      </c>
      <c r="AC23" s="91">
        <v>0</v>
      </c>
      <c r="AD23" s="104">
        <v>1</v>
      </c>
      <c r="AE23" s="91">
        <v>0</v>
      </c>
      <c r="AF23" s="105">
        <v>1</v>
      </c>
    </row>
    <row r="24" spans="1:32">
      <c r="A24" s="91">
        <v>481845108</v>
      </c>
      <c r="B24" s="116">
        <v>45694</v>
      </c>
      <c r="C24" s="91">
        <v>2</v>
      </c>
      <c r="D24" s="91">
        <v>6</v>
      </c>
      <c r="E24" s="91">
        <v>2025</v>
      </c>
      <c r="F24" s="102">
        <v>0.73707175925925927</v>
      </c>
      <c r="G24" s="102">
        <v>1.4467592592592594E-3</v>
      </c>
      <c r="H24" s="91">
        <v>201145705553</v>
      </c>
      <c r="I24" s="91">
        <v>61123</v>
      </c>
      <c r="J24" s="91" t="s">
        <v>186</v>
      </c>
      <c r="K24" s="91">
        <v>31927</v>
      </c>
      <c r="L24" s="91" t="s">
        <v>275</v>
      </c>
      <c r="M24" s="91" t="s">
        <v>5</v>
      </c>
      <c r="N24" s="91" t="s">
        <v>231</v>
      </c>
      <c r="P24" s="91" t="s">
        <v>180</v>
      </c>
      <c r="Q24" s="103">
        <v>45811.927372685182</v>
      </c>
      <c r="R24" s="91">
        <v>3</v>
      </c>
      <c r="S24" s="91">
        <v>6</v>
      </c>
      <c r="T24" s="91">
        <v>2025</v>
      </c>
      <c r="U24" s="91" t="s">
        <v>191</v>
      </c>
      <c r="V24" s="91" t="s">
        <v>271</v>
      </c>
      <c r="W24" s="91" t="s">
        <v>5</v>
      </c>
      <c r="X24" s="91" t="s">
        <v>231</v>
      </c>
      <c r="Y24" s="91">
        <v>0</v>
      </c>
      <c r="Z24" s="104">
        <v>1</v>
      </c>
      <c r="AA24" s="91">
        <v>0</v>
      </c>
      <c r="AB24" s="104">
        <v>1</v>
      </c>
      <c r="AC24" s="91">
        <v>0</v>
      </c>
      <c r="AD24" s="104">
        <v>1</v>
      </c>
      <c r="AE24" s="91">
        <v>1</v>
      </c>
      <c r="AF24" s="105">
        <v>0.875</v>
      </c>
    </row>
    <row r="25" spans="1:32">
      <c r="A25" s="91">
        <v>482122321</v>
      </c>
      <c r="B25" s="116">
        <v>45753</v>
      </c>
      <c r="C25" s="91">
        <v>4</v>
      </c>
      <c r="D25" s="91">
        <v>6</v>
      </c>
      <c r="E25" s="91">
        <v>2025</v>
      </c>
      <c r="F25" s="102">
        <v>0.86496527777777776</v>
      </c>
      <c r="G25" s="102">
        <v>1.2893518518518519E-2</v>
      </c>
      <c r="H25" s="91">
        <v>1001993085</v>
      </c>
      <c r="I25" s="91">
        <v>61132</v>
      </c>
      <c r="J25" s="91" t="s">
        <v>186</v>
      </c>
      <c r="K25" s="91">
        <v>33277</v>
      </c>
      <c r="L25" s="91" t="s">
        <v>202</v>
      </c>
      <c r="M25" s="91" t="s">
        <v>5</v>
      </c>
      <c r="N25" s="91" t="s">
        <v>207</v>
      </c>
      <c r="P25" s="91" t="s">
        <v>180</v>
      </c>
      <c r="Q25" s="103">
        <v>45825.574629629627</v>
      </c>
      <c r="R25" s="91">
        <v>17</v>
      </c>
      <c r="S25" s="91">
        <v>6</v>
      </c>
      <c r="T25" s="91">
        <v>2025</v>
      </c>
      <c r="U25" s="91" t="s">
        <v>191</v>
      </c>
      <c r="V25" s="91" t="s">
        <v>271</v>
      </c>
      <c r="W25" s="91" t="s">
        <v>5</v>
      </c>
      <c r="X25" s="91" t="s">
        <v>207</v>
      </c>
      <c r="Y25" s="91">
        <v>0</v>
      </c>
      <c r="Z25" s="104">
        <v>1</v>
      </c>
      <c r="AA25" s="91">
        <v>0</v>
      </c>
      <c r="AB25" s="104">
        <v>1</v>
      </c>
      <c r="AC25" s="91">
        <v>0</v>
      </c>
      <c r="AD25" s="104">
        <v>1</v>
      </c>
      <c r="AE25" s="91">
        <v>0</v>
      </c>
      <c r="AF25" s="105">
        <v>1</v>
      </c>
    </row>
    <row r="26" spans="1:32">
      <c r="A26" s="91">
        <v>482157013</v>
      </c>
      <c r="B26" s="116">
        <v>45783</v>
      </c>
      <c r="C26" s="91">
        <v>5</v>
      </c>
      <c r="D26" s="91">
        <v>6</v>
      </c>
      <c r="E26" s="91">
        <v>2025</v>
      </c>
      <c r="F26" s="102">
        <v>0.61362268518518526</v>
      </c>
      <c r="G26" s="102">
        <v>0</v>
      </c>
      <c r="H26" s="91">
        <v>2814</v>
      </c>
      <c r="J26" s="91" t="s">
        <v>186</v>
      </c>
      <c r="K26" s="91">
        <v>31927</v>
      </c>
      <c r="L26" s="91" t="s">
        <v>284</v>
      </c>
      <c r="M26" s="91" t="s">
        <v>5</v>
      </c>
      <c r="N26" s="91" t="s">
        <v>231</v>
      </c>
      <c r="P26" s="91" t="s">
        <v>233</v>
      </c>
      <c r="Q26" s="103">
        <v>45813.672303240739</v>
      </c>
      <c r="R26" s="91">
        <v>5</v>
      </c>
      <c r="S26" s="91">
        <v>6</v>
      </c>
      <c r="T26" s="91">
        <v>2025</v>
      </c>
      <c r="U26" s="91" t="s">
        <v>191</v>
      </c>
      <c r="V26" s="91" t="s">
        <v>272</v>
      </c>
      <c r="W26" s="91" t="s">
        <v>5</v>
      </c>
      <c r="X26" s="91" t="s">
        <v>231</v>
      </c>
      <c r="Y26" s="91">
        <v>0</v>
      </c>
      <c r="Z26" s="104">
        <v>1</v>
      </c>
      <c r="AA26" s="91">
        <v>0</v>
      </c>
      <c r="AB26" s="104">
        <v>1</v>
      </c>
      <c r="AC26" s="91">
        <v>0</v>
      </c>
      <c r="AD26" s="104">
        <v>1</v>
      </c>
      <c r="AE26" s="91">
        <v>0</v>
      </c>
      <c r="AF26" s="105">
        <v>1</v>
      </c>
    </row>
    <row r="27" spans="1:32">
      <c r="A27" s="91">
        <v>482190622</v>
      </c>
      <c r="B27" s="116">
        <v>45844</v>
      </c>
      <c r="C27" s="91">
        <v>7</v>
      </c>
      <c r="D27" s="91">
        <v>6</v>
      </c>
      <c r="E27" s="91">
        <v>2025</v>
      </c>
      <c r="F27" s="102">
        <v>0.52391203703703704</v>
      </c>
      <c r="G27" s="102">
        <v>0</v>
      </c>
      <c r="H27" s="91">
        <v>2814</v>
      </c>
      <c r="J27" s="91" t="s">
        <v>186</v>
      </c>
      <c r="K27" s="91">
        <v>33265</v>
      </c>
      <c r="L27" s="91" t="s">
        <v>243</v>
      </c>
      <c r="M27" s="91" t="s">
        <v>198</v>
      </c>
      <c r="N27" s="91" t="s">
        <v>208</v>
      </c>
      <c r="P27" s="91" t="s">
        <v>233</v>
      </c>
      <c r="Q27" s="103">
        <v>45815.564444444448</v>
      </c>
      <c r="R27" s="91">
        <v>7</v>
      </c>
      <c r="S27" s="91">
        <v>6</v>
      </c>
      <c r="T27" s="91">
        <v>2025</v>
      </c>
      <c r="U27" s="91" t="s">
        <v>191</v>
      </c>
      <c r="V27" s="91" t="s">
        <v>272</v>
      </c>
      <c r="W27" s="91" t="s">
        <v>198</v>
      </c>
      <c r="X27" s="91" t="s">
        <v>208</v>
      </c>
      <c r="Y27" s="91">
        <v>0</v>
      </c>
      <c r="Z27" s="104">
        <v>1</v>
      </c>
      <c r="AA27" s="91">
        <v>0</v>
      </c>
      <c r="AB27" s="104">
        <v>1</v>
      </c>
      <c r="AC27" s="91">
        <v>0</v>
      </c>
      <c r="AD27" s="104">
        <v>1</v>
      </c>
      <c r="AE27" s="91">
        <v>0</v>
      </c>
      <c r="AF27" s="105">
        <v>1</v>
      </c>
    </row>
    <row r="28" spans="1:32">
      <c r="A28" s="91">
        <v>482219140</v>
      </c>
      <c r="B28" s="116">
        <v>45875</v>
      </c>
      <c r="C28" s="91">
        <v>8</v>
      </c>
      <c r="D28" s="91">
        <v>6</v>
      </c>
      <c r="E28" s="91">
        <v>2025</v>
      </c>
      <c r="F28" s="102">
        <v>0.82021990740740736</v>
      </c>
      <c r="G28" s="102">
        <v>3.2407407407407406E-3</v>
      </c>
      <c r="H28" s="91">
        <v>1221055539</v>
      </c>
      <c r="I28" s="91">
        <v>61123</v>
      </c>
      <c r="J28" s="91" t="s">
        <v>186</v>
      </c>
      <c r="K28" s="91">
        <v>31927</v>
      </c>
      <c r="L28" s="91" t="s">
        <v>275</v>
      </c>
      <c r="M28" s="91" t="s">
        <v>5</v>
      </c>
      <c r="N28" s="91" t="s">
        <v>231</v>
      </c>
      <c r="P28" s="91" t="s">
        <v>233</v>
      </c>
      <c r="Q28" s="103">
        <v>45818.665509259263</v>
      </c>
      <c r="R28" s="91">
        <v>10</v>
      </c>
      <c r="S28" s="91">
        <v>6</v>
      </c>
      <c r="T28" s="91">
        <v>2025</v>
      </c>
      <c r="U28" s="91" t="s">
        <v>191</v>
      </c>
      <c r="V28" s="91" t="s">
        <v>272</v>
      </c>
      <c r="W28" s="91" t="s">
        <v>5</v>
      </c>
      <c r="X28" s="91" t="s">
        <v>231</v>
      </c>
      <c r="Y28" s="91">
        <v>0</v>
      </c>
      <c r="Z28" s="104">
        <v>1</v>
      </c>
      <c r="AA28" s="91">
        <v>0</v>
      </c>
      <c r="AB28" s="104">
        <v>1</v>
      </c>
      <c r="AC28" s="91">
        <v>0</v>
      </c>
      <c r="AD28" s="104">
        <v>1</v>
      </c>
      <c r="AE28" s="91">
        <v>0</v>
      </c>
      <c r="AF28" s="105">
        <v>1</v>
      </c>
    </row>
    <row r="29" spans="1:32">
      <c r="A29" s="91">
        <v>482294244</v>
      </c>
      <c r="B29" s="116">
        <v>45906</v>
      </c>
      <c r="C29" s="91">
        <v>9</v>
      </c>
      <c r="D29" s="91">
        <v>6</v>
      </c>
      <c r="E29" s="91">
        <v>2025</v>
      </c>
      <c r="F29" s="102">
        <v>0.74241898148148155</v>
      </c>
      <c r="G29" s="102">
        <v>1.7824074074074072E-3</v>
      </c>
      <c r="H29" s="91">
        <v>201111119357</v>
      </c>
      <c r="I29" s="91">
        <v>60045</v>
      </c>
      <c r="J29" s="91" t="s">
        <v>186</v>
      </c>
      <c r="K29" s="91">
        <v>32699</v>
      </c>
      <c r="L29" s="91" t="s">
        <v>274</v>
      </c>
      <c r="M29" s="91" t="s">
        <v>5</v>
      </c>
      <c r="N29" s="91" t="s">
        <v>231</v>
      </c>
      <c r="P29" s="91" t="s">
        <v>233</v>
      </c>
      <c r="Q29" s="103">
        <v>45819.693287037036</v>
      </c>
      <c r="R29" s="91">
        <v>11</v>
      </c>
      <c r="S29" s="91">
        <v>6</v>
      </c>
      <c r="T29" s="91">
        <v>2025</v>
      </c>
      <c r="U29" s="91" t="s">
        <v>191</v>
      </c>
      <c r="V29" s="91" t="s">
        <v>271</v>
      </c>
      <c r="W29" s="91" t="s">
        <v>5</v>
      </c>
      <c r="X29" s="91" t="s">
        <v>231</v>
      </c>
      <c r="Y29" s="91">
        <v>0</v>
      </c>
      <c r="Z29" s="104">
        <v>1</v>
      </c>
      <c r="AA29" s="91">
        <v>0</v>
      </c>
      <c r="AB29" s="104">
        <v>1</v>
      </c>
      <c r="AC29" s="91">
        <v>0</v>
      </c>
      <c r="AD29" s="104">
        <v>1</v>
      </c>
      <c r="AE29" s="91">
        <v>0</v>
      </c>
      <c r="AF29" s="105">
        <v>1</v>
      </c>
    </row>
    <row r="30" spans="1:32">
      <c r="A30" s="91">
        <v>483211967</v>
      </c>
      <c r="B30" s="91" t="s">
        <v>264</v>
      </c>
      <c r="C30" s="91">
        <v>17</v>
      </c>
      <c r="D30" s="91">
        <v>6</v>
      </c>
      <c r="E30" s="91">
        <v>2025</v>
      </c>
      <c r="F30" s="102">
        <v>0.63267361111111109</v>
      </c>
      <c r="G30" s="102">
        <v>1.5277777777777779E-3</v>
      </c>
      <c r="H30" s="91">
        <v>1060957531</v>
      </c>
      <c r="I30" s="91">
        <v>61139</v>
      </c>
      <c r="J30" s="91" t="s">
        <v>186</v>
      </c>
      <c r="K30" s="91">
        <v>32698</v>
      </c>
      <c r="L30" s="91" t="s">
        <v>282</v>
      </c>
      <c r="M30" s="91" t="s">
        <v>5</v>
      </c>
      <c r="N30" s="91" t="s">
        <v>208</v>
      </c>
      <c r="P30" s="91" t="s">
        <v>180</v>
      </c>
      <c r="Q30" s="103">
        <v>45827.722245370373</v>
      </c>
      <c r="R30" s="91">
        <v>19</v>
      </c>
      <c r="S30" s="91">
        <v>6</v>
      </c>
      <c r="T30" s="91">
        <v>2025</v>
      </c>
      <c r="U30" s="91" t="s">
        <v>191</v>
      </c>
      <c r="V30" s="91" t="s">
        <v>271</v>
      </c>
      <c r="W30" s="91" t="s">
        <v>5</v>
      </c>
      <c r="X30" s="91" t="s">
        <v>208</v>
      </c>
      <c r="Y30" s="91">
        <v>0</v>
      </c>
      <c r="Z30" s="104">
        <v>1</v>
      </c>
      <c r="AA30" s="91">
        <v>0</v>
      </c>
      <c r="AB30" s="104">
        <v>1</v>
      </c>
      <c r="AC30" s="91">
        <v>0</v>
      </c>
      <c r="AD30" s="104">
        <v>1</v>
      </c>
      <c r="AE30" s="91">
        <v>2</v>
      </c>
      <c r="AF30" s="105">
        <v>0.75</v>
      </c>
    </row>
    <row r="31" spans="1:32">
      <c r="A31" s="91">
        <v>483218686</v>
      </c>
      <c r="B31" s="91" t="s">
        <v>264</v>
      </c>
      <c r="C31" s="91">
        <v>17</v>
      </c>
      <c r="D31" s="91">
        <v>6</v>
      </c>
      <c r="E31" s="91">
        <v>2025</v>
      </c>
      <c r="F31" s="102">
        <v>0.65737268518518521</v>
      </c>
      <c r="G31" s="102">
        <v>1.1342592592592591E-3</v>
      </c>
      <c r="H31" s="91">
        <v>1148862221</v>
      </c>
      <c r="I31" s="91">
        <v>61139</v>
      </c>
      <c r="J31" s="91" t="s">
        <v>186</v>
      </c>
      <c r="K31" s="91">
        <v>32698</v>
      </c>
      <c r="L31" s="91" t="s">
        <v>285</v>
      </c>
      <c r="M31" s="91" t="s">
        <v>5</v>
      </c>
      <c r="N31" s="91" t="s">
        <v>208</v>
      </c>
      <c r="P31" s="91" t="s">
        <v>224</v>
      </c>
      <c r="Q31" s="103">
        <v>45827.522337962961</v>
      </c>
      <c r="R31" s="91">
        <v>19</v>
      </c>
      <c r="S31" s="91">
        <v>6</v>
      </c>
      <c r="T31" s="91">
        <v>2025</v>
      </c>
      <c r="U31" s="91" t="s">
        <v>191</v>
      </c>
      <c r="V31" s="91" t="s">
        <v>271</v>
      </c>
      <c r="W31" s="91" t="s">
        <v>5</v>
      </c>
      <c r="X31" s="91" t="s">
        <v>208</v>
      </c>
      <c r="Y31" s="91">
        <v>0</v>
      </c>
      <c r="Z31" s="104">
        <v>1</v>
      </c>
      <c r="AA31" s="91">
        <v>0</v>
      </c>
      <c r="AB31" s="104">
        <v>1</v>
      </c>
      <c r="AC31" s="91">
        <v>0</v>
      </c>
      <c r="AD31" s="104">
        <v>1</v>
      </c>
      <c r="AE31" s="91">
        <v>1</v>
      </c>
      <c r="AF31" s="105">
        <v>0.875</v>
      </c>
    </row>
    <row r="32" spans="1:32">
      <c r="A32" s="91">
        <v>483241637</v>
      </c>
      <c r="B32" s="91" t="s">
        <v>264</v>
      </c>
      <c r="C32" s="91">
        <v>17</v>
      </c>
      <c r="D32" s="91">
        <v>6</v>
      </c>
      <c r="E32" s="91">
        <v>2025</v>
      </c>
      <c r="F32" s="102">
        <v>0.74751157407407398</v>
      </c>
      <c r="G32" s="102">
        <v>3.9351851851851857E-3</v>
      </c>
      <c r="H32" s="91">
        <v>1207782002</v>
      </c>
      <c r="I32" s="91">
        <v>60045</v>
      </c>
      <c r="J32" s="91" t="s">
        <v>186</v>
      </c>
      <c r="K32" s="91">
        <v>32699</v>
      </c>
      <c r="L32" s="91" t="s">
        <v>274</v>
      </c>
      <c r="M32" s="91" t="s">
        <v>5</v>
      </c>
      <c r="N32" s="91" t="s">
        <v>231</v>
      </c>
      <c r="P32" s="91" t="s">
        <v>233</v>
      </c>
      <c r="Q32" s="103">
        <v>45827.52008101852</v>
      </c>
      <c r="R32" s="91">
        <v>19</v>
      </c>
      <c r="S32" s="91">
        <v>6</v>
      </c>
      <c r="T32" s="91">
        <v>2025</v>
      </c>
      <c r="U32" s="91" t="s">
        <v>191</v>
      </c>
      <c r="V32" s="91" t="s">
        <v>272</v>
      </c>
      <c r="W32" s="91" t="s">
        <v>5</v>
      </c>
      <c r="X32" s="91" t="s">
        <v>231</v>
      </c>
      <c r="Y32" s="91">
        <v>0</v>
      </c>
      <c r="Z32" s="104">
        <v>1</v>
      </c>
      <c r="AA32" s="91">
        <v>0</v>
      </c>
      <c r="AB32" s="104">
        <v>1</v>
      </c>
      <c r="AC32" s="91">
        <v>0</v>
      </c>
      <c r="AD32" s="104">
        <v>1</v>
      </c>
      <c r="AE32" s="91">
        <v>0</v>
      </c>
      <c r="AF32" s="105">
        <v>1</v>
      </c>
    </row>
    <row r="33" spans="1:32">
      <c r="A33" s="91">
        <v>483368432</v>
      </c>
      <c r="B33" s="91" t="s">
        <v>265</v>
      </c>
      <c r="C33" s="91">
        <v>18</v>
      </c>
      <c r="D33" s="91">
        <v>6</v>
      </c>
      <c r="E33" s="91">
        <v>2025</v>
      </c>
      <c r="F33" s="102">
        <v>0.73075231481481484</v>
      </c>
      <c r="G33" s="102">
        <v>1.712962962962963E-3</v>
      </c>
      <c r="H33" s="91">
        <v>971544080046</v>
      </c>
      <c r="I33" s="91">
        <v>61135</v>
      </c>
      <c r="J33" s="91" t="s">
        <v>186</v>
      </c>
      <c r="K33" s="91">
        <v>32461</v>
      </c>
      <c r="L33" s="91" t="s">
        <v>286</v>
      </c>
      <c r="M33" s="91" t="s">
        <v>5</v>
      </c>
      <c r="N33" s="91" t="s">
        <v>231</v>
      </c>
      <c r="P33" s="91" t="s">
        <v>233</v>
      </c>
      <c r="Q33" s="103">
        <v>45827.522673611114</v>
      </c>
      <c r="R33" s="91">
        <v>19</v>
      </c>
      <c r="S33" s="91">
        <v>6</v>
      </c>
      <c r="T33" s="91">
        <v>2025</v>
      </c>
      <c r="U33" s="91" t="s">
        <v>191</v>
      </c>
      <c r="V33" s="91" t="s">
        <v>271</v>
      </c>
      <c r="W33" s="91" t="s">
        <v>5</v>
      </c>
      <c r="X33" s="91" t="s">
        <v>231</v>
      </c>
      <c r="Y33" s="91">
        <v>0</v>
      </c>
      <c r="Z33" s="104">
        <v>1</v>
      </c>
      <c r="AA33" s="91">
        <v>0</v>
      </c>
      <c r="AB33" s="104">
        <v>1</v>
      </c>
      <c r="AC33" s="91">
        <v>0</v>
      </c>
      <c r="AD33" s="104">
        <v>1</v>
      </c>
      <c r="AE33" s="91">
        <v>0</v>
      </c>
      <c r="AF33" s="105">
        <v>1</v>
      </c>
    </row>
    <row r="34" spans="1:32">
      <c r="A34" s="91">
        <v>483386131</v>
      </c>
      <c r="B34" s="91" t="s">
        <v>265</v>
      </c>
      <c r="C34" s="91">
        <v>18</v>
      </c>
      <c r="D34" s="91">
        <v>6</v>
      </c>
      <c r="E34" s="91">
        <v>2025</v>
      </c>
      <c r="F34" s="102">
        <v>0.84376157407407415</v>
      </c>
      <c r="G34" s="102">
        <v>1.1689814814814816E-3</v>
      </c>
      <c r="H34" s="91">
        <v>1277118221</v>
      </c>
      <c r="I34" s="91">
        <v>61125</v>
      </c>
      <c r="J34" s="91" t="s">
        <v>186</v>
      </c>
      <c r="K34" s="91">
        <v>32764</v>
      </c>
      <c r="L34" s="91" t="s">
        <v>280</v>
      </c>
      <c r="M34" s="91" t="s">
        <v>7</v>
      </c>
      <c r="N34" s="91" t="s">
        <v>207</v>
      </c>
      <c r="P34" s="91" t="s">
        <v>192</v>
      </c>
      <c r="Q34" s="103">
        <v>45829.468564814815</v>
      </c>
      <c r="R34" s="91">
        <v>21</v>
      </c>
      <c r="S34" s="91">
        <v>6</v>
      </c>
      <c r="T34" s="91">
        <v>2025</v>
      </c>
      <c r="U34" s="91" t="s">
        <v>191</v>
      </c>
      <c r="V34" s="91" t="s">
        <v>271</v>
      </c>
      <c r="W34" s="91" t="s">
        <v>7</v>
      </c>
      <c r="X34" s="91" t="s">
        <v>207</v>
      </c>
      <c r="Y34" s="91">
        <v>0</v>
      </c>
      <c r="Z34" s="104">
        <v>1</v>
      </c>
      <c r="AA34" s="91">
        <v>0</v>
      </c>
      <c r="AB34" s="104">
        <v>1</v>
      </c>
      <c r="AC34" s="91">
        <v>0</v>
      </c>
      <c r="AD34" s="104">
        <v>1</v>
      </c>
      <c r="AE34" s="91">
        <v>0</v>
      </c>
      <c r="AF34" s="105">
        <v>1</v>
      </c>
    </row>
    <row r="35" spans="1:32">
      <c r="A35" s="91">
        <v>483771331</v>
      </c>
      <c r="B35" s="91" t="s">
        <v>270</v>
      </c>
      <c r="C35" s="91">
        <v>22</v>
      </c>
      <c r="D35" s="91">
        <v>6</v>
      </c>
      <c r="E35" s="91">
        <v>2025</v>
      </c>
      <c r="F35" s="102">
        <v>0.65021990740740743</v>
      </c>
      <c r="G35" s="102">
        <v>1.9675925925925928E-3</v>
      </c>
      <c r="H35" s="91">
        <v>1000314400</v>
      </c>
      <c r="I35" s="91">
        <v>60045</v>
      </c>
      <c r="J35" s="91" t="s">
        <v>186</v>
      </c>
      <c r="K35" s="91">
        <v>32699</v>
      </c>
      <c r="L35" s="91" t="s">
        <v>274</v>
      </c>
      <c r="M35" s="91" t="s">
        <v>5</v>
      </c>
      <c r="N35" s="91" t="s">
        <v>231</v>
      </c>
      <c r="P35" s="91" t="s">
        <v>233</v>
      </c>
      <c r="Q35" s="103">
        <v>45832.822268518517</v>
      </c>
      <c r="R35" s="91">
        <v>24</v>
      </c>
      <c r="S35" s="91">
        <v>6</v>
      </c>
      <c r="T35" s="91">
        <v>2025</v>
      </c>
      <c r="U35" s="91" t="s">
        <v>191</v>
      </c>
      <c r="V35" s="91" t="s">
        <v>271</v>
      </c>
      <c r="W35" s="91" t="s">
        <v>5</v>
      </c>
      <c r="X35" s="91" t="s">
        <v>231</v>
      </c>
      <c r="Y35" s="91">
        <v>0</v>
      </c>
      <c r="Z35" s="104">
        <v>1</v>
      </c>
      <c r="AA35" s="91">
        <v>0</v>
      </c>
      <c r="AB35" s="104">
        <v>1</v>
      </c>
      <c r="AC35" s="91">
        <v>0</v>
      </c>
      <c r="AD35" s="104">
        <v>1</v>
      </c>
      <c r="AE35" s="91">
        <v>0</v>
      </c>
      <c r="AF35" s="105">
        <v>1</v>
      </c>
    </row>
    <row r="36" spans="1:32">
      <c r="A36" s="91">
        <v>484494143</v>
      </c>
      <c r="B36" s="91" t="s">
        <v>273</v>
      </c>
      <c r="C36" s="91">
        <v>28</v>
      </c>
      <c r="D36" s="91">
        <v>6</v>
      </c>
      <c r="E36" s="91">
        <v>2025</v>
      </c>
      <c r="F36" s="102">
        <v>0.86432870370370374</v>
      </c>
      <c r="G36" s="102">
        <v>0</v>
      </c>
      <c r="H36" s="91">
        <v>2814</v>
      </c>
      <c r="J36" s="91" t="s">
        <v>186</v>
      </c>
      <c r="K36" s="91">
        <v>32764</v>
      </c>
      <c r="L36" s="91" t="s">
        <v>269</v>
      </c>
      <c r="M36" s="91" t="s">
        <v>7</v>
      </c>
      <c r="N36" s="91" t="s">
        <v>207</v>
      </c>
      <c r="P36" s="91" t="s">
        <v>192</v>
      </c>
      <c r="Q36" s="103">
        <v>45836.864386574074</v>
      </c>
      <c r="R36" s="91">
        <v>28</v>
      </c>
      <c r="S36" s="91">
        <v>6</v>
      </c>
      <c r="T36" s="91">
        <v>2025</v>
      </c>
      <c r="U36" s="91" t="s">
        <v>191</v>
      </c>
      <c r="V36" s="91" t="s">
        <v>271</v>
      </c>
      <c r="W36" s="91" t="s">
        <v>7</v>
      </c>
      <c r="X36" s="91" t="s">
        <v>207</v>
      </c>
      <c r="Y36" s="91">
        <v>0</v>
      </c>
      <c r="Z36" s="104">
        <v>1</v>
      </c>
      <c r="AA36" s="91">
        <v>0</v>
      </c>
      <c r="AB36" s="104">
        <v>1</v>
      </c>
      <c r="AC36" s="91">
        <v>0</v>
      </c>
      <c r="AD36" s="104">
        <v>1</v>
      </c>
      <c r="AE36" s="91">
        <v>0</v>
      </c>
      <c r="AF36" s="105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7BEE-FC4A-44E1-A348-AFD7D1A31328}">
  <dimension ref="A1:P87"/>
  <sheetViews>
    <sheetView showGridLines="0" workbookViewId="0">
      <selection activeCell="H10" sqref="H10"/>
    </sheetView>
  </sheetViews>
  <sheetFormatPr defaultRowHeight="15"/>
  <cols>
    <col min="1" max="1" width="46" bestFit="1" customWidth="1"/>
    <col min="2" max="2" width="25.85546875" bestFit="1" customWidth="1"/>
    <col min="3" max="3" width="18.85546875" bestFit="1" customWidth="1"/>
    <col min="4" max="4" width="8.140625" bestFit="1" customWidth="1"/>
    <col min="5" max="5" width="8" bestFit="1" customWidth="1"/>
    <col min="6" max="6" width="8.140625" bestFit="1" customWidth="1"/>
    <col min="7" max="7" width="8.28515625" bestFit="1" customWidth="1"/>
    <col min="10" max="10" width="46" bestFit="1" customWidth="1"/>
    <col min="11" max="11" width="25.85546875" bestFit="1" customWidth="1"/>
    <col min="12" max="12" width="18.85546875" bestFit="1" customWidth="1"/>
    <col min="13" max="13" width="8.140625" bestFit="1" customWidth="1"/>
    <col min="14" max="14" width="8" bestFit="1" customWidth="1"/>
    <col min="15" max="15" width="8.140625" bestFit="1" customWidth="1"/>
    <col min="16" max="16" width="8.28515625" bestFit="1" customWidth="1"/>
    <col min="18" max="18" width="33.85546875" bestFit="1" customWidth="1"/>
    <col min="19" max="19" width="15" bestFit="1" customWidth="1"/>
    <col min="20" max="20" width="15" customWidth="1"/>
  </cols>
  <sheetData>
    <row r="1" spans="1:16" ht="25.5" customHeight="1">
      <c r="A1" s="244" t="s">
        <v>26</v>
      </c>
      <c r="B1" s="253" t="s">
        <v>1</v>
      </c>
      <c r="C1" s="253" t="s">
        <v>0</v>
      </c>
      <c r="D1" s="250" t="s">
        <v>186</v>
      </c>
      <c r="E1" s="251"/>
      <c r="F1" s="251"/>
      <c r="G1" s="252"/>
      <c r="J1" s="244" t="str">
        <f>A1</f>
        <v>Agent Name</v>
      </c>
      <c r="K1" s="244" t="str">
        <f>B1</f>
        <v>Login</v>
      </c>
      <c r="L1" s="244" t="str">
        <f>C1</f>
        <v>TL</v>
      </c>
      <c r="M1" s="247" t="s">
        <v>185</v>
      </c>
      <c r="N1" s="248" t="s">
        <v>11</v>
      </c>
      <c r="O1" s="248" t="s">
        <v>11</v>
      </c>
      <c r="P1" s="249" t="s">
        <v>11</v>
      </c>
    </row>
    <row r="2" spans="1:16" ht="15" customHeight="1">
      <c r="A2" s="245"/>
      <c r="B2" s="254"/>
      <c r="C2" s="254"/>
      <c r="D2" s="250" t="s">
        <v>271</v>
      </c>
      <c r="E2" s="251"/>
      <c r="F2" s="251"/>
      <c r="G2" s="252"/>
      <c r="J2" s="245"/>
      <c r="K2" s="245"/>
      <c r="L2" s="245"/>
      <c r="M2" s="250" t="s">
        <v>271</v>
      </c>
      <c r="N2" s="251"/>
      <c r="O2" s="251"/>
      <c r="P2" s="252"/>
    </row>
    <row r="3" spans="1:16" ht="15.75">
      <c r="A3" s="246"/>
      <c r="B3" s="255"/>
      <c r="C3" s="255"/>
      <c r="D3" s="13" t="s">
        <v>48</v>
      </c>
      <c r="E3" s="13" t="s">
        <v>49</v>
      </c>
      <c r="F3" s="13" t="s">
        <v>50</v>
      </c>
      <c r="G3" s="13" t="s">
        <v>51</v>
      </c>
      <c r="J3" s="246"/>
      <c r="K3" s="246"/>
      <c r="L3" s="246"/>
      <c r="M3" s="13" t="s">
        <v>48</v>
      </c>
      <c r="N3" s="13" t="s">
        <v>49</v>
      </c>
      <c r="O3" s="13" t="s">
        <v>50</v>
      </c>
      <c r="P3" s="13" t="s">
        <v>51</v>
      </c>
    </row>
    <row r="4" spans="1:16" ht="15" customHeight="1">
      <c r="A4" s="47" t="s">
        <v>182</v>
      </c>
      <c r="B4" s="73">
        <v>33265</v>
      </c>
      <c r="C4" s="110" t="s">
        <v>208</v>
      </c>
      <c r="D4" s="15" t="str">
        <f t="shared" ref="D4:D11" si="0">IFERROR(AVERAGEIFS(Compliance_Critical_Percentage,Agent_ID,B4,TargeType,D$2,Queue,D$1),"")</f>
        <v/>
      </c>
      <c r="E4" s="15" t="str">
        <f t="shared" ref="E4:E62" si="1">IFERROR(AVERAGEIFS(End_User_Crirical_Percentage,Agent_ID,B4,TargeType,D$2,Queue,D$1),"")</f>
        <v/>
      </c>
      <c r="F4" s="15" t="str">
        <f t="shared" ref="F4:F62" si="2">IFERROR(AVERAGEIFS(Busniss_Critical_Percentage,Agent_ID,$B4,TargeType,D$2,Queue,D$1),"")</f>
        <v/>
      </c>
      <c r="G4" s="15" t="str">
        <f t="shared" ref="G4:G62" si="3">IFERROR(AVERAGEIFS(Non_Critical_Percentage,Agent_ID,$B4,TargeType,D$2,Queue,D$1),"")</f>
        <v/>
      </c>
      <c r="J4" s="47" t="s">
        <v>182</v>
      </c>
      <c r="K4" s="73">
        <v>33265</v>
      </c>
      <c r="L4" s="110" t="s">
        <v>208</v>
      </c>
      <c r="M4" s="15" t="str">
        <f t="shared" ref="M4:M67" si="4">IFERROR(AVERAGEIFS(Compliance_Critical_Percentage,Agent_ID,$K4,TargeType,M$2,Queue,M$1),"")</f>
        <v/>
      </c>
      <c r="N4" s="15" t="str">
        <f t="shared" ref="N4:N67" si="5">IFERROR(AVERAGEIFS(End_User_Crirical_Percentage,Agent_ID,$K4,TargeType,M$2,Queue,M$1),"")</f>
        <v/>
      </c>
      <c r="O4" s="15" t="str">
        <f t="shared" ref="O4:O67" si="6">IFERROR(AVERAGEIFS(Busniss_Critical_Percentage,Agent_ID,$K4,TargeType,M$2,Queue,M$1),"")</f>
        <v/>
      </c>
      <c r="P4" s="15" t="str">
        <f t="shared" ref="P4:P67" si="7">IFERROR(AVERAGEIFS(Non_Critical_Percentage,Agent_ID,$K4,TargeType,M$2,Queue,M$1),"")</f>
        <v/>
      </c>
    </row>
    <row r="5" spans="1:16">
      <c r="A5" s="5" t="s">
        <v>183</v>
      </c>
      <c r="B5" s="73">
        <v>33271</v>
      </c>
      <c r="C5" s="110" t="s">
        <v>207</v>
      </c>
      <c r="D5" s="15" t="str">
        <f t="shared" si="0"/>
        <v/>
      </c>
      <c r="E5" s="15" t="str">
        <f t="shared" si="1"/>
        <v/>
      </c>
      <c r="F5" s="15" t="str">
        <f t="shared" si="2"/>
        <v/>
      </c>
      <c r="G5" s="15" t="str">
        <f t="shared" si="3"/>
        <v/>
      </c>
      <c r="J5" s="5" t="s">
        <v>183</v>
      </c>
      <c r="K5" s="73">
        <v>33271</v>
      </c>
      <c r="L5" s="110" t="s">
        <v>207</v>
      </c>
      <c r="M5" s="15" t="str">
        <f t="shared" si="4"/>
        <v/>
      </c>
      <c r="N5" s="15" t="str">
        <f t="shared" si="5"/>
        <v/>
      </c>
      <c r="O5" s="15" t="str">
        <f t="shared" si="6"/>
        <v/>
      </c>
      <c r="P5" s="15" t="str">
        <f t="shared" si="7"/>
        <v/>
      </c>
    </row>
    <row r="6" spans="1:16" ht="15" customHeight="1">
      <c r="A6" s="91" t="s">
        <v>184</v>
      </c>
      <c r="B6" s="73">
        <v>33267</v>
      </c>
      <c r="C6" s="5" t="s">
        <v>207</v>
      </c>
      <c r="D6" s="15" t="str">
        <f t="shared" si="0"/>
        <v/>
      </c>
      <c r="E6" s="15" t="str">
        <f t="shared" si="1"/>
        <v/>
      </c>
      <c r="F6" s="15" t="str">
        <f t="shared" si="2"/>
        <v/>
      </c>
      <c r="G6" s="15" t="str">
        <f t="shared" si="3"/>
        <v/>
      </c>
      <c r="J6" s="91" t="s">
        <v>184</v>
      </c>
      <c r="K6" s="73">
        <v>33267</v>
      </c>
      <c r="L6" s="5" t="s">
        <v>207</v>
      </c>
      <c r="M6" s="15" t="str">
        <f t="shared" si="4"/>
        <v/>
      </c>
      <c r="N6" s="15" t="str">
        <f t="shared" si="5"/>
        <v/>
      </c>
      <c r="O6" s="15" t="str">
        <f t="shared" si="6"/>
        <v/>
      </c>
      <c r="P6" s="15" t="str">
        <f t="shared" si="7"/>
        <v/>
      </c>
    </row>
    <row r="7" spans="1:16">
      <c r="A7" s="5" t="s">
        <v>202</v>
      </c>
      <c r="B7" s="73">
        <v>33277</v>
      </c>
      <c r="C7" s="110" t="s">
        <v>207</v>
      </c>
      <c r="D7" s="15" t="str">
        <f t="shared" si="0"/>
        <v/>
      </c>
      <c r="E7" s="15" t="str">
        <f t="shared" si="1"/>
        <v/>
      </c>
      <c r="F7" s="15" t="str">
        <f t="shared" si="2"/>
        <v/>
      </c>
      <c r="G7" s="15" t="str">
        <f t="shared" si="3"/>
        <v/>
      </c>
      <c r="J7" s="5" t="s">
        <v>202</v>
      </c>
      <c r="K7" s="73">
        <v>33277</v>
      </c>
      <c r="L7" s="110" t="s">
        <v>207</v>
      </c>
      <c r="M7" s="15" t="str">
        <f t="shared" si="4"/>
        <v/>
      </c>
      <c r="N7" s="15" t="str">
        <f t="shared" si="5"/>
        <v/>
      </c>
      <c r="O7" s="15" t="str">
        <f t="shared" si="6"/>
        <v/>
      </c>
      <c r="P7" s="15" t="str">
        <f t="shared" si="7"/>
        <v/>
      </c>
    </row>
    <row r="8" spans="1:16">
      <c r="A8" s="5" t="s">
        <v>203</v>
      </c>
      <c r="B8" s="73">
        <v>33281</v>
      </c>
      <c r="C8" s="5" t="s">
        <v>208</v>
      </c>
      <c r="D8" s="15" t="str">
        <f t="shared" si="0"/>
        <v/>
      </c>
      <c r="E8" s="15" t="str">
        <f t="shared" si="1"/>
        <v/>
      </c>
      <c r="F8" s="15" t="str">
        <f t="shared" si="2"/>
        <v/>
      </c>
      <c r="G8" s="15" t="str">
        <f t="shared" si="3"/>
        <v/>
      </c>
      <c r="J8" s="5" t="s">
        <v>203</v>
      </c>
      <c r="K8" s="73">
        <v>33281</v>
      </c>
      <c r="L8" s="110" t="s">
        <v>208</v>
      </c>
      <c r="M8" s="15" t="str">
        <f t="shared" si="4"/>
        <v/>
      </c>
      <c r="N8" s="15" t="str">
        <f t="shared" si="5"/>
        <v/>
      </c>
      <c r="O8" s="15" t="str">
        <f t="shared" si="6"/>
        <v/>
      </c>
      <c r="P8" s="15" t="str">
        <f t="shared" si="7"/>
        <v/>
      </c>
    </row>
    <row r="9" spans="1:16">
      <c r="A9" s="5" t="s">
        <v>204</v>
      </c>
      <c r="B9" s="73">
        <v>33278</v>
      </c>
      <c r="C9" s="5" t="s">
        <v>208</v>
      </c>
      <c r="D9" s="15" t="str">
        <f t="shared" si="0"/>
        <v/>
      </c>
      <c r="E9" s="15" t="str">
        <f t="shared" si="1"/>
        <v/>
      </c>
      <c r="F9" s="15" t="str">
        <f t="shared" si="2"/>
        <v/>
      </c>
      <c r="G9" s="15" t="str">
        <f t="shared" si="3"/>
        <v/>
      </c>
      <c r="J9" s="5" t="s">
        <v>204</v>
      </c>
      <c r="K9" s="73">
        <v>33278</v>
      </c>
      <c r="L9" s="5" t="s">
        <v>208</v>
      </c>
      <c r="M9" s="15" t="str">
        <f t="shared" si="4"/>
        <v/>
      </c>
      <c r="N9" s="15" t="str">
        <f t="shared" si="5"/>
        <v/>
      </c>
      <c r="O9" s="15" t="str">
        <f t="shared" si="6"/>
        <v/>
      </c>
      <c r="P9" s="15" t="str">
        <f t="shared" si="7"/>
        <v/>
      </c>
    </row>
    <row r="10" spans="1:16">
      <c r="A10" s="5" t="s">
        <v>205</v>
      </c>
      <c r="B10" s="73">
        <v>33279</v>
      </c>
      <c r="C10" s="5" t="s">
        <v>208</v>
      </c>
      <c r="D10" s="15" t="str">
        <f t="shared" si="0"/>
        <v/>
      </c>
      <c r="E10" s="15" t="str">
        <f t="shared" si="1"/>
        <v/>
      </c>
      <c r="F10" s="15" t="str">
        <f t="shared" si="2"/>
        <v/>
      </c>
      <c r="G10" s="15" t="str">
        <f t="shared" si="3"/>
        <v/>
      </c>
      <c r="J10" s="5" t="s">
        <v>205</v>
      </c>
      <c r="K10" s="73">
        <v>33279</v>
      </c>
      <c r="L10" s="5" t="s">
        <v>208</v>
      </c>
      <c r="M10" s="15" t="str">
        <f t="shared" si="4"/>
        <v/>
      </c>
      <c r="N10" s="15" t="str">
        <f t="shared" si="5"/>
        <v/>
      </c>
      <c r="O10" s="15" t="str">
        <f t="shared" si="6"/>
        <v/>
      </c>
      <c r="P10" s="15" t="str">
        <f t="shared" si="7"/>
        <v/>
      </c>
    </row>
    <row r="11" spans="1:16" ht="15" hidden="1" customHeight="1">
      <c r="A11" s="5" t="s">
        <v>200</v>
      </c>
      <c r="B11" s="106">
        <v>33276</v>
      </c>
      <c r="C11" s="5" t="s">
        <v>207</v>
      </c>
      <c r="D11" s="15" t="str">
        <f t="shared" si="0"/>
        <v/>
      </c>
      <c r="E11" s="15" t="str">
        <f t="shared" si="1"/>
        <v/>
      </c>
      <c r="F11" s="15" t="str">
        <f t="shared" si="2"/>
        <v/>
      </c>
      <c r="G11" s="15" t="str">
        <f t="shared" si="3"/>
        <v/>
      </c>
      <c r="J11" s="5" t="s">
        <v>200</v>
      </c>
      <c r="K11" s="73">
        <v>33276</v>
      </c>
      <c r="L11" s="5" t="s">
        <v>207</v>
      </c>
      <c r="M11" s="15" t="str">
        <f t="shared" si="4"/>
        <v/>
      </c>
      <c r="N11" s="15" t="str">
        <f t="shared" si="5"/>
        <v/>
      </c>
      <c r="O11" s="15" t="str">
        <f t="shared" si="6"/>
        <v/>
      </c>
      <c r="P11" s="15" t="str">
        <f t="shared" si="7"/>
        <v/>
      </c>
    </row>
    <row r="12" spans="1:16">
      <c r="A12" s="5" t="s">
        <v>222</v>
      </c>
      <c r="B12" s="5">
        <v>31926</v>
      </c>
      <c r="C12" s="11" t="s">
        <v>231</v>
      </c>
      <c r="D12" s="15" t="str">
        <f t="shared" ref="D12:D62" si="8">IFERROR(AVERAGEIFS(Compliance_Critical_Percentage,Agent_ID,$B12,TargeType,D$2,Queue,D$1),"")</f>
        <v/>
      </c>
      <c r="E12" s="15" t="str">
        <f t="shared" si="1"/>
        <v/>
      </c>
      <c r="F12" s="15" t="str">
        <f t="shared" si="2"/>
        <v/>
      </c>
      <c r="G12" s="15" t="str">
        <f t="shared" si="3"/>
        <v/>
      </c>
      <c r="J12" s="5" t="s">
        <v>222</v>
      </c>
      <c r="K12" s="5">
        <v>31926</v>
      </c>
      <c r="L12" s="11" t="s">
        <v>231</v>
      </c>
      <c r="M12" s="15" t="str">
        <f t="shared" si="4"/>
        <v/>
      </c>
      <c r="N12" s="15" t="str">
        <f t="shared" si="5"/>
        <v/>
      </c>
      <c r="O12" s="15" t="str">
        <f t="shared" si="6"/>
        <v/>
      </c>
      <c r="P12" s="15" t="str">
        <f t="shared" si="7"/>
        <v/>
      </c>
    </row>
    <row r="13" spans="1:16" ht="15" customHeight="1">
      <c r="A13" s="5" t="s">
        <v>249</v>
      </c>
      <c r="B13" s="5">
        <v>32461</v>
      </c>
      <c r="C13" s="11" t="s">
        <v>231</v>
      </c>
      <c r="D13" s="15" t="str">
        <f t="shared" si="8"/>
        <v/>
      </c>
      <c r="E13" s="15" t="str">
        <f t="shared" si="1"/>
        <v/>
      </c>
      <c r="F13" s="15" t="str">
        <f t="shared" si="2"/>
        <v/>
      </c>
      <c r="G13" s="15" t="str">
        <f t="shared" si="3"/>
        <v/>
      </c>
      <c r="J13" s="5" t="s">
        <v>249</v>
      </c>
      <c r="K13" s="5">
        <v>32461</v>
      </c>
      <c r="L13" s="11" t="s">
        <v>231</v>
      </c>
      <c r="M13" s="15" t="str">
        <f t="shared" si="4"/>
        <v/>
      </c>
      <c r="N13" s="15" t="str">
        <f t="shared" si="5"/>
        <v/>
      </c>
      <c r="O13" s="15" t="str">
        <f t="shared" si="6"/>
        <v/>
      </c>
      <c r="P13" s="15" t="str">
        <f t="shared" si="7"/>
        <v/>
      </c>
    </row>
    <row r="14" spans="1:16">
      <c r="A14" s="5" t="s">
        <v>248</v>
      </c>
      <c r="B14" s="77">
        <v>32699</v>
      </c>
      <c r="C14" s="11" t="s">
        <v>231</v>
      </c>
      <c r="D14" s="15" t="str">
        <f t="shared" si="8"/>
        <v/>
      </c>
      <c r="E14" s="15" t="str">
        <f t="shared" si="1"/>
        <v/>
      </c>
      <c r="F14" s="15" t="str">
        <f t="shared" si="2"/>
        <v/>
      </c>
      <c r="G14" s="15" t="str">
        <f t="shared" si="3"/>
        <v/>
      </c>
      <c r="J14" s="5" t="s">
        <v>248</v>
      </c>
      <c r="K14" s="77">
        <v>32699</v>
      </c>
      <c r="L14" s="11" t="s">
        <v>231</v>
      </c>
      <c r="M14" s="15" t="str">
        <f t="shared" si="4"/>
        <v/>
      </c>
      <c r="N14" s="15" t="str">
        <f t="shared" si="5"/>
        <v/>
      </c>
      <c r="O14" s="15" t="str">
        <f t="shared" si="6"/>
        <v/>
      </c>
      <c r="P14" s="15" t="str">
        <f t="shared" si="7"/>
        <v/>
      </c>
    </row>
    <row r="15" spans="1:16" ht="15" customHeight="1">
      <c r="A15" s="5" t="s">
        <v>229</v>
      </c>
      <c r="B15" s="77">
        <v>31927</v>
      </c>
      <c r="C15" s="11" t="s">
        <v>231</v>
      </c>
      <c r="D15" s="15" t="str">
        <f t="shared" si="8"/>
        <v/>
      </c>
      <c r="E15" s="15" t="str">
        <f t="shared" si="1"/>
        <v/>
      </c>
      <c r="F15" s="15" t="str">
        <f t="shared" si="2"/>
        <v/>
      </c>
      <c r="G15" s="15" t="str">
        <f t="shared" si="3"/>
        <v/>
      </c>
      <c r="J15" s="5" t="s">
        <v>229</v>
      </c>
      <c r="K15" s="77">
        <v>31927</v>
      </c>
      <c r="L15" s="11" t="s">
        <v>231</v>
      </c>
      <c r="M15" s="15" t="str">
        <f t="shared" si="4"/>
        <v/>
      </c>
      <c r="N15" s="15" t="str">
        <f t="shared" si="5"/>
        <v/>
      </c>
      <c r="O15" s="15" t="str">
        <f t="shared" si="6"/>
        <v/>
      </c>
      <c r="P15" s="15" t="str">
        <f t="shared" si="7"/>
        <v/>
      </c>
    </row>
    <row r="16" spans="1:16">
      <c r="A16" s="5" t="s">
        <v>250</v>
      </c>
      <c r="B16" s="5">
        <v>32698</v>
      </c>
      <c r="C16" s="11" t="s">
        <v>208</v>
      </c>
      <c r="D16" s="15" t="str">
        <f t="shared" si="8"/>
        <v/>
      </c>
      <c r="E16" s="15" t="str">
        <f t="shared" si="1"/>
        <v/>
      </c>
      <c r="F16" s="15" t="str">
        <f t="shared" si="2"/>
        <v/>
      </c>
      <c r="G16" s="15" t="str">
        <f t="shared" si="3"/>
        <v/>
      </c>
      <c r="J16" s="5" t="s">
        <v>250</v>
      </c>
      <c r="K16" s="5">
        <v>32698</v>
      </c>
      <c r="L16" s="11" t="s">
        <v>208</v>
      </c>
      <c r="M16" s="15" t="str">
        <f t="shared" si="4"/>
        <v/>
      </c>
      <c r="N16" s="15" t="str">
        <f t="shared" si="5"/>
        <v/>
      </c>
      <c r="O16" s="15" t="str">
        <f t="shared" si="6"/>
        <v/>
      </c>
      <c r="P16" s="15" t="str">
        <f t="shared" si="7"/>
        <v/>
      </c>
    </row>
    <row r="17" spans="1:16" ht="15" customHeight="1">
      <c r="A17" s="5" t="s">
        <v>266</v>
      </c>
      <c r="B17" s="5">
        <v>32764</v>
      </c>
      <c r="C17" s="5" t="s">
        <v>207</v>
      </c>
      <c r="D17" s="15" t="str">
        <f t="shared" si="8"/>
        <v/>
      </c>
      <c r="E17" s="15" t="str">
        <f t="shared" si="1"/>
        <v/>
      </c>
      <c r="F17" s="15" t="str">
        <f t="shared" si="2"/>
        <v/>
      </c>
      <c r="G17" s="15" t="str">
        <f t="shared" si="3"/>
        <v/>
      </c>
      <c r="J17" s="5" t="s">
        <v>260</v>
      </c>
      <c r="K17" s="5">
        <v>32764</v>
      </c>
      <c r="L17" s="5" t="s">
        <v>207</v>
      </c>
      <c r="M17" s="15" t="str">
        <f t="shared" si="4"/>
        <v/>
      </c>
      <c r="N17" s="15" t="str">
        <f t="shared" si="5"/>
        <v/>
      </c>
      <c r="O17" s="15" t="str">
        <f t="shared" si="6"/>
        <v/>
      </c>
      <c r="P17" s="15" t="str">
        <f t="shared" si="7"/>
        <v/>
      </c>
    </row>
    <row r="18" spans="1:16">
      <c r="A18" s="5" t="s">
        <v>261</v>
      </c>
      <c r="B18" s="5">
        <v>32761</v>
      </c>
      <c r="C18" s="5" t="s">
        <v>207</v>
      </c>
      <c r="D18" s="15" t="str">
        <f t="shared" si="8"/>
        <v/>
      </c>
      <c r="E18" s="15" t="str">
        <f t="shared" si="1"/>
        <v/>
      </c>
      <c r="F18" s="15" t="str">
        <f t="shared" si="2"/>
        <v/>
      </c>
      <c r="G18" s="15" t="str">
        <f t="shared" si="3"/>
        <v/>
      </c>
      <c r="J18" s="5" t="s">
        <v>261</v>
      </c>
      <c r="K18" s="5">
        <v>32761</v>
      </c>
      <c r="L18" s="5" t="s">
        <v>207</v>
      </c>
      <c r="M18" s="15" t="str">
        <f t="shared" si="4"/>
        <v/>
      </c>
      <c r="N18" s="15" t="str">
        <f t="shared" si="5"/>
        <v/>
      </c>
      <c r="O18" s="15" t="str">
        <f t="shared" si="6"/>
        <v/>
      </c>
      <c r="P18" s="15" t="str">
        <f t="shared" si="7"/>
        <v/>
      </c>
    </row>
    <row r="19" spans="1:16">
      <c r="A19" s="5" t="s">
        <v>262</v>
      </c>
      <c r="B19" s="5">
        <v>32762</v>
      </c>
      <c r="C19" s="5" t="s">
        <v>231</v>
      </c>
      <c r="D19" s="15" t="str">
        <f t="shared" si="8"/>
        <v/>
      </c>
      <c r="E19" s="15" t="str">
        <f t="shared" si="1"/>
        <v/>
      </c>
      <c r="F19" s="15" t="str">
        <f t="shared" si="2"/>
        <v/>
      </c>
      <c r="G19" s="15" t="str">
        <f t="shared" si="3"/>
        <v/>
      </c>
      <c r="J19" s="5" t="s">
        <v>262</v>
      </c>
      <c r="K19" s="5">
        <v>32762</v>
      </c>
      <c r="L19" s="5" t="s">
        <v>231</v>
      </c>
      <c r="M19" s="15" t="str">
        <f t="shared" si="4"/>
        <v/>
      </c>
      <c r="N19" s="15" t="str">
        <f t="shared" si="5"/>
        <v/>
      </c>
      <c r="O19" s="15" t="str">
        <f t="shared" si="6"/>
        <v/>
      </c>
      <c r="P19" s="15" t="str">
        <f t="shared" si="7"/>
        <v/>
      </c>
    </row>
    <row r="20" spans="1:16" ht="15" customHeight="1">
      <c r="A20" s="5"/>
      <c r="B20" s="5"/>
      <c r="C20" s="5"/>
      <c r="D20" s="15" t="str">
        <f t="shared" si="8"/>
        <v/>
      </c>
      <c r="E20" s="15" t="str">
        <f t="shared" si="1"/>
        <v/>
      </c>
      <c r="F20" s="15" t="str">
        <f t="shared" si="2"/>
        <v/>
      </c>
      <c r="G20" s="15" t="str">
        <f t="shared" si="3"/>
        <v/>
      </c>
      <c r="J20" s="5"/>
      <c r="K20" s="5"/>
      <c r="L20" s="5"/>
      <c r="M20" s="15" t="str">
        <f t="shared" si="4"/>
        <v/>
      </c>
      <c r="N20" s="15" t="str">
        <f t="shared" si="5"/>
        <v/>
      </c>
      <c r="O20" s="15" t="str">
        <f t="shared" si="6"/>
        <v/>
      </c>
      <c r="P20" s="15" t="str">
        <f t="shared" si="7"/>
        <v/>
      </c>
    </row>
    <row r="21" spans="1:16">
      <c r="A21" s="5"/>
      <c r="B21" s="5"/>
      <c r="C21" s="5"/>
      <c r="D21" s="15" t="str">
        <f t="shared" si="8"/>
        <v/>
      </c>
      <c r="E21" s="15" t="str">
        <f t="shared" si="1"/>
        <v/>
      </c>
      <c r="F21" s="15" t="str">
        <f t="shared" si="2"/>
        <v/>
      </c>
      <c r="G21" s="15" t="str">
        <f t="shared" si="3"/>
        <v/>
      </c>
      <c r="J21" s="5"/>
      <c r="K21" s="5"/>
      <c r="L21" s="5"/>
      <c r="M21" s="15" t="str">
        <f t="shared" si="4"/>
        <v/>
      </c>
      <c r="N21" s="15" t="str">
        <f t="shared" si="5"/>
        <v/>
      </c>
      <c r="O21" s="15" t="str">
        <f t="shared" si="6"/>
        <v/>
      </c>
      <c r="P21" s="15" t="str">
        <f t="shared" si="7"/>
        <v/>
      </c>
    </row>
    <row r="22" spans="1:16">
      <c r="A22" s="5"/>
      <c r="B22" s="5"/>
      <c r="C22" s="5"/>
      <c r="D22" s="15" t="str">
        <f t="shared" si="8"/>
        <v/>
      </c>
      <c r="E22" s="15" t="str">
        <f t="shared" si="1"/>
        <v/>
      </c>
      <c r="F22" s="15" t="str">
        <f t="shared" si="2"/>
        <v/>
      </c>
      <c r="G22" s="15" t="str">
        <f t="shared" si="3"/>
        <v/>
      </c>
      <c r="J22" s="5"/>
      <c r="K22" s="5"/>
      <c r="L22" s="5"/>
      <c r="M22" s="15" t="str">
        <f t="shared" si="4"/>
        <v/>
      </c>
      <c r="N22" s="15" t="str">
        <f t="shared" si="5"/>
        <v/>
      </c>
      <c r="O22" s="15" t="str">
        <f t="shared" si="6"/>
        <v/>
      </c>
      <c r="P22" s="15" t="str">
        <f t="shared" si="7"/>
        <v/>
      </c>
    </row>
    <row r="23" spans="1:16" ht="15" customHeight="1">
      <c r="A23" s="5"/>
      <c r="B23" s="5"/>
      <c r="C23" s="5"/>
      <c r="D23" s="15" t="str">
        <f t="shared" si="8"/>
        <v/>
      </c>
      <c r="E23" s="15" t="str">
        <f t="shared" si="1"/>
        <v/>
      </c>
      <c r="F23" s="15" t="str">
        <f t="shared" si="2"/>
        <v/>
      </c>
      <c r="G23" s="15" t="str">
        <f t="shared" si="3"/>
        <v/>
      </c>
      <c r="J23" s="5"/>
      <c r="K23" s="5"/>
      <c r="L23" s="5"/>
      <c r="M23" s="15" t="str">
        <f t="shared" si="4"/>
        <v/>
      </c>
      <c r="N23" s="15" t="str">
        <f t="shared" si="5"/>
        <v/>
      </c>
      <c r="O23" s="15" t="str">
        <f t="shared" si="6"/>
        <v/>
      </c>
      <c r="P23" s="15" t="str">
        <f t="shared" si="7"/>
        <v/>
      </c>
    </row>
    <row r="24" spans="1:16">
      <c r="A24" s="5"/>
      <c r="B24" s="5"/>
      <c r="C24" s="5"/>
      <c r="D24" s="15" t="str">
        <f t="shared" si="8"/>
        <v/>
      </c>
      <c r="E24" s="15" t="str">
        <f t="shared" si="1"/>
        <v/>
      </c>
      <c r="F24" s="15" t="str">
        <f t="shared" si="2"/>
        <v/>
      </c>
      <c r="G24" s="15" t="str">
        <f t="shared" si="3"/>
        <v/>
      </c>
      <c r="J24" s="5"/>
      <c r="K24" s="5"/>
      <c r="L24" s="5"/>
      <c r="M24" s="15" t="str">
        <f t="shared" si="4"/>
        <v/>
      </c>
      <c r="N24" s="15" t="str">
        <f t="shared" si="5"/>
        <v/>
      </c>
      <c r="O24" s="15" t="str">
        <f t="shared" si="6"/>
        <v/>
      </c>
      <c r="P24" s="15" t="str">
        <f t="shared" si="7"/>
        <v/>
      </c>
    </row>
    <row r="25" spans="1:16">
      <c r="A25" s="5"/>
      <c r="B25" s="5"/>
      <c r="C25" s="5"/>
      <c r="D25" s="15" t="str">
        <f t="shared" si="8"/>
        <v/>
      </c>
      <c r="E25" s="15" t="str">
        <f t="shared" si="1"/>
        <v/>
      </c>
      <c r="F25" s="15" t="str">
        <f t="shared" si="2"/>
        <v/>
      </c>
      <c r="G25" s="15" t="str">
        <f t="shared" si="3"/>
        <v/>
      </c>
      <c r="J25" s="5"/>
      <c r="K25" s="5"/>
      <c r="L25" s="5"/>
      <c r="M25" s="15" t="str">
        <f t="shared" si="4"/>
        <v/>
      </c>
      <c r="N25" s="15" t="str">
        <f t="shared" si="5"/>
        <v/>
      </c>
      <c r="O25" s="15" t="str">
        <f t="shared" si="6"/>
        <v/>
      </c>
      <c r="P25" s="15" t="str">
        <f t="shared" si="7"/>
        <v/>
      </c>
    </row>
    <row r="26" spans="1:16" ht="15" customHeight="1">
      <c r="A26" s="5"/>
      <c r="B26" s="5"/>
      <c r="C26" s="5"/>
      <c r="D26" s="15" t="str">
        <f t="shared" si="8"/>
        <v/>
      </c>
      <c r="E26" s="15" t="str">
        <f t="shared" si="1"/>
        <v/>
      </c>
      <c r="F26" s="15" t="str">
        <f t="shared" si="2"/>
        <v/>
      </c>
      <c r="G26" s="15" t="str">
        <f t="shared" si="3"/>
        <v/>
      </c>
      <c r="J26" s="5"/>
      <c r="K26" s="5"/>
      <c r="L26" s="5"/>
      <c r="M26" s="15" t="str">
        <f t="shared" si="4"/>
        <v/>
      </c>
      <c r="N26" s="15" t="str">
        <f t="shared" si="5"/>
        <v/>
      </c>
      <c r="O26" s="15" t="str">
        <f t="shared" si="6"/>
        <v/>
      </c>
      <c r="P26" s="15" t="str">
        <f t="shared" si="7"/>
        <v/>
      </c>
    </row>
    <row r="27" spans="1:16">
      <c r="A27" s="5"/>
      <c r="B27" s="5"/>
      <c r="C27" s="5"/>
      <c r="D27" s="15" t="str">
        <f t="shared" si="8"/>
        <v/>
      </c>
      <c r="E27" s="15" t="str">
        <f t="shared" si="1"/>
        <v/>
      </c>
      <c r="F27" s="15" t="str">
        <f t="shared" si="2"/>
        <v/>
      </c>
      <c r="G27" s="15" t="str">
        <f t="shared" si="3"/>
        <v/>
      </c>
      <c r="J27" s="5"/>
      <c r="K27" s="5"/>
      <c r="L27" s="5"/>
      <c r="M27" s="15" t="str">
        <f t="shared" si="4"/>
        <v/>
      </c>
      <c r="N27" s="15" t="str">
        <f t="shared" si="5"/>
        <v/>
      </c>
      <c r="O27" s="15" t="str">
        <f t="shared" si="6"/>
        <v/>
      </c>
      <c r="P27" s="15" t="str">
        <f t="shared" si="7"/>
        <v/>
      </c>
    </row>
    <row r="28" spans="1:16">
      <c r="A28" s="5"/>
      <c r="B28" s="5"/>
      <c r="C28" s="5"/>
      <c r="D28" s="15" t="str">
        <f t="shared" si="8"/>
        <v/>
      </c>
      <c r="E28" s="15" t="str">
        <f t="shared" si="1"/>
        <v/>
      </c>
      <c r="F28" s="15" t="str">
        <f t="shared" si="2"/>
        <v/>
      </c>
      <c r="G28" s="15" t="str">
        <f t="shared" si="3"/>
        <v/>
      </c>
      <c r="J28" s="5"/>
      <c r="K28" s="5"/>
      <c r="L28" s="5"/>
      <c r="M28" s="15" t="str">
        <f t="shared" si="4"/>
        <v/>
      </c>
      <c r="N28" s="15" t="str">
        <f t="shared" si="5"/>
        <v/>
      </c>
      <c r="O28" s="15" t="str">
        <f t="shared" si="6"/>
        <v/>
      </c>
      <c r="P28" s="15" t="str">
        <f t="shared" si="7"/>
        <v/>
      </c>
    </row>
    <row r="29" spans="1:16" ht="15" customHeight="1">
      <c r="A29" s="5"/>
      <c r="B29" s="5"/>
      <c r="C29" s="5"/>
      <c r="D29" s="15" t="str">
        <f t="shared" si="8"/>
        <v/>
      </c>
      <c r="E29" s="15" t="str">
        <f t="shared" si="1"/>
        <v/>
      </c>
      <c r="F29" s="15" t="str">
        <f t="shared" si="2"/>
        <v/>
      </c>
      <c r="G29" s="15" t="str">
        <f t="shared" si="3"/>
        <v/>
      </c>
      <c r="J29" s="5"/>
      <c r="K29" s="5"/>
      <c r="L29" s="5"/>
      <c r="M29" s="15" t="str">
        <f t="shared" si="4"/>
        <v/>
      </c>
      <c r="N29" s="15" t="str">
        <f t="shared" si="5"/>
        <v/>
      </c>
      <c r="O29" s="15" t="str">
        <f t="shared" si="6"/>
        <v/>
      </c>
      <c r="P29" s="15" t="str">
        <f t="shared" si="7"/>
        <v/>
      </c>
    </row>
    <row r="30" spans="1:16">
      <c r="A30" s="5"/>
      <c r="B30" s="5"/>
      <c r="C30" s="5"/>
      <c r="D30" s="15" t="str">
        <f t="shared" si="8"/>
        <v/>
      </c>
      <c r="E30" s="15" t="str">
        <f t="shared" si="1"/>
        <v/>
      </c>
      <c r="F30" s="15" t="str">
        <f t="shared" si="2"/>
        <v/>
      </c>
      <c r="G30" s="15" t="str">
        <f t="shared" si="3"/>
        <v/>
      </c>
      <c r="J30" s="5"/>
      <c r="K30" s="5"/>
      <c r="L30" s="5"/>
      <c r="M30" s="15" t="str">
        <f t="shared" si="4"/>
        <v/>
      </c>
      <c r="N30" s="15" t="str">
        <f t="shared" si="5"/>
        <v/>
      </c>
      <c r="O30" s="15" t="str">
        <f t="shared" si="6"/>
        <v/>
      </c>
      <c r="P30" s="15" t="str">
        <f t="shared" si="7"/>
        <v/>
      </c>
    </row>
    <row r="31" spans="1:16">
      <c r="A31" s="5"/>
      <c r="B31" s="5"/>
      <c r="C31" s="5"/>
      <c r="D31" s="15" t="str">
        <f t="shared" si="8"/>
        <v/>
      </c>
      <c r="E31" s="15" t="str">
        <f t="shared" si="1"/>
        <v/>
      </c>
      <c r="F31" s="15" t="str">
        <f t="shared" si="2"/>
        <v/>
      </c>
      <c r="G31" s="15" t="str">
        <f t="shared" si="3"/>
        <v/>
      </c>
      <c r="J31" s="5"/>
      <c r="K31" s="5"/>
      <c r="L31" s="5"/>
      <c r="M31" s="15" t="str">
        <f t="shared" si="4"/>
        <v/>
      </c>
      <c r="N31" s="15" t="str">
        <f t="shared" si="5"/>
        <v/>
      </c>
      <c r="O31" s="15" t="str">
        <f t="shared" si="6"/>
        <v/>
      </c>
      <c r="P31" s="15" t="str">
        <f t="shared" si="7"/>
        <v/>
      </c>
    </row>
    <row r="32" spans="1:16" ht="15" customHeight="1">
      <c r="A32" s="5"/>
      <c r="B32" s="5"/>
      <c r="C32" s="5"/>
      <c r="D32" s="15" t="str">
        <f t="shared" si="8"/>
        <v/>
      </c>
      <c r="E32" s="15" t="str">
        <f t="shared" si="1"/>
        <v/>
      </c>
      <c r="F32" s="15" t="str">
        <f t="shared" si="2"/>
        <v/>
      </c>
      <c r="G32" s="15" t="str">
        <f t="shared" si="3"/>
        <v/>
      </c>
      <c r="J32" s="5"/>
      <c r="K32" s="5"/>
      <c r="L32" s="5"/>
      <c r="M32" s="15" t="str">
        <f t="shared" si="4"/>
        <v/>
      </c>
      <c r="N32" s="15" t="str">
        <f t="shared" si="5"/>
        <v/>
      </c>
      <c r="O32" s="15" t="str">
        <f t="shared" si="6"/>
        <v/>
      </c>
      <c r="P32" s="15" t="str">
        <f t="shared" si="7"/>
        <v/>
      </c>
    </row>
    <row r="33" spans="1:16">
      <c r="A33" s="5"/>
      <c r="B33" s="5"/>
      <c r="C33" s="5"/>
      <c r="D33" s="15" t="str">
        <f t="shared" si="8"/>
        <v/>
      </c>
      <c r="E33" s="15" t="str">
        <f t="shared" si="1"/>
        <v/>
      </c>
      <c r="F33" s="15" t="str">
        <f t="shared" si="2"/>
        <v/>
      </c>
      <c r="G33" s="15" t="str">
        <f t="shared" si="3"/>
        <v/>
      </c>
      <c r="J33" s="5"/>
      <c r="K33" s="5"/>
      <c r="L33" s="5"/>
      <c r="M33" s="15" t="str">
        <f t="shared" si="4"/>
        <v/>
      </c>
      <c r="N33" s="15" t="str">
        <f t="shared" si="5"/>
        <v/>
      </c>
      <c r="O33" s="15" t="str">
        <f t="shared" si="6"/>
        <v/>
      </c>
      <c r="P33" s="15" t="str">
        <f t="shared" si="7"/>
        <v/>
      </c>
    </row>
    <row r="34" spans="1:16">
      <c r="A34" s="5"/>
      <c r="B34" s="5"/>
      <c r="C34" s="5"/>
      <c r="D34" s="15" t="str">
        <f t="shared" si="8"/>
        <v/>
      </c>
      <c r="E34" s="15" t="str">
        <f t="shared" si="1"/>
        <v/>
      </c>
      <c r="F34" s="15" t="str">
        <f t="shared" si="2"/>
        <v/>
      </c>
      <c r="G34" s="15" t="str">
        <f t="shared" si="3"/>
        <v/>
      </c>
      <c r="J34" s="5"/>
      <c r="K34" s="5"/>
      <c r="L34" s="5"/>
      <c r="M34" s="15" t="str">
        <f t="shared" si="4"/>
        <v/>
      </c>
      <c r="N34" s="15" t="str">
        <f t="shared" si="5"/>
        <v/>
      </c>
      <c r="O34" s="15" t="str">
        <f t="shared" si="6"/>
        <v/>
      </c>
      <c r="P34" s="15" t="str">
        <f t="shared" si="7"/>
        <v/>
      </c>
    </row>
    <row r="35" spans="1:16" ht="15" customHeight="1">
      <c r="A35" s="5"/>
      <c r="B35" s="5"/>
      <c r="C35" s="5"/>
      <c r="D35" s="15" t="str">
        <f t="shared" si="8"/>
        <v/>
      </c>
      <c r="E35" s="15" t="str">
        <f t="shared" si="1"/>
        <v/>
      </c>
      <c r="F35" s="15" t="str">
        <f t="shared" si="2"/>
        <v/>
      </c>
      <c r="G35" s="15" t="str">
        <f t="shared" si="3"/>
        <v/>
      </c>
      <c r="J35" s="5"/>
      <c r="K35" s="5"/>
      <c r="L35" s="5"/>
      <c r="M35" s="15" t="str">
        <f t="shared" si="4"/>
        <v/>
      </c>
      <c r="N35" s="15" t="str">
        <f t="shared" si="5"/>
        <v/>
      </c>
      <c r="O35" s="15" t="str">
        <f t="shared" si="6"/>
        <v/>
      </c>
      <c r="P35" s="15" t="str">
        <f t="shared" si="7"/>
        <v/>
      </c>
    </row>
    <row r="36" spans="1:16">
      <c r="A36" s="5"/>
      <c r="B36" s="5"/>
      <c r="C36" s="5"/>
      <c r="D36" s="15" t="str">
        <f t="shared" si="8"/>
        <v/>
      </c>
      <c r="E36" s="15" t="str">
        <f t="shared" si="1"/>
        <v/>
      </c>
      <c r="F36" s="15" t="str">
        <f t="shared" si="2"/>
        <v/>
      </c>
      <c r="G36" s="15" t="str">
        <f t="shared" si="3"/>
        <v/>
      </c>
      <c r="J36" s="5"/>
      <c r="K36" s="5"/>
      <c r="L36" s="5"/>
      <c r="M36" s="15" t="str">
        <f t="shared" si="4"/>
        <v/>
      </c>
      <c r="N36" s="15" t="str">
        <f t="shared" si="5"/>
        <v/>
      </c>
      <c r="O36" s="15" t="str">
        <f t="shared" si="6"/>
        <v/>
      </c>
      <c r="P36" s="15" t="str">
        <f t="shared" si="7"/>
        <v/>
      </c>
    </row>
    <row r="37" spans="1:16">
      <c r="A37" s="5"/>
      <c r="B37" s="5"/>
      <c r="C37" s="5"/>
      <c r="D37" s="15" t="str">
        <f t="shared" si="8"/>
        <v/>
      </c>
      <c r="E37" s="15" t="str">
        <f t="shared" si="1"/>
        <v/>
      </c>
      <c r="F37" s="15" t="str">
        <f t="shared" si="2"/>
        <v/>
      </c>
      <c r="G37" s="15" t="str">
        <f t="shared" si="3"/>
        <v/>
      </c>
      <c r="J37" s="5"/>
      <c r="K37" s="5"/>
      <c r="L37" s="5"/>
      <c r="M37" s="15" t="str">
        <f t="shared" si="4"/>
        <v/>
      </c>
      <c r="N37" s="15" t="str">
        <f t="shared" si="5"/>
        <v/>
      </c>
      <c r="O37" s="15" t="str">
        <f t="shared" si="6"/>
        <v/>
      </c>
      <c r="P37" s="15" t="str">
        <f t="shared" si="7"/>
        <v/>
      </c>
    </row>
    <row r="38" spans="1:16" ht="15" customHeight="1">
      <c r="A38" s="5"/>
      <c r="B38" s="5"/>
      <c r="C38" s="5"/>
      <c r="D38" s="15" t="str">
        <f t="shared" si="8"/>
        <v/>
      </c>
      <c r="E38" s="15" t="str">
        <f t="shared" si="1"/>
        <v/>
      </c>
      <c r="F38" s="15" t="str">
        <f t="shared" si="2"/>
        <v/>
      </c>
      <c r="G38" s="15" t="str">
        <f t="shared" si="3"/>
        <v/>
      </c>
      <c r="J38" s="5"/>
      <c r="K38" s="5"/>
      <c r="L38" s="5"/>
      <c r="M38" s="15" t="str">
        <f t="shared" si="4"/>
        <v/>
      </c>
      <c r="N38" s="15" t="str">
        <f t="shared" si="5"/>
        <v/>
      </c>
      <c r="O38" s="15" t="str">
        <f t="shared" si="6"/>
        <v/>
      </c>
      <c r="P38" s="15" t="str">
        <f t="shared" si="7"/>
        <v/>
      </c>
    </row>
    <row r="39" spans="1:16">
      <c r="A39" s="5"/>
      <c r="B39" s="5"/>
      <c r="C39" s="5"/>
      <c r="D39" s="15" t="str">
        <f t="shared" si="8"/>
        <v/>
      </c>
      <c r="E39" s="15" t="str">
        <f t="shared" si="1"/>
        <v/>
      </c>
      <c r="F39" s="15" t="str">
        <f t="shared" si="2"/>
        <v/>
      </c>
      <c r="G39" s="15" t="str">
        <f t="shared" si="3"/>
        <v/>
      </c>
      <c r="J39" s="5"/>
      <c r="K39" s="5"/>
      <c r="L39" s="5"/>
      <c r="M39" s="15" t="str">
        <f t="shared" si="4"/>
        <v/>
      </c>
      <c r="N39" s="15" t="str">
        <f t="shared" si="5"/>
        <v/>
      </c>
      <c r="O39" s="15" t="str">
        <f t="shared" si="6"/>
        <v/>
      </c>
      <c r="P39" s="15" t="str">
        <f t="shared" si="7"/>
        <v/>
      </c>
    </row>
    <row r="40" spans="1:16">
      <c r="A40" s="5"/>
      <c r="B40" s="5"/>
      <c r="C40" s="5"/>
      <c r="D40" s="15" t="str">
        <f t="shared" si="8"/>
        <v/>
      </c>
      <c r="E40" s="15" t="str">
        <f t="shared" si="1"/>
        <v/>
      </c>
      <c r="F40" s="15" t="str">
        <f t="shared" si="2"/>
        <v/>
      </c>
      <c r="G40" s="15" t="str">
        <f t="shared" si="3"/>
        <v/>
      </c>
      <c r="J40" s="5"/>
      <c r="K40" s="5"/>
      <c r="L40" s="5"/>
      <c r="M40" s="15" t="str">
        <f t="shared" si="4"/>
        <v/>
      </c>
      <c r="N40" s="15" t="str">
        <f t="shared" si="5"/>
        <v/>
      </c>
      <c r="O40" s="15" t="str">
        <f t="shared" si="6"/>
        <v/>
      </c>
      <c r="P40" s="15" t="str">
        <f t="shared" si="7"/>
        <v/>
      </c>
    </row>
    <row r="41" spans="1:16" ht="15" customHeight="1">
      <c r="A41" s="5"/>
      <c r="B41" s="5"/>
      <c r="C41" s="5"/>
      <c r="D41" s="15" t="str">
        <f t="shared" si="8"/>
        <v/>
      </c>
      <c r="E41" s="15" t="str">
        <f t="shared" si="1"/>
        <v/>
      </c>
      <c r="F41" s="15" t="str">
        <f t="shared" si="2"/>
        <v/>
      </c>
      <c r="G41" s="15" t="str">
        <f t="shared" si="3"/>
        <v/>
      </c>
      <c r="J41" s="5"/>
      <c r="K41" s="5"/>
      <c r="L41" s="5"/>
      <c r="M41" s="15" t="str">
        <f t="shared" si="4"/>
        <v/>
      </c>
      <c r="N41" s="15" t="str">
        <f t="shared" si="5"/>
        <v/>
      </c>
      <c r="O41" s="15" t="str">
        <f t="shared" si="6"/>
        <v/>
      </c>
      <c r="P41" s="15" t="str">
        <f t="shared" si="7"/>
        <v/>
      </c>
    </row>
    <row r="42" spans="1:16">
      <c r="A42" s="5"/>
      <c r="B42" s="5"/>
      <c r="C42" s="5"/>
      <c r="D42" s="15" t="str">
        <f t="shared" si="8"/>
        <v/>
      </c>
      <c r="E42" s="15" t="str">
        <f t="shared" si="1"/>
        <v/>
      </c>
      <c r="F42" s="15" t="str">
        <f t="shared" si="2"/>
        <v/>
      </c>
      <c r="G42" s="15" t="str">
        <f t="shared" si="3"/>
        <v/>
      </c>
      <c r="J42" s="5"/>
      <c r="K42" s="5"/>
      <c r="L42" s="5"/>
      <c r="M42" s="15" t="str">
        <f t="shared" si="4"/>
        <v/>
      </c>
      <c r="N42" s="15" t="str">
        <f t="shared" si="5"/>
        <v/>
      </c>
      <c r="O42" s="15" t="str">
        <f t="shared" si="6"/>
        <v/>
      </c>
      <c r="P42" s="15" t="str">
        <f t="shared" si="7"/>
        <v/>
      </c>
    </row>
    <row r="43" spans="1:16">
      <c r="A43" s="5"/>
      <c r="B43" s="5"/>
      <c r="C43" s="5"/>
      <c r="D43" s="15" t="str">
        <f t="shared" si="8"/>
        <v/>
      </c>
      <c r="E43" s="15" t="str">
        <f t="shared" si="1"/>
        <v/>
      </c>
      <c r="F43" s="15" t="str">
        <f t="shared" si="2"/>
        <v/>
      </c>
      <c r="G43" s="15" t="str">
        <f t="shared" si="3"/>
        <v/>
      </c>
      <c r="J43" s="5"/>
      <c r="K43" s="5"/>
      <c r="L43" s="5"/>
      <c r="M43" s="15" t="str">
        <f t="shared" si="4"/>
        <v/>
      </c>
      <c r="N43" s="15" t="str">
        <f t="shared" si="5"/>
        <v/>
      </c>
      <c r="O43" s="15" t="str">
        <f t="shared" si="6"/>
        <v/>
      </c>
      <c r="P43" s="15" t="str">
        <f t="shared" si="7"/>
        <v/>
      </c>
    </row>
    <row r="44" spans="1:16" ht="15" customHeight="1">
      <c r="A44" s="5"/>
      <c r="B44" s="5"/>
      <c r="C44" s="5"/>
      <c r="D44" s="15" t="str">
        <f t="shared" si="8"/>
        <v/>
      </c>
      <c r="E44" s="15" t="str">
        <f t="shared" si="1"/>
        <v/>
      </c>
      <c r="F44" s="15" t="str">
        <f t="shared" si="2"/>
        <v/>
      </c>
      <c r="G44" s="15" t="str">
        <f t="shared" si="3"/>
        <v/>
      </c>
      <c r="J44" s="5"/>
      <c r="K44" s="5"/>
      <c r="L44" s="5"/>
      <c r="M44" s="15" t="str">
        <f t="shared" si="4"/>
        <v/>
      </c>
      <c r="N44" s="15" t="str">
        <f t="shared" si="5"/>
        <v/>
      </c>
      <c r="O44" s="15" t="str">
        <f t="shared" si="6"/>
        <v/>
      </c>
      <c r="P44" s="15" t="str">
        <f t="shared" si="7"/>
        <v/>
      </c>
    </row>
    <row r="45" spans="1:16">
      <c r="A45" s="5"/>
      <c r="B45" s="5"/>
      <c r="C45" s="5"/>
      <c r="D45" s="15" t="str">
        <f t="shared" si="8"/>
        <v/>
      </c>
      <c r="E45" s="15" t="str">
        <f t="shared" si="1"/>
        <v/>
      </c>
      <c r="F45" s="15" t="str">
        <f t="shared" si="2"/>
        <v/>
      </c>
      <c r="G45" s="15" t="str">
        <f t="shared" si="3"/>
        <v/>
      </c>
      <c r="J45" s="5"/>
      <c r="K45" s="5"/>
      <c r="L45" s="5"/>
      <c r="M45" s="15" t="str">
        <f t="shared" si="4"/>
        <v/>
      </c>
      <c r="N45" s="15" t="str">
        <f t="shared" si="5"/>
        <v/>
      </c>
      <c r="O45" s="15" t="str">
        <f t="shared" si="6"/>
        <v/>
      </c>
      <c r="P45" s="15" t="str">
        <f t="shared" si="7"/>
        <v/>
      </c>
    </row>
    <row r="46" spans="1:16">
      <c r="A46" s="5"/>
      <c r="B46" s="5"/>
      <c r="C46" s="5"/>
      <c r="D46" s="15" t="str">
        <f t="shared" si="8"/>
        <v/>
      </c>
      <c r="E46" s="15" t="str">
        <f t="shared" si="1"/>
        <v/>
      </c>
      <c r="F46" s="15" t="str">
        <f t="shared" si="2"/>
        <v/>
      </c>
      <c r="G46" s="15" t="str">
        <f t="shared" si="3"/>
        <v/>
      </c>
      <c r="J46" s="5"/>
      <c r="K46" s="5"/>
      <c r="L46" s="5"/>
      <c r="M46" s="15" t="str">
        <f t="shared" si="4"/>
        <v/>
      </c>
      <c r="N46" s="15" t="str">
        <f t="shared" si="5"/>
        <v/>
      </c>
      <c r="O46" s="15" t="str">
        <f t="shared" si="6"/>
        <v/>
      </c>
      <c r="P46" s="15" t="str">
        <f t="shared" si="7"/>
        <v/>
      </c>
    </row>
    <row r="47" spans="1:16" ht="15" customHeight="1">
      <c r="A47" s="5"/>
      <c r="B47" s="5"/>
      <c r="C47" s="5"/>
      <c r="D47" s="15" t="str">
        <f t="shared" si="8"/>
        <v/>
      </c>
      <c r="E47" s="15" t="str">
        <f t="shared" si="1"/>
        <v/>
      </c>
      <c r="F47" s="15" t="str">
        <f t="shared" si="2"/>
        <v/>
      </c>
      <c r="G47" s="15" t="str">
        <f t="shared" si="3"/>
        <v/>
      </c>
      <c r="J47" s="5"/>
      <c r="K47" s="5"/>
      <c r="L47" s="5"/>
      <c r="M47" s="15" t="str">
        <f t="shared" si="4"/>
        <v/>
      </c>
      <c r="N47" s="15" t="str">
        <f t="shared" si="5"/>
        <v/>
      </c>
      <c r="O47" s="15" t="str">
        <f t="shared" si="6"/>
        <v/>
      </c>
      <c r="P47" s="15" t="str">
        <f t="shared" si="7"/>
        <v/>
      </c>
    </row>
    <row r="48" spans="1:16">
      <c r="A48" s="5"/>
      <c r="B48" s="5"/>
      <c r="C48" s="5"/>
      <c r="D48" s="15" t="str">
        <f t="shared" si="8"/>
        <v/>
      </c>
      <c r="E48" s="15" t="str">
        <f t="shared" si="1"/>
        <v/>
      </c>
      <c r="F48" s="15" t="str">
        <f t="shared" si="2"/>
        <v/>
      </c>
      <c r="G48" s="15" t="str">
        <f t="shared" si="3"/>
        <v/>
      </c>
      <c r="J48" s="5"/>
      <c r="K48" s="5"/>
      <c r="L48" s="5"/>
      <c r="M48" s="15" t="str">
        <f t="shared" si="4"/>
        <v/>
      </c>
      <c r="N48" s="15" t="str">
        <f t="shared" si="5"/>
        <v/>
      </c>
      <c r="O48" s="15" t="str">
        <f t="shared" si="6"/>
        <v/>
      </c>
      <c r="P48" s="15" t="str">
        <f t="shared" si="7"/>
        <v/>
      </c>
    </row>
    <row r="49" spans="1:16">
      <c r="A49" s="5"/>
      <c r="B49" s="5"/>
      <c r="C49" s="5"/>
      <c r="D49" s="15" t="str">
        <f t="shared" si="8"/>
        <v/>
      </c>
      <c r="E49" s="15" t="str">
        <f t="shared" si="1"/>
        <v/>
      </c>
      <c r="F49" s="15" t="str">
        <f t="shared" si="2"/>
        <v/>
      </c>
      <c r="G49" s="15" t="str">
        <f t="shared" si="3"/>
        <v/>
      </c>
      <c r="J49" s="5"/>
      <c r="K49" s="5"/>
      <c r="L49" s="5"/>
      <c r="M49" s="15" t="str">
        <f t="shared" si="4"/>
        <v/>
      </c>
      <c r="N49" s="15" t="str">
        <f t="shared" si="5"/>
        <v/>
      </c>
      <c r="O49" s="15" t="str">
        <f t="shared" si="6"/>
        <v/>
      </c>
      <c r="P49" s="15" t="str">
        <f t="shared" si="7"/>
        <v/>
      </c>
    </row>
    <row r="50" spans="1:16" ht="15" customHeight="1">
      <c r="A50" s="5"/>
      <c r="B50" s="5"/>
      <c r="C50" s="5"/>
      <c r="D50" s="15" t="str">
        <f t="shared" si="8"/>
        <v/>
      </c>
      <c r="E50" s="15" t="str">
        <f t="shared" si="1"/>
        <v/>
      </c>
      <c r="F50" s="15" t="str">
        <f t="shared" si="2"/>
        <v/>
      </c>
      <c r="G50" s="15" t="str">
        <f t="shared" si="3"/>
        <v/>
      </c>
      <c r="J50" s="5"/>
      <c r="K50" s="5"/>
      <c r="L50" s="5"/>
      <c r="M50" s="15" t="str">
        <f t="shared" si="4"/>
        <v/>
      </c>
      <c r="N50" s="15" t="str">
        <f t="shared" si="5"/>
        <v/>
      </c>
      <c r="O50" s="15" t="str">
        <f t="shared" si="6"/>
        <v/>
      </c>
      <c r="P50" s="15" t="str">
        <f t="shared" si="7"/>
        <v/>
      </c>
    </row>
    <row r="51" spans="1:16">
      <c r="A51" s="5"/>
      <c r="B51" s="5"/>
      <c r="C51" s="5"/>
      <c r="D51" s="15" t="str">
        <f t="shared" si="8"/>
        <v/>
      </c>
      <c r="E51" s="15" t="str">
        <f t="shared" si="1"/>
        <v/>
      </c>
      <c r="F51" s="15" t="str">
        <f t="shared" si="2"/>
        <v/>
      </c>
      <c r="G51" s="15" t="str">
        <f t="shared" si="3"/>
        <v/>
      </c>
      <c r="J51" s="5"/>
      <c r="K51" s="5"/>
      <c r="L51" s="5"/>
      <c r="M51" s="15" t="str">
        <f t="shared" si="4"/>
        <v/>
      </c>
      <c r="N51" s="15" t="str">
        <f t="shared" si="5"/>
        <v/>
      </c>
      <c r="O51" s="15" t="str">
        <f t="shared" si="6"/>
        <v/>
      </c>
      <c r="P51" s="15" t="str">
        <f t="shared" si="7"/>
        <v/>
      </c>
    </row>
    <row r="52" spans="1:16">
      <c r="A52" s="5"/>
      <c r="B52" s="5"/>
      <c r="C52" s="5"/>
      <c r="D52" s="15" t="str">
        <f t="shared" si="8"/>
        <v/>
      </c>
      <c r="E52" s="15" t="str">
        <f t="shared" si="1"/>
        <v/>
      </c>
      <c r="F52" s="15" t="str">
        <f t="shared" si="2"/>
        <v/>
      </c>
      <c r="G52" s="15" t="str">
        <f t="shared" si="3"/>
        <v/>
      </c>
      <c r="J52" s="5"/>
      <c r="K52" s="5"/>
      <c r="L52" s="5"/>
      <c r="M52" s="15" t="str">
        <f t="shared" si="4"/>
        <v/>
      </c>
      <c r="N52" s="15" t="str">
        <f t="shared" si="5"/>
        <v/>
      </c>
      <c r="O52" s="15" t="str">
        <f t="shared" si="6"/>
        <v/>
      </c>
      <c r="P52" s="15" t="str">
        <f t="shared" si="7"/>
        <v/>
      </c>
    </row>
    <row r="53" spans="1:16" ht="15" customHeight="1">
      <c r="A53" s="5"/>
      <c r="B53" s="5"/>
      <c r="C53" s="5"/>
      <c r="D53" s="15" t="str">
        <f t="shared" si="8"/>
        <v/>
      </c>
      <c r="E53" s="15" t="str">
        <f t="shared" si="1"/>
        <v/>
      </c>
      <c r="F53" s="15" t="str">
        <f t="shared" si="2"/>
        <v/>
      </c>
      <c r="G53" s="15" t="str">
        <f t="shared" si="3"/>
        <v/>
      </c>
      <c r="J53" s="5"/>
      <c r="K53" s="5"/>
      <c r="L53" s="5"/>
      <c r="M53" s="15" t="str">
        <f t="shared" si="4"/>
        <v/>
      </c>
      <c r="N53" s="15" t="str">
        <f t="shared" si="5"/>
        <v/>
      </c>
      <c r="O53" s="15" t="str">
        <f t="shared" si="6"/>
        <v/>
      </c>
      <c r="P53" s="15" t="str">
        <f t="shared" si="7"/>
        <v/>
      </c>
    </row>
    <row r="54" spans="1:16">
      <c r="A54" s="5"/>
      <c r="B54" s="5"/>
      <c r="C54" s="5"/>
      <c r="D54" s="15" t="str">
        <f t="shared" si="8"/>
        <v/>
      </c>
      <c r="E54" s="15" t="str">
        <f t="shared" si="1"/>
        <v/>
      </c>
      <c r="F54" s="15" t="str">
        <f t="shared" si="2"/>
        <v/>
      </c>
      <c r="G54" s="15" t="str">
        <f t="shared" si="3"/>
        <v/>
      </c>
      <c r="J54" s="5"/>
      <c r="K54" s="5"/>
      <c r="L54" s="5"/>
      <c r="M54" s="15" t="str">
        <f t="shared" si="4"/>
        <v/>
      </c>
      <c r="N54" s="15" t="str">
        <f t="shared" si="5"/>
        <v/>
      </c>
      <c r="O54" s="15" t="str">
        <f t="shared" si="6"/>
        <v/>
      </c>
      <c r="P54" s="15" t="str">
        <f t="shared" si="7"/>
        <v/>
      </c>
    </row>
    <row r="55" spans="1:16">
      <c r="A55" s="5"/>
      <c r="B55" s="5"/>
      <c r="C55" s="5"/>
      <c r="D55" s="15" t="str">
        <f t="shared" si="8"/>
        <v/>
      </c>
      <c r="E55" s="15" t="str">
        <f t="shared" si="1"/>
        <v/>
      </c>
      <c r="F55" s="15" t="str">
        <f t="shared" si="2"/>
        <v/>
      </c>
      <c r="G55" s="15" t="str">
        <f t="shared" si="3"/>
        <v/>
      </c>
      <c r="J55" s="5"/>
      <c r="K55" s="5"/>
      <c r="L55" s="5"/>
      <c r="M55" s="15" t="str">
        <f t="shared" si="4"/>
        <v/>
      </c>
      <c r="N55" s="15" t="str">
        <f t="shared" si="5"/>
        <v/>
      </c>
      <c r="O55" s="15" t="str">
        <f t="shared" si="6"/>
        <v/>
      </c>
      <c r="P55" s="15" t="str">
        <f t="shared" si="7"/>
        <v/>
      </c>
    </row>
    <row r="56" spans="1:16" ht="15" customHeight="1">
      <c r="A56" s="5"/>
      <c r="B56" s="5"/>
      <c r="C56" s="5"/>
      <c r="D56" s="15" t="str">
        <f t="shared" si="8"/>
        <v/>
      </c>
      <c r="E56" s="15" t="str">
        <f t="shared" si="1"/>
        <v/>
      </c>
      <c r="F56" s="15" t="str">
        <f t="shared" si="2"/>
        <v/>
      </c>
      <c r="G56" s="15" t="str">
        <f t="shared" si="3"/>
        <v/>
      </c>
      <c r="J56" s="5"/>
      <c r="K56" s="5"/>
      <c r="L56" s="5"/>
      <c r="M56" s="15" t="str">
        <f t="shared" si="4"/>
        <v/>
      </c>
      <c r="N56" s="15" t="str">
        <f t="shared" si="5"/>
        <v/>
      </c>
      <c r="O56" s="15" t="str">
        <f t="shared" si="6"/>
        <v/>
      </c>
      <c r="P56" s="15" t="str">
        <f t="shared" si="7"/>
        <v/>
      </c>
    </row>
    <row r="57" spans="1:16">
      <c r="A57" s="5"/>
      <c r="B57" s="5"/>
      <c r="C57" s="5"/>
      <c r="D57" s="15" t="str">
        <f t="shared" si="8"/>
        <v/>
      </c>
      <c r="E57" s="15" t="str">
        <f t="shared" si="1"/>
        <v/>
      </c>
      <c r="F57" s="15" t="str">
        <f t="shared" si="2"/>
        <v/>
      </c>
      <c r="G57" s="15" t="str">
        <f t="shared" si="3"/>
        <v/>
      </c>
      <c r="J57" s="5"/>
      <c r="K57" s="5"/>
      <c r="L57" s="5"/>
      <c r="M57" s="15" t="str">
        <f t="shared" si="4"/>
        <v/>
      </c>
      <c r="N57" s="15" t="str">
        <f t="shared" si="5"/>
        <v/>
      </c>
      <c r="O57" s="15" t="str">
        <f t="shared" si="6"/>
        <v/>
      </c>
      <c r="P57" s="15" t="str">
        <f t="shared" si="7"/>
        <v/>
      </c>
    </row>
    <row r="58" spans="1:16">
      <c r="A58" s="5"/>
      <c r="B58" s="5"/>
      <c r="C58" s="5"/>
      <c r="D58" s="15" t="str">
        <f t="shared" si="8"/>
        <v/>
      </c>
      <c r="E58" s="15" t="str">
        <f t="shared" si="1"/>
        <v/>
      </c>
      <c r="F58" s="15" t="str">
        <f t="shared" si="2"/>
        <v/>
      </c>
      <c r="G58" s="15" t="str">
        <f t="shared" si="3"/>
        <v/>
      </c>
      <c r="J58" s="5"/>
      <c r="K58" s="5"/>
      <c r="L58" s="5"/>
      <c r="M58" s="15" t="str">
        <f t="shared" si="4"/>
        <v/>
      </c>
      <c r="N58" s="15" t="str">
        <f t="shared" si="5"/>
        <v/>
      </c>
      <c r="O58" s="15" t="str">
        <f t="shared" si="6"/>
        <v/>
      </c>
      <c r="P58" s="15" t="str">
        <f t="shared" si="7"/>
        <v/>
      </c>
    </row>
    <row r="59" spans="1:16" ht="15" customHeight="1">
      <c r="A59" s="5"/>
      <c r="B59" s="5"/>
      <c r="C59" s="5"/>
      <c r="D59" s="15" t="str">
        <f t="shared" si="8"/>
        <v/>
      </c>
      <c r="E59" s="15" t="str">
        <f t="shared" si="1"/>
        <v/>
      </c>
      <c r="F59" s="15" t="str">
        <f t="shared" si="2"/>
        <v/>
      </c>
      <c r="G59" s="15" t="str">
        <f t="shared" si="3"/>
        <v/>
      </c>
      <c r="J59" s="5"/>
      <c r="K59" s="5"/>
      <c r="L59" s="5"/>
      <c r="M59" s="15" t="str">
        <f t="shared" si="4"/>
        <v/>
      </c>
      <c r="N59" s="15" t="str">
        <f t="shared" si="5"/>
        <v/>
      </c>
      <c r="O59" s="15" t="str">
        <f t="shared" si="6"/>
        <v/>
      </c>
      <c r="P59" s="15" t="str">
        <f t="shared" si="7"/>
        <v/>
      </c>
    </row>
    <row r="60" spans="1:16">
      <c r="A60" s="5"/>
      <c r="B60" s="5"/>
      <c r="C60" s="5"/>
      <c r="D60" s="15" t="str">
        <f t="shared" si="8"/>
        <v/>
      </c>
      <c r="E60" s="15" t="str">
        <f t="shared" si="1"/>
        <v/>
      </c>
      <c r="F60" s="15" t="str">
        <f t="shared" si="2"/>
        <v/>
      </c>
      <c r="G60" s="15" t="str">
        <f t="shared" si="3"/>
        <v/>
      </c>
      <c r="J60" s="5"/>
      <c r="K60" s="5"/>
      <c r="L60" s="5"/>
      <c r="M60" s="15" t="str">
        <f t="shared" si="4"/>
        <v/>
      </c>
      <c r="N60" s="15" t="str">
        <f t="shared" si="5"/>
        <v/>
      </c>
      <c r="O60" s="15" t="str">
        <f t="shared" si="6"/>
        <v/>
      </c>
      <c r="P60" s="15" t="str">
        <f t="shared" si="7"/>
        <v/>
      </c>
    </row>
    <row r="61" spans="1:16">
      <c r="A61" s="5"/>
      <c r="B61" s="5"/>
      <c r="C61" s="5"/>
      <c r="D61" s="15" t="str">
        <f t="shared" si="8"/>
        <v/>
      </c>
      <c r="E61" s="15" t="str">
        <f t="shared" si="1"/>
        <v/>
      </c>
      <c r="F61" s="15" t="str">
        <f t="shared" si="2"/>
        <v/>
      </c>
      <c r="G61" s="15" t="str">
        <f t="shared" si="3"/>
        <v/>
      </c>
      <c r="J61" s="5"/>
      <c r="K61" s="5"/>
      <c r="L61" s="5"/>
      <c r="M61" s="15" t="str">
        <f t="shared" si="4"/>
        <v/>
      </c>
      <c r="N61" s="15" t="str">
        <f t="shared" si="5"/>
        <v/>
      </c>
      <c r="O61" s="15" t="str">
        <f t="shared" si="6"/>
        <v/>
      </c>
      <c r="P61" s="15" t="str">
        <f t="shared" si="7"/>
        <v/>
      </c>
    </row>
    <row r="62" spans="1:16" ht="15" customHeight="1">
      <c r="A62" s="5"/>
      <c r="B62" s="5"/>
      <c r="C62" s="5"/>
      <c r="D62" s="15" t="str">
        <f t="shared" si="8"/>
        <v/>
      </c>
      <c r="E62" s="15" t="str">
        <f t="shared" si="1"/>
        <v/>
      </c>
      <c r="F62" s="15" t="str">
        <f t="shared" si="2"/>
        <v/>
      </c>
      <c r="G62" s="15" t="str">
        <f t="shared" si="3"/>
        <v/>
      </c>
      <c r="J62" s="5"/>
      <c r="K62" s="5"/>
      <c r="L62" s="5"/>
      <c r="M62" s="15" t="str">
        <f t="shared" si="4"/>
        <v/>
      </c>
      <c r="N62" s="15" t="str">
        <f t="shared" si="5"/>
        <v/>
      </c>
      <c r="O62" s="15" t="str">
        <f t="shared" si="6"/>
        <v/>
      </c>
      <c r="P62" s="15" t="str">
        <f t="shared" si="7"/>
        <v/>
      </c>
    </row>
    <row r="63" spans="1:16">
      <c r="J63" s="5"/>
      <c r="K63" s="5"/>
      <c r="L63" s="5"/>
      <c r="M63" s="15" t="str">
        <f t="shared" si="4"/>
        <v/>
      </c>
      <c r="N63" s="15" t="str">
        <f t="shared" si="5"/>
        <v/>
      </c>
      <c r="O63" s="15" t="str">
        <f t="shared" si="6"/>
        <v/>
      </c>
      <c r="P63" s="15" t="str">
        <f t="shared" si="7"/>
        <v/>
      </c>
    </row>
    <row r="64" spans="1:16">
      <c r="J64" s="5"/>
      <c r="K64" s="5"/>
      <c r="L64" s="5"/>
      <c r="M64" s="15" t="str">
        <f t="shared" si="4"/>
        <v/>
      </c>
      <c r="N64" s="15" t="str">
        <f t="shared" si="5"/>
        <v/>
      </c>
      <c r="O64" s="15" t="str">
        <f t="shared" si="6"/>
        <v/>
      </c>
      <c r="P64" s="15" t="str">
        <f t="shared" si="7"/>
        <v/>
      </c>
    </row>
    <row r="65" spans="10:16" ht="15" customHeight="1">
      <c r="J65" s="5"/>
      <c r="K65" s="5"/>
      <c r="L65" s="5"/>
      <c r="M65" s="15" t="str">
        <f t="shared" si="4"/>
        <v/>
      </c>
      <c r="N65" s="15" t="str">
        <f t="shared" si="5"/>
        <v/>
      </c>
      <c r="O65" s="15" t="str">
        <f t="shared" si="6"/>
        <v/>
      </c>
      <c r="P65" s="15" t="str">
        <f t="shared" si="7"/>
        <v/>
      </c>
    </row>
    <row r="66" spans="10:16">
      <c r="J66" s="5"/>
      <c r="K66" s="5"/>
      <c r="L66" s="5"/>
      <c r="M66" s="15" t="str">
        <f t="shared" si="4"/>
        <v/>
      </c>
      <c r="N66" s="15" t="str">
        <f t="shared" si="5"/>
        <v/>
      </c>
      <c r="O66" s="15" t="str">
        <f t="shared" si="6"/>
        <v/>
      </c>
      <c r="P66" s="15" t="str">
        <f t="shared" si="7"/>
        <v/>
      </c>
    </row>
    <row r="67" spans="10:16">
      <c r="J67" s="5"/>
      <c r="K67" s="5"/>
      <c r="L67" s="5"/>
      <c r="M67" s="15" t="str">
        <f t="shared" si="4"/>
        <v/>
      </c>
      <c r="N67" s="15" t="str">
        <f t="shared" si="5"/>
        <v/>
      </c>
      <c r="O67" s="15" t="str">
        <f t="shared" si="6"/>
        <v/>
      </c>
      <c r="P67" s="15" t="str">
        <f t="shared" si="7"/>
        <v/>
      </c>
    </row>
    <row r="68" spans="10:16">
      <c r="J68" s="5"/>
      <c r="K68" s="5"/>
      <c r="L68" s="5"/>
      <c r="M68" s="15" t="str">
        <f t="shared" ref="M68:M87" si="9">IFERROR(AVERAGEIFS(Compliance_Critical_Percentage,Agent_ID,$K68,TargeType,M$2,Queue,M$1),"")</f>
        <v/>
      </c>
      <c r="N68" s="15" t="str">
        <f t="shared" ref="N68:N87" si="10">IFERROR(AVERAGEIFS(End_User_Crirical_Percentage,Agent_ID,$K68,TargeType,M$2,Queue,M$1),"")</f>
        <v/>
      </c>
      <c r="O68" s="15" t="str">
        <f t="shared" ref="O68:O87" si="11">IFERROR(AVERAGEIFS(Busniss_Critical_Percentage,Agent_ID,$K68,TargeType,M$2,Queue,M$1),"")</f>
        <v/>
      </c>
      <c r="P68" s="15" t="str">
        <f t="shared" ref="P68:P87" si="12">IFERROR(AVERAGEIFS(Non_Critical_Percentage,Agent_ID,$K68,TargeType,M$2,Queue,M$1),"")</f>
        <v/>
      </c>
    </row>
    <row r="69" spans="10:16">
      <c r="J69" s="5"/>
      <c r="K69" s="5"/>
      <c r="L69" s="5"/>
      <c r="M69" s="15" t="str">
        <f t="shared" si="9"/>
        <v/>
      </c>
      <c r="N69" s="15" t="str">
        <f t="shared" si="10"/>
        <v/>
      </c>
      <c r="O69" s="15" t="str">
        <f t="shared" si="11"/>
        <v/>
      </c>
      <c r="P69" s="15" t="str">
        <f t="shared" si="12"/>
        <v/>
      </c>
    </row>
    <row r="70" spans="10:16">
      <c r="J70" s="5"/>
      <c r="K70" s="5"/>
      <c r="L70" s="5"/>
      <c r="M70" s="15" t="str">
        <f t="shared" si="9"/>
        <v/>
      </c>
      <c r="N70" s="15" t="str">
        <f t="shared" si="10"/>
        <v/>
      </c>
      <c r="O70" s="15" t="str">
        <f t="shared" si="11"/>
        <v/>
      </c>
      <c r="P70" s="15" t="str">
        <f t="shared" si="12"/>
        <v/>
      </c>
    </row>
    <row r="71" spans="10:16">
      <c r="J71" s="5"/>
      <c r="K71" s="5"/>
      <c r="L71" s="5"/>
      <c r="M71" s="15" t="str">
        <f t="shared" si="9"/>
        <v/>
      </c>
      <c r="N71" s="15" t="str">
        <f t="shared" si="10"/>
        <v/>
      </c>
      <c r="O71" s="15" t="str">
        <f t="shared" si="11"/>
        <v/>
      </c>
      <c r="P71" s="15" t="str">
        <f t="shared" si="12"/>
        <v/>
      </c>
    </row>
    <row r="72" spans="10:16">
      <c r="J72" s="5"/>
      <c r="K72" s="5"/>
      <c r="L72" s="5"/>
      <c r="M72" s="15" t="str">
        <f t="shared" si="9"/>
        <v/>
      </c>
      <c r="N72" s="15" t="str">
        <f t="shared" si="10"/>
        <v/>
      </c>
      <c r="O72" s="15" t="str">
        <f t="shared" si="11"/>
        <v/>
      </c>
      <c r="P72" s="15" t="str">
        <f t="shared" si="12"/>
        <v/>
      </c>
    </row>
    <row r="73" spans="10:16">
      <c r="J73" s="5"/>
      <c r="K73" s="5"/>
      <c r="L73" s="5"/>
      <c r="M73" s="15" t="str">
        <f t="shared" si="9"/>
        <v/>
      </c>
      <c r="N73" s="15" t="str">
        <f t="shared" si="10"/>
        <v/>
      </c>
      <c r="O73" s="15" t="str">
        <f t="shared" si="11"/>
        <v/>
      </c>
      <c r="P73" s="15" t="str">
        <f t="shared" si="12"/>
        <v/>
      </c>
    </row>
    <row r="74" spans="10:16">
      <c r="J74" s="5"/>
      <c r="K74" s="5"/>
      <c r="L74" s="5"/>
      <c r="M74" s="15" t="str">
        <f t="shared" si="9"/>
        <v/>
      </c>
      <c r="N74" s="15" t="str">
        <f t="shared" si="10"/>
        <v/>
      </c>
      <c r="O74" s="15" t="str">
        <f t="shared" si="11"/>
        <v/>
      </c>
      <c r="P74" s="15" t="str">
        <f t="shared" si="12"/>
        <v/>
      </c>
    </row>
    <row r="75" spans="10:16">
      <c r="J75" s="5"/>
      <c r="K75" s="5"/>
      <c r="L75" s="5"/>
      <c r="M75" s="15" t="str">
        <f t="shared" si="9"/>
        <v/>
      </c>
      <c r="N75" s="15" t="str">
        <f t="shared" si="10"/>
        <v/>
      </c>
      <c r="O75" s="15" t="str">
        <f t="shared" si="11"/>
        <v/>
      </c>
      <c r="P75" s="15" t="str">
        <f t="shared" si="12"/>
        <v/>
      </c>
    </row>
    <row r="76" spans="10:16">
      <c r="J76" s="5"/>
      <c r="K76" s="5"/>
      <c r="L76" s="5"/>
      <c r="M76" s="15" t="str">
        <f t="shared" si="9"/>
        <v/>
      </c>
      <c r="N76" s="15" t="str">
        <f t="shared" si="10"/>
        <v/>
      </c>
      <c r="O76" s="15" t="str">
        <f t="shared" si="11"/>
        <v/>
      </c>
      <c r="P76" s="15" t="str">
        <f t="shared" si="12"/>
        <v/>
      </c>
    </row>
    <row r="77" spans="10:16">
      <c r="J77" s="5"/>
      <c r="K77" s="5"/>
      <c r="L77" s="5"/>
      <c r="M77" s="15" t="str">
        <f t="shared" si="9"/>
        <v/>
      </c>
      <c r="N77" s="15" t="str">
        <f t="shared" si="10"/>
        <v/>
      </c>
      <c r="O77" s="15" t="str">
        <f t="shared" si="11"/>
        <v/>
      </c>
      <c r="P77" s="15" t="str">
        <f t="shared" si="12"/>
        <v/>
      </c>
    </row>
    <row r="78" spans="10:16">
      <c r="J78" s="5"/>
      <c r="K78" s="5"/>
      <c r="L78" s="5"/>
      <c r="M78" s="15" t="str">
        <f t="shared" si="9"/>
        <v/>
      </c>
      <c r="N78" s="15" t="str">
        <f t="shared" si="10"/>
        <v/>
      </c>
      <c r="O78" s="15" t="str">
        <f t="shared" si="11"/>
        <v/>
      </c>
      <c r="P78" s="15" t="str">
        <f t="shared" si="12"/>
        <v/>
      </c>
    </row>
    <row r="79" spans="10:16">
      <c r="J79" s="5"/>
      <c r="K79" s="5"/>
      <c r="L79" s="5"/>
      <c r="M79" s="15" t="str">
        <f t="shared" si="9"/>
        <v/>
      </c>
      <c r="N79" s="15" t="str">
        <f t="shared" si="10"/>
        <v/>
      </c>
      <c r="O79" s="15" t="str">
        <f t="shared" si="11"/>
        <v/>
      </c>
      <c r="P79" s="15" t="str">
        <f t="shared" si="12"/>
        <v/>
      </c>
    </row>
    <row r="80" spans="10:16">
      <c r="J80" s="5"/>
      <c r="K80" s="5"/>
      <c r="L80" s="5"/>
      <c r="M80" s="15" t="str">
        <f t="shared" si="9"/>
        <v/>
      </c>
      <c r="N80" s="15" t="str">
        <f t="shared" si="10"/>
        <v/>
      </c>
      <c r="O80" s="15" t="str">
        <f t="shared" si="11"/>
        <v/>
      </c>
      <c r="P80" s="15" t="str">
        <f t="shared" si="12"/>
        <v/>
      </c>
    </row>
    <row r="81" spans="10:16">
      <c r="J81" s="5"/>
      <c r="K81" s="5"/>
      <c r="L81" s="5"/>
      <c r="M81" s="15" t="str">
        <f t="shared" si="9"/>
        <v/>
      </c>
      <c r="N81" s="15" t="str">
        <f t="shared" si="10"/>
        <v/>
      </c>
      <c r="O81" s="15" t="str">
        <f t="shared" si="11"/>
        <v/>
      </c>
      <c r="P81" s="15" t="str">
        <f t="shared" si="12"/>
        <v/>
      </c>
    </row>
    <row r="82" spans="10:16">
      <c r="J82" s="5"/>
      <c r="K82" s="5"/>
      <c r="L82" s="5"/>
      <c r="M82" s="15" t="str">
        <f t="shared" si="9"/>
        <v/>
      </c>
      <c r="N82" s="15" t="str">
        <f t="shared" si="10"/>
        <v/>
      </c>
      <c r="O82" s="15" t="str">
        <f t="shared" si="11"/>
        <v/>
      </c>
      <c r="P82" s="15" t="str">
        <f t="shared" si="12"/>
        <v/>
      </c>
    </row>
    <row r="83" spans="10:16">
      <c r="J83" s="5"/>
      <c r="K83" s="5"/>
      <c r="L83" s="5"/>
      <c r="M83" s="15" t="str">
        <f t="shared" si="9"/>
        <v/>
      </c>
      <c r="N83" s="15" t="str">
        <f t="shared" si="10"/>
        <v/>
      </c>
      <c r="O83" s="15" t="str">
        <f t="shared" si="11"/>
        <v/>
      </c>
      <c r="P83" s="15" t="str">
        <f t="shared" si="12"/>
        <v/>
      </c>
    </row>
    <row r="84" spans="10:16">
      <c r="J84" s="5"/>
      <c r="K84" s="5"/>
      <c r="L84" s="5"/>
      <c r="M84" s="15" t="str">
        <f t="shared" si="9"/>
        <v/>
      </c>
      <c r="N84" s="15" t="str">
        <f t="shared" si="10"/>
        <v/>
      </c>
      <c r="O84" s="15" t="str">
        <f t="shared" si="11"/>
        <v/>
      </c>
      <c r="P84" s="15" t="str">
        <f t="shared" si="12"/>
        <v/>
      </c>
    </row>
    <row r="85" spans="10:16">
      <c r="J85" s="5"/>
      <c r="K85" s="5"/>
      <c r="L85" s="5"/>
      <c r="M85" s="15" t="str">
        <f t="shared" si="9"/>
        <v/>
      </c>
      <c r="N85" s="15" t="str">
        <f t="shared" si="10"/>
        <v/>
      </c>
      <c r="O85" s="15" t="str">
        <f t="shared" si="11"/>
        <v/>
      </c>
      <c r="P85" s="15" t="str">
        <f t="shared" si="12"/>
        <v/>
      </c>
    </row>
    <row r="86" spans="10:16">
      <c r="J86" s="5"/>
      <c r="K86" s="5"/>
      <c r="L86" s="5"/>
      <c r="M86" s="15" t="str">
        <f t="shared" si="9"/>
        <v/>
      </c>
      <c r="N86" s="15" t="str">
        <f t="shared" si="10"/>
        <v/>
      </c>
      <c r="O86" s="15" t="str">
        <f t="shared" si="11"/>
        <v/>
      </c>
      <c r="P86" s="15" t="str">
        <f t="shared" si="12"/>
        <v/>
      </c>
    </row>
    <row r="87" spans="10:16">
      <c r="J87" s="5"/>
      <c r="K87" s="5"/>
      <c r="L87" s="5"/>
      <c r="M87" s="15" t="str">
        <f t="shared" si="9"/>
        <v/>
      </c>
      <c r="N87" s="15" t="str">
        <f t="shared" si="10"/>
        <v/>
      </c>
      <c r="O87" s="15" t="str">
        <f t="shared" si="11"/>
        <v/>
      </c>
      <c r="P87" s="15" t="str">
        <f t="shared" si="12"/>
        <v/>
      </c>
    </row>
  </sheetData>
  <mergeCells count="10">
    <mergeCell ref="L1:L3"/>
    <mergeCell ref="M1:P1"/>
    <mergeCell ref="D2:G2"/>
    <mergeCell ref="M2:P2"/>
    <mergeCell ref="A1:A3"/>
    <mergeCell ref="B1:B3"/>
    <mergeCell ref="C1:C3"/>
    <mergeCell ref="D1:G1"/>
    <mergeCell ref="J1:J3"/>
    <mergeCell ref="K1:K3"/>
  </mergeCells>
  <conditionalFormatting sqref="M4:P87 D4:G62">
    <cfRule type="cellIs" dxfId="17" priority="5" stopIfTrue="1" operator="lessThan">
      <formula>0.95</formula>
    </cfRule>
  </conditionalFormatting>
  <conditionalFormatting sqref="B11">
    <cfRule type="duplicateValues" dxfId="16" priority="4"/>
  </conditionalFormatting>
  <conditionalFormatting sqref="K11">
    <cfRule type="duplicateValues" dxfId="15" priority="3"/>
  </conditionalFormatting>
  <conditionalFormatting sqref="B15">
    <cfRule type="duplicateValues" dxfId="14" priority="2"/>
  </conditionalFormatting>
  <conditionalFormatting sqref="K15">
    <cfRule type="duplicateValues" dxfId="13" priority="1"/>
  </conditionalFormatting>
  <conditionalFormatting sqref="B14">
    <cfRule type="duplicateValues" dxfId="12" priority="6"/>
  </conditionalFormatting>
  <conditionalFormatting sqref="K14">
    <cfRule type="duplicateValues" dxfId="11" priority="7"/>
  </conditionalFormatting>
  <conditionalFormatting sqref="K4:K10">
    <cfRule type="duplicateValues" dxfId="10" priority="8"/>
  </conditionalFormatting>
  <conditionalFormatting sqref="B4:B10">
    <cfRule type="duplicateValues" dxfId="9" priority="9"/>
  </conditionalFormatting>
  <dataValidations count="1">
    <dataValidation type="list" allowBlank="1" showInputMessage="1" showErrorMessage="1" sqref="D2:G2 M2:P2" xr:uid="{1209A78C-8971-482E-99BD-5AC4FF3A9EEC}">
      <formula1>AP</formula1>
    </dataValidation>
  </dataValidation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79"/>
  <sheetViews>
    <sheetView showGridLines="0" topLeftCell="A7" workbookViewId="0">
      <selection activeCell="A27" sqref="A27"/>
    </sheetView>
  </sheetViews>
  <sheetFormatPr defaultRowHeight="15"/>
  <cols>
    <col min="1" max="1" width="46" bestFit="1" customWidth="1"/>
    <col min="2" max="2" width="25.85546875" bestFit="1" customWidth="1"/>
    <col min="3" max="3" width="18.85546875" bestFit="1" customWidth="1"/>
    <col min="4" max="15" width="8.7109375" customWidth="1"/>
    <col min="16" max="16" width="8.7109375" style="109" customWidth="1"/>
    <col min="17" max="21" width="8.7109375" customWidth="1"/>
  </cols>
  <sheetData>
    <row r="1" spans="1:18">
      <c r="P1"/>
    </row>
    <row r="2" spans="1:18">
      <c r="P2"/>
    </row>
    <row r="3" spans="1:18">
      <c r="P3"/>
    </row>
    <row r="4" spans="1:18" ht="15" customHeight="1">
      <c r="A4" s="244" t="s">
        <v>26</v>
      </c>
      <c r="B4" s="261" t="s">
        <v>1</v>
      </c>
      <c r="C4" s="261" t="s">
        <v>0</v>
      </c>
      <c r="D4" s="259" t="s">
        <v>186</v>
      </c>
      <c r="E4" s="254"/>
      <c r="F4" s="254"/>
      <c r="G4" s="254"/>
      <c r="H4" s="254"/>
      <c r="I4" s="245"/>
      <c r="J4" s="259" t="s">
        <v>185</v>
      </c>
      <c r="K4" s="254"/>
      <c r="L4" s="254"/>
      <c r="M4" s="254"/>
      <c r="N4" s="254"/>
      <c r="O4" s="254"/>
      <c r="P4" s="259" t="s">
        <v>296</v>
      </c>
      <c r="Q4" s="254"/>
      <c r="R4" s="254"/>
    </row>
    <row r="5" spans="1:18" ht="16.5" customHeight="1">
      <c r="A5" s="245"/>
      <c r="B5" s="261"/>
      <c r="C5" s="261"/>
      <c r="D5" s="260"/>
      <c r="E5" s="255"/>
      <c r="F5" s="255"/>
      <c r="G5" s="255"/>
      <c r="H5" s="255"/>
      <c r="I5" s="246"/>
      <c r="J5" s="260"/>
      <c r="K5" s="255"/>
      <c r="L5" s="255"/>
      <c r="M5" s="255"/>
      <c r="N5" s="255"/>
      <c r="O5" s="255"/>
      <c r="P5" s="260"/>
      <c r="Q5" s="255"/>
      <c r="R5" s="255"/>
    </row>
    <row r="6" spans="1:18" ht="39.75" customHeight="1">
      <c r="A6" s="246"/>
      <c r="B6" s="261"/>
      <c r="C6" s="261"/>
      <c r="D6" s="13" t="s">
        <v>48</v>
      </c>
      <c r="E6" s="13" t="s">
        <v>49</v>
      </c>
      <c r="F6" s="13" t="s">
        <v>50</v>
      </c>
      <c r="G6" s="13" t="s">
        <v>51</v>
      </c>
      <c r="H6" s="13" t="s">
        <v>79</v>
      </c>
      <c r="I6" s="13" t="s">
        <v>80</v>
      </c>
      <c r="J6" s="13" t="s">
        <v>48</v>
      </c>
      <c r="K6" s="13" t="s">
        <v>49</v>
      </c>
      <c r="L6" s="13" t="s">
        <v>50</v>
      </c>
      <c r="M6" s="13" t="s">
        <v>51</v>
      </c>
      <c r="N6" s="13" t="s">
        <v>79</v>
      </c>
      <c r="O6" s="13" t="s">
        <v>80</v>
      </c>
      <c r="P6" s="13" t="s">
        <v>79</v>
      </c>
      <c r="Q6" s="13" t="s">
        <v>295</v>
      </c>
      <c r="R6" s="13" t="s">
        <v>297</v>
      </c>
    </row>
    <row r="7" spans="1:18">
      <c r="A7" s="76" t="s">
        <v>202</v>
      </c>
      <c r="B7" s="76">
        <v>33277</v>
      </c>
      <c r="C7" s="3" t="s">
        <v>207</v>
      </c>
      <c r="D7" s="3">
        <f t="shared" ref="D7:D60" si="0">IFERROR(SUMIFS(Compliance_Critical,Agent_ID,$B7,Queue,D$4),"")</f>
        <v>0</v>
      </c>
      <c r="E7" s="3">
        <f t="shared" ref="E7" si="1">IFERROR(SUMIFS(End_User_Crirical,Agent_ID,$B7,Queue,D$4),"")</f>
        <v>0</v>
      </c>
      <c r="F7" s="3">
        <f t="shared" ref="F7" si="2">IFERROR(SUMIFS(Busniss_Critical,Agent_ID,$B7,Queue,D$4),"")</f>
        <v>0</v>
      </c>
      <c r="G7" s="3">
        <f t="shared" ref="G7" si="3">IFERROR(SUMIFS(Non_Critical,Agent_ID,$B7,Queue,D$4),"")</f>
        <v>1</v>
      </c>
      <c r="H7" s="3">
        <f>SUM(D7:F7)</f>
        <v>0</v>
      </c>
      <c r="I7" s="9" t="e">
        <f t="shared" ref="I7:I70" si="4">H7/SUM(H$7:H$1048576)</f>
        <v>#DIV/0!</v>
      </c>
      <c r="J7" s="3">
        <f t="shared" ref="J7:J50" si="5">IFERROR(SUMIFS(Compliance_Critical,Agent_ID,$B7,Queue,J$4),"")</f>
        <v>0</v>
      </c>
      <c r="K7" s="3">
        <f t="shared" ref="K7:K50" si="6">IFERROR(SUMIFS(End_User_Crirical,Agent_ID,$B7,Queue,J$4),"")</f>
        <v>0</v>
      </c>
      <c r="L7" s="3">
        <f t="shared" ref="L7:L50" si="7">IFERROR(SUMIFS(Busniss_Critical,Agent_ID,$B7,Queue,J$4),"")</f>
        <v>0</v>
      </c>
      <c r="M7" s="3">
        <f t="shared" ref="M7:M50" si="8">IFERROR(SUMIFS(Non_Critical,Agent_ID,$B7,Queue,J$4),"")</f>
        <v>0</v>
      </c>
      <c r="N7" s="3">
        <f t="shared" ref="N7:N9" si="9">SUM(J7:L7)</f>
        <v>0</v>
      </c>
      <c r="O7" s="9">
        <f t="shared" ref="O7:O70" si="10">N7/SUM(N$7:N$1048576)</f>
        <v>0</v>
      </c>
      <c r="P7" s="130"/>
      <c r="Q7" s="130"/>
      <c r="R7" s="110"/>
    </row>
    <row r="8" spans="1:18">
      <c r="A8" s="155" t="s">
        <v>248</v>
      </c>
      <c r="B8" s="5">
        <v>32699</v>
      </c>
      <c r="C8" s="11" t="s">
        <v>208</v>
      </c>
      <c r="D8" s="110">
        <f t="shared" si="0"/>
        <v>0</v>
      </c>
      <c r="E8" s="110">
        <f t="shared" ref="E8:E65" si="11">IFERROR(SUMIFS(End_User_Crirical,Agent_ID,$B8,Queue,D$4),"")</f>
        <v>0</v>
      </c>
      <c r="F8" s="110">
        <f t="shared" ref="F8:F65" si="12">IFERROR(SUMIFS(Busniss_Critical,Agent_ID,$B8,Queue,D$4),"")</f>
        <v>0</v>
      </c>
      <c r="G8" s="110">
        <f t="shared" ref="G8:G65" si="13">IFERROR(SUMIFS(Non_Critical,Agent_ID,$B8,Queue,D$4),"")</f>
        <v>0</v>
      </c>
      <c r="H8" s="110">
        <f t="shared" ref="H8:H9" si="14">SUM(D8:F8)</f>
        <v>0</v>
      </c>
      <c r="I8" s="9" t="e">
        <f t="shared" si="4"/>
        <v>#DIV/0!</v>
      </c>
      <c r="J8" s="3">
        <f t="shared" si="5"/>
        <v>0</v>
      </c>
      <c r="K8" s="3">
        <f t="shared" si="6"/>
        <v>0</v>
      </c>
      <c r="L8" s="3">
        <f t="shared" si="7"/>
        <v>0</v>
      </c>
      <c r="M8" s="3">
        <f t="shared" si="8"/>
        <v>0</v>
      </c>
      <c r="N8" s="3">
        <f t="shared" si="9"/>
        <v>0</v>
      </c>
      <c r="O8" s="9">
        <f t="shared" si="10"/>
        <v>0</v>
      </c>
      <c r="P8" s="130"/>
      <c r="Q8" s="130"/>
      <c r="R8" s="110"/>
    </row>
    <row r="9" spans="1:18">
      <c r="A9" s="76" t="s">
        <v>266</v>
      </c>
      <c r="B9" s="77">
        <v>32764</v>
      </c>
      <c r="C9" s="16" t="s">
        <v>207</v>
      </c>
      <c r="D9" s="110">
        <f t="shared" si="0"/>
        <v>0</v>
      </c>
      <c r="E9" s="110">
        <f t="shared" si="11"/>
        <v>0</v>
      </c>
      <c r="F9" s="110">
        <f t="shared" si="12"/>
        <v>0</v>
      </c>
      <c r="G9" s="110">
        <f t="shared" si="13"/>
        <v>0</v>
      </c>
      <c r="H9" s="110">
        <f t="shared" si="14"/>
        <v>0</v>
      </c>
      <c r="I9" s="9" t="e">
        <f t="shared" si="4"/>
        <v>#DIV/0!</v>
      </c>
      <c r="J9" s="3">
        <f t="shared" si="5"/>
        <v>0</v>
      </c>
      <c r="K9" s="3">
        <f t="shared" si="6"/>
        <v>0</v>
      </c>
      <c r="L9" s="3">
        <f t="shared" si="7"/>
        <v>0</v>
      </c>
      <c r="M9" s="3">
        <f t="shared" si="8"/>
        <v>0</v>
      </c>
      <c r="N9" s="3">
        <f t="shared" si="9"/>
        <v>0</v>
      </c>
      <c r="O9" s="9">
        <f t="shared" si="10"/>
        <v>0</v>
      </c>
      <c r="P9" s="130"/>
      <c r="Q9" s="130"/>
      <c r="R9" s="110"/>
    </row>
    <row r="10" spans="1:18">
      <c r="A10" s="155" t="s">
        <v>294</v>
      </c>
      <c r="B10" s="5">
        <v>31144</v>
      </c>
      <c r="C10" s="16" t="s">
        <v>208</v>
      </c>
      <c r="D10" s="110">
        <f t="shared" si="0"/>
        <v>0</v>
      </c>
      <c r="E10" s="110">
        <f t="shared" si="11"/>
        <v>0</v>
      </c>
      <c r="F10" s="110">
        <f t="shared" si="12"/>
        <v>0</v>
      </c>
      <c r="G10" s="110">
        <f t="shared" si="13"/>
        <v>0</v>
      </c>
      <c r="H10" s="110">
        <f>SUM(D10:F10)</f>
        <v>0</v>
      </c>
      <c r="I10" s="9" t="e">
        <f t="shared" si="4"/>
        <v>#DIV/0!</v>
      </c>
      <c r="J10" s="3">
        <f t="shared" si="5"/>
        <v>0</v>
      </c>
      <c r="K10" s="3">
        <f t="shared" si="6"/>
        <v>0</v>
      </c>
      <c r="L10" s="3">
        <f t="shared" si="7"/>
        <v>0</v>
      </c>
      <c r="M10" s="3">
        <f t="shared" si="8"/>
        <v>0</v>
      </c>
      <c r="N10" s="3">
        <f t="shared" ref="N10:N51" si="15">SUM(J10:L10)</f>
        <v>0</v>
      </c>
      <c r="O10" s="9">
        <f t="shared" si="10"/>
        <v>0</v>
      </c>
      <c r="P10" s="132"/>
      <c r="Q10" s="130"/>
      <c r="R10" s="110"/>
    </row>
    <row r="11" spans="1:18">
      <c r="A11" s="155" t="s">
        <v>298</v>
      </c>
      <c r="B11" s="5">
        <v>32462</v>
      </c>
      <c r="C11" s="16" t="s">
        <v>208</v>
      </c>
      <c r="D11" s="110">
        <f t="shared" si="0"/>
        <v>0</v>
      </c>
      <c r="E11" s="110">
        <f t="shared" si="11"/>
        <v>0</v>
      </c>
      <c r="F11" s="110">
        <f t="shared" si="12"/>
        <v>0</v>
      </c>
      <c r="G11" s="110">
        <f t="shared" si="13"/>
        <v>0</v>
      </c>
      <c r="H11" s="110">
        <f>SUM(D11:F11)</f>
        <v>0</v>
      </c>
      <c r="I11" s="9" t="e">
        <f t="shared" si="4"/>
        <v>#DIV/0!</v>
      </c>
      <c r="J11" s="3">
        <f t="shared" si="5"/>
        <v>0</v>
      </c>
      <c r="K11" s="3">
        <f t="shared" si="6"/>
        <v>0</v>
      </c>
      <c r="L11" s="3">
        <f t="shared" si="7"/>
        <v>0</v>
      </c>
      <c r="M11" s="3">
        <f t="shared" si="8"/>
        <v>0</v>
      </c>
      <c r="N11" s="3">
        <f t="shared" si="15"/>
        <v>0</v>
      </c>
      <c r="O11" s="9">
        <f t="shared" si="10"/>
        <v>0</v>
      </c>
      <c r="P11" s="130"/>
      <c r="Q11" s="130"/>
      <c r="R11" s="26"/>
    </row>
    <row r="12" spans="1:18">
      <c r="A12" s="155" t="s">
        <v>299</v>
      </c>
      <c r="B12" s="5">
        <v>33270</v>
      </c>
      <c r="C12" s="16" t="s">
        <v>207</v>
      </c>
      <c r="D12" s="110">
        <f t="shared" si="0"/>
        <v>0</v>
      </c>
      <c r="E12" s="110">
        <f t="shared" si="11"/>
        <v>0</v>
      </c>
      <c r="F12" s="110">
        <f t="shared" si="12"/>
        <v>0</v>
      </c>
      <c r="G12" s="110">
        <f t="shared" si="13"/>
        <v>0</v>
      </c>
      <c r="H12" s="110">
        <f t="shared" ref="H12:H20" si="16">SUM(D11:F12)</f>
        <v>0</v>
      </c>
      <c r="I12" s="9" t="e">
        <f t="shared" si="4"/>
        <v>#DIV/0!</v>
      </c>
      <c r="J12" s="3">
        <f t="shared" si="5"/>
        <v>0</v>
      </c>
      <c r="K12" s="3">
        <f t="shared" si="6"/>
        <v>0</v>
      </c>
      <c r="L12" s="3">
        <f t="shared" si="7"/>
        <v>0</v>
      </c>
      <c r="M12" s="3">
        <f t="shared" si="8"/>
        <v>1</v>
      </c>
      <c r="N12" s="3">
        <f t="shared" si="15"/>
        <v>0</v>
      </c>
      <c r="O12" s="9">
        <f t="shared" si="10"/>
        <v>0</v>
      </c>
      <c r="P12" s="9"/>
      <c r="Q12" s="26"/>
      <c r="R12" s="26"/>
    </row>
    <row r="13" spans="1:18">
      <c r="A13" s="155" t="s">
        <v>300</v>
      </c>
      <c r="B13" s="5">
        <v>33271</v>
      </c>
      <c r="C13" s="16" t="s">
        <v>208</v>
      </c>
      <c r="D13" s="110">
        <f t="shared" si="0"/>
        <v>0</v>
      </c>
      <c r="E13" s="110">
        <f t="shared" si="11"/>
        <v>0</v>
      </c>
      <c r="F13" s="110">
        <f t="shared" si="12"/>
        <v>0</v>
      </c>
      <c r="G13" s="110">
        <f t="shared" si="13"/>
        <v>0</v>
      </c>
      <c r="H13" s="110">
        <f t="shared" si="16"/>
        <v>0</v>
      </c>
      <c r="I13" s="9" t="e">
        <f t="shared" si="4"/>
        <v>#DIV/0!</v>
      </c>
      <c r="J13" s="3">
        <f t="shared" si="5"/>
        <v>0</v>
      </c>
      <c r="K13" s="3">
        <f t="shared" si="6"/>
        <v>0</v>
      </c>
      <c r="L13" s="3">
        <f t="shared" si="7"/>
        <v>0</v>
      </c>
      <c r="M13" s="3">
        <f t="shared" si="8"/>
        <v>0</v>
      </c>
      <c r="N13" s="3">
        <f t="shared" si="15"/>
        <v>0</v>
      </c>
      <c r="O13" s="9">
        <f t="shared" si="10"/>
        <v>0</v>
      </c>
      <c r="P13" s="9"/>
      <c r="Q13" s="26"/>
      <c r="R13" s="26"/>
    </row>
    <row r="14" spans="1:18">
      <c r="A14" s="155" t="s">
        <v>302</v>
      </c>
      <c r="B14" s="5">
        <v>32760</v>
      </c>
      <c r="C14" s="16" t="s">
        <v>208</v>
      </c>
      <c r="D14" s="110">
        <f t="shared" si="0"/>
        <v>0</v>
      </c>
      <c r="E14" s="110">
        <f t="shared" si="11"/>
        <v>0</v>
      </c>
      <c r="F14" s="110">
        <f t="shared" si="12"/>
        <v>0</v>
      </c>
      <c r="G14" s="110">
        <f t="shared" si="13"/>
        <v>0</v>
      </c>
      <c r="H14" s="110">
        <f t="shared" si="16"/>
        <v>0</v>
      </c>
      <c r="I14" s="9" t="e">
        <f t="shared" si="4"/>
        <v>#DIV/0!</v>
      </c>
      <c r="J14" s="3">
        <f t="shared" si="5"/>
        <v>0</v>
      </c>
      <c r="K14" s="3">
        <f t="shared" si="6"/>
        <v>0</v>
      </c>
      <c r="L14" s="3">
        <f t="shared" si="7"/>
        <v>1</v>
      </c>
      <c r="M14" s="3">
        <f t="shared" si="8"/>
        <v>0</v>
      </c>
      <c r="N14" s="3">
        <f t="shared" si="15"/>
        <v>1</v>
      </c>
      <c r="O14" s="9">
        <f t="shared" si="10"/>
        <v>1</v>
      </c>
      <c r="P14" s="9"/>
      <c r="Q14" s="26"/>
      <c r="R14" s="26"/>
    </row>
    <row r="15" spans="1:18">
      <c r="A15" s="155" t="s">
        <v>310</v>
      </c>
      <c r="B15" s="5">
        <v>31924</v>
      </c>
      <c r="C15" s="16" t="s">
        <v>208</v>
      </c>
      <c r="D15" s="110">
        <f t="shared" si="0"/>
        <v>0</v>
      </c>
      <c r="E15" s="110">
        <f t="shared" si="11"/>
        <v>0</v>
      </c>
      <c r="F15" s="110">
        <f t="shared" si="12"/>
        <v>0</v>
      </c>
      <c r="G15" s="110">
        <f t="shared" si="13"/>
        <v>1</v>
      </c>
      <c r="H15" s="110">
        <f t="shared" si="16"/>
        <v>0</v>
      </c>
      <c r="I15" s="9" t="e">
        <f t="shared" si="4"/>
        <v>#DIV/0!</v>
      </c>
      <c r="J15" s="3">
        <f t="shared" si="5"/>
        <v>0</v>
      </c>
      <c r="K15" s="3">
        <f t="shared" si="6"/>
        <v>0</v>
      </c>
      <c r="L15" s="3">
        <f t="shared" si="7"/>
        <v>0</v>
      </c>
      <c r="M15" s="3">
        <f t="shared" si="8"/>
        <v>0</v>
      </c>
      <c r="N15" s="3">
        <f t="shared" si="15"/>
        <v>0</v>
      </c>
      <c r="O15" s="9">
        <f t="shared" si="10"/>
        <v>0</v>
      </c>
      <c r="P15" s="9"/>
      <c r="Q15" s="26"/>
      <c r="R15" s="26"/>
    </row>
    <row r="16" spans="1:18">
      <c r="A16" s="155" t="s">
        <v>311</v>
      </c>
      <c r="B16" s="5">
        <v>33279</v>
      </c>
      <c r="C16" s="16" t="s">
        <v>208</v>
      </c>
      <c r="D16" s="110">
        <f t="shared" si="0"/>
        <v>0</v>
      </c>
      <c r="E16" s="110">
        <f t="shared" si="11"/>
        <v>0</v>
      </c>
      <c r="F16" s="110">
        <f t="shared" si="12"/>
        <v>0</v>
      </c>
      <c r="G16" s="110">
        <f t="shared" si="13"/>
        <v>0</v>
      </c>
      <c r="H16" s="110">
        <f t="shared" si="16"/>
        <v>0</v>
      </c>
      <c r="I16" s="9" t="e">
        <f t="shared" si="4"/>
        <v>#DIV/0!</v>
      </c>
      <c r="J16" s="3">
        <f t="shared" si="5"/>
        <v>0</v>
      </c>
      <c r="K16" s="3">
        <f t="shared" si="6"/>
        <v>0</v>
      </c>
      <c r="L16" s="3">
        <f t="shared" si="7"/>
        <v>0</v>
      </c>
      <c r="M16" s="3">
        <f t="shared" si="8"/>
        <v>0</v>
      </c>
      <c r="N16" s="3">
        <f t="shared" si="15"/>
        <v>0</v>
      </c>
      <c r="O16" s="9">
        <f t="shared" si="10"/>
        <v>0</v>
      </c>
      <c r="P16" s="9"/>
      <c r="Q16" s="26"/>
      <c r="R16" s="26"/>
    </row>
    <row r="17" spans="1:18">
      <c r="A17" s="5" t="s">
        <v>317</v>
      </c>
      <c r="B17" s="5">
        <v>39025</v>
      </c>
      <c r="C17" s="5" t="s">
        <v>208</v>
      </c>
      <c r="D17" s="110">
        <f t="shared" si="0"/>
        <v>0</v>
      </c>
      <c r="E17" s="110">
        <f t="shared" si="11"/>
        <v>0</v>
      </c>
      <c r="F17" s="110">
        <f t="shared" si="12"/>
        <v>0</v>
      </c>
      <c r="G17" s="110">
        <f t="shared" si="13"/>
        <v>0</v>
      </c>
      <c r="H17" s="110">
        <f t="shared" si="16"/>
        <v>0</v>
      </c>
      <c r="I17" s="9" t="e">
        <f t="shared" si="4"/>
        <v>#DIV/0!</v>
      </c>
      <c r="J17" s="3">
        <f t="shared" si="5"/>
        <v>0</v>
      </c>
      <c r="K17" s="3">
        <f t="shared" si="6"/>
        <v>0</v>
      </c>
      <c r="L17" s="3">
        <f t="shared" si="7"/>
        <v>0</v>
      </c>
      <c r="M17" s="3">
        <f t="shared" si="8"/>
        <v>0</v>
      </c>
      <c r="N17" s="3">
        <f t="shared" si="15"/>
        <v>0</v>
      </c>
      <c r="O17" s="9">
        <f t="shared" si="10"/>
        <v>0</v>
      </c>
      <c r="P17" s="9"/>
      <c r="Q17" s="26"/>
      <c r="R17" s="26"/>
    </row>
    <row r="18" spans="1:18">
      <c r="A18" s="5" t="s">
        <v>318</v>
      </c>
      <c r="B18" s="5">
        <v>39024</v>
      </c>
      <c r="C18" s="5" t="s">
        <v>207</v>
      </c>
      <c r="D18" s="110">
        <f t="shared" si="0"/>
        <v>0</v>
      </c>
      <c r="E18" s="110">
        <f t="shared" si="11"/>
        <v>0</v>
      </c>
      <c r="F18" s="110">
        <f t="shared" si="12"/>
        <v>0</v>
      </c>
      <c r="G18" s="110">
        <f t="shared" si="13"/>
        <v>0</v>
      </c>
      <c r="H18" s="110">
        <f t="shared" si="16"/>
        <v>0</v>
      </c>
      <c r="I18" s="9" t="e">
        <f t="shared" si="4"/>
        <v>#DIV/0!</v>
      </c>
      <c r="J18" s="3">
        <f t="shared" si="5"/>
        <v>0</v>
      </c>
      <c r="K18" s="3">
        <f t="shared" si="6"/>
        <v>0</v>
      </c>
      <c r="L18" s="3">
        <f t="shared" si="7"/>
        <v>0</v>
      </c>
      <c r="M18" s="3">
        <f t="shared" si="8"/>
        <v>0</v>
      </c>
      <c r="N18" s="3">
        <f t="shared" si="15"/>
        <v>0</v>
      </c>
      <c r="O18" s="9">
        <f t="shared" si="10"/>
        <v>0</v>
      </c>
      <c r="P18" s="9"/>
      <c r="Q18" s="26"/>
      <c r="R18" s="26"/>
    </row>
    <row r="19" spans="1:18">
      <c r="A19" s="5" t="s">
        <v>373</v>
      </c>
      <c r="B19" s="5">
        <v>32961</v>
      </c>
      <c r="C19" s="5" t="s">
        <v>207</v>
      </c>
      <c r="D19" s="110">
        <f t="shared" si="0"/>
        <v>0</v>
      </c>
      <c r="E19" s="110">
        <f t="shared" si="11"/>
        <v>0</v>
      </c>
      <c r="F19" s="110">
        <f t="shared" si="12"/>
        <v>0</v>
      </c>
      <c r="G19" s="110">
        <f t="shared" si="13"/>
        <v>0</v>
      </c>
      <c r="H19" s="110">
        <f t="shared" si="16"/>
        <v>0</v>
      </c>
      <c r="I19" s="9" t="e">
        <f t="shared" si="4"/>
        <v>#DIV/0!</v>
      </c>
      <c r="J19" s="3">
        <f t="shared" si="5"/>
        <v>0</v>
      </c>
      <c r="K19" s="3">
        <f t="shared" si="6"/>
        <v>0</v>
      </c>
      <c r="L19" s="3">
        <f t="shared" si="7"/>
        <v>0</v>
      </c>
      <c r="M19" s="3">
        <f t="shared" si="8"/>
        <v>0</v>
      </c>
      <c r="N19" s="3">
        <f t="shared" si="15"/>
        <v>0</v>
      </c>
      <c r="O19" s="9">
        <f t="shared" si="10"/>
        <v>0</v>
      </c>
      <c r="P19" s="9"/>
      <c r="Q19" s="26"/>
      <c r="R19" s="26"/>
    </row>
    <row r="20" spans="1:18">
      <c r="A20" s="5" t="s">
        <v>376</v>
      </c>
      <c r="B20" s="5">
        <v>31401</v>
      </c>
      <c r="C20" s="5" t="s">
        <v>207</v>
      </c>
      <c r="D20" s="110">
        <f t="shared" si="0"/>
        <v>0</v>
      </c>
      <c r="E20" s="110">
        <f t="shared" si="11"/>
        <v>0</v>
      </c>
      <c r="F20" s="110">
        <f t="shared" si="12"/>
        <v>0</v>
      </c>
      <c r="G20" s="110">
        <f t="shared" si="13"/>
        <v>0</v>
      </c>
      <c r="H20" s="110">
        <f t="shared" si="16"/>
        <v>0</v>
      </c>
      <c r="I20" s="9" t="e">
        <f t="shared" si="4"/>
        <v>#DIV/0!</v>
      </c>
      <c r="J20" s="3">
        <f t="shared" si="5"/>
        <v>0</v>
      </c>
      <c r="K20" s="3">
        <f t="shared" si="6"/>
        <v>0</v>
      </c>
      <c r="L20" s="3">
        <f t="shared" si="7"/>
        <v>0</v>
      </c>
      <c r="M20" s="3">
        <f t="shared" si="8"/>
        <v>0</v>
      </c>
      <c r="N20" s="3">
        <f t="shared" si="15"/>
        <v>0</v>
      </c>
      <c r="O20" s="9">
        <f t="shared" si="10"/>
        <v>0</v>
      </c>
      <c r="P20" s="9"/>
      <c r="Q20" s="26"/>
      <c r="R20" s="26"/>
    </row>
    <row r="21" spans="1:18">
      <c r="A21" s="5" t="s">
        <v>377</v>
      </c>
      <c r="B21" s="5">
        <v>32962</v>
      </c>
      <c r="C21" s="5" t="s">
        <v>207</v>
      </c>
      <c r="D21" s="110">
        <f t="shared" si="0"/>
        <v>0</v>
      </c>
      <c r="E21" s="110">
        <f t="shared" si="11"/>
        <v>0</v>
      </c>
      <c r="F21" s="110">
        <f t="shared" si="12"/>
        <v>0</v>
      </c>
      <c r="G21" s="110">
        <f t="shared" si="13"/>
        <v>0</v>
      </c>
      <c r="H21" s="110">
        <f t="shared" ref="H21:H60" si="17">SUM(D20:F21)</f>
        <v>0</v>
      </c>
      <c r="I21" s="9" t="e">
        <f t="shared" si="4"/>
        <v>#DIV/0!</v>
      </c>
      <c r="J21" s="3">
        <f t="shared" si="5"/>
        <v>0</v>
      </c>
      <c r="K21" s="3">
        <f t="shared" si="6"/>
        <v>0</v>
      </c>
      <c r="L21" s="3">
        <f t="shared" si="7"/>
        <v>0</v>
      </c>
      <c r="M21" s="3">
        <f t="shared" si="8"/>
        <v>0</v>
      </c>
      <c r="N21" s="3">
        <f t="shared" si="15"/>
        <v>0</v>
      </c>
      <c r="O21" s="9">
        <f t="shared" si="10"/>
        <v>0</v>
      </c>
      <c r="P21" s="9"/>
      <c r="Q21" s="26"/>
      <c r="R21" s="26"/>
    </row>
    <row r="22" spans="1:18">
      <c r="A22" s="5" t="s">
        <v>455</v>
      </c>
      <c r="B22" s="180">
        <v>32754</v>
      </c>
      <c r="C22" s="5" t="s">
        <v>208</v>
      </c>
      <c r="D22" s="110">
        <f t="shared" si="0"/>
        <v>0</v>
      </c>
      <c r="E22" s="110">
        <f t="shared" si="11"/>
        <v>0</v>
      </c>
      <c r="F22" s="110">
        <f t="shared" si="12"/>
        <v>0</v>
      </c>
      <c r="G22" s="110">
        <f t="shared" si="13"/>
        <v>0</v>
      </c>
      <c r="H22" s="110">
        <f t="shared" si="17"/>
        <v>0</v>
      </c>
      <c r="I22" s="9" t="e">
        <f t="shared" si="4"/>
        <v>#DIV/0!</v>
      </c>
      <c r="J22" s="3">
        <f t="shared" si="5"/>
        <v>0</v>
      </c>
      <c r="K22" s="3">
        <f t="shared" si="6"/>
        <v>0</v>
      </c>
      <c r="L22" s="3">
        <f t="shared" si="7"/>
        <v>0</v>
      </c>
      <c r="M22" s="3">
        <f t="shared" si="8"/>
        <v>0</v>
      </c>
      <c r="N22" s="3">
        <f t="shared" si="15"/>
        <v>0</v>
      </c>
      <c r="O22" s="9">
        <f t="shared" si="10"/>
        <v>0</v>
      </c>
      <c r="P22" s="9"/>
      <c r="Q22" s="26"/>
      <c r="R22" s="26"/>
    </row>
    <row r="23" spans="1:18">
      <c r="A23" s="5" t="s">
        <v>456</v>
      </c>
      <c r="B23" s="180">
        <v>32785</v>
      </c>
      <c r="C23" s="5" t="s">
        <v>208</v>
      </c>
      <c r="D23" s="110">
        <f t="shared" si="0"/>
        <v>0</v>
      </c>
      <c r="E23" s="110">
        <f t="shared" si="11"/>
        <v>0</v>
      </c>
      <c r="F23" s="110">
        <f t="shared" si="12"/>
        <v>0</v>
      </c>
      <c r="G23" s="110">
        <f t="shared" si="13"/>
        <v>0</v>
      </c>
      <c r="H23" s="110">
        <f t="shared" si="17"/>
        <v>0</v>
      </c>
      <c r="I23" s="9" t="e">
        <f t="shared" si="4"/>
        <v>#DIV/0!</v>
      </c>
      <c r="J23" s="3">
        <f t="shared" si="5"/>
        <v>0</v>
      </c>
      <c r="K23" s="3">
        <f t="shared" si="6"/>
        <v>0</v>
      </c>
      <c r="L23" s="3">
        <f t="shared" si="7"/>
        <v>0</v>
      </c>
      <c r="M23" s="3">
        <f t="shared" si="8"/>
        <v>0</v>
      </c>
      <c r="N23" s="3">
        <f t="shared" si="15"/>
        <v>0</v>
      </c>
      <c r="O23" s="9">
        <f t="shared" si="10"/>
        <v>0</v>
      </c>
      <c r="P23" s="9"/>
      <c r="Q23" s="26"/>
      <c r="R23" s="26"/>
    </row>
    <row r="24" spans="1:18">
      <c r="A24" s="5" t="s">
        <v>457</v>
      </c>
      <c r="B24" s="174">
        <v>32755</v>
      </c>
      <c r="C24" s="5" t="s">
        <v>207</v>
      </c>
      <c r="D24" s="110">
        <f t="shared" si="0"/>
        <v>0</v>
      </c>
      <c r="E24" s="110">
        <f t="shared" si="11"/>
        <v>0</v>
      </c>
      <c r="F24" s="110">
        <f t="shared" si="12"/>
        <v>0</v>
      </c>
      <c r="G24" s="110">
        <f t="shared" si="13"/>
        <v>0</v>
      </c>
      <c r="H24" s="110">
        <f t="shared" si="17"/>
        <v>0</v>
      </c>
      <c r="I24" s="9" t="e">
        <f t="shared" si="4"/>
        <v>#DIV/0!</v>
      </c>
      <c r="J24" s="3">
        <f t="shared" si="5"/>
        <v>0</v>
      </c>
      <c r="K24" s="3">
        <f t="shared" si="6"/>
        <v>0</v>
      </c>
      <c r="L24" s="3">
        <f t="shared" si="7"/>
        <v>0</v>
      </c>
      <c r="M24" s="3">
        <f t="shared" si="8"/>
        <v>0</v>
      </c>
      <c r="N24" s="3">
        <f t="shared" si="15"/>
        <v>0</v>
      </c>
      <c r="O24" s="9">
        <f t="shared" si="10"/>
        <v>0</v>
      </c>
      <c r="P24" s="9"/>
      <c r="Q24" s="26"/>
      <c r="R24" s="26"/>
    </row>
    <row r="25" spans="1:18">
      <c r="A25" s="5" t="s">
        <v>458</v>
      </c>
      <c r="B25" s="174">
        <v>32767</v>
      </c>
      <c r="C25" s="5" t="s">
        <v>207</v>
      </c>
      <c r="D25" s="110">
        <f t="shared" si="0"/>
        <v>0</v>
      </c>
      <c r="E25" s="110">
        <f t="shared" si="11"/>
        <v>0</v>
      </c>
      <c r="F25" s="110">
        <f t="shared" si="12"/>
        <v>0</v>
      </c>
      <c r="G25" s="110">
        <f t="shared" si="13"/>
        <v>0</v>
      </c>
      <c r="H25" s="110">
        <f t="shared" si="17"/>
        <v>0</v>
      </c>
      <c r="I25" s="9" t="e">
        <f t="shared" si="4"/>
        <v>#DIV/0!</v>
      </c>
      <c r="J25" s="3">
        <f t="shared" si="5"/>
        <v>0</v>
      </c>
      <c r="K25" s="3">
        <f t="shared" si="6"/>
        <v>0</v>
      </c>
      <c r="L25" s="3">
        <f t="shared" si="7"/>
        <v>0</v>
      </c>
      <c r="M25" s="3">
        <f t="shared" si="8"/>
        <v>0</v>
      </c>
      <c r="N25" s="3">
        <f t="shared" si="15"/>
        <v>0</v>
      </c>
      <c r="O25" s="9">
        <f t="shared" si="10"/>
        <v>0</v>
      </c>
      <c r="P25" s="9"/>
      <c r="Q25" s="26"/>
      <c r="R25" s="26"/>
    </row>
    <row r="26" spans="1:18">
      <c r="A26" s="5" t="s">
        <v>459</v>
      </c>
      <c r="B26" s="174">
        <v>32756</v>
      </c>
      <c r="C26" s="5" t="s">
        <v>207</v>
      </c>
      <c r="D26" s="110">
        <f t="shared" si="0"/>
        <v>0</v>
      </c>
      <c r="E26" s="110">
        <f t="shared" si="11"/>
        <v>0</v>
      </c>
      <c r="F26" s="110">
        <f t="shared" si="12"/>
        <v>0</v>
      </c>
      <c r="G26" s="110">
        <f t="shared" si="13"/>
        <v>0</v>
      </c>
      <c r="H26" s="110">
        <f t="shared" si="17"/>
        <v>0</v>
      </c>
      <c r="I26" s="9" t="e">
        <f t="shared" si="4"/>
        <v>#DIV/0!</v>
      </c>
      <c r="J26" s="3">
        <f t="shared" si="5"/>
        <v>0</v>
      </c>
      <c r="K26" s="3">
        <f t="shared" si="6"/>
        <v>0</v>
      </c>
      <c r="L26" s="3">
        <f t="shared" si="7"/>
        <v>0</v>
      </c>
      <c r="M26" s="3">
        <f t="shared" si="8"/>
        <v>0</v>
      </c>
      <c r="N26" s="3">
        <f t="shared" si="15"/>
        <v>0</v>
      </c>
      <c r="O26" s="9">
        <f t="shared" si="10"/>
        <v>0</v>
      </c>
      <c r="P26" s="9"/>
      <c r="Q26" s="26"/>
      <c r="R26" s="26"/>
    </row>
    <row r="27" spans="1:18">
      <c r="A27" s="5" t="s">
        <v>460</v>
      </c>
      <c r="B27" s="174">
        <v>32762</v>
      </c>
      <c r="C27" s="5" t="s">
        <v>207</v>
      </c>
      <c r="D27" s="110">
        <f t="shared" si="0"/>
        <v>0</v>
      </c>
      <c r="E27" s="110">
        <f t="shared" si="11"/>
        <v>0</v>
      </c>
      <c r="F27" s="110">
        <f t="shared" si="12"/>
        <v>0</v>
      </c>
      <c r="G27" s="110">
        <f t="shared" si="13"/>
        <v>0</v>
      </c>
      <c r="H27" s="110">
        <f t="shared" si="17"/>
        <v>0</v>
      </c>
      <c r="I27" s="9" t="e">
        <f t="shared" si="4"/>
        <v>#DIV/0!</v>
      </c>
      <c r="J27" s="3">
        <f t="shared" si="5"/>
        <v>0</v>
      </c>
      <c r="K27" s="3">
        <f t="shared" si="6"/>
        <v>0</v>
      </c>
      <c r="L27" s="3">
        <f t="shared" si="7"/>
        <v>0</v>
      </c>
      <c r="M27" s="3">
        <f t="shared" si="8"/>
        <v>0</v>
      </c>
      <c r="N27" s="3">
        <f t="shared" si="15"/>
        <v>0</v>
      </c>
      <c r="O27" s="9">
        <f t="shared" si="10"/>
        <v>0</v>
      </c>
      <c r="P27" s="9"/>
      <c r="Q27" s="26"/>
      <c r="R27" s="26"/>
    </row>
    <row r="28" spans="1:18">
      <c r="A28" s="5"/>
      <c r="B28" s="5"/>
      <c r="C28" s="16"/>
      <c r="D28" s="110">
        <f t="shared" si="0"/>
        <v>0</v>
      </c>
      <c r="E28" s="110">
        <f t="shared" si="11"/>
        <v>0</v>
      </c>
      <c r="F28" s="110">
        <f t="shared" si="12"/>
        <v>0</v>
      </c>
      <c r="G28" s="110">
        <f t="shared" si="13"/>
        <v>0</v>
      </c>
      <c r="H28" s="110">
        <f t="shared" si="17"/>
        <v>0</v>
      </c>
      <c r="I28" s="9" t="e">
        <f t="shared" si="4"/>
        <v>#DIV/0!</v>
      </c>
      <c r="J28" s="3">
        <f t="shared" si="5"/>
        <v>0</v>
      </c>
      <c r="K28" s="3">
        <f t="shared" si="6"/>
        <v>0</v>
      </c>
      <c r="L28" s="3">
        <f t="shared" si="7"/>
        <v>0</v>
      </c>
      <c r="M28" s="3">
        <f t="shared" si="8"/>
        <v>0</v>
      </c>
      <c r="N28" s="3">
        <f t="shared" si="15"/>
        <v>0</v>
      </c>
      <c r="O28" s="9">
        <f t="shared" si="10"/>
        <v>0</v>
      </c>
      <c r="P28" s="9"/>
      <c r="Q28" s="26"/>
      <c r="R28" s="26"/>
    </row>
    <row r="29" spans="1:18">
      <c r="A29" s="5"/>
      <c r="B29" s="5"/>
      <c r="C29" s="16"/>
      <c r="D29" s="110">
        <f t="shared" si="0"/>
        <v>0</v>
      </c>
      <c r="E29" s="110">
        <f t="shared" si="11"/>
        <v>0</v>
      </c>
      <c r="F29" s="110">
        <f t="shared" si="12"/>
        <v>0</v>
      </c>
      <c r="G29" s="110">
        <f t="shared" si="13"/>
        <v>0</v>
      </c>
      <c r="H29" s="110">
        <f t="shared" si="17"/>
        <v>0</v>
      </c>
      <c r="I29" s="9" t="e">
        <f t="shared" si="4"/>
        <v>#DIV/0!</v>
      </c>
      <c r="J29" s="3">
        <f t="shared" si="5"/>
        <v>0</v>
      </c>
      <c r="K29" s="3">
        <f t="shared" si="6"/>
        <v>0</v>
      </c>
      <c r="L29" s="3">
        <f t="shared" si="7"/>
        <v>0</v>
      </c>
      <c r="M29" s="3">
        <f t="shared" si="8"/>
        <v>0</v>
      </c>
      <c r="N29" s="3">
        <f t="shared" si="15"/>
        <v>0</v>
      </c>
      <c r="O29" s="9">
        <f t="shared" si="10"/>
        <v>0</v>
      </c>
      <c r="P29" s="9"/>
      <c r="Q29" s="26"/>
      <c r="R29" s="26"/>
    </row>
    <row r="30" spans="1:18">
      <c r="A30" s="5"/>
      <c r="B30" s="5"/>
      <c r="C30" s="16"/>
      <c r="D30" s="110">
        <f t="shared" si="0"/>
        <v>0</v>
      </c>
      <c r="E30" s="110">
        <f t="shared" si="11"/>
        <v>0</v>
      </c>
      <c r="F30" s="110">
        <f t="shared" si="12"/>
        <v>0</v>
      </c>
      <c r="G30" s="110">
        <f t="shared" si="13"/>
        <v>0</v>
      </c>
      <c r="H30" s="110">
        <f t="shared" si="17"/>
        <v>0</v>
      </c>
      <c r="I30" s="9" t="e">
        <f t="shared" si="4"/>
        <v>#DIV/0!</v>
      </c>
      <c r="J30" s="3">
        <f t="shared" si="5"/>
        <v>0</v>
      </c>
      <c r="K30" s="3">
        <f t="shared" si="6"/>
        <v>0</v>
      </c>
      <c r="L30" s="3">
        <f t="shared" si="7"/>
        <v>0</v>
      </c>
      <c r="M30" s="3">
        <f t="shared" si="8"/>
        <v>0</v>
      </c>
      <c r="N30" s="3">
        <f t="shared" si="15"/>
        <v>0</v>
      </c>
      <c r="O30" s="9">
        <f t="shared" si="10"/>
        <v>0</v>
      </c>
      <c r="P30" s="9"/>
      <c r="Q30" s="26"/>
      <c r="R30" s="26"/>
    </row>
    <row r="31" spans="1:18">
      <c r="A31" s="5"/>
      <c r="B31" s="5"/>
      <c r="C31" s="16"/>
      <c r="D31" s="110">
        <f t="shared" si="0"/>
        <v>0</v>
      </c>
      <c r="E31" s="110">
        <f t="shared" si="11"/>
        <v>0</v>
      </c>
      <c r="F31" s="110">
        <f t="shared" si="12"/>
        <v>0</v>
      </c>
      <c r="G31" s="110">
        <f t="shared" si="13"/>
        <v>0</v>
      </c>
      <c r="H31" s="110">
        <f t="shared" si="17"/>
        <v>0</v>
      </c>
      <c r="I31" s="9" t="e">
        <f t="shared" si="4"/>
        <v>#DIV/0!</v>
      </c>
      <c r="J31" s="3">
        <f t="shared" si="5"/>
        <v>0</v>
      </c>
      <c r="K31" s="3">
        <f t="shared" si="6"/>
        <v>0</v>
      </c>
      <c r="L31" s="3">
        <f t="shared" si="7"/>
        <v>0</v>
      </c>
      <c r="M31" s="3">
        <f t="shared" si="8"/>
        <v>0</v>
      </c>
      <c r="N31" s="3">
        <f t="shared" si="15"/>
        <v>0</v>
      </c>
      <c r="O31" s="9">
        <f t="shared" si="10"/>
        <v>0</v>
      </c>
      <c r="P31" s="9"/>
      <c r="Q31" s="26"/>
      <c r="R31" s="26"/>
    </row>
    <row r="32" spans="1:18">
      <c r="A32" s="5"/>
      <c r="B32" s="5"/>
      <c r="C32" s="16"/>
      <c r="D32" s="110">
        <f t="shared" si="0"/>
        <v>0</v>
      </c>
      <c r="E32" s="110">
        <f t="shared" si="11"/>
        <v>0</v>
      </c>
      <c r="F32" s="110">
        <f t="shared" si="12"/>
        <v>0</v>
      </c>
      <c r="G32" s="110">
        <f t="shared" si="13"/>
        <v>0</v>
      </c>
      <c r="H32" s="110">
        <f t="shared" si="17"/>
        <v>0</v>
      </c>
      <c r="I32" s="9" t="e">
        <f t="shared" si="4"/>
        <v>#DIV/0!</v>
      </c>
      <c r="J32" s="3">
        <f t="shared" si="5"/>
        <v>0</v>
      </c>
      <c r="K32" s="3">
        <f t="shared" si="6"/>
        <v>0</v>
      </c>
      <c r="L32" s="3">
        <f t="shared" si="7"/>
        <v>0</v>
      </c>
      <c r="M32" s="3">
        <f t="shared" si="8"/>
        <v>0</v>
      </c>
      <c r="N32" s="3">
        <f t="shared" si="15"/>
        <v>0</v>
      </c>
      <c r="O32" s="9">
        <f t="shared" si="10"/>
        <v>0</v>
      </c>
      <c r="P32" s="9"/>
      <c r="Q32" s="26"/>
      <c r="R32" s="26"/>
    </row>
    <row r="33" spans="1:18">
      <c r="A33" s="5"/>
      <c r="B33" s="5"/>
      <c r="C33" s="16"/>
      <c r="D33" s="110">
        <f t="shared" si="0"/>
        <v>0</v>
      </c>
      <c r="E33" s="110">
        <f t="shared" si="11"/>
        <v>0</v>
      </c>
      <c r="F33" s="110">
        <f t="shared" si="12"/>
        <v>0</v>
      </c>
      <c r="G33" s="110">
        <f t="shared" si="13"/>
        <v>0</v>
      </c>
      <c r="H33" s="110">
        <f t="shared" si="17"/>
        <v>0</v>
      </c>
      <c r="I33" s="9" t="e">
        <f t="shared" si="4"/>
        <v>#DIV/0!</v>
      </c>
      <c r="J33" s="3">
        <f t="shared" si="5"/>
        <v>0</v>
      </c>
      <c r="K33" s="3">
        <f t="shared" si="6"/>
        <v>0</v>
      </c>
      <c r="L33" s="3">
        <f t="shared" si="7"/>
        <v>0</v>
      </c>
      <c r="M33" s="3">
        <f t="shared" si="8"/>
        <v>0</v>
      </c>
      <c r="N33" s="3">
        <f t="shared" si="15"/>
        <v>0</v>
      </c>
      <c r="O33" s="9">
        <f t="shared" si="10"/>
        <v>0</v>
      </c>
      <c r="P33" s="9"/>
      <c r="Q33" s="26"/>
      <c r="R33" s="26"/>
    </row>
    <row r="34" spans="1:18">
      <c r="A34" s="5"/>
      <c r="B34" s="5"/>
      <c r="C34" s="16"/>
      <c r="D34" s="110">
        <f t="shared" si="0"/>
        <v>0</v>
      </c>
      <c r="E34" s="110">
        <f t="shared" si="11"/>
        <v>0</v>
      </c>
      <c r="F34" s="110">
        <f t="shared" si="12"/>
        <v>0</v>
      </c>
      <c r="G34" s="110">
        <f t="shared" si="13"/>
        <v>0</v>
      </c>
      <c r="H34" s="110">
        <f t="shared" si="17"/>
        <v>0</v>
      </c>
      <c r="I34" s="9" t="e">
        <f t="shared" si="4"/>
        <v>#DIV/0!</v>
      </c>
      <c r="J34" s="3">
        <f t="shared" si="5"/>
        <v>0</v>
      </c>
      <c r="K34" s="3">
        <f t="shared" si="6"/>
        <v>0</v>
      </c>
      <c r="L34" s="3">
        <f t="shared" si="7"/>
        <v>0</v>
      </c>
      <c r="M34" s="3">
        <f t="shared" si="8"/>
        <v>0</v>
      </c>
      <c r="N34" s="3">
        <f t="shared" si="15"/>
        <v>0</v>
      </c>
      <c r="O34" s="9">
        <f t="shared" si="10"/>
        <v>0</v>
      </c>
      <c r="P34" s="9"/>
      <c r="Q34" s="26"/>
      <c r="R34" s="26"/>
    </row>
    <row r="35" spans="1:18">
      <c r="A35" s="5"/>
      <c r="B35" s="5"/>
      <c r="C35" s="16"/>
      <c r="D35" s="110">
        <f t="shared" si="0"/>
        <v>0</v>
      </c>
      <c r="E35" s="110">
        <f t="shared" si="11"/>
        <v>0</v>
      </c>
      <c r="F35" s="110">
        <f t="shared" si="12"/>
        <v>0</v>
      </c>
      <c r="G35" s="110">
        <f t="shared" si="13"/>
        <v>0</v>
      </c>
      <c r="H35" s="110">
        <f t="shared" si="17"/>
        <v>0</v>
      </c>
      <c r="I35" s="9" t="e">
        <f t="shared" si="4"/>
        <v>#DIV/0!</v>
      </c>
      <c r="J35" s="3">
        <f t="shared" si="5"/>
        <v>0</v>
      </c>
      <c r="K35" s="3">
        <f t="shared" si="6"/>
        <v>0</v>
      </c>
      <c r="L35" s="3">
        <f t="shared" si="7"/>
        <v>0</v>
      </c>
      <c r="M35" s="3">
        <f t="shared" si="8"/>
        <v>0</v>
      </c>
      <c r="N35" s="3">
        <f t="shared" si="15"/>
        <v>0</v>
      </c>
      <c r="O35" s="9">
        <f t="shared" si="10"/>
        <v>0</v>
      </c>
      <c r="P35" s="9"/>
      <c r="Q35" s="26"/>
      <c r="R35" s="26"/>
    </row>
    <row r="36" spans="1:18">
      <c r="A36" s="5"/>
      <c r="B36" s="5"/>
      <c r="C36" s="16"/>
      <c r="D36" s="110">
        <f t="shared" si="0"/>
        <v>0</v>
      </c>
      <c r="E36" s="110">
        <f t="shared" si="11"/>
        <v>0</v>
      </c>
      <c r="F36" s="110">
        <f t="shared" si="12"/>
        <v>0</v>
      </c>
      <c r="G36" s="110">
        <f t="shared" si="13"/>
        <v>0</v>
      </c>
      <c r="H36" s="110">
        <f t="shared" si="17"/>
        <v>0</v>
      </c>
      <c r="I36" s="9" t="e">
        <f t="shared" si="4"/>
        <v>#DIV/0!</v>
      </c>
      <c r="J36" s="3">
        <f t="shared" si="5"/>
        <v>0</v>
      </c>
      <c r="K36" s="3">
        <f t="shared" si="6"/>
        <v>0</v>
      </c>
      <c r="L36" s="3">
        <f t="shared" si="7"/>
        <v>0</v>
      </c>
      <c r="M36" s="3">
        <f t="shared" si="8"/>
        <v>0</v>
      </c>
      <c r="N36" s="3">
        <f t="shared" si="15"/>
        <v>0</v>
      </c>
      <c r="O36" s="9">
        <f t="shared" si="10"/>
        <v>0</v>
      </c>
      <c r="P36" s="9"/>
      <c r="Q36" s="26"/>
      <c r="R36" s="26"/>
    </row>
    <row r="37" spans="1:18">
      <c r="A37" s="5"/>
      <c r="B37" s="5"/>
      <c r="C37" s="16"/>
      <c r="D37" s="110">
        <f t="shared" si="0"/>
        <v>0</v>
      </c>
      <c r="E37" s="110">
        <f t="shared" si="11"/>
        <v>0</v>
      </c>
      <c r="F37" s="110">
        <f t="shared" si="12"/>
        <v>0</v>
      </c>
      <c r="G37" s="110">
        <f t="shared" si="13"/>
        <v>0</v>
      </c>
      <c r="H37" s="110">
        <f t="shared" si="17"/>
        <v>0</v>
      </c>
      <c r="I37" s="9" t="e">
        <f t="shared" si="4"/>
        <v>#DIV/0!</v>
      </c>
      <c r="J37" s="3">
        <f t="shared" si="5"/>
        <v>0</v>
      </c>
      <c r="K37" s="3">
        <f t="shared" si="6"/>
        <v>0</v>
      </c>
      <c r="L37" s="3">
        <f t="shared" si="7"/>
        <v>0</v>
      </c>
      <c r="M37" s="3">
        <f t="shared" si="8"/>
        <v>0</v>
      </c>
      <c r="N37" s="3">
        <f t="shared" si="15"/>
        <v>0</v>
      </c>
      <c r="O37" s="9">
        <f t="shared" si="10"/>
        <v>0</v>
      </c>
      <c r="P37" s="9"/>
      <c r="Q37" s="26"/>
      <c r="R37" s="26"/>
    </row>
    <row r="38" spans="1:18">
      <c r="A38" s="5"/>
      <c r="B38" s="5"/>
      <c r="C38" s="16"/>
      <c r="D38" s="110">
        <f t="shared" si="0"/>
        <v>0</v>
      </c>
      <c r="E38" s="110">
        <f t="shared" si="11"/>
        <v>0</v>
      </c>
      <c r="F38" s="110">
        <f t="shared" si="12"/>
        <v>0</v>
      </c>
      <c r="G38" s="110">
        <f t="shared" si="13"/>
        <v>0</v>
      </c>
      <c r="H38" s="110">
        <f t="shared" si="17"/>
        <v>0</v>
      </c>
      <c r="I38" s="9" t="e">
        <f t="shared" si="4"/>
        <v>#DIV/0!</v>
      </c>
      <c r="J38" s="3">
        <f t="shared" si="5"/>
        <v>0</v>
      </c>
      <c r="K38" s="3">
        <f t="shared" si="6"/>
        <v>0</v>
      </c>
      <c r="L38" s="3">
        <f t="shared" si="7"/>
        <v>0</v>
      </c>
      <c r="M38" s="3">
        <f t="shared" si="8"/>
        <v>0</v>
      </c>
      <c r="N38" s="3">
        <f t="shared" si="15"/>
        <v>0</v>
      </c>
      <c r="O38" s="9">
        <f t="shared" si="10"/>
        <v>0</v>
      </c>
      <c r="P38" s="9"/>
      <c r="Q38" s="26"/>
      <c r="R38" s="26"/>
    </row>
    <row r="39" spans="1:18">
      <c r="A39" s="5"/>
      <c r="B39" s="5"/>
      <c r="C39" s="16"/>
      <c r="D39" s="110">
        <f t="shared" si="0"/>
        <v>0</v>
      </c>
      <c r="E39" s="110">
        <f t="shared" si="11"/>
        <v>0</v>
      </c>
      <c r="F39" s="110">
        <f t="shared" si="12"/>
        <v>0</v>
      </c>
      <c r="G39" s="110">
        <f t="shared" si="13"/>
        <v>0</v>
      </c>
      <c r="H39" s="110">
        <f t="shared" si="17"/>
        <v>0</v>
      </c>
      <c r="I39" s="9" t="e">
        <f t="shared" si="4"/>
        <v>#DIV/0!</v>
      </c>
      <c r="J39" s="3">
        <f t="shared" si="5"/>
        <v>0</v>
      </c>
      <c r="K39" s="3">
        <f t="shared" si="6"/>
        <v>0</v>
      </c>
      <c r="L39" s="3">
        <f t="shared" si="7"/>
        <v>0</v>
      </c>
      <c r="M39" s="3">
        <f t="shared" si="8"/>
        <v>0</v>
      </c>
      <c r="N39" s="3">
        <f t="shared" si="15"/>
        <v>0</v>
      </c>
      <c r="O39" s="9">
        <f t="shared" si="10"/>
        <v>0</v>
      </c>
      <c r="P39" s="9"/>
      <c r="Q39" s="26"/>
      <c r="R39" s="26"/>
    </row>
    <row r="40" spans="1:18">
      <c r="A40" s="5"/>
      <c r="B40" s="5"/>
      <c r="C40" s="16"/>
      <c r="D40" s="110">
        <f t="shared" si="0"/>
        <v>0</v>
      </c>
      <c r="E40" s="110">
        <f t="shared" si="11"/>
        <v>0</v>
      </c>
      <c r="F40" s="110">
        <f t="shared" si="12"/>
        <v>0</v>
      </c>
      <c r="G40" s="110">
        <f t="shared" si="13"/>
        <v>0</v>
      </c>
      <c r="H40" s="110">
        <f t="shared" si="17"/>
        <v>0</v>
      </c>
      <c r="I40" s="9" t="e">
        <f t="shared" si="4"/>
        <v>#DIV/0!</v>
      </c>
      <c r="J40" s="3">
        <f t="shared" si="5"/>
        <v>0</v>
      </c>
      <c r="K40" s="3">
        <f t="shared" si="6"/>
        <v>0</v>
      </c>
      <c r="L40" s="3">
        <f t="shared" si="7"/>
        <v>0</v>
      </c>
      <c r="M40" s="3">
        <f t="shared" si="8"/>
        <v>0</v>
      </c>
      <c r="N40" s="3">
        <f t="shared" si="15"/>
        <v>0</v>
      </c>
      <c r="O40" s="9">
        <f t="shared" si="10"/>
        <v>0</v>
      </c>
      <c r="P40" s="9"/>
      <c r="Q40" s="26"/>
      <c r="R40" s="26"/>
    </row>
    <row r="41" spans="1:18">
      <c r="A41" s="5"/>
      <c r="B41" s="5"/>
      <c r="C41" s="16"/>
      <c r="D41" s="110">
        <f t="shared" si="0"/>
        <v>0</v>
      </c>
      <c r="E41" s="110">
        <f t="shared" si="11"/>
        <v>0</v>
      </c>
      <c r="F41" s="110">
        <f t="shared" si="12"/>
        <v>0</v>
      </c>
      <c r="G41" s="110">
        <f t="shared" si="13"/>
        <v>0</v>
      </c>
      <c r="H41" s="110">
        <f t="shared" si="17"/>
        <v>0</v>
      </c>
      <c r="I41" s="9" t="e">
        <f t="shared" si="4"/>
        <v>#DIV/0!</v>
      </c>
      <c r="J41" s="3">
        <f t="shared" si="5"/>
        <v>0</v>
      </c>
      <c r="K41" s="3">
        <f t="shared" si="6"/>
        <v>0</v>
      </c>
      <c r="L41" s="3">
        <f t="shared" si="7"/>
        <v>0</v>
      </c>
      <c r="M41" s="3">
        <f t="shared" si="8"/>
        <v>0</v>
      </c>
      <c r="N41" s="3">
        <f t="shared" si="15"/>
        <v>0</v>
      </c>
      <c r="O41" s="9">
        <f t="shared" si="10"/>
        <v>0</v>
      </c>
      <c r="P41" s="9"/>
      <c r="Q41" s="26"/>
      <c r="R41" s="26"/>
    </row>
    <row r="42" spans="1:18">
      <c r="A42" s="5"/>
      <c r="B42" s="5"/>
      <c r="C42" s="16"/>
      <c r="D42" s="110">
        <f t="shared" si="0"/>
        <v>0</v>
      </c>
      <c r="E42" s="110">
        <f t="shared" si="11"/>
        <v>0</v>
      </c>
      <c r="F42" s="110">
        <f t="shared" si="12"/>
        <v>0</v>
      </c>
      <c r="G42" s="110">
        <f t="shared" si="13"/>
        <v>0</v>
      </c>
      <c r="H42" s="110">
        <f t="shared" si="17"/>
        <v>0</v>
      </c>
      <c r="I42" s="9" t="e">
        <f t="shared" si="4"/>
        <v>#DIV/0!</v>
      </c>
      <c r="J42" s="3">
        <f t="shared" si="5"/>
        <v>0</v>
      </c>
      <c r="K42" s="3">
        <f t="shared" si="6"/>
        <v>0</v>
      </c>
      <c r="L42" s="3">
        <f t="shared" si="7"/>
        <v>0</v>
      </c>
      <c r="M42" s="3">
        <f t="shared" si="8"/>
        <v>0</v>
      </c>
      <c r="N42" s="3">
        <f t="shared" si="15"/>
        <v>0</v>
      </c>
      <c r="O42" s="9">
        <f t="shared" si="10"/>
        <v>0</v>
      </c>
      <c r="P42" s="9"/>
      <c r="Q42" s="26"/>
      <c r="R42" s="26"/>
    </row>
    <row r="43" spans="1:18">
      <c r="A43" s="5"/>
      <c r="B43" s="5"/>
      <c r="C43" s="16"/>
      <c r="D43" s="110">
        <f t="shared" si="0"/>
        <v>0</v>
      </c>
      <c r="E43" s="110">
        <f t="shared" si="11"/>
        <v>0</v>
      </c>
      <c r="F43" s="110">
        <f t="shared" si="12"/>
        <v>0</v>
      </c>
      <c r="G43" s="110">
        <f t="shared" si="13"/>
        <v>0</v>
      </c>
      <c r="H43" s="110">
        <f t="shared" si="17"/>
        <v>0</v>
      </c>
      <c r="I43" s="9" t="e">
        <f t="shared" si="4"/>
        <v>#DIV/0!</v>
      </c>
      <c r="J43" s="3">
        <f t="shared" si="5"/>
        <v>0</v>
      </c>
      <c r="K43" s="3">
        <f t="shared" si="6"/>
        <v>0</v>
      </c>
      <c r="L43" s="3">
        <f t="shared" si="7"/>
        <v>0</v>
      </c>
      <c r="M43" s="3">
        <f t="shared" si="8"/>
        <v>0</v>
      </c>
      <c r="N43" s="3">
        <f t="shared" si="15"/>
        <v>0</v>
      </c>
      <c r="O43" s="9">
        <f t="shared" si="10"/>
        <v>0</v>
      </c>
      <c r="P43" s="9"/>
      <c r="Q43" s="26"/>
      <c r="R43" s="26"/>
    </row>
    <row r="44" spans="1:18">
      <c r="A44" s="5"/>
      <c r="B44" s="5"/>
      <c r="C44" s="16"/>
      <c r="D44" s="110">
        <f t="shared" si="0"/>
        <v>0</v>
      </c>
      <c r="E44" s="110">
        <f t="shared" si="11"/>
        <v>0</v>
      </c>
      <c r="F44" s="110">
        <f t="shared" si="12"/>
        <v>0</v>
      </c>
      <c r="G44" s="110">
        <f t="shared" si="13"/>
        <v>0</v>
      </c>
      <c r="H44" s="110">
        <f t="shared" si="17"/>
        <v>0</v>
      </c>
      <c r="I44" s="9" t="e">
        <f t="shared" si="4"/>
        <v>#DIV/0!</v>
      </c>
      <c r="J44" s="3">
        <f t="shared" si="5"/>
        <v>0</v>
      </c>
      <c r="K44" s="3">
        <f t="shared" si="6"/>
        <v>0</v>
      </c>
      <c r="L44" s="3">
        <f t="shared" si="7"/>
        <v>0</v>
      </c>
      <c r="M44" s="3">
        <f t="shared" si="8"/>
        <v>0</v>
      </c>
      <c r="N44" s="3">
        <f t="shared" si="15"/>
        <v>0</v>
      </c>
      <c r="O44" s="9">
        <f t="shared" si="10"/>
        <v>0</v>
      </c>
      <c r="P44" s="9"/>
      <c r="Q44" s="26"/>
      <c r="R44" s="26"/>
    </row>
    <row r="45" spans="1:18">
      <c r="A45" s="5"/>
      <c r="B45" s="5"/>
      <c r="C45" s="16"/>
      <c r="D45" s="110">
        <f t="shared" si="0"/>
        <v>0</v>
      </c>
      <c r="E45" s="110">
        <f t="shared" si="11"/>
        <v>0</v>
      </c>
      <c r="F45" s="110">
        <f t="shared" si="12"/>
        <v>0</v>
      </c>
      <c r="G45" s="110">
        <f t="shared" si="13"/>
        <v>0</v>
      </c>
      <c r="H45" s="110">
        <f t="shared" si="17"/>
        <v>0</v>
      </c>
      <c r="I45" s="9" t="e">
        <f t="shared" si="4"/>
        <v>#DIV/0!</v>
      </c>
      <c r="J45" s="3">
        <f t="shared" si="5"/>
        <v>0</v>
      </c>
      <c r="K45" s="3">
        <f t="shared" si="6"/>
        <v>0</v>
      </c>
      <c r="L45" s="3">
        <f t="shared" si="7"/>
        <v>0</v>
      </c>
      <c r="M45" s="3">
        <f t="shared" si="8"/>
        <v>0</v>
      </c>
      <c r="N45" s="3">
        <f t="shared" si="15"/>
        <v>0</v>
      </c>
      <c r="O45" s="9">
        <f t="shared" si="10"/>
        <v>0</v>
      </c>
      <c r="P45" s="9"/>
      <c r="Q45" s="26"/>
      <c r="R45" s="26"/>
    </row>
    <row r="46" spans="1:18">
      <c r="A46" s="5"/>
      <c r="B46" s="5"/>
      <c r="C46" s="16"/>
      <c r="D46" s="110">
        <f t="shared" si="0"/>
        <v>0</v>
      </c>
      <c r="E46" s="110">
        <f t="shared" si="11"/>
        <v>0</v>
      </c>
      <c r="F46" s="110">
        <f t="shared" si="12"/>
        <v>0</v>
      </c>
      <c r="G46" s="110">
        <f t="shared" si="13"/>
        <v>0</v>
      </c>
      <c r="H46" s="110">
        <f t="shared" si="17"/>
        <v>0</v>
      </c>
      <c r="I46" s="9" t="e">
        <f t="shared" si="4"/>
        <v>#DIV/0!</v>
      </c>
      <c r="J46" s="3">
        <f t="shared" si="5"/>
        <v>0</v>
      </c>
      <c r="K46" s="3">
        <f t="shared" si="6"/>
        <v>0</v>
      </c>
      <c r="L46" s="3">
        <f t="shared" si="7"/>
        <v>0</v>
      </c>
      <c r="M46" s="3">
        <f t="shared" si="8"/>
        <v>0</v>
      </c>
      <c r="N46" s="3">
        <f t="shared" si="15"/>
        <v>0</v>
      </c>
      <c r="O46" s="9">
        <f t="shared" si="10"/>
        <v>0</v>
      </c>
      <c r="P46" s="9"/>
      <c r="Q46" s="26"/>
      <c r="R46" s="26"/>
    </row>
    <row r="47" spans="1:18">
      <c r="A47" s="5"/>
      <c r="B47" s="5"/>
      <c r="C47" s="16"/>
      <c r="D47" s="110">
        <f t="shared" si="0"/>
        <v>0</v>
      </c>
      <c r="E47" s="110">
        <f t="shared" si="11"/>
        <v>0</v>
      </c>
      <c r="F47" s="110">
        <f t="shared" si="12"/>
        <v>0</v>
      </c>
      <c r="G47" s="110">
        <f t="shared" si="13"/>
        <v>0</v>
      </c>
      <c r="H47" s="110">
        <f t="shared" si="17"/>
        <v>0</v>
      </c>
      <c r="I47" s="9" t="e">
        <f t="shared" si="4"/>
        <v>#DIV/0!</v>
      </c>
      <c r="J47" s="3">
        <f t="shared" si="5"/>
        <v>0</v>
      </c>
      <c r="K47" s="3">
        <f t="shared" si="6"/>
        <v>0</v>
      </c>
      <c r="L47" s="3">
        <f t="shared" si="7"/>
        <v>0</v>
      </c>
      <c r="M47" s="3">
        <f t="shared" si="8"/>
        <v>0</v>
      </c>
      <c r="N47" s="3">
        <f t="shared" si="15"/>
        <v>0</v>
      </c>
      <c r="O47" s="9">
        <f t="shared" si="10"/>
        <v>0</v>
      </c>
      <c r="P47" s="9"/>
      <c r="Q47" s="26"/>
      <c r="R47" s="26"/>
    </row>
    <row r="48" spans="1:18">
      <c r="A48" s="5"/>
      <c r="B48" s="5"/>
      <c r="C48" s="16"/>
      <c r="D48" s="110">
        <f t="shared" si="0"/>
        <v>0</v>
      </c>
      <c r="E48" s="110">
        <f t="shared" si="11"/>
        <v>0</v>
      </c>
      <c r="F48" s="110">
        <f t="shared" si="12"/>
        <v>0</v>
      </c>
      <c r="G48" s="110">
        <f t="shared" si="13"/>
        <v>0</v>
      </c>
      <c r="H48" s="110">
        <f t="shared" si="17"/>
        <v>0</v>
      </c>
      <c r="I48" s="9" t="e">
        <f t="shared" si="4"/>
        <v>#DIV/0!</v>
      </c>
      <c r="J48" s="3">
        <f t="shared" si="5"/>
        <v>0</v>
      </c>
      <c r="K48" s="3">
        <f t="shared" si="6"/>
        <v>0</v>
      </c>
      <c r="L48" s="3">
        <f t="shared" si="7"/>
        <v>0</v>
      </c>
      <c r="M48" s="3">
        <f t="shared" si="8"/>
        <v>0</v>
      </c>
      <c r="N48" s="3">
        <f t="shared" si="15"/>
        <v>0</v>
      </c>
      <c r="O48" s="9">
        <f t="shared" si="10"/>
        <v>0</v>
      </c>
      <c r="P48" s="9"/>
      <c r="Q48" s="26"/>
      <c r="R48" s="26"/>
    </row>
    <row r="49" spans="1:18">
      <c r="A49" s="5"/>
      <c r="B49" s="5"/>
      <c r="C49" s="16"/>
      <c r="D49" s="110">
        <f t="shared" si="0"/>
        <v>0</v>
      </c>
      <c r="E49" s="110">
        <f t="shared" si="11"/>
        <v>0</v>
      </c>
      <c r="F49" s="110">
        <f t="shared" si="12"/>
        <v>0</v>
      </c>
      <c r="G49" s="110">
        <f t="shared" si="13"/>
        <v>0</v>
      </c>
      <c r="H49" s="110">
        <f t="shared" si="17"/>
        <v>0</v>
      </c>
      <c r="I49" s="9" t="e">
        <f t="shared" si="4"/>
        <v>#DIV/0!</v>
      </c>
      <c r="J49" s="3">
        <f t="shared" si="5"/>
        <v>0</v>
      </c>
      <c r="K49" s="3">
        <f t="shared" si="6"/>
        <v>0</v>
      </c>
      <c r="L49" s="3">
        <f t="shared" si="7"/>
        <v>0</v>
      </c>
      <c r="M49" s="3">
        <f t="shared" si="8"/>
        <v>0</v>
      </c>
      <c r="N49" s="3">
        <f t="shared" si="15"/>
        <v>0</v>
      </c>
      <c r="O49" s="9">
        <f t="shared" si="10"/>
        <v>0</v>
      </c>
      <c r="P49" s="9"/>
      <c r="Q49" s="26"/>
      <c r="R49" s="26"/>
    </row>
    <row r="50" spans="1:18">
      <c r="A50" s="5"/>
      <c r="B50" s="5"/>
      <c r="C50" s="16"/>
      <c r="D50" s="110">
        <f t="shared" si="0"/>
        <v>0</v>
      </c>
      <c r="E50" s="110">
        <f t="shared" si="11"/>
        <v>0</v>
      </c>
      <c r="F50" s="110">
        <f t="shared" si="12"/>
        <v>0</v>
      </c>
      <c r="G50" s="110">
        <f t="shared" si="13"/>
        <v>0</v>
      </c>
      <c r="H50" s="110">
        <f t="shared" si="17"/>
        <v>0</v>
      </c>
      <c r="I50" s="9" t="e">
        <f t="shared" si="4"/>
        <v>#DIV/0!</v>
      </c>
      <c r="J50" s="3">
        <f t="shared" si="5"/>
        <v>0</v>
      </c>
      <c r="K50" s="3">
        <f t="shared" si="6"/>
        <v>0</v>
      </c>
      <c r="L50" s="3">
        <f t="shared" si="7"/>
        <v>0</v>
      </c>
      <c r="M50" s="3">
        <f t="shared" si="8"/>
        <v>0</v>
      </c>
      <c r="N50" s="3">
        <f t="shared" si="15"/>
        <v>0</v>
      </c>
      <c r="O50" s="9">
        <f t="shared" si="10"/>
        <v>0</v>
      </c>
      <c r="P50" s="9"/>
      <c r="Q50" s="26"/>
      <c r="R50" s="26"/>
    </row>
    <row r="51" spans="1:18">
      <c r="A51" s="5"/>
      <c r="B51" s="5"/>
      <c r="C51" s="16"/>
      <c r="D51" s="110">
        <f t="shared" si="0"/>
        <v>0</v>
      </c>
      <c r="E51" s="110">
        <f t="shared" si="11"/>
        <v>0</v>
      </c>
      <c r="F51" s="110">
        <f t="shared" si="12"/>
        <v>0</v>
      </c>
      <c r="G51" s="110">
        <f t="shared" si="13"/>
        <v>0</v>
      </c>
      <c r="H51" s="110">
        <f t="shared" si="17"/>
        <v>0</v>
      </c>
      <c r="I51" s="9" t="e">
        <f t="shared" si="4"/>
        <v>#DIV/0!</v>
      </c>
      <c r="J51" s="3">
        <f t="shared" ref="J51:J114" si="18">IFERROR(SUMIFS(Compliance_Critical,Agent_ID,$B51,Queue,J$4),"")</f>
        <v>0</v>
      </c>
      <c r="K51" s="3">
        <f t="shared" ref="K51:K114" si="19">IFERROR(SUMIFS(End_User_Crirical,Agent_ID,$B51,Queue,J$4),"")</f>
        <v>0</v>
      </c>
      <c r="L51" s="3">
        <f t="shared" ref="L51:L114" si="20">IFERROR(SUMIFS(Busniss_Critical,Agent_ID,$B51,Queue,J$4),"")</f>
        <v>0</v>
      </c>
      <c r="M51" s="3">
        <f t="shared" ref="M51:M114" si="21">IFERROR(SUMIFS(Non_Critical,Agent_ID,$B51,Queue,J$4),"")</f>
        <v>0</v>
      </c>
      <c r="N51" s="3">
        <f t="shared" si="15"/>
        <v>0</v>
      </c>
      <c r="O51" s="9">
        <f t="shared" si="10"/>
        <v>0</v>
      </c>
      <c r="P51" s="9"/>
      <c r="Q51" s="26"/>
      <c r="R51" s="26"/>
    </row>
    <row r="52" spans="1:18">
      <c r="A52" s="5"/>
      <c r="B52" s="5"/>
      <c r="C52" s="16"/>
      <c r="D52" s="110">
        <f t="shared" si="0"/>
        <v>0</v>
      </c>
      <c r="E52" s="110">
        <f t="shared" si="11"/>
        <v>0</v>
      </c>
      <c r="F52" s="110">
        <f t="shared" si="12"/>
        <v>0</v>
      </c>
      <c r="G52" s="110">
        <f t="shared" si="13"/>
        <v>0</v>
      </c>
      <c r="H52" s="110">
        <f t="shared" si="17"/>
        <v>0</v>
      </c>
      <c r="I52" s="9" t="e">
        <f t="shared" si="4"/>
        <v>#DIV/0!</v>
      </c>
      <c r="J52" s="3">
        <f t="shared" si="18"/>
        <v>0</v>
      </c>
      <c r="K52" s="3">
        <f t="shared" si="19"/>
        <v>0</v>
      </c>
      <c r="L52" s="3">
        <f t="shared" si="20"/>
        <v>0</v>
      </c>
      <c r="M52" s="3">
        <f t="shared" si="21"/>
        <v>0</v>
      </c>
      <c r="N52" s="3">
        <f t="shared" ref="N52:N115" si="22">SUM(J52:L52)</f>
        <v>0</v>
      </c>
      <c r="O52" s="9">
        <f t="shared" si="10"/>
        <v>0</v>
      </c>
      <c r="P52" s="9"/>
      <c r="Q52" s="26"/>
      <c r="R52" s="26"/>
    </row>
    <row r="53" spans="1:18">
      <c r="A53" s="5"/>
      <c r="B53" s="5"/>
      <c r="C53" s="16"/>
      <c r="D53" s="110">
        <f t="shared" si="0"/>
        <v>0</v>
      </c>
      <c r="E53" s="110">
        <f t="shared" si="11"/>
        <v>0</v>
      </c>
      <c r="F53" s="110">
        <f t="shared" si="12"/>
        <v>0</v>
      </c>
      <c r="G53" s="110">
        <f t="shared" si="13"/>
        <v>0</v>
      </c>
      <c r="H53" s="110">
        <f t="shared" si="17"/>
        <v>0</v>
      </c>
      <c r="I53" s="9" t="e">
        <f t="shared" si="4"/>
        <v>#DIV/0!</v>
      </c>
      <c r="J53" s="3">
        <f t="shared" si="18"/>
        <v>0</v>
      </c>
      <c r="K53" s="3">
        <f t="shared" si="19"/>
        <v>0</v>
      </c>
      <c r="L53" s="3">
        <f t="shared" si="20"/>
        <v>0</v>
      </c>
      <c r="M53" s="3">
        <f t="shared" si="21"/>
        <v>0</v>
      </c>
      <c r="N53" s="3">
        <f t="shared" si="22"/>
        <v>0</v>
      </c>
      <c r="O53" s="9">
        <f t="shared" si="10"/>
        <v>0</v>
      </c>
      <c r="P53" s="9"/>
      <c r="Q53" s="26"/>
      <c r="R53" s="26"/>
    </row>
    <row r="54" spans="1:18">
      <c r="A54" s="5"/>
      <c r="B54" s="5"/>
      <c r="C54" s="16"/>
      <c r="D54" s="110">
        <f t="shared" si="0"/>
        <v>0</v>
      </c>
      <c r="E54" s="110">
        <f t="shared" si="11"/>
        <v>0</v>
      </c>
      <c r="F54" s="110">
        <f t="shared" si="12"/>
        <v>0</v>
      </c>
      <c r="G54" s="110">
        <f t="shared" si="13"/>
        <v>0</v>
      </c>
      <c r="H54" s="110">
        <f t="shared" si="17"/>
        <v>0</v>
      </c>
      <c r="I54" s="9" t="e">
        <f t="shared" si="4"/>
        <v>#DIV/0!</v>
      </c>
      <c r="J54" s="3">
        <f t="shared" si="18"/>
        <v>0</v>
      </c>
      <c r="K54" s="3">
        <f t="shared" si="19"/>
        <v>0</v>
      </c>
      <c r="L54" s="3">
        <f t="shared" si="20"/>
        <v>0</v>
      </c>
      <c r="M54" s="3">
        <f t="shared" si="21"/>
        <v>0</v>
      </c>
      <c r="N54" s="3">
        <f t="shared" si="22"/>
        <v>0</v>
      </c>
      <c r="O54" s="9">
        <f t="shared" si="10"/>
        <v>0</v>
      </c>
      <c r="P54" s="9"/>
      <c r="Q54" s="26"/>
      <c r="R54" s="26"/>
    </row>
    <row r="55" spans="1:18">
      <c r="A55" s="5"/>
      <c r="B55" s="5"/>
      <c r="C55" s="16"/>
      <c r="D55" s="110">
        <f t="shared" si="0"/>
        <v>0</v>
      </c>
      <c r="E55" s="110">
        <f t="shared" si="11"/>
        <v>0</v>
      </c>
      <c r="F55" s="110">
        <f t="shared" si="12"/>
        <v>0</v>
      </c>
      <c r="G55" s="110">
        <f t="shared" si="13"/>
        <v>0</v>
      </c>
      <c r="H55" s="110">
        <f t="shared" si="17"/>
        <v>0</v>
      </c>
      <c r="I55" s="9" t="e">
        <f t="shared" si="4"/>
        <v>#DIV/0!</v>
      </c>
      <c r="J55" s="3">
        <f t="shared" si="18"/>
        <v>0</v>
      </c>
      <c r="K55" s="3">
        <f t="shared" si="19"/>
        <v>0</v>
      </c>
      <c r="L55" s="3">
        <f t="shared" si="20"/>
        <v>0</v>
      </c>
      <c r="M55" s="3">
        <f t="shared" si="21"/>
        <v>0</v>
      </c>
      <c r="N55" s="3">
        <f t="shared" si="22"/>
        <v>0</v>
      </c>
      <c r="O55" s="9">
        <f t="shared" si="10"/>
        <v>0</v>
      </c>
      <c r="P55" s="9"/>
      <c r="Q55" s="26"/>
      <c r="R55" s="26"/>
    </row>
    <row r="56" spans="1:18">
      <c r="A56" s="5"/>
      <c r="B56" s="5"/>
      <c r="C56" s="16"/>
      <c r="D56" s="110">
        <f t="shared" si="0"/>
        <v>0</v>
      </c>
      <c r="E56" s="110">
        <f t="shared" si="11"/>
        <v>0</v>
      </c>
      <c r="F56" s="110">
        <f t="shared" si="12"/>
        <v>0</v>
      </c>
      <c r="G56" s="110">
        <f t="shared" si="13"/>
        <v>0</v>
      </c>
      <c r="H56" s="110">
        <f t="shared" si="17"/>
        <v>0</v>
      </c>
      <c r="I56" s="9" t="e">
        <f t="shared" si="4"/>
        <v>#DIV/0!</v>
      </c>
      <c r="J56" s="3">
        <f t="shared" si="18"/>
        <v>0</v>
      </c>
      <c r="K56" s="3">
        <f t="shared" si="19"/>
        <v>0</v>
      </c>
      <c r="L56" s="3">
        <f t="shared" si="20"/>
        <v>0</v>
      </c>
      <c r="M56" s="3">
        <f t="shared" si="21"/>
        <v>0</v>
      </c>
      <c r="N56" s="3">
        <f t="shared" si="22"/>
        <v>0</v>
      </c>
      <c r="O56" s="9">
        <f t="shared" si="10"/>
        <v>0</v>
      </c>
      <c r="P56" s="9"/>
      <c r="Q56" s="26"/>
      <c r="R56" s="26"/>
    </row>
    <row r="57" spans="1:18">
      <c r="A57" s="5"/>
      <c r="B57" s="5"/>
      <c r="C57" s="16"/>
      <c r="D57" s="110">
        <f t="shared" si="0"/>
        <v>0</v>
      </c>
      <c r="E57" s="110">
        <f t="shared" si="11"/>
        <v>0</v>
      </c>
      <c r="F57" s="110">
        <f t="shared" si="12"/>
        <v>0</v>
      </c>
      <c r="G57" s="110">
        <f t="shared" si="13"/>
        <v>0</v>
      </c>
      <c r="H57" s="110">
        <f t="shared" si="17"/>
        <v>0</v>
      </c>
      <c r="I57" s="9" t="e">
        <f t="shared" si="4"/>
        <v>#DIV/0!</v>
      </c>
      <c r="J57" s="3">
        <f t="shared" si="18"/>
        <v>0</v>
      </c>
      <c r="K57" s="3">
        <f t="shared" si="19"/>
        <v>0</v>
      </c>
      <c r="L57" s="3">
        <f t="shared" si="20"/>
        <v>0</v>
      </c>
      <c r="M57" s="3">
        <f t="shared" si="21"/>
        <v>0</v>
      </c>
      <c r="N57" s="3">
        <f t="shared" si="22"/>
        <v>0</v>
      </c>
      <c r="O57" s="9">
        <f t="shared" si="10"/>
        <v>0</v>
      </c>
      <c r="P57" s="9"/>
      <c r="Q57" s="26"/>
      <c r="R57" s="26"/>
    </row>
    <row r="58" spans="1:18">
      <c r="A58" s="5"/>
      <c r="B58" s="5"/>
      <c r="C58" s="16"/>
      <c r="D58" s="110">
        <f t="shared" si="0"/>
        <v>0</v>
      </c>
      <c r="E58" s="110">
        <f t="shared" si="11"/>
        <v>0</v>
      </c>
      <c r="F58" s="110">
        <f t="shared" si="12"/>
        <v>0</v>
      </c>
      <c r="G58" s="110">
        <f t="shared" si="13"/>
        <v>0</v>
      </c>
      <c r="H58" s="110">
        <f t="shared" si="17"/>
        <v>0</v>
      </c>
      <c r="I58" s="9" t="e">
        <f t="shared" si="4"/>
        <v>#DIV/0!</v>
      </c>
      <c r="J58" s="3">
        <f t="shared" si="18"/>
        <v>0</v>
      </c>
      <c r="K58" s="3">
        <f t="shared" si="19"/>
        <v>0</v>
      </c>
      <c r="L58" s="3">
        <f t="shared" si="20"/>
        <v>0</v>
      </c>
      <c r="M58" s="3">
        <f t="shared" si="21"/>
        <v>0</v>
      </c>
      <c r="N58" s="3">
        <f t="shared" si="22"/>
        <v>0</v>
      </c>
      <c r="O58" s="9">
        <f t="shared" si="10"/>
        <v>0</v>
      </c>
      <c r="P58" s="9"/>
      <c r="Q58" s="26"/>
      <c r="R58" s="26"/>
    </row>
    <row r="59" spans="1:18">
      <c r="A59" s="5"/>
      <c r="B59" s="5"/>
      <c r="C59" s="16"/>
      <c r="D59" s="110">
        <f t="shared" si="0"/>
        <v>0</v>
      </c>
      <c r="E59" s="110">
        <f t="shared" si="11"/>
        <v>0</v>
      </c>
      <c r="F59" s="110">
        <f t="shared" si="12"/>
        <v>0</v>
      </c>
      <c r="G59" s="110">
        <f t="shared" si="13"/>
        <v>0</v>
      </c>
      <c r="H59" s="110">
        <f t="shared" si="17"/>
        <v>0</v>
      </c>
      <c r="I59" s="9" t="e">
        <f t="shared" si="4"/>
        <v>#DIV/0!</v>
      </c>
      <c r="J59" s="3">
        <f t="shared" si="18"/>
        <v>0</v>
      </c>
      <c r="K59" s="3">
        <f t="shared" si="19"/>
        <v>0</v>
      </c>
      <c r="L59" s="3">
        <f t="shared" si="20"/>
        <v>0</v>
      </c>
      <c r="M59" s="3">
        <f t="shared" si="21"/>
        <v>0</v>
      </c>
      <c r="N59" s="3">
        <f t="shared" si="22"/>
        <v>0</v>
      </c>
      <c r="O59" s="9">
        <f t="shared" si="10"/>
        <v>0</v>
      </c>
      <c r="P59" s="9"/>
      <c r="Q59" s="26"/>
      <c r="R59" s="26"/>
    </row>
    <row r="60" spans="1:18">
      <c r="A60" s="5"/>
      <c r="B60" s="5"/>
      <c r="C60" s="16"/>
      <c r="D60" s="110">
        <f t="shared" si="0"/>
        <v>0</v>
      </c>
      <c r="E60" s="110">
        <f t="shared" si="11"/>
        <v>0</v>
      </c>
      <c r="F60" s="110">
        <f t="shared" si="12"/>
        <v>0</v>
      </c>
      <c r="G60" s="110">
        <f t="shared" si="13"/>
        <v>0</v>
      </c>
      <c r="H60" s="110">
        <f t="shared" si="17"/>
        <v>0</v>
      </c>
      <c r="I60" s="9" t="e">
        <f t="shared" si="4"/>
        <v>#DIV/0!</v>
      </c>
      <c r="J60" s="3">
        <f t="shared" si="18"/>
        <v>0</v>
      </c>
      <c r="K60" s="3">
        <f t="shared" si="19"/>
        <v>0</v>
      </c>
      <c r="L60" s="3">
        <f t="shared" si="20"/>
        <v>0</v>
      </c>
      <c r="M60" s="3">
        <f t="shared" si="21"/>
        <v>0</v>
      </c>
      <c r="N60" s="3">
        <f t="shared" si="22"/>
        <v>0</v>
      </c>
      <c r="O60" s="9">
        <f t="shared" si="10"/>
        <v>0</v>
      </c>
      <c r="P60" s="9"/>
      <c r="Q60" s="26"/>
      <c r="R60" s="26"/>
    </row>
    <row r="61" spans="1:18">
      <c r="A61" s="5"/>
      <c r="B61" s="5"/>
      <c r="C61" s="16"/>
      <c r="D61" s="110">
        <f t="shared" ref="D61:D124" si="23">IFERROR(SUMIFS(Compliance_Critical,Agent_ID,$B61,Queue,D$4),"")</f>
        <v>0</v>
      </c>
      <c r="E61" s="110">
        <f t="shared" si="11"/>
        <v>0</v>
      </c>
      <c r="F61" s="110">
        <f t="shared" si="12"/>
        <v>0</v>
      </c>
      <c r="G61" s="110">
        <f t="shared" si="13"/>
        <v>0</v>
      </c>
      <c r="H61" s="110">
        <f t="shared" ref="H61:H124" si="24">SUM(D60:F61)</f>
        <v>0</v>
      </c>
      <c r="I61" s="9" t="e">
        <f t="shared" si="4"/>
        <v>#DIV/0!</v>
      </c>
      <c r="J61" s="3">
        <f t="shared" si="18"/>
        <v>0</v>
      </c>
      <c r="K61" s="3">
        <f t="shared" si="19"/>
        <v>0</v>
      </c>
      <c r="L61" s="3">
        <f t="shared" si="20"/>
        <v>0</v>
      </c>
      <c r="M61" s="3">
        <f t="shared" si="21"/>
        <v>0</v>
      </c>
      <c r="N61" s="3">
        <f t="shared" si="22"/>
        <v>0</v>
      </c>
      <c r="O61" s="9">
        <f t="shared" si="10"/>
        <v>0</v>
      </c>
      <c r="P61" s="9"/>
      <c r="Q61" s="26"/>
      <c r="R61" s="26"/>
    </row>
    <row r="62" spans="1:18">
      <c r="A62" s="5"/>
      <c r="B62" s="5"/>
      <c r="C62" s="16"/>
      <c r="D62" s="110">
        <f t="shared" si="23"/>
        <v>0</v>
      </c>
      <c r="E62" s="110">
        <f t="shared" si="11"/>
        <v>0</v>
      </c>
      <c r="F62" s="110">
        <f t="shared" si="12"/>
        <v>0</v>
      </c>
      <c r="G62" s="110">
        <f t="shared" si="13"/>
        <v>0</v>
      </c>
      <c r="H62" s="110">
        <f t="shared" si="24"/>
        <v>0</v>
      </c>
      <c r="I62" s="9" t="e">
        <f t="shared" si="4"/>
        <v>#DIV/0!</v>
      </c>
      <c r="J62" s="3">
        <f t="shared" si="18"/>
        <v>0</v>
      </c>
      <c r="K62" s="3">
        <f t="shared" si="19"/>
        <v>0</v>
      </c>
      <c r="L62" s="3">
        <f t="shared" si="20"/>
        <v>0</v>
      </c>
      <c r="M62" s="3">
        <f t="shared" si="21"/>
        <v>0</v>
      </c>
      <c r="N62" s="3">
        <f t="shared" si="22"/>
        <v>0</v>
      </c>
      <c r="O62" s="9">
        <f t="shared" si="10"/>
        <v>0</v>
      </c>
      <c r="P62" s="9"/>
      <c r="Q62" s="26"/>
      <c r="R62" s="26"/>
    </row>
    <row r="63" spans="1:18">
      <c r="A63" s="5"/>
      <c r="B63" s="5"/>
      <c r="C63" s="16"/>
      <c r="D63" s="110">
        <f t="shared" si="23"/>
        <v>0</v>
      </c>
      <c r="E63" s="110">
        <f t="shared" si="11"/>
        <v>0</v>
      </c>
      <c r="F63" s="110">
        <f t="shared" si="12"/>
        <v>0</v>
      </c>
      <c r="G63" s="110">
        <f t="shared" si="13"/>
        <v>0</v>
      </c>
      <c r="H63" s="110">
        <f t="shared" si="24"/>
        <v>0</v>
      </c>
      <c r="I63" s="9" t="e">
        <f t="shared" si="4"/>
        <v>#DIV/0!</v>
      </c>
      <c r="J63" s="3">
        <f t="shared" si="18"/>
        <v>0</v>
      </c>
      <c r="K63" s="3">
        <f t="shared" si="19"/>
        <v>0</v>
      </c>
      <c r="L63" s="3">
        <f t="shared" si="20"/>
        <v>0</v>
      </c>
      <c r="M63" s="3">
        <f t="shared" si="21"/>
        <v>0</v>
      </c>
      <c r="N63" s="3">
        <f t="shared" si="22"/>
        <v>0</v>
      </c>
      <c r="O63" s="9">
        <f t="shared" si="10"/>
        <v>0</v>
      </c>
      <c r="P63" s="9"/>
      <c r="Q63" s="26"/>
      <c r="R63" s="26"/>
    </row>
    <row r="64" spans="1:18">
      <c r="A64" s="5"/>
      <c r="B64" s="5"/>
      <c r="C64" s="16"/>
      <c r="D64" s="110">
        <f t="shared" si="23"/>
        <v>0</v>
      </c>
      <c r="E64" s="110">
        <f t="shared" si="11"/>
        <v>0</v>
      </c>
      <c r="F64" s="110">
        <f t="shared" si="12"/>
        <v>0</v>
      </c>
      <c r="G64" s="110">
        <f t="shared" si="13"/>
        <v>0</v>
      </c>
      <c r="H64" s="110">
        <f t="shared" si="24"/>
        <v>0</v>
      </c>
      <c r="I64" s="9" t="e">
        <f t="shared" si="4"/>
        <v>#DIV/0!</v>
      </c>
      <c r="J64" s="3">
        <f t="shared" si="18"/>
        <v>0</v>
      </c>
      <c r="K64" s="3">
        <f t="shared" si="19"/>
        <v>0</v>
      </c>
      <c r="L64" s="3">
        <f t="shared" si="20"/>
        <v>0</v>
      </c>
      <c r="M64" s="3">
        <f t="shared" si="21"/>
        <v>0</v>
      </c>
      <c r="N64" s="3">
        <f t="shared" si="22"/>
        <v>0</v>
      </c>
      <c r="O64" s="9">
        <f t="shared" si="10"/>
        <v>0</v>
      </c>
      <c r="P64" s="9"/>
      <c r="Q64" s="26"/>
      <c r="R64" s="26"/>
    </row>
    <row r="65" spans="1:18">
      <c r="A65" s="5"/>
      <c r="B65" s="5"/>
      <c r="C65" s="16"/>
      <c r="D65" s="110">
        <f t="shared" si="23"/>
        <v>0</v>
      </c>
      <c r="E65" s="110">
        <f t="shared" si="11"/>
        <v>0</v>
      </c>
      <c r="F65" s="110">
        <f t="shared" si="12"/>
        <v>0</v>
      </c>
      <c r="G65" s="110">
        <f t="shared" si="13"/>
        <v>0</v>
      </c>
      <c r="H65" s="110">
        <f t="shared" si="24"/>
        <v>0</v>
      </c>
      <c r="I65" s="9" t="e">
        <f t="shared" si="4"/>
        <v>#DIV/0!</v>
      </c>
      <c r="J65" s="3">
        <f t="shared" si="18"/>
        <v>0</v>
      </c>
      <c r="K65" s="3">
        <f t="shared" si="19"/>
        <v>0</v>
      </c>
      <c r="L65" s="3">
        <f t="shared" si="20"/>
        <v>0</v>
      </c>
      <c r="M65" s="3">
        <f t="shared" si="21"/>
        <v>0</v>
      </c>
      <c r="N65" s="3">
        <f t="shared" si="22"/>
        <v>0</v>
      </c>
      <c r="O65" s="9">
        <f t="shared" si="10"/>
        <v>0</v>
      </c>
      <c r="P65" s="9"/>
      <c r="Q65" s="26"/>
      <c r="R65" s="26"/>
    </row>
    <row r="66" spans="1:18">
      <c r="A66" s="5"/>
      <c r="B66" s="5"/>
      <c r="C66" s="16"/>
      <c r="D66" s="110">
        <f t="shared" si="23"/>
        <v>0</v>
      </c>
      <c r="E66" s="110">
        <f t="shared" ref="E66:E129" si="25">IFERROR(SUMIFS(End_User_Crirical,Agent_ID,$B66,Queue,D$4),"")</f>
        <v>0</v>
      </c>
      <c r="F66" s="110">
        <f t="shared" ref="F66:F129" si="26">IFERROR(SUMIFS(Busniss_Critical,Agent_ID,$B66,Queue,D$4),"")</f>
        <v>0</v>
      </c>
      <c r="G66" s="110">
        <f t="shared" ref="G66:G129" si="27">IFERROR(SUMIFS(Non_Critical,Agent_ID,$B66,Queue,D$4),"")</f>
        <v>0</v>
      </c>
      <c r="H66" s="110">
        <f t="shared" si="24"/>
        <v>0</v>
      </c>
      <c r="I66" s="9" t="e">
        <f t="shared" si="4"/>
        <v>#DIV/0!</v>
      </c>
      <c r="J66" s="3">
        <f t="shared" si="18"/>
        <v>0</v>
      </c>
      <c r="K66" s="3">
        <f t="shared" si="19"/>
        <v>0</v>
      </c>
      <c r="L66" s="3">
        <f t="shared" si="20"/>
        <v>0</v>
      </c>
      <c r="M66" s="3">
        <f t="shared" si="21"/>
        <v>0</v>
      </c>
      <c r="N66" s="3">
        <f t="shared" si="22"/>
        <v>0</v>
      </c>
      <c r="O66" s="9">
        <f t="shared" si="10"/>
        <v>0</v>
      </c>
      <c r="P66" s="9"/>
      <c r="Q66" s="26"/>
      <c r="R66" s="26"/>
    </row>
    <row r="67" spans="1:18">
      <c r="A67" s="5"/>
      <c r="B67" s="5"/>
      <c r="C67" s="16"/>
      <c r="D67" s="110">
        <f t="shared" si="23"/>
        <v>0</v>
      </c>
      <c r="E67" s="110">
        <f t="shared" si="25"/>
        <v>0</v>
      </c>
      <c r="F67" s="110">
        <f t="shared" si="26"/>
        <v>0</v>
      </c>
      <c r="G67" s="110">
        <f t="shared" si="27"/>
        <v>0</v>
      </c>
      <c r="H67" s="110">
        <f t="shared" si="24"/>
        <v>0</v>
      </c>
      <c r="I67" s="9" t="e">
        <f t="shared" si="4"/>
        <v>#DIV/0!</v>
      </c>
      <c r="J67" s="3">
        <f t="shared" si="18"/>
        <v>0</v>
      </c>
      <c r="K67" s="3">
        <f t="shared" si="19"/>
        <v>0</v>
      </c>
      <c r="L67" s="3">
        <f t="shared" si="20"/>
        <v>0</v>
      </c>
      <c r="M67" s="3">
        <f t="shared" si="21"/>
        <v>0</v>
      </c>
      <c r="N67" s="3">
        <f t="shared" si="22"/>
        <v>0</v>
      </c>
      <c r="O67" s="9">
        <f t="shared" si="10"/>
        <v>0</v>
      </c>
      <c r="P67" s="9"/>
      <c r="Q67" s="26"/>
      <c r="R67" s="26"/>
    </row>
    <row r="68" spans="1:18">
      <c r="A68" s="5"/>
      <c r="B68" s="5"/>
      <c r="C68" s="16"/>
      <c r="D68" s="110">
        <f t="shared" si="23"/>
        <v>0</v>
      </c>
      <c r="E68" s="110">
        <f t="shared" si="25"/>
        <v>0</v>
      </c>
      <c r="F68" s="110">
        <f t="shared" si="26"/>
        <v>0</v>
      </c>
      <c r="G68" s="110">
        <f t="shared" si="27"/>
        <v>0</v>
      </c>
      <c r="H68" s="110">
        <f t="shared" si="24"/>
        <v>0</v>
      </c>
      <c r="I68" s="9" t="e">
        <f t="shared" si="4"/>
        <v>#DIV/0!</v>
      </c>
      <c r="J68" s="3">
        <f t="shared" si="18"/>
        <v>0</v>
      </c>
      <c r="K68" s="3">
        <f t="shared" si="19"/>
        <v>0</v>
      </c>
      <c r="L68" s="3">
        <f t="shared" si="20"/>
        <v>0</v>
      </c>
      <c r="M68" s="3">
        <f t="shared" si="21"/>
        <v>0</v>
      </c>
      <c r="N68" s="3">
        <f t="shared" si="22"/>
        <v>0</v>
      </c>
      <c r="O68" s="9">
        <f t="shared" si="10"/>
        <v>0</v>
      </c>
      <c r="P68" s="9"/>
      <c r="Q68" s="26"/>
      <c r="R68" s="26"/>
    </row>
    <row r="69" spans="1:18">
      <c r="A69" s="5"/>
      <c r="B69" s="5"/>
      <c r="C69" s="16"/>
      <c r="D69" s="110">
        <f t="shared" si="23"/>
        <v>0</v>
      </c>
      <c r="E69" s="110">
        <f t="shared" si="25"/>
        <v>0</v>
      </c>
      <c r="F69" s="110">
        <f t="shared" si="26"/>
        <v>0</v>
      </c>
      <c r="G69" s="110">
        <f t="shared" si="27"/>
        <v>0</v>
      </c>
      <c r="H69" s="110">
        <f t="shared" si="24"/>
        <v>0</v>
      </c>
      <c r="I69" s="9" t="e">
        <f t="shared" si="4"/>
        <v>#DIV/0!</v>
      </c>
      <c r="J69" s="3">
        <f t="shared" si="18"/>
        <v>0</v>
      </c>
      <c r="K69" s="3">
        <f t="shared" si="19"/>
        <v>0</v>
      </c>
      <c r="L69" s="3">
        <f t="shared" si="20"/>
        <v>0</v>
      </c>
      <c r="M69" s="3">
        <f t="shared" si="21"/>
        <v>0</v>
      </c>
      <c r="N69" s="3">
        <f t="shared" si="22"/>
        <v>0</v>
      </c>
      <c r="O69" s="9">
        <f t="shared" si="10"/>
        <v>0</v>
      </c>
      <c r="P69" s="9"/>
      <c r="Q69" s="26"/>
      <c r="R69" s="26"/>
    </row>
    <row r="70" spans="1:18">
      <c r="A70" s="5"/>
      <c r="B70" s="5"/>
      <c r="C70" s="16"/>
      <c r="D70" s="110">
        <f t="shared" si="23"/>
        <v>0</v>
      </c>
      <c r="E70" s="110">
        <f t="shared" si="25"/>
        <v>0</v>
      </c>
      <c r="F70" s="110">
        <f t="shared" si="26"/>
        <v>0</v>
      </c>
      <c r="G70" s="110">
        <f t="shared" si="27"/>
        <v>0</v>
      </c>
      <c r="H70" s="110">
        <f t="shared" si="24"/>
        <v>0</v>
      </c>
      <c r="I70" s="9" t="e">
        <f t="shared" si="4"/>
        <v>#DIV/0!</v>
      </c>
      <c r="J70" s="3">
        <f t="shared" si="18"/>
        <v>0</v>
      </c>
      <c r="K70" s="3">
        <f t="shared" si="19"/>
        <v>0</v>
      </c>
      <c r="L70" s="3">
        <f t="shared" si="20"/>
        <v>0</v>
      </c>
      <c r="M70" s="3">
        <f t="shared" si="21"/>
        <v>0</v>
      </c>
      <c r="N70" s="3">
        <f t="shared" si="22"/>
        <v>0</v>
      </c>
      <c r="O70" s="9">
        <f t="shared" si="10"/>
        <v>0</v>
      </c>
      <c r="P70" s="9"/>
      <c r="Q70" s="26"/>
      <c r="R70" s="26"/>
    </row>
    <row r="71" spans="1:18">
      <c r="A71" s="5"/>
      <c r="B71" s="5"/>
      <c r="C71" s="16"/>
      <c r="D71" s="110">
        <f t="shared" si="23"/>
        <v>0</v>
      </c>
      <c r="E71" s="110">
        <f t="shared" si="25"/>
        <v>0</v>
      </c>
      <c r="F71" s="110">
        <f t="shared" si="26"/>
        <v>0</v>
      </c>
      <c r="G71" s="110">
        <f t="shared" si="27"/>
        <v>0</v>
      </c>
      <c r="H71" s="110">
        <f t="shared" si="24"/>
        <v>0</v>
      </c>
      <c r="I71" s="9" t="e">
        <f t="shared" ref="I71:I134" si="28">H71/SUM(H$7:H$1048576)</f>
        <v>#DIV/0!</v>
      </c>
      <c r="J71" s="3">
        <f t="shared" si="18"/>
        <v>0</v>
      </c>
      <c r="K71" s="3">
        <f t="shared" si="19"/>
        <v>0</v>
      </c>
      <c r="L71" s="3">
        <f t="shared" si="20"/>
        <v>0</v>
      </c>
      <c r="M71" s="3">
        <f t="shared" si="21"/>
        <v>0</v>
      </c>
      <c r="N71" s="3">
        <f t="shared" si="22"/>
        <v>0</v>
      </c>
      <c r="O71" s="9">
        <f t="shared" ref="O71:O134" si="29">N71/SUM(N$7:N$1048576)</f>
        <v>0</v>
      </c>
      <c r="P71" s="9"/>
      <c r="Q71" s="26"/>
      <c r="R71" s="26"/>
    </row>
    <row r="72" spans="1:18">
      <c r="A72" s="5"/>
      <c r="B72" s="5"/>
      <c r="C72" s="16"/>
      <c r="D72" s="110">
        <f t="shared" si="23"/>
        <v>0</v>
      </c>
      <c r="E72" s="110">
        <f t="shared" si="25"/>
        <v>0</v>
      </c>
      <c r="F72" s="110">
        <f t="shared" si="26"/>
        <v>0</v>
      </c>
      <c r="G72" s="110">
        <f t="shared" si="27"/>
        <v>0</v>
      </c>
      <c r="H72" s="110">
        <f t="shared" si="24"/>
        <v>0</v>
      </c>
      <c r="I72" s="9" t="e">
        <f t="shared" si="28"/>
        <v>#DIV/0!</v>
      </c>
      <c r="J72" s="3">
        <f t="shared" si="18"/>
        <v>0</v>
      </c>
      <c r="K72" s="3">
        <f t="shared" si="19"/>
        <v>0</v>
      </c>
      <c r="L72" s="3">
        <f t="shared" si="20"/>
        <v>0</v>
      </c>
      <c r="M72" s="3">
        <f t="shared" si="21"/>
        <v>0</v>
      </c>
      <c r="N72" s="3">
        <f t="shared" si="22"/>
        <v>0</v>
      </c>
      <c r="O72" s="9">
        <f t="shared" si="29"/>
        <v>0</v>
      </c>
      <c r="P72" s="9"/>
      <c r="Q72" s="26"/>
      <c r="R72" s="26"/>
    </row>
    <row r="73" spans="1:18">
      <c r="A73" s="5"/>
      <c r="B73" s="5"/>
      <c r="C73" s="16"/>
      <c r="D73" s="110">
        <f t="shared" si="23"/>
        <v>0</v>
      </c>
      <c r="E73" s="110">
        <f t="shared" si="25"/>
        <v>0</v>
      </c>
      <c r="F73" s="110">
        <f t="shared" si="26"/>
        <v>0</v>
      </c>
      <c r="G73" s="110">
        <f t="shared" si="27"/>
        <v>0</v>
      </c>
      <c r="H73" s="110">
        <f t="shared" si="24"/>
        <v>0</v>
      </c>
      <c r="I73" s="9" t="e">
        <f t="shared" si="28"/>
        <v>#DIV/0!</v>
      </c>
      <c r="J73" s="3">
        <f t="shared" si="18"/>
        <v>0</v>
      </c>
      <c r="K73" s="3">
        <f t="shared" si="19"/>
        <v>0</v>
      </c>
      <c r="L73" s="3">
        <f t="shared" si="20"/>
        <v>0</v>
      </c>
      <c r="M73" s="3">
        <f t="shared" si="21"/>
        <v>0</v>
      </c>
      <c r="N73" s="3">
        <f t="shared" si="22"/>
        <v>0</v>
      </c>
      <c r="O73" s="9">
        <f t="shared" si="29"/>
        <v>0</v>
      </c>
      <c r="P73" s="9"/>
      <c r="Q73" s="26"/>
      <c r="R73" s="26"/>
    </row>
    <row r="74" spans="1:18">
      <c r="A74" s="5"/>
      <c r="B74" s="5"/>
      <c r="C74" s="16"/>
      <c r="D74" s="110">
        <f t="shared" si="23"/>
        <v>0</v>
      </c>
      <c r="E74" s="110">
        <f t="shared" si="25"/>
        <v>0</v>
      </c>
      <c r="F74" s="110">
        <f t="shared" si="26"/>
        <v>0</v>
      </c>
      <c r="G74" s="110">
        <f t="shared" si="27"/>
        <v>0</v>
      </c>
      <c r="H74" s="110">
        <f t="shared" si="24"/>
        <v>0</v>
      </c>
      <c r="I74" s="9" t="e">
        <f t="shared" si="28"/>
        <v>#DIV/0!</v>
      </c>
      <c r="J74" s="3">
        <f t="shared" si="18"/>
        <v>0</v>
      </c>
      <c r="K74" s="3">
        <f t="shared" si="19"/>
        <v>0</v>
      </c>
      <c r="L74" s="3">
        <f t="shared" si="20"/>
        <v>0</v>
      </c>
      <c r="M74" s="3">
        <f t="shared" si="21"/>
        <v>0</v>
      </c>
      <c r="N74" s="3">
        <f t="shared" si="22"/>
        <v>0</v>
      </c>
      <c r="O74" s="9">
        <f t="shared" si="29"/>
        <v>0</v>
      </c>
      <c r="P74" s="9"/>
      <c r="Q74" s="26"/>
      <c r="R74" s="26"/>
    </row>
    <row r="75" spans="1:18">
      <c r="A75" s="5"/>
      <c r="B75" s="5"/>
      <c r="C75" s="16"/>
      <c r="D75" s="110">
        <f t="shared" si="23"/>
        <v>0</v>
      </c>
      <c r="E75" s="110">
        <f t="shared" si="25"/>
        <v>0</v>
      </c>
      <c r="F75" s="110">
        <f t="shared" si="26"/>
        <v>0</v>
      </c>
      <c r="G75" s="110">
        <f t="shared" si="27"/>
        <v>0</v>
      </c>
      <c r="H75" s="110">
        <f t="shared" si="24"/>
        <v>0</v>
      </c>
      <c r="I75" s="9" t="e">
        <f t="shared" si="28"/>
        <v>#DIV/0!</v>
      </c>
      <c r="J75" s="3">
        <f t="shared" si="18"/>
        <v>0</v>
      </c>
      <c r="K75" s="3">
        <f t="shared" si="19"/>
        <v>0</v>
      </c>
      <c r="L75" s="3">
        <f t="shared" si="20"/>
        <v>0</v>
      </c>
      <c r="M75" s="3">
        <f t="shared" si="21"/>
        <v>0</v>
      </c>
      <c r="N75" s="3">
        <f t="shared" si="22"/>
        <v>0</v>
      </c>
      <c r="O75" s="9">
        <f t="shared" si="29"/>
        <v>0</v>
      </c>
      <c r="P75" s="9"/>
      <c r="Q75" s="26"/>
      <c r="R75" s="26"/>
    </row>
    <row r="76" spans="1:18">
      <c r="A76" s="5"/>
      <c r="B76" s="5"/>
      <c r="C76" s="16"/>
      <c r="D76" s="110">
        <f t="shared" si="23"/>
        <v>0</v>
      </c>
      <c r="E76" s="110">
        <f t="shared" si="25"/>
        <v>0</v>
      </c>
      <c r="F76" s="110">
        <f t="shared" si="26"/>
        <v>0</v>
      </c>
      <c r="G76" s="110">
        <f t="shared" si="27"/>
        <v>0</v>
      </c>
      <c r="H76" s="110">
        <f t="shared" si="24"/>
        <v>0</v>
      </c>
      <c r="I76" s="9" t="e">
        <f t="shared" si="28"/>
        <v>#DIV/0!</v>
      </c>
      <c r="J76" s="3">
        <f t="shared" si="18"/>
        <v>0</v>
      </c>
      <c r="K76" s="3">
        <f t="shared" si="19"/>
        <v>0</v>
      </c>
      <c r="L76" s="3">
        <f t="shared" si="20"/>
        <v>0</v>
      </c>
      <c r="M76" s="3">
        <f t="shared" si="21"/>
        <v>0</v>
      </c>
      <c r="N76" s="3">
        <f t="shared" si="22"/>
        <v>0</v>
      </c>
      <c r="O76" s="9">
        <f t="shared" si="29"/>
        <v>0</v>
      </c>
      <c r="P76" s="9"/>
      <c r="Q76" s="26"/>
      <c r="R76" s="26"/>
    </row>
    <row r="77" spans="1:18">
      <c r="A77" s="5"/>
      <c r="B77" s="5"/>
      <c r="C77" s="16"/>
      <c r="D77" s="110">
        <f t="shared" si="23"/>
        <v>0</v>
      </c>
      <c r="E77" s="110">
        <f t="shared" si="25"/>
        <v>0</v>
      </c>
      <c r="F77" s="110">
        <f t="shared" si="26"/>
        <v>0</v>
      </c>
      <c r="G77" s="110">
        <f t="shared" si="27"/>
        <v>0</v>
      </c>
      <c r="H77" s="110">
        <f t="shared" si="24"/>
        <v>0</v>
      </c>
      <c r="I77" s="9" t="e">
        <f t="shared" si="28"/>
        <v>#DIV/0!</v>
      </c>
      <c r="J77" s="3">
        <f t="shared" si="18"/>
        <v>0</v>
      </c>
      <c r="K77" s="3">
        <f t="shared" si="19"/>
        <v>0</v>
      </c>
      <c r="L77" s="3">
        <f t="shared" si="20"/>
        <v>0</v>
      </c>
      <c r="M77" s="3">
        <f t="shared" si="21"/>
        <v>0</v>
      </c>
      <c r="N77" s="3">
        <f t="shared" si="22"/>
        <v>0</v>
      </c>
      <c r="O77" s="9">
        <f t="shared" si="29"/>
        <v>0</v>
      </c>
      <c r="P77" s="9"/>
      <c r="Q77" s="26"/>
      <c r="R77" s="26"/>
    </row>
    <row r="78" spans="1:18">
      <c r="A78" s="5"/>
      <c r="B78" s="5"/>
      <c r="C78" s="16"/>
      <c r="D78" s="110">
        <f t="shared" si="23"/>
        <v>0</v>
      </c>
      <c r="E78" s="110">
        <f t="shared" si="25"/>
        <v>0</v>
      </c>
      <c r="F78" s="110">
        <f t="shared" si="26"/>
        <v>0</v>
      </c>
      <c r="G78" s="110">
        <f t="shared" si="27"/>
        <v>0</v>
      </c>
      <c r="H78" s="110">
        <f t="shared" si="24"/>
        <v>0</v>
      </c>
      <c r="I78" s="9" t="e">
        <f t="shared" si="28"/>
        <v>#DIV/0!</v>
      </c>
      <c r="J78" s="3">
        <f t="shared" si="18"/>
        <v>0</v>
      </c>
      <c r="K78" s="3">
        <f t="shared" si="19"/>
        <v>0</v>
      </c>
      <c r="L78" s="3">
        <f t="shared" si="20"/>
        <v>0</v>
      </c>
      <c r="M78" s="3">
        <f t="shared" si="21"/>
        <v>0</v>
      </c>
      <c r="N78" s="3">
        <f t="shared" si="22"/>
        <v>0</v>
      </c>
      <c r="O78" s="9">
        <f t="shared" si="29"/>
        <v>0</v>
      </c>
      <c r="P78" s="9"/>
      <c r="Q78" s="26"/>
      <c r="R78" s="26"/>
    </row>
    <row r="79" spans="1:18">
      <c r="A79" s="5"/>
      <c r="B79" s="5"/>
      <c r="C79" s="16"/>
      <c r="D79" s="110">
        <f t="shared" si="23"/>
        <v>0</v>
      </c>
      <c r="E79" s="110">
        <f t="shared" si="25"/>
        <v>0</v>
      </c>
      <c r="F79" s="110">
        <f t="shared" si="26"/>
        <v>0</v>
      </c>
      <c r="G79" s="110">
        <f t="shared" si="27"/>
        <v>0</v>
      </c>
      <c r="H79" s="110">
        <f t="shared" si="24"/>
        <v>0</v>
      </c>
      <c r="I79" s="9" t="e">
        <f t="shared" si="28"/>
        <v>#DIV/0!</v>
      </c>
      <c r="J79" s="3">
        <f t="shared" si="18"/>
        <v>0</v>
      </c>
      <c r="K79" s="3">
        <f t="shared" si="19"/>
        <v>0</v>
      </c>
      <c r="L79" s="3">
        <f t="shared" si="20"/>
        <v>0</v>
      </c>
      <c r="M79" s="3">
        <f t="shared" si="21"/>
        <v>0</v>
      </c>
      <c r="N79" s="3">
        <f t="shared" si="22"/>
        <v>0</v>
      </c>
      <c r="O79" s="9">
        <f t="shared" si="29"/>
        <v>0</v>
      </c>
      <c r="P79" s="9"/>
      <c r="Q79" s="26"/>
      <c r="R79" s="26"/>
    </row>
    <row r="80" spans="1:18">
      <c r="A80" s="5"/>
      <c r="B80" s="5"/>
      <c r="C80" s="16"/>
      <c r="D80" s="110">
        <f t="shared" si="23"/>
        <v>0</v>
      </c>
      <c r="E80" s="110">
        <f t="shared" si="25"/>
        <v>0</v>
      </c>
      <c r="F80" s="110">
        <f t="shared" si="26"/>
        <v>0</v>
      </c>
      <c r="G80" s="110">
        <f t="shared" si="27"/>
        <v>0</v>
      </c>
      <c r="H80" s="110">
        <f t="shared" si="24"/>
        <v>0</v>
      </c>
      <c r="I80" s="9" t="e">
        <f t="shared" si="28"/>
        <v>#DIV/0!</v>
      </c>
      <c r="J80" s="3">
        <f t="shared" si="18"/>
        <v>0</v>
      </c>
      <c r="K80" s="3">
        <f t="shared" si="19"/>
        <v>0</v>
      </c>
      <c r="L80" s="3">
        <f t="shared" si="20"/>
        <v>0</v>
      </c>
      <c r="M80" s="3">
        <f t="shared" si="21"/>
        <v>0</v>
      </c>
      <c r="N80" s="3">
        <f t="shared" si="22"/>
        <v>0</v>
      </c>
      <c r="O80" s="9">
        <f t="shared" si="29"/>
        <v>0</v>
      </c>
      <c r="P80" s="9"/>
      <c r="Q80" s="26"/>
      <c r="R80" s="26"/>
    </row>
    <row r="81" spans="1:18">
      <c r="A81" s="5"/>
      <c r="B81" s="5"/>
      <c r="C81" s="16"/>
      <c r="D81" s="110">
        <f t="shared" si="23"/>
        <v>0</v>
      </c>
      <c r="E81" s="110">
        <f t="shared" si="25"/>
        <v>0</v>
      </c>
      <c r="F81" s="110">
        <f t="shared" si="26"/>
        <v>0</v>
      </c>
      <c r="G81" s="110">
        <f t="shared" si="27"/>
        <v>0</v>
      </c>
      <c r="H81" s="110">
        <f t="shared" si="24"/>
        <v>0</v>
      </c>
      <c r="I81" s="9" t="e">
        <f t="shared" si="28"/>
        <v>#DIV/0!</v>
      </c>
      <c r="J81" s="3">
        <f t="shared" si="18"/>
        <v>0</v>
      </c>
      <c r="K81" s="3">
        <f t="shared" si="19"/>
        <v>0</v>
      </c>
      <c r="L81" s="3">
        <f t="shared" si="20"/>
        <v>0</v>
      </c>
      <c r="M81" s="3">
        <f t="shared" si="21"/>
        <v>0</v>
      </c>
      <c r="N81" s="3">
        <f t="shared" si="22"/>
        <v>0</v>
      </c>
      <c r="O81" s="9">
        <f t="shared" si="29"/>
        <v>0</v>
      </c>
      <c r="P81" s="9"/>
      <c r="Q81" s="26"/>
      <c r="R81" s="26"/>
    </row>
    <row r="82" spans="1:18">
      <c r="A82" s="5"/>
      <c r="B82" s="5"/>
      <c r="C82" s="16"/>
      <c r="D82" s="110">
        <f t="shared" si="23"/>
        <v>0</v>
      </c>
      <c r="E82" s="110">
        <f t="shared" si="25"/>
        <v>0</v>
      </c>
      <c r="F82" s="110">
        <f t="shared" si="26"/>
        <v>0</v>
      </c>
      <c r="G82" s="110">
        <f t="shared" si="27"/>
        <v>0</v>
      </c>
      <c r="H82" s="110">
        <f t="shared" si="24"/>
        <v>0</v>
      </c>
      <c r="I82" s="9" t="e">
        <f t="shared" si="28"/>
        <v>#DIV/0!</v>
      </c>
      <c r="J82" s="3">
        <f t="shared" si="18"/>
        <v>0</v>
      </c>
      <c r="K82" s="3">
        <f t="shared" si="19"/>
        <v>0</v>
      </c>
      <c r="L82" s="3">
        <f t="shared" si="20"/>
        <v>0</v>
      </c>
      <c r="M82" s="3">
        <f t="shared" si="21"/>
        <v>0</v>
      </c>
      <c r="N82" s="3">
        <f t="shared" si="22"/>
        <v>0</v>
      </c>
      <c r="O82" s="9">
        <f t="shared" si="29"/>
        <v>0</v>
      </c>
      <c r="P82" s="9"/>
      <c r="Q82" s="26"/>
      <c r="R82" s="26"/>
    </row>
    <row r="83" spans="1:18">
      <c r="A83" s="5"/>
      <c r="B83" s="5"/>
      <c r="C83" s="16"/>
      <c r="D83" s="110">
        <f t="shared" si="23"/>
        <v>0</v>
      </c>
      <c r="E83" s="110">
        <f t="shared" si="25"/>
        <v>0</v>
      </c>
      <c r="F83" s="110">
        <f t="shared" si="26"/>
        <v>0</v>
      </c>
      <c r="G83" s="110">
        <f t="shared" si="27"/>
        <v>0</v>
      </c>
      <c r="H83" s="110">
        <f t="shared" si="24"/>
        <v>0</v>
      </c>
      <c r="I83" s="9" t="e">
        <f t="shared" si="28"/>
        <v>#DIV/0!</v>
      </c>
      <c r="J83" s="3">
        <f t="shared" si="18"/>
        <v>0</v>
      </c>
      <c r="K83" s="3">
        <f t="shared" si="19"/>
        <v>0</v>
      </c>
      <c r="L83" s="3">
        <f t="shared" si="20"/>
        <v>0</v>
      </c>
      <c r="M83" s="3">
        <f t="shared" si="21"/>
        <v>0</v>
      </c>
      <c r="N83" s="3">
        <f t="shared" si="22"/>
        <v>0</v>
      </c>
      <c r="O83" s="9">
        <f t="shared" si="29"/>
        <v>0</v>
      </c>
      <c r="P83" s="9"/>
      <c r="Q83" s="26"/>
      <c r="R83" s="26"/>
    </row>
    <row r="84" spans="1:18">
      <c r="A84" s="5"/>
      <c r="B84" s="5"/>
      <c r="C84" s="16"/>
      <c r="D84" s="110">
        <f t="shared" si="23"/>
        <v>0</v>
      </c>
      <c r="E84" s="110">
        <f t="shared" si="25"/>
        <v>0</v>
      </c>
      <c r="F84" s="110">
        <f t="shared" si="26"/>
        <v>0</v>
      </c>
      <c r="G84" s="110">
        <f t="shared" si="27"/>
        <v>0</v>
      </c>
      <c r="H84" s="110">
        <f t="shared" si="24"/>
        <v>0</v>
      </c>
      <c r="I84" s="9" t="e">
        <f t="shared" si="28"/>
        <v>#DIV/0!</v>
      </c>
      <c r="J84" s="3">
        <f t="shared" si="18"/>
        <v>0</v>
      </c>
      <c r="K84" s="3">
        <f t="shared" si="19"/>
        <v>0</v>
      </c>
      <c r="L84" s="3">
        <f t="shared" si="20"/>
        <v>0</v>
      </c>
      <c r="M84" s="3">
        <f t="shared" si="21"/>
        <v>0</v>
      </c>
      <c r="N84" s="3">
        <f t="shared" si="22"/>
        <v>0</v>
      </c>
      <c r="O84" s="9">
        <f t="shared" si="29"/>
        <v>0</v>
      </c>
      <c r="P84" s="9"/>
      <c r="Q84" s="26"/>
      <c r="R84" s="26"/>
    </row>
    <row r="85" spans="1:18">
      <c r="A85" s="5"/>
      <c r="B85" s="5"/>
      <c r="C85" s="16"/>
      <c r="D85" s="110">
        <f t="shared" si="23"/>
        <v>0</v>
      </c>
      <c r="E85" s="110">
        <f t="shared" si="25"/>
        <v>0</v>
      </c>
      <c r="F85" s="110">
        <f t="shared" si="26"/>
        <v>0</v>
      </c>
      <c r="G85" s="110">
        <f t="shared" si="27"/>
        <v>0</v>
      </c>
      <c r="H85" s="110">
        <f t="shared" si="24"/>
        <v>0</v>
      </c>
      <c r="I85" s="9" t="e">
        <f t="shared" si="28"/>
        <v>#DIV/0!</v>
      </c>
      <c r="J85" s="3">
        <f t="shared" si="18"/>
        <v>0</v>
      </c>
      <c r="K85" s="3">
        <f t="shared" si="19"/>
        <v>0</v>
      </c>
      <c r="L85" s="3">
        <f t="shared" si="20"/>
        <v>0</v>
      </c>
      <c r="M85" s="3">
        <f t="shared" si="21"/>
        <v>0</v>
      </c>
      <c r="N85" s="3">
        <f t="shared" si="22"/>
        <v>0</v>
      </c>
      <c r="O85" s="9">
        <f t="shared" si="29"/>
        <v>0</v>
      </c>
      <c r="P85" s="9"/>
      <c r="Q85" s="26"/>
      <c r="R85" s="26"/>
    </row>
    <row r="86" spans="1:18">
      <c r="A86" s="5"/>
      <c r="B86" s="5"/>
      <c r="C86" s="16"/>
      <c r="D86" s="110">
        <f t="shared" si="23"/>
        <v>0</v>
      </c>
      <c r="E86" s="110">
        <f t="shared" si="25"/>
        <v>0</v>
      </c>
      <c r="F86" s="110">
        <f t="shared" si="26"/>
        <v>0</v>
      </c>
      <c r="G86" s="110">
        <f t="shared" si="27"/>
        <v>0</v>
      </c>
      <c r="H86" s="110">
        <f t="shared" si="24"/>
        <v>0</v>
      </c>
      <c r="I86" s="9" t="e">
        <f t="shared" si="28"/>
        <v>#DIV/0!</v>
      </c>
      <c r="J86" s="3">
        <f t="shared" si="18"/>
        <v>0</v>
      </c>
      <c r="K86" s="3">
        <f t="shared" si="19"/>
        <v>0</v>
      </c>
      <c r="L86" s="3">
        <f t="shared" si="20"/>
        <v>0</v>
      </c>
      <c r="M86" s="3">
        <f t="shared" si="21"/>
        <v>0</v>
      </c>
      <c r="N86" s="3">
        <f t="shared" si="22"/>
        <v>0</v>
      </c>
      <c r="O86" s="9">
        <f t="shared" si="29"/>
        <v>0</v>
      </c>
      <c r="P86" s="9"/>
      <c r="Q86" s="26"/>
      <c r="R86" s="26"/>
    </row>
    <row r="87" spans="1:18">
      <c r="A87" s="5"/>
      <c r="B87" s="5"/>
      <c r="C87" s="16"/>
      <c r="D87" s="110">
        <f t="shared" si="23"/>
        <v>0</v>
      </c>
      <c r="E87" s="110">
        <f t="shared" si="25"/>
        <v>0</v>
      </c>
      <c r="F87" s="110">
        <f t="shared" si="26"/>
        <v>0</v>
      </c>
      <c r="G87" s="110">
        <f t="shared" si="27"/>
        <v>0</v>
      </c>
      <c r="H87" s="110">
        <f t="shared" si="24"/>
        <v>0</v>
      </c>
      <c r="I87" s="9" t="e">
        <f t="shared" si="28"/>
        <v>#DIV/0!</v>
      </c>
      <c r="J87" s="3">
        <f t="shared" si="18"/>
        <v>0</v>
      </c>
      <c r="K87" s="3">
        <f t="shared" si="19"/>
        <v>0</v>
      </c>
      <c r="L87" s="3">
        <f t="shared" si="20"/>
        <v>0</v>
      </c>
      <c r="M87" s="3">
        <f t="shared" si="21"/>
        <v>0</v>
      </c>
      <c r="N87" s="3">
        <f t="shared" si="22"/>
        <v>0</v>
      </c>
      <c r="O87" s="9">
        <f t="shared" si="29"/>
        <v>0</v>
      </c>
      <c r="P87" s="9"/>
      <c r="Q87" s="26"/>
      <c r="R87" s="26"/>
    </row>
    <row r="88" spans="1:18">
      <c r="A88" s="5"/>
      <c r="B88" s="5"/>
      <c r="C88" s="16"/>
      <c r="D88" s="110">
        <f t="shared" si="23"/>
        <v>0</v>
      </c>
      <c r="E88" s="110">
        <f t="shared" si="25"/>
        <v>0</v>
      </c>
      <c r="F88" s="110">
        <f t="shared" si="26"/>
        <v>0</v>
      </c>
      <c r="G88" s="110">
        <f t="shared" si="27"/>
        <v>0</v>
      </c>
      <c r="H88" s="110">
        <f t="shared" si="24"/>
        <v>0</v>
      </c>
      <c r="I88" s="9" t="e">
        <f t="shared" si="28"/>
        <v>#DIV/0!</v>
      </c>
      <c r="J88" s="3">
        <f t="shared" si="18"/>
        <v>0</v>
      </c>
      <c r="K88" s="3">
        <f t="shared" si="19"/>
        <v>0</v>
      </c>
      <c r="L88" s="3">
        <f t="shared" si="20"/>
        <v>0</v>
      </c>
      <c r="M88" s="3">
        <f t="shared" si="21"/>
        <v>0</v>
      </c>
      <c r="N88" s="3">
        <f t="shared" si="22"/>
        <v>0</v>
      </c>
      <c r="O88" s="9">
        <f t="shared" si="29"/>
        <v>0</v>
      </c>
      <c r="P88" s="9"/>
      <c r="Q88" s="26"/>
      <c r="R88" s="26"/>
    </row>
    <row r="89" spans="1:18">
      <c r="A89" s="5"/>
      <c r="B89" s="5"/>
      <c r="C89" s="16"/>
      <c r="D89" s="110">
        <f t="shared" si="23"/>
        <v>0</v>
      </c>
      <c r="E89" s="110">
        <f t="shared" si="25"/>
        <v>0</v>
      </c>
      <c r="F89" s="110">
        <f t="shared" si="26"/>
        <v>0</v>
      </c>
      <c r="G89" s="110">
        <f t="shared" si="27"/>
        <v>0</v>
      </c>
      <c r="H89" s="110">
        <f t="shared" si="24"/>
        <v>0</v>
      </c>
      <c r="I89" s="9" t="e">
        <f t="shared" si="28"/>
        <v>#DIV/0!</v>
      </c>
      <c r="J89" s="3">
        <f t="shared" si="18"/>
        <v>0</v>
      </c>
      <c r="K89" s="3">
        <f t="shared" si="19"/>
        <v>0</v>
      </c>
      <c r="L89" s="3">
        <f t="shared" si="20"/>
        <v>0</v>
      </c>
      <c r="M89" s="3">
        <f t="shared" si="21"/>
        <v>0</v>
      </c>
      <c r="N89" s="3">
        <f t="shared" si="22"/>
        <v>0</v>
      </c>
      <c r="O89" s="9">
        <f t="shared" si="29"/>
        <v>0</v>
      </c>
      <c r="P89" s="9"/>
      <c r="Q89" s="26"/>
      <c r="R89" s="26"/>
    </row>
    <row r="90" spans="1:18">
      <c r="A90" s="5"/>
      <c r="B90" s="5"/>
      <c r="C90" s="16"/>
      <c r="D90" s="110">
        <f t="shared" si="23"/>
        <v>0</v>
      </c>
      <c r="E90" s="110">
        <f t="shared" si="25"/>
        <v>0</v>
      </c>
      <c r="F90" s="110">
        <f t="shared" si="26"/>
        <v>0</v>
      </c>
      <c r="G90" s="110">
        <f t="shared" si="27"/>
        <v>0</v>
      </c>
      <c r="H90" s="110">
        <f t="shared" si="24"/>
        <v>0</v>
      </c>
      <c r="I90" s="9" t="e">
        <f t="shared" si="28"/>
        <v>#DIV/0!</v>
      </c>
      <c r="J90" s="3">
        <f t="shared" si="18"/>
        <v>0</v>
      </c>
      <c r="K90" s="3">
        <f t="shared" si="19"/>
        <v>0</v>
      </c>
      <c r="L90" s="3">
        <f t="shared" si="20"/>
        <v>0</v>
      </c>
      <c r="M90" s="3">
        <f t="shared" si="21"/>
        <v>0</v>
      </c>
      <c r="N90" s="3">
        <f t="shared" si="22"/>
        <v>0</v>
      </c>
      <c r="O90" s="9">
        <f t="shared" si="29"/>
        <v>0</v>
      </c>
      <c r="P90" s="9"/>
      <c r="Q90" s="26"/>
      <c r="R90" s="26"/>
    </row>
    <row r="91" spans="1:18">
      <c r="A91" s="5"/>
      <c r="B91" s="5"/>
      <c r="C91" s="16"/>
      <c r="D91" s="110">
        <f t="shared" si="23"/>
        <v>0</v>
      </c>
      <c r="E91" s="110">
        <f t="shared" si="25"/>
        <v>0</v>
      </c>
      <c r="F91" s="110">
        <f t="shared" si="26"/>
        <v>0</v>
      </c>
      <c r="G91" s="110">
        <f t="shared" si="27"/>
        <v>0</v>
      </c>
      <c r="H91" s="110">
        <f t="shared" si="24"/>
        <v>0</v>
      </c>
      <c r="I91" s="9" t="e">
        <f t="shared" si="28"/>
        <v>#DIV/0!</v>
      </c>
      <c r="J91" s="3">
        <f t="shared" si="18"/>
        <v>0</v>
      </c>
      <c r="K91" s="3">
        <f t="shared" si="19"/>
        <v>0</v>
      </c>
      <c r="L91" s="3">
        <f t="shared" si="20"/>
        <v>0</v>
      </c>
      <c r="M91" s="3">
        <f t="shared" si="21"/>
        <v>0</v>
      </c>
      <c r="N91" s="3">
        <f t="shared" si="22"/>
        <v>0</v>
      </c>
      <c r="O91" s="9">
        <f t="shared" si="29"/>
        <v>0</v>
      </c>
      <c r="P91" s="9"/>
      <c r="Q91" s="26"/>
      <c r="R91" s="26"/>
    </row>
    <row r="92" spans="1:18">
      <c r="A92" s="5"/>
      <c r="B92" s="5"/>
      <c r="C92" s="16"/>
      <c r="D92" s="110">
        <f t="shared" si="23"/>
        <v>0</v>
      </c>
      <c r="E92" s="110">
        <f t="shared" si="25"/>
        <v>0</v>
      </c>
      <c r="F92" s="110">
        <f t="shared" si="26"/>
        <v>0</v>
      </c>
      <c r="G92" s="110">
        <f t="shared" si="27"/>
        <v>0</v>
      </c>
      <c r="H92" s="110">
        <f t="shared" si="24"/>
        <v>0</v>
      </c>
      <c r="I92" s="9" t="e">
        <f t="shared" si="28"/>
        <v>#DIV/0!</v>
      </c>
      <c r="J92" s="3">
        <f t="shared" si="18"/>
        <v>0</v>
      </c>
      <c r="K92" s="3">
        <f t="shared" si="19"/>
        <v>0</v>
      </c>
      <c r="L92" s="3">
        <f t="shared" si="20"/>
        <v>0</v>
      </c>
      <c r="M92" s="3">
        <f t="shared" si="21"/>
        <v>0</v>
      </c>
      <c r="N92" s="3">
        <f t="shared" si="22"/>
        <v>0</v>
      </c>
      <c r="O92" s="9">
        <f t="shared" si="29"/>
        <v>0</v>
      </c>
      <c r="P92" s="9"/>
      <c r="Q92" s="26"/>
      <c r="R92" s="26"/>
    </row>
    <row r="93" spans="1:18">
      <c r="A93" s="5"/>
      <c r="B93" s="5"/>
      <c r="C93" s="16"/>
      <c r="D93" s="110">
        <f t="shared" si="23"/>
        <v>0</v>
      </c>
      <c r="E93" s="110">
        <f t="shared" si="25"/>
        <v>0</v>
      </c>
      <c r="F93" s="110">
        <f t="shared" si="26"/>
        <v>0</v>
      </c>
      <c r="G93" s="110">
        <f t="shared" si="27"/>
        <v>0</v>
      </c>
      <c r="H93" s="110">
        <f t="shared" si="24"/>
        <v>0</v>
      </c>
      <c r="I93" s="9" t="e">
        <f t="shared" si="28"/>
        <v>#DIV/0!</v>
      </c>
      <c r="J93" s="3">
        <f t="shared" si="18"/>
        <v>0</v>
      </c>
      <c r="K93" s="3">
        <f t="shared" si="19"/>
        <v>0</v>
      </c>
      <c r="L93" s="3">
        <f t="shared" si="20"/>
        <v>0</v>
      </c>
      <c r="M93" s="3">
        <f t="shared" si="21"/>
        <v>0</v>
      </c>
      <c r="N93" s="3">
        <f t="shared" si="22"/>
        <v>0</v>
      </c>
      <c r="O93" s="9">
        <f t="shared" si="29"/>
        <v>0</v>
      </c>
      <c r="P93" s="9"/>
      <c r="Q93" s="26"/>
      <c r="R93" s="26"/>
    </row>
    <row r="94" spans="1:18">
      <c r="A94" s="5"/>
      <c r="B94" s="5"/>
      <c r="C94" s="16"/>
      <c r="D94" s="110">
        <f t="shared" si="23"/>
        <v>0</v>
      </c>
      <c r="E94" s="110">
        <f t="shared" si="25"/>
        <v>0</v>
      </c>
      <c r="F94" s="110">
        <f t="shared" si="26"/>
        <v>0</v>
      </c>
      <c r="G94" s="110">
        <f t="shared" si="27"/>
        <v>0</v>
      </c>
      <c r="H94" s="110">
        <f t="shared" si="24"/>
        <v>0</v>
      </c>
      <c r="I94" s="9" t="e">
        <f t="shared" si="28"/>
        <v>#DIV/0!</v>
      </c>
      <c r="J94" s="3">
        <f t="shared" si="18"/>
        <v>0</v>
      </c>
      <c r="K94" s="3">
        <f t="shared" si="19"/>
        <v>0</v>
      </c>
      <c r="L94" s="3">
        <f t="shared" si="20"/>
        <v>0</v>
      </c>
      <c r="M94" s="3">
        <f t="shared" si="21"/>
        <v>0</v>
      </c>
      <c r="N94" s="3">
        <f t="shared" si="22"/>
        <v>0</v>
      </c>
      <c r="O94" s="9">
        <f t="shared" si="29"/>
        <v>0</v>
      </c>
      <c r="P94" s="9"/>
      <c r="Q94" s="26"/>
      <c r="R94" s="26"/>
    </row>
    <row r="95" spans="1:18">
      <c r="A95" s="5"/>
      <c r="B95" s="5"/>
      <c r="C95" s="16"/>
      <c r="D95" s="110">
        <f t="shared" si="23"/>
        <v>0</v>
      </c>
      <c r="E95" s="110">
        <f t="shared" si="25"/>
        <v>0</v>
      </c>
      <c r="F95" s="110">
        <f t="shared" si="26"/>
        <v>0</v>
      </c>
      <c r="G95" s="110">
        <f t="shared" si="27"/>
        <v>0</v>
      </c>
      <c r="H95" s="110">
        <f t="shared" si="24"/>
        <v>0</v>
      </c>
      <c r="I95" s="9" t="e">
        <f t="shared" si="28"/>
        <v>#DIV/0!</v>
      </c>
      <c r="J95" s="3">
        <f t="shared" si="18"/>
        <v>0</v>
      </c>
      <c r="K95" s="3">
        <f t="shared" si="19"/>
        <v>0</v>
      </c>
      <c r="L95" s="3">
        <f t="shared" si="20"/>
        <v>0</v>
      </c>
      <c r="M95" s="3">
        <f t="shared" si="21"/>
        <v>0</v>
      </c>
      <c r="N95" s="3">
        <f t="shared" si="22"/>
        <v>0</v>
      </c>
      <c r="O95" s="9">
        <f t="shared" si="29"/>
        <v>0</v>
      </c>
      <c r="P95" s="9"/>
      <c r="Q95" s="26"/>
      <c r="R95" s="26"/>
    </row>
    <row r="96" spans="1:18">
      <c r="A96" s="5"/>
      <c r="B96" s="5"/>
      <c r="C96" s="16"/>
      <c r="D96" s="110">
        <f t="shared" si="23"/>
        <v>0</v>
      </c>
      <c r="E96" s="110">
        <f t="shared" si="25"/>
        <v>0</v>
      </c>
      <c r="F96" s="110">
        <f t="shared" si="26"/>
        <v>0</v>
      </c>
      <c r="G96" s="110">
        <f t="shared" si="27"/>
        <v>0</v>
      </c>
      <c r="H96" s="110">
        <f t="shared" si="24"/>
        <v>0</v>
      </c>
      <c r="I96" s="9" t="e">
        <f t="shared" si="28"/>
        <v>#DIV/0!</v>
      </c>
      <c r="J96" s="3">
        <f t="shared" si="18"/>
        <v>0</v>
      </c>
      <c r="K96" s="3">
        <f t="shared" si="19"/>
        <v>0</v>
      </c>
      <c r="L96" s="3">
        <f t="shared" si="20"/>
        <v>0</v>
      </c>
      <c r="M96" s="3">
        <f t="shared" si="21"/>
        <v>0</v>
      </c>
      <c r="N96" s="3">
        <f t="shared" si="22"/>
        <v>0</v>
      </c>
      <c r="O96" s="9">
        <f t="shared" si="29"/>
        <v>0</v>
      </c>
      <c r="P96" s="9"/>
      <c r="Q96" s="26"/>
      <c r="R96" s="26"/>
    </row>
    <row r="97" spans="1:18">
      <c r="A97" s="5"/>
      <c r="B97" s="5"/>
      <c r="C97" s="16"/>
      <c r="D97" s="110">
        <f t="shared" si="23"/>
        <v>0</v>
      </c>
      <c r="E97" s="110">
        <f t="shared" si="25"/>
        <v>0</v>
      </c>
      <c r="F97" s="110">
        <f t="shared" si="26"/>
        <v>0</v>
      </c>
      <c r="G97" s="110">
        <f t="shared" si="27"/>
        <v>0</v>
      </c>
      <c r="H97" s="110">
        <f t="shared" si="24"/>
        <v>0</v>
      </c>
      <c r="I97" s="9" t="e">
        <f t="shared" si="28"/>
        <v>#DIV/0!</v>
      </c>
      <c r="J97" s="3">
        <f t="shared" si="18"/>
        <v>0</v>
      </c>
      <c r="K97" s="3">
        <f t="shared" si="19"/>
        <v>0</v>
      </c>
      <c r="L97" s="3">
        <f t="shared" si="20"/>
        <v>0</v>
      </c>
      <c r="M97" s="3">
        <f t="shared" si="21"/>
        <v>0</v>
      </c>
      <c r="N97" s="3">
        <f t="shared" si="22"/>
        <v>0</v>
      </c>
      <c r="O97" s="9">
        <f t="shared" si="29"/>
        <v>0</v>
      </c>
      <c r="P97" s="9"/>
      <c r="Q97" s="26"/>
      <c r="R97" s="26"/>
    </row>
    <row r="98" spans="1:18">
      <c r="A98" s="5"/>
      <c r="B98" s="5"/>
      <c r="C98" s="16"/>
      <c r="D98" s="110">
        <f t="shared" si="23"/>
        <v>0</v>
      </c>
      <c r="E98" s="110">
        <f t="shared" si="25"/>
        <v>0</v>
      </c>
      <c r="F98" s="110">
        <f t="shared" si="26"/>
        <v>0</v>
      </c>
      <c r="G98" s="110">
        <f t="shared" si="27"/>
        <v>0</v>
      </c>
      <c r="H98" s="110">
        <f t="shared" si="24"/>
        <v>0</v>
      </c>
      <c r="I98" s="9" t="e">
        <f t="shared" si="28"/>
        <v>#DIV/0!</v>
      </c>
      <c r="J98" s="3">
        <f t="shared" si="18"/>
        <v>0</v>
      </c>
      <c r="K98" s="3">
        <f t="shared" si="19"/>
        <v>0</v>
      </c>
      <c r="L98" s="3">
        <f t="shared" si="20"/>
        <v>0</v>
      </c>
      <c r="M98" s="3">
        <f t="shared" si="21"/>
        <v>0</v>
      </c>
      <c r="N98" s="3">
        <f t="shared" si="22"/>
        <v>0</v>
      </c>
      <c r="O98" s="9">
        <f t="shared" si="29"/>
        <v>0</v>
      </c>
      <c r="P98" s="9"/>
      <c r="Q98" s="26"/>
      <c r="R98" s="26"/>
    </row>
    <row r="99" spans="1:18">
      <c r="A99" s="5"/>
      <c r="B99" s="5"/>
      <c r="C99" s="16"/>
      <c r="D99" s="110">
        <f t="shared" si="23"/>
        <v>0</v>
      </c>
      <c r="E99" s="110">
        <f t="shared" si="25"/>
        <v>0</v>
      </c>
      <c r="F99" s="110">
        <f t="shared" si="26"/>
        <v>0</v>
      </c>
      <c r="G99" s="110">
        <f t="shared" si="27"/>
        <v>0</v>
      </c>
      <c r="H99" s="110">
        <f t="shared" si="24"/>
        <v>0</v>
      </c>
      <c r="I99" s="9" t="e">
        <f t="shared" si="28"/>
        <v>#DIV/0!</v>
      </c>
      <c r="J99" s="3">
        <f t="shared" si="18"/>
        <v>0</v>
      </c>
      <c r="K99" s="3">
        <f t="shared" si="19"/>
        <v>0</v>
      </c>
      <c r="L99" s="3">
        <f t="shared" si="20"/>
        <v>0</v>
      </c>
      <c r="M99" s="3">
        <f t="shared" si="21"/>
        <v>0</v>
      </c>
      <c r="N99" s="3">
        <f t="shared" si="22"/>
        <v>0</v>
      </c>
      <c r="O99" s="9">
        <f t="shared" si="29"/>
        <v>0</v>
      </c>
      <c r="P99" s="9"/>
      <c r="Q99" s="26"/>
      <c r="R99" s="26"/>
    </row>
    <row r="100" spans="1:18">
      <c r="A100" s="5"/>
      <c r="B100" s="5"/>
      <c r="C100" s="16"/>
      <c r="D100" s="110">
        <f t="shared" si="23"/>
        <v>0</v>
      </c>
      <c r="E100" s="110">
        <f t="shared" si="25"/>
        <v>0</v>
      </c>
      <c r="F100" s="110">
        <f t="shared" si="26"/>
        <v>0</v>
      </c>
      <c r="G100" s="110">
        <f t="shared" si="27"/>
        <v>0</v>
      </c>
      <c r="H100" s="110">
        <f t="shared" si="24"/>
        <v>0</v>
      </c>
      <c r="I100" s="9" t="e">
        <f t="shared" si="28"/>
        <v>#DIV/0!</v>
      </c>
      <c r="J100" s="3">
        <f t="shared" si="18"/>
        <v>0</v>
      </c>
      <c r="K100" s="3">
        <f t="shared" si="19"/>
        <v>0</v>
      </c>
      <c r="L100" s="3">
        <f t="shared" si="20"/>
        <v>0</v>
      </c>
      <c r="M100" s="3">
        <f t="shared" si="21"/>
        <v>0</v>
      </c>
      <c r="N100" s="3">
        <f t="shared" si="22"/>
        <v>0</v>
      </c>
      <c r="O100" s="9">
        <f t="shared" si="29"/>
        <v>0</v>
      </c>
      <c r="P100" s="9"/>
      <c r="Q100" s="26"/>
      <c r="R100" s="26"/>
    </row>
    <row r="101" spans="1:18">
      <c r="A101" s="5"/>
      <c r="B101" s="5"/>
      <c r="C101" s="16"/>
      <c r="D101" s="110">
        <f t="shared" si="23"/>
        <v>0</v>
      </c>
      <c r="E101" s="110">
        <f t="shared" si="25"/>
        <v>0</v>
      </c>
      <c r="F101" s="110">
        <f t="shared" si="26"/>
        <v>0</v>
      </c>
      <c r="G101" s="110">
        <f t="shared" si="27"/>
        <v>0</v>
      </c>
      <c r="H101" s="110">
        <f t="shared" si="24"/>
        <v>0</v>
      </c>
      <c r="I101" s="9" t="e">
        <f t="shared" si="28"/>
        <v>#DIV/0!</v>
      </c>
      <c r="J101" s="3">
        <f t="shared" si="18"/>
        <v>0</v>
      </c>
      <c r="K101" s="3">
        <f t="shared" si="19"/>
        <v>0</v>
      </c>
      <c r="L101" s="3">
        <f t="shared" si="20"/>
        <v>0</v>
      </c>
      <c r="M101" s="3">
        <f t="shared" si="21"/>
        <v>0</v>
      </c>
      <c r="N101" s="3">
        <f t="shared" si="22"/>
        <v>0</v>
      </c>
      <c r="O101" s="9">
        <f t="shared" si="29"/>
        <v>0</v>
      </c>
      <c r="P101" s="9"/>
      <c r="Q101" s="26"/>
      <c r="R101" s="26"/>
    </row>
    <row r="102" spans="1:18">
      <c r="A102" s="5"/>
      <c r="B102" s="5"/>
      <c r="C102" s="16"/>
      <c r="D102" s="110">
        <f t="shared" si="23"/>
        <v>0</v>
      </c>
      <c r="E102" s="110">
        <f t="shared" si="25"/>
        <v>0</v>
      </c>
      <c r="F102" s="110">
        <f t="shared" si="26"/>
        <v>0</v>
      </c>
      <c r="G102" s="110">
        <f t="shared" si="27"/>
        <v>0</v>
      </c>
      <c r="H102" s="110">
        <f t="shared" si="24"/>
        <v>0</v>
      </c>
      <c r="I102" s="9" t="e">
        <f t="shared" si="28"/>
        <v>#DIV/0!</v>
      </c>
      <c r="J102" s="3">
        <f t="shared" si="18"/>
        <v>0</v>
      </c>
      <c r="K102" s="3">
        <f t="shared" si="19"/>
        <v>0</v>
      </c>
      <c r="L102" s="3">
        <f t="shared" si="20"/>
        <v>0</v>
      </c>
      <c r="M102" s="3">
        <f t="shared" si="21"/>
        <v>0</v>
      </c>
      <c r="N102" s="3">
        <f t="shared" si="22"/>
        <v>0</v>
      </c>
      <c r="O102" s="9">
        <f t="shared" si="29"/>
        <v>0</v>
      </c>
      <c r="P102" s="9"/>
      <c r="Q102" s="26"/>
      <c r="R102" s="26"/>
    </row>
    <row r="103" spans="1:18">
      <c r="A103" s="5"/>
      <c r="B103" s="5"/>
      <c r="C103" s="16"/>
      <c r="D103" s="110">
        <f t="shared" si="23"/>
        <v>0</v>
      </c>
      <c r="E103" s="110">
        <f t="shared" si="25"/>
        <v>0</v>
      </c>
      <c r="F103" s="110">
        <f t="shared" si="26"/>
        <v>0</v>
      </c>
      <c r="G103" s="110">
        <f t="shared" si="27"/>
        <v>0</v>
      </c>
      <c r="H103" s="110">
        <f t="shared" si="24"/>
        <v>0</v>
      </c>
      <c r="I103" s="9" t="e">
        <f t="shared" si="28"/>
        <v>#DIV/0!</v>
      </c>
      <c r="J103" s="3">
        <f t="shared" si="18"/>
        <v>0</v>
      </c>
      <c r="K103" s="3">
        <f t="shared" si="19"/>
        <v>0</v>
      </c>
      <c r="L103" s="3">
        <f t="shared" si="20"/>
        <v>0</v>
      </c>
      <c r="M103" s="3">
        <f t="shared" si="21"/>
        <v>0</v>
      </c>
      <c r="N103" s="3">
        <f t="shared" si="22"/>
        <v>0</v>
      </c>
      <c r="O103" s="9">
        <f t="shared" si="29"/>
        <v>0</v>
      </c>
      <c r="P103" s="9"/>
      <c r="Q103" s="26"/>
      <c r="R103" s="26"/>
    </row>
    <row r="104" spans="1:18">
      <c r="A104" s="5"/>
      <c r="B104" s="5"/>
      <c r="C104" s="16"/>
      <c r="D104" s="110">
        <f t="shared" si="23"/>
        <v>0</v>
      </c>
      <c r="E104" s="110">
        <f t="shared" si="25"/>
        <v>0</v>
      </c>
      <c r="F104" s="110">
        <f t="shared" si="26"/>
        <v>0</v>
      </c>
      <c r="G104" s="110">
        <f t="shared" si="27"/>
        <v>0</v>
      </c>
      <c r="H104" s="110">
        <f t="shared" si="24"/>
        <v>0</v>
      </c>
      <c r="I104" s="9" t="e">
        <f t="shared" si="28"/>
        <v>#DIV/0!</v>
      </c>
      <c r="J104" s="3">
        <f t="shared" si="18"/>
        <v>0</v>
      </c>
      <c r="K104" s="3">
        <f t="shared" si="19"/>
        <v>0</v>
      </c>
      <c r="L104" s="3">
        <f t="shared" si="20"/>
        <v>0</v>
      </c>
      <c r="M104" s="3">
        <f t="shared" si="21"/>
        <v>0</v>
      </c>
      <c r="N104" s="3">
        <f t="shared" si="22"/>
        <v>0</v>
      </c>
      <c r="O104" s="9">
        <f t="shared" si="29"/>
        <v>0</v>
      </c>
      <c r="P104" s="9"/>
      <c r="Q104" s="26"/>
      <c r="R104" s="26"/>
    </row>
    <row r="105" spans="1:18">
      <c r="A105" s="5"/>
      <c r="B105" s="5"/>
      <c r="C105" s="16"/>
      <c r="D105" s="110">
        <f t="shared" si="23"/>
        <v>0</v>
      </c>
      <c r="E105" s="110">
        <f t="shared" si="25"/>
        <v>0</v>
      </c>
      <c r="F105" s="110">
        <f t="shared" si="26"/>
        <v>0</v>
      </c>
      <c r="G105" s="110">
        <f t="shared" si="27"/>
        <v>0</v>
      </c>
      <c r="H105" s="110">
        <f t="shared" si="24"/>
        <v>0</v>
      </c>
      <c r="I105" s="9" t="e">
        <f t="shared" si="28"/>
        <v>#DIV/0!</v>
      </c>
      <c r="J105" s="3">
        <f t="shared" si="18"/>
        <v>0</v>
      </c>
      <c r="K105" s="3">
        <f t="shared" si="19"/>
        <v>0</v>
      </c>
      <c r="L105" s="3">
        <f t="shared" si="20"/>
        <v>0</v>
      </c>
      <c r="M105" s="3">
        <f t="shared" si="21"/>
        <v>0</v>
      </c>
      <c r="N105" s="3">
        <f t="shared" si="22"/>
        <v>0</v>
      </c>
      <c r="O105" s="9">
        <f t="shared" si="29"/>
        <v>0</v>
      </c>
      <c r="P105" s="9"/>
      <c r="Q105" s="26"/>
      <c r="R105" s="26"/>
    </row>
    <row r="106" spans="1:18">
      <c r="A106" s="5"/>
      <c r="B106" s="5"/>
      <c r="C106" s="16"/>
      <c r="D106" s="110">
        <f t="shared" si="23"/>
        <v>0</v>
      </c>
      <c r="E106" s="110">
        <f t="shared" si="25"/>
        <v>0</v>
      </c>
      <c r="F106" s="110">
        <f t="shared" si="26"/>
        <v>0</v>
      </c>
      <c r="G106" s="110">
        <f t="shared" si="27"/>
        <v>0</v>
      </c>
      <c r="H106" s="110">
        <f t="shared" si="24"/>
        <v>0</v>
      </c>
      <c r="I106" s="9" t="e">
        <f t="shared" si="28"/>
        <v>#DIV/0!</v>
      </c>
      <c r="J106" s="3">
        <f t="shared" si="18"/>
        <v>0</v>
      </c>
      <c r="K106" s="3">
        <f t="shared" si="19"/>
        <v>0</v>
      </c>
      <c r="L106" s="3">
        <f t="shared" si="20"/>
        <v>0</v>
      </c>
      <c r="M106" s="3">
        <f t="shared" si="21"/>
        <v>0</v>
      </c>
      <c r="N106" s="3">
        <f t="shared" si="22"/>
        <v>0</v>
      </c>
      <c r="O106" s="9">
        <f t="shared" si="29"/>
        <v>0</v>
      </c>
      <c r="P106" s="9"/>
      <c r="Q106" s="26"/>
      <c r="R106" s="26"/>
    </row>
    <row r="107" spans="1:18">
      <c r="A107" s="5"/>
      <c r="B107" s="5"/>
      <c r="C107" s="16"/>
      <c r="D107" s="110">
        <f t="shared" si="23"/>
        <v>0</v>
      </c>
      <c r="E107" s="110">
        <f t="shared" si="25"/>
        <v>0</v>
      </c>
      <c r="F107" s="110">
        <f t="shared" si="26"/>
        <v>0</v>
      </c>
      <c r="G107" s="110">
        <f t="shared" si="27"/>
        <v>0</v>
      </c>
      <c r="H107" s="110">
        <f t="shared" si="24"/>
        <v>0</v>
      </c>
      <c r="I107" s="9" t="e">
        <f t="shared" si="28"/>
        <v>#DIV/0!</v>
      </c>
      <c r="J107" s="3">
        <f t="shared" si="18"/>
        <v>0</v>
      </c>
      <c r="K107" s="3">
        <f t="shared" si="19"/>
        <v>0</v>
      </c>
      <c r="L107" s="3">
        <f t="shared" si="20"/>
        <v>0</v>
      </c>
      <c r="M107" s="3">
        <f t="shared" si="21"/>
        <v>0</v>
      </c>
      <c r="N107" s="3">
        <f t="shared" si="22"/>
        <v>0</v>
      </c>
      <c r="O107" s="9">
        <f t="shared" si="29"/>
        <v>0</v>
      </c>
      <c r="P107" s="9"/>
      <c r="Q107" s="26"/>
      <c r="R107" s="26"/>
    </row>
    <row r="108" spans="1:18">
      <c r="A108" s="5"/>
      <c r="B108" s="5"/>
      <c r="C108" s="16"/>
      <c r="D108" s="110">
        <f t="shared" si="23"/>
        <v>0</v>
      </c>
      <c r="E108" s="110">
        <f t="shared" si="25"/>
        <v>0</v>
      </c>
      <c r="F108" s="110">
        <f t="shared" si="26"/>
        <v>0</v>
      </c>
      <c r="G108" s="110">
        <f t="shared" si="27"/>
        <v>0</v>
      </c>
      <c r="H108" s="110">
        <f t="shared" si="24"/>
        <v>0</v>
      </c>
      <c r="I108" s="9" t="e">
        <f t="shared" si="28"/>
        <v>#DIV/0!</v>
      </c>
      <c r="J108" s="3">
        <f t="shared" si="18"/>
        <v>0</v>
      </c>
      <c r="K108" s="3">
        <f t="shared" si="19"/>
        <v>0</v>
      </c>
      <c r="L108" s="3">
        <f t="shared" si="20"/>
        <v>0</v>
      </c>
      <c r="M108" s="3">
        <f t="shared" si="21"/>
        <v>0</v>
      </c>
      <c r="N108" s="3">
        <f t="shared" si="22"/>
        <v>0</v>
      </c>
      <c r="O108" s="9">
        <f t="shared" si="29"/>
        <v>0</v>
      </c>
      <c r="P108" s="9"/>
      <c r="Q108" s="26"/>
      <c r="R108" s="26"/>
    </row>
    <row r="109" spans="1:18">
      <c r="A109" s="5"/>
      <c r="B109" s="5"/>
      <c r="C109" s="16"/>
      <c r="D109" s="110">
        <f t="shared" si="23"/>
        <v>0</v>
      </c>
      <c r="E109" s="110">
        <f t="shared" si="25"/>
        <v>0</v>
      </c>
      <c r="F109" s="110">
        <f t="shared" si="26"/>
        <v>0</v>
      </c>
      <c r="G109" s="110">
        <f t="shared" si="27"/>
        <v>0</v>
      </c>
      <c r="H109" s="110">
        <f t="shared" si="24"/>
        <v>0</v>
      </c>
      <c r="I109" s="9" t="e">
        <f t="shared" si="28"/>
        <v>#DIV/0!</v>
      </c>
      <c r="J109" s="3">
        <f t="shared" si="18"/>
        <v>0</v>
      </c>
      <c r="K109" s="3">
        <f t="shared" si="19"/>
        <v>0</v>
      </c>
      <c r="L109" s="3">
        <f t="shared" si="20"/>
        <v>0</v>
      </c>
      <c r="M109" s="3">
        <f t="shared" si="21"/>
        <v>0</v>
      </c>
      <c r="N109" s="3">
        <f t="shared" si="22"/>
        <v>0</v>
      </c>
      <c r="O109" s="9">
        <f t="shared" si="29"/>
        <v>0</v>
      </c>
      <c r="P109" s="9"/>
      <c r="Q109" s="26"/>
      <c r="R109" s="26"/>
    </row>
    <row r="110" spans="1:18">
      <c r="A110" s="5"/>
      <c r="B110" s="5"/>
      <c r="C110" s="16"/>
      <c r="D110" s="110">
        <f t="shared" si="23"/>
        <v>0</v>
      </c>
      <c r="E110" s="110">
        <f t="shared" si="25"/>
        <v>0</v>
      </c>
      <c r="F110" s="110">
        <f t="shared" si="26"/>
        <v>0</v>
      </c>
      <c r="G110" s="110">
        <f t="shared" si="27"/>
        <v>0</v>
      </c>
      <c r="H110" s="110">
        <f t="shared" si="24"/>
        <v>0</v>
      </c>
      <c r="I110" s="9" t="e">
        <f t="shared" si="28"/>
        <v>#DIV/0!</v>
      </c>
      <c r="J110" s="3">
        <f t="shared" si="18"/>
        <v>0</v>
      </c>
      <c r="K110" s="3">
        <f t="shared" si="19"/>
        <v>0</v>
      </c>
      <c r="L110" s="3">
        <f t="shared" si="20"/>
        <v>0</v>
      </c>
      <c r="M110" s="3">
        <f t="shared" si="21"/>
        <v>0</v>
      </c>
      <c r="N110" s="3">
        <f t="shared" si="22"/>
        <v>0</v>
      </c>
      <c r="O110" s="9">
        <f t="shared" si="29"/>
        <v>0</v>
      </c>
      <c r="P110" s="9"/>
      <c r="Q110" s="26"/>
      <c r="R110" s="26"/>
    </row>
    <row r="111" spans="1:18">
      <c r="A111" s="5"/>
      <c r="B111" s="5"/>
      <c r="C111" s="16"/>
      <c r="D111" s="110">
        <f t="shared" si="23"/>
        <v>0</v>
      </c>
      <c r="E111" s="110">
        <f t="shared" si="25"/>
        <v>0</v>
      </c>
      <c r="F111" s="110">
        <f t="shared" si="26"/>
        <v>0</v>
      </c>
      <c r="G111" s="110">
        <f t="shared" si="27"/>
        <v>0</v>
      </c>
      <c r="H111" s="110">
        <f t="shared" si="24"/>
        <v>0</v>
      </c>
      <c r="I111" s="9" t="e">
        <f t="shared" si="28"/>
        <v>#DIV/0!</v>
      </c>
      <c r="J111" s="3">
        <f t="shared" si="18"/>
        <v>0</v>
      </c>
      <c r="K111" s="3">
        <f t="shared" si="19"/>
        <v>0</v>
      </c>
      <c r="L111" s="3">
        <f t="shared" si="20"/>
        <v>0</v>
      </c>
      <c r="M111" s="3">
        <f t="shared" si="21"/>
        <v>0</v>
      </c>
      <c r="N111" s="3">
        <f t="shared" si="22"/>
        <v>0</v>
      </c>
      <c r="O111" s="9">
        <f t="shared" si="29"/>
        <v>0</v>
      </c>
      <c r="P111" s="9"/>
      <c r="Q111" s="26"/>
      <c r="R111" s="26"/>
    </row>
    <row r="112" spans="1:18">
      <c r="A112" s="5"/>
      <c r="B112" s="5"/>
      <c r="C112" s="16"/>
      <c r="D112" s="110">
        <f t="shared" si="23"/>
        <v>0</v>
      </c>
      <c r="E112" s="110">
        <f t="shared" si="25"/>
        <v>0</v>
      </c>
      <c r="F112" s="110">
        <f t="shared" si="26"/>
        <v>0</v>
      </c>
      <c r="G112" s="110">
        <f t="shared" si="27"/>
        <v>0</v>
      </c>
      <c r="H112" s="110">
        <f t="shared" si="24"/>
        <v>0</v>
      </c>
      <c r="I112" s="9" t="e">
        <f t="shared" si="28"/>
        <v>#DIV/0!</v>
      </c>
      <c r="J112" s="3">
        <f t="shared" si="18"/>
        <v>0</v>
      </c>
      <c r="K112" s="3">
        <f t="shared" si="19"/>
        <v>0</v>
      </c>
      <c r="L112" s="3">
        <f t="shared" si="20"/>
        <v>0</v>
      </c>
      <c r="M112" s="3">
        <f t="shared" si="21"/>
        <v>0</v>
      </c>
      <c r="N112" s="3">
        <f t="shared" si="22"/>
        <v>0</v>
      </c>
      <c r="O112" s="9">
        <f t="shared" si="29"/>
        <v>0</v>
      </c>
      <c r="P112" s="9"/>
      <c r="Q112" s="26"/>
      <c r="R112" s="26"/>
    </row>
    <row r="113" spans="1:18">
      <c r="A113" s="5"/>
      <c r="B113" s="5"/>
      <c r="C113" s="16"/>
      <c r="D113" s="110">
        <f t="shared" si="23"/>
        <v>0</v>
      </c>
      <c r="E113" s="110">
        <f t="shared" si="25"/>
        <v>0</v>
      </c>
      <c r="F113" s="110">
        <f t="shared" si="26"/>
        <v>0</v>
      </c>
      <c r="G113" s="110">
        <f t="shared" si="27"/>
        <v>0</v>
      </c>
      <c r="H113" s="110">
        <f t="shared" si="24"/>
        <v>0</v>
      </c>
      <c r="I113" s="9" t="e">
        <f t="shared" si="28"/>
        <v>#DIV/0!</v>
      </c>
      <c r="J113" s="3">
        <f t="shared" si="18"/>
        <v>0</v>
      </c>
      <c r="K113" s="3">
        <f t="shared" si="19"/>
        <v>0</v>
      </c>
      <c r="L113" s="3">
        <f t="shared" si="20"/>
        <v>0</v>
      </c>
      <c r="M113" s="3">
        <f t="shared" si="21"/>
        <v>0</v>
      </c>
      <c r="N113" s="3">
        <f t="shared" si="22"/>
        <v>0</v>
      </c>
      <c r="O113" s="9">
        <f t="shared" si="29"/>
        <v>0</v>
      </c>
      <c r="P113" s="9"/>
      <c r="Q113" s="26"/>
      <c r="R113" s="26"/>
    </row>
    <row r="114" spans="1:18">
      <c r="A114" s="5"/>
      <c r="B114" s="5"/>
      <c r="C114" s="16"/>
      <c r="D114" s="110">
        <f t="shared" si="23"/>
        <v>0</v>
      </c>
      <c r="E114" s="110">
        <f t="shared" si="25"/>
        <v>0</v>
      </c>
      <c r="F114" s="110">
        <f t="shared" si="26"/>
        <v>0</v>
      </c>
      <c r="G114" s="110">
        <f t="shared" si="27"/>
        <v>0</v>
      </c>
      <c r="H114" s="110">
        <f t="shared" si="24"/>
        <v>0</v>
      </c>
      <c r="I114" s="9" t="e">
        <f t="shared" si="28"/>
        <v>#DIV/0!</v>
      </c>
      <c r="J114" s="3">
        <f t="shared" si="18"/>
        <v>0</v>
      </c>
      <c r="K114" s="3">
        <f t="shared" si="19"/>
        <v>0</v>
      </c>
      <c r="L114" s="3">
        <f t="shared" si="20"/>
        <v>0</v>
      </c>
      <c r="M114" s="3">
        <f t="shared" si="21"/>
        <v>0</v>
      </c>
      <c r="N114" s="3">
        <f t="shared" si="22"/>
        <v>0</v>
      </c>
      <c r="O114" s="9">
        <f t="shared" si="29"/>
        <v>0</v>
      </c>
      <c r="P114" s="9"/>
      <c r="Q114" s="26"/>
      <c r="R114" s="26"/>
    </row>
    <row r="115" spans="1:18">
      <c r="A115" s="5"/>
      <c r="B115" s="5"/>
      <c r="C115" s="16"/>
      <c r="D115" s="110">
        <f t="shared" si="23"/>
        <v>0</v>
      </c>
      <c r="E115" s="110">
        <f t="shared" si="25"/>
        <v>0</v>
      </c>
      <c r="F115" s="110">
        <f t="shared" si="26"/>
        <v>0</v>
      </c>
      <c r="G115" s="110">
        <f t="shared" si="27"/>
        <v>0</v>
      </c>
      <c r="H115" s="110">
        <f t="shared" si="24"/>
        <v>0</v>
      </c>
      <c r="I115" s="9" t="e">
        <f t="shared" si="28"/>
        <v>#DIV/0!</v>
      </c>
      <c r="J115" s="3">
        <f t="shared" ref="J115:J178" si="30">IFERROR(SUMIFS(Compliance_Critical,Agent_ID,$B115,Queue,J$4),"")</f>
        <v>0</v>
      </c>
      <c r="K115" s="3">
        <f t="shared" ref="K115:K178" si="31">IFERROR(SUMIFS(End_User_Crirical,Agent_ID,$B115,Queue,J$4),"")</f>
        <v>0</v>
      </c>
      <c r="L115" s="3">
        <f t="shared" ref="L115:L178" si="32">IFERROR(SUMIFS(Busniss_Critical,Agent_ID,$B115,Queue,J$4),"")</f>
        <v>0</v>
      </c>
      <c r="M115" s="3">
        <f t="shared" ref="M115:M178" si="33">IFERROR(SUMIFS(Non_Critical,Agent_ID,$B115,Queue,J$4),"")</f>
        <v>0</v>
      </c>
      <c r="N115" s="3">
        <f t="shared" si="22"/>
        <v>0</v>
      </c>
      <c r="O115" s="9">
        <f t="shared" si="29"/>
        <v>0</v>
      </c>
      <c r="P115" s="9"/>
      <c r="Q115" s="26"/>
      <c r="R115" s="26"/>
    </row>
    <row r="116" spans="1:18">
      <c r="A116" s="5"/>
      <c r="B116" s="5"/>
      <c r="C116" s="16"/>
      <c r="D116" s="110">
        <f t="shared" si="23"/>
        <v>0</v>
      </c>
      <c r="E116" s="110">
        <f t="shared" si="25"/>
        <v>0</v>
      </c>
      <c r="F116" s="110">
        <f t="shared" si="26"/>
        <v>0</v>
      </c>
      <c r="G116" s="110">
        <f t="shared" si="27"/>
        <v>0</v>
      </c>
      <c r="H116" s="110">
        <f t="shared" si="24"/>
        <v>0</v>
      </c>
      <c r="I116" s="9" t="e">
        <f t="shared" si="28"/>
        <v>#DIV/0!</v>
      </c>
      <c r="J116" s="3">
        <f t="shared" si="30"/>
        <v>0</v>
      </c>
      <c r="K116" s="3">
        <f t="shared" si="31"/>
        <v>0</v>
      </c>
      <c r="L116" s="3">
        <f t="shared" si="32"/>
        <v>0</v>
      </c>
      <c r="M116" s="3">
        <f t="shared" si="33"/>
        <v>0</v>
      </c>
      <c r="N116" s="3">
        <f t="shared" ref="N116:N179" si="34">SUM(J116:L116)</f>
        <v>0</v>
      </c>
      <c r="O116" s="9">
        <f t="shared" si="29"/>
        <v>0</v>
      </c>
      <c r="P116" s="9"/>
      <c r="Q116" s="26"/>
      <c r="R116" s="26"/>
    </row>
    <row r="117" spans="1:18">
      <c r="A117" s="5"/>
      <c r="B117" s="5"/>
      <c r="C117" s="16"/>
      <c r="D117" s="110">
        <f t="shared" si="23"/>
        <v>0</v>
      </c>
      <c r="E117" s="110">
        <f t="shared" si="25"/>
        <v>0</v>
      </c>
      <c r="F117" s="110">
        <f t="shared" si="26"/>
        <v>0</v>
      </c>
      <c r="G117" s="110">
        <f t="shared" si="27"/>
        <v>0</v>
      </c>
      <c r="H117" s="110">
        <f t="shared" si="24"/>
        <v>0</v>
      </c>
      <c r="I117" s="9" t="e">
        <f t="shared" si="28"/>
        <v>#DIV/0!</v>
      </c>
      <c r="J117" s="3">
        <f t="shared" si="30"/>
        <v>0</v>
      </c>
      <c r="K117" s="3">
        <f t="shared" si="31"/>
        <v>0</v>
      </c>
      <c r="L117" s="3">
        <f t="shared" si="32"/>
        <v>0</v>
      </c>
      <c r="M117" s="3">
        <f t="shared" si="33"/>
        <v>0</v>
      </c>
      <c r="N117" s="3">
        <f t="shared" si="34"/>
        <v>0</v>
      </c>
      <c r="O117" s="9">
        <f t="shared" si="29"/>
        <v>0</v>
      </c>
      <c r="P117" s="9"/>
      <c r="Q117" s="26"/>
      <c r="R117" s="26"/>
    </row>
    <row r="118" spans="1:18">
      <c r="A118" s="5"/>
      <c r="B118" s="5"/>
      <c r="C118" s="16"/>
      <c r="D118" s="110">
        <f t="shared" si="23"/>
        <v>0</v>
      </c>
      <c r="E118" s="110">
        <f t="shared" si="25"/>
        <v>0</v>
      </c>
      <c r="F118" s="110">
        <f t="shared" si="26"/>
        <v>0</v>
      </c>
      <c r="G118" s="110">
        <f t="shared" si="27"/>
        <v>0</v>
      </c>
      <c r="H118" s="110">
        <f t="shared" si="24"/>
        <v>0</v>
      </c>
      <c r="I118" s="9" t="e">
        <f t="shared" si="28"/>
        <v>#DIV/0!</v>
      </c>
      <c r="J118" s="3">
        <f t="shared" si="30"/>
        <v>0</v>
      </c>
      <c r="K118" s="3">
        <f t="shared" si="31"/>
        <v>0</v>
      </c>
      <c r="L118" s="3">
        <f t="shared" si="32"/>
        <v>0</v>
      </c>
      <c r="M118" s="3">
        <f t="shared" si="33"/>
        <v>0</v>
      </c>
      <c r="N118" s="3">
        <f t="shared" si="34"/>
        <v>0</v>
      </c>
      <c r="O118" s="9">
        <f t="shared" si="29"/>
        <v>0</v>
      </c>
      <c r="P118" s="9"/>
      <c r="Q118" s="26"/>
      <c r="R118" s="26"/>
    </row>
    <row r="119" spans="1:18">
      <c r="A119" s="5"/>
      <c r="B119" s="5"/>
      <c r="C119" s="16"/>
      <c r="D119" s="110">
        <f t="shared" si="23"/>
        <v>0</v>
      </c>
      <c r="E119" s="110">
        <f t="shared" si="25"/>
        <v>0</v>
      </c>
      <c r="F119" s="110">
        <f t="shared" si="26"/>
        <v>0</v>
      </c>
      <c r="G119" s="110">
        <f t="shared" si="27"/>
        <v>0</v>
      </c>
      <c r="H119" s="110">
        <f t="shared" si="24"/>
        <v>0</v>
      </c>
      <c r="I119" s="9" t="e">
        <f t="shared" si="28"/>
        <v>#DIV/0!</v>
      </c>
      <c r="J119" s="3">
        <f t="shared" si="30"/>
        <v>0</v>
      </c>
      <c r="K119" s="3">
        <f t="shared" si="31"/>
        <v>0</v>
      </c>
      <c r="L119" s="3">
        <f t="shared" si="32"/>
        <v>0</v>
      </c>
      <c r="M119" s="3">
        <f t="shared" si="33"/>
        <v>0</v>
      </c>
      <c r="N119" s="3">
        <f t="shared" si="34"/>
        <v>0</v>
      </c>
      <c r="O119" s="9">
        <f t="shared" si="29"/>
        <v>0</v>
      </c>
      <c r="P119" s="9"/>
      <c r="Q119" s="26"/>
      <c r="R119" s="26"/>
    </row>
    <row r="120" spans="1:18">
      <c r="A120" s="5"/>
      <c r="B120" s="5"/>
      <c r="C120" s="16"/>
      <c r="D120" s="110">
        <f t="shared" si="23"/>
        <v>0</v>
      </c>
      <c r="E120" s="110">
        <f t="shared" si="25"/>
        <v>0</v>
      </c>
      <c r="F120" s="110">
        <f t="shared" si="26"/>
        <v>0</v>
      </c>
      <c r="G120" s="110">
        <f t="shared" si="27"/>
        <v>0</v>
      </c>
      <c r="H120" s="110">
        <f t="shared" si="24"/>
        <v>0</v>
      </c>
      <c r="I120" s="9" t="e">
        <f t="shared" si="28"/>
        <v>#DIV/0!</v>
      </c>
      <c r="J120" s="3">
        <f t="shared" si="30"/>
        <v>0</v>
      </c>
      <c r="K120" s="3">
        <f t="shared" si="31"/>
        <v>0</v>
      </c>
      <c r="L120" s="3">
        <f t="shared" si="32"/>
        <v>0</v>
      </c>
      <c r="M120" s="3">
        <f t="shared" si="33"/>
        <v>0</v>
      </c>
      <c r="N120" s="3">
        <f t="shared" si="34"/>
        <v>0</v>
      </c>
      <c r="O120" s="9">
        <f t="shared" si="29"/>
        <v>0</v>
      </c>
      <c r="P120" s="9"/>
      <c r="Q120" s="26"/>
      <c r="R120" s="26"/>
    </row>
    <row r="121" spans="1:18">
      <c r="A121" s="5"/>
      <c r="B121" s="5"/>
      <c r="C121" s="16"/>
      <c r="D121" s="110">
        <f t="shared" si="23"/>
        <v>0</v>
      </c>
      <c r="E121" s="110">
        <f t="shared" si="25"/>
        <v>0</v>
      </c>
      <c r="F121" s="110">
        <f t="shared" si="26"/>
        <v>0</v>
      </c>
      <c r="G121" s="110">
        <f t="shared" si="27"/>
        <v>0</v>
      </c>
      <c r="H121" s="110">
        <f t="shared" si="24"/>
        <v>0</v>
      </c>
      <c r="I121" s="9" t="e">
        <f t="shared" si="28"/>
        <v>#DIV/0!</v>
      </c>
      <c r="J121" s="3">
        <f t="shared" si="30"/>
        <v>0</v>
      </c>
      <c r="K121" s="3">
        <f t="shared" si="31"/>
        <v>0</v>
      </c>
      <c r="L121" s="3">
        <f t="shared" si="32"/>
        <v>0</v>
      </c>
      <c r="M121" s="3">
        <f t="shared" si="33"/>
        <v>0</v>
      </c>
      <c r="N121" s="3">
        <f t="shared" si="34"/>
        <v>0</v>
      </c>
      <c r="O121" s="9">
        <f t="shared" si="29"/>
        <v>0</v>
      </c>
      <c r="P121" s="9"/>
      <c r="Q121" s="26"/>
      <c r="R121" s="26"/>
    </row>
    <row r="122" spans="1:18">
      <c r="A122" s="5"/>
      <c r="B122" s="5"/>
      <c r="C122" s="16"/>
      <c r="D122" s="110">
        <f t="shared" si="23"/>
        <v>0</v>
      </c>
      <c r="E122" s="110">
        <f t="shared" si="25"/>
        <v>0</v>
      </c>
      <c r="F122" s="110">
        <f t="shared" si="26"/>
        <v>0</v>
      </c>
      <c r="G122" s="110">
        <f t="shared" si="27"/>
        <v>0</v>
      </c>
      <c r="H122" s="110">
        <f t="shared" si="24"/>
        <v>0</v>
      </c>
      <c r="I122" s="9" t="e">
        <f t="shared" si="28"/>
        <v>#DIV/0!</v>
      </c>
      <c r="J122" s="3">
        <f t="shared" si="30"/>
        <v>0</v>
      </c>
      <c r="K122" s="3">
        <f t="shared" si="31"/>
        <v>0</v>
      </c>
      <c r="L122" s="3">
        <f t="shared" si="32"/>
        <v>0</v>
      </c>
      <c r="M122" s="3">
        <f t="shared" si="33"/>
        <v>0</v>
      </c>
      <c r="N122" s="3">
        <f t="shared" si="34"/>
        <v>0</v>
      </c>
      <c r="O122" s="9">
        <f t="shared" si="29"/>
        <v>0</v>
      </c>
      <c r="P122" s="9"/>
      <c r="Q122" s="26"/>
      <c r="R122" s="26"/>
    </row>
    <row r="123" spans="1:18">
      <c r="A123" s="5"/>
      <c r="B123" s="5"/>
      <c r="C123" s="16"/>
      <c r="D123" s="110">
        <f t="shared" si="23"/>
        <v>0</v>
      </c>
      <c r="E123" s="110">
        <f t="shared" si="25"/>
        <v>0</v>
      </c>
      <c r="F123" s="110">
        <f t="shared" si="26"/>
        <v>0</v>
      </c>
      <c r="G123" s="110">
        <f t="shared" si="27"/>
        <v>0</v>
      </c>
      <c r="H123" s="110">
        <f t="shared" si="24"/>
        <v>0</v>
      </c>
      <c r="I123" s="9" t="e">
        <f t="shared" si="28"/>
        <v>#DIV/0!</v>
      </c>
      <c r="J123" s="3">
        <f t="shared" si="30"/>
        <v>0</v>
      </c>
      <c r="K123" s="3">
        <f t="shared" si="31"/>
        <v>0</v>
      </c>
      <c r="L123" s="3">
        <f t="shared" si="32"/>
        <v>0</v>
      </c>
      <c r="M123" s="3">
        <f t="shared" si="33"/>
        <v>0</v>
      </c>
      <c r="N123" s="3">
        <f t="shared" si="34"/>
        <v>0</v>
      </c>
      <c r="O123" s="9">
        <f t="shared" si="29"/>
        <v>0</v>
      </c>
      <c r="P123" s="9"/>
      <c r="Q123" s="26"/>
      <c r="R123" s="26"/>
    </row>
    <row r="124" spans="1:18">
      <c r="A124" s="5"/>
      <c r="B124" s="5"/>
      <c r="C124" s="16"/>
      <c r="D124" s="110">
        <f t="shared" si="23"/>
        <v>0</v>
      </c>
      <c r="E124" s="110">
        <f t="shared" si="25"/>
        <v>0</v>
      </c>
      <c r="F124" s="110">
        <f t="shared" si="26"/>
        <v>0</v>
      </c>
      <c r="G124" s="110">
        <f t="shared" si="27"/>
        <v>0</v>
      </c>
      <c r="H124" s="110">
        <f t="shared" si="24"/>
        <v>0</v>
      </c>
      <c r="I124" s="9" t="e">
        <f t="shared" si="28"/>
        <v>#DIV/0!</v>
      </c>
      <c r="J124" s="3">
        <f t="shared" si="30"/>
        <v>0</v>
      </c>
      <c r="K124" s="3">
        <f t="shared" si="31"/>
        <v>0</v>
      </c>
      <c r="L124" s="3">
        <f t="shared" si="32"/>
        <v>0</v>
      </c>
      <c r="M124" s="3">
        <f t="shared" si="33"/>
        <v>0</v>
      </c>
      <c r="N124" s="3">
        <f t="shared" si="34"/>
        <v>0</v>
      </c>
      <c r="O124" s="9">
        <f t="shared" si="29"/>
        <v>0</v>
      </c>
      <c r="P124" s="9"/>
      <c r="Q124" s="26"/>
      <c r="R124" s="26"/>
    </row>
    <row r="125" spans="1:18">
      <c r="A125" s="5"/>
      <c r="B125" s="5"/>
      <c r="C125" s="16"/>
      <c r="D125" s="110">
        <f t="shared" ref="D125:D188" si="35">IFERROR(SUMIFS(Compliance_Critical,Agent_ID,$B125,Queue,D$4),"")</f>
        <v>0</v>
      </c>
      <c r="E125" s="110">
        <f t="shared" si="25"/>
        <v>0</v>
      </c>
      <c r="F125" s="110">
        <f t="shared" si="26"/>
        <v>0</v>
      </c>
      <c r="G125" s="110">
        <f t="shared" si="27"/>
        <v>0</v>
      </c>
      <c r="H125" s="110">
        <f t="shared" ref="H125:H188" si="36">SUM(D124:F125)</f>
        <v>0</v>
      </c>
      <c r="I125" s="9" t="e">
        <f t="shared" si="28"/>
        <v>#DIV/0!</v>
      </c>
      <c r="J125" s="3">
        <f t="shared" si="30"/>
        <v>0</v>
      </c>
      <c r="K125" s="3">
        <f t="shared" si="31"/>
        <v>0</v>
      </c>
      <c r="L125" s="3">
        <f t="shared" si="32"/>
        <v>0</v>
      </c>
      <c r="M125" s="3">
        <f t="shared" si="33"/>
        <v>0</v>
      </c>
      <c r="N125" s="3">
        <f t="shared" si="34"/>
        <v>0</v>
      </c>
      <c r="O125" s="9">
        <f t="shared" si="29"/>
        <v>0</v>
      </c>
      <c r="P125" s="9"/>
      <c r="Q125" s="26"/>
      <c r="R125" s="26"/>
    </row>
    <row r="126" spans="1:18">
      <c r="A126" s="5"/>
      <c r="B126" s="5"/>
      <c r="C126" s="16"/>
      <c r="D126" s="110">
        <f t="shared" si="35"/>
        <v>0</v>
      </c>
      <c r="E126" s="110">
        <f t="shared" si="25"/>
        <v>0</v>
      </c>
      <c r="F126" s="110">
        <f t="shared" si="26"/>
        <v>0</v>
      </c>
      <c r="G126" s="110">
        <f t="shared" si="27"/>
        <v>0</v>
      </c>
      <c r="H126" s="110">
        <f t="shared" si="36"/>
        <v>0</v>
      </c>
      <c r="I126" s="9" t="e">
        <f t="shared" si="28"/>
        <v>#DIV/0!</v>
      </c>
      <c r="J126" s="3">
        <f t="shared" si="30"/>
        <v>0</v>
      </c>
      <c r="K126" s="3">
        <f t="shared" si="31"/>
        <v>0</v>
      </c>
      <c r="L126" s="3">
        <f t="shared" si="32"/>
        <v>0</v>
      </c>
      <c r="M126" s="3">
        <f t="shared" si="33"/>
        <v>0</v>
      </c>
      <c r="N126" s="3">
        <f t="shared" si="34"/>
        <v>0</v>
      </c>
      <c r="O126" s="9">
        <f t="shared" si="29"/>
        <v>0</v>
      </c>
      <c r="P126" s="9"/>
      <c r="Q126" s="26"/>
      <c r="R126" s="26"/>
    </row>
    <row r="127" spans="1:18">
      <c r="A127" s="5"/>
      <c r="B127" s="5"/>
      <c r="C127" s="16"/>
      <c r="D127" s="110">
        <f t="shared" si="35"/>
        <v>0</v>
      </c>
      <c r="E127" s="110">
        <f t="shared" si="25"/>
        <v>0</v>
      </c>
      <c r="F127" s="110">
        <f t="shared" si="26"/>
        <v>0</v>
      </c>
      <c r="G127" s="110">
        <f t="shared" si="27"/>
        <v>0</v>
      </c>
      <c r="H127" s="110">
        <f t="shared" si="36"/>
        <v>0</v>
      </c>
      <c r="I127" s="9" t="e">
        <f t="shared" si="28"/>
        <v>#DIV/0!</v>
      </c>
      <c r="J127" s="3">
        <f t="shared" si="30"/>
        <v>0</v>
      </c>
      <c r="K127" s="3">
        <f t="shared" si="31"/>
        <v>0</v>
      </c>
      <c r="L127" s="3">
        <f t="shared" si="32"/>
        <v>0</v>
      </c>
      <c r="M127" s="3">
        <f t="shared" si="33"/>
        <v>0</v>
      </c>
      <c r="N127" s="3">
        <f t="shared" si="34"/>
        <v>0</v>
      </c>
      <c r="O127" s="9">
        <f t="shared" si="29"/>
        <v>0</v>
      </c>
      <c r="P127" s="9"/>
      <c r="Q127" s="26"/>
      <c r="R127" s="26"/>
    </row>
    <row r="128" spans="1:18">
      <c r="A128" s="5"/>
      <c r="B128" s="5"/>
      <c r="C128" s="16"/>
      <c r="D128" s="110">
        <f t="shared" si="35"/>
        <v>0</v>
      </c>
      <c r="E128" s="110">
        <f t="shared" si="25"/>
        <v>0</v>
      </c>
      <c r="F128" s="110">
        <f t="shared" si="26"/>
        <v>0</v>
      </c>
      <c r="G128" s="110">
        <f t="shared" si="27"/>
        <v>0</v>
      </c>
      <c r="H128" s="110">
        <f t="shared" si="36"/>
        <v>0</v>
      </c>
      <c r="I128" s="9" t="e">
        <f t="shared" si="28"/>
        <v>#DIV/0!</v>
      </c>
      <c r="J128" s="3">
        <f t="shared" si="30"/>
        <v>0</v>
      </c>
      <c r="K128" s="3">
        <f t="shared" si="31"/>
        <v>0</v>
      </c>
      <c r="L128" s="3">
        <f t="shared" si="32"/>
        <v>0</v>
      </c>
      <c r="M128" s="3">
        <f t="shared" si="33"/>
        <v>0</v>
      </c>
      <c r="N128" s="3">
        <f t="shared" si="34"/>
        <v>0</v>
      </c>
      <c r="O128" s="9">
        <f t="shared" si="29"/>
        <v>0</v>
      </c>
      <c r="P128" s="9"/>
      <c r="Q128" s="26"/>
      <c r="R128" s="26"/>
    </row>
    <row r="129" spans="1:18">
      <c r="A129" s="5"/>
      <c r="B129" s="5"/>
      <c r="C129" s="16"/>
      <c r="D129" s="110">
        <f t="shared" si="35"/>
        <v>0</v>
      </c>
      <c r="E129" s="110">
        <f t="shared" si="25"/>
        <v>0</v>
      </c>
      <c r="F129" s="110">
        <f t="shared" si="26"/>
        <v>0</v>
      </c>
      <c r="G129" s="110">
        <f t="shared" si="27"/>
        <v>0</v>
      </c>
      <c r="H129" s="110">
        <f t="shared" si="36"/>
        <v>0</v>
      </c>
      <c r="I129" s="9" t="e">
        <f t="shared" si="28"/>
        <v>#DIV/0!</v>
      </c>
      <c r="J129" s="3">
        <f t="shared" si="30"/>
        <v>0</v>
      </c>
      <c r="K129" s="3">
        <f t="shared" si="31"/>
        <v>0</v>
      </c>
      <c r="L129" s="3">
        <f t="shared" si="32"/>
        <v>0</v>
      </c>
      <c r="M129" s="3">
        <f t="shared" si="33"/>
        <v>0</v>
      </c>
      <c r="N129" s="3">
        <f t="shared" si="34"/>
        <v>0</v>
      </c>
      <c r="O129" s="9">
        <f t="shared" si="29"/>
        <v>0</v>
      </c>
      <c r="P129" s="9"/>
      <c r="Q129" s="26"/>
      <c r="R129" s="26"/>
    </row>
    <row r="130" spans="1:18">
      <c r="A130" s="5"/>
      <c r="B130" s="5"/>
      <c r="C130" s="16"/>
      <c r="D130" s="110">
        <f t="shared" si="35"/>
        <v>0</v>
      </c>
      <c r="E130" s="110">
        <f t="shared" ref="E130:E193" si="37">IFERROR(SUMIFS(End_User_Crirical,Agent_ID,$B130,Queue,D$4),"")</f>
        <v>0</v>
      </c>
      <c r="F130" s="110">
        <f t="shared" ref="F130:F193" si="38">IFERROR(SUMIFS(Busniss_Critical,Agent_ID,$B130,Queue,D$4),"")</f>
        <v>0</v>
      </c>
      <c r="G130" s="110">
        <f t="shared" ref="G130:G193" si="39">IFERROR(SUMIFS(Non_Critical,Agent_ID,$B130,Queue,D$4),"")</f>
        <v>0</v>
      </c>
      <c r="H130" s="110">
        <f t="shared" si="36"/>
        <v>0</v>
      </c>
      <c r="I130" s="9" t="e">
        <f t="shared" si="28"/>
        <v>#DIV/0!</v>
      </c>
      <c r="J130" s="3">
        <f t="shared" si="30"/>
        <v>0</v>
      </c>
      <c r="K130" s="3">
        <f t="shared" si="31"/>
        <v>0</v>
      </c>
      <c r="L130" s="3">
        <f t="shared" si="32"/>
        <v>0</v>
      </c>
      <c r="M130" s="3">
        <f t="shared" si="33"/>
        <v>0</v>
      </c>
      <c r="N130" s="3">
        <f t="shared" si="34"/>
        <v>0</v>
      </c>
      <c r="O130" s="9">
        <f t="shared" si="29"/>
        <v>0</v>
      </c>
      <c r="P130" s="9"/>
      <c r="Q130" s="26"/>
      <c r="R130" s="26"/>
    </row>
    <row r="131" spans="1:18">
      <c r="A131" s="5"/>
      <c r="B131" s="5"/>
      <c r="C131" s="16"/>
      <c r="D131" s="110">
        <f t="shared" si="35"/>
        <v>0</v>
      </c>
      <c r="E131" s="110">
        <f t="shared" si="37"/>
        <v>0</v>
      </c>
      <c r="F131" s="110">
        <f t="shared" si="38"/>
        <v>0</v>
      </c>
      <c r="G131" s="110">
        <f t="shared" si="39"/>
        <v>0</v>
      </c>
      <c r="H131" s="110">
        <f t="shared" si="36"/>
        <v>0</v>
      </c>
      <c r="I131" s="9" t="e">
        <f t="shared" si="28"/>
        <v>#DIV/0!</v>
      </c>
      <c r="J131" s="3">
        <f t="shared" si="30"/>
        <v>0</v>
      </c>
      <c r="K131" s="3">
        <f t="shared" si="31"/>
        <v>0</v>
      </c>
      <c r="L131" s="3">
        <f t="shared" si="32"/>
        <v>0</v>
      </c>
      <c r="M131" s="3">
        <f t="shared" si="33"/>
        <v>0</v>
      </c>
      <c r="N131" s="3">
        <f t="shared" si="34"/>
        <v>0</v>
      </c>
      <c r="O131" s="9">
        <f t="shared" si="29"/>
        <v>0</v>
      </c>
      <c r="P131" s="9"/>
      <c r="Q131" s="26"/>
      <c r="R131" s="26"/>
    </row>
    <row r="132" spans="1:18">
      <c r="A132" s="5"/>
      <c r="B132" s="5"/>
      <c r="C132" s="16"/>
      <c r="D132" s="110">
        <f t="shared" si="35"/>
        <v>0</v>
      </c>
      <c r="E132" s="110">
        <f t="shared" si="37"/>
        <v>0</v>
      </c>
      <c r="F132" s="110">
        <f t="shared" si="38"/>
        <v>0</v>
      </c>
      <c r="G132" s="110">
        <f t="shared" si="39"/>
        <v>0</v>
      </c>
      <c r="H132" s="110">
        <f t="shared" si="36"/>
        <v>0</v>
      </c>
      <c r="I132" s="9" t="e">
        <f t="shared" si="28"/>
        <v>#DIV/0!</v>
      </c>
      <c r="J132" s="3">
        <f t="shared" si="30"/>
        <v>0</v>
      </c>
      <c r="K132" s="3">
        <f t="shared" si="31"/>
        <v>0</v>
      </c>
      <c r="L132" s="3">
        <f t="shared" si="32"/>
        <v>0</v>
      </c>
      <c r="M132" s="3">
        <f t="shared" si="33"/>
        <v>0</v>
      </c>
      <c r="N132" s="3">
        <f t="shared" si="34"/>
        <v>0</v>
      </c>
      <c r="O132" s="9">
        <f t="shared" si="29"/>
        <v>0</v>
      </c>
      <c r="P132" s="9"/>
      <c r="Q132" s="26"/>
      <c r="R132" s="26"/>
    </row>
    <row r="133" spans="1:18">
      <c r="A133" s="5"/>
      <c r="B133" s="5"/>
      <c r="C133" s="16"/>
      <c r="D133" s="110">
        <f t="shared" si="35"/>
        <v>0</v>
      </c>
      <c r="E133" s="110">
        <f t="shared" si="37"/>
        <v>0</v>
      </c>
      <c r="F133" s="110">
        <f t="shared" si="38"/>
        <v>0</v>
      </c>
      <c r="G133" s="110">
        <f t="shared" si="39"/>
        <v>0</v>
      </c>
      <c r="H133" s="110">
        <f t="shared" si="36"/>
        <v>0</v>
      </c>
      <c r="I133" s="9" t="e">
        <f t="shared" si="28"/>
        <v>#DIV/0!</v>
      </c>
      <c r="J133" s="3">
        <f t="shared" si="30"/>
        <v>0</v>
      </c>
      <c r="K133" s="3">
        <f t="shared" si="31"/>
        <v>0</v>
      </c>
      <c r="L133" s="3">
        <f t="shared" si="32"/>
        <v>0</v>
      </c>
      <c r="M133" s="3">
        <f t="shared" si="33"/>
        <v>0</v>
      </c>
      <c r="N133" s="3">
        <f t="shared" si="34"/>
        <v>0</v>
      </c>
      <c r="O133" s="9">
        <f t="shared" si="29"/>
        <v>0</v>
      </c>
      <c r="P133" s="9"/>
      <c r="Q133" s="26"/>
      <c r="R133" s="26"/>
    </row>
    <row r="134" spans="1:18">
      <c r="A134" s="5"/>
      <c r="B134" s="5"/>
      <c r="C134" s="16"/>
      <c r="D134" s="110">
        <f t="shared" si="35"/>
        <v>0</v>
      </c>
      <c r="E134" s="110">
        <f t="shared" si="37"/>
        <v>0</v>
      </c>
      <c r="F134" s="110">
        <f t="shared" si="38"/>
        <v>0</v>
      </c>
      <c r="G134" s="110">
        <f t="shared" si="39"/>
        <v>0</v>
      </c>
      <c r="H134" s="110">
        <f t="shared" si="36"/>
        <v>0</v>
      </c>
      <c r="I134" s="9" t="e">
        <f t="shared" si="28"/>
        <v>#DIV/0!</v>
      </c>
      <c r="J134" s="3">
        <f t="shared" si="30"/>
        <v>0</v>
      </c>
      <c r="K134" s="3">
        <f t="shared" si="31"/>
        <v>0</v>
      </c>
      <c r="L134" s="3">
        <f t="shared" si="32"/>
        <v>0</v>
      </c>
      <c r="M134" s="3">
        <f t="shared" si="33"/>
        <v>0</v>
      </c>
      <c r="N134" s="3">
        <f t="shared" si="34"/>
        <v>0</v>
      </c>
      <c r="O134" s="9">
        <f t="shared" si="29"/>
        <v>0</v>
      </c>
      <c r="P134" s="9"/>
      <c r="Q134" s="26"/>
      <c r="R134" s="26"/>
    </row>
    <row r="135" spans="1:18">
      <c r="A135" s="5"/>
      <c r="B135" s="5"/>
      <c r="C135" s="16"/>
      <c r="D135" s="110">
        <f t="shared" si="35"/>
        <v>0</v>
      </c>
      <c r="E135" s="110">
        <f t="shared" si="37"/>
        <v>0</v>
      </c>
      <c r="F135" s="110">
        <f t="shared" si="38"/>
        <v>0</v>
      </c>
      <c r="G135" s="110">
        <f t="shared" si="39"/>
        <v>0</v>
      </c>
      <c r="H135" s="110">
        <f t="shared" si="36"/>
        <v>0</v>
      </c>
      <c r="I135" s="9" t="e">
        <f t="shared" ref="I135:I198" si="40">H135/SUM(H$7:H$1048576)</f>
        <v>#DIV/0!</v>
      </c>
      <c r="J135" s="3">
        <f t="shared" si="30"/>
        <v>0</v>
      </c>
      <c r="K135" s="3">
        <f t="shared" si="31"/>
        <v>0</v>
      </c>
      <c r="L135" s="3">
        <f t="shared" si="32"/>
        <v>0</v>
      </c>
      <c r="M135" s="3">
        <f t="shared" si="33"/>
        <v>0</v>
      </c>
      <c r="N135" s="3">
        <f t="shared" si="34"/>
        <v>0</v>
      </c>
      <c r="O135" s="9">
        <f t="shared" ref="O135:O198" si="41">N135/SUM(N$7:N$1048576)</f>
        <v>0</v>
      </c>
      <c r="P135" s="9"/>
      <c r="Q135" s="26"/>
      <c r="R135" s="26"/>
    </row>
    <row r="136" spans="1:18">
      <c r="A136" s="5"/>
      <c r="B136" s="5"/>
      <c r="C136" s="16"/>
      <c r="D136" s="110">
        <f t="shared" si="35"/>
        <v>0</v>
      </c>
      <c r="E136" s="110">
        <f t="shared" si="37"/>
        <v>0</v>
      </c>
      <c r="F136" s="110">
        <f t="shared" si="38"/>
        <v>0</v>
      </c>
      <c r="G136" s="110">
        <f t="shared" si="39"/>
        <v>0</v>
      </c>
      <c r="H136" s="110">
        <f t="shared" si="36"/>
        <v>0</v>
      </c>
      <c r="I136" s="9" t="e">
        <f t="shared" si="40"/>
        <v>#DIV/0!</v>
      </c>
      <c r="J136" s="3">
        <f t="shared" si="30"/>
        <v>0</v>
      </c>
      <c r="K136" s="3">
        <f t="shared" si="31"/>
        <v>0</v>
      </c>
      <c r="L136" s="3">
        <f t="shared" si="32"/>
        <v>0</v>
      </c>
      <c r="M136" s="3">
        <f t="shared" si="33"/>
        <v>0</v>
      </c>
      <c r="N136" s="3">
        <f t="shared" si="34"/>
        <v>0</v>
      </c>
      <c r="O136" s="9">
        <f t="shared" si="41"/>
        <v>0</v>
      </c>
      <c r="P136" s="9"/>
      <c r="Q136" s="26"/>
      <c r="R136" s="26"/>
    </row>
    <row r="137" spans="1:18">
      <c r="A137" s="5"/>
      <c r="B137" s="5"/>
      <c r="C137" s="16"/>
      <c r="D137" s="110">
        <f t="shared" si="35"/>
        <v>0</v>
      </c>
      <c r="E137" s="110">
        <f t="shared" si="37"/>
        <v>0</v>
      </c>
      <c r="F137" s="110">
        <f t="shared" si="38"/>
        <v>0</v>
      </c>
      <c r="G137" s="110">
        <f t="shared" si="39"/>
        <v>0</v>
      </c>
      <c r="H137" s="110">
        <f t="shared" si="36"/>
        <v>0</v>
      </c>
      <c r="I137" s="9" t="e">
        <f t="shared" si="40"/>
        <v>#DIV/0!</v>
      </c>
      <c r="J137" s="3">
        <f t="shared" si="30"/>
        <v>0</v>
      </c>
      <c r="K137" s="3">
        <f t="shared" si="31"/>
        <v>0</v>
      </c>
      <c r="L137" s="3">
        <f t="shared" si="32"/>
        <v>0</v>
      </c>
      <c r="M137" s="3">
        <f t="shared" si="33"/>
        <v>0</v>
      </c>
      <c r="N137" s="3">
        <f t="shared" si="34"/>
        <v>0</v>
      </c>
      <c r="O137" s="9">
        <f t="shared" si="41"/>
        <v>0</v>
      </c>
      <c r="P137" s="9"/>
      <c r="Q137" s="26"/>
      <c r="R137" s="26"/>
    </row>
    <row r="138" spans="1:18">
      <c r="A138" s="5"/>
      <c r="B138" s="5"/>
      <c r="C138" s="16"/>
      <c r="D138" s="110">
        <f t="shared" si="35"/>
        <v>0</v>
      </c>
      <c r="E138" s="110">
        <f t="shared" si="37"/>
        <v>0</v>
      </c>
      <c r="F138" s="110">
        <f t="shared" si="38"/>
        <v>0</v>
      </c>
      <c r="G138" s="110">
        <f t="shared" si="39"/>
        <v>0</v>
      </c>
      <c r="H138" s="110">
        <f t="shared" si="36"/>
        <v>0</v>
      </c>
      <c r="I138" s="9" t="e">
        <f t="shared" si="40"/>
        <v>#DIV/0!</v>
      </c>
      <c r="J138" s="3">
        <f t="shared" si="30"/>
        <v>0</v>
      </c>
      <c r="K138" s="3">
        <f t="shared" si="31"/>
        <v>0</v>
      </c>
      <c r="L138" s="3">
        <f t="shared" si="32"/>
        <v>0</v>
      </c>
      <c r="M138" s="3">
        <f t="shared" si="33"/>
        <v>0</v>
      </c>
      <c r="N138" s="3">
        <f t="shared" si="34"/>
        <v>0</v>
      </c>
      <c r="O138" s="9">
        <f t="shared" si="41"/>
        <v>0</v>
      </c>
      <c r="P138" s="9"/>
      <c r="Q138" s="26"/>
      <c r="R138" s="26"/>
    </row>
    <row r="139" spans="1:18">
      <c r="A139" s="5"/>
      <c r="B139" s="5"/>
      <c r="C139" s="16"/>
      <c r="D139" s="110">
        <f t="shared" si="35"/>
        <v>0</v>
      </c>
      <c r="E139" s="110">
        <f t="shared" si="37"/>
        <v>0</v>
      </c>
      <c r="F139" s="110">
        <f t="shared" si="38"/>
        <v>0</v>
      </c>
      <c r="G139" s="110">
        <f t="shared" si="39"/>
        <v>0</v>
      </c>
      <c r="H139" s="110">
        <f t="shared" si="36"/>
        <v>0</v>
      </c>
      <c r="I139" s="9" t="e">
        <f t="shared" si="40"/>
        <v>#DIV/0!</v>
      </c>
      <c r="J139" s="3">
        <f t="shared" si="30"/>
        <v>0</v>
      </c>
      <c r="K139" s="3">
        <f t="shared" si="31"/>
        <v>0</v>
      </c>
      <c r="L139" s="3">
        <f t="shared" si="32"/>
        <v>0</v>
      </c>
      <c r="M139" s="3">
        <f t="shared" si="33"/>
        <v>0</v>
      </c>
      <c r="N139" s="3">
        <f t="shared" si="34"/>
        <v>0</v>
      </c>
      <c r="O139" s="9">
        <f t="shared" si="41"/>
        <v>0</v>
      </c>
      <c r="P139" s="9"/>
      <c r="Q139" s="26"/>
      <c r="R139" s="26"/>
    </row>
    <row r="140" spans="1:18">
      <c r="A140" s="5"/>
      <c r="B140" s="5"/>
      <c r="C140" s="16"/>
      <c r="D140" s="110">
        <f t="shared" si="35"/>
        <v>0</v>
      </c>
      <c r="E140" s="110">
        <f t="shared" si="37"/>
        <v>0</v>
      </c>
      <c r="F140" s="110">
        <f t="shared" si="38"/>
        <v>0</v>
      </c>
      <c r="G140" s="110">
        <f t="shared" si="39"/>
        <v>0</v>
      </c>
      <c r="H140" s="110">
        <f t="shared" si="36"/>
        <v>0</v>
      </c>
      <c r="I140" s="9" t="e">
        <f t="shared" si="40"/>
        <v>#DIV/0!</v>
      </c>
      <c r="J140" s="3">
        <f t="shared" si="30"/>
        <v>0</v>
      </c>
      <c r="K140" s="3">
        <f t="shared" si="31"/>
        <v>0</v>
      </c>
      <c r="L140" s="3">
        <f t="shared" si="32"/>
        <v>0</v>
      </c>
      <c r="M140" s="3">
        <f t="shared" si="33"/>
        <v>0</v>
      </c>
      <c r="N140" s="3">
        <f t="shared" si="34"/>
        <v>0</v>
      </c>
      <c r="O140" s="9">
        <f t="shared" si="41"/>
        <v>0</v>
      </c>
      <c r="P140" s="9"/>
      <c r="Q140" s="26"/>
      <c r="R140" s="26"/>
    </row>
    <row r="141" spans="1:18">
      <c r="A141" s="5"/>
      <c r="B141" s="5"/>
      <c r="C141" s="16"/>
      <c r="D141" s="110">
        <f t="shared" si="35"/>
        <v>0</v>
      </c>
      <c r="E141" s="110">
        <f t="shared" si="37"/>
        <v>0</v>
      </c>
      <c r="F141" s="110">
        <f t="shared" si="38"/>
        <v>0</v>
      </c>
      <c r="G141" s="110">
        <f t="shared" si="39"/>
        <v>0</v>
      </c>
      <c r="H141" s="110">
        <f t="shared" si="36"/>
        <v>0</v>
      </c>
      <c r="I141" s="9" t="e">
        <f t="shared" si="40"/>
        <v>#DIV/0!</v>
      </c>
      <c r="J141" s="3">
        <f t="shared" si="30"/>
        <v>0</v>
      </c>
      <c r="K141" s="3">
        <f t="shared" si="31"/>
        <v>0</v>
      </c>
      <c r="L141" s="3">
        <f t="shared" si="32"/>
        <v>0</v>
      </c>
      <c r="M141" s="3">
        <f t="shared" si="33"/>
        <v>0</v>
      </c>
      <c r="N141" s="3">
        <f t="shared" si="34"/>
        <v>0</v>
      </c>
      <c r="O141" s="9">
        <f t="shared" si="41"/>
        <v>0</v>
      </c>
      <c r="P141" s="9"/>
      <c r="Q141" s="26"/>
      <c r="R141" s="26"/>
    </row>
    <row r="142" spans="1:18">
      <c r="A142" s="5"/>
      <c r="B142" s="5"/>
      <c r="C142" s="16"/>
      <c r="D142" s="110">
        <f t="shared" si="35"/>
        <v>0</v>
      </c>
      <c r="E142" s="110">
        <f t="shared" si="37"/>
        <v>0</v>
      </c>
      <c r="F142" s="110">
        <f t="shared" si="38"/>
        <v>0</v>
      </c>
      <c r="G142" s="110">
        <f t="shared" si="39"/>
        <v>0</v>
      </c>
      <c r="H142" s="110">
        <f t="shared" si="36"/>
        <v>0</v>
      </c>
      <c r="I142" s="9" t="e">
        <f t="shared" si="40"/>
        <v>#DIV/0!</v>
      </c>
      <c r="J142" s="3">
        <f t="shared" si="30"/>
        <v>0</v>
      </c>
      <c r="K142" s="3">
        <f t="shared" si="31"/>
        <v>0</v>
      </c>
      <c r="L142" s="3">
        <f t="shared" si="32"/>
        <v>0</v>
      </c>
      <c r="M142" s="3">
        <f t="shared" si="33"/>
        <v>0</v>
      </c>
      <c r="N142" s="3">
        <f t="shared" si="34"/>
        <v>0</v>
      </c>
      <c r="O142" s="9">
        <f t="shared" si="41"/>
        <v>0</v>
      </c>
      <c r="P142" s="9"/>
      <c r="Q142" s="26"/>
      <c r="R142" s="26"/>
    </row>
    <row r="143" spans="1:18">
      <c r="A143" s="5"/>
      <c r="B143" s="5"/>
      <c r="C143" s="16"/>
      <c r="D143" s="110">
        <f t="shared" si="35"/>
        <v>0</v>
      </c>
      <c r="E143" s="110">
        <f t="shared" si="37"/>
        <v>0</v>
      </c>
      <c r="F143" s="110">
        <f t="shared" si="38"/>
        <v>0</v>
      </c>
      <c r="G143" s="110">
        <f t="shared" si="39"/>
        <v>0</v>
      </c>
      <c r="H143" s="110">
        <f t="shared" si="36"/>
        <v>0</v>
      </c>
      <c r="I143" s="9" t="e">
        <f t="shared" si="40"/>
        <v>#DIV/0!</v>
      </c>
      <c r="J143" s="3">
        <f t="shared" si="30"/>
        <v>0</v>
      </c>
      <c r="K143" s="3">
        <f t="shared" si="31"/>
        <v>0</v>
      </c>
      <c r="L143" s="3">
        <f t="shared" si="32"/>
        <v>0</v>
      </c>
      <c r="M143" s="3">
        <f t="shared" si="33"/>
        <v>0</v>
      </c>
      <c r="N143" s="3">
        <f t="shared" si="34"/>
        <v>0</v>
      </c>
      <c r="O143" s="9">
        <f t="shared" si="41"/>
        <v>0</v>
      </c>
      <c r="P143" s="9"/>
      <c r="Q143" s="26"/>
      <c r="R143" s="26"/>
    </row>
    <row r="144" spans="1:18">
      <c r="A144" s="5"/>
      <c r="B144" s="5"/>
      <c r="C144" s="16"/>
      <c r="D144" s="110">
        <f t="shared" si="35"/>
        <v>0</v>
      </c>
      <c r="E144" s="110">
        <f t="shared" si="37"/>
        <v>0</v>
      </c>
      <c r="F144" s="110">
        <f t="shared" si="38"/>
        <v>0</v>
      </c>
      <c r="G144" s="110">
        <f t="shared" si="39"/>
        <v>0</v>
      </c>
      <c r="H144" s="110">
        <f t="shared" si="36"/>
        <v>0</v>
      </c>
      <c r="I144" s="9" t="e">
        <f t="shared" si="40"/>
        <v>#DIV/0!</v>
      </c>
      <c r="J144" s="3">
        <f t="shared" si="30"/>
        <v>0</v>
      </c>
      <c r="K144" s="3">
        <f t="shared" si="31"/>
        <v>0</v>
      </c>
      <c r="L144" s="3">
        <f t="shared" si="32"/>
        <v>0</v>
      </c>
      <c r="M144" s="3">
        <f t="shared" si="33"/>
        <v>0</v>
      </c>
      <c r="N144" s="3">
        <f t="shared" si="34"/>
        <v>0</v>
      </c>
      <c r="O144" s="9">
        <f t="shared" si="41"/>
        <v>0</v>
      </c>
      <c r="P144" s="9"/>
      <c r="Q144" s="26"/>
      <c r="R144" s="26"/>
    </row>
    <row r="145" spans="1:18">
      <c r="A145" s="5"/>
      <c r="B145" s="5"/>
      <c r="C145" s="16"/>
      <c r="D145" s="110">
        <f t="shared" si="35"/>
        <v>0</v>
      </c>
      <c r="E145" s="110">
        <f t="shared" si="37"/>
        <v>0</v>
      </c>
      <c r="F145" s="110">
        <f t="shared" si="38"/>
        <v>0</v>
      </c>
      <c r="G145" s="110">
        <f t="shared" si="39"/>
        <v>0</v>
      </c>
      <c r="H145" s="110">
        <f t="shared" si="36"/>
        <v>0</v>
      </c>
      <c r="I145" s="9" t="e">
        <f t="shared" si="40"/>
        <v>#DIV/0!</v>
      </c>
      <c r="J145" s="3">
        <f t="shared" si="30"/>
        <v>0</v>
      </c>
      <c r="K145" s="3">
        <f t="shared" si="31"/>
        <v>0</v>
      </c>
      <c r="L145" s="3">
        <f t="shared" si="32"/>
        <v>0</v>
      </c>
      <c r="M145" s="3">
        <f t="shared" si="33"/>
        <v>0</v>
      </c>
      <c r="N145" s="3">
        <f t="shared" si="34"/>
        <v>0</v>
      </c>
      <c r="O145" s="9">
        <f t="shared" si="41"/>
        <v>0</v>
      </c>
      <c r="P145" s="9"/>
      <c r="Q145" s="26"/>
      <c r="R145" s="26"/>
    </row>
    <row r="146" spans="1:18">
      <c r="A146" s="5"/>
      <c r="B146" s="5"/>
      <c r="C146" s="16"/>
      <c r="D146" s="110">
        <f t="shared" si="35"/>
        <v>0</v>
      </c>
      <c r="E146" s="110">
        <f t="shared" si="37"/>
        <v>0</v>
      </c>
      <c r="F146" s="110">
        <f t="shared" si="38"/>
        <v>0</v>
      </c>
      <c r="G146" s="110">
        <f t="shared" si="39"/>
        <v>0</v>
      </c>
      <c r="H146" s="110">
        <f t="shared" si="36"/>
        <v>0</v>
      </c>
      <c r="I146" s="9" t="e">
        <f t="shared" si="40"/>
        <v>#DIV/0!</v>
      </c>
      <c r="J146" s="3">
        <f t="shared" si="30"/>
        <v>0</v>
      </c>
      <c r="K146" s="3">
        <f t="shared" si="31"/>
        <v>0</v>
      </c>
      <c r="L146" s="3">
        <f t="shared" si="32"/>
        <v>0</v>
      </c>
      <c r="M146" s="3">
        <f t="shared" si="33"/>
        <v>0</v>
      </c>
      <c r="N146" s="3">
        <f t="shared" si="34"/>
        <v>0</v>
      </c>
      <c r="O146" s="9">
        <f t="shared" si="41"/>
        <v>0</v>
      </c>
      <c r="P146" s="9"/>
      <c r="Q146" s="26"/>
      <c r="R146" s="26"/>
    </row>
    <row r="147" spans="1:18">
      <c r="A147" s="5"/>
      <c r="B147" s="5"/>
      <c r="C147" s="16"/>
      <c r="D147" s="110">
        <f t="shared" si="35"/>
        <v>0</v>
      </c>
      <c r="E147" s="110">
        <f t="shared" si="37"/>
        <v>0</v>
      </c>
      <c r="F147" s="110">
        <f t="shared" si="38"/>
        <v>0</v>
      </c>
      <c r="G147" s="110">
        <f t="shared" si="39"/>
        <v>0</v>
      </c>
      <c r="H147" s="110">
        <f t="shared" si="36"/>
        <v>0</v>
      </c>
      <c r="I147" s="9" t="e">
        <f t="shared" si="40"/>
        <v>#DIV/0!</v>
      </c>
      <c r="J147" s="3">
        <f t="shared" si="30"/>
        <v>0</v>
      </c>
      <c r="K147" s="3">
        <f t="shared" si="31"/>
        <v>0</v>
      </c>
      <c r="L147" s="3">
        <f t="shared" si="32"/>
        <v>0</v>
      </c>
      <c r="M147" s="3">
        <f t="shared" si="33"/>
        <v>0</v>
      </c>
      <c r="N147" s="3">
        <f t="shared" si="34"/>
        <v>0</v>
      </c>
      <c r="O147" s="9">
        <f t="shared" si="41"/>
        <v>0</v>
      </c>
      <c r="P147" s="9"/>
      <c r="Q147" s="26"/>
      <c r="R147" s="26"/>
    </row>
    <row r="148" spans="1:18">
      <c r="A148" s="5"/>
      <c r="B148" s="5"/>
      <c r="C148" s="16"/>
      <c r="D148" s="110">
        <f t="shared" si="35"/>
        <v>0</v>
      </c>
      <c r="E148" s="110">
        <f t="shared" si="37"/>
        <v>0</v>
      </c>
      <c r="F148" s="110">
        <f t="shared" si="38"/>
        <v>0</v>
      </c>
      <c r="G148" s="110">
        <f t="shared" si="39"/>
        <v>0</v>
      </c>
      <c r="H148" s="110">
        <f t="shared" si="36"/>
        <v>0</v>
      </c>
      <c r="I148" s="9" t="e">
        <f t="shared" si="40"/>
        <v>#DIV/0!</v>
      </c>
      <c r="J148" s="3">
        <f t="shared" si="30"/>
        <v>0</v>
      </c>
      <c r="K148" s="3">
        <f t="shared" si="31"/>
        <v>0</v>
      </c>
      <c r="L148" s="3">
        <f t="shared" si="32"/>
        <v>0</v>
      </c>
      <c r="M148" s="3">
        <f t="shared" si="33"/>
        <v>0</v>
      </c>
      <c r="N148" s="3">
        <f t="shared" si="34"/>
        <v>0</v>
      </c>
      <c r="O148" s="9">
        <f t="shared" si="41"/>
        <v>0</v>
      </c>
      <c r="P148" s="9"/>
      <c r="Q148" s="26"/>
      <c r="R148" s="26"/>
    </row>
    <row r="149" spans="1:18">
      <c r="A149" s="5"/>
      <c r="B149" s="5"/>
      <c r="C149" s="16"/>
      <c r="D149" s="110">
        <f t="shared" si="35"/>
        <v>0</v>
      </c>
      <c r="E149" s="110">
        <f t="shared" si="37"/>
        <v>0</v>
      </c>
      <c r="F149" s="110">
        <f t="shared" si="38"/>
        <v>0</v>
      </c>
      <c r="G149" s="110">
        <f t="shared" si="39"/>
        <v>0</v>
      </c>
      <c r="H149" s="110">
        <f t="shared" si="36"/>
        <v>0</v>
      </c>
      <c r="I149" s="9" t="e">
        <f t="shared" si="40"/>
        <v>#DIV/0!</v>
      </c>
      <c r="J149" s="3">
        <f t="shared" si="30"/>
        <v>0</v>
      </c>
      <c r="K149" s="3">
        <f t="shared" si="31"/>
        <v>0</v>
      </c>
      <c r="L149" s="3">
        <f t="shared" si="32"/>
        <v>0</v>
      </c>
      <c r="M149" s="3">
        <f t="shared" si="33"/>
        <v>0</v>
      </c>
      <c r="N149" s="3">
        <f t="shared" si="34"/>
        <v>0</v>
      </c>
      <c r="O149" s="9">
        <f t="shared" si="41"/>
        <v>0</v>
      </c>
      <c r="P149" s="9"/>
      <c r="Q149" s="26"/>
      <c r="R149" s="26"/>
    </row>
    <row r="150" spans="1:18">
      <c r="A150" s="5"/>
      <c r="B150" s="5"/>
      <c r="C150" s="16"/>
      <c r="D150" s="110">
        <f t="shared" si="35"/>
        <v>0</v>
      </c>
      <c r="E150" s="110">
        <f t="shared" si="37"/>
        <v>0</v>
      </c>
      <c r="F150" s="110">
        <f t="shared" si="38"/>
        <v>0</v>
      </c>
      <c r="G150" s="110">
        <f t="shared" si="39"/>
        <v>0</v>
      </c>
      <c r="H150" s="110">
        <f t="shared" si="36"/>
        <v>0</v>
      </c>
      <c r="I150" s="9" t="e">
        <f t="shared" si="40"/>
        <v>#DIV/0!</v>
      </c>
      <c r="J150" s="3">
        <f t="shared" si="30"/>
        <v>0</v>
      </c>
      <c r="K150" s="3">
        <f t="shared" si="31"/>
        <v>0</v>
      </c>
      <c r="L150" s="3">
        <f t="shared" si="32"/>
        <v>0</v>
      </c>
      <c r="M150" s="3">
        <f t="shared" si="33"/>
        <v>0</v>
      </c>
      <c r="N150" s="3">
        <f t="shared" si="34"/>
        <v>0</v>
      </c>
      <c r="O150" s="9">
        <f t="shared" si="41"/>
        <v>0</v>
      </c>
      <c r="P150" s="9"/>
      <c r="Q150" s="26"/>
      <c r="R150" s="26"/>
    </row>
    <row r="151" spans="1:18">
      <c r="A151" s="5"/>
      <c r="B151" s="5"/>
      <c r="C151" s="16"/>
      <c r="D151" s="110">
        <f t="shared" si="35"/>
        <v>0</v>
      </c>
      <c r="E151" s="110">
        <f t="shared" si="37"/>
        <v>0</v>
      </c>
      <c r="F151" s="110">
        <f t="shared" si="38"/>
        <v>0</v>
      </c>
      <c r="G151" s="110">
        <f t="shared" si="39"/>
        <v>0</v>
      </c>
      <c r="H151" s="110">
        <f t="shared" si="36"/>
        <v>0</v>
      </c>
      <c r="I151" s="9" t="e">
        <f t="shared" si="40"/>
        <v>#DIV/0!</v>
      </c>
      <c r="J151" s="3">
        <f t="shared" si="30"/>
        <v>0</v>
      </c>
      <c r="K151" s="3">
        <f t="shared" si="31"/>
        <v>0</v>
      </c>
      <c r="L151" s="3">
        <f t="shared" si="32"/>
        <v>0</v>
      </c>
      <c r="M151" s="3">
        <f t="shared" si="33"/>
        <v>0</v>
      </c>
      <c r="N151" s="3">
        <f t="shared" si="34"/>
        <v>0</v>
      </c>
      <c r="O151" s="9">
        <f t="shared" si="41"/>
        <v>0</v>
      </c>
      <c r="P151" s="9"/>
      <c r="Q151" s="26"/>
      <c r="R151" s="26"/>
    </row>
    <row r="152" spans="1:18">
      <c r="A152" s="5"/>
      <c r="B152" s="5"/>
      <c r="C152" s="16"/>
      <c r="D152" s="110">
        <f t="shared" si="35"/>
        <v>0</v>
      </c>
      <c r="E152" s="110">
        <f t="shared" si="37"/>
        <v>0</v>
      </c>
      <c r="F152" s="110">
        <f t="shared" si="38"/>
        <v>0</v>
      </c>
      <c r="G152" s="110">
        <f t="shared" si="39"/>
        <v>0</v>
      </c>
      <c r="H152" s="110">
        <f t="shared" si="36"/>
        <v>0</v>
      </c>
      <c r="I152" s="9" t="e">
        <f t="shared" si="40"/>
        <v>#DIV/0!</v>
      </c>
      <c r="J152" s="3">
        <f t="shared" si="30"/>
        <v>0</v>
      </c>
      <c r="K152" s="3">
        <f t="shared" si="31"/>
        <v>0</v>
      </c>
      <c r="L152" s="3">
        <f t="shared" si="32"/>
        <v>0</v>
      </c>
      <c r="M152" s="3">
        <f t="shared" si="33"/>
        <v>0</v>
      </c>
      <c r="N152" s="3">
        <f t="shared" si="34"/>
        <v>0</v>
      </c>
      <c r="O152" s="9">
        <f t="shared" si="41"/>
        <v>0</v>
      </c>
      <c r="P152" s="9"/>
      <c r="Q152" s="26"/>
      <c r="R152" s="26"/>
    </row>
    <row r="153" spans="1:18">
      <c r="A153" s="5"/>
      <c r="B153" s="5"/>
      <c r="C153" s="16"/>
      <c r="D153" s="110">
        <f t="shared" si="35"/>
        <v>0</v>
      </c>
      <c r="E153" s="110">
        <f t="shared" si="37"/>
        <v>0</v>
      </c>
      <c r="F153" s="110">
        <f t="shared" si="38"/>
        <v>0</v>
      </c>
      <c r="G153" s="110">
        <f t="shared" si="39"/>
        <v>0</v>
      </c>
      <c r="H153" s="110">
        <f t="shared" si="36"/>
        <v>0</v>
      </c>
      <c r="I153" s="9" t="e">
        <f t="shared" si="40"/>
        <v>#DIV/0!</v>
      </c>
      <c r="J153" s="3">
        <f t="shared" si="30"/>
        <v>0</v>
      </c>
      <c r="K153" s="3">
        <f t="shared" si="31"/>
        <v>0</v>
      </c>
      <c r="L153" s="3">
        <f t="shared" si="32"/>
        <v>0</v>
      </c>
      <c r="M153" s="3">
        <f t="shared" si="33"/>
        <v>0</v>
      </c>
      <c r="N153" s="3">
        <f t="shared" si="34"/>
        <v>0</v>
      </c>
      <c r="O153" s="9">
        <f t="shared" si="41"/>
        <v>0</v>
      </c>
      <c r="P153" s="9"/>
      <c r="Q153" s="26"/>
      <c r="R153" s="26"/>
    </row>
    <row r="154" spans="1:18">
      <c r="A154" s="5"/>
      <c r="B154" s="5"/>
      <c r="C154" s="16"/>
      <c r="D154" s="110">
        <f t="shared" si="35"/>
        <v>0</v>
      </c>
      <c r="E154" s="110">
        <f t="shared" si="37"/>
        <v>0</v>
      </c>
      <c r="F154" s="110">
        <f t="shared" si="38"/>
        <v>0</v>
      </c>
      <c r="G154" s="110">
        <f t="shared" si="39"/>
        <v>0</v>
      </c>
      <c r="H154" s="110">
        <f t="shared" si="36"/>
        <v>0</v>
      </c>
      <c r="I154" s="9" t="e">
        <f t="shared" si="40"/>
        <v>#DIV/0!</v>
      </c>
      <c r="J154" s="3">
        <f t="shared" si="30"/>
        <v>0</v>
      </c>
      <c r="K154" s="3">
        <f t="shared" si="31"/>
        <v>0</v>
      </c>
      <c r="L154" s="3">
        <f t="shared" si="32"/>
        <v>0</v>
      </c>
      <c r="M154" s="3">
        <f t="shared" si="33"/>
        <v>0</v>
      </c>
      <c r="N154" s="3">
        <f t="shared" si="34"/>
        <v>0</v>
      </c>
      <c r="O154" s="9">
        <f t="shared" si="41"/>
        <v>0</v>
      </c>
      <c r="P154" s="9"/>
      <c r="Q154" s="26"/>
      <c r="R154" s="26"/>
    </row>
    <row r="155" spans="1:18">
      <c r="A155" s="5"/>
      <c r="B155" s="5"/>
      <c r="C155" s="16"/>
      <c r="D155" s="110">
        <f t="shared" si="35"/>
        <v>0</v>
      </c>
      <c r="E155" s="110">
        <f t="shared" si="37"/>
        <v>0</v>
      </c>
      <c r="F155" s="110">
        <f t="shared" si="38"/>
        <v>0</v>
      </c>
      <c r="G155" s="110">
        <f t="shared" si="39"/>
        <v>0</v>
      </c>
      <c r="H155" s="110">
        <f t="shared" si="36"/>
        <v>0</v>
      </c>
      <c r="I155" s="9" t="e">
        <f t="shared" si="40"/>
        <v>#DIV/0!</v>
      </c>
      <c r="J155" s="3">
        <f t="shared" si="30"/>
        <v>0</v>
      </c>
      <c r="K155" s="3">
        <f t="shared" si="31"/>
        <v>0</v>
      </c>
      <c r="L155" s="3">
        <f t="shared" si="32"/>
        <v>0</v>
      </c>
      <c r="M155" s="3">
        <f t="shared" si="33"/>
        <v>0</v>
      </c>
      <c r="N155" s="3">
        <f t="shared" si="34"/>
        <v>0</v>
      </c>
      <c r="O155" s="9">
        <f t="shared" si="41"/>
        <v>0</v>
      </c>
      <c r="P155" s="9"/>
      <c r="Q155" s="26"/>
      <c r="R155" s="26"/>
    </row>
    <row r="156" spans="1:18">
      <c r="A156" s="5"/>
      <c r="B156" s="5"/>
      <c r="C156" s="16"/>
      <c r="D156" s="110">
        <f t="shared" si="35"/>
        <v>0</v>
      </c>
      <c r="E156" s="110">
        <f t="shared" si="37"/>
        <v>0</v>
      </c>
      <c r="F156" s="110">
        <f t="shared" si="38"/>
        <v>0</v>
      </c>
      <c r="G156" s="110">
        <f t="shared" si="39"/>
        <v>0</v>
      </c>
      <c r="H156" s="110">
        <f t="shared" si="36"/>
        <v>0</v>
      </c>
      <c r="I156" s="9" t="e">
        <f t="shared" si="40"/>
        <v>#DIV/0!</v>
      </c>
      <c r="J156" s="3">
        <f t="shared" si="30"/>
        <v>0</v>
      </c>
      <c r="K156" s="3">
        <f t="shared" si="31"/>
        <v>0</v>
      </c>
      <c r="L156" s="3">
        <f t="shared" si="32"/>
        <v>0</v>
      </c>
      <c r="M156" s="3">
        <f t="shared" si="33"/>
        <v>0</v>
      </c>
      <c r="N156" s="3">
        <f t="shared" si="34"/>
        <v>0</v>
      </c>
      <c r="O156" s="9">
        <f t="shared" si="41"/>
        <v>0</v>
      </c>
      <c r="P156" s="9"/>
      <c r="Q156" s="26"/>
      <c r="R156" s="26"/>
    </row>
    <row r="157" spans="1:18">
      <c r="A157" s="5"/>
      <c r="B157" s="5"/>
      <c r="C157" s="16"/>
      <c r="D157" s="110">
        <f t="shared" si="35"/>
        <v>0</v>
      </c>
      <c r="E157" s="110">
        <f t="shared" si="37"/>
        <v>0</v>
      </c>
      <c r="F157" s="110">
        <f t="shared" si="38"/>
        <v>0</v>
      </c>
      <c r="G157" s="110">
        <f t="shared" si="39"/>
        <v>0</v>
      </c>
      <c r="H157" s="110">
        <f t="shared" si="36"/>
        <v>0</v>
      </c>
      <c r="I157" s="9" t="e">
        <f t="shared" si="40"/>
        <v>#DIV/0!</v>
      </c>
      <c r="J157" s="3">
        <f t="shared" si="30"/>
        <v>0</v>
      </c>
      <c r="K157" s="3">
        <f t="shared" si="31"/>
        <v>0</v>
      </c>
      <c r="L157" s="3">
        <f t="shared" si="32"/>
        <v>0</v>
      </c>
      <c r="M157" s="3">
        <f t="shared" si="33"/>
        <v>0</v>
      </c>
      <c r="N157" s="3">
        <f t="shared" si="34"/>
        <v>0</v>
      </c>
      <c r="O157" s="9">
        <f t="shared" si="41"/>
        <v>0</v>
      </c>
      <c r="P157" s="9"/>
      <c r="Q157" s="26"/>
      <c r="R157" s="26"/>
    </row>
    <row r="158" spans="1:18">
      <c r="A158" s="5"/>
      <c r="B158" s="5"/>
      <c r="C158" s="16"/>
      <c r="D158" s="110">
        <f t="shared" si="35"/>
        <v>0</v>
      </c>
      <c r="E158" s="110">
        <f t="shared" si="37"/>
        <v>0</v>
      </c>
      <c r="F158" s="110">
        <f t="shared" si="38"/>
        <v>0</v>
      </c>
      <c r="G158" s="110">
        <f t="shared" si="39"/>
        <v>0</v>
      </c>
      <c r="H158" s="110">
        <f t="shared" si="36"/>
        <v>0</v>
      </c>
      <c r="I158" s="9" t="e">
        <f t="shared" si="40"/>
        <v>#DIV/0!</v>
      </c>
      <c r="J158" s="3">
        <f t="shared" si="30"/>
        <v>0</v>
      </c>
      <c r="K158" s="3">
        <f t="shared" si="31"/>
        <v>0</v>
      </c>
      <c r="L158" s="3">
        <f t="shared" si="32"/>
        <v>0</v>
      </c>
      <c r="M158" s="3">
        <f t="shared" si="33"/>
        <v>0</v>
      </c>
      <c r="N158" s="3">
        <f t="shared" si="34"/>
        <v>0</v>
      </c>
      <c r="O158" s="9">
        <f t="shared" si="41"/>
        <v>0</v>
      </c>
      <c r="P158" s="9"/>
      <c r="Q158" s="26"/>
      <c r="R158" s="26"/>
    </row>
    <row r="159" spans="1:18">
      <c r="A159" s="5"/>
      <c r="B159" s="5"/>
      <c r="C159" s="16"/>
      <c r="D159" s="110">
        <f t="shared" si="35"/>
        <v>0</v>
      </c>
      <c r="E159" s="110">
        <f t="shared" si="37"/>
        <v>0</v>
      </c>
      <c r="F159" s="110">
        <f t="shared" si="38"/>
        <v>0</v>
      </c>
      <c r="G159" s="110">
        <f t="shared" si="39"/>
        <v>0</v>
      </c>
      <c r="H159" s="110">
        <f t="shared" si="36"/>
        <v>0</v>
      </c>
      <c r="I159" s="9" t="e">
        <f t="shared" si="40"/>
        <v>#DIV/0!</v>
      </c>
      <c r="J159" s="3">
        <f t="shared" si="30"/>
        <v>0</v>
      </c>
      <c r="K159" s="3">
        <f t="shared" si="31"/>
        <v>0</v>
      </c>
      <c r="L159" s="3">
        <f t="shared" si="32"/>
        <v>0</v>
      </c>
      <c r="M159" s="3">
        <f t="shared" si="33"/>
        <v>0</v>
      </c>
      <c r="N159" s="3">
        <f t="shared" si="34"/>
        <v>0</v>
      </c>
      <c r="O159" s="9">
        <f t="shared" si="41"/>
        <v>0</v>
      </c>
      <c r="P159" s="9"/>
      <c r="Q159" s="26"/>
      <c r="R159" s="26"/>
    </row>
    <row r="160" spans="1:18">
      <c r="A160" s="5"/>
      <c r="B160" s="5"/>
      <c r="C160" s="16"/>
      <c r="D160" s="110">
        <f t="shared" si="35"/>
        <v>0</v>
      </c>
      <c r="E160" s="110">
        <f t="shared" si="37"/>
        <v>0</v>
      </c>
      <c r="F160" s="110">
        <f t="shared" si="38"/>
        <v>0</v>
      </c>
      <c r="G160" s="110">
        <f t="shared" si="39"/>
        <v>0</v>
      </c>
      <c r="H160" s="110">
        <f t="shared" si="36"/>
        <v>0</v>
      </c>
      <c r="I160" s="9" t="e">
        <f t="shared" si="40"/>
        <v>#DIV/0!</v>
      </c>
      <c r="J160" s="3">
        <f t="shared" si="30"/>
        <v>0</v>
      </c>
      <c r="K160" s="3">
        <f t="shared" si="31"/>
        <v>0</v>
      </c>
      <c r="L160" s="3">
        <f t="shared" si="32"/>
        <v>0</v>
      </c>
      <c r="M160" s="3">
        <f t="shared" si="33"/>
        <v>0</v>
      </c>
      <c r="N160" s="3">
        <f t="shared" si="34"/>
        <v>0</v>
      </c>
      <c r="O160" s="9">
        <f t="shared" si="41"/>
        <v>0</v>
      </c>
      <c r="P160" s="9"/>
      <c r="Q160" s="26"/>
      <c r="R160" s="26"/>
    </row>
    <row r="161" spans="1:18">
      <c r="A161" s="5"/>
      <c r="B161" s="5"/>
      <c r="C161" s="16"/>
      <c r="D161" s="110">
        <f t="shared" si="35"/>
        <v>0</v>
      </c>
      <c r="E161" s="110">
        <f t="shared" si="37"/>
        <v>0</v>
      </c>
      <c r="F161" s="110">
        <f t="shared" si="38"/>
        <v>0</v>
      </c>
      <c r="G161" s="110">
        <f t="shared" si="39"/>
        <v>0</v>
      </c>
      <c r="H161" s="110">
        <f t="shared" si="36"/>
        <v>0</v>
      </c>
      <c r="I161" s="9" t="e">
        <f t="shared" si="40"/>
        <v>#DIV/0!</v>
      </c>
      <c r="J161" s="3">
        <f t="shared" si="30"/>
        <v>0</v>
      </c>
      <c r="K161" s="3">
        <f t="shared" si="31"/>
        <v>0</v>
      </c>
      <c r="L161" s="3">
        <f t="shared" si="32"/>
        <v>0</v>
      </c>
      <c r="M161" s="3">
        <f t="shared" si="33"/>
        <v>0</v>
      </c>
      <c r="N161" s="3">
        <f t="shared" si="34"/>
        <v>0</v>
      </c>
      <c r="O161" s="9">
        <f t="shared" si="41"/>
        <v>0</v>
      </c>
      <c r="P161" s="9"/>
      <c r="Q161" s="26"/>
      <c r="R161" s="26"/>
    </row>
    <row r="162" spans="1:18">
      <c r="A162" s="5"/>
      <c r="B162" s="5"/>
      <c r="C162" s="16"/>
      <c r="D162" s="110">
        <f t="shared" si="35"/>
        <v>0</v>
      </c>
      <c r="E162" s="110">
        <f t="shared" si="37"/>
        <v>0</v>
      </c>
      <c r="F162" s="110">
        <f t="shared" si="38"/>
        <v>0</v>
      </c>
      <c r="G162" s="110">
        <f t="shared" si="39"/>
        <v>0</v>
      </c>
      <c r="H162" s="110">
        <f t="shared" si="36"/>
        <v>0</v>
      </c>
      <c r="I162" s="9" t="e">
        <f t="shared" si="40"/>
        <v>#DIV/0!</v>
      </c>
      <c r="J162" s="3">
        <f t="shared" si="30"/>
        <v>0</v>
      </c>
      <c r="K162" s="3">
        <f t="shared" si="31"/>
        <v>0</v>
      </c>
      <c r="L162" s="3">
        <f t="shared" si="32"/>
        <v>0</v>
      </c>
      <c r="M162" s="3">
        <f t="shared" si="33"/>
        <v>0</v>
      </c>
      <c r="N162" s="3">
        <f t="shared" si="34"/>
        <v>0</v>
      </c>
      <c r="O162" s="9">
        <f t="shared" si="41"/>
        <v>0</v>
      </c>
      <c r="P162" s="9"/>
      <c r="Q162" s="26"/>
      <c r="R162" s="26"/>
    </row>
    <row r="163" spans="1:18">
      <c r="A163" s="5"/>
      <c r="B163" s="5"/>
      <c r="C163" s="16"/>
      <c r="D163" s="110">
        <f t="shared" si="35"/>
        <v>0</v>
      </c>
      <c r="E163" s="110">
        <f t="shared" si="37"/>
        <v>0</v>
      </c>
      <c r="F163" s="110">
        <f t="shared" si="38"/>
        <v>0</v>
      </c>
      <c r="G163" s="110">
        <f t="shared" si="39"/>
        <v>0</v>
      </c>
      <c r="H163" s="110">
        <f t="shared" si="36"/>
        <v>0</v>
      </c>
      <c r="I163" s="9" t="e">
        <f t="shared" si="40"/>
        <v>#DIV/0!</v>
      </c>
      <c r="J163" s="3">
        <f t="shared" si="30"/>
        <v>0</v>
      </c>
      <c r="K163" s="3">
        <f t="shared" si="31"/>
        <v>0</v>
      </c>
      <c r="L163" s="3">
        <f t="shared" si="32"/>
        <v>0</v>
      </c>
      <c r="M163" s="3">
        <f t="shared" si="33"/>
        <v>0</v>
      </c>
      <c r="N163" s="3">
        <f t="shared" si="34"/>
        <v>0</v>
      </c>
      <c r="O163" s="9">
        <f t="shared" si="41"/>
        <v>0</v>
      </c>
      <c r="P163" s="9"/>
      <c r="Q163" s="26"/>
      <c r="R163" s="26"/>
    </row>
    <row r="164" spans="1:18">
      <c r="A164" s="5"/>
      <c r="B164" s="5"/>
      <c r="C164" s="16"/>
      <c r="D164" s="110">
        <f t="shared" si="35"/>
        <v>0</v>
      </c>
      <c r="E164" s="110">
        <f t="shared" si="37"/>
        <v>0</v>
      </c>
      <c r="F164" s="110">
        <f t="shared" si="38"/>
        <v>0</v>
      </c>
      <c r="G164" s="110">
        <f t="shared" si="39"/>
        <v>0</v>
      </c>
      <c r="H164" s="110">
        <f t="shared" si="36"/>
        <v>0</v>
      </c>
      <c r="I164" s="9" t="e">
        <f t="shared" si="40"/>
        <v>#DIV/0!</v>
      </c>
      <c r="J164" s="3">
        <f t="shared" si="30"/>
        <v>0</v>
      </c>
      <c r="K164" s="3">
        <f t="shared" si="31"/>
        <v>0</v>
      </c>
      <c r="L164" s="3">
        <f t="shared" si="32"/>
        <v>0</v>
      </c>
      <c r="M164" s="3">
        <f t="shared" si="33"/>
        <v>0</v>
      </c>
      <c r="N164" s="3">
        <f t="shared" si="34"/>
        <v>0</v>
      </c>
      <c r="O164" s="9">
        <f t="shared" si="41"/>
        <v>0</v>
      </c>
      <c r="P164" s="9"/>
      <c r="Q164" s="26"/>
      <c r="R164" s="26"/>
    </row>
    <row r="165" spans="1:18">
      <c r="A165" s="5"/>
      <c r="B165" s="5"/>
      <c r="C165" s="16"/>
      <c r="D165" s="110">
        <f t="shared" si="35"/>
        <v>0</v>
      </c>
      <c r="E165" s="110">
        <f t="shared" si="37"/>
        <v>0</v>
      </c>
      <c r="F165" s="110">
        <f t="shared" si="38"/>
        <v>0</v>
      </c>
      <c r="G165" s="110">
        <f t="shared" si="39"/>
        <v>0</v>
      </c>
      <c r="H165" s="110">
        <f t="shared" si="36"/>
        <v>0</v>
      </c>
      <c r="I165" s="9" t="e">
        <f t="shared" si="40"/>
        <v>#DIV/0!</v>
      </c>
      <c r="J165" s="3">
        <f t="shared" si="30"/>
        <v>0</v>
      </c>
      <c r="K165" s="3">
        <f t="shared" si="31"/>
        <v>0</v>
      </c>
      <c r="L165" s="3">
        <f t="shared" si="32"/>
        <v>0</v>
      </c>
      <c r="M165" s="3">
        <f t="shared" si="33"/>
        <v>0</v>
      </c>
      <c r="N165" s="3">
        <f t="shared" si="34"/>
        <v>0</v>
      </c>
      <c r="O165" s="9">
        <f t="shared" si="41"/>
        <v>0</v>
      </c>
      <c r="P165" s="9"/>
      <c r="Q165" s="26"/>
      <c r="R165" s="26"/>
    </row>
    <row r="166" spans="1:18">
      <c r="A166" s="5"/>
      <c r="B166" s="5"/>
      <c r="C166" s="16"/>
      <c r="D166" s="110">
        <f t="shared" si="35"/>
        <v>0</v>
      </c>
      <c r="E166" s="110">
        <f t="shared" si="37"/>
        <v>0</v>
      </c>
      <c r="F166" s="110">
        <f t="shared" si="38"/>
        <v>0</v>
      </c>
      <c r="G166" s="110">
        <f t="shared" si="39"/>
        <v>0</v>
      </c>
      <c r="H166" s="110">
        <f t="shared" si="36"/>
        <v>0</v>
      </c>
      <c r="I166" s="9" t="e">
        <f t="shared" si="40"/>
        <v>#DIV/0!</v>
      </c>
      <c r="J166" s="3">
        <f t="shared" si="30"/>
        <v>0</v>
      </c>
      <c r="K166" s="3">
        <f t="shared" si="31"/>
        <v>0</v>
      </c>
      <c r="L166" s="3">
        <f t="shared" si="32"/>
        <v>0</v>
      </c>
      <c r="M166" s="3">
        <f t="shared" si="33"/>
        <v>0</v>
      </c>
      <c r="N166" s="3">
        <f t="shared" si="34"/>
        <v>0</v>
      </c>
      <c r="O166" s="9">
        <f t="shared" si="41"/>
        <v>0</v>
      </c>
      <c r="P166" s="9"/>
      <c r="Q166" s="26"/>
      <c r="R166" s="26"/>
    </row>
    <row r="167" spans="1:18">
      <c r="A167" s="5"/>
      <c r="B167" s="5"/>
      <c r="C167" s="16"/>
      <c r="D167" s="110">
        <f t="shared" si="35"/>
        <v>0</v>
      </c>
      <c r="E167" s="110">
        <f t="shared" si="37"/>
        <v>0</v>
      </c>
      <c r="F167" s="110">
        <f t="shared" si="38"/>
        <v>0</v>
      </c>
      <c r="G167" s="110">
        <f t="shared" si="39"/>
        <v>0</v>
      </c>
      <c r="H167" s="110">
        <f t="shared" si="36"/>
        <v>0</v>
      </c>
      <c r="I167" s="9" t="e">
        <f t="shared" si="40"/>
        <v>#DIV/0!</v>
      </c>
      <c r="J167" s="3">
        <f t="shared" si="30"/>
        <v>0</v>
      </c>
      <c r="K167" s="3">
        <f t="shared" si="31"/>
        <v>0</v>
      </c>
      <c r="L167" s="3">
        <f t="shared" si="32"/>
        <v>0</v>
      </c>
      <c r="M167" s="3">
        <f t="shared" si="33"/>
        <v>0</v>
      </c>
      <c r="N167" s="3">
        <f t="shared" si="34"/>
        <v>0</v>
      </c>
      <c r="O167" s="9">
        <f t="shared" si="41"/>
        <v>0</v>
      </c>
      <c r="P167" s="9"/>
      <c r="Q167" s="26"/>
      <c r="R167" s="26"/>
    </row>
    <row r="168" spans="1:18">
      <c r="A168" s="5"/>
      <c r="B168" s="5"/>
      <c r="C168" s="16"/>
      <c r="D168" s="110">
        <f t="shared" si="35"/>
        <v>0</v>
      </c>
      <c r="E168" s="110">
        <f t="shared" si="37"/>
        <v>0</v>
      </c>
      <c r="F168" s="110">
        <f t="shared" si="38"/>
        <v>0</v>
      </c>
      <c r="G168" s="110">
        <f t="shared" si="39"/>
        <v>0</v>
      </c>
      <c r="H168" s="110">
        <f t="shared" si="36"/>
        <v>0</v>
      </c>
      <c r="I168" s="9" t="e">
        <f t="shared" si="40"/>
        <v>#DIV/0!</v>
      </c>
      <c r="J168" s="3">
        <f t="shared" si="30"/>
        <v>0</v>
      </c>
      <c r="K168" s="3">
        <f t="shared" si="31"/>
        <v>0</v>
      </c>
      <c r="L168" s="3">
        <f t="shared" si="32"/>
        <v>0</v>
      </c>
      <c r="M168" s="3">
        <f t="shared" si="33"/>
        <v>0</v>
      </c>
      <c r="N168" s="3">
        <f t="shared" si="34"/>
        <v>0</v>
      </c>
      <c r="O168" s="9">
        <f t="shared" si="41"/>
        <v>0</v>
      </c>
      <c r="P168" s="9"/>
      <c r="Q168" s="26"/>
      <c r="R168" s="26"/>
    </row>
    <row r="169" spans="1:18">
      <c r="A169" s="5"/>
      <c r="B169" s="5"/>
      <c r="C169" s="16"/>
      <c r="D169" s="110">
        <f t="shared" si="35"/>
        <v>0</v>
      </c>
      <c r="E169" s="110">
        <f t="shared" si="37"/>
        <v>0</v>
      </c>
      <c r="F169" s="110">
        <f t="shared" si="38"/>
        <v>0</v>
      </c>
      <c r="G169" s="110">
        <f t="shared" si="39"/>
        <v>0</v>
      </c>
      <c r="H169" s="110">
        <f t="shared" si="36"/>
        <v>0</v>
      </c>
      <c r="I169" s="9" t="e">
        <f t="shared" si="40"/>
        <v>#DIV/0!</v>
      </c>
      <c r="J169" s="3">
        <f t="shared" si="30"/>
        <v>0</v>
      </c>
      <c r="K169" s="3">
        <f t="shared" si="31"/>
        <v>0</v>
      </c>
      <c r="L169" s="3">
        <f t="shared" si="32"/>
        <v>0</v>
      </c>
      <c r="M169" s="3">
        <f t="shared" si="33"/>
        <v>0</v>
      </c>
      <c r="N169" s="3">
        <f t="shared" si="34"/>
        <v>0</v>
      </c>
      <c r="O169" s="9">
        <f t="shared" si="41"/>
        <v>0</v>
      </c>
      <c r="P169" s="9"/>
      <c r="Q169" s="26"/>
      <c r="R169" s="26"/>
    </row>
    <row r="170" spans="1:18">
      <c r="A170" s="5"/>
      <c r="B170" s="5"/>
      <c r="C170" s="16"/>
      <c r="D170" s="110">
        <f t="shared" si="35"/>
        <v>0</v>
      </c>
      <c r="E170" s="110">
        <f t="shared" si="37"/>
        <v>0</v>
      </c>
      <c r="F170" s="110">
        <f t="shared" si="38"/>
        <v>0</v>
      </c>
      <c r="G170" s="110">
        <f t="shared" si="39"/>
        <v>0</v>
      </c>
      <c r="H170" s="110">
        <f t="shared" si="36"/>
        <v>0</v>
      </c>
      <c r="I170" s="9" t="e">
        <f t="shared" si="40"/>
        <v>#DIV/0!</v>
      </c>
      <c r="J170" s="3">
        <f t="shared" si="30"/>
        <v>0</v>
      </c>
      <c r="K170" s="3">
        <f t="shared" si="31"/>
        <v>0</v>
      </c>
      <c r="L170" s="3">
        <f t="shared" si="32"/>
        <v>0</v>
      </c>
      <c r="M170" s="3">
        <f t="shared" si="33"/>
        <v>0</v>
      </c>
      <c r="N170" s="3">
        <f t="shared" si="34"/>
        <v>0</v>
      </c>
      <c r="O170" s="9">
        <f t="shared" si="41"/>
        <v>0</v>
      </c>
      <c r="P170" s="9"/>
      <c r="Q170" s="26"/>
      <c r="R170" s="26"/>
    </row>
    <row r="171" spans="1:18">
      <c r="A171" s="5"/>
      <c r="B171" s="5"/>
      <c r="C171" s="16"/>
      <c r="D171" s="110">
        <f t="shared" si="35"/>
        <v>0</v>
      </c>
      <c r="E171" s="110">
        <f t="shared" si="37"/>
        <v>0</v>
      </c>
      <c r="F171" s="110">
        <f t="shared" si="38"/>
        <v>0</v>
      </c>
      <c r="G171" s="110">
        <f t="shared" si="39"/>
        <v>0</v>
      </c>
      <c r="H171" s="110">
        <f t="shared" si="36"/>
        <v>0</v>
      </c>
      <c r="I171" s="9" t="e">
        <f t="shared" si="40"/>
        <v>#DIV/0!</v>
      </c>
      <c r="J171" s="3">
        <f t="shared" si="30"/>
        <v>0</v>
      </c>
      <c r="K171" s="3">
        <f t="shared" si="31"/>
        <v>0</v>
      </c>
      <c r="L171" s="3">
        <f t="shared" si="32"/>
        <v>0</v>
      </c>
      <c r="M171" s="3">
        <f t="shared" si="33"/>
        <v>0</v>
      </c>
      <c r="N171" s="3">
        <f t="shared" si="34"/>
        <v>0</v>
      </c>
      <c r="O171" s="9">
        <f t="shared" si="41"/>
        <v>0</v>
      </c>
      <c r="P171" s="9"/>
      <c r="Q171" s="26"/>
      <c r="R171" s="26"/>
    </row>
    <row r="172" spans="1:18">
      <c r="A172" s="5"/>
      <c r="B172" s="5"/>
      <c r="C172" s="16"/>
      <c r="D172" s="110">
        <f t="shared" si="35"/>
        <v>0</v>
      </c>
      <c r="E172" s="110">
        <f t="shared" si="37"/>
        <v>0</v>
      </c>
      <c r="F172" s="110">
        <f t="shared" si="38"/>
        <v>0</v>
      </c>
      <c r="G172" s="110">
        <f t="shared" si="39"/>
        <v>0</v>
      </c>
      <c r="H172" s="110">
        <f t="shared" si="36"/>
        <v>0</v>
      </c>
      <c r="I172" s="9" t="e">
        <f t="shared" si="40"/>
        <v>#DIV/0!</v>
      </c>
      <c r="J172" s="3">
        <f t="shared" si="30"/>
        <v>0</v>
      </c>
      <c r="K172" s="3">
        <f t="shared" si="31"/>
        <v>0</v>
      </c>
      <c r="L172" s="3">
        <f t="shared" si="32"/>
        <v>0</v>
      </c>
      <c r="M172" s="3">
        <f t="shared" si="33"/>
        <v>0</v>
      </c>
      <c r="N172" s="3">
        <f t="shared" si="34"/>
        <v>0</v>
      </c>
      <c r="O172" s="9">
        <f t="shared" si="41"/>
        <v>0</v>
      </c>
      <c r="P172" s="9"/>
      <c r="Q172" s="26"/>
      <c r="R172" s="26"/>
    </row>
    <row r="173" spans="1:18">
      <c r="A173" s="5"/>
      <c r="B173" s="5"/>
      <c r="C173" s="16"/>
      <c r="D173" s="110">
        <f t="shared" si="35"/>
        <v>0</v>
      </c>
      <c r="E173" s="110">
        <f t="shared" si="37"/>
        <v>0</v>
      </c>
      <c r="F173" s="110">
        <f t="shared" si="38"/>
        <v>0</v>
      </c>
      <c r="G173" s="110">
        <f t="shared" si="39"/>
        <v>0</v>
      </c>
      <c r="H173" s="110">
        <f t="shared" si="36"/>
        <v>0</v>
      </c>
      <c r="I173" s="9" t="e">
        <f t="shared" si="40"/>
        <v>#DIV/0!</v>
      </c>
      <c r="J173" s="3">
        <f t="shared" si="30"/>
        <v>0</v>
      </c>
      <c r="K173" s="3">
        <f t="shared" si="31"/>
        <v>0</v>
      </c>
      <c r="L173" s="3">
        <f t="shared" si="32"/>
        <v>0</v>
      </c>
      <c r="M173" s="3">
        <f t="shared" si="33"/>
        <v>0</v>
      </c>
      <c r="N173" s="3">
        <f t="shared" si="34"/>
        <v>0</v>
      </c>
      <c r="O173" s="9">
        <f t="shared" si="41"/>
        <v>0</v>
      </c>
      <c r="P173" s="9"/>
      <c r="Q173" s="26"/>
      <c r="R173" s="26"/>
    </row>
    <row r="174" spans="1:18">
      <c r="A174" s="5"/>
      <c r="B174" s="5"/>
      <c r="C174" s="16"/>
      <c r="D174" s="110">
        <f t="shared" si="35"/>
        <v>0</v>
      </c>
      <c r="E174" s="110">
        <f t="shared" si="37"/>
        <v>0</v>
      </c>
      <c r="F174" s="110">
        <f t="shared" si="38"/>
        <v>0</v>
      </c>
      <c r="G174" s="110">
        <f t="shared" si="39"/>
        <v>0</v>
      </c>
      <c r="H174" s="110">
        <f t="shared" si="36"/>
        <v>0</v>
      </c>
      <c r="I174" s="9" t="e">
        <f t="shared" si="40"/>
        <v>#DIV/0!</v>
      </c>
      <c r="J174" s="3">
        <f t="shared" si="30"/>
        <v>0</v>
      </c>
      <c r="K174" s="3">
        <f t="shared" si="31"/>
        <v>0</v>
      </c>
      <c r="L174" s="3">
        <f t="shared" si="32"/>
        <v>0</v>
      </c>
      <c r="M174" s="3">
        <f t="shared" si="33"/>
        <v>0</v>
      </c>
      <c r="N174" s="3">
        <f t="shared" si="34"/>
        <v>0</v>
      </c>
      <c r="O174" s="9">
        <f t="shared" si="41"/>
        <v>0</v>
      </c>
      <c r="P174" s="9"/>
      <c r="Q174" s="26"/>
      <c r="R174" s="26"/>
    </row>
    <row r="175" spans="1:18">
      <c r="A175" s="5"/>
      <c r="B175" s="5"/>
      <c r="C175" s="16"/>
      <c r="D175" s="110">
        <f t="shared" si="35"/>
        <v>0</v>
      </c>
      <c r="E175" s="110">
        <f t="shared" si="37"/>
        <v>0</v>
      </c>
      <c r="F175" s="110">
        <f t="shared" si="38"/>
        <v>0</v>
      </c>
      <c r="G175" s="110">
        <f t="shared" si="39"/>
        <v>0</v>
      </c>
      <c r="H175" s="110">
        <f t="shared" si="36"/>
        <v>0</v>
      </c>
      <c r="I175" s="9" t="e">
        <f t="shared" si="40"/>
        <v>#DIV/0!</v>
      </c>
      <c r="J175" s="3">
        <f t="shared" si="30"/>
        <v>0</v>
      </c>
      <c r="K175" s="3">
        <f t="shared" si="31"/>
        <v>0</v>
      </c>
      <c r="L175" s="3">
        <f t="shared" si="32"/>
        <v>0</v>
      </c>
      <c r="M175" s="3">
        <f t="shared" si="33"/>
        <v>0</v>
      </c>
      <c r="N175" s="3">
        <f t="shared" si="34"/>
        <v>0</v>
      </c>
      <c r="O175" s="9">
        <f t="shared" si="41"/>
        <v>0</v>
      </c>
      <c r="P175" s="9"/>
      <c r="Q175" s="26"/>
      <c r="R175" s="26"/>
    </row>
    <row r="176" spans="1:18">
      <c r="A176" s="5"/>
      <c r="B176" s="5"/>
      <c r="C176" s="16"/>
      <c r="D176" s="110">
        <f t="shared" si="35"/>
        <v>0</v>
      </c>
      <c r="E176" s="110">
        <f t="shared" si="37"/>
        <v>0</v>
      </c>
      <c r="F176" s="110">
        <f t="shared" si="38"/>
        <v>0</v>
      </c>
      <c r="G176" s="110">
        <f t="shared" si="39"/>
        <v>0</v>
      </c>
      <c r="H176" s="110">
        <f t="shared" si="36"/>
        <v>0</v>
      </c>
      <c r="I176" s="9" t="e">
        <f t="shared" si="40"/>
        <v>#DIV/0!</v>
      </c>
      <c r="J176" s="3">
        <f t="shared" si="30"/>
        <v>0</v>
      </c>
      <c r="K176" s="3">
        <f t="shared" si="31"/>
        <v>0</v>
      </c>
      <c r="L176" s="3">
        <f t="shared" si="32"/>
        <v>0</v>
      </c>
      <c r="M176" s="3">
        <f t="shared" si="33"/>
        <v>0</v>
      </c>
      <c r="N176" s="3">
        <f t="shared" si="34"/>
        <v>0</v>
      </c>
      <c r="O176" s="9">
        <f t="shared" si="41"/>
        <v>0</v>
      </c>
      <c r="P176" s="9"/>
      <c r="Q176" s="26"/>
      <c r="R176" s="26"/>
    </row>
    <row r="177" spans="1:18">
      <c r="A177" s="5"/>
      <c r="B177" s="5"/>
      <c r="C177" s="16"/>
      <c r="D177" s="110">
        <f t="shared" si="35"/>
        <v>0</v>
      </c>
      <c r="E177" s="110">
        <f t="shared" si="37"/>
        <v>0</v>
      </c>
      <c r="F177" s="110">
        <f t="shared" si="38"/>
        <v>0</v>
      </c>
      <c r="G177" s="110">
        <f t="shared" si="39"/>
        <v>0</v>
      </c>
      <c r="H177" s="110">
        <f t="shared" si="36"/>
        <v>0</v>
      </c>
      <c r="I177" s="9" t="e">
        <f t="shared" si="40"/>
        <v>#DIV/0!</v>
      </c>
      <c r="J177" s="3">
        <f t="shared" si="30"/>
        <v>0</v>
      </c>
      <c r="K177" s="3">
        <f t="shared" si="31"/>
        <v>0</v>
      </c>
      <c r="L177" s="3">
        <f t="shared" si="32"/>
        <v>0</v>
      </c>
      <c r="M177" s="3">
        <f t="shared" si="33"/>
        <v>0</v>
      </c>
      <c r="N177" s="3">
        <f t="shared" si="34"/>
        <v>0</v>
      </c>
      <c r="O177" s="9">
        <f t="shared" si="41"/>
        <v>0</v>
      </c>
      <c r="P177" s="9"/>
      <c r="Q177" s="26"/>
      <c r="R177" s="26"/>
    </row>
    <row r="178" spans="1:18">
      <c r="A178" s="5"/>
      <c r="B178" s="5"/>
      <c r="C178" s="16"/>
      <c r="D178" s="110">
        <f t="shared" si="35"/>
        <v>0</v>
      </c>
      <c r="E178" s="110">
        <f t="shared" si="37"/>
        <v>0</v>
      </c>
      <c r="F178" s="110">
        <f t="shared" si="38"/>
        <v>0</v>
      </c>
      <c r="G178" s="110">
        <f t="shared" si="39"/>
        <v>0</v>
      </c>
      <c r="H178" s="110">
        <f t="shared" si="36"/>
        <v>0</v>
      </c>
      <c r="I178" s="9" t="e">
        <f t="shared" si="40"/>
        <v>#DIV/0!</v>
      </c>
      <c r="J178" s="3">
        <f t="shared" si="30"/>
        <v>0</v>
      </c>
      <c r="K178" s="3">
        <f t="shared" si="31"/>
        <v>0</v>
      </c>
      <c r="L178" s="3">
        <f t="shared" si="32"/>
        <v>0</v>
      </c>
      <c r="M178" s="3">
        <f t="shared" si="33"/>
        <v>0</v>
      </c>
      <c r="N178" s="3">
        <f t="shared" si="34"/>
        <v>0</v>
      </c>
      <c r="O178" s="9">
        <f t="shared" si="41"/>
        <v>0</v>
      </c>
      <c r="P178" s="9"/>
      <c r="Q178" s="26"/>
      <c r="R178" s="26"/>
    </row>
    <row r="179" spans="1:18">
      <c r="A179" s="5"/>
      <c r="B179" s="5"/>
      <c r="C179" s="16"/>
      <c r="D179" s="110">
        <f t="shared" si="35"/>
        <v>0</v>
      </c>
      <c r="E179" s="110">
        <f t="shared" si="37"/>
        <v>0</v>
      </c>
      <c r="F179" s="110">
        <f t="shared" si="38"/>
        <v>0</v>
      </c>
      <c r="G179" s="110">
        <f t="shared" si="39"/>
        <v>0</v>
      </c>
      <c r="H179" s="110">
        <f t="shared" si="36"/>
        <v>0</v>
      </c>
      <c r="I179" s="9" t="e">
        <f t="shared" si="40"/>
        <v>#DIV/0!</v>
      </c>
      <c r="J179" s="3">
        <f t="shared" ref="J179:J242" si="42">IFERROR(SUMIFS(Compliance_Critical,Agent_ID,$B179,Queue,J$4),"")</f>
        <v>0</v>
      </c>
      <c r="K179" s="3">
        <f t="shared" ref="K179:K242" si="43">IFERROR(SUMIFS(End_User_Crirical,Agent_ID,$B179,Queue,J$4),"")</f>
        <v>0</v>
      </c>
      <c r="L179" s="3">
        <f t="shared" ref="L179:L242" si="44">IFERROR(SUMIFS(Busniss_Critical,Agent_ID,$B179,Queue,J$4),"")</f>
        <v>0</v>
      </c>
      <c r="M179" s="3">
        <f t="shared" ref="M179:M242" si="45">IFERROR(SUMIFS(Non_Critical,Agent_ID,$B179,Queue,J$4),"")</f>
        <v>0</v>
      </c>
      <c r="N179" s="3">
        <f t="shared" si="34"/>
        <v>0</v>
      </c>
      <c r="O179" s="9">
        <f t="shared" si="41"/>
        <v>0</v>
      </c>
      <c r="P179" s="9"/>
      <c r="Q179" s="26"/>
      <c r="R179" s="26"/>
    </row>
    <row r="180" spans="1:18">
      <c r="A180" s="5"/>
      <c r="B180" s="5"/>
      <c r="C180" s="16"/>
      <c r="D180" s="110">
        <f t="shared" si="35"/>
        <v>0</v>
      </c>
      <c r="E180" s="110">
        <f t="shared" si="37"/>
        <v>0</v>
      </c>
      <c r="F180" s="110">
        <f t="shared" si="38"/>
        <v>0</v>
      </c>
      <c r="G180" s="110">
        <f t="shared" si="39"/>
        <v>0</v>
      </c>
      <c r="H180" s="110">
        <f t="shared" si="36"/>
        <v>0</v>
      </c>
      <c r="I180" s="9" t="e">
        <f t="shared" si="40"/>
        <v>#DIV/0!</v>
      </c>
      <c r="J180" s="3">
        <f t="shared" si="42"/>
        <v>0</v>
      </c>
      <c r="K180" s="3">
        <f t="shared" si="43"/>
        <v>0</v>
      </c>
      <c r="L180" s="3">
        <f t="shared" si="44"/>
        <v>0</v>
      </c>
      <c r="M180" s="3">
        <f t="shared" si="45"/>
        <v>0</v>
      </c>
      <c r="N180" s="3">
        <f t="shared" ref="N180:N243" si="46">SUM(J180:L180)</f>
        <v>0</v>
      </c>
      <c r="O180" s="9">
        <f t="shared" si="41"/>
        <v>0</v>
      </c>
      <c r="P180" s="9"/>
      <c r="Q180" s="26"/>
      <c r="R180" s="26"/>
    </row>
    <row r="181" spans="1:18">
      <c r="A181" s="5"/>
      <c r="B181" s="5"/>
      <c r="C181" s="16"/>
      <c r="D181" s="110">
        <f t="shared" si="35"/>
        <v>0</v>
      </c>
      <c r="E181" s="110">
        <f t="shared" si="37"/>
        <v>0</v>
      </c>
      <c r="F181" s="110">
        <f t="shared" si="38"/>
        <v>0</v>
      </c>
      <c r="G181" s="110">
        <f t="shared" si="39"/>
        <v>0</v>
      </c>
      <c r="H181" s="110">
        <f t="shared" si="36"/>
        <v>0</v>
      </c>
      <c r="I181" s="9" t="e">
        <f t="shared" si="40"/>
        <v>#DIV/0!</v>
      </c>
      <c r="J181" s="3">
        <f t="shared" si="42"/>
        <v>0</v>
      </c>
      <c r="K181" s="3">
        <f t="shared" si="43"/>
        <v>0</v>
      </c>
      <c r="L181" s="3">
        <f t="shared" si="44"/>
        <v>0</v>
      </c>
      <c r="M181" s="3">
        <f t="shared" si="45"/>
        <v>0</v>
      </c>
      <c r="N181" s="3">
        <f t="shared" si="46"/>
        <v>0</v>
      </c>
      <c r="O181" s="9">
        <f t="shared" si="41"/>
        <v>0</v>
      </c>
      <c r="P181" s="9"/>
      <c r="Q181" s="26"/>
      <c r="R181" s="26"/>
    </row>
    <row r="182" spans="1:18">
      <c r="A182" s="5"/>
      <c r="B182" s="5"/>
      <c r="C182" s="16"/>
      <c r="D182" s="110">
        <f t="shared" si="35"/>
        <v>0</v>
      </c>
      <c r="E182" s="110">
        <f t="shared" si="37"/>
        <v>0</v>
      </c>
      <c r="F182" s="110">
        <f t="shared" si="38"/>
        <v>0</v>
      </c>
      <c r="G182" s="110">
        <f t="shared" si="39"/>
        <v>0</v>
      </c>
      <c r="H182" s="110">
        <f t="shared" si="36"/>
        <v>0</v>
      </c>
      <c r="I182" s="9" t="e">
        <f t="shared" si="40"/>
        <v>#DIV/0!</v>
      </c>
      <c r="J182" s="3">
        <f t="shared" si="42"/>
        <v>0</v>
      </c>
      <c r="K182" s="3">
        <f t="shared" si="43"/>
        <v>0</v>
      </c>
      <c r="L182" s="3">
        <f t="shared" si="44"/>
        <v>0</v>
      </c>
      <c r="M182" s="3">
        <f t="shared" si="45"/>
        <v>0</v>
      </c>
      <c r="N182" s="3">
        <f t="shared" si="46"/>
        <v>0</v>
      </c>
      <c r="O182" s="9">
        <f t="shared" si="41"/>
        <v>0</v>
      </c>
      <c r="P182" s="9"/>
      <c r="Q182" s="26"/>
      <c r="R182" s="26"/>
    </row>
    <row r="183" spans="1:18">
      <c r="A183" s="5"/>
      <c r="B183" s="5"/>
      <c r="C183" s="16"/>
      <c r="D183" s="110">
        <f t="shared" si="35"/>
        <v>0</v>
      </c>
      <c r="E183" s="110">
        <f t="shared" si="37"/>
        <v>0</v>
      </c>
      <c r="F183" s="110">
        <f t="shared" si="38"/>
        <v>0</v>
      </c>
      <c r="G183" s="110">
        <f t="shared" si="39"/>
        <v>0</v>
      </c>
      <c r="H183" s="110">
        <f t="shared" si="36"/>
        <v>0</v>
      </c>
      <c r="I183" s="9" t="e">
        <f t="shared" si="40"/>
        <v>#DIV/0!</v>
      </c>
      <c r="J183" s="3">
        <f t="shared" si="42"/>
        <v>0</v>
      </c>
      <c r="K183" s="3">
        <f t="shared" si="43"/>
        <v>0</v>
      </c>
      <c r="L183" s="3">
        <f t="shared" si="44"/>
        <v>0</v>
      </c>
      <c r="M183" s="3">
        <f t="shared" si="45"/>
        <v>0</v>
      </c>
      <c r="N183" s="3">
        <f t="shared" si="46"/>
        <v>0</v>
      </c>
      <c r="O183" s="9">
        <f t="shared" si="41"/>
        <v>0</v>
      </c>
      <c r="P183" s="9"/>
      <c r="Q183" s="26"/>
      <c r="R183" s="26"/>
    </row>
    <row r="184" spans="1:18">
      <c r="A184" s="5"/>
      <c r="B184" s="5"/>
      <c r="C184" s="16"/>
      <c r="D184" s="110">
        <f t="shared" si="35"/>
        <v>0</v>
      </c>
      <c r="E184" s="110">
        <f t="shared" si="37"/>
        <v>0</v>
      </c>
      <c r="F184" s="110">
        <f t="shared" si="38"/>
        <v>0</v>
      </c>
      <c r="G184" s="110">
        <f t="shared" si="39"/>
        <v>0</v>
      </c>
      <c r="H184" s="110">
        <f t="shared" si="36"/>
        <v>0</v>
      </c>
      <c r="I184" s="9" t="e">
        <f t="shared" si="40"/>
        <v>#DIV/0!</v>
      </c>
      <c r="J184" s="3">
        <f t="shared" si="42"/>
        <v>0</v>
      </c>
      <c r="K184" s="3">
        <f t="shared" si="43"/>
        <v>0</v>
      </c>
      <c r="L184" s="3">
        <f t="shared" si="44"/>
        <v>0</v>
      </c>
      <c r="M184" s="3">
        <f t="shared" si="45"/>
        <v>0</v>
      </c>
      <c r="N184" s="3">
        <f t="shared" si="46"/>
        <v>0</v>
      </c>
      <c r="O184" s="9">
        <f t="shared" si="41"/>
        <v>0</v>
      </c>
      <c r="P184" s="9"/>
      <c r="Q184" s="26"/>
      <c r="R184" s="26"/>
    </row>
    <row r="185" spans="1:18">
      <c r="A185" s="5"/>
      <c r="B185" s="5"/>
      <c r="C185" s="16"/>
      <c r="D185" s="110">
        <f t="shared" si="35"/>
        <v>0</v>
      </c>
      <c r="E185" s="110">
        <f t="shared" si="37"/>
        <v>0</v>
      </c>
      <c r="F185" s="110">
        <f t="shared" si="38"/>
        <v>0</v>
      </c>
      <c r="G185" s="110">
        <f t="shared" si="39"/>
        <v>0</v>
      </c>
      <c r="H185" s="110">
        <f t="shared" si="36"/>
        <v>0</v>
      </c>
      <c r="I185" s="9" t="e">
        <f t="shared" si="40"/>
        <v>#DIV/0!</v>
      </c>
      <c r="J185" s="3">
        <f t="shared" si="42"/>
        <v>0</v>
      </c>
      <c r="K185" s="3">
        <f t="shared" si="43"/>
        <v>0</v>
      </c>
      <c r="L185" s="3">
        <f t="shared" si="44"/>
        <v>0</v>
      </c>
      <c r="M185" s="3">
        <f t="shared" si="45"/>
        <v>0</v>
      </c>
      <c r="N185" s="3">
        <f t="shared" si="46"/>
        <v>0</v>
      </c>
      <c r="O185" s="9">
        <f t="shared" si="41"/>
        <v>0</v>
      </c>
      <c r="P185" s="9"/>
      <c r="Q185" s="26"/>
      <c r="R185" s="26"/>
    </row>
    <row r="186" spans="1:18">
      <c r="A186" s="5"/>
      <c r="B186" s="5"/>
      <c r="C186" s="16"/>
      <c r="D186" s="110">
        <f t="shared" si="35"/>
        <v>0</v>
      </c>
      <c r="E186" s="110">
        <f t="shared" si="37"/>
        <v>0</v>
      </c>
      <c r="F186" s="110">
        <f t="shared" si="38"/>
        <v>0</v>
      </c>
      <c r="G186" s="110">
        <f t="shared" si="39"/>
        <v>0</v>
      </c>
      <c r="H186" s="110">
        <f t="shared" si="36"/>
        <v>0</v>
      </c>
      <c r="I186" s="9" t="e">
        <f t="shared" si="40"/>
        <v>#DIV/0!</v>
      </c>
      <c r="J186" s="3">
        <f t="shared" si="42"/>
        <v>0</v>
      </c>
      <c r="K186" s="3">
        <f t="shared" si="43"/>
        <v>0</v>
      </c>
      <c r="L186" s="3">
        <f t="shared" si="44"/>
        <v>0</v>
      </c>
      <c r="M186" s="3">
        <f t="shared" si="45"/>
        <v>0</v>
      </c>
      <c r="N186" s="3">
        <f t="shared" si="46"/>
        <v>0</v>
      </c>
      <c r="O186" s="9">
        <f t="shared" si="41"/>
        <v>0</v>
      </c>
      <c r="P186" s="9"/>
      <c r="Q186" s="26"/>
      <c r="R186" s="26"/>
    </row>
    <row r="187" spans="1:18">
      <c r="A187" s="5"/>
      <c r="B187" s="5"/>
      <c r="C187" s="16"/>
      <c r="D187" s="110">
        <f t="shared" si="35"/>
        <v>0</v>
      </c>
      <c r="E187" s="110">
        <f t="shared" si="37"/>
        <v>0</v>
      </c>
      <c r="F187" s="110">
        <f t="shared" si="38"/>
        <v>0</v>
      </c>
      <c r="G187" s="110">
        <f t="shared" si="39"/>
        <v>0</v>
      </c>
      <c r="H187" s="110">
        <f t="shared" si="36"/>
        <v>0</v>
      </c>
      <c r="I187" s="9" t="e">
        <f t="shared" si="40"/>
        <v>#DIV/0!</v>
      </c>
      <c r="J187" s="3">
        <f t="shared" si="42"/>
        <v>0</v>
      </c>
      <c r="K187" s="3">
        <f t="shared" si="43"/>
        <v>0</v>
      </c>
      <c r="L187" s="3">
        <f t="shared" si="44"/>
        <v>0</v>
      </c>
      <c r="M187" s="3">
        <f t="shared" si="45"/>
        <v>0</v>
      </c>
      <c r="N187" s="3">
        <f t="shared" si="46"/>
        <v>0</v>
      </c>
      <c r="O187" s="9">
        <f t="shared" si="41"/>
        <v>0</v>
      </c>
      <c r="P187" s="9"/>
      <c r="Q187" s="26"/>
      <c r="R187" s="26"/>
    </row>
    <row r="188" spans="1:18">
      <c r="A188" s="5"/>
      <c r="B188" s="5"/>
      <c r="C188" s="16"/>
      <c r="D188" s="110">
        <f t="shared" si="35"/>
        <v>0</v>
      </c>
      <c r="E188" s="110">
        <f t="shared" si="37"/>
        <v>0</v>
      </c>
      <c r="F188" s="110">
        <f t="shared" si="38"/>
        <v>0</v>
      </c>
      <c r="G188" s="110">
        <f t="shared" si="39"/>
        <v>0</v>
      </c>
      <c r="H188" s="110">
        <f t="shared" si="36"/>
        <v>0</v>
      </c>
      <c r="I188" s="9" t="e">
        <f t="shared" si="40"/>
        <v>#DIV/0!</v>
      </c>
      <c r="J188" s="3">
        <f t="shared" si="42"/>
        <v>0</v>
      </c>
      <c r="K188" s="3">
        <f t="shared" si="43"/>
        <v>0</v>
      </c>
      <c r="L188" s="3">
        <f t="shared" si="44"/>
        <v>0</v>
      </c>
      <c r="M188" s="3">
        <f t="shared" si="45"/>
        <v>0</v>
      </c>
      <c r="N188" s="3">
        <f t="shared" si="46"/>
        <v>0</v>
      </c>
      <c r="O188" s="9">
        <f t="shared" si="41"/>
        <v>0</v>
      </c>
      <c r="P188" s="9"/>
      <c r="Q188" s="26"/>
      <c r="R188" s="26"/>
    </row>
    <row r="189" spans="1:18">
      <c r="A189" s="5"/>
      <c r="B189" s="5"/>
      <c r="C189" s="16"/>
      <c r="D189" s="110">
        <f t="shared" ref="D189:D252" si="47">IFERROR(SUMIFS(Compliance_Critical,Agent_ID,$B189,Queue,D$4),"")</f>
        <v>0</v>
      </c>
      <c r="E189" s="110">
        <f t="shared" si="37"/>
        <v>0</v>
      </c>
      <c r="F189" s="110">
        <f t="shared" si="38"/>
        <v>0</v>
      </c>
      <c r="G189" s="110">
        <f t="shared" si="39"/>
        <v>0</v>
      </c>
      <c r="H189" s="110">
        <f t="shared" ref="H189:H252" si="48">SUM(D188:F189)</f>
        <v>0</v>
      </c>
      <c r="I189" s="9" t="e">
        <f t="shared" si="40"/>
        <v>#DIV/0!</v>
      </c>
      <c r="J189" s="3">
        <f t="shared" si="42"/>
        <v>0</v>
      </c>
      <c r="K189" s="3">
        <f t="shared" si="43"/>
        <v>0</v>
      </c>
      <c r="L189" s="3">
        <f t="shared" si="44"/>
        <v>0</v>
      </c>
      <c r="M189" s="3">
        <f t="shared" si="45"/>
        <v>0</v>
      </c>
      <c r="N189" s="3">
        <f t="shared" si="46"/>
        <v>0</v>
      </c>
      <c r="O189" s="9">
        <f t="shared" si="41"/>
        <v>0</v>
      </c>
      <c r="P189" s="9"/>
      <c r="Q189" s="26"/>
      <c r="R189" s="26"/>
    </row>
    <row r="190" spans="1:18">
      <c r="A190" s="5"/>
      <c r="B190" s="5"/>
      <c r="C190" s="16"/>
      <c r="D190" s="110">
        <f t="shared" si="47"/>
        <v>0</v>
      </c>
      <c r="E190" s="110">
        <f t="shared" si="37"/>
        <v>0</v>
      </c>
      <c r="F190" s="110">
        <f t="shared" si="38"/>
        <v>0</v>
      </c>
      <c r="G190" s="110">
        <f t="shared" si="39"/>
        <v>0</v>
      </c>
      <c r="H190" s="110">
        <f t="shared" si="48"/>
        <v>0</v>
      </c>
      <c r="I190" s="9" t="e">
        <f t="shared" si="40"/>
        <v>#DIV/0!</v>
      </c>
      <c r="J190" s="3">
        <f t="shared" si="42"/>
        <v>0</v>
      </c>
      <c r="K190" s="3">
        <f t="shared" si="43"/>
        <v>0</v>
      </c>
      <c r="L190" s="3">
        <f t="shared" si="44"/>
        <v>0</v>
      </c>
      <c r="M190" s="3">
        <f t="shared" si="45"/>
        <v>0</v>
      </c>
      <c r="N190" s="3">
        <f t="shared" si="46"/>
        <v>0</v>
      </c>
      <c r="O190" s="9">
        <f t="shared" si="41"/>
        <v>0</v>
      </c>
      <c r="P190" s="9"/>
      <c r="Q190" s="26"/>
      <c r="R190" s="26"/>
    </row>
    <row r="191" spans="1:18">
      <c r="A191" s="5"/>
      <c r="B191" s="5"/>
      <c r="C191" s="16"/>
      <c r="D191" s="110">
        <f t="shared" si="47"/>
        <v>0</v>
      </c>
      <c r="E191" s="110">
        <f t="shared" si="37"/>
        <v>0</v>
      </c>
      <c r="F191" s="110">
        <f t="shared" si="38"/>
        <v>0</v>
      </c>
      <c r="G191" s="110">
        <f t="shared" si="39"/>
        <v>0</v>
      </c>
      <c r="H191" s="110">
        <f t="shared" si="48"/>
        <v>0</v>
      </c>
      <c r="I191" s="9" t="e">
        <f t="shared" si="40"/>
        <v>#DIV/0!</v>
      </c>
      <c r="J191" s="3">
        <f t="shared" si="42"/>
        <v>0</v>
      </c>
      <c r="K191" s="3">
        <f t="shared" si="43"/>
        <v>0</v>
      </c>
      <c r="L191" s="3">
        <f t="shared" si="44"/>
        <v>0</v>
      </c>
      <c r="M191" s="3">
        <f t="shared" si="45"/>
        <v>0</v>
      </c>
      <c r="N191" s="3">
        <f t="shared" si="46"/>
        <v>0</v>
      </c>
      <c r="O191" s="9">
        <f t="shared" si="41"/>
        <v>0</v>
      </c>
      <c r="P191" s="9"/>
      <c r="Q191" s="26"/>
      <c r="R191" s="26"/>
    </row>
    <row r="192" spans="1:18">
      <c r="A192" s="5"/>
      <c r="B192" s="5"/>
      <c r="C192" s="16"/>
      <c r="D192" s="110">
        <f t="shared" si="47"/>
        <v>0</v>
      </c>
      <c r="E192" s="110">
        <f t="shared" si="37"/>
        <v>0</v>
      </c>
      <c r="F192" s="110">
        <f t="shared" si="38"/>
        <v>0</v>
      </c>
      <c r="G192" s="110">
        <f t="shared" si="39"/>
        <v>0</v>
      </c>
      <c r="H192" s="110">
        <f t="shared" si="48"/>
        <v>0</v>
      </c>
      <c r="I192" s="9" t="e">
        <f t="shared" si="40"/>
        <v>#DIV/0!</v>
      </c>
      <c r="J192" s="3">
        <f t="shared" si="42"/>
        <v>0</v>
      </c>
      <c r="K192" s="3">
        <f t="shared" si="43"/>
        <v>0</v>
      </c>
      <c r="L192" s="3">
        <f t="shared" si="44"/>
        <v>0</v>
      </c>
      <c r="M192" s="3">
        <f t="shared" si="45"/>
        <v>0</v>
      </c>
      <c r="N192" s="3">
        <f t="shared" si="46"/>
        <v>0</v>
      </c>
      <c r="O192" s="9">
        <f t="shared" si="41"/>
        <v>0</v>
      </c>
      <c r="P192" s="9"/>
      <c r="Q192" s="26"/>
      <c r="R192" s="26"/>
    </row>
    <row r="193" spans="1:18">
      <c r="A193" s="5"/>
      <c r="B193" s="5"/>
      <c r="C193" s="16"/>
      <c r="D193" s="110">
        <f t="shared" si="47"/>
        <v>0</v>
      </c>
      <c r="E193" s="110">
        <f t="shared" si="37"/>
        <v>0</v>
      </c>
      <c r="F193" s="110">
        <f t="shared" si="38"/>
        <v>0</v>
      </c>
      <c r="G193" s="110">
        <f t="shared" si="39"/>
        <v>0</v>
      </c>
      <c r="H193" s="110">
        <f t="shared" si="48"/>
        <v>0</v>
      </c>
      <c r="I193" s="9" t="e">
        <f t="shared" si="40"/>
        <v>#DIV/0!</v>
      </c>
      <c r="J193" s="3">
        <f t="shared" si="42"/>
        <v>0</v>
      </c>
      <c r="K193" s="3">
        <f t="shared" si="43"/>
        <v>0</v>
      </c>
      <c r="L193" s="3">
        <f t="shared" si="44"/>
        <v>0</v>
      </c>
      <c r="M193" s="3">
        <f t="shared" si="45"/>
        <v>0</v>
      </c>
      <c r="N193" s="3">
        <f t="shared" si="46"/>
        <v>0</v>
      </c>
      <c r="O193" s="9">
        <f t="shared" si="41"/>
        <v>0</v>
      </c>
      <c r="P193" s="9"/>
      <c r="Q193" s="26"/>
      <c r="R193" s="26"/>
    </row>
    <row r="194" spans="1:18">
      <c r="A194" s="5"/>
      <c r="B194" s="5"/>
      <c r="C194" s="16"/>
      <c r="D194" s="110">
        <f t="shared" si="47"/>
        <v>0</v>
      </c>
      <c r="E194" s="110">
        <f t="shared" ref="E194:E257" si="49">IFERROR(SUMIFS(End_User_Crirical,Agent_ID,$B194,Queue,D$4),"")</f>
        <v>0</v>
      </c>
      <c r="F194" s="110">
        <f t="shared" ref="F194:F257" si="50">IFERROR(SUMIFS(Busniss_Critical,Agent_ID,$B194,Queue,D$4),"")</f>
        <v>0</v>
      </c>
      <c r="G194" s="110">
        <f t="shared" ref="G194:G257" si="51">IFERROR(SUMIFS(Non_Critical,Agent_ID,$B194,Queue,D$4),"")</f>
        <v>0</v>
      </c>
      <c r="H194" s="110">
        <f t="shared" si="48"/>
        <v>0</v>
      </c>
      <c r="I194" s="9" t="e">
        <f t="shared" si="40"/>
        <v>#DIV/0!</v>
      </c>
      <c r="J194" s="3">
        <f t="shared" si="42"/>
        <v>0</v>
      </c>
      <c r="K194" s="3">
        <f t="shared" si="43"/>
        <v>0</v>
      </c>
      <c r="L194" s="3">
        <f t="shared" si="44"/>
        <v>0</v>
      </c>
      <c r="M194" s="3">
        <f t="shared" si="45"/>
        <v>0</v>
      </c>
      <c r="N194" s="3">
        <f t="shared" si="46"/>
        <v>0</v>
      </c>
      <c r="O194" s="9">
        <f t="shared" si="41"/>
        <v>0</v>
      </c>
      <c r="P194" s="9"/>
      <c r="Q194" s="26"/>
      <c r="R194" s="26"/>
    </row>
    <row r="195" spans="1:18">
      <c r="A195" s="5"/>
      <c r="B195" s="5"/>
      <c r="C195" s="16"/>
      <c r="D195" s="110">
        <f t="shared" si="47"/>
        <v>0</v>
      </c>
      <c r="E195" s="110">
        <f t="shared" si="49"/>
        <v>0</v>
      </c>
      <c r="F195" s="110">
        <f t="shared" si="50"/>
        <v>0</v>
      </c>
      <c r="G195" s="110">
        <f t="shared" si="51"/>
        <v>0</v>
      </c>
      <c r="H195" s="110">
        <f t="shared" si="48"/>
        <v>0</v>
      </c>
      <c r="I195" s="9" t="e">
        <f t="shared" si="40"/>
        <v>#DIV/0!</v>
      </c>
      <c r="J195" s="3">
        <f t="shared" si="42"/>
        <v>0</v>
      </c>
      <c r="K195" s="3">
        <f t="shared" si="43"/>
        <v>0</v>
      </c>
      <c r="L195" s="3">
        <f t="shared" si="44"/>
        <v>0</v>
      </c>
      <c r="M195" s="3">
        <f t="shared" si="45"/>
        <v>0</v>
      </c>
      <c r="N195" s="3">
        <f t="shared" si="46"/>
        <v>0</v>
      </c>
      <c r="O195" s="9">
        <f t="shared" si="41"/>
        <v>0</v>
      </c>
      <c r="P195" s="9"/>
      <c r="Q195" s="26"/>
      <c r="R195" s="26"/>
    </row>
    <row r="196" spans="1:18">
      <c r="A196" s="5"/>
      <c r="B196" s="5"/>
      <c r="C196" s="16"/>
      <c r="D196" s="110">
        <f t="shared" si="47"/>
        <v>0</v>
      </c>
      <c r="E196" s="110">
        <f t="shared" si="49"/>
        <v>0</v>
      </c>
      <c r="F196" s="110">
        <f t="shared" si="50"/>
        <v>0</v>
      </c>
      <c r="G196" s="110">
        <f t="shared" si="51"/>
        <v>0</v>
      </c>
      <c r="H196" s="110">
        <f t="shared" si="48"/>
        <v>0</v>
      </c>
      <c r="I196" s="9" t="e">
        <f t="shared" si="40"/>
        <v>#DIV/0!</v>
      </c>
      <c r="J196" s="3">
        <f t="shared" si="42"/>
        <v>0</v>
      </c>
      <c r="K196" s="3">
        <f t="shared" si="43"/>
        <v>0</v>
      </c>
      <c r="L196" s="3">
        <f t="shared" si="44"/>
        <v>0</v>
      </c>
      <c r="M196" s="3">
        <f t="shared" si="45"/>
        <v>0</v>
      </c>
      <c r="N196" s="3">
        <f t="shared" si="46"/>
        <v>0</v>
      </c>
      <c r="O196" s="9">
        <f t="shared" si="41"/>
        <v>0</v>
      </c>
      <c r="P196" s="9"/>
      <c r="Q196" s="26"/>
      <c r="R196" s="26"/>
    </row>
    <row r="197" spans="1:18">
      <c r="A197" s="5"/>
      <c r="B197" s="5"/>
      <c r="C197" s="16"/>
      <c r="D197" s="110">
        <f t="shared" si="47"/>
        <v>0</v>
      </c>
      <c r="E197" s="110">
        <f t="shared" si="49"/>
        <v>0</v>
      </c>
      <c r="F197" s="110">
        <f t="shared" si="50"/>
        <v>0</v>
      </c>
      <c r="G197" s="110">
        <f t="shared" si="51"/>
        <v>0</v>
      </c>
      <c r="H197" s="110">
        <f t="shared" si="48"/>
        <v>0</v>
      </c>
      <c r="I197" s="9" t="e">
        <f t="shared" si="40"/>
        <v>#DIV/0!</v>
      </c>
      <c r="J197" s="3">
        <f t="shared" si="42"/>
        <v>0</v>
      </c>
      <c r="K197" s="3">
        <f t="shared" si="43"/>
        <v>0</v>
      </c>
      <c r="L197" s="3">
        <f t="shared" si="44"/>
        <v>0</v>
      </c>
      <c r="M197" s="3">
        <f t="shared" si="45"/>
        <v>0</v>
      </c>
      <c r="N197" s="3">
        <f t="shared" si="46"/>
        <v>0</v>
      </c>
      <c r="O197" s="9">
        <f t="shared" si="41"/>
        <v>0</v>
      </c>
      <c r="P197" s="9"/>
      <c r="Q197" s="26"/>
      <c r="R197" s="26"/>
    </row>
    <row r="198" spans="1:18">
      <c r="A198" s="5"/>
      <c r="B198" s="5"/>
      <c r="C198" s="16"/>
      <c r="D198" s="110">
        <f t="shared" si="47"/>
        <v>0</v>
      </c>
      <c r="E198" s="110">
        <f t="shared" si="49"/>
        <v>0</v>
      </c>
      <c r="F198" s="110">
        <f t="shared" si="50"/>
        <v>0</v>
      </c>
      <c r="G198" s="110">
        <f t="shared" si="51"/>
        <v>0</v>
      </c>
      <c r="H198" s="110">
        <f t="shared" si="48"/>
        <v>0</v>
      </c>
      <c r="I198" s="9" t="e">
        <f t="shared" si="40"/>
        <v>#DIV/0!</v>
      </c>
      <c r="J198" s="3">
        <f t="shared" si="42"/>
        <v>0</v>
      </c>
      <c r="K198" s="3">
        <f t="shared" si="43"/>
        <v>0</v>
      </c>
      <c r="L198" s="3">
        <f t="shared" si="44"/>
        <v>0</v>
      </c>
      <c r="M198" s="3">
        <f t="shared" si="45"/>
        <v>0</v>
      </c>
      <c r="N198" s="3">
        <f t="shared" si="46"/>
        <v>0</v>
      </c>
      <c r="O198" s="9">
        <f t="shared" si="41"/>
        <v>0</v>
      </c>
      <c r="P198" s="9"/>
      <c r="Q198" s="26"/>
      <c r="R198" s="26"/>
    </row>
    <row r="199" spans="1:18">
      <c r="A199" s="5"/>
      <c r="B199" s="5"/>
      <c r="C199" s="16"/>
      <c r="D199" s="110">
        <f t="shared" si="47"/>
        <v>0</v>
      </c>
      <c r="E199" s="110">
        <f t="shared" si="49"/>
        <v>0</v>
      </c>
      <c r="F199" s="110">
        <f t="shared" si="50"/>
        <v>0</v>
      </c>
      <c r="G199" s="110">
        <f t="shared" si="51"/>
        <v>0</v>
      </c>
      <c r="H199" s="110">
        <f t="shared" si="48"/>
        <v>0</v>
      </c>
      <c r="I199" s="9" t="e">
        <f t="shared" ref="I199:I262" si="52">H199/SUM(H$7:H$1048576)</f>
        <v>#DIV/0!</v>
      </c>
      <c r="J199" s="3">
        <f t="shared" si="42"/>
        <v>0</v>
      </c>
      <c r="K199" s="3">
        <f t="shared" si="43"/>
        <v>0</v>
      </c>
      <c r="L199" s="3">
        <f t="shared" si="44"/>
        <v>0</v>
      </c>
      <c r="M199" s="3">
        <f t="shared" si="45"/>
        <v>0</v>
      </c>
      <c r="N199" s="3">
        <f t="shared" si="46"/>
        <v>0</v>
      </c>
      <c r="O199" s="9">
        <f t="shared" ref="O199:O262" si="53">N199/SUM(N$7:N$1048576)</f>
        <v>0</v>
      </c>
      <c r="P199" s="9"/>
      <c r="Q199" s="26"/>
      <c r="R199" s="26"/>
    </row>
    <row r="200" spans="1:18">
      <c r="A200" s="5"/>
      <c r="B200" s="5"/>
      <c r="C200" s="16"/>
      <c r="D200" s="110">
        <f t="shared" si="47"/>
        <v>0</v>
      </c>
      <c r="E200" s="110">
        <f t="shared" si="49"/>
        <v>0</v>
      </c>
      <c r="F200" s="110">
        <f t="shared" si="50"/>
        <v>0</v>
      </c>
      <c r="G200" s="110">
        <f t="shared" si="51"/>
        <v>0</v>
      </c>
      <c r="H200" s="110">
        <f t="shared" si="48"/>
        <v>0</v>
      </c>
      <c r="I200" s="9" t="e">
        <f t="shared" si="52"/>
        <v>#DIV/0!</v>
      </c>
      <c r="J200" s="3">
        <f t="shared" si="42"/>
        <v>0</v>
      </c>
      <c r="K200" s="3">
        <f t="shared" si="43"/>
        <v>0</v>
      </c>
      <c r="L200" s="3">
        <f t="shared" si="44"/>
        <v>0</v>
      </c>
      <c r="M200" s="3">
        <f t="shared" si="45"/>
        <v>0</v>
      </c>
      <c r="N200" s="3">
        <f t="shared" si="46"/>
        <v>0</v>
      </c>
      <c r="O200" s="9">
        <f t="shared" si="53"/>
        <v>0</v>
      </c>
      <c r="P200" s="9"/>
      <c r="Q200" s="26"/>
      <c r="R200" s="26"/>
    </row>
    <row r="201" spans="1:18">
      <c r="A201" s="5"/>
      <c r="B201" s="5"/>
      <c r="C201" s="16"/>
      <c r="D201" s="110">
        <f t="shared" si="47"/>
        <v>0</v>
      </c>
      <c r="E201" s="110">
        <f t="shared" si="49"/>
        <v>0</v>
      </c>
      <c r="F201" s="110">
        <f t="shared" si="50"/>
        <v>0</v>
      </c>
      <c r="G201" s="110">
        <f t="shared" si="51"/>
        <v>0</v>
      </c>
      <c r="H201" s="110">
        <f t="shared" si="48"/>
        <v>0</v>
      </c>
      <c r="I201" s="9" t="e">
        <f t="shared" si="52"/>
        <v>#DIV/0!</v>
      </c>
      <c r="J201" s="3">
        <f t="shared" si="42"/>
        <v>0</v>
      </c>
      <c r="K201" s="3">
        <f t="shared" si="43"/>
        <v>0</v>
      </c>
      <c r="L201" s="3">
        <f t="shared" si="44"/>
        <v>0</v>
      </c>
      <c r="M201" s="3">
        <f t="shared" si="45"/>
        <v>0</v>
      </c>
      <c r="N201" s="3">
        <f t="shared" si="46"/>
        <v>0</v>
      </c>
      <c r="O201" s="9">
        <f t="shared" si="53"/>
        <v>0</v>
      </c>
      <c r="P201" s="9"/>
      <c r="Q201" s="26"/>
      <c r="R201" s="26"/>
    </row>
    <row r="202" spans="1:18">
      <c r="A202" s="5"/>
      <c r="B202" s="5"/>
      <c r="C202" s="16"/>
      <c r="D202" s="110">
        <f t="shared" si="47"/>
        <v>0</v>
      </c>
      <c r="E202" s="110">
        <f t="shared" si="49"/>
        <v>0</v>
      </c>
      <c r="F202" s="110">
        <f t="shared" si="50"/>
        <v>0</v>
      </c>
      <c r="G202" s="110">
        <f t="shared" si="51"/>
        <v>0</v>
      </c>
      <c r="H202" s="110">
        <f t="shared" si="48"/>
        <v>0</v>
      </c>
      <c r="I202" s="9" t="e">
        <f t="shared" si="52"/>
        <v>#DIV/0!</v>
      </c>
      <c r="J202" s="3">
        <f t="shared" si="42"/>
        <v>0</v>
      </c>
      <c r="K202" s="3">
        <f t="shared" si="43"/>
        <v>0</v>
      </c>
      <c r="L202" s="3">
        <f t="shared" si="44"/>
        <v>0</v>
      </c>
      <c r="M202" s="3">
        <f t="shared" si="45"/>
        <v>0</v>
      </c>
      <c r="N202" s="3">
        <f t="shared" si="46"/>
        <v>0</v>
      </c>
      <c r="O202" s="9">
        <f t="shared" si="53"/>
        <v>0</v>
      </c>
      <c r="P202" s="9"/>
      <c r="Q202" s="26"/>
      <c r="R202" s="26"/>
    </row>
    <row r="203" spans="1:18">
      <c r="A203" s="5"/>
      <c r="B203" s="5"/>
      <c r="C203" s="16"/>
      <c r="D203" s="110">
        <f t="shared" si="47"/>
        <v>0</v>
      </c>
      <c r="E203" s="110">
        <f t="shared" si="49"/>
        <v>0</v>
      </c>
      <c r="F203" s="110">
        <f t="shared" si="50"/>
        <v>0</v>
      </c>
      <c r="G203" s="110">
        <f t="shared" si="51"/>
        <v>0</v>
      </c>
      <c r="H203" s="110">
        <f t="shared" si="48"/>
        <v>0</v>
      </c>
      <c r="I203" s="9" t="e">
        <f t="shared" si="52"/>
        <v>#DIV/0!</v>
      </c>
      <c r="J203" s="3">
        <f t="shared" si="42"/>
        <v>0</v>
      </c>
      <c r="K203" s="3">
        <f t="shared" si="43"/>
        <v>0</v>
      </c>
      <c r="L203" s="3">
        <f t="shared" si="44"/>
        <v>0</v>
      </c>
      <c r="M203" s="3">
        <f t="shared" si="45"/>
        <v>0</v>
      </c>
      <c r="N203" s="3">
        <f t="shared" si="46"/>
        <v>0</v>
      </c>
      <c r="O203" s="9">
        <f t="shared" si="53"/>
        <v>0</v>
      </c>
      <c r="P203" s="9"/>
      <c r="Q203" s="26"/>
      <c r="R203" s="26"/>
    </row>
    <row r="204" spans="1:18">
      <c r="A204" s="5"/>
      <c r="B204" s="5"/>
      <c r="C204" s="16"/>
      <c r="D204" s="110">
        <f t="shared" si="47"/>
        <v>0</v>
      </c>
      <c r="E204" s="110">
        <f t="shared" si="49"/>
        <v>0</v>
      </c>
      <c r="F204" s="110">
        <f t="shared" si="50"/>
        <v>0</v>
      </c>
      <c r="G204" s="110">
        <f t="shared" si="51"/>
        <v>0</v>
      </c>
      <c r="H204" s="110">
        <f t="shared" si="48"/>
        <v>0</v>
      </c>
      <c r="I204" s="9" t="e">
        <f t="shared" si="52"/>
        <v>#DIV/0!</v>
      </c>
      <c r="J204" s="3">
        <f t="shared" si="42"/>
        <v>0</v>
      </c>
      <c r="K204" s="3">
        <f t="shared" si="43"/>
        <v>0</v>
      </c>
      <c r="L204" s="3">
        <f t="shared" si="44"/>
        <v>0</v>
      </c>
      <c r="M204" s="3">
        <f t="shared" si="45"/>
        <v>0</v>
      </c>
      <c r="N204" s="3">
        <f t="shared" si="46"/>
        <v>0</v>
      </c>
      <c r="O204" s="9">
        <f t="shared" si="53"/>
        <v>0</v>
      </c>
      <c r="P204" s="9"/>
      <c r="Q204" s="26"/>
      <c r="R204" s="26"/>
    </row>
    <row r="205" spans="1:18">
      <c r="A205" s="5"/>
      <c r="B205" s="5"/>
      <c r="C205" s="16"/>
      <c r="D205" s="110">
        <f t="shared" si="47"/>
        <v>0</v>
      </c>
      <c r="E205" s="110">
        <f t="shared" si="49"/>
        <v>0</v>
      </c>
      <c r="F205" s="110">
        <f t="shared" si="50"/>
        <v>0</v>
      </c>
      <c r="G205" s="110">
        <f t="shared" si="51"/>
        <v>0</v>
      </c>
      <c r="H205" s="110">
        <f t="shared" si="48"/>
        <v>0</v>
      </c>
      <c r="I205" s="9" t="e">
        <f t="shared" si="52"/>
        <v>#DIV/0!</v>
      </c>
      <c r="J205" s="3">
        <f t="shared" si="42"/>
        <v>0</v>
      </c>
      <c r="K205" s="3">
        <f t="shared" si="43"/>
        <v>0</v>
      </c>
      <c r="L205" s="3">
        <f t="shared" si="44"/>
        <v>0</v>
      </c>
      <c r="M205" s="3">
        <f t="shared" si="45"/>
        <v>0</v>
      </c>
      <c r="N205" s="3">
        <f t="shared" si="46"/>
        <v>0</v>
      </c>
      <c r="O205" s="9">
        <f t="shared" si="53"/>
        <v>0</v>
      </c>
      <c r="P205" s="9"/>
      <c r="Q205" s="26"/>
      <c r="R205" s="26"/>
    </row>
    <row r="206" spans="1:18">
      <c r="A206" s="5"/>
      <c r="B206" s="5"/>
      <c r="C206" s="16"/>
      <c r="D206" s="110">
        <f t="shared" si="47"/>
        <v>0</v>
      </c>
      <c r="E206" s="110">
        <f t="shared" si="49"/>
        <v>0</v>
      </c>
      <c r="F206" s="110">
        <f t="shared" si="50"/>
        <v>0</v>
      </c>
      <c r="G206" s="110">
        <f t="shared" si="51"/>
        <v>0</v>
      </c>
      <c r="H206" s="110">
        <f t="shared" si="48"/>
        <v>0</v>
      </c>
      <c r="I206" s="9" t="e">
        <f t="shared" si="52"/>
        <v>#DIV/0!</v>
      </c>
      <c r="J206" s="3">
        <f t="shared" si="42"/>
        <v>0</v>
      </c>
      <c r="K206" s="3">
        <f t="shared" si="43"/>
        <v>0</v>
      </c>
      <c r="L206" s="3">
        <f t="shared" si="44"/>
        <v>0</v>
      </c>
      <c r="M206" s="3">
        <f t="shared" si="45"/>
        <v>0</v>
      </c>
      <c r="N206" s="3">
        <f t="shared" si="46"/>
        <v>0</v>
      </c>
      <c r="O206" s="9">
        <f t="shared" si="53"/>
        <v>0</v>
      </c>
      <c r="P206" s="9"/>
      <c r="Q206" s="26"/>
      <c r="R206" s="26"/>
    </row>
    <row r="207" spans="1:18">
      <c r="A207" s="5"/>
      <c r="B207" s="5"/>
      <c r="C207" s="16"/>
      <c r="D207" s="110">
        <f t="shared" si="47"/>
        <v>0</v>
      </c>
      <c r="E207" s="110">
        <f t="shared" si="49"/>
        <v>0</v>
      </c>
      <c r="F207" s="110">
        <f t="shared" si="50"/>
        <v>0</v>
      </c>
      <c r="G207" s="110">
        <f t="shared" si="51"/>
        <v>0</v>
      </c>
      <c r="H207" s="110">
        <f t="shared" si="48"/>
        <v>0</v>
      </c>
      <c r="I207" s="9" t="e">
        <f t="shared" si="52"/>
        <v>#DIV/0!</v>
      </c>
      <c r="J207" s="3">
        <f t="shared" si="42"/>
        <v>0</v>
      </c>
      <c r="K207" s="3">
        <f t="shared" si="43"/>
        <v>0</v>
      </c>
      <c r="L207" s="3">
        <f t="shared" si="44"/>
        <v>0</v>
      </c>
      <c r="M207" s="3">
        <f t="shared" si="45"/>
        <v>0</v>
      </c>
      <c r="N207" s="3">
        <f t="shared" si="46"/>
        <v>0</v>
      </c>
      <c r="O207" s="9">
        <f t="shared" si="53"/>
        <v>0</v>
      </c>
      <c r="P207" s="9"/>
      <c r="Q207" s="26"/>
      <c r="R207" s="26"/>
    </row>
    <row r="208" spans="1:18">
      <c r="A208" s="5"/>
      <c r="B208" s="5"/>
      <c r="C208" s="16"/>
      <c r="D208" s="110">
        <f t="shared" si="47"/>
        <v>0</v>
      </c>
      <c r="E208" s="110">
        <f t="shared" si="49"/>
        <v>0</v>
      </c>
      <c r="F208" s="110">
        <f t="shared" si="50"/>
        <v>0</v>
      </c>
      <c r="G208" s="110">
        <f t="shared" si="51"/>
        <v>0</v>
      </c>
      <c r="H208" s="110">
        <f t="shared" si="48"/>
        <v>0</v>
      </c>
      <c r="I208" s="9" t="e">
        <f t="shared" si="52"/>
        <v>#DIV/0!</v>
      </c>
      <c r="J208" s="3">
        <f t="shared" si="42"/>
        <v>0</v>
      </c>
      <c r="K208" s="3">
        <f t="shared" si="43"/>
        <v>0</v>
      </c>
      <c r="L208" s="3">
        <f t="shared" si="44"/>
        <v>0</v>
      </c>
      <c r="M208" s="3">
        <f t="shared" si="45"/>
        <v>0</v>
      </c>
      <c r="N208" s="3">
        <f t="shared" si="46"/>
        <v>0</v>
      </c>
      <c r="O208" s="9">
        <f t="shared" si="53"/>
        <v>0</v>
      </c>
      <c r="P208" s="9"/>
      <c r="Q208" s="26"/>
      <c r="R208" s="26"/>
    </row>
    <row r="209" spans="1:18">
      <c r="A209" s="5"/>
      <c r="B209" s="5"/>
      <c r="C209" s="16"/>
      <c r="D209" s="110">
        <f t="shared" si="47"/>
        <v>0</v>
      </c>
      <c r="E209" s="110">
        <f t="shared" si="49"/>
        <v>0</v>
      </c>
      <c r="F209" s="110">
        <f t="shared" si="50"/>
        <v>0</v>
      </c>
      <c r="G209" s="110">
        <f t="shared" si="51"/>
        <v>0</v>
      </c>
      <c r="H209" s="110">
        <f t="shared" si="48"/>
        <v>0</v>
      </c>
      <c r="I209" s="9" t="e">
        <f t="shared" si="52"/>
        <v>#DIV/0!</v>
      </c>
      <c r="J209" s="3">
        <f t="shared" si="42"/>
        <v>0</v>
      </c>
      <c r="K209" s="3">
        <f t="shared" si="43"/>
        <v>0</v>
      </c>
      <c r="L209" s="3">
        <f t="shared" si="44"/>
        <v>0</v>
      </c>
      <c r="M209" s="3">
        <f t="shared" si="45"/>
        <v>0</v>
      </c>
      <c r="N209" s="3">
        <f t="shared" si="46"/>
        <v>0</v>
      </c>
      <c r="O209" s="9">
        <f t="shared" si="53"/>
        <v>0</v>
      </c>
      <c r="P209" s="9"/>
      <c r="Q209" s="26"/>
      <c r="R209" s="26"/>
    </row>
    <row r="210" spans="1:18">
      <c r="A210" s="5"/>
      <c r="B210" s="5"/>
      <c r="C210" s="16"/>
      <c r="D210" s="110">
        <f t="shared" si="47"/>
        <v>0</v>
      </c>
      <c r="E210" s="110">
        <f t="shared" si="49"/>
        <v>0</v>
      </c>
      <c r="F210" s="110">
        <f t="shared" si="50"/>
        <v>0</v>
      </c>
      <c r="G210" s="110">
        <f t="shared" si="51"/>
        <v>0</v>
      </c>
      <c r="H210" s="110">
        <f t="shared" si="48"/>
        <v>0</v>
      </c>
      <c r="I210" s="9" t="e">
        <f t="shared" si="52"/>
        <v>#DIV/0!</v>
      </c>
      <c r="J210" s="3">
        <f t="shared" si="42"/>
        <v>0</v>
      </c>
      <c r="K210" s="3">
        <f t="shared" si="43"/>
        <v>0</v>
      </c>
      <c r="L210" s="3">
        <f t="shared" si="44"/>
        <v>0</v>
      </c>
      <c r="M210" s="3">
        <f t="shared" si="45"/>
        <v>0</v>
      </c>
      <c r="N210" s="3">
        <f t="shared" si="46"/>
        <v>0</v>
      </c>
      <c r="O210" s="9">
        <f t="shared" si="53"/>
        <v>0</v>
      </c>
      <c r="P210" s="9"/>
      <c r="Q210" s="26"/>
      <c r="R210" s="26"/>
    </row>
    <row r="211" spans="1:18">
      <c r="A211" s="5"/>
      <c r="B211" s="5"/>
      <c r="C211" s="16"/>
      <c r="D211" s="110">
        <f t="shared" si="47"/>
        <v>0</v>
      </c>
      <c r="E211" s="110">
        <f t="shared" si="49"/>
        <v>0</v>
      </c>
      <c r="F211" s="110">
        <f t="shared" si="50"/>
        <v>0</v>
      </c>
      <c r="G211" s="110">
        <f t="shared" si="51"/>
        <v>0</v>
      </c>
      <c r="H211" s="110">
        <f t="shared" si="48"/>
        <v>0</v>
      </c>
      <c r="I211" s="9" t="e">
        <f t="shared" si="52"/>
        <v>#DIV/0!</v>
      </c>
      <c r="J211" s="3">
        <f t="shared" si="42"/>
        <v>0</v>
      </c>
      <c r="K211" s="3">
        <f t="shared" si="43"/>
        <v>0</v>
      </c>
      <c r="L211" s="3">
        <f t="shared" si="44"/>
        <v>0</v>
      </c>
      <c r="M211" s="3">
        <f t="shared" si="45"/>
        <v>0</v>
      </c>
      <c r="N211" s="3">
        <f t="shared" si="46"/>
        <v>0</v>
      </c>
      <c r="O211" s="9">
        <f t="shared" si="53"/>
        <v>0</v>
      </c>
      <c r="P211" s="9"/>
      <c r="Q211" s="26"/>
      <c r="R211" s="26"/>
    </row>
    <row r="212" spans="1:18">
      <c r="A212" s="5"/>
      <c r="B212" s="5"/>
      <c r="C212" s="16"/>
      <c r="D212" s="110">
        <f t="shared" si="47"/>
        <v>0</v>
      </c>
      <c r="E212" s="110">
        <f t="shared" si="49"/>
        <v>0</v>
      </c>
      <c r="F212" s="110">
        <f t="shared" si="50"/>
        <v>0</v>
      </c>
      <c r="G212" s="110">
        <f t="shared" si="51"/>
        <v>0</v>
      </c>
      <c r="H212" s="110">
        <f t="shared" si="48"/>
        <v>0</v>
      </c>
      <c r="I212" s="9" t="e">
        <f t="shared" si="52"/>
        <v>#DIV/0!</v>
      </c>
      <c r="J212" s="3">
        <f t="shared" si="42"/>
        <v>0</v>
      </c>
      <c r="K212" s="3">
        <f t="shared" si="43"/>
        <v>0</v>
      </c>
      <c r="L212" s="3">
        <f t="shared" si="44"/>
        <v>0</v>
      </c>
      <c r="M212" s="3">
        <f t="shared" si="45"/>
        <v>0</v>
      </c>
      <c r="N212" s="3">
        <f t="shared" si="46"/>
        <v>0</v>
      </c>
      <c r="O212" s="9">
        <f t="shared" si="53"/>
        <v>0</v>
      </c>
      <c r="P212" s="9"/>
      <c r="Q212" s="26"/>
      <c r="R212" s="26"/>
    </row>
    <row r="213" spans="1:18">
      <c r="A213" s="5"/>
      <c r="B213" s="5"/>
      <c r="C213" s="16"/>
      <c r="D213" s="110">
        <f t="shared" si="47"/>
        <v>0</v>
      </c>
      <c r="E213" s="110">
        <f t="shared" si="49"/>
        <v>0</v>
      </c>
      <c r="F213" s="110">
        <f t="shared" si="50"/>
        <v>0</v>
      </c>
      <c r="G213" s="110">
        <f t="shared" si="51"/>
        <v>0</v>
      </c>
      <c r="H213" s="110">
        <f t="shared" si="48"/>
        <v>0</v>
      </c>
      <c r="I213" s="9" t="e">
        <f t="shared" si="52"/>
        <v>#DIV/0!</v>
      </c>
      <c r="J213" s="3">
        <f t="shared" si="42"/>
        <v>0</v>
      </c>
      <c r="K213" s="3">
        <f t="shared" si="43"/>
        <v>0</v>
      </c>
      <c r="L213" s="3">
        <f t="shared" si="44"/>
        <v>0</v>
      </c>
      <c r="M213" s="3">
        <f t="shared" si="45"/>
        <v>0</v>
      </c>
      <c r="N213" s="3">
        <f t="shared" si="46"/>
        <v>0</v>
      </c>
      <c r="O213" s="9">
        <f t="shared" si="53"/>
        <v>0</v>
      </c>
      <c r="P213" s="9"/>
      <c r="Q213" s="26"/>
      <c r="R213" s="26"/>
    </row>
    <row r="214" spans="1:18">
      <c r="A214" s="5"/>
      <c r="B214" s="5"/>
      <c r="C214" s="16"/>
      <c r="D214" s="110">
        <f t="shared" si="47"/>
        <v>0</v>
      </c>
      <c r="E214" s="110">
        <f t="shared" si="49"/>
        <v>0</v>
      </c>
      <c r="F214" s="110">
        <f t="shared" si="50"/>
        <v>0</v>
      </c>
      <c r="G214" s="110">
        <f t="shared" si="51"/>
        <v>0</v>
      </c>
      <c r="H214" s="110">
        <f t="shared" si="48"/>
        <v>0</v>
      </c>
      <c r="I214" s="9" t="e">
        <f t="shared" si="52"/>
        <v>#DIV/0!</v>
      </c>
      <c r="J214" s="3">
        <f t="shared" si="42"/>
        <v>0</v>
      </c>
      <c r="K214" s="3">
        <f t="shared" si="43"/>
        <v>0</v>
      </c>
      <c r="L214" s="3">
        <f t="shared" si="44"/>
        <v>0</v>
      </c>
      <c r="M214" s="3">
        <f t="shared" si="45"/>
        <v>0</v>
      </c>
      <c r="N214" s="3">
        <f t="shared" si="46"/>
        <v>0</v>
      </c>
      <c r="O214" s="9">
        <f t="shared" si="53"/>
        <v>0</v>
      </c>
      <c r="P214" s="9"/>
      <c r="Q214" s="26"/>
      <c r="R214" s="26"/>
    </row>
    <row r="215" spans="1:18">
      <c r="A215" s="5"/>
      <c r="B215" s="5"/>
      <c r="C215" s="16"/>
      <c r="D215" s="110">
        <f t="shared" si="47"/>
        <v>0</v>
      </c>
      <c r="E215" s="110">
        <f t="shared" si="49"/>
        <v>0</v>
      </c>
      <c r="F215" s="110">
        <f t="shared" si="50"/>
        <v>0</v>
      </c>
      <c r="G215" s="110">
        <f t="shared" si="51"/>
        <v>0</v>
      </c>
      <c r="H215" s="110">
        <f t="shared" si="48"/>
        <v>0</v>
      </c>
      <c r="I215" s="9" t="e">
        <f t="shared" si="52"/>
        <v>#DIV/0!</v>
      </c>
      <c r="J215" s="3">
        <f t="shared" si="42"/>
        <v>0</v>
      </c>
      <c r="K215" s="3">
        <f t="shared" si="43"/>
        <v>0</v>
      </c>
      <c r="L215" s="3">
        <f t="shared" si="44"/>
        <v>0</v>
      </c>
      <c r="M215" s="3">
        <f t="shared" si="45"/>
        <v>0</v>
      </c>
      <c r="N215" s="3">
        <f t="shared" si="46"/>
        <v>0</v>
      </c>
      <c r="O215" s="9">
        <f t="shared" si="53"/>
        <v>0</v>
      </c>
      <c r="P215" s="9"/>
      <c r="Q215" s="26"/>
      <c r="R215" s="26"/>
    </row>
    <row r="216" spans="1:18">
      <c r="A216" s="5"/>
      <c r="B216" s="5"/>
      <c r="C216" s="16"/>
      <c r="D216" s="110">
        <f t="shared" si="47"/>
        <v>0</v>
      </c>
      <c r="E216" s="110">
        <f t="shared" si="49"/>
        <v>0</v>
      </c>
      <c r="F216" s="110">
        <f t="shared" si="50"/>
        <v>0</v>
      </c>
      <c r="G216" s="110">
        <f t="shared" si="51"/>
        <v>0</v>
      </c>
      <c r="H216" s="110">
        <f t="shared" si="48"/>
        <v>0</v>
      </c>
      <c r="I216" s="9" t="e">
        <f t="shared" si="52"/>
        <v>#DIV/0!</v>
      </c>
      <c r="J216" s="3">
        <f t="shared" si="42"/>
        <v>0</v>
      </c>
      <c r="K216" s="3">
        <f t="shared" si="43"/>
        <v>0</v>
      </c>
      <c r="L216" s="3">
        <f t="shared" si="44"/>
        <v>0</v>
      </c>
      <c r="M216" s="3">
        <f t="shared" si="45"/>
        <v>0</v>
      </c>
      <c r="N216" s="3">
        <f t="shared" si="46"/>
        <v>0</v>
      </c>
      <c r="O216" s="9">
        <f t="shared" si="53"/>
        <v>0</v>
      </c>
      <c r="P216" s="9"/>
      <c r="Q216" s="26"/>
      <c r="R216" s="26"/>
    </row>
    <row r="217" spans="1:18">
      <c r="A217" s="5"/>
      <c r="B217" s="5"/>
      <c r="C217" s="16"/>
      <c r="D217" s="110">
        <f t="shared" si="47"/>
        <v>0</v>
      </c>
      <c r="E217" s="110">
        <f t="shared" si="49"/>
        <v>0</v>
      </c>
      <c r="F217" s="110">
        <f t="shared" si="50"/>
        <v>0</v>
      </c>
      <c r="G217" s="110">
        <f t="shared" si="51"/>
        <v>0</v>
      </c>
      <c r="H217" s="110">
        <f t="shared" si="48"/>
        <v>0</v>
      </c>
      <c r="I217" s="9" t="e">
        <f t="shared" si="52"/>
        <v>#DIV/0!</v>
      </c>
      <c r="J217" s="3">
        <f t="shared" si="42"/>
        <v>0</v>
      </c>
      <c r="K217" s="3">
        <f t="shared" si="43"/>
        <v>0</v>
      </c>
      <c r="L217" s="3">
        <f t="shared" si="44"/>
        <v>0</v>
      </c>
      <c r="M217" s="3">
        <f t="shared" si="45"/>
        <v>0</v>
      </c>
      <c r="N217" s="3">
        <f t="shared" si="46"/>
        <v>0</v>
      </c>
      <c r="O217" s="9">
        <f t="shared" si="53"/>
        <v>0</v>
      </c>
      <c r="P217" s="9"/>
      <c r="Q217" s="26"/>
      <c r="R217" s="26"/>
    </row>
    <row r="218" spans="1:18">
      <c r="A218" s="5"/>
      <c r="B218" s="5"/>
      <c r="C218" s="16"/>
      <c r="D218" s="110">
        <f t="shared" si="47"/>
        <v>0</v>
      </c>
      <c r="E218" s="110">
        <f t="shared" si="49"/>
        <v>0</v>
      </c>
      <c r="F218" s="110">
        <f t="shared" si="50"/>
        <v>0</v>
      </c>
      <c r="G218" s="110">
        <f t="shared" si="51"/>
        <v>0</v>
      </c>
      <c r="H218" s="110">
        <f t="shared" si="48"/>
        <v>0</v>
      </c>
      <c r="I218" s="9" t="e">
        <f t="shared" si="52"/>
        <v>#DIV/0!</v>
      </c>
      <c r="J218" s="3">
        <f t="shared" si="42"/>
        <v>0</v>
      </c>
      <c r="K218" s="3">
        <f t="shared" si="43"/>
        <v>0</v>
      </c>
      <c r="L218" s="3">
        <f t="shared" si="44"/>
        <v>0</v>
      </c>
      <c r="M218" s="3">
        <f t="shared" si="45"/>
        <v>0</v>
      </c>
      <c r="N218" s="3">
        <f t="shared" si="46"/>
        <v>0</v>
      </c>
      <c r="O218" s="9">
        <f t="shared" si="53"/>
        <v>0</v>
      </c>
      <c r="P218" s="9"/>
      <c r="Q218" s="26"/>
      <c r="R218" s="26"/>
    </row>
    <row r="219" spans="1:18">
      <c r="A219" s="5"/>
      <c r="B219" s="5"/>
      <c r="C219" s="16"/>
      <c r="D219" s="110">
        <f t="shared" si="47"/>
        <v>0</v>
      </c>
      <c r="E219" s="110">
        <f t="shared" si="49"/>
        <v>0</v>
      </c>
      <c r="F219" s="110">
        <f t="shared" si="50"/>
        <v>0</v>
      </c>
      <c r="G219" s="110">
        <f t="shared" si="51"/>
        <v>0</v>
      </c>
      <c r="H219" s="110">
        <f t="shared" si="48"/>
        <v>0</v>
      </c>
      <c r="I219" s="9" t="e">
        <f t="shared" si="52"/>
        <v>#DIV/0!</v>
      </c>
      <c r="J219" s="3">
        <f t="shared" si="42"/>
        <v>0</v>
      </c>
      <c r="K219" s="3">
        <f t="shared" si="43"/>
        <v>0</v>
      </c>
      <c r="L219" s="3">
        <f t="shared" si="44"/>
        <v>0</v>
      </c>
      <c r="M219" s="3">
        <f t="shared" si="45"/>
        <v>0</v>
      </c>
      <c r="N219" s="3">
        <f t="shared" si="46"/>
        <v>0</v>
      </c>
      <c r="O219" s="9">
        <f t="shared" si="53"/>
        <v>0</v>
      </c>
      <c r="P219" s="9"/>
      <c r="Q219" s="26"/>
      <c r="R219" s="26"/>
    </row>
    <row r="220" spans="1:18">
      <c r="A220" s="5"/>
      <c r="B220" s="5"/>
      <c r="C220" s="16"/>
      <c r="D220" s="110">
        <f t="shared" si="47"/>
        <v>0</v>
      </c>
      <c r="E220" s="110">
        <f t="shared" si="49"/>
        <v>0</v>
      </c>
      <c r="F220" s="110">
        <f t="shared" si="50"/>
        <v>0</v>
      </c>
      <c r="G220" s="110">
        <f t="shared" si="51"/>
        <v>0</v>
      </c>
      <c r="H220" s="110">
        <f t="shared" si="48"/>
        <v>0</v>
      </c>
      <c r="I220" s="9" t="e">
        <f t="shared" si="52"/>
        <v>#DIV/0!</v>
      </c>
      <c r="J220" s="3">
        <f t="shared" si="42"/>
        <v>0</v>
      </c>
      <c r="K220" s="3">
        <f t="shared" si="43"/>
        <v>0</v>
      </c>
      <c r="L220" s="3">
        <f t="shared" si="44"/>
        <v>0</v>
      </c>
      <c r="M220" s="3">
        <f t="shared" si="45"/>
        <v>0</v>
      </c>
      <c r="N220" s="3">
        <f t="shared" si="46"/>
        <v>0</v>
      </c>
      <c r="O220" s="9">
        <f t="shared" si="53"/>
        <v>0</v>
      </c>
      <c r="P220" s="9"/>
      <c r="Q220" s="26"/>
      <c r="R220" s="26"/>
    </row>
    <row r="221" spans="1:18">
      <c r="A221" s="5"/>
      <c r="B221" s="5"/>
      <c r="C221" s="16"/>
      <c r="D221" s="110">
        <f t="shared" si="47"/>
        <v>0</v>
      </c>
      <c r="E221" s="110">
        <f t="shared" si="49"/>
        <v>0</v>
      </c>
      <c r="F221" s="110">
        <f t="shared" si="50"/>
        <v>0</v>
      </c>
      <c r="G221" s="110">
        <f t="shared" si="51"/>
        <v>0</v>
      </c>
      <c r="H221" s="110">
        <f t="shared" si="48"/>
        <v>0</v>
      </c>
      <c r="I221" s="9" t="e">
        <f t="shared" si="52"/>
        <v>#DIV/0!</v>
      </c>
      <c r="J221" s="3">
        <f t="shared" si="42"/>
        <v>0</v>
      </c>
      <c r="K221" s="3">
        <f t="shared" si="43"/>
        <v>0</v>
      </c>
      <c r="L221" s="3">
        <f t="shared" si="44"/>
        <v>0</v>
      </c>
      <c r="M221" s="3">
        <f t="shared" si="45"/>
        <v>0</v>
      </c>
      <c r="N221" s="3">
        <f t="shared" si="46"/>
        <v>0</v>
      </c>
      <c r="O221" s="9">
        <f t="shared" si="53"/>
        <v>0</v>
      </c>
      <c r="P221" s="9"/>
      <c r="Q221" s="26"/>
      <c r="R221" s="26"/>
    </row>
    <row r="222" spans="1:18">
      <c r="A222" s="5"/>
      <c r="B222" s="5"/>
      <c r="C222" s="16"/>
      <c r="D222" s="110">
        <f t="shared" si="47"/>
        <v>0</v>
      </c>
      <c r="E222" s="110">
        <f t="shared" si="49"/>
        <v>0</v>
      </c>
      <c r="F222" s="110">
        <f t="shared" si="50"/>
        <v>0</v>
      </c>
      <c r="G222" s="110">
        <f t="shared" si="51"/>
        <v>0</v>
      </c>
      <c r="H222" s="110">
        <f t="shared" si="48"/>
        <v>0</v>
      </c>
      <c r="I222" s="9" t="e">
        <f t="shared" si="52"/>
        <v>#DIV/0!</v>
      </c>
      <c r="J222" s="3">
        <f t="shared" si="42"/>
        <v>0</v>
      </c>
      <c r="K222" s="3">
        <f t="shared" si="43"/>
        <v>0</v>
      </c>
      <c r="L222" s="3">
        <f t="shared" si="44"/>
        <v>0</v>
      </c>
      <c r="M222" s="3">
        <f t="shared" si="45"/>
        <v>0</v>
      </c>
      <c r="N222" s="3">
        <f t="shared" si="46"/>
        <v>0</v>
      </c>
      <c r="O222" s="9">
        <f t="shared" si="53"/>
        <v>0</v>
      </c>
      <c r="P222" s="9"/>
      <c r="Q222" s="26"/>
      <c r="R222" s="26"/>
    </row>
    <row r="223" spans="1:18">
      <c r="A223" s="5"/>
      <c r="B223" s="5"/>
      <c r="C223" s="16"/>
      <c r="D223" s="110">
        <f t="shared" si="47"/>
        <v>0</v>
      </c>
      <c r="E223" s="110">
        <f t="shared" si="49"/>
        <v>0</v>
      </c>
      <c r="F223" s="110">
        <f t="shared" si="50"/>
        <v>0</v>
      </c>
      <c r="G223" s="110">
        <f t="shared" si="51"/>
        <v>0</v>
      </c>
      <c r="H223" s="110">
        <f t="shared" si="48"/>
        <v>0</v>
      </c>
      <c r="I223" s="9" t="e">
        <f t="shared" si="52"/>
        <v>#DIV/0!</v>
      </c>
      <c r="J223" s="3">
        <f t="shared" si="42"/>
        <v>0</v>
      </c>
      <c r="K223" s="3">
        <f t="shared" si="43"/>
        <v>0</v>
      </c>
      <c r="L223" s="3">
        <f t="shared" si="44"/>
        <v>0</v>
      </c>
      <c r="M223" s="3">
        <f t="shared" si="45"/>
        <v>0</v>
      </c>
      <c r="N223" s="3">
        <f t="shared" si="46"/>
        <v>0</v>
      </c>
      <c r="O223" s="9">
        <f t="shared" si="53"/>
        <v>0</v>
      </c>
      <c r="P223" s="9"/>
      <c r="Q223" s="26"/>
      <c r="R223" s="26"/>
    </row>
    <row r="224" spans="1:18">
      <c r="A224" s="5"/>
      <c r="B224" s="5"/>
      <c r="C224" s="16"/>
      <c r="D224" s="110">
        <f t="shared" si="47"/>
        <v>0</v>
      </c>
      <c r="E224" s="110">
        <f t="shared" si="49"/>
        <v>0</v>
      </c>
      <c r="F224" s="110">
        <f t="shared" si="50"/>
        <v>0</v>
      </c>
      <c r="G224" s="110">
        <f t="shared" si="51"/>
        <v>0</v>
      </c>
      <c r="H224" s="110">
        <f t="shared" si="48"/>
        <v>0</v>
      </c>
      <c r="I224" s="9" t="e">
        <f t="shared" si="52"/>
        <v>#DIV/0!</v>
      </c>
      <c r="J224" s="3">
        <f t="shared" si="42"/>
        <v>0</v>
      </c>
      <c r="K224" s="3">
        <f t="shared" si="43"/>
        <v>0</v>
      </c>
      <c r="L224" s="3">
        <f t="shared" si="44"/>
        <v>0</v>
      </c>
      <c r="M224" s="3">
        <f t="shared" si="45"/>
        <v>0</v>
      </c>
      <c r="N224" s="3">
        <f t="shared" si="46"/>
        <v>0</v>
      </c>
      <c r="O224" s="9">
        <f t="shared" si="53"/>
        <v>0</v>
      </c>
      <c r="P224" s="9"/>
      <c r="Q224" s="26"/>
      <c r="R224" s="26"/>
    </row>
    <row r="225" spans="1:18">
      <c r="A225" s="5"/>
      <c r="B225" s="5"/>
      <c r="C225" s="16"/>
      <c r="D225" s="110">
        <f t="shared" si="47"/>
        <v>0</v>
      </c>
      <c r="E225" s="110">
        <f t="shared" si="49"/>
        <v>0</v>
      </c>
      <c r="F225" s="110">
        <f t="shared" si="50"/>
        <v>0</v>
      </c>
      <c r="G225" s="110">
        <f t="shared" si="51"/>
        <v>0</v>
      </c>
      <c r="H225" s="110">
        <f t="shared" si="48"/>
        <v>0</v>
      </c>
      <c r="I225" s="9" t="e">
        <f t="shared" si="52"/>
        <v>#DIV/0!</v>
      </c>
      <c r="J225" s="3">
        <f t="shared" si="42"/>
        <v>0</v>
      </c>
      <c r="K225" s="3">
        <f t="shared" si="43"/>
        <v>0</v>
      </c>
      <c r="L225" s="3">
        <f t="shared" si="44"/>
        <v>0</v>
      </c>
      <c r="M225" s="3">
        <f t="shared" si="45"/>
        <v>0</v>
      </c>
      <c r="N225" s="3">
        <f t="shared" si="46"/>
        <v>0</v>
      </c>
      <c r="O225" s="9">
        <f t="shared" si="53"/>
        <v>0</v>
      </c>
      <c r="P225" s="9"/>
      <c r="Q225" s="26"/>
      <c r="R225" s="26"/>
    </row>
    <row r="226" spans="1:18">
      <c r="A226" s="5"/>
      <c r="B226" s="5"/>
      <c r="C226" s="16"/>
      <c r="D226" s="110">
        <f t="shared" si="47"/>
        <v>0</v>
      </c>
      <c r="E226" s="110">
        <f t="shared" si="49"/>
        <v>0</v>
      </c>
      <c r="F226" s="110">
        <f t="shared" si="50"/>
        <v>0</v>
      </c>
      <c r="G226" s="110">
        <f t="shared" si="51"/>
        <v>0</v>
      </c>
      <c r="H226" s="110">
        <f t="shared" si="48"/>
        <v>0</v>
      </c>
      <c r="I226" s="9" t="e">
        <f t="shared" si="52"/>
        <v>#DIV/0!</v>
      </c>
      <c r="J226" s="3">
        <f t="shared" si="42"/>
        <v>0</v>
      </c>
      <c r="K226" s="3">
        <f t="shared" si="43"/>
        <v>0</v>
      </c>
      <c r="L226" s="3">
        <f t="shared" si="44"/>
        <v>0</v>
      </c>
      <c r="M226" s="3">
        <f t="shared" si="45"/>
        <v>0</v>
      </c>
      <c r="N226" s="3">
        <f t="shared" si="46"/>
        <v>0</v>
      </c>
      <c r="O226" s="9">
        <f t="shared" si="53"/>
        <v>0</v>
      </c>
      <c r="P226" s="9"/>
      <c r="Q226" s="26"/>
      <c r="R226" s="26"/>
    </row>
    <row r="227" spans="1:18">
      <c r="A227" s="5"/>
      <c r="B227" s="5"/>
      <c r="C227" s="16"/>
      <c r="D227" s="110">
        <f t="shared" si="47"/>
        <v>0</v>
      </c>
      <c r="E227" s="110">
        <f t="shared" si="49"/>
        <v>0</v>
      </c>
      <c r="F227" s="110">
        <f t="shared" si="50"/>
        <v>0</v>
      </c>
      <c r="G227" s="110">
        <f t="shared" si="51"/>
        <v>0</v>
      </c>
      <c r="H227" s="110">
        <f t="shared" si="48"/>
        <v>0</v>
      </c>
      <c r="I227" s="9" t="e">
        <f t="shared" si="52"/>
        <v>#DIV/0!</v>
      </c>
      <c r="J227" s="3">
        <f t="shared" si="42"/>
        <v>0</v>
      </c>
      <c r="K227" s="3">
        <f t="shared" si="43"/>
        <v>0</v>
      </c>
      <c r="L227" s="3">
        <f t="shared" si="44"/>
        <v>0</v>
      </c>
      <c r="M227" s="3">
        <f t="shared" si="45"/>
        <v>0</v>
      </c>
      <c r="N227" s="3">
        <f t="shared" si="46"/>
        <v>0</v>
      </c>
      <c r="O227" s="9">
        <f t="shared" si="53"/>
        <v>0</v>
      </c>
      <c r="P227" s="9"/>
      <c r="Q227" s="26"/>
      <c r="R227" s="26"/>
    </row>
    <row r="228" spans="1:18">
      <c r="A228" s="5"/>
      <c r="B228" s="5"/>
      <c r="C228" s="16"/>
      <c r="D228" s="110">
        <f t="shared" si="47"/>
        <v>0</v>
      </c>
      <c r="E228" s="110">
        <f t="shared" si="49"/>
        <v>0</v>
      </c>
      <c r="F228" s="110">
        <f t="shared" si="50"/>
        <v>0</v>
      </c>
      <c r="G228" s="110">
        <f t="shared" si="51"/>
        <v>0</v>
      </c>
      <c r="H228" s="110">
        <f t="shared" si="48"/>
        <v>0</v>
      </c>
      <c r="I228" s="9" t="e">
        <f t="shared" si="52"/>
        <v>#DIV/0!</v>
      </c>
      <c r="J228" s="3">
        <f t="shared" si="42"/>
        <v>0</v>
      </c>
      <c r="K228" s="3">
        <f t="shared" si="43"/>
        <v>0</v>
      </c>
      <c r="L228" s="3">
        <f t="shared" si="44"/>
        <v>0</v>
      </c>
      <c r="M228" s="3">
        <f t="shared" si="45"/>
        <v>0</v>
      </c>
      <c r="N228" s="3">
        <f t="shared" si="46"/>
        <v>0</v>
      </c>
      <c r="O228" s="9">
        <f t="shared" si="53"/>
        <v>0</v>
      </c>
      <c r="P228" s="9"/>
      <c r="Q228" s="26"/>
      <c r="R228" s="26"/>
    </row>
    <row r="229" spans="1:18">
      <c r="A229" s="5"/>
      <c r="B229" s="5"/>
      <c r="C229" s="16"/>
      <c r="D229" s="110">
        <f t="shared" si="47"/>
        <v>0</v>
      </c>
      <c r="E229" s="110">
        <f t="shared" si="49"/>
        <v>0</v>
      </c>
      <c r="F229" s="110">
        <f t="shared" si="50"/>
        <v>0</v>
      </c>
      <c r="G229" s="110">
        <f t="shared" si="51"/>
        <v>0</v>
      </c>
      <c r="H229" s="110">
        <f t="shared" si="48"/>
        <v>0</v>
      </c>
      <c r="I229" s="9" t="e">
        <f t="shared" si="52"/>
        <v>#DIV/0!</v>
      </c>
      <c r="J229" s="3">
        <f t="shared" si="42"/>
        <v>0</v>
      </c>
      <c r="K229" s="3">
        <f t="shared" si="43"/>
        <v>0</v>
      </c>
      <c r="L229" s="3">
        <f t="shared" si="44"/>
        <v>0</v>
      </c>
      <c r="M229" s="3">
        <f t="shared" si="45"/>
        <v>0</v>
      </c>
      <c r="N229" s="3">
        <f t="shared" si="46"/>
        <v>0</v>
      </c>
      <c r="O229" s="9">
        <f t="shared" si="53"/>
        <v>0</v>
      </c>
      <c r="P229" s="9"/>
      <c r="Q229" s="26"/>
      <c r="R229" s="26"/>
    </row>
    <row r="230" spans="1:18">
      <c r="A230" s="5"/>
      <c r="B230" s="5"/>
      <c r="C230" s="16"/>
      <c r="D230" s="110">
        <f t="shared" si="47"/>
        <v>0</v>
      </c>
      <c r="E230" s="110">
        <f t="shared" si="49"/>
        <v>0</v>
      </c>
      <c r="F230" s="110">
        <f t="shared" si="50"/>
        <v>0</v>
      </c>
      <c r="G230" s="110">
        <f t="shared" si="51"/>
        <v>0</v>
      </c>
      <c r="H230" s="110">
        <f t="shared" si="48"/>
        <v>0</v>
      </c>
      <c r="I230" s="9" t="e">
        <f t="shared" si="52"/>
        <v>#DIV/0!</v>
      </c>
      <c r="J230" s="3">
        <f t="shared" si="42"/>
        <v>0</v>
      </c>
      <c r="K230" s="3">
        <f t="shared" si="43"/>
        <v>0</v>
      </c>
      <c r="L230" s="3">
        <f t="shared" si="44"/>
        <v>0</v>
      </c>
      <c r="M230" s="3">
        <f t="shared" si="45"/>
        <v>0</v>
      </c>
      <c r="N230" s="3">
        <f t="shared" si="46"/>
        <v>0</v>
      </c>
      <c r="O230" s="9">
        <f t="shared" si="53"/>
        <v>0</v>
      </c>
      <c r="P230" s="9"/>
      <c r="Q230" s="26"/>
      <c r="R230" s="26"/>
    </row>
    <row r="231" spans="1:18">
      <c r="A231" s="5"/>
      <c r="B231" s="5"/>
      <c r="C231" s="16"/>
      <c r="D231" s="110">
        <f t="shared" si="47"/>
        <v>0</v>
      </c>
      <c r="E231" s="110">
        <f t="shared" si="49"/>
        <v>0</v>
      </c>
      <c r="F231" s="110">
        <f t="shared" si="50"/>
        <v>0</v>
      </c>
      <c r="G231" s="110">
        <f t="shared" si="51"/>
        <v>0</v>
      </c>
      <c r="H231" s="110">
        <f t="shared" si="48"/>
        <v>0</v>
      </c>
      <c r="I231" s="9" t="e">
        <f t="shared" si="52"/>
        <v>#DIV/0!</v>
      </c>
      <c r="J231" s="3">
        <f t="shared" si="42"/>
        <v>0</v>
      </c>
      <c r="K231" s="3">
        <f t="shared" si="43"/>
        <v>0</v>
      </c>
      <c r="L231" s="3">
        <f t="shared" si="44"/>
        <v>0</v>
      </c>
      <c r="M231" s="3">
        <f t="shared" si="45"/>
        <v>0</v>
      </c>
      <c r="N231" s="3">
        <f t="shared" si="46"/>
        <v>0</v>
      </c>
      <c r="O231" s="9">
        <f t="shared" si="53"/>
        <v>0</v>
      </c>
      <c r="P231" s="9"/>
      <c r="Q231" s="26"/>
      <c r="R231" s="26"/>
    </row>
    <row r="232" spans="1:18">
      <c r="A232" s="5"/>
      <c r="B232" s="5"/>
      <c r="C232" s="16"/>
      <c r="D232" s="110">
        <f t="shared" si="47"/>
        <v>0</v>
      </c>
      <c r="E232" s="110">
        <f t="shared" si="49"/>
        <v>0</v>
      </c>
      <c r="F232" s="110">
        <f t="shared" si="50"/>
        <v>0</v>
      </c>
      <c r="G232" s="110">
        <f t="shared" si="51"/>
        <v>0</v>
      </c>
      <c r="H232" s="110">
        <f t="shared" si="48"/>
        <v>0</v>
      </c>
      <c r="I232" s="9" t="e">
        <f t="shared" si="52"/>
        <v>#DIV/0!</v>
      </c>
      <c r="J232" s="3">
        <f t="shared" si="42"/>
        <v>0</v>
      </c>
      <c r="K232" s="3">
        <f t="shared" si="43"/>
        <v>0</v>
      </c>
      <c r="L232" s="3">
        <f t="shared" si="44"/>
        <v>0</v>
      </c>
      <c r="M232" s="3">
        <f t="shared" si="45"/>
        <v>0</v>
      </c>
      <c r="N232" s="3">
        <f t="shared" si="46"/>
        <v>0</v>
      </c>
      <c r="O232" s="9">
        <f t="shared" si="53"/>
        <v>0</v>
      </c>
      <c r="P232" s="9"/>
      <c r="Q232" s="26"/>
      <c r="R232" s="26"/>
    </row>
    <row r="233" spans="1:18">
      <c r="A233" s="5"/>
      <c r="B233" s="5"/>
      <c r="C233" s="16"/>
      <c r="D233" s="110">
        <f t="shared" si="47"/>
        <v>0</v>
      </c>
      <c r="E233" s="110">
        <f t="shared" si="49"/>
        <v>0</v>
      </c>
      <c r="F233" s="110">
        <f t="shared" si="50"/>
        <v>0</v>
      </c>
      <c r="G233" s="110">
        <f t="shared" si="51"/>
        <v>0</v>
      </c>
      <c r="H233" s="110">
        <f t="shared" si="48"/>
        <v>0</v>
      </c>
      <c r="I233" s="9" t="e">
        <f t="shared" si="52"/>
        <v>#DIV/0!</v>
      </c>
      <c r="J233" s="3">
        <f t="shared" si="42"/>
        <v>0</v>
      </c>
      <c r="K233" s="3">
        <f t="shared" si="43"/>
        <v>0</v>
      </c>
      <c r="L233" s="3">
        <f t="shared" si="44"/>
        <v>0</v>
      </c>
      <c r="M233" s="3">
        <f t="shared" si="45"/>
        <v>0</v>
      </c>
      <c r="N233" s="3">
        <f t="shared" si="46"/>
        <v>0</v>
      </c>
      <c r="O233" s="9">
        <f t="shared" si="53"/>
        <v>0</v>
      </c>
      <c r="P233" s="9"/>
      <c r="Q233" s="26"/>
      <c r="R233" s="26"/>
    </row>
    <row r="234" spans="1:18">
      <c r="A234" s="5"/>
      <c r="B234" s="5"/>
      <c r="C234" s="16"/>
      <c r="D234" s="110">
        <f t="shared" si="47"/>
        <v>0</v>
      </c>
      <c r="E234" s="110">
        <f t="shared" si="49"/>
        <v>0</v>
      </c>
      <c r="F234" s="110">
        <f t="shared" si="50"/>
        <v>0</v>
      </c>
      <c r="G234" s="110">
        <f t="shared" si="51"/>
        <v>0</v>
      </c>
      <c r="H234" s="110">
        <f t="shared" si="48"/>
        <v>0</v>
      </c>
      <c r="I234" s="9" t="e">
        <f t="shared" si="52"/>
        <v>#DIV/0!</v>
      </c>
      <c r="J234" s="3">
        <f t="shared" si="42"/>
        <v>0</v>
      </c>
      <c r="K234" s="3">
        <f t="shared" si="43"/>
        <v>0</v>
      </c>
      <c r="L234" s="3">
        <f t="shared" si="44"/>
        <v>0</v>
      </c>
      <c r="M234" s="3">
        <f t="shared" si="45"/>
        <v>0</v>
      </c>
      <c r="N234" s="3">
        <f t="shared" si="46"/>
        <v>0</v>
      </c>
      <c r="O234" s="9">
        <f t="shared" si="53"/>
        <v>0</v>
      </c>
      <c r="P234" s="9"/>
      <c r="Q234" s="26"/>
      <c r="R234" s="26"/>
    </row>
    <row r="235" spans="1:18">
      <c r="A235" s="5"/>
      <c r="B235" s="5"/>
      <c r="C235" s="16"/>
      <c r="D235" s="110">
        <f t="shared" si="47"/>
        <v>0</v>
      </c>
      <c r="E235" s="110">
        <f t="shared" si="49"/>
        <v>0</v>
      </c>
      <c r="F235" s="110">
        <f t="shared" si="50"/>
        <v>0</v>
      </c>
      <c r="G235" s="110">
        <f t="shared" si="51"/>
        <v>0</v>
      </c>
      <c r="H235" s="110">
        <f t="shared" si="48"/>
        <v>0</v>
      </c>
      <c r="I235" s="9" t="e">
        <f t="shared" si="52"/>
        <v>#DIV/0!</v>
      </c>
      <c r="J235" s="3">
        <f t="shared" si="42"/>
        <v>0</v>
      </c>
      <c r="K235" s="3">
        <f t="shared" si="43"/>
        <v>0</v>
      </c>
      <c r="L235" s="3">
        <f t="shared" si="44"/>
        <v>0</v>
      </c>
      <c r="M235" s="3">
        <f t="shared" si="45"/>
        <v>0</v>
      </c>
      <c r="N235" s="3">
        <f t="shared" si="46"/>
        <v>0</v>
      </c>
      <c r="O235" s="9">
        <f t="shared" si="53"/>
        <v>0</v>
      </c>
      <c r="P235" s="9"/>
      <c r="Q235" s="26"/>
      <c r="R235" s="26"/>
    </row>
    <row r="236" spans="1:18">
      <c r="A236" s="5"/>
      <c r="B236" s="5"/>
      <c r="C236" s="16"/>
      <c r="D236" s="110">
        <f t="shared" si="47"/>
        <v>0</v>
      </c>
      <c r="E236" s="110">
        <f t="shared" si="49"/>
        <v>0</v>
      </c>
      <c r="F236" s="110">
        <f t="shared" si="50"/>
        <v>0</v>
      </c>
      <c r="G236" s="110">
        <f t="shared" si="51"/>
        <v>0</v>
      </c>
      <c r="H236" s="110">
        <f t="shared" si="48"/>
        <v>0</v>
      </c>
      <c r="I236" s="9" t="e">
        <f t="shared" si="52"/>
        <v>#DIV/0!</v>
      </c>
      <c r="J236" s="3">
        <f t="shared" si="42"/>
        <v>0</v>
      </c>
      <c r="K236" s="3">
        <f t="shared" si="43"/>
        <v>0</v>
      </c>
      <c r="L236" s="3">
        <f t="shared" si="44"/>
        <v>0</v>
      </c>
      <c r="M236" s="3">
        <f t="shared" si="45"/>
        <v>0</v>
      </c>
      <c r="N236" s="3">
        <f t="shared" si="46"/>
        <v>0</v>
      </c>
      <c r="O236" s="9">
        <f t="shared" si="53"/>
        <v>0</v>
      </c>
      <c r="P236" s="9"/>
      <c r="Q236" s="26"/>
      <c r="R236" s="26"/>
    </row>
    <row r="237" spans="1:18">
      <c r="A237" s="5"/>
      <c r="B237" s="5"/>
      <c r="C237" s="16"/>
      <c r="D237" s="110">
        <f t="shared" si="47"/>
        <v>0</v>
      </c>
      <c r="E237" s="110">
        <f t="shared" si="49"/>
        <v>0</v>
      </c>
      <c r="F237" s="110">
        <f t="shared" si="50"/>
        <v>0</v>
      </c>
      <c r="G237" s="110">
        <f t="shared" si="51"/>
        <v>0</v>
      </c>
      <c r="H237" s="110">
        <f t="shared" si="48"/>
        <v>0</v>
      </c>
      <c r="I237" s="9" t="e">
        <f t="shared" si="52"/>
        <v>#DIV/0!</v>
      </c>
      <c r="J237" s="3">
        <f t="shared" si="42"/>
        <v>0</v>
      </c>
      <c r="K237" s="3">
        <f t="shared" si="43"/>
        <v>0</v>
      </c>
      <c r="L237" s="3">
        <f t="shared" si="44"/>
        <v>0</v>
      </c>
      <c r="M237" s="3">
        <f t="shared" si="45"/>
        <v>0</v>
      </c>
      <c r="N237" s="3">
        <f t="shared" si="46"/>
        <v>0</v>
      </c>
      <c r="O237" s="9">
        <f t="shared" si="53"/>
        <v>0</v>
      </c>
      <c r="P237" s="9"/>
      <c r="Q237" s="26"/>
      <c r="R237" s="26"/>
    </row>
    <row r="238" spans="1:18">
      <c r="A238" s="5"/>
      <c r="B238" s="5"/>
      <c r="C238" s="16"/>
      <c r="D238" s="110">
        <f t="shared" si="47"/>
        <v>0</v>
      </c>
      <c r="E238" s="110">
        <f t="shared" si="49"/>
        <v>0</v>
      </c>
      <c r="F238" s="110">
        <f t="shared" si="50"/>
        <v>0</v>
      </c>
      <c r="G238" s="110">
        <f t="shared" si="51"/>
        <v>0</v>
      </c>
      <c r="H238" s="110">
        <f t="shared" si="48"/>
        <v>0</v>
      </c>
      <c r="I238" s="9" t="e">
        <f t="shared" si="52"/>
        <v>#DIV/0!</v>
      </c>
      <c r="J238" s="3">
        <f t="shared" si="42"/>
        <v>0</v>
      </c>
      <c r="K238" s="3">
        <f t="shared" si="43"/>
        <v>0</v>
      </c>
      <c r="L238" s="3">
        <f t="shared" si="44"/>
        <v>0</v>
      </c>
      <c r="M238" s="3">
        <f t="shared" si="45"/>
        <v>0</v>
      </c>
      <c r="N238" s="3">
        <f t="shared" si="46"/>
        <v>0</v>
      </c>
      <c r="O238" s="9">
        <f t="shared" si="53"/>
        <v>0</v>
      </c>
      <c r="P238" s="9"/>
      <c r="Q238" s="26"/>
      <c r="R238" s="26"/>
    </row>
    <row r="239" spans="1:18">
      <c r="A239" s="5"/>
      <c r="B239" s="5"/>
      <c r="C239" s="16"/>
      <c r="D239" s="110">
        <f t="shared" si="47"/>
        <v>0</v>
      </c>
      <c r="E239" s="110">
        <f t="shared" si="49"/>
        <v>0</v>
      </c>
      <c r="F239" s="110">
        <f t="shared" si="50"/>
        <v>0</v>
      </c>
      <c r="G239" s="110">
        <f t="shared" si="51"/>
        <v>0</v>
      </c>
      <c r="H239" s="110">
        <f t="shared" si="48"/>
        <v>0</v>
      </c>
      <c r="I239" s="9" t="e">
        <f t="shared" si="52"/>
        <v>#DIV/0!</v>
      </c>
      <c r="J239" s="3">
        <f t="shared" si="42"/>
        <v>0</v>
      </c>
      <c r="K239" s="3">
        <f t="shared" si="43"/>
        <v>0</v>
      </c>
      <c r="L239" s="3">
        <f t="shared" si="44"/>
        <v>0</v>
      </c>
      <c r="M239" s="3">
        <f t="shared" si="45"/>
        <v>0</v>
      </c>
      <c r="N239" s="3">
        <f t="shared" si="46"/>
        <v>0</v>
      </c>
      <c r="O239" s="9">
        <f t="shared" si="53"/>
        <v>0</v>
      </c>
      <c r="P239" s="9"/>
      <c r="Q239" s="26"/>
      <c r="R239" s="26"/>
    </row>
    <row r="240" spans="1:18">
      <c r="A240" s="5"/>
      <c r="B240" s="5"/>
      <c r="C240" s="16"/>
      <c r="D240" s="110">
        <f t="shared" si="47"/>
        <v>0</v>
      </c>
      <c r="E240" s="110">
        <f t="shared" si="49"/>
        <v>0</v>
      </c>
      <c r="F240" s="110">
        <f t="shared" si="50"/>
        <v>0</v>
      </c>
      <c r="G240" s="110">
        <f t="shared" si="51"/>
        <v>0</v>
      </c>
      <c r="H240" s="110">
        <f t="shared" si="48"/>
        <v>0</v>
      </c>
      <c r="I240" s="9" t="e">
        <f t="shared" si="52"/>
        <v>#DIV/0!</v>
      </c>
      <c r="J240" s="3">
        <f t="shared" si="42"/>
        <v>0</v>
      </c>
      <c r="K240" s="3">
        <f t="shared" si="43"/>
        <v>0</v>
      </c>
      <c r="L240" s="3">
        <f t="shared" si="44"/>
        <v>0</v>
      </c>
      <c r="M240" s="3">
        <f t="shared" si="45"/>
        <v>0</v>
      </c>
      <c r="N240" s="3">
        <f t="shared" si="46"/>
        <v>0</v>
      </c>
      <c r="O240" s="9">
        <f t="shared" si="53"/>
        <v>0</v>
      </c>
      <c r="P240" s="9"/>
      <c r="Q240" s="26"/>
      <c r="R240" s="26"/>
    </row>
    <row r="241" spans="1:18">
      <c r="A241" s="5"/>
      <c r="B241" s="5"/>
      <c r="C241" s="16"/>
      <c r="D241" s="110">
        <f t="shared" si="47"/>
        <v>0</v>
      </c>
      <c r="E241" s="110">
        <f t="shared" si="49"/>
        <v>0</v>
      </c>
      <c r="F241" s="110">
        <f t="shared" si="50"/>
        <v>0</v>
      </c>
      <c r="G241" s="110">
        <f t="shared" si="51"/>
        <v>0</v>
      </c>
      <c r="H241" s="110">
        <f t="shared" si="48"/>
        <v>0</v>
      </c>
      <c r="I241" s="9" t="e">
        <f t="shared" si="52"/>
        <v>#DIV/0!</v>
      </c>
      <c r="J241" s="3">
        <f t="shared" si="42"/>
        <v>0</v>
      </c>
      <c r="K241" s="3">
        <f t="shared" si="43"/>
        <v>0</v>
      </c>
      <c r="L241" s="3">
        <f t="shared" si="44"/>
        <v>0</v>
      </c>
      <c r="M241" s="3">
        <f t="shared" si="45"/>
        <v>0</v>
      </c>
      <c r="N241" s="3">
        <f t="shared" si="46"/>
        <v>0</v>
      </c>
      <c r="O241" s="9">
        <f t="shared" si="53"/>
        <v>0</v>
      </c>
      <c r="P241" s="9"/>
      <c r="Q241" s="26"/>
      <c r="R241" s="26"/>
    </row>
    <row r="242" spans="1:18">
      <c r="A242" s="5"/>
      <c r="B242" s="5"/>
      <c r="C242" s="16"/>
      <c r="D242" s="110">
        <f t="shared" si="47"/>
        <v>0</v>
      </c>
      <c r="E242" s="110">
        <f t="shared" si="49"/>
        <v>0</v>
      </c>
      <c r="F242" s="110">
        <f t="shared" si="50"/>
        <v>0</v>
      </c>
      <c r="G242" s="110">
        <f t="shared" si="51"/>
        <v>0</v>
      </c>
      <c r="H242" s="110">
        <f t="shared" si="48"/>
        <v>0</v>
      </c>
      <c r="I242" s="9" t="e">
        <f t="shared" si="52"/>
        <v>#DIV/0!</v>
      </c>
      <c r="J242" s="3">
        <f t="shared" si="42"/>
        <v>0</v>
      </c>
      <c r="K242" s="3">
        <f t="shared" si="43"/>
        <v>0</v>
      </c>
      <c r="L242" s="3">
        <f t="shared" si="44"/>
        <v>0</v>
      </c>
      <c r="M242" s="3">
        <f t="shared" si="45"/>
        <v>0</v>
      </c>
      <c r="N242" s="3">
        <f t="shared" si="46"/>
        <v>0</v>
      </c>
      <c r="O242" s="9">
        <f t="shared" si="53"/>
        <v>0</v>
      </c>
      <c r="P242" s="9"/>
      <c r="Q242" s="26"/>
      <c r="R242" s="26"/>
    </row>
    <row r="243" spans="1:18">
      <c r="A243" s="5"/>
      <c r="B243" s="5"/>
      <c r="C243" s="16"/>
      <c r="D243" s="110">
        <f t="shared" si="47"/>
        <v>0</v>
      </c>
      <c r="E243" s="110">
        <f t="shared" si="49"/>
        <v>0</v>
      </c>
      <c r="F243" s="110">
        <f t="shared" si="50"/>
        <v>0</v>
      </c>
      <c r="G243" s="110">
        <f t="shared" si="51"/>
        <v>0</v>
      </c>
      <c r="H243" s="110">
        <f t="shared" si="48"/>
        <v>0</v>
      </c>
      <c r="I243" s="9" t="e">
        <f t="shared" si="52"/>
        <v>#DIV/0!</v>
      </c>
      <c r="J243" s="3">
        <f t="shared" ref="J243:J279" si="54">IFERROR(SUMIFS(Compliance_Critical,Agent_ID,$B243,Queue,J$4),"")</f>
        <v>0</v>
      </c>
      <c r="K243" s="3">
        <f t="shared" ref="K243:K279" si="55">IFERROR(SUMIFS(End_User_Crirical,Agent_ID,$B243,Queue,J$4),"")</f>
        <v>0</v>
      </c>
      <c r="L243" s="3">
        <f t="shared" ref="L243:L279" si="56">IFERROR(SUMIFS(Busniss_Critical,Agent_ID,$B243,Queue,J$4),"")</f>
        <v>0</v>
      </c>
      <c r="M243" s="3">
        <f t="shared" ref="M243:M279" si="57">IFERROR(SUMIFS(Non_Critical,Agent_ID,$B243,Queue,J$4),"")</f>
        <v>0</v>
      </c>
      <c r="N243" s="3">
        <f t="shared" si="46"/>
        <v>0</v>
      </c>
      <c r="O243" s="9">
        <f t="shared" si="53"/>
        <v>0</v>
      </c>
      <c r="P243" s="9"/>
      <c r="Q243" s="26"/>
      <c r="R243" s="26"/>
    </row>
    <row r="244" spans="1:18">
      <c r="A244" s="5"/>
      <c r="B244" s="5"/>
      <c r="C244" s="16"/>
      <c r="D244" s="110">
        <f t="shared" si="47"/>
        <v>0</v>
      </c>
      <c r="E244" s="110">
        <f t="shared" si="49"/>
        <v>0</v>
      </c>
      <c r="F244" s="110">
        <f t="shared" si="50"/>
        <v>0</v>
      </c>
      <c r="G244" s="110">
        <f t="shared" si="51"/>
        <v>0</v>
      </c>
      <c r="H244" s="110">
        <f t="shared" si="48"/>
        <v>0</v>
      </c>
      <c r="I244" s="9" t="e">
        <f t="shared" si="52"/>
        <v>#DIV/0!</v>
      </c>
      <c r="J244" s="3">
        <f t="shared" si="54"/>
        <v>0</v>
      </c>
      <c r="K244" s="3">
        <f t="shared" si="55"/>
        <v>0</v>
      </c>
      <c r="L244" s="3">
        <f t="shared" si="56"/>
        <v>0</v>
      </c>
      <c r="M244" s="3">
        <f t="shared" si="57"/>
        <v>0</v>
      </c>
      <c r="N244" s="3">
        <f t="shared" ref="N244:N279" si="58">SUM(J244:L244)</f>
        <v>0</v>
      </c>
      <c r="O244" s="9">
        <f t="shared" si="53"/>
        <v>0</v>
      </c>
      <c r="P244" s="9"/>
      <c r="Q244" s="26"/>
      <c r="R244" s="26"/>
    </row>
    <row r="245" spans="1:18">
      <c r="A245" s="5"/>
      <c r="B245" s="5"/>
      <c r="C245" s="16"/>
      <c r="D245" s="110">
        <f t="shared" si="47"/>
        <v>0</v>
      </c>
      <c r="E245" s="110">
        <f t="shared" si="49"/>
        <v>0</v>
      </c>
      <c r="F245" s="110">
        <f t="shared" si="50"/>
        <v>0</v>
      </c>
      <c r="G245" s="110">
        <f t="shared" si="51"/>
        <v>0</v>
      </c>
      <c r="H245" s="110">
        <f t="shared" si="48"/>
        <v>0</v>
      </c>
      <c r="I245" s="9" t="e">
        <f t="shared" si="52"/>
        <v>#DIV/0!</v>
      </c>
      <c r="J245" s="3">
        <f t="shared" si="54"/>
        <v>0</v>
      </c>
      <c r="K245" s="3">
        <f t="shared" si="55"/>
        <v>0</v>
      </c>
      <c r="L245" s="3">
        <f t="shared" si="56"/>
        <v>0</v>
      </c>
      <c r="M245" s="3">
        <f t="shared" si="57"/>
        <v>0</v>
      </c>
      <c r="N245" s="3">
        <f t="shared" si="58"/>
        <v>0</v>
      </c>
      <c r="O245" s="9">
        <f t="shared" si="53"/>
        <v>0</v>
      </c>
      <c r="P245" s="9"/>
      <c r="Q245" s="26"/>
      <c r="R245" s="26"/>
    </row>
    <row r="246" spans="1:18">
      <c r="A246" s="5"/>
      <c r="B246" s="5"/>
      <c r="C246" s="16"/>
      <c r="D246" s="110">
        <f t="shared" si="47"/>
        <v>0</v>
      </c>
      <c r="E246" s="110">
        <f t="shared" si="49"/>
        <v>0</v>
      </c>
      <c r="F246" s="110">
        <f t="shared" si="50"/>
        <v>0</v>
      </c>
      <c r="G246" s="110">
        <f t="shared" si="51"/>
        <v>0</v>
      </c>
      <c r="H246" s="110">
        <f t="shared" si="48"/>
        <v>0</v>
      </c>
      <c r="I246" s="9" t="e">
        <f t="shared" si="52"/>
        <v>#DIV/0!</v>
      </c>
      <c r="J246" s="3">
        <f t="shared" si="54"/>
        <v>0</v>
      </c>
      <c r="K246" s="3">
        <f t="shared" si="55"/>
        <v>0</v>
      </c>
      <c r="L246" s="3">
        <f t="shared" si="56"/>
        <v>0</v>
      </c>
      <c r="M246" s="3">
        <f t="shared" si="57"/>
        <v>0</v>
      </c>
      <c r="N246" s="3">
        <f t="shared" si="58"/>
        <v>0</v>
      </c>
      <c r="O246" s="9">
        <f t="shared" si="53"/>
        <v>0</v>
      </c>
      <c r="P246" s="9"/>
      <c r="Q246" s="26"/>
      <c r="R246" s="26"/>
    </row>
    <row r="247" spans="1:18">
      <c r="A247" s="5"/>
      <c r="B247" s="5"/>
      <c r="C247" s="16"/>
      <c r="D247" s="110">
        <f t="shared" si="47"/>
        <v>0</v>
      </c>
      <c r="E247" s="110">
        <f t="shared" si="49"/>
        <v>0</v>
      </c>
      <c r="F247" s="110">
        <f t="shared" si="50"/>
        <v>0</v>
      </c>
      <c r="G247" s="110">
        <f t="shared" si="51"/>
        <v>0</v>
      </c>
      <c r="H247" s="110">
        <f t="shared" si="48"/>
        <v>0</v>
      </c>
      <c r="I247" s="9" t="e">
        <f t="shared" si="52"/>
        <v>#DIV/0!</v>
      </c>
      <c r="J247" s="3">
        <f t="shared" si="54"/>
        <v>0</v>
      </c>
      <c r="K247" s="3">
        <f t="shared" si="55"/>
        <v>0</v>
      </c>
      <c r="L247" s="3">
        <f t="shared" si="56"/>
        <v>0</v>
      </c>
      <c r="M247" s="3">
        <f t="shared" si="57"/>
        <v>0</v>
      </c>
      <c r="N247" s="3">
        <f t="shared" si="58"/>
        <v>0</v>
      </c>
      <c r="O247" s="9">
        <f t="shared" si="53"/>
        <v>0</v>
      </c>
      <c r="P247" s="9"/>
      <c r="Q247" s="26"/>
      <c r="R247" s="26"/>
    </row>
    <row r="248" spans="1:18">
      <c r="A248" s="5"/>
      <c r="B248" s="5"/>
      <c r="C248" s="16"/>
      <c r="D248" s="110">
        <f t="shared" si="47"/>
        <v>0</v>
      </c>
      <c r="E248" s="110">
        <f t="shared" si="49"/>
        <v>0</v>
      </c>
      <c r="F248" s="110">
        <f t="shared" si="50"/>
        <v>0</v>
      </c>
      <c r="G248" s="110">
        <f t="shared" si="51"/>
        <v>0</v>
      </c>
      <c r="H248" s="110">
        <f t="shared" si="48"/>
        <v>0</v>
      </c>
      <c r="I248" s="9" t="e">
        <f t="shared" si="52"/>
        <v>#DIV/0!</v>
      </c>
      <c r="J248" s="3">
        <f t="shared" si="54"/>
        <v>0</v>
      </c>
      <c r="K248" s="3">
        <f t="shared" si="55"/>
        <v>0</v>
      </c>
      <c r="L248" s="3">
        <f t="shared" si="56"/>
        <v>0</v>
      </c>
      <c r="M248" s="3">
        <f t="shared" si="57"/>
        <v>0</v>
      </c>
      <c r="N248" s="3">
        <f t="shared" si="58"/>
        <v>0</v>
      </c>
      <c r="O248" s="9">
        <f t="shared" si="53"/>
        <v>0</v>
      </c>
      <c r="P248" s="9"/>
      <c r="Q248" s="26"/>
      <c r="R248" s="26"/>
    </row>
    <row r="249" spans="1:18">
      <c r="A249" s="5"/>
      <c r="B249" s="5"/>
      <c r="C249" s="16"/>
      <c r="D249" s="110">
        <f t="shared" si="47"/>
        <v>0</v>
      </c>
      <c r="E249" s="110">
        <f t="shared" si="49"/>
        <v>0</v>
      </c>
      <c r="F249" s="110">
        <f t="shared" si="50"/>
        <v>0</v>
      </c>
      <c r="G249" s="110">
        <f t="shared" si="51"/>
        <v>0</v>
      </c>
      <c r="H249" s="110">
        <f t="shared" si="48"/>
        <v>0</v>
      </c>
      <c r="I249" s="9" t="e">
        <f t="shared" si="52"/>
        <v>#DIV/0!</v>
      </c>
      <c r="J249" s="3">
        <f t="shared" si="54"/>
        <v>0</v>
      </c>
      <c r="K249" s="3">
        <f t="shared" si="55"/>
        <v>0</v>
      </c>
      <c r="L249" s="3">
        <f t="shared" si="56"/>
        <v>0</v>
      </c>
      <c r="M249" s="3">
        <f t="shared" si="57"/>
        <v>0</v>
      </c>
      <c r="N249" s="3">
        <f t="shared" si="58"/>
        <v>0</v>
      </c>
      <c r="O249" s="9">
        <f t="shared" si="53"/>
        <v>0</v>
      </c>
      <c r="P249" s="9"/>
      <c r="Q249" s="26"/>
      <c r="R249" s="26"/>
    </row>
    <row r="250" spans="1:18">
      <c r="A250" s="5"/>
      <c r="B250" s="5"/>
      <c r="C250" s="16"/>
      <c r="D250" s="110">
        <f t="shared" si="47"/>
        <v>0</v>
      </c>
      <c r="E250" s="110">
        <f t="shared" si="49"/>
        <v>0</v>
      </c>
      <c r="F250" s="110">
        <f t="shared" si="50"/>
        <v>0</v>
      </c>
      <c r="G250" s="110">
        <f t="shared" si="51"/>
        <v>0</v>
      </c>
      <c r="H250" s="110">
        <f t="shared" si="48"/>
        <v>0</v>
      </c>
      <c r="I250" s="9" t="e">
        <f t="shared" si="52"/>
        <v>#DIV/0!</v>
      </c>
      <c r="J250" s="3">
        <f t="shared" si="54"/>
        <v>0</v>
      </c>
      <c r="K250" s="3">
        <f t="shared" si="55"/>
        <v>0</v>
      </c>
      <c r="L250" s="3">
        <f t="shared" si="56"/>
        <v>0</v>
      </c>
      <c r="M250" s="3">
        <f t="shared" si="57"/>
        <v>0</v>
      </c>
      <c r="N250" s="3">
        <f t="shared" si="58"/>
        <v>0</v>
      </c>
      <c r="O250" s="9">
        <f t="shared" si="53"/>
        <v>0</v>
      </c>
      <c r="P250" s="9"/>
      <c r="Q250" s="26"/>
      <c r="R250" s="26"/>
    </row>
    <row r="251" spans="1:18">
      <c r="A251" s="5"/>
      <c r="B251" s="5"/>
      <c r="C251" s="16"/>
      <c r="D251" s="110">
        <f t="shared" si="47"/>
        <v>0</v>
      </c>
      <c r="E251" s="110">
        <f t="shared" si="49"/>
        <v>0</v>
      </c>
      <c r="F251" s="110">
        <f t="shared" si="50"/>
        <v>0</v>
      </c>
      <c r="G251" s="110">
        <f t="shared" si="51"/>
        <v>0</v>
      </c>
      <c r="H251" s="110">
        <f t="shared" si="48"/>
        <v>0</v>
      </c>
      <c r="I251" s="9" t="e">
        <f t="shared" si="52"/>
        <v>#DIV/0!</v>
      </c>
      <c r="J251" s="3">
        <f t="shared" si="54"/>
        <v>0</v>
      </c>
      <c r="K251" s="3">
        <f t="shared" si="55"/>
        <v>0</v>
      </c>
      <c r="L251" s="3">
        <f t="shared" si="56"/>
        <v>0</v>
      </c>
      <c r="M251" s="3">
        <f t="shared" si="57"/>
        <v>0</v>
      </c>
      <c r="N251" s="3">
        <f t="shared" si="58"/>
        <v>0</v>
      </c>
      <c r="O251" s="9">
        <f t="shared" si="53"/>
        <v>0</v>
      </c>
      <c r="P251" s="9"/>
      <c r="Q251" s="26"/>
      <c r="R251" s="26"/>
    </row>
    <row r="252" spans="1:18">
      <c r="A252" s="5"/>
      <c r="B252" s="5"/>
      <c r="C252" s="16"/>
      <c r="D252" s="110">
        <f t="shared" si="47"/>
        <v>0</v>
      </c>
      <c r="E252" s="110">
        <f t="shared" si="49"/>
        <v>0</v>
      </c>
      <c r="F252" s="110">
        <f t="shared" si="50"/>
        <v>0</v>
      </c>
      <c r="G252" s="110">
        <f t="shared" si="51"/>
        <v>0</v>
      </c>
      <c r="H252" s="110">
        <f t="shared" si="48"/>
        <v>0</v>
      </c>
      <c r="I252" s="9" t="e">
        <f t="shared" si="52"/>
        <v>#DIV/0!</v>
      </c>
      <c r="J252" s="3">
        <f t="shared" si="54"/>
        <v>0</v>
      </c>
      <c r="K252" s="3">
        <f t="shared" si="55"/>
        <v>0</v>
      </c>
      <c r="L252" s="3">
        <f t="shared" si="56"/>
        <v>0</v>
      </c>
      <c r="M252" s="3">
        <f t="shared" si="57"/>
        <v>0</v>
      </c>
      <c r="N252" s="3">
        <f t="shared" si="58"/>
        <v>0</v>
      </c>
      <c r="O252" s="9">
        <f t="shared" si="53"/>
        <v>0</v>
      </c>
      <c r="P252" s="9"/>
      <c r="Q252" s="26"/>
      <c r="R252" s="26"/>
    </row>
    <row r="253" spans="1:18">
      <c r="A253" s="5"/>
      <c r="B253" s="5"/>
      <c r="C253" s="16"/>
      <c r="D253" s="110">
        <f t="shared" ref="D253:D279" si="59">IFERROR(SUMIFS(Compliance_Critical,Agent_ID,$B253,Queue,D$4),"")</f>
        <v>0</v>
      </c>
      <c r="E253" s="110">
        <f t="shared" si="49"/>
        <v>0</v>
      </c>
      <c r="F253" s="110">
        <f t="shared" si="50"/>
        <v>0</v>
      </c>
      <c r="G253" s="110">
        <f t="shared" si="51"/>
        <v>0</v>
      </c>
      <c r="H253" s="110">
        <f t="shared" ref="H253:H279" si="60">SUM(D252:F253)</f>
        <v>0</v>
      </c>
      <c r="I253" s="9" t="e">
        <f t="shared" si="52"/>
        <v>#DIV/0!</v>
      </c>
      <c r="J253" s="3">
        <f t="shared" si="54"/>
        <v>0</v>
      </c>
      <c r="K253" s="3">
        <f t="shared" si="55"/>
        <v>0</v>
      </c>
      <c r="L253" s="3">
        <f t="shared" si="56"/>
        <v>0</v>
      </c>
      <c r="M253" s="3">
        <f t="shared" si="57"/>
        <v>0</v>
      </c>
      <c r="N253" s="3">
        <f t="shared" si="58"/>
        <v>0</v>
      </c>
      <c r="O253" s="9">
        <f t="shared" si="53"/>
        <v>0</v>
      </c>
      <c r="P253" s="9"/>
      <c r="Q253" s="26"/>
      <c r="R253" s="26"/>
    </row>
    <row r="254" spans="1:18">
      <c r="A254" s="5"/>
      <c r="B254" s="5"/>
      <c r="C254" s="16"/>
      <c r="D254" s="110">
        <f t="shared" si="59"/>
        <v>0</v>
      </c>
      <c r="E254" s="110">
        <f t="shared" si="49"/>
        <v>0</v>
      </c>
      <c r="F254" s="110">
        <f t="shared" si="50"/>
        <v>0</v>
      </c>
      <c r="G254" s="110">
        <f t="shared" si="51"/>
        <v>0</v>
      </c>
      <c r="H254" s="110">
        <f t="shared" si="60"/>
        <v>0</v>
      </c>
      <c r="I254" s="9" t="e">
        <f t="shared" si="52"/>
        <v>#DIV/0!</v>
      </c>
      <c r="J254" s="3">
        <f t="shared" si="54"/>
        <v>0</v>
      </c>
      <c r="K254" s="3">
        <f t="shared" si="55"/>
        <v>0</v>
      </c>
      <c r="L254" s="3">
        <f t="shared" si="56"/>
        <v>0</v>
      </c>
      <c r="M254" s="3">
        <f t="shared" si="57"/>
        <v>0</v>
      </c>
      <c r="N254" s="3">
        <f t="shared" si="58"/>
        <v>0</v>
      </c>
      <c r="O254" s="9">
        <f t="shared" si="53"/>
        <v>0</v>
      </c>
      <c r="P254" s="9"/>
      <c r="Q254" s="26"/>
      <c r="R254" s="26"/>
    </row>
    <row r="255" spans="1:18">
      <c r="A255" s="5"/>
      <c r="B255" s="5"/>
      <c r="C255" s="16"/>
      <c r="D255" s="110">
        <f t="shared" si="59"/>
        <v>0</v>
      </c>
      <c r="E255" s="110">
        <f t="shared" si="49"/>
        <v>0</v>
      </c>
      <c r="F255" s="110">
        <f t="shared" si="50"/>
        <v>0</v>
      </c>
      <c r="G255" s="110">
        <f t="shared" si="51"/>
        <v>0</v>
      </c>
      <c r="H255" s="110">
        <f t="shared" si="60"/>
        <v>0</v>
      </c>
      <c r="I255" s="9" t="e">
        <f t="shared" si="52"/>
        <v>#DIV/0!</v>
      </c>
      <c r="J255" s="3">
        <f t="shared" si="54"/>
        <v>0</v>
      </c>
      <c r="K255" s="3">
        <f t="shared" si="55"/>
        <v>0</v>
      </c>
      <c r="L255" s="3">
        <f t="shared" si="56"/>
        <v>0</v>
      </c>
      <c r="M255" s="3">
        <f t="shared" si="57"/>
        <v>0</v>
      </c>
      <c r="N255" s="3">
        <f t="shared" si="58"/>
        <v>0</v>
      </c>
      <c r="O255" s="9">
        <f t="shared" si="53"/>
        <v>0</v>
      </c>
      <c r="P255" s="9"/>
      <c r="Q255" s="26"/>
      <c r="R255" s="26"/>
    </row>
    <row r="256" spans="1:18">
      <c r="A256" s="5"/>
      <c r="B256" s="5"/>
      <c r="C256" s="16"/>
      <c r="D256" s="110">
        <f t="shared" si="59"/>
        <v>0</v>
      </c>
      <c r="E256" s="110">
        <f t="shared" si="49"/>
        <v>0</v>
      </c>
      <c r="F256" s="110">
        <f t="shared" si="50"/>
        <v>0</v>
      </c>
      <c r="G256" s="110">
        <f t="shared" si="51"/>
        <v>0</v>
      </c>
      <c r="H256" s="110">
        <f t="shared" si="60"/>
        <v>0</v>
      </c>
      <c r="I256" s="9" t="e">
        <f t="shared" si="52"/>
        <v>#DIV/0!</v>
      </c>
      <c r="J256" s="3">
        <f t="shared" si="54"/>
        <v>0</v>
      </c>
      <c r="K256" s="3">
        <f t="shared" si="55"/>
        <v>0</v>
      </c>
      <c r="L256" s="3">
        <f t="shared" si="56"/>
        <v>0</v>
      </c>
      <c r="M256" s="3">
        <f t="shared" si="57"/>
        <v>0</v>
      </c>
      <c r="N256" s="3">
        <f t="shared" si="58"/>
        <v>0</v>
      </c>
      <c r="O256" s="9">
        <f t="shared" si="53"/>
        <v>0</v>
      </c>
      <c r="P256" s="9"/>
      <c r="Q256" s="26"/>
      <c r="R256" s="26"/>
    </row>
    <row r="257" spans="1:18">
      <c r="A257" s="5"/>
      <c r="B257" s="5"/>
      <c r="C257" s="16"/>
      <c r="D257" s="110">
        <f t="shared" si="59"/>
        <v>0</v>
      </c>
      <c r="E257" s="110">
        <f t="shared" si="49"/>
        <v>0</v>
      </c>
      <c r="F257" s="110">
        <f t="shared" si="50"/>
        <v>0</v>
      </c>
      <c r="G257" s="110">
        <f t="shared" si="51"/>
        <v>0</v>
      </c>
      <c r="H257" s="110">
        <f t="shared" si="60"/>
        <v>0</v>
      </c>
      <c r="I257" s="9" t="e">
        <f t="shared" si="52"/>
        <v>#DIV/0!</v>
      </c>
      <c r="J257" s="3">
        <f t="shared" si="54"/>
        <v>0</v>
      </c>
      <c r="K257" s="3">
        <f t="shared" si="55"/>
        <v>0</v>
      </c>
      <c r="L257" s="3">
        <f t="shared" si="56"/>
        <v>0</v>
      </c>
      <c r="M257" s="3">
        <f t="shared" si="57"/>
        <v>0</v>
      </c>
      <c r="N257" s="3">
        <f t="shared" si="58"/>
        <v>0</v>
      </c>
      <c r="O257" s="9">
        <f t="shared" si="53"/>
        <v>0</v>
      </c>
      <c r="P257" s="9"/>
      <c r="Q257" s="26"/>
      <c r="R257" s="26"/>
    </row>
    <row r="258" spans="1:18">
      <c r="A258" s="5"/>
      <c r="B258" s="5"/>
      <c r="C258" s="16"/>
      <c r="D258" s="110">
        <f t="shared" si="59"/>
        <v>0</v>
      </c>
      <c r="E258" s="110">
        <f t="shared" ref="E258:E279" si="61">IFERROR(SUMIFS(End_User_Crirical,Agent_ID,$B258,Queue,D$4),"")</f>
        <v>0</v>
      </c>
      <c r="F258" s="110">
        <f t="shared" ref="F258:F279" si="62">IFERROR(SUMIFS(Busniss_Critical,Agent_ID,$B258,Queue,D$4),"")</f>
        <v>0</v>
      </c>
      <c r="G258" s="110">
        <f t="shared" ref="G258:G279" si="63">IFERROR(SUMIFS(Non_Critical,Agent_ID,$B258,Queue,D$4),"")</f>
        <v>0</v>
      </c>
      <c r="H258" s="110">
        <f t="shared" si="60"/>
        <v>0</v>
      </c>
      <c r="I258" s="9" t="e">
        <f t="shared" si="52"/>
        <v>#DIV/0!</v>
      </c>
      <c r="J258" s="3">
        <f t="shared" si="54"/>
        <v>0</v>
      </c>
      <c r="K258" s="3">
        <f t="shared" si="55"/>
        <v>0</v>
      </c>
      <c r="L258" s="3">
        <f t="shared" si="56"/>
        <v>0</v>
      </c>
      <c r="M258" s="3">
        <f t="shared" si="57"/>
        <v>0</v>
      </c>
      <c r="N258" s="3">
        <f t="shared" si="58"/>
        <v>0</v>
      </c>
      <c r="O258" s="9">
        <f t="shared" si="53"/>
        <v>0</v>
      </c>
      <c r="P258" s="9"/>
      <c r="Q258" s="26"/>
      <c r="R258" s="26"/>
    </row>
    <row r="259" spans="1:18">
      <c r="A259" s="5"/>
      <c r="B259" s="5"/>
      <c r="C259" s="16"/>
      <c r="D259" s="110">
        <f t="shared" si="59"/>
        <v>0</v>
      </c>
      <c r="E259" s="110">
        <f t="shared" si="61"/>
        <v>0</v>
      </c>
      <c r="F259" s="110">
        <f t="shared" si="62"/>
        <v>0</v>
      </c>
      <c r="G259" s="110">
        <f t="shared" si="63"/>
        <v>0</v>
      </c>
      <c r="H259" s="110">
        <f t="shared" si="60"/>
        <v>0</v>
      </c>
      <c r="I259" s="9" t="e">
        <f t="shared" si="52"/>
        <v>#DIV/0!</v>
      </c>
      <c r="J259" s="3">
        <f t="shared" si="54"/>
        <v>0</v>
      </c>
      <c r="K259" s="3">
        <f t="shared" si="55"/>
        <v>0</v>
      </c>
      <c r="L259" s="3">
        <f t="shared" si="56"/>
        <v>0</v>
      </c>
      <c r="M259" s="3">
        <f t="shared" si="57"/>
        <v>0</v>
      </c>
      <c r="N259" s="3">
        <f t="shared" si="58"/>
        <v>0</v>
      </c>
      <c r="O259" s="9">
        <f t="shared" si="53"/>
        <v>0</v>
      </c>
      <c r="P259" s="9"/>
      <c r="Q259" s="26"/>
      <c r="R259" s="26"/>
    </row>
    <row r="260" spans="1:18">
      <c r="A260" s="5"/>
      <c r="B260" s="5"/>
      <c r="C260" s="16"/>
      <c r="D260" s="110">
        <f t="shared" si="59"/>
        <v>0</v>
      </c>
      <c r="E260" s="110">
        <f t="shared" si="61"/>
        <v>0</v>
      </c>
      <c r="F260" s="110">
        <f t="shared" si="62"/>
        <v>0</v>
      </c>
      <c r="G260" s="110">
        <f t="shared" si="63"/>
        <v>0</v>
      </c>
      <c r="H260" s="110">
        <f t="shared" si="60"/>
        <v>0</v>
      </c>
      <c r="I260" s="9" t="e">
        <f t="shared" si="52"/>
        <v>#DIV/0!</v>
      </c>
      <c r="J260" s="3">
        <f t="shared" si="54"/>
        <v>0</v>
      </c>
      <c r="K260" s="3">
        <f t="shared" si="55"/>
        <v>0</v>
      </c>
      <c r="L260" s="3">
        <f t="shared" si="56"/>
        <v>0</v>
      </c>
      <c r="M260" s="3">
        <f t="shared" si="57"/>
        <v>0</v>
      </c>
      <c r="N260" s="3">
        <f t="shared" si="58"/>
        <v>0</v>
      </c>
      <c r="O260" s="9">
        <f t="shared" si="53"/>
        <v>0</v>
      </c>
      <c r="P260" s="9"/>
      <c r="Q260" s="26"/>
      <c r="R260" s="26"/>
    </row>
    <row r="261" spans="1:18">
      <c r="A261" s="5"/>
      <c r="B261" s="5"/>
      <c r="C261" s="16"/>
      <c r="D261" s="110">
        <f t="shared" si="59"/>
        <v>0</v>
      </c>
      <c r="E261" s="110">
        <f t="shared" si="61"/>
        <v>0</v>
      </c>
      <c r="F261" s="110">
        <f t="shared" si="62"/>
        <v>0</v>
      </c>
      <c r="G261" s="110">
        <f t="shared" si="63"/>
        <v>0</v>
      </c>
      <c r="H261" s="110">
        <f t="shared" si="60"/>
        <v>0</v>
      </c>
      <c r="I261" s="9" t="e">
        <f t="shared" si="52"/>
        <v>#DIV/0!</v>
      </c>
      <c r="J261" s="3">
        <f t="shared" si="54"/>
        <v>0</v>
      </c>
      <c r="K261" s="3">
        <f t="shared" si="55"/>
        <v>0</v>
      </c>
      <c r="L261" s="3">
        <f t="shared" si="56"/>
        <v>0</v>
      </c>
      <c r="M261" s="3">
        <f t="shared" si="57"/>
        <v>0</v>
      </c>
      <c r="N261" s="3">
        <f t="shared" si="58"/>
        <v>0</v>
      </c>
      <c r="O261" s="9">
        <f t="shared" si="53"/>
        <v>0</v>
      </c>
      <c r="P261" s="9"/>
      <c r="Q261" s="26"/>
      <c r="R261" s="26"/>
    </row>
    <row r="262" spans="1:18">
      <c r="A262" s="5"/>
      <c r="B262" s="5"/>
      <c r="C262" s="16"/>
      <c r="D262" s="110">
        <f t="shared" si="59"/>
        <v>0</v>
      </c>
      <c r="E262" s="110">
        <f t="shared" si="61"/>
        <v>0</v>
      </c>
      <c r="F262" s="110">
        <f t="shared" si="62"/>
        <v>0</v>
      </c>
      <c r="G262" s="110">
        <f t="shared" si="63"/>
        <v>0</v>
      </c>
      <c r="H262" s="110">
        <f t="shared" si="60"/>
        <v>0</v>
      </c>
      <c r="I262" s="9" t="e">
        <f t="shared" si="52"/>
        <v>#DIV/0!</v>
      </c>
      <c r="J262" s="3">
        <f t="shared" si="54"/>
        <v>0</v>
      </c>
      <c r="K262" s="3">
        <f t="shared" si="55"/>
        <v>0</v>
      </c>
      <c r="L262" s="3">
        <f t="shared" si="56"/>
        <v>0</v>
      </c>
      <c r="M262" s="3">
        <f t="shared" si="57"/>
        <v>0</v>
      </c>
      <c r="N262" s="3">
        <f t="shared" si="58"/>
        <v>0</v>
      </c>
      <c r="O262" s="9">
        <f t="shared" si="53"/>
        <v>0</v>
      </c>
      <c r="P262" s="9"/>
      <c r="Q262" s="26"/>
      <c r="R262" s="26"/>
    </row>
    <row r="263" spans="1:18">
      <c r="A263" s="5"/>
      <c r="B263" s="5"/>
      <c r="C263" s="16"/>
      <c r="D263" s="110">
        <f t="shared" si="59"/>
        <v>0</v>
      </c>
      <c r="E263" s="110">
        <f t="shared" si="61"/>
        <v>0</v>
      </c>
      <c r="F263" s="110">
        <f t="shared" si="62"/>
        <v>0</v>
      </c>
      <c r="G263" s="110">
        <f t="shared" si="63"/>
        <v>0</v>
      </c>
      <c r="H263" s="110">
        <f t="shared" si="60"/>
        <v>0</v>
      </c>
      <c r="I263" s="9" t="e">
        <f t="shared" ref="I263:I279" si="64">H263/SUM(H$7:H$1048576)</f>
        <v>#DIV/0!</v>
      </c>
      <c r="J263" s="3">
        <f t="shared" si="54"/>
        <v>0</v>
      </c>
      <c r="K263" s="3">
        <f t="shared" si="55"/>
        <v>0</v>
      </c>
      <c r="L263" s="3">
        <f t="shared" si="56"/>
        <v>0</v>
      </c>
      <c r="M263" s="3">
        <f t="shared" si="57"/>
        <v>0</v>
      </c>
      <c r="N263" s="3">
        <f t="shared" si="58"/>
        <v>0</v>
      </c>
      <c r="O263" s="9">
        <f t="shared" ref="O263:O279" si="65">N263/SUM(N$7:N$1048576)</f>
        <v>0</v>
      </c>
      <c r="P263" s="9"/>
      <c r="Q263" s="26"/>
      <c r="R263" s="26"/>
    </row>
    <row r="264" spans="1:18">
      <c r="A264" s="5"/>
      <c r="B264" s="5"/>
      <c r="C264" s="16"/>
      <c r="D264" s="110">
        <f t="shared" si="59"/>
        <v>0</v>
      </c>
      <c r="E264" s="110">
        <f t="shared" si="61"/>
        <v>0</v>
      </c>
      <c r="F264" s="110">
        <f t="shared" si="62"/>
        <v>0</v>
      </c>
      <c r="G264" s="110">
        <f t="shared" si="63"/>
        <v>0</v>
      </c>
      <c r="H264" s="110">
        <f t="shared" si="60"/>
        <v>0</v>
      </c>
      <c r="I264" s="9" t="e">
        <f t="shared" si="64"/>
        <v>#DIV/0!</v>
      </c>
      <c r="J264" s="3">
        <f t="shared" si="54"/>
        <v>0</v>
      </c>
      <c r="K264" s="3">
        <f t="shared" si="55"/>
        <v>0</v>
      </c>
      <c r="L264" s="3">
        <f t="shared" si="56"/>
        <v>0</v>
      </c>
      <c r="M264" s="3">
        <f t="shared" si="57"/>
        <v>0</v>
      </c>
      <c r="N264" s="3">
        <f t="shared" si="58"/>
        <v>0</v>
      </c>
      <c r="O264" s="9">
        <f t="shared" si="65"/>
        <v>0</v>
      </c>
      <c r="P264" s="9"/>
      <c r="Q264" s="26"/>
      <c r="R264" s="26"/>
    </row>
    <row r="265" spans="1:18">
      <c r="A265" s="5"/>
      <c r="B265" s="5"/>
      <c r="C265" s="16"/>
      <c r="D265" s="110">
        <f t="shared" si="59"/>
        <v>0</v>
      </c>
      <c r="E265" s="110">
        <f t="shared" si="61"/>
        <v>0</v>
      </c>
      <c r="F265" s="110">
        <f t="shared" si="62"/>
        <v>0</v>
      </c>
      <c r="G265" s="110">
        <f t="shared" si="63"/>
        <v>0</v>
      </c>
      <c r="H265" s="110">
        <f t="shared" si="60"/>
        <v>0</v>
      </c>
      <c r="I265" s="9" t="e">
        <f t="shared" si="64"/>
        <v>#DIV/0!</v>
      </c>
      <c r="J265" s="3">
        <f t="shared" si="54"/>
        <v>0</v>
      </c>
      <c r="K265" s="3">
        <f t="shared" si="55"/>
        <v>0</v>
      </c>
      <c r="L265" s="3">
        <f t="shared" si="56"/>
        <v>0</v>
      </c>
      <c r="M265" s="3">
        <f t="shared" si="57"/>
        <v>0</v>
      </c>
      <c r="N265" s="3">
        <f t="shared" si="58"/>
        <v>0</v>
      </c>
      <c r="O265" s="9">
        <f t="shared" si="65"/>
        <v>0</v>
      </c>
      <c r="P265" s="9"/>
      <c r="Q265" s="26"/>
      <c r="R265" s="26"/>
    </row>
    <row r="266" spans="1:18">
      <c r="A266" s="5"/>
      <c r="B266" s="5"/>
      <c r="C266" s="16"/>
      <c r="D266" s="110">
        <f t="shared" si="59"/>
        <v>0</v>
      </c>
      <c r="E266" s="110">
        <f t="shared" si="61"/>
        <v>0</v>
      </c>
      <c r="F266" s="110">
        <f t="shared" si="62"/>
        <v>0</v>
      </c>
      <c r="G266" s="110">
        <f t="shared" si="63"/>
        <v>0</v>
      </c>
      <c r="H266" s="110">
        <f t="shared" si="60"/>
        <v>0</v>
      </c>
      <c r="I266" s="9" t="e">
        <f t="shared" si="64"/>
        <v>#DIV/0!</v>
      </c>
      <c r="J266" s="3">
        <f t="shared" si="54"/>
        <v>0</v>
      </c>
      <c r="K266" s="3">
        <f t="shared" si="55"/>
        <v>0</v>
      </c>
      <c r="L266" s="3">
        <f t="shared" si="56"/>
        <v>0</v>
      </c>
      <c r="M266" s="3">
        <f t="shared" si="57"/>
        <v>0</v>
      </c>
      <c r="N266" s="3">
        <f t="shared" si="58"/>
        <v>0</v>
      </c>
      <c r="O266" s="9">
        <f t="shared" si="65"/>
        <v>0</v>
      </c>
      <c r="P266" s="9"/>
      <c r="Q266" s="26"/>
      <c r="R266" s="26"/>
    </row>
    <row r="267" spans="1:18">
      <c r="A267" s="5"/>
      <c r="B267" s="5"/>
      <c r="C267" s="16"/>
      <c r="D267" s="110">
        <f t="shared" si="59"/>
        <v>0</v>
      </c>
      <c r="E267" s="110">
        <f t="shared" si="61"/>
        <v>0</v>
      </c>
      <c r="F267" s="110">
        <f t="shared" si="62"/>
        <v>0</v>
      </c>
      <c r="G267" s="110">
        <f t="shared" si="63"/>
        <v>0</v>
      </c>
      <c r="H267" s="110">
        <f t="shared" si="60"/>
        <v>0</v>
      </c>
      <c r="I267" s="9" t="e">
        <f t="shared" si="64"/>
        <v>#DIV/0!</v>
      </c>
      <c r="J267" s="3">
        <f t="shared" si="54"/>
        <v>0</v>
      </c>
      <c r="K267" s="3">
        <f t="shared" si="55"/>
        <v>0</v>
      </c>
      <c r="L267" s="3">
        <f t="shared" si="56"/>
        <v>0</v>
      </c>
      <c r="M267" s="3">
        <f t="shared" si="57"/>
        <v>0</v>
      </c>
      <c r="N267" s="3">
        <f t="shared" si="58"/>
        <v>0</v>
      </c>
      <c r="O267" s="9">
        <f t="shared" si="65"/>
        <v>0</v>
      </c>
      <c r="P267" s="9"/>
      <c r="Q267" s="26"/>
      <c r="R267" s="26"/>
    </row>
    <row r="268" spans="1:18">
      <c r="A268" s="5"/>
      <c r="B268" s="5"/>
      <c r="C268" s="16"/>
      <c r="D268" s="110">
        <f t="shared" si="59"/>
        <v>0</v>
      </c>
      <c r="E268" s="110">
        <f t="shared" si="61"/>
        <v>0</v>
      </c>
      <c r="F268" s="110">
        <f t="shared" si="62"/>
        <v>0</v>
      </c>
      <c r="G268" s="110">
        <f t="shared" si="63"/>
        <v>0</v>
      </c>
      <c r="H268" s="110">
        <f t="shared" si="60"/>
        <v>0</v>
      </c>
      <c r="I268" s="9" t="e">
        <f t="shared" si="64"/>
        <v>#DIV/0!</v>
      </c>
      <c r="J268" s="3">
        <f t="shared" si="54"/>
        <v>0</v>
      </c>
      <c r="K268" s="3">
        <f t="shared" si="55"/>
        <v>0</v>
      </c>
      <c r="L268" s="3">
        <f t="shared" si="56"/>
        <v>0</v>
      </c>
      <c r="M268" s="3">
        <f t="shared" si="57"/>
        <v>0</v>
      </c>
      <c r="N268" s="3">
        <f t="shared" si="58"/>
        <v>0</v>
      </c>
      <c r="O268" s="9">
        <f t="shared" si="65"/>
        <v>0</v>
      </c>
      <c r="P268" s="9"/>
      <c r="Q268" s="26"/>
      <c r="R268" s="26"/>
    </row>
    <row r="269" spans="1:18">
      <c r="A269" s="5"/>
      <c r="B269" s="5"/>
      <c r="C269" s="16"/>
      <c r="D269" s="110">
        <f t="shared" si="59"/>
        <v>0</v>
      </c>
      <c r="E269" s="110">
        <f t="shared" si="61"/>
        <v>0</v>
      </c>
      <c r="F269" s="110">
        <f t="shared" si="62"/>
        <v>0</v>
      </c>
      <c r="G269" s="110">
        <f t="shared" si="63"/>
        <v>0</v>
      </c>
      <c r="H269" s="110">
        <f t="shared" si="60"/>
        <v>0</v>
      </c>
      <c r="I269" s="9" t="e">
        <f t="shared" si="64"/>
        <v>#DIV/0!</v>
      </c>
      <c r="J269" s="3">
        <f t="shared" si="54"/>
        <v>0</v>
      </c>
      <c r="K269" s="3">
        <f t="shared" si="55"/>
        <v>0</v>
      </c>
      <c r="L269" s="3">
        <f t="shared" si="56"/>
        <v>0</v>
      </c>
      <c r="M269" s="3">
        <f t="shared" si="57"/>
        <v>0</v>
      </c>
      <c r="N269" s="3">
        <f t="shared" si="58"/>
        <v>0</v>
      </c>
      <c r="O269" s="9">
        <f t="shared" si="65"/>
        <v>0</v>
      </c>
      <c r="P269" s="9"/>
      <c r="Q269" s="26"/>
      <c r="R269" s="26"/>
    </row>
    <row r="270" spans="1:18">
      <c r="A270" s="5"/>
      <c r="B270" s="5"/>
      <c r="C270" s="16"/>
      <c r="D270" s="110">
        <f t="shared" si="59"/>
        <v>0</v>
      </c>
      <c r="E270" s="110">
        <f t="shared" si="61"/>
        <v>0</v>
      </c>
      <c r="F270" s="110">
        <f t="shared" si="62"/>
        <v>0</v>
      </c>
      <c r="G270" s="110">
        <f t="shared" si="63"/>
        <v>0</v>
      </c>
      <c r="H270" s="110">
        <f t="shared" si="60"/>
        <v>0</v>
      </c>
      <c r="I270" s="9" t="e">
        <f t="shared" si="64"/>
        <v>#DIV/0!</v>
      </c>
      <c r="J270" s="3">
        <f t="shared" si="54"/>
        <v>0</v>
      </c>
      <c r="K270" s="3">
        <f t="shared" si="55"/>
        <v>0</v>
      </c>
      <c r="L270" s="3">
        <f t="shared" si="56"/>
        <v>0</v>
      </c>
      <c r="M270" s="3">
        <f t="shared" si="57"/>
        <v>0</v>
      </c>
      <c r="N270" s="3">
        <f t="shared" si="58"/>
        <v>0</v>
      </c>
      <c r="O270" s="9">
        <f t="shared" si="65"/>
        <v>0</v>
      </c>
      <c r="P270" s="9"/>
      <c r="Q270" s="26"/>
      <c r="R270" s="26"/>
    </row>
    <row r="271" spans="1:18">
      <c r="A271" s="5"/>
      <c r="B271" s="5"/>
      <c r="C271" s="16"/>
      <c r="D271" s="110">
        <f t="shared" si="59"/>
        <v>0</v>
      </c>
      <c r="E271" s="110">
        <f t="shared" si="61"/>
        <v>0</v>
      </c>
      <c r="F271" s="110">
        <f t="shared" si="62"/>
        <v>0</v>
      </c>
      <c r="G271" s="110">
        <f t="shared" si="63"/>
        <v>0</v>
      </c>
      <c r="H271" s="110">
        <f t="shared" si="60"/>
        <v>0</v>
      </c>
      <c r="I271" s="9" t="e">
        <f t="shared" si="64"/>
        <v>#DIV/0!</v>
      </c>
      <c r="J271" s="3">
        <f t="shared" si="54"/>
        <v>0</v>
      </c>
      <c r="K271" s="3">
        <f t="shared" si="55"/>
        <v>0</v>
      </c>
      <c r="L271" s="3">
        <f t="shared" si="56"/>
        <v>0</v>
      </c>
      <c r="M271" s="3">
        <f t="shared" si="57"/>
        <v>0</v>
      </c>
      <c r="N271" s="3">
        <f t="shared" si="58"/>
        <v>0</v>
      </c>
      <c r="O271" s="9">
        <f t="shared" si="65"/>
        <v>0</v>
      </c>
      <c r="P271" s="9"/>
      <c r="Q271" s="26"/>
      <c r="R271" s="26"/>
    </row>
    <row r="272" spans="1:18">
      <c r="A272" s="5"/>
      <c r="B272" s="5"/>
      <c r="C272" s="16"/>
      <c r="D272" s="110">
        <f t="shared" si="59"/>
        <v>0</v>
      </c>
      <c r="E272" s="110">
        <f t="shared" si="61"/>
        <v>0</v>
      </c>
      <c r="F272" s="110">
        <f t="shared" si="62"/>
        <v>0</v>
      </c>
      <c r="G272" s="110">
        <f t="shared" si="63"/>
        <v>0</v>
      </c>
      <c r="H272" s="110">
        <f t="shared" si="60"/>
        <v>0</v>
      </c>
      <c r="I272" s="9" t="e">
        <f t="shared" si="64"/>
        <v>#DIV/0!</v>
      </c>
      <c r="J272" s="3">
        <f t="shared" si="54"/>
        <v>0</v>
      </c>
      <c r="K272" s="3">
        <f t="shared" si="55"/>
        <v>0</v>
      </c>
      <c r="L272" s="3">
        <f t="shared" si="56"/>
        <v>0</v>
      </c>
      <c r="M272" s="3">
        <f t="shared" si="57"/>
        <v>0</v>
      </c>
      <c r="N272" s="3">
        <f t="shared" si="58"/>
        <v>0</v>
      </c>
      <c r="O272" s="9">
        <f t="shared" si="65"/>
        <v>0</v>
      </c>
      <c r="P272" s="9"/>
      <c r="Q272" s="26"/>
      <c r="R272" s="26"/>
    </row>
    <row r="273" spans="1:18">
      <c r="A273" s="5"/>
      <c r="B273" s="5"/>
      <c r="C273" s="16"/>
      <c r="D273" s="110">
        <f t="shared" si="59"/>
        <v>0</v>
      </c>
      <c r="E273" s="110">
        <f t="shared" si="61"/>
        <v>0</v>
      </c>
      <c r="F273" s="110">
        <f t="shared" si="62"/>
        <v>0</v>
      </c>
      <c r="G273" s="110">
        <f t="shared" si="63"/>
        <v>0</v>
      </c>
      <c r="H273" s="110">
        <f t="shared" si="60"/>
        <v>0</v>
      </c>
      <c r="I273" s="9" t="e">
        <f t="shared" si="64"/>
        <v>#DIV/0!</v>
      </c>
      <c r="J273" s="3">
        <f t="shared" si="54"/>
        <v>0</v>
      </c>
      <c r="K273" s="3">
        <f t="shared" si="55"/>
        <v>0</v>
      </c>
      <c r="L273" s="3">
        <f t="shared" si="56"/>
        <v>0</v>
      </c>
      <c r="M273" s="3">
        <f t="shared" si="57"/>
        <v>0</v>
      </c>
      <c r="N273" s="3">
        <f t="shared" si="58"/>
        <v>0</v>
      </c>
      <c r="O273" s="9">
        <f t="shared" si="65"/>
        <v>0</v>
      </c>
      <c r="P273" s="9"/>
      <c r="Q273" s="26"/>
      <c r="R273" s="26"/>
    </row>
    <row r="274" spans="1:18">
      <c r="A274" s="5"/>
      <c r="B274" s="5"/>
      <c r="C274" s="16"/>
      <c r="D274" s="110">
        <f t="shared" si="59"/>
        <v>0</v>
      </c>
      <c r="E274" s="110">
        <f t="shared" si="61"/>
        <v>0</v>
      </c>
      <c r="F274" s="110">
        <f t="shared" si="62"/>
        <v>0</v>
      </c>
      <c r="G274" s="110">
        <f t="shared" si="63"/>
        <v>0</v>
      </c>
      <c r="H274" s="110">
        <f t="shared" si="60"/>
        <v>0</v>
      </c>
      <c r="I274" s="9" t="e">
        <f t="shared" si="64"/>
        <v>#DIV/0!</v>
      </c>
      <c r="J274" s="3">
        <f t="shared" si="54"/>
        <v>0</v>
      </c>
      <c r="K274" s="3">
        <f t="shared" si="55"/>
        <v>0</v>
      </c>
      <c r="L274" s="3">
        <f t="shared" si="56"/>
        <v>0</v>
      </c>
      <c r="M274" s="3">
        <f t="shared" si="57"/>
        <v>0</v>
      </c>
      <c r="N274" s="3">
        <f t="shared" si="58"/>
        <v>0</v>
      </c>
      <c r="O274" s="9">
        <f t="shared" si="65"/>
        <v>0</v>
      </c>
      <c r="P274" s="9"/>
      <c r="Q274" s="26"/>
      <c r="R274" s="26"/>
    </row>
    <row r="275" spans="1:18">
      <c r="A275" s="5"/>
      <c r="B275" s="5"/>
      <c r="C275" s="16"/>
      <c r="D275" s="110">
        <f t="shared" si="59"/>
        <v>0</v>
      </c>
      <c r="E275" s="110">
        <f t="shared" si="61"/>
        <v>0</v>
      </c>
      <c r="F275" s="110">
        <f t="shared" si="62"/>
        <v>0</v>
      </c>
      <c r="G275" s="110">
        <f t="shared" si="63"/>
        <v>0</v>
      </c>
      <c r="H275" s="110">
        <f t="shared" si="60"/>
        <v>0</v>
      </c>
      <c r="I275" s="9" t="e">
        <f t="shared" si="64"/>
        <v>#DIV/0!</v>
      </c>
      <c r="J275" s="3">
        <f t="shared" si="54"/>
        <v>0</v>
      </c>
      <c r="K275" s="3">
        <f t="shared" si="55"/>
        <v>0</v>
      </c>
      <c r="L275" s="3">
        <f t="shared" si="56"/>
        <v>0</v>
      </c>
      <c r="M275" s="3">
        <f t="shared" si="57"/>
        <v>0</v>
      </c>
      <c r="N275" s="3">
        <f t="shared" si="58"/>
        <v>0</v>
      </c>
      <c r="O275" s="9">
        <f t="shared" si="65"/>
        <v>0</v>
      </c>
      <c r="P275" s="9"/>
      <c r="Q275" s="26"/>
      <c r="R275" s="26"/>
    </row>
    <row r="276" spans="1:18">
      <c r="A276" s="5"/>
      <c r="B276" s="5"/>
      <c r="C276" s="16"/>
      <c r="D276" s="110">
        <f t="shared" si="59"/>
        <v>0</v>
      </c>
      <c r="E276" s="110">
        <f t="shared" si="61"/>
        <v>0</v>
      </c>
      <c r="F276" s="110">
        <f t="shared" si="62"/>
        <v>0</v>
      </c>
      <c r="G276" s="110">
        <f t="shared" si="63"/>
        <v>0</v>
      </c>
      <c r="H276" s="110">
        <f t="shared" si="60"/>
        <v>0</v>
      </c>
      <c r="I276" s="9" t="e">
        <f t="shared" si="64"/>
        <v>#DIV/0!</v>
      </c>
      <c r="J276" s="3">
        <f t="shared" si="54"/>
        <v>0</v>
      </c>
      <c r="K276" s="3">
        <f t="shared" si="55"/>
        <v>0</v>
      </c>
      <c r="L276" s="3">
        <f t="shared" si="56"/>
        <v>0</v>
      </c>
      <c r="M276" s="3">
        <f t="shared" si="57"/>
        <v>0</v>
      </c>
      <c r="N276" s="3">
        <f t="shared" si="58"/>
        <v>0</v>
      </c>
      <c r="O276" s="9">
        <f t="shared" si="65"/>
        <v>0</v>
      </c>
      <c r="P276" s="9"/>
      <c r="Q276" s="26"/>
      <c r="R276" s="26"/>
    </row>
    <row r="277" spans="1:18">
      <c r="A277" s="5"/>
      <c r="B277" s="5"/>
      <c r="C277" s="16"/>
      <c r="D277" s="110">
        <f t="shared" si="59"/>
        <v>0</v>
      </c>
      <c r="E277" s="110">
        <f t="shared" si="61"/>
        <v>0</v>
      </c>
      <c r="F277" s="110">
        <f t="shared" si="62"/>
        <v>0</v>
      </c>
      <c r="G277" s="110">
        <f t="shared" si="63"/>
        <v>0</v>
      </c>
      <c r="H277" s="110">
        <f t="shared" si="60"/>
        <v>0</v>
      </c>
      <c r="I277" s="9" t="e">
        <f t="shared" si="64"/>
        <v>#DIV/0!</v>
      </c>
      <c r="J277" s="3">
        <f t="shared" si="54"/>
        <v>0</v>
      </c>
      <c r="K277" s="3">
        <f t="shared" si="55"/>
        <v>0</v>
      </c>
      <c r="L277" s="3">
        <f t="shared" si="56"/>
        <v>0</v>
      </c>
      <c r="M277" s="3">
        <f t="shared" si="57"/>
        <v>0</v>
      </c>
      <c r="N277" s="3">
        <f t="shared" si="58"/>
        <v>0</v>
      </c>
      <c r="O277" s="9">
        <f t="shared" si="65"/>
        <v>0</v>
      </c>
      <c r="P277" s="9"/>
      <c r="Q277" s="26"/>
      <c r="R277" s="26"/>
    </row>
    <row r="278" spans="1:18">
      <c r="A278" s="5"/>
      <c r="B278" s="5"/>
      <c r="C278" s="16"/>
      <c r="D278" s="110">
        <f t="shared" si="59"/>
        <v>0</v>
      </c>
      <c r="E278" s="110">
        <f t="shared" si="61"/>
        <v>0</v>
      </c>
      <c r="F278" s="110">
        <f t="shared" si="62"/>
        <v>0</v>
      </c>
      <c r="G278" s="110">
        <f t="shared" si="63"/>
        <v>0</v>
      </c>
      <c r="H278" s="110">
        <f t="shared" si="60"/>
        <v>0</v>
      </c>
      <c r="I278" s="9" t="e">
        <f t="shared" si="64"/>
        <v>#DIV/0!</v>
      </c>
      <c r="J278" s="3">
        <f t="shared" si="54"/>
        <v>0</v>
      </c>
      <c r="K278" s="3">
        <f t="shared" si="55"/>
        <v>0</v>
      </c>
      <c r="L278" s="3">
        <f t="shared" si="56"/>
        <v>0</v>
      </c>
      <c r="M278" s="3">
        <f t="shared" si="57"/>
        <v>0</v>
      </c>
      <c r="N278" s="3">
        <f t="shared" si="58"/>
        <v>0</v>
      </c>
      <c r="O278" s="9">
        <f t="shared" si="65"/>
        <v>0</v>
      </c>
      <c r="P278" s="131"/>
    </row>
    <row r="279" spans="1:18">
      <c r="A279" s="5"/>
      <c r="B279" s="5"/>
      <c r="C279" s="16"/>
      <c r="D279" s="110">
        <f t="shared" si="59"/>
        <v>0</v>
      </c>
      <c r="E279" s="110">
        <f t="shared" si="61"/>
        <v>0</v>
      </c>
      <c r="F279" s="110">
        <f t="shared" si="62"/>
        <v>0</v>
      </c>
      <c r="G279" s="110">
        <f t="shared" si="63"/>
        <v>0</v>
      </c>
      <c r="H279" s="110">
        <f t="shared" si="60"/>
        <v>0</v>
      </c>
      <c r="I279" s="9" t="e">
        <f t="shared" si="64"/>
        <v>#DIV/0!</v>
      </c>
      <c r="J279" s="3">
        <f t="shared" si="54"/>
        <v>0</v>
      </c>
      <c r="K279" s="3">
        <f t="shared" si="55"/>
        <v>0</v>
      </c>
      <c r="L279" s="3">
        <f t="shared" si="56"/>
        <v>0</v>
      </c>
      <c r="M279" s="3">
        <f t="shared" si="57"/>
        <v>0</v>
      </c>
      <c r="N279" s="3">
        <f t="shared" si="58"/>
        <v>0</v>
      </c>
      <c r="O279" s="9">
        <f t="shared" si="65"/>
        <v>0</v>
      </c>
      <c r="P279" s="131"/>
    </row>
  </sheetData>
  <mergeCells count="8">
    <mergeCell ref="P4:R5"/>
    <mergeCell ref="D5:I5"/>
    <mergeCell ref="J5:O5"/>
    <mergeCell ref="A4:A6"/>
    <mergeCell ref="B4:B6"/>
    <mergeCell ref="C4:C6"/>
    <mergeCell ref="D4:I4"/>
    <mergeCell ref="J4:O4"/>
  </mergeCells>
  <conditionalFormatting sqref="B9">
    <cfRule type="duplicateValues" dxfId="8" priority="8"/>
  </conditionalFormatting>
  <conditionalFormatting sqref="B22:B23">
    <cfRule type="duplicateValues" dxfId="6" priority="7"/>
  </conditionalFormatting>
  <conditionalFormatting sqref="B22:B23">
    <cfRule type="duplicateValues" dxfId="5" priority="6"/>
  </conditionalFormatting>
  <conditionalFormatting sqref="B22:B23">
    <cfRule type="duplicateValues" dxfId="4" priority="5"/>
  </conditionalFormatting>
  <conditionalFormatting sqref="B22:B23">
    <cfRule type="duplicateValues" dxfId="3" priority="4"/>
  </conditionalFormatting>
  <conditionalFormatting sqref="B24:B25">
    <cfRule type="duplicateValues" dxfId="2" priority="3"/>
  </conditionalFormatting>
  <conditionalFormatting sqref="B27">
    <cfRule type="duplicateValues" dxfId="1" priority="2"/>
  </conditionalFormatting>
  <conditionalFormatting sqref="B26:B27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481E-E92F-4E57-A0E8-D9162ABCAF2F}">
  <dimension ref="A1:AG14"/>
  <sheetViews>
    <sheetView workbookViewId="0">
      <selection activeCell="A3" sqref="A3"/>
    </sheetView>
  </sheetViews>
  <sheetFormatPr defaultRowHeight="15"/>
  <cols>
    <col min="11" max="11" width="12.5703125" bestFit="1" customWidth="1"/>
    <col min="13" max="13" width="37.42578125" bestFit="1" customWidth="1"/>
    <col min="17" max="17" width="19.28515625" bestFit="1" customWidth="1"/>
    <col min="18" max="18" width="15" bestFit="1" customWidth="1"/>
  </cols>
  <sheetData>
    <row r="1" spans="1:33">
      <c r="A1" s="137" t="s">
        <v>328</v>
      </c>
      <c r="B1" s="137" t="s">
        <v>12</v>
      </c>
      <c r="C1" s="137" t="s">
        <v>19</v>
      </c>
      <c r="D1" s="137" t="s">
        <v>13</v>
      </c>
      <c r="E1" s="137" t="s">
        <v>20</v>
      </c>
      <c r="F1" s="137" t="s">
        <v>21</v>
      </c>
      <c r="G1" s="137" t="s">
        <v>22</v>
      </c>
      <c r="H1" s="137" t="s">
        <v>23</v>
      </c>
      <c r="I1" s="137" t="s">
        <v>24</v>
      </c>
      <c r="J1" s="137" t="s">
        <v>25</v>
      </c>
      <c r="K1" s="137" t="s">
        <v>14</v>
      </c>
      <c r="L1" s="137" t="s">
        <v>15</v>
      </c>
      <c r="M1" s="137" t="s">
        <v>26</v>
      </c>
      <c r="N1" s="137" t="s">
        <v>27</v>
      </c>
      <c r="O1" s="137" t="s">
        <v>28</v>
      </c>
      <c r="P1" s="137" t="s">
        <v>29</v>
      </c>
      <c r="Q1" s="137" t="s">
        <v>16</v>
      </c>
      <c r="R1" s="137" t="s">
        <v>30</v>
      </c>
      <c r="S1" s="137" t="s">
        <v>17</v>
      </c>
      <c r="T1" s="137" t="s">
        <v>31</v>
      </c>
      <c r="U1" s="137" t="s">
        <v>32</v>
      </c>
      <c r="V1" s="137" t="s">
        <v>33</v>
      </c>
      <c r="W1" s="137" t="s">
        <v>8</v>
      </c>
      <c r="X1" s="137" t="s">
        <v>34</v>
      </c>
      <c r="Y1" s="137" t="s">
        <v>28</v>
      </c>
      <c r="Z1" s="137" t="s">
        <v>35</v>
      </c>
      <c r="AA1" s="137" t="s">
        <v>36</v>
      </c>
      <c r="AB1" s="137" t="s">
        <v>37</v>
      </c>
      <c r="AC1" s="137" t="s">
        <v>38</v>
      </c>
      <c r="AD1" s="137" t="s">
        <v>39</v>
      </c>
      <c r="AE1" s="137" t="s">
        <v>40</v>
      </c>
      <c r="AF1" s="137" t="s">
        <v>41</v>
      </c>
      <c r="AG1" s="137" t="s">
        <v>42</v>
      </c>
    </row>
    <row r="2" spans="1:33">
      <c r="A2" s="137"/>
      <c r="B2" s="137"/>
      <c r="C2" s="137"/>
      <c r="D2" s="137"/>
      <c r="E2" s="137"/>
      <c r="F2" s="137"/>
      <c r="G2" s="67"/>
      <c r="H2" s="67"/>
      <c r="I2" s="137"/>
      <c r="J2" s="137"/>
      <c r="K2" s="137"/>
      <c r="L2" s="137"/>
      <c r="M2" s="137"/>
      <c r="N2" s="137"/>
      <c r="O2" s="137"/>
      <c r="P2" s="137"/>
      <c r="Q2" s="137"/>
      <c r="R2" s="21"/>
      <c r="S2" s="137"/>
      <c r="T2" s="137"/>
      <c r="U2" s="137"/>
      <c r="V2" s="137"/>
      <c r="W2" s="137"/>
      <c r="X2" s="137"/>
      <c r="Y2" s="137"/>
      <c r="Z2" s="137"/>
      <c r="AA2" s="68"/>
      <c r="AB2" s="137"/>
      <c r="AC2" s="68"/>
      <c r="AD2" s="137"/>
      <c r="AE2" s="68"/>
      <c r="AF2" s="137"/>
      <c r="AG2" s="22"/>
    </row>
    <row r="3" spans="1:33">
      <c r="A3" s="137"/>
      <c r="B3" s="137"/>
      <c r="C3" s="137"/>
      <c r="D3" s="137"/>
      <c r="E3" s="137"/>
      <c r="F3" s="137"/>
      <c r="G3" s="67"/>
      <c r="H3" s="67"/>
      <c r="I3" s="137"/>
      <c r="J3" s="137"/>
      <c r="K3" s="137"/>
      <c r="L3" s="137"/>
      <c r="M3" s="137"/>
      <c r="N3" s="137"/>
      <c r="O3" s="137"/>
      <c r="P3" s="137"/>
      <c r="Q3" s="137"/>
      <c r="R3" s="21"/>
      <c r="S3" s="137"/>
      <c r="T3" s="137"/>
      <c r="U3" s="137"/>
      <c r="V3" s="137"/>
      <c r="W3" s="137"/>
      <c r="X3" s="137"/>
      <c r="Y3" s="137"/>
      <c r="Z3" s="137"/>
      <c r="AA3" s="68"/>
      <c r="AB3" s="137"/>
      <c r="AC3" s="68"/>
      <c r="AD3" s="137"/>
      <c r="AE3" s="68"/>
      <c r="AF3" s="137"/>
      <c r="AG3" s="22"/>
    </row>
    <row r="4" spans="1:33">
      <c r="A4" s="137"/>
      <c r="B4" s="137"/>
      <c r="C4" s="137"/>
      <c r="D4" s="137"/>
      <c r="E4" s="137"/>
      <c r="F4" s="137"/>
      <c r="G4" s="67"/>
      <c r="H4" s="67"/>
      <c r="I4" s="137"/>
      <c r="J4" s="137"/>
      <c r="K4" s="137"/>
      <c r="L4" s="137"/>
      <c r="M4" s="137"/>
      <c r="N4" s="137"/>
      <c r="O4" s="137"/>
      <c r="P4" s="137"/>
      <c r="Q4" s="137"/>
      <c r="R4" s="21"/>
      <c r="S4" s="137"/>
      <c r="T4" s="137"/>
      <c r="U4" s="137"/>
      <c r="V4" s="137"/>
      <c r="W4" s="137"/>
      <c r="X4" s="137"/>
      <c r="Y4" s="137"/>
      <c r="Z4" s="137"/>
      <c r="AA4" s="68"/>
      <c r="AB4" s="137"/>
      <c r="AC4" s="68"/>
      <c r="AD4" s="137"/>
      <c r="AE4" s="68"/>
      <c r="AF4" s="137"/>
      <c r="AG4" s="22"/>
    </row>
    <row r="5" spans="1:33">
      <c r="A5" s="137"/>
      <c r="B5" s="137"/>
      <c r="C5" s="137"/>
      <c r="D5" s="137"/>
      <c r="E5" s="137"/>
      <c r="F5" s="137"/>
      <c r="G5" s="67"/>
      <c r="H5" s="67"/>
      <c r="I5" s="137"/>
      <c r="J5" s="137"/>
      <c r="K5" s="137"/>
      <c r="L5" s="137"/>
      <c r="M5" s="137"/>
      <c r="N5" s="137"/>
      <c r="O5" s="137"/>
      <c r="P5" s="137"/>
      <c r="Q5" s="137"/>
      <c r="R5" s="21"/>
      <c r="S5" s="137"/>
      <c r="T5" s="137"/>
      <c r="U5" s="137"/>
      <c r="V5" s="137"/>
      <c r="W5" s="137"/>
      <c r="X5" s="137"/>
      <c r="Y5" s="137"/>
      <c r="Z5" s="137"/>
      <c r="AA5" s="68"/>
      <c r="AB5" s="137"/>
      <c r="AC5" s="68"/>
      <c r="AD5" s="137"/>
      <c r="AE5" s="68"/>
      <c r="AF5" s="137"/>
      <c r="AG5" s="22"/>
    </row>
    <row r="6" spans="1:33">
      <c r="A6" s="137"/>
      <c r="B6" s="137"/>
      <c r="C6" s="137"/>
      <c r="D6" s="137"/>
      <c r="E6" s="137"/>
      <c r="F6" s="137"/>
      <c r="G6" s="67"/>
      <c r="H6" s="67"/>
      <c r="I6" s="137"/>
      <c r="J6" s="137"/>
      <c r="K6" s="137"/>
      <c r="L6" s="137"/>
      <c r="M6" s="137"/>
      <c r="N6" s="137"/>
      <c r="O6" s="137"/>
      <c r="P6" s="137"/>
      <c r="Q6" s="137"/>
      <c r="R6" s="21"/>
      <c r="S6" s="137"/>
      <c r="T6" s="137"/>
      <c r="U6" s="137"/>
      <c r="V6" s="137"/>
      <c r="W6" s="137"/>
      <c r="X6" s="137"/>
      <c r="Y6" s="137"/>
      <c r="Z6" s="137"/>
      <c r="AA6" s="68"/>
      <c r="AB6" s="137"/>
      <c r="AC6" s="68"/>
      <c r="AD6" s="137"/>
      <c r="AE6" s="68"/>
      <c r="AF6" s="137"/>
      <c r="AG6" s="22"/>
    </row>
    <row r="7" spans="1:33">
      <c r="A7" s="137"/>
      <c r="B7" s="137"/>
      <c r="C7" s="137"/>
      <c r="D7" s="137"/>
      <c r="E7" s="137"/>
      <c r="F7" s="137"/>
      <c r="G7" s="67"/>
      <c r="H7" s="67"/>
      <c r="I7" s="137"/>
      <c r="J7" s="137"/>
      <c r="K7" s="137"/>
      <c r="L7" s="137"/>
      <c r="M7" s="137"/>
      <c r="N7" s="137"/>
      <c r="O7" s="137"/>
      <c r="P7" s="137"/>
      <c r="Q7" s="137"/>
      <c r="R7" s="21"/>
      <c r="S7" s="137"/>
      <c r="T7" s="137"/>
      <c r="U7" s="137"/>
      <c r="V7" s="137"/>
      <c r="W7" s="137"/>
      <c r="X7" s="137"/>
      <c r="Y7" s="137"/>
      <c r="Z7" s="137"/>
      <c r="AA7" s="68"/>
      <c r="AB7" s="137"/>
      <c r="AC7" s="68"/>
      <c r="AD7" s="137"/>
      <c r="AE7" s="68"/>
      <c r="AF7" s="137"/>
      <c r="AG7" s="22"/>
    </row>
    <row r="8" spans="1:33">
      <c r="A8" s="137"/>
      <c r="B8" s="137"/>
      <c r="C8" s="137"/>
      <c r="D8" s="137"/>
      <c r="E8" s="137"/>
      <c r="F8" s="137"/>
      <c r="G8" s="67"/>
      <c r="H8" s="67"/>
      <c r="I8" s="137"/>
      <c r="J8" s="137"/>
      <c r="K8" s="137"/>
      <c r="L8" s="137"/>
      <c r="M8" s="137"/>
      <c r="N8" s="137"/>
      <c r="O8" s="137"/>
      <c r="P8" s="137"/>
      <c r="Q8" s="137"/>
      <c r="R8" s="21"/>
      <c r="S8" s="137"/>
      <c r="T8" s="137"/>
      <c r="U8" s="137"/>
      <c r="V8" s="137"/>
      <c r="W8" s="137"/>
      <c r="X8" s="137"/>
      <c r="Y8" s="137"/>
      <c r="Z8" s="137"/>
      <c r="AA8" s="68"/>
      <c r="AB8" s="137"/>
      <c r="AC8" s="68"/>
      <c r="AD8" s="137"/>
      <c r="AE8" s="68"/>
      <c r="AF8" s="137"/>
      <c r="AG8" s="22"/>
    </row>
    <row r="9" spans="1:33">
      <c r="A9" s="137"/>
      <c r="B9" s="137"/>
      <c r="C9" s="137"/>
      <c r="D9" s="137"/>
      <c r="E9" s="137"/>
      <c r="F9" s="137"/>
      <c r="G9" s="67"/>
      <c r="H9" s="67"/>
      <c r="I9" s="137"/>
      <c r="J9" s="137"/>
      <c r="K9" s="137"/>
      <c r="L9" s="137"/>
      <c r="M9" s="137"/>
      <c r="N9" s="137"/>
      <c r="O9" s="137"/>
      <c r="P9" s="137"/>
      <c r="Q9" s="137"/>
      <c r="R9" s="21"/>
      <c r="S9" s="137"/>
      <c r="T9" s="137"/>
      <c r="U9" s="137"/>
      <c r="V9" s="137"/>
      <c r="W9" s="137"/>
      <c r="X9" s="137"/>
      <c r="Y9" s="137"/>
      <c r="Z9" s="137"/>
      <c r="AA9" s="68"/>
      <c r="AB9" s="137"/>
      <c r="AC9" s="68"/>
      <c r="AD9" s="137"/>
      <c r="AE9" s="68"/>
      <c r="AF9" s="137"/>
      <c r="AG9" s="22"/>
    </row>
    <row r="10" spans="1:33">
      <c r="A10" s="137"/>
      <c r="B10" s="137"/>
      <c r="C10" s="137"/>
      <c r="D10" s="137"/>
      <c r="E10" s="137"/>
      <c r="F10" s="137"/>
      <c r="G10" s="67"/>
      <c r="H10" s="67"/>
      <c r="I10" s="137"/>
      <c r="J10" s="137"/>
      <c r="K10" s="137"/>
      <c r="L10" s="137"/>
      <c r="M10" s="137"/>
      <c r="N10" s="137"/>
      <c r="O10" s="137"/>
      <c r="P10" s="137"/>
      <c r="Q10" s="137"/>
      <c r="R10" s="21"/>
      <c r="S10" s="137"/>
      <c r="T10" s="137"/>
      <c r="U10" s="137"/>
      <c r="V10" s="137"/>
      <c r="W10" s="137"/>
      <c r="X10" s="137"/>
      <c r="Y10" s="137"/>
      <c r="Z10" s="137"/>
      <c r="AA10" s="68"/>
      <c r="AB10" s="137"/>
      <c r="AC10" s="68"/>
      <c r="AD10" s="137"/>
      <c r="AE10" s="68"/>
      <c r="AF10" s="137"/>
      <c r="AG10" s="22"/>
    </row>
    <row r="11" spans="1:33">
      <c r="A11" s="137"/>
      <c r="B11" s="137"/>
      <c r="C11" s="137"/>
      <c r="D11" s="137"/>
      <c r="E11" s="137"/>
      <c r="F11" s="137"/>
      <c r="G11" s="67"/>
      <c r="H11" s="67"/>
      <c r="I11" s="137"/>
      <c r="J11" s="137"/>
      <c r="K11" s="137"/>
      <c r="L11" s="137"/>
      <c r="M11" s="137"/>
      <c r="N11" s="137"/>
      <c r="O11" s="137"/>
      <c r="P11" s="137"/>
      <c r="Q11" s="137"/>
      <c r="R11" s="21"/>
      <c r="S11" s="137"/>
      <c r="T11" s="137"/>
      <c r="U11" s="137"/>
      <c r="V11" s="137"/>
      <c r="W11" s="137"/>
      <c r="X11" s="137"/>
      <c r="Y11" s="137"/>
      <c r="Z11" s="137"/>
      <c r="AA11" s="68"/>
      <c r="AB11" s="137"/>
      <c r="AC11" s="68"/>
      <c r="AD11" s="137"/>
      <c r="AE11" s="68"/>
      <c r="AF11" s="137"/>
      <c r="AG11" s="22"/>
    </row>
    <row r="12" spans="1:33">
      <c r="A12" s="137"/>
      <c r="B12" s="137"/>
      <c r="C12" s="137"/>
      <c r="D12" s="137"/>
      <c r="E12" s="137"/>
      <c r="F12" s="137"/>
      <c r="G12" s="67"/>
      <c r="H12" s="67"/>
      <c r="I12" s="137"/>
      <c r="J12" s="137"/>
      <c r="K12" s="137"/>
      <c r="L12" s="137"/>
      <c r="M12" s="137"/>
      <c r="N12" s="137"/>
      <c r="O12" s="137"/>
      <c r="P12" s="137"/>
      <c r="Q12" s="137"/>
      <c r="R12" s="21"/>
      <c r="S12" s="137"/>
      <c r="T12" s="137"/>
      <c r="U12" s="137"/>
      <c r="V12" s="137"/>
      <c r="W12" s="137"/>
      <c r="X12" s="137"/>
      <c r="Y12" s="137"/>
      <c r="Z12" s="137"/>
      <c r="AA12" s="68"/>
      <c r="AB12" s="137"/>
      <c r="AC12" s="68"/>
      <c r="AD12" s="137"/>
      <c r="AE12" s="68"/>
      <c r="AF12" s="137"/>
      <c r="AG12" s="22"/>
    </row>
    <row r="13" spans="1:33">
      <c r="A13" s="137"/>
      <c r="B13" s="137"/>
      <c r="C13" s="137"/>
      <c r="D13" s="137"/>
      <c r="E13" s="137"/>
      <c r="F13" s="137"/>
      <c r="G13" s="67"/>
      <c r="H13" s="67"/>
      <c r="I13" s="137"/>
      <c r="J13" s="137"/>
      <c r="K13" s="137"/>
      <c r="L13" s="137"/>
      <c r="M13" s="137"/>
      <c r="N13" s="137"/>
      <c r="O13" s="137"/>
      <c r="P13" s="137"/>
      <c r="Q13" s="137"/>
      <c r="R13" s="21"/>
      <c r="S13" s="137"/>
      <c r="T13" s="137"/>
      <c r="U13" s="137"/>
      <c r="V13" s="137"/>
      <c r="W13" s="137"/>
      <c r="X13" s="137"/>
      <c r="Y13" s="137"/>
      <c r="Z13" s="137"/>
      <c r="AA13" s="68"/>
      <c r="AB13" s="137"/>
      <c r="AC13" s="68"/>
      <c r="AD13" s="137"/>
      <c r="AE13" s="68"/>
      <c r="AF13" s="137"/>
      <c r="AG13" s="22"/>
    </row>
    <row r="14" spans="1:33">
      <c r="B14" s="137"/>
      <c r="C14" s="137"/>
      <c r="D14" s="137"/>
      <c r="E14" s="137"/>
      <c r="F14" s="137"/>
      <c r="G14" s="67"/>
      <c r="H14" s="67"/>
      <c r="I14" s="137"/>
      <c r="J14" s="137"/>
      <c r="K14" s="137"/>
      <c r="L14" s="137"/>
      <c r="M14" s="137"/>
      <c r="N14" s="137"/>
      <c r="O14" s="137"/>
      <c r="P14" s="137"/>
      <c r="Q14" s="137"/>
      <c r="R14" s="21"/>
      <c r="S14" s="137"/>
      <c r="T14" s="137"/>
      <c r="U14" s="137"/>
      <c r="V14" s="137"/>
      <c r="W14" s="137"/>
      <c r="X14" s="137"/>
      <c r="Y14" s="137"/>
      <c r="Z14" s="137"/>
      <c r="AA14" s="68"/>
      <c r="AB14" s="137"/>
      <c r="AC14" s="68"/>
      <c r="AD14" s="137"/>
      <c r="AE14" s="68"/>
      <c r="AF14" s="137"/>
      <c r="AG14" s="22"/>
    </row>
  </sheetData>
  <sortState ref="A2:AG13">
    <sortCondition ref="Q2"/>
  </sortState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9"/>
  <sheetViews>
    <sheetView showGridLines="0" workbookViewId="0">
      <selection activeCell="B12" sqref="B12"/>
    </sheetView>
  </sheetViews>
  <sheetFormatPr defaultRowHeight="15"/>
  <cols>
    <col min="1" max="1" width="26.140625" bestFit="1" customWidth="1"/>
    <col min="3" max="3" width="8.140625" bestFit="1" customWidth="1"/>
    <col min="6" max="6" width="14.28515625" bestFit="1" customWidth="1"/>
  </cols>
  <sheetData>
    <row r="1" spans="1:13">
      <c r="A1" s="65" t="s">
        <v>186</v>
      </c>
      <c r="B1" s="199" t="s">
        <v>120</v>
      </c>
      <c r="C1" s="200" t="s">
        <v>10</v>
      </c>
      <c r="D1" s="200" t="s">
        <v>10</v>
      </c>
      <c r="E1" s="201" t="s">
        <v>10</v>
      </c>
      <c r="F1" s="199" t="s">
        <v>6</v>
      </c>
      <c r="G1" s="200" t="s">
        <v>10</v>
      </c>
      <c r="H1" s="200" t="s">
        <v>10</v>
      </c>
      <c r="I1" s="201" t="s">
        <v>10</v>
      </c>
    </row>
    <row r="2" spans="1:13" ht="15.75">
      <c r="A2" s="60" t="s">
        <v>58</v>
      </c>
      <c r="B2" s="65" t="s">
        <v>48</v>
      </c>
      <c r="C2" s="65" t="s">
        <v>53</v>
      </c>
      <c r="D2" s="65" t="s">
        <v>50</v>
      </c>
      <c r="E2" s="65" t="s">
        <v>51</v>
      </c>
      <c r="F2" s="65" t="s">
        <v>48</v>
      </c>
      <c r="G2" s="65" t="s">
        <v>53</v>
      </c>
      <c r="H2" s="65" t="s">
        <v>50</v>
      </c>
      <c r="I2" s="65" t="s">
        <v>51</v>
      </c>
    </row>
    <row r="3" spans="1:13">
      <c r="A3" s="3" t="s">
        <v>187</v>
      </c>
      <c r="B3" s="27">
        <f>SUMIFS(Compliance_Critical,TargeType,B$1,Queue,A$1,TL,A3)</f>
        <v>0</v>
      </c>
      <c r="C3" s="27">
        <f>SUMIFS(End_User_Crirical,TargeType,B$1,Queue,A$1,TL,A3)</f>
        <v>0</v>
      </c>
      <c r="D3" s="27">
        <f>SUMIFS(Busniss_Critical,TargeType,B$1,Queue,A$1,TL,A3)</f>
        <v>0</v>
      </c>
      <c r="E3" s="27">
        <f>SUMIFS(Non_Critical,TargeType,B$1,Queue,A$1,TL,A3)</f>
        <v>1</v>
      </c>
      <c r="F3" s="14">
        <f t="shared" ref="F3:I4" si="0">IFERROR(B3/B$6,0)</f>
        <v>0</v>
      </c>
      <c r="G3" s="14">
        <f t="shared" si="0"/>
        <v>0</v>
      </c>
      <c r="H3" s="14">
        <f t="shared" si="0"/>
        <v>0</v>
      </c>
      <c r="I3" s="14">
        <f t="shared" si="0"/>
        <v>0.5</v>
      </c>
    </row>
    <row r="4" spans="1:13">
      <c r="A4" s="3" t="s">
        <v>188</v>
      </c>
      <c r="B4" s="27">
        <f>SUMIFS(Compliance_Critical,TargeType,B$1,Queue,A$1,TL,A4)</f>
        <v>0</v>
      </c>
      <c r="C4" s="27">
        <f>SUMIFS(End_User_Crirical,TargeType,B$1,Queue,A$1,TL,A4)</f>
        <v>0</v>
      </c>
      <c r="D4" s="27">
        <f>SUMIFS(Busniss_Critical,TargeType,B$1,Queue,A$1,TL,A4)</f>
        <v>0</v>
      </c>
      <c r="E4" s="27">
        <f>SUMIFS(Non_Critical,TargeType,B$1,Queue,A$1,TL,A4)</f>
        <v>1</v>
      </c>
      <c r="F4" s="14">
        <f t="shared" si="0"/>
        <v>0</v>
      </c>
      <c r="G4" s="14">
        <f t="shared" si="0"/>
        <v>0</v>
      </c>
      <c r="H4" s="14">
        <f t="shared" si="0"/>
        <v>0</v>
      </c>
      <c r="I4" s="14">
        <f t="shared" si="0"/>
        <v>0.5</v>
      </c>
    </row>
    <row r="5" spans="1:13">
      <c r="A5" s="3"/>
      <c r="B5" s="27"/>
      <c r="C5" s="27"/>
      <c r="D5" s="27"/>
      <c r="E5" s="27"/>
      <c r="F5" s="14"/>
      <c r="G5" s="14"/>
      <c r="H5" s="14"/>
      <c r="I5" s="14"/>
    </row>
    <row r="6" spans="1:13">
      <c r="A6" s="28" t="s">
        <v>6</v>
      </c>
      <c r="B6" s="29">
        <f t="shared" ref="B6:I6" si="1">SUM(B3:B5)</f>
        <v>0</v>
      </c>
      <c r="C6" s="29">
        <f t="shared" si="1"/>
        <v>0</v>
      </c>
      <c r="D6" s="29">
        <f t="shared" si="1"/>
        <v>0</v>
      </c>
      <c r="E6" s="29">
        <f t="shared" si="1"/>
        <v>2</v>
      </c>
      <c r="F6" s="83">
        <f t="shared" si="1"/>
        <v>0</v>
      </c>
      <c r="G6" s="83">
        <f t="shared" si="1"/>
        <v>0</v>
      </c>
      <c r="H6" s="83">
        <f t="shared" si="1"/>
        <v>0</v>
      </c>
      <c r="I6" s="83">
        <f t="shared" si="1"/>
        <v>1</v>
      </c>
    </row>
    <row r="8" spans="1:13">
      <c r="A8" s="199" t="s">
        <v>81</v>
      </c>
      <c r="B8" s="200"/>
      <c r="C8" s="200"/>
      <c r="D8" s="200"/>
      <c r="E8" s="200"/>
      <c r="F8" s="200"/>
      <c r="G8" s="200"/>
      <c r="H8" s="200"/>
      <c r="I8" s="200"/>
    </row>
    <row r="9" spans="1:13">
      <c r="A9" s="82" t="s">
        <v>186</v>
      </c>
      <c r="B9" s="256" t="s">
        <v>120</v>
      </c>
      <c r="C9" s="256" t="s">
        <v>10</v>
      </c>
      <c r="D9" s="256" t="s">
        <v>10</v>
      </c>
      <c r="E9" s="256" t="s">
        <v>10</v>
      </c>
      <c r="F9" s="199" t="s">
        <v>6</v>
      </c>
      <c r="G9" s="200" t="s">
        <v>10</v>
      </c>
      <c r="H9" s="200" t="s">
        <v>10</v>
      </c>
      <c r="I9" s="201" t="s">
        <v>10</v>
      </c>
    </row>
    <row r="10" spans="1:13" ht="15.75">
      <c r="A10" s="60" t="s">
        <v>58</v>
      </c>
      <c r="B10" s="65" t="s">
        <v>82</v>
      </c>
      <c r="C10" s="65" t="s">
        <v>83</v>
      </c>
      <c r="D10" s="65" t="s">
        <v>84</v>
      </c>
      <c r="E10" s="65" t="s">
        <v>85</v>
      </c>
      <c r="F10" s="65" t="s">
        <v>82</v>
      </c>
      <c r="G10" s="65" t="s">
        <v>83</v>
      </c>
      <c r="H10" s="65" t="s">
        <v>84</v>
      </c>
      <c r="I10" s="65" t="s">
        <v>85</v>
      </c>
    </row>
    <row r="11" spans="1:13">
      <c r="A11" s="3" t="s">
        <v>187</v>
      </c>
      <c r="B11" s="14">
        <f t="shared" ref="B11:I12" si="2">IFERROR(B3/B$6,0)</f>
        <v>0</v>
      </c>
      <c r="C11" s="14">
        <f t="shared" si="2"/>
        <v>0</v>
      </c>
      <c r="D11" s="14">
        <f t="shared" si="2"/>
        <v>0</v>
      </c>
      <c r="E11" s="14">
        <f t="shared" si="2"/>
        <v>0.5</v>
      </c>
      <c r="F11" s="14">
        <f t="shared" si="2"/>
        <v>0</v>
      </c>
      <c r="G11" s="14">
        <f t="shared" si="2"/>
        <v>0</v>
      </c>
      <c r="H11" s="14">
        <f t="shared" si="2"/>
        <v>0</v>
      </c>
      <c r="I11" s="14">
        <f t="shared" si="2"/>
        <v>0.5</v>
      </c>
    </row>
    <row r="12" spans="1:13">
      <c r="A12" s="3" t="s">
        <v>188</v>
      </c>
      <c r="B12" s="14">
        <f t="shared" si="2"/>
        <v>0</v>
      </c>
      <c r="C12" s="14">
        <f t="shared" si="2"/>
        <v>0</v>
      </c>
      <c r="D12" s="14">
        <f t="shared" si="2"/>
        <v>0</v>
      </c>
      <c r="E12" s="14">
        <f t="shared" si="2"/>
        <v>0.5</v>
      </c>
      <c r="F12" s="14">
        <f t="shared" si="2"/>
        <v>0</v>
      </c>
      <c r="G12" s="14">
        <f t="shared" si="2"/>
        <v>0</v>
      </c>
      <c r="H12" s="14">
        <f t="shared" si="2"/>
        <v>0</v>
      </c>
      <c r="I12" s="14">
        <f t="shared" si="2"/>
        <v>0.5</v>
      </c>
    </row>
    <row r="13" spans="1:13">
      <c r="A13" s="3"/>
      <c r="B13" s="14"/>
      <c r="C13" s="14"/>
      <c r="D13" s="14"/>
      <c r="E13" s="14"/>
      <c r="F13" s="14"/>
      <c r="G13" s="14"/>
      <c r="H13" s="14"/>
      <c r="I13" s="14"/>
    </row>
    <row r="14" spans="1:13">
      <c r="A14" s="3"/>
      <c r="B14" s="14"/>
      <c r="C14" s="14"/>
      <c r="D14" s="14"/>
      <c r="E14" s="14"/>
      <c r="F14" s="14"/>
      <c r="G14" s="14"/>
      <c r="H14" s="14"/>
      <c r="I14" s="14"/>
    </row>
    <row r="15" spans="1:13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65" t="s">
        <v>186</v>
      </c>
    </row>
    <row r="17" spans="1:6" ht="15.75">
      <c r="A17" s="60" t="s">
        <v>62</v>
      </c>
      <c r="B17" s="65" t="s">
        <v>48</v>
      </c>
      <c r="C17" s="65" t="s">
        <v>53</v>
      </c>
      <c r="D17" s="65" t="s">
        <v>50</v>
      </c>
      <c r="E17" s="65" t="s">
        <v>51</v>
      </c>
      <c r="F17" s="32" t="s">
        <v>86</v>
      </c>
    </row>
    <row r="18" spans="1:6">
      <c r="A18" s="16" t="s">
        <v>87</v>
      </c>
      <c r="B18" s="27">
        <f>SUMIFS(Compliance_Critical,Queue,A16,Shift,A18)</f>
        <v>0</v>
      </c>
      <c r="C18" s="27">
        <f>SUMIFS(End_User_Crirical,Queue,A16,Shift,A18)</f>
        <v>0</v>
      </c>
      <c r="D18" s="27">
        <f>SUMIFS(Busniss_Critical,Queue,A16,Shift,A18)</f>
        <v>0</v>
      </c>
      <c r="E18" s="27">
        <f>SUMIFS(Non_Critical,Queue,A16,Shift,A18)</f>
        <v>0</v>
      </c>
      <c r="F18" s="27">
        <f t="shared" ref="F18:F23" si="3">SUM(B18:D18)</f>
        <v>0</v>
      </c>
    </row>
    <row r="19" spans="1:6">
      <c r="A19" s="3" t="s">
        <v>88</v>
      </c>
      <c r="B19" s="27">
        <f>SUMIFS(Compliance_Critical,Queue,A16,Shift,A19)</f>
        <v>0</v>
      </c>
      <c r="C19" s="27">
        <f>SUMIFS(End_User_Crirical,Queue,A16,Shift,A19)</f>
        <v>0</v>
      </c>
      <c r="D19" s="27">
        <f>SUMIFS(Busniss_Critical,Queue,A16,Shift,A19)</f>
        <v>0</v>
      </c>
      <c r="E19" s="27">
        <f>SUMIFS(Non_Critical,Queue,A16,Shift,A19)</f>
        <v>1</v>
      </c>
      <c r="F19" s="27">
        <f t="shared" si="3"/>
        <v>0</v>
      </c>
    </row>
    <row r="20" spans="1:6">
      <c r="A20" s="3" t="s">
        <v>89</v>
      </c>
      <c r="B20" s="27">
        <f>SUMIFS(Compliance_Critical,Queue,A16,Shift,A20)</f>
        <v>0</v>
      </c>
      <c r="C20" s="27">
        <f>SUMIFS(End_User_Crirical,Queue,A16,Shift,A20)</f>
        <v>0</v>
      </c>
      <c r="D20" s="27">
        <f>SUMIFS(Busniss_Critical,Queue,A16,Shift,A20)</f>
        <v>0</v>
      </c>
      <c r="E20" s="27">
        <f>SUMIFS(Non_Critical,Queue,A16,Shift,A20)</f>
        <v>1</v>
      </c>
      <c r="F20" s="27">
        <f t="shared" si="3"/>
        <v>0</v>
      </c>
    </row>
    <row r="21" spans="1:6">
      <c r="A21" s="3" t="s">
        <v>90</v>
      </c>
      <c r="B21" s="27">
        <f>SUMIFS(Compliance_Critical,Queue,A16,Shift,A21)</f>
        <v>0</v>
      </c>
      <c r="C21" s="27">
        <f>SUMIFS(End_User_Crirical,Queue,A16,Shift,A21)</f>
        <v>0</v>
      </c>
      <c r="D21" s="27">
        <f>SUMIFS(Busniss_Critical,Queue,A16,Shift,A21)</f>
        <v>0</v>
      </c>
      <c r="E21" s="27">
        <f>SUMIFS(Non_Critical,Queue,A16,Shift,A21)</f>
        <v>0</v>
      </c>
      <c r="F21" s="27">
        <f t="shared" si="3"/>
        <v>0</v>
      </c>
    </row>
    <row r="22" spans="1:6">
      <c r="A22" s="3" t="s">
        <v>91</v>
      </c>
      <c r="B22" s="27">
        <f>SUMIFS(Compliance_Critical,Queue,A16,Shift,A22)</f>
        <v>0</v>
      </c>
      <c r="C22" s="27">
        <f>SUMIFS(End_User_Crirical,Queue,A16,Shift,A22)</f>
        <v>0</v>
      </c>
      <c r="D22" s="27">
        <f>SUMIFS(Busniss_Critical,Queue,A16,Shift,A22)</f>
        <v>0</v>
      </c>
      <c r="E22" s="27">
        <f>SUMIFS(Non_Critical,Queue,A16,Shift,A22)</f>
        <v>0</v>
      </c>
      <c r="F22" s="27">
        <f t="shared" si="3"/>
        <v>0</v>
      </c>
    </row>
    <row r="23" spans="1:6">
      <c r="A23" s="28" t="s">
        <v>6</v>
      </c>
      <c r="B23" s="29">
        <f>SUM(B18:B22)</f>
        <v>0</v>
      </c>
      <c r="C23" s="29">
        <f>SUM(C18:C22)</f>
        <v>0</v>
      </c>
      <c r="D23" s="29">
        <f>SUM(D18:D22)</f>
        <v>0</v>
      </c>
      <c r="E23" s="29">
        <f>SUM(E18:E22)</f>
        <v>2</v>
      </c>
      <c r="F23" s="29">
        <f t="shared" si="3"/>
        <v>0</v>
      </c>
    </row>
    <row r="25" spans="1:6">
      <c r="A25" s="65" t="str">
        <f>A16</f>
        <v>Tatweer Misr</v>
      </c>
    </row>
    <row r="26" spans="1:6">
      <c r="A26" s="199" t="s">
        <v>81</v>
      </c>
      <c r="B26" s="200"/>
      <c r="C26" s="200"/>
      <c r="D26" s="200"/>
      <c r="E26" s="200"/>
      <c r="F26" s="201"/>
    </row>
    <row r="27" spans="1:6" ht="15.75">
      <c r="A27" s="60" t="s">
        <v>62</v>
      </c>
      <c r="B27" s="65" t="s">
        <v>92</v>
      </c>
      <c r="C27" s="65" t="s">
        <v>83</v>
      </c>
      <c r="D27" s="65" t="s">
        <v>84</v>
      </c>
      <c r="E27" s="65" t="s">
        <v>85</v>
      </c>
      <c r="F27" s="32" t="s">
        <v>93</v>
      </c>
    </row>
    <row r="28" spans="1:6">
      <c r="A28" s="16" t="s">
        <v>87</v>
      </c>
      <c r="B28" s="14">
        <v>0</v>
      </c>
      <c r="C28" s="14" t="e">
        <f>C18/$C$23</f>
        <v>#DIV/0!</v>
      </c>
      <c r="D28" s="14">
        <v>0</v>
      </c>
      <c r="E28" s="14">
        <v>0</v>
      </c>
      <c r="F28" s="14">
        <v>0</v>
      </c>
    </row>
    <row r="29" spans="1:6">
      <c r="A29" s="3" t="s">
        <v>88</v>
      </c>
      <c r="B29" s="14">
        <v>0</v>
      </c>
      <c r="C29" s="14" t="e">
        <f t="shared" ref="C29:C32" si="4">C19/$C$23</f>
        <v>#DIV/0!</v>
      </c>
      <c r="D29" s="14">
        <v>0.5</v>
      </c>
      <c r="E29" s="14">
        <v>0.14285714285714285</v>
      </c>
      <c r="F29" s="14">
        <v>0.5</v>
      </c>
    </row>
    <row r="30" spans="1:6">
      <c r="A30" s="3" t="s">
        <v>89</v>
      </c>
      <c r="B30" s="14">
        <v>0</v>
      </c>
      <c r="C30" s="14" t="e">
        <f t="shared" si="4"/>
        <v>#DIV/0!</v>
      </c>
      <c r="D30" s="14">
        <v>0</v>
      </c>
      <c r="E30" s="14">
        <v>0.2857142857142857</v>
      </c>
      <c r="F30" s="14">
        <v>0</v>
      </c>
    </row>
    <row r="31" spans="1:6">
      <c r="A31" s="3" t="s">
        <v>90</v>
      </c>
      <c r="B31" s="14">
        <v>0</v>
      </c>
      <c r="C31" s="14" t="e">
        <f t="shared" si="4"/>
        <v>#DIV/0!</v>
      </c>
      <c r="D31" s="14">
        <v>0.5</v>
      </c>
      <c r="E31" s="14">
        <v>0.5714285714285714</v>
      </c>
      <c r="F31" s="14">
        <v>0.5</v>
      </c>
    </row>
    <row r="32" spans="1:6">
      <c r="A32" s="3" t="s">
        <v>91</v>
      </c>
      <c r="B32" s="14">
        <v>0</v>
      </c>
      <c r="C32" s="14" t="e">
        <f t="shared" si="4"/>
        <v>#DIV/0!</v>
      </c>
      <c r="D32" s="14">
        <v>0</v>
      </c>
      <c r="E32" s="14">
        <v>0</v>
      </c>
      <c r="F32" s="14">
        <v>0</v>
      </c>
    </row>
    <row r="33" spans="1:6">
      <c r="A33" s="30"/>
      <c r="B33" s="31"/>
      <c r="C33" s="31"/>
      <c r="D33" s="31"/>
      <c r="E33" s="31"/>
      <c r="F33" s="31"/>
    </row>
    <row r="34" spans="1:6">
      <c r="A34" s="82" t="s">
        <v>186</v>
      </c>
      <c r="B34" s="31"/>
      <c r="C34" s="31"/>
      <c r="D34" s="31"/>
      <c r="E34" s="31"/>
      <c r="F34" s="31"/>
    </row>
    <row r="35" spans="1:6" ht="15.75">
      <c r="A35" s="60" t="s">
        <v>94</v>
      </c>
      <c r="B35" s="65" t="s">
        <v>48</v>
      </c>
      <c r="C35" s="65" t="s">
        <v>53</v>
      </c>
      <c r="D35" s="65" t="s">
        <v>50</v>
      </c>
      <c r="E35" s="65" t="s">
        <v>51</v>
      </c>
      <c r="F35" s="32" t="s">
        <v>86</v>
      </c>
    </row>
    <row r="36" spans="1:6">
      <c r="A36" s="3" t="s">
        <v>76</v>
      </c>
      <c r="B36" s="27">
        <f t="shared" ref="B36:B42" si="5">SUMIFS(Compliance_Critical,Queue,$A$34,Weekday,A36)</f>
        <v>0</v>
      </c>
      <c r="C36" s="27">
        <f t="shared" ref="C36:C42" si="6">SUMIFS(End_User_Crirical,Queue,$A$34,Weekday,A36)</f>
        <v>0</v>
      </c>
      <c r="D36" s="27">
        <f t="shared" ref="D36:D42" si="7">SUMIFS(Busniss_Critical,Queue,$A$34,Weekday,A36)</f>
        <v>0</v>
      </c>
      <c r="E36" s="27">
        <f t="shared" ref="E36:E42" si="8">SUMIFS(Non_Critical,Queue,$A$34,Weekday,A36)</f>
        <v>0</v>
      </c>
      <c r="F36" s="27">
        <f t="shared" ref="F36" si="9">SUM(B36:D36)</f>
        <v>0</v>
      </c>
    </row>
    <row r="37" spans="1:6">
      <c r="A37" s="3" t="s">
        <v>77</v>
      </c>
      <c r="B37" s="27">
        <f t="shared" si="5"/>
        <v>0</v>
      </c>
      <c r="C37" s="27">
        <f t="shared" si="6"/>
        <v>0</v>
      </c>
      <c r="D37" s="27">
        <f t="shared" si="7"/>
        <v>0</v>
      </c>
      <c r="E37" s="27">
        <f t="shared" si="8"/>
        <v>0</v>
      </c>
      <c r="F37" s="27">
        <f t="shared" ref="F37:F42" si="10">SUM(B37:D37)</f>
        <v>0</v>
      </c>
    </row>
    <row r="38" spans="1:6">
      <c r="A38" s="3" t="s">
        <v>71</v>
      </c>
      <c r="B38" s="27">
        <f t="shared" si="5"/>
        <v>0</v>
      </c>
      <c r="C38" s="27">
        <f t="shared" si="6"/>
        <v>0</v>
      </c>
      <c r="D38" s="27">
        <f t="shared" si="7"/>
        <v>0</v>
      </c>
      <c r="E38" s="27">
        <f t="shared" si="8"/>
        <v>0</v>
      </c>
      <c r="F38" s="27">
        <f t="shared" si="10"/>
        <v>0</v>
      </c>
    </row>
    <row r="39" spans="1:6">
      <c r="A39" s="3" t="s">
        <v>72</v>
      </c>
      <c r="B39" s="27">
        <f t="shared" si="5"/>
        <v>0</v>
      </c>
      <c r="C39" s="27">
        <f t="shared" si="6"/>
        <v>0</v>
      </c>
      <c r="D39" s="27">
        <f t="shared" si="7"/>
        <v>0</v>
      </c>
      <c r="E39" s="27">
        <f t="shared" si="8"/>
        <v>0</v>
      </c>
      <c r="F39" s="27">
        <f t="shared" si="10"/>
        <v>0</v>
      </c>
    </row>
    <row r="40" spans="1:6">
      <c r="A40" s="3" t="s">
        <v>73</v>
      </c>
      <c r="B40" s="27">
        <f t="shared" si="5"/>
        <v>0</v>
      </c>
      <c r="C40" s="27">
        <f t="shared" si="6"/>
        <v>0</v>
      </c>
      <c r="D40" s="27">
        <f t="shared" si="7"/>
        <v>0</v>
      </c>
      <c r="E40" s="27">
        <f t="shared" si="8"/>
        <v>0</v>
      </c>
      <c r="F40" s="27">
        <f t="shared" si="10"/>
        <v>0</v>
      </c>
    </row>
    <row r="41" spans="1:6">
      <c r="A41" s="3" t="s">
        <v>74</v>
      </c>
      <c r="B41" s="27">
        <f t="shared" si="5"/>
        <v>0</v>
      </c>
      <c r="C41" s="27">
        <f t="shared" si="6"/>
        <v>0</v>
      </c>
      <c r="D41" s="27">
        <f t="shared" si="7"/>
        <v>0</v>
      </c>
      <c r="E41" s="27">
        <f t="shared" si="8"/>
        <v>1</v>
      </c>
      <c r="F41" s="27">
        <f t="shared" si="10"/>
        <v>0</v>
      </c>
    </row>
    <row r="42" spans="1:6">
      <c r="A42" s="3" t="s">
        <v>75</v>
      </c>
      <c r="B42" s="27">
        <f t="shared" si="5"/>
        <v>0</v>
      </c>
      <c r="C42" s="27">
        <f t="shared" si="6"/>
        <v>0</v>
      </c>
      <c r="D42" s="27">
        <f t="shared" si="7"/>
        <v>0</v>
      </c>
      <c r="E42" s="27">
        <f t="shared" si="8"/>
        <v>1</v>
      </c>
      <c r="F42" s="27">
        <f t="shared" si="10"/>
        <v>0</v>
      </c>
    </row>
    <row r="43" spans="1:6">
      <c r="A43" s="28" t="s">
        <v>6</v>
      </c>
      <c r="B43" s="27">
        <f>SUM(B36:B42)</f>
        <v>0</v>
      </c>
      <c r="C43" s="27">
        <f t="shared" ref="C43:F43" si="11">SUM(C36:C42)</f>
        <v>0</v>
      </c>
      <c r="D43" s="27">
        <f t="shared" si="11"/>
        <v>0</v>
      </c>
      <c r="E43" s="27">
        <f t="shared" si="11"/>
        <v>2</v>
      </c>
      <c r="F43" s="27">
        <f t="shared" si="11"/>
        <v>0</v>
      </c>
    </row>
    <row r="45" spans="1:6">
      <c r="A45" s="65" t="str">
        <f>A34</f>
        <v>Tatweer Misr</v>
      </c>
      <c r="B45" s="199" t="s">
        <v>95</v>
      </c>
      <c r="C45" s="200"/>
      <c r="D45" s="200"/>
      <c r="E45" s="200"/>
      <c r="F45" s="201"/>
    </row>
    <row r="46" spans="1:6" ht="15.75">
      <c r="A46" s="60" t="s">
        <v>94</v>
      </c>
      <c r="B46" s="65" t="s">
        <v>48</v>
      </c>
      <c r="C46" s="65" t="s">
        <v>53</v>
      </c>
      <c r="D46" s="65" t="s">
        <v>50</v>
      </c>
      <c r="E46" s="65" t="s">
        <v>51</v>
      </c>
      <c r="F46" s="32" t="s">
        <v>86</v>
      </c>
    </row>
    <row r="47" spans="1:6">
      <c r="A47" s="3" t="s">
        <v>76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</row>
    <row r="48" spans="1:6">
      <c r="A48" s="3" t="s">
        <v>77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</row>
    <row r="49" spans="1:6">
      <c r="A49" s="3" t="s">
        <v>71</v>
      </c>
      <c r="B49" s="14">
        <v>0</v>
      </c>
      <c r="C49" s="14">
        <v>0</v>
      </c>
      <c r="D49" s="14">
        <v>0.5</v>
      </c>
      <c r="E49" s="14">
        <v>0.5714285714285714</v>
      </c>
      <c r="F49" s="14">
        <v>0.5</v>
      </c>
    </row>
    <row r="50" spans="1:6">
      <c r="A50" s="3" t="s">
        <v>72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</row>
    <row r="51" spans="1:6">
      <c r="A51" s="3" t="s">
        <v>73</v>
      </c>
      <c r="B51" s="14">
        <v>0</v>
      </c>
      <c r="C51" s="14">
        <v>0</v>
      </c>
      <c r="D51" s="14">
        <v>0.5</v>
      </c>
      <c r="E51" s="14">
        <v>0</v>
      </c>
      <c r="F51" s="14">
        <v>0.5</v>
      </c>
    </row>
    <row r="52" spans="1:6">
      <c r="A52" s="3" t="s">
        <v>74</v>
      </c>
      <c r="B52" s="14">
        <v>0</v>
      </c>
      <c r="C52" s="14">
        <v>0</v>
      </c>
      <c r="D52" s="14">
        <v>0</v>
      </c>
      <c r="E52" s="14">
        <v>0.42857142857142855</v>
      </c>
      <c r="F52" s="14">
        <v>0</v>
      </c>
    </row>
    <row r="53" spans="1:6">
      <c r="A53" s="3" t="s">
        <v>75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</row>
    <row r="56" spans="1:6">
      <c r="A56" s="82" t="s">
        <v>186</v>
      </c>
      <c r="B56" s="262" t="s">
        <v>156</v>
      </c>
      <c r="C56" s="263"/>
      <c r="D56" s="263"/>
      <c r="E56" s="263"/>
      <c r="F56" s="263"/>
    </row>
    <row r="57" spans="1:6" ht="15.75">
      <c r="A57" s="60" t="s">
        <v>65</v>
      </c>
      <c r="B57" s="65" t="s">
        <v>48</v>
      </c>
      <c r="C57" s="65" t="s">
        <v>53</v>
      </c>
      <c r="D57" s="65" t="s">
        <v>50</v>
      </c>
      <c r="E57" s="65" t="s">
        <v>51</v>
      </c>
      <c r="F57" s="32" t="s">
        <v>86</v>
      </c>
    </row>
    <row r="58" spans="1:6">
      <c r="A58" s="16" t="s">
        <v>96</v>
      </c>
      <c r="B58" s="27">
        <f>SUMIFS(Compliance_Critical,Queue,$A$56,Bucket,A58)</f>
        <v>0</v>
      </c>
      <c r="C58" s="27">
        <f>SUMIFS(End_User_Crirical,Queue,$A$56,Bucket,A58)</f>
        <v>0</v>
      </c>
      <c r="D58" s="27">
        <f>SUMIFS(Busniss_Critical,Queue,$A$56,Bucket,A58)</f>
        <v>0</v>
      </c>
      <c r="E58" s="27">
        <f>SUMIFS(Non_Critical,Queue,$A$56,Bucket,A58)</f>
        <v>0</v>
      </c>
      <c r="F58" s="27">
        <f t="shared" ref="F58" si="12">SUM(B58:D58)</f>
        <v>0</v>
      </c>
    </row>
    <row r="59" spans="1:6">
      <c r="A59" s="16" t="s">
        <v>97</v>
      </c>
      <c r="B59" s="27">
        <f>SUMIFS(Compliance_Critical,Queue,$A$56,Bucket,A59)</f>
        <v>0</v>
      </c>
      <c r="C59" s="27">
        <f>SUMIFS(End_User_Crirical,Queue,$A$56,Bucket,A59)</f>
        <v>0</v>
      </c>
      <c r="D59" s="27">
        <f>SUMIFS(Busniss_Critical,Queue,$A$56,Bucket,A59)</f>
        <v>0</v>
      </c>
      <c r="E59" s="27">
        <f>SUMIFS(Non_Critical,Queue,$A$56,Bucket,A59)</f>
        <v>0</v>
      </c>
      <c r="F59" s="27">
        <f t="shared" ref="F59:F60" si="13">SUM(B59:D59)</f>
        <v>0</v>
      </c>
    </row>
    <row r="60" spans="1:6">
      <c r="A60" s="3" t="s">
        <v>5</v>
      </c>
      <c r="B60" s="27">
        <f>SUMIFS(Compliance_Critical,Queue,$A$56,Bucket,A60)</f>
        <v>0</v>
      </c>
      <c r="C60" s="27">
        <f>SUMIFS(End_User_Crirical,Queue,$A$56,Bucket,A60)</f>
        <v>0</v>
      </c>
      <c r="D60" s="27">
        <f>SUMIFS(Busniss_Critical,Queue,$A$56,Bucket,A60)</f>
        <v>0</v>
      </c>
      <c r="E60" s="27">
        <f>SUMIFS(Non_Critical,Queue,$A$56,Bucket,A60)</f>
        <v>2</v>
      </c>
      <c r="F60" s="27">
        <f t="shared" si="13"/>
        <v>0</v>
      </c>
    </row>
    <row r="61" spans="1:6">
      <c r="A61" s="28" t="s">
        <v>6</v>
      </c>
      <c r="B61" s="29">
        <f>SUM(B58:B60)</f>
        <v>0</v>
      </c>
      <c r="C61" s="29">
        <f t="shared" ref="C61:F61" si="14">SUM(C58:C60)</f>
        <v>0</v>
      </c>
      <c r="D61" s="29">
        <f t="shared" si="14"/>
        <v>0</v>
      </c>
      <c r="E61" s="29">
        <f t="shared" si="14"/>
        <v>2</v>
      </c>
      <c r="F61" s="29">
        <f t="shared" si="14"/>
        <v>0</v>
      </c>
    </row>
    <row r="62" spans="1:6">
      <c r="A62" s="33" t="s">
        <v>98</v>
      </c>
      <c r="B62" s="34">
        <f>B58+B59</f>
        <v>0</v>
      </c>
      <c r="C62" s="34">
        <f t="shared" ref="C62:F62" si="15">C58+C59</f>
        <v>0</v>
      </c>
      <c r="D62" s="34">
        <f t="shared" si="15"/>
        <v>0</v>
      </c>
      <c r="E62" s="34">
        <f t="shared" si="15"/>
        <v>0</v>
      </c>
      <c r="F62" s="34">
        <f t="shared" si="15"/>
        <v>0</v>
      </c>
    </row>
    <row r="64" spans="1:6">
      <c r="A64" s="65" t="s">
        <v>186</v>
      </c>
      <c r="B64" s="199" t="s">
        <v>95</v>
      </c>
      <c r="C64" s="200"/>
      <c r="D64" s="200"/>
      <c r="E64" s="200"/>
      <c r="F64" s="201"/>
    </row>
    <row r="65" spans="1:6" ht="15.75">
      <c r="A65" s="60" t="s">
        <v>65</v>
      </c>
      <c r="B65" s="65" t="s">
        <v>48</v>
      </c>
      <c r="C65" s="65" t="s">
        <v>53</v>
      </c>
      <c r="D65" s="65" t="s">
        <v>50</v>
      </c>
      <c r="E65" s="65" t="s">
        <v>51</v>
      </c>
      <c r="F65" s="32" t="s">
        <v>86</v>
      </c>
    </row>
    <row r="66" spans="1:6">
      <c r="A66" s="16" t="s">
        <v>96</v>
      </c>
      <c r="B66" s="14" t="str">
        <f>IFERROR(B58/$B$61,"")</f>
        <v/>
      </c>
      <c r="C66" s="14" t="e">
        <f>C58/$C$61</f>
        <v>#DIV/0!</v>
      </c>
      <c r="D66" s="14" t="e">
        <f>D58/$D$61</f>
        <v>#DIV/0!</v>
      </c>
      <c r="E66" s="14">
        <f>E58/$E$61</f>
        <v>0</v>
      </c>
      <c r="F66" s="14" t="e">
        <f>F58/$F$61</f>
        <v>#DIV/0!</v>
      </c>
    </row>
    <row r="67" spans="1:6">
      <c r="A67" s="16" t="s">
        <v>97</v>
      </c>
      <c r="B67" s="14" t="str">
        <f>IFERROR(B59/$B$61,"")</f>
        <v/>
      </c>
      <c r="C67" s="14" t="e">
        <f t="shared" ref="C67:C68" si="16">C59/$C$61</f>
        <v>#DIV/0!</v>
      </c>
      <c r="D67" s="14" t="e">
        <f t="shared" ref="D67:D68" si="17">D59/$D$61</f>
        <v>#DIV/0!</v>
      </c>
      <c r="E67" s="14">
        <f t="shared" ref="E67:E68" si="18">E59/$E$61</f>
        <v>0</v>
      </c>
      <c r="F67" s="14" t="e">
        <f t="shared" ref="F67:F68" si="19">F59/$F$61</f>
        <v>#DIV/0!</v>
      </c>
    </row>
    <row r="68" spans="1:6">
      <c r="A68" s="3" t="s">
        <v>5</v>
      </c>
      <c r="B68" s="14" t="str">
        <f>IFERROR(B60/$B$61,"")</f>
        <v/>
      </c>
      <c r="C68" s="14" t="e">
        <f t="shared" si="16"/>
        <v>#DIV/0!</v>
      </c>
      <c r="D68" s="14" t="e">
        <f t="shared" si="17"/>
        <v>#DIV/0!</v>
      </c>
      <c r="E68" s="14">
        <f t="shared" si="18"/>
        <v>1</v>
      </c>
      <c r="F68" s="14" t="e">
        <f t="shared" si="19"/>
        <v>#DIV/0!</v>
      </c>
    </row>
    <row r="69" spans="1:6">
      <c r="A69" s="33" t="s">
        <v>98</v>
      </c>
      <c r="B69" s="14" t="str">
        <f>IFERROR(B66+B67,"")</f>
        <v/>
      </c>
      <c r="C69" s="14" t="str">
        <f t="shared" ref="C69:F69" si="20">IFERROR(C66+C67,"")</f>
        <v/>
      </c>
      <c r="D69" s="14" t="str">
        <f t="shared" si="20"/>
        <v/>
      </c>
      <c r="E69" s="14">
        <f t="shared" si="20"/>
        <v>0</v>
      </c>
      <c r="F69" s="14" t="str">
        <f t="shared" si="20"/>
        <v/>
      </c>
    </row>
  </sheetData>
  <mergeCells count="9">
    <mergeCell ref="B45:F45"/>
    <mergeCell ref="B56:F56"/>
    <mergeCell ref="B64:F64"/>
    <mergeCell ref="A26:F26"/>
    <mergeCell ref="B1:E1"/>
    <mergeCell ref="F1:I1"/>
    <mergeCell ref="A8:I8"/>
    <mergeCell ref="B9:E9"/>
    <mergeCell ref="F9:I9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69"/>
  <sheetViews>
    <sheetView showGridLines="0" workbookViewId="0">
      <selection activeCell="A13" sqref="A13:XFD13"/>
    </sheetView>
  </sheetViews>
  <sheetFormatPr defaultRowHeight="15"/>
  <cols>
    <col min="1" max="1" width="26.140625" bestFit="1" customWidth="1"/>
    <col min="3" max="3" width="8.140625" bestFit="1" customWidth="1"/>
    <col min="6" max="6" width="14.28515625" bestFit="1" customWidth="1"/>
  </cols>
  <sheetData>
    <row r="1" spans="1:13">
      <c r="A1" s="82" t="s">
        <v>185</v>
      </c>
      <c r="B1" s="199" t="s">
        <v>120</v>
      </c>
      <c r="C1" s="200" t="s">
        <v>10</v>
      </c>
      <c r="D1" s="200" t="s">
        <v>10</v>
      </c>
      <c r="E1" s="201" t="s">
        <v>10</v>
      </c>
      <c r="F1" s="199" t="s">
        <v>6</v>
      </c>
      <c r="G1" s="200" t="s">
        <v>10</v>
      </c>
      <c r="H1" s="200" t="s">
        <v>10</v>
      </c>
      <c r="I1" s="201" t="s">
        <v>10</v>
      </c>
    </row>
    <row r="2" spans="1:13" ht="15.75">
      <c r="A2" s="60" t="s">
        <v>58</v>
      </c>
      <c r="B2" s="82" t="s">
        <v>48</v>
      </c>
      <c r="C2" s="82" t="s">
        <v>53</v>
      </c>
      <c r="D2" s="82" t="s">
        <v>50</v>
      </c>
      <c r="E2" s="82" t="s">
        <v>51</v>
      </c>
      <c r="F2" s="82" t="s">
        <v>48</v>
      </c>
      <c r="G2" s="82" t="s">
        <v>53</v>
      </c>
      <c r="H2" s="82" t="s">
        <v>50</v>
      </c>
      <c r="I2" s="82" t="s">
        <v>51</v>
      </c>
    </row>
    <row r="3" spans="1:13">
      <c r="A3" s="3" t="s">
        <v>187</v>
      </c>
      <c r="B3" s="27">
        <f>SUMIFS(Compliance_Critical,TargeType,B$1,Queue,A$1,TL,A3)</f>
        <v>0</v>
      </c>
      <c r="C3" s="27">
        <f>SUMIFS(End_User_Crirical,TargeType,B$1,Queue,A$1,TL,A3)</f>
        <v>0</v>
      </c>
      <c r="D3" s="27">
        <f>SUMIFS(Busniss_Critical,TargeType,B$1,Queue,A$1,TL,A3)</f>
        <v>0</v>
      </c>
      <c r="E3" s="27">
        <f>SUMIFS(Non_Critical,TargeType,B$1,Queue,A$1,TL,A3)</f>
        <v>1</v>
      </c>
      <c r="F3" s="14">
        <f t="shared" ref="F3:I4" si="0">IFERROR(B3/B$6,0)</f>
        <v>0</v>
      </c>
      <c r="G3" s="14">
        <f t="shared" si="0"/>
        <v>0</v>
      </c>
      <c r="H3" s="14">
        <f t="shared" si="0"/>
        <v>0</v>
      </c>
      <c r="I3" s="14">
        <f t="shared" si="0"/>
        <v>1</v>
      </c>
    </row>
    <row r="4" spans="1:13">
      <c r="A4" s="3" t="s">
        <v>188</v>
      </c>
      <c r="B4" s="27">
        <f>SUMIFS(Compliance_Critical,TargeType,B$1,Queue,A$1,TL,A4)</f>
        <v>0</v>
      </c>
      <c r="C4" s="27">
        <f>SUMIFS(End_User_Crirical,TargeType,B$1,Queue,A$1,TL,A4)</f>
        <v>0</v>
      </c>
      <c r="D4" s="27">
        <f>SUMIFS(Busniss_Critical,TargeType,B$1,Queue,A$1,TL,A4)</f>
        <v>1</v>
      </c>
      <c r="E4" s="27">
        <f>SUMIFS(Non_Critical,TargeType,B$1,Queue,A$1,TL,A4)</f>
        <v>0</v>
      </c>
      <c r="F4" s="14">
        <f t="shared" si="0"/>
        <v>0</v>
      </c>
      <c r="G4" s="14">
        <f t="shared" si="0"/>
        <v>0</v>
      </c>
      <c r="H4" s="14">
        <f t="shared" si="0"/>
        <v>1</v>
      </c>
      <c r="I4" s="14">
        <f t="shared" si="0"/>
        <v>0</v>
      </c>
    </row>
    <row r="5" spans="1:13">
      <c r="A5" s="3"/>
      <c r="B5" s="27"/>
      <c r="C5" s="27"/>
      <c r="D5" s="27"/>
      <c r="E5" s="27"/>
      <c r="F5" s="14"/>
      <c r="G5" s="14"/>
      <c r="H5" s="14"/>
      <c r="I5" s="14"/>
    </row>
    <row r="6" spans="1:13">
      <c r="A6" s="28" t="s">
        <v>6</v>
      </c>
      <c r="B6" s="29">
        <f t="shared" ref="B6:I6" si="1">SUM(B3:B5)</f>
        <v>0</v>
      </c>
      <c r="C6" s="29">
        <f t="shared" si="1"/>
        <v>0</v>
      </c>
      <c r="D6" s="29">
        <f t="shared" si="1"/>
        <v>1</v>
      </c>
      <c r="E6" s="29">
        <f t="shared" si="1"/>
        <v>1</v>
      </c>
      <c r="F6" s="83">
        <f t="shared" si="1"/>
        <v>0</v>
      </c>
      <c r="G6" s="83">
        <f t="shared" si="1"/>
        <v>0</v>
      </c>
      <c r="H6" s="83">
        <f t="shared" si="1"/>
        <v>1</v>
      </c>
      <c r="I6" s="83">
        <f t="shared" si="1"/>
        <v>1</v>
      </c>
    </row>
    <row r="8" spans="1:13">
      <c r="A8" s="199" t="s">
        <v>81</v>
      </c>
      <c r="B8" s="200"/>
      <c r="C8" s="200"/>
      <c r="D8" s="200"/>
      <c r="E8" s="200"/>
      <c r="F8" s="200"/>
      <c r="G8" s="200"/>
      <c r="H8" s="200"/>
      <c r="I8" s="200"/>
    </row>
    <row r="9" spans="1:13">
      <c r="A9" s="82" t="s">
        <v>185</v>
      </c>
      <c r="B9" s="256" t="s">
        <v>120</v>
      </c>
      <c r="C9" s="256" t="s">
        <v>10</v>
      </c>
      <c r="D9" s="256" t="s">
        <v>10</v>
      </c>
      <c r="E9" s="256" t="s">
        <v>10</v>
      </c>
      <c r="F9" s="199" t="s">
        <v>6</v>
      </c>
      <c r="G9" s="200" t="s">
        <v>10</v>
      </c>
      <c r="H9" s="200" t="s">
        <v>10</v>
      </c>
      <c r="I9" s="201" t="s">
        <v>10</v>
      </c>
    </row>
    <row r="10" spans="1:13" ht="15.75">
      <c r="A10" s="60" t="s">
        <v>58</v>
      </c>
      <c r="B10" s="82" t="s">
        <v>82</v>
      </c>
      <c r="C10" s="82" t="s">
        <v>83</v>
      </c>
      <c r="D10" s="82" t="s">
        <v>84</v>
      </c>
      <c r="E10" s="82" t="s">
        <v>85</v>
      </c>
      <c r="F10" s="82" t="s">
        <v>82</v>
      </c>
      <c r="G10" s="82" t="s">
        <v>83</v>
      </c>
      <c r="H10" s="82" t="s">
        <v>84</v>
      </c>
      <c r="I10" s="82" t="s">
        <v>85</v>
      </c>
    </row>
    <row r="11" spans="1:13">
      <c r="A11" s="3" t="s">
        <v>187</v>
      </c>
      <c r="B11" s="14">
        <f t="shared" ref="B11:I12" si="2">IFERROR(B3/B$6,0)</f>
        <v>0</v>
      </c>
      <c r="C11" s="14">
        <f t="shared" si="2"/>
        <v>0</v>
      </c>
      <c r="D11" s="14">
        <f t="shared" si="2"/>
        <v>0</v>
      </c>
      <c r="E11" s="14">
        <f t="shared" si="2"/>
        <v>1</v>
      </c>
      <c r="F11" s="14">
        <f t="shared" si="2"/>
        <v>0</v>
      </c>
      <c r="G11" s="14">
        <f t="shared" si="2"/>
        <v>0</v>
      </c>
      <c r="H11" s="14">
        <f t="shared" si="2"/>
        <v>0</v>
      </c>
      <c r="I11" s="14">
        <f t="shared" si="2"/>
        <v>1</v>
      </c>
    </row>
    <row r="12" spans="1:13">
      <c r="A12" s="3" t="s">
        <v>188</v>
      </c>
      <c r="B12" s="14">
        <f t="shared" si="2"/>
        <v>0</v>
      </c>
      <c r="C12" s="14">
        <f t="shared" si="2"/>
        <v>0</v>
      </c>
      <c r="D12" s="14">
        <f t="shared" si="2"/>
        <v>1</v>
      </c>
      <c r="E12" s="14">
        <f t="shared" si="2"/>
        <v>0</v>
      </c>
      <c r="F12" s="14">
        <f t="shared" si="2"/>
        <v>0</v>
      </c>
      <c r="G12" s="14">
        <f t="shared" si="2"/>
        <v>0</v>
      </c>
      <c r="H12" s="14">
        <f t="shared" si="2"/>
        <v>1</v>
      </c>
      <c r="I12" s="14">
        <f t="shared" si="2"/>
        <v>0</v>
      </c>
    </row>
    <row r="13" spans="1:13">
      <c r="A13" s="3"/>
      <c r="B13" s="14"/>
      <c r="C13" s="14"/>
      <c r="D13" s="14"/>
      <c r="E13" s="14"/>
      <c r="F13" s="14"/>
      <c r="G13" s="14"/>
      <c r="H13" s="14"/>
      <c r="I13" s="14"/>
    </row>
    <row r="14" spans="1:13">
      <c r="A14" s="3"/>
      <c r="B14" s="14"/>
      <c r="C14" s="14"/>
      <c r="D14" s="14"/>
      <c r="E14" s="14"/>
      <c r="F14" s="14"/>
      <c r="G14" s="14"/>
      <c r="H14" s="14"/>
      <c r="I14" s="14"/>
    </row>
    <row r="15" spans="1:13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>
      <c r="A16" s="82" t="s">
        <v>185</v>
      </c>
    </row>
    <row r="17" spans="1:6" ht="15.75">
      <c r="A17" s="60" t="s">
        <v>62</v>
      </c>
      <c r="B17" s="82" t="s">
        <v>48</v>
      </c>
      <c r="C17" s="82" t="s">
        <v>53</v>
      </c>
      <c r="D17" s="82" t="s">
        <v>50</v>
      </c>
      <c r="E17" s="82" t="s">
        <v>51</v>
      </c>
      <c r="F17" s="32" t="s">
        <v>86</v>
      </c>
    </row>
    <row r="18" spans="1:6">
      <c r="A18" s="16" t="s">
        <v>87</v>
      </c>
      <c r="B18" s="27">
        <f>SUMIFS(Compliance_Critical,Queue,A16,Shift,A18)</f>
        <v>0</v>
      </c>
      <c r="C18" s="27">
        <f>SUMIFS(End_User_Crirical,Queue,A16,Shift,A18)</f>
        <v>0</v>
      </c>
      <c r="D18" s="27">
        <f>SUMIFS(Busniss_Critical,Queue,A16,Shift,A18)</f>
        <v>0</v>
      </c>
      <c r="E18" s="27">
        <f>SUMIFS(Non_Critical,Queue,A16,Shift,A18)</f>
        <v>0</v>
      </c>
      <c r="F18" s="27">
        <f t="shared" ref="F18:F23" si="3">SUM(B18:D18)</f>
        <v>0</v>
      </c>
    </row>
    <row r="19" spans="1:6">
      <c r="A19" s="3" t="s">
        <v>88</v>
      </c>
      <c r="B19" s="27">
        <f>SUMIFS(Compliance_Critical,Queue,A16,Shift,A19)</f>
        <v>0</v>
      </c>
      <c r="C19" s="27">
        <f>SUMIFS(End_User_Crirical,Queue,A16,Shift,A19)</f>
        <v>0</v>
      </c>
      <c r="D19" s="27">
        <f>SUMIFS(Busniss_Critical,Queue,A16,Shift,A19)</f>
        <v>0</v>
      </c>
      <c r="E19" s="27">
        <f>SUMIFS(Non_Critical,Queue,A16,Shift,A19)</f>
        <v>1</v>
      </c>
      <c r="F19" s="27">
        <f t="shared" si="3"/>
        <v>0</v>
      </c>
    </row>
    <row r="20" spans="1:6">
      <c r="A20" s="3" t="s">
        <v>89</v>
      </c>
      <c r="B20" s="27">
        <f>SUMIFS(Compliance_Critical,Queue,A16,Shift,A20)</f>
        <v>0</v>
      </c>
      <c r="C20" s="27">
        <f>SUMIFS(End_User_Crirical,Queue,A16,Shift,A20)</f>
        <v>0</v>
      </c>
      <c r="D20" s="27">
        <f>SUMIFS(Busniss_Critical,Queue,A16,Shift,A20)</f>
        <v>0</v>
      </c>
      <c r="E20" s="27">
        <f>SUMIFS(Non_Critical,Queue,A16,Shift,A20)</f>
        <v>1</v>
      </c>
      <c r="F20" s="27">
        <f t="shared" si="3"/>
        <v>0</v>
      </c>
    </row>
    <row r="21" spans="1:6">
      <c r="A21" s="3" t="s">
        <v>90</v>
      </c>
      <c r="B21" s="27">
        <f>SUMIFS(Compliance_Critical,Queue,A16,Shift,A21)</f>
        <v>0</v>
      </c>
      <c r="C21" s="27">
        <f>SUMIFS(End_User_Crirical,Queue,A16,Shift,A21)</f>
        <v>0</v>
      </c>
      <c r="D21" s="27">
        <f>SUMIFS(Busniss_Critical,Queue,A16,Shift,A21)</f>
        <v>0</v>
      </c>
      <c r="E21" s="27">
        <f>SUMIFS(Non_Critical,Queue,A16,Shift,A21)</f>
        <v>0</v>
      </c>
      <c r="F21" s="27">
        <f t="shared" si="3"/>
        <v>0</v>
      </c>
    </row>
    <row r="22" spans="1:6">
      <c r="A22" s="3" t="s">
        <v>91</v>
      </c>
      <c r="B22" s="27">
        <f>SUMIFS(Compliance_Critical,Queue,A16,Shift,A22)</f>
        <v>0</v>
      </c>
      <c r="C22" s="27">
        <f>SUMIFS(End_User_Crirical,Queue,A16,Shift,A22)</f>
        <v>0</v>
      </c>
      <c r="D22" s="27">
        <f>SUMIFS(Busniss_Critical,Queue,A16,Shift,A22)</f>
        <v>1</v>
      </c>
      <c r="E22" s="27">
        <f>SUMIFS(Non_Critical,Queue,A16,Shift,A22)</f>
        <v>0</v>
      </c>
      <c r="F22" s="27">
        <f t="shared" si="3"/>
        <v>1</v>
      </c>
    </row>
    <row r="23" spans="1:6">
      <c r="A23" s="28" t="s">
        <v>6</v>
      </c>
      <c r="B23" s="29">
        <f>SUM(B18:B22)</f>
        <v>0</v>
      </c>
      <c r="C23" s="29">
        <f>SUM(C18:C22)</f>
        <v>0</v>
      </c>
      <c r="D23" s="29">
        <f>SUM(D18:D22)</f>
        <v>1</v>
      </c>
      <c r="E23" s="29">
        <f>SUM(E18:E22)</f>
        <v>2</v>
      </c>
      <c r="F23" s="29">
        <f t="shared" si="3"/>
        <v>1</v>
      </c>
    </row>
    <row r="25" spans="1:6">
      <c r="A25" s="82" t="str">
        <f>A16</f>
        <v>Proper T</v>
      </c>
    </row>
    <row r="26" spans="1:6">
      <c r="A26" s="199" t="s">
        <v>81</v>
      </c>
      <c r="B26" s="200"/>
      <c r="C26" s="200"/>
      <c r="D26" s="200"/>
      <c r="E26" s="200"/>
      <c r="F26" s="201"/>
    </row>
    <row r="27" spans="1:6" ht="15.75">
      <c r="A27" s="60" t="s">
        <v>62</v>
      </c>
      <c r="B27" s="82" t="s">
        <v>92</v>
      </c>
      <c r="C27" s="82" t="s">
        <v>83</v>
      </c>
      <c r="D27" s="82" t="s">
        <v>84</v>
      </c>
      <c r="E27" s="82" t="s">
        <v>85</v>
      </c>
      <c r="F27" s="32" t="s">
        <v>93</v>
      </c>
    </row>
    <row r="28" spans="1:6">
      <c r="A28" s="16" t="s">
        <v>87</v>
      </c>
      <c r="B28" s="14">
        <v>0</v>
      </c>
      <c r="C28" s="14" t="e">
        <f>C18/$C$23</f>
        <v>#DIV/0!</v>
      </c>
      <c r="D28" s="14">
        <v>0</v>
      </c>
      <c r="E28" s="14">
        <v>0</v>
      </c>
      <c r="F28" s="14">
        <v>0</v>
      </c>
    </row>
    <row r="29" spans="1:6">
      <c r="A29" s="3" t="s">
        <v>88</v>
      </c>
      <c r="B29" s="14">
        <v>0</v>
      </c>
      <c r="C29" s="14" t="e">
        <f t="shared" ref="C29:C32" si="4">C19/$C$23</f>
        <v>#DIV/0!</v>
      </c>
      <c r="D29" s="14">
        <v>0.5</v>
      </c>
      <c r="E29" s="14">
        <v>0.14285714285714285</v>
      </c>
      <c r="F29" s="14">
        <v>0.5</v>
      </c>
    </row>
    <row r="30" spans="1:6">
      <c r="A30" s="3" t="s">
        <v>89</v>
      </c>
      <c r="B30" s="14">
        <v>0</v>
      </c>
      <c r="C30" s="14" t="e">
        <f t="shared" si="4"/>
        <v>#DIV/0!</v>
      </c>
      <c r="D30" s="14">
        <v>0</v>
      </c>
      <c r="E30" s="14">
        <v>0.2857142857142857</v>
      </c>
      <c r="F30" s="14">
        <v>0</v>
      </c>
    </row>
    <row r="31" spans="1:6">
      <c r="A31" s="3" t="s">
        <v>90</v>
      </c>
      <c r="B31" s="14">
        <v>0</v>
      </c>
      <c r="C31" s="14" t="e">
        <f t="shared" si="4"/>
        <v>#DIV/0!</v>
      </c>
      <c r="D31" s="14">
        <v>0.5</v>
      </c>
      <c r="E31" s="14">
        <v>0.5714285714285714</v>
      </c>
      <c r="F31" s="14">
        <v>0.5</v>
      </c>
    </row>
    <row r="32" spans="1:6">
      <c r="A32" s="3" t="s">
        <v>91</v>
      </c>
      <c r="B32" s="14">
        <v>0</v>
      </c>
      <c r="C32" s="14" t="e">
        <f t="shared" si="4"/>
        <v>#DIV/0!</v>
      </c>
      <c r="D32" s="14">
        <v>0</v>
      </c>
      <c r="E32" s="14">
        <v>0</v>
      </c>
      <c r="F32" s="14">
        <v>0</v>
      </c>
    </row>
    <row r="33" spans="1:6">
      <c r="A33" s="30"/>
      <c r="B33" s="31"/>
      <c r="C33" s="31"/>
      <c r="D33" s="31"/>
      <c r="E33" s="31"/>
      <c r="F33" s="31"/>
    </row>
    <row r="34" spans="1:6">
      <c r="A34" s="82" t="s">
        <v>185</v>
      </c>
      <c r="B34" s="31"/>
      <c r="C34" s="31"/>
      <c r="D34" s="31"/>
      <c r="E34" s="31"/>
      <c r="F34" s="31"/>
    </row>
    <row r="35" spans="1:6" ht="15.75">
      <c r="A35" s="60" t="s">
        <v>94</v>
      </c>
      <c r="B35" s="82" t="s">
        <v>48</v>
      </c>
      <c r="C35" s="82" t="s">
        <v>53</v>
      </c>
      <c r="D35" s="82" t="s">
        <v>50</v>
      </c>
      <c r="E35" s="82" t="s">
        <v>51</v>
      </c>
      <c r="F35" s="32" t="s">
        <v>86</v>
      </c>
    </row>
    <row r="36" spans="1:6">
      <c r="A36" s="3" t="s">
        <v>76</v>
      </c>
      <c r="B36" s="27">
        <f t="shared" ref="B36:B42" si="5">SUMIFS(Compliance_Critical,Queue,$A$34,Weekday,A36)</f>
        <v>0</v>
      </c>
      <c r="C36" s="27">
        <f t="shared" ref="C36:C42" si="6">SUMIFS(End_User_Crirical,Queue,$A$34,Weekday,A36)</f>
        <v>0</v>
      </c>
      <c r="D36" s="27">
        <f t="shared" ref="D36:D42" si="7">SUMIFS(Busniss_Critical,Queue,$A$34,Weekday,A36)</f>
        <v>0</v>
      </c>
      <c r="E36" s="27">
        <f t="shared" ref="E36:E42" si="8">SUMIFS(Non_Critical,Queue,$A$34,Weekday,A36)</f>
        <v>0</v>
      </c>
      <c r="F36" s="27">
        <f t="shared" ref="F36:F42" si="9">SUM(B36:D36)</f>
        <v>0</v>
      </c>
    </row>
    <row r="37" spans="1:6">
      <c r="A37" s="3" t="s">
        <v>77</v>
      </c>
      <c r="B37" s="27">
        <f t="shared" si="5"/>
        <v>0</v>
      </c>
      <c r="C37" s="27">
        <f t="shared" si="6"/>
        <v>0</v>
      </c>
      <c r="D37" s="27">
        <f t="shared" si="7"/>
        <v>0</v>
      </c>
      <c r="E37" s="27">
        <f t="shared" si="8"/>
        <v>0</v>
      </c>
      <c r="F37" s="27">
        <f t="shared" si="9"/>
        <v>0</v>
      </c>
    </row>
    <row r="38" spans="1:6">
      <c r="A38" s="3" t="s">
        <v>71</v>
      </c>
      <c r="B38" s="27">
        <f t="shared" si="5"/>
        <v>0</v>
      </c>
      <c r="C38" s="27">
        <f t="shared" si="6"/>
        <v>0</v>
      </c>
      <c r="D38" s="27">
        <f t="shared" si="7"/>
        <v>0</v>
      </c>
      <c r="E38" s="27">
        <f t="shared" si="8"/>
        <v>0</v>
      </c>
      <c r="F38" s="27">
        <f t="shared" si="9"/>
        <v>0</v>
      </c>
    </row>
    <row r="39" spans="1:6">
      <c r="A39" s="3" t="s">
        <v>72</v>
      </c>
      <c r="B39" s="27">
        <f t="shared" si="5"/>
        <v>0</v>
      </c>
      <c r="C39" s="27">
        <f t="shared" si="6"/>
        <v>0</v>
      </c>
      <c r="D39" s="27">
        <f t="shared" si="7"/>
        <v>0</v>
      </c>
      <c r="E39" s="27">
        <f t="shared" si="8"/>
        <v>0</v>
      </c>
      <c r="F39" s="27">
        <f t="shared" si="9"/>
        <v>0</v>
      </c>
    </row>
    <row r="40" spans="1:6">
      <c r="A40" s="3" t="s">
        <v>73</v>
      </c>
      <c r="B40" s="27">
        <f t="shared" si="5"/>
        <v>0</v>
      </c>
      <c r="C40" s="27">
        <f t="shared" si="6"/>
        <v>0</v>
      </c>
      <c r="D40" s="27">
        <f t="shared" si="7"/>
        <v>1</v>
      </c>
      <c r="E40" s="27">
        <f t="shared" si="8"/>
        <v>0</v>
      </c>
      <c r="F40" s="27">
        <f t="shared" si="9"/>
        <v>1</v>
      </c>
    </row>
    <row r="41" spans="1:6">
      <c r="A41" s="3" t="s">
        <v>74</v>
      </c>
      <c r="B41" s="27">
        <f t="shared" si="5"/>
        <v>0</v>
      </c>
      <c r="C41" s="27">
        <f t="shared" si="6"/>
        <v>0</v>
      </c>
      <c r="D41" s="27">
        <f t="shared" si="7"/>
        <v>0</v>
      </c>
      <c r="E41" s="27">
        <f t="shared" si="8"/>
        <v>2</v>
      </c>
      <c r="F41" s="27">
        <f t="shared" si="9"/>
        <v>0</v>
      </c>
    </row>
    <row r="42" spans="1:6">
      <c r="A42" s="3" t="s">
        <v>75</v>
      </c>
      <c r="B42" s="27">
        <f t="shared" si="5"/>
        <v>0</v>
      </c>
      <c r="C42" s="27">
        <f t="shared" si="6"/>
        <v>0</v>
      </c>
      <c r="D42" s="27">
        <f t="shared" si="7"/>
        <v>0</v>
      </c>
      <c r="E42" s="27">
        <f t="shared" si="8"/>
        <v>0</v>
      </c>
      <c r="F42" s="27">
        <f t="shared" si="9"/>
        <v>0</v>
      </c>
    </row>
    <row r="43" spans="1:6">
      <c r="A43" s="28" t="s">
        <v>6</v>
      </c>
      <c r="B43" s="27">
        <f>SUM(B36:B42)</f>
        <v>0</v>
      </c>
      <c r="C43" s="27">
        <f t="shared" ref="C43:F43" si="10">SUM(C36:C42)</f>
        <v>0</v>
      </c>
      <c r="D43" s="27">
        <f t="shared" si="10"/>
        <v>1</v>
      </c>
      <c r="E43" s="27">
        <f t="shared" si="10"/>
        <v>2</v>
      </c>
      <c r="F43" s="27">
        <f t="shared" si="10"/>
        <v>1</v>
      </c>
    </row>
    <row r="45" spans="1:6">
      <c r="A45" s="82" t="str">
        <f>A34</f>
        <v>Proper T</v>
      </c>
      <c r="B45" s="199" t="s">
        <v>95</v>
      </c>
      <c r="C45" s="200"/>
      <c r="D45" s="200"/>
      <c r="E45" s="200"/>
      <c r="F45" s="201"/>
    </row>
    <row r="46" spans="1:6" ht="15.75">
      <c r="A46" s="60" t="s">
        <v>94</v>
      </c>
      <c r="B46" s="82" t="s">
        <v>48</v>
      </c>
      <c r="C46" s="82" t="s">
        <v>53</v>
      </c>
      <c r="D46" s="82" t="s">
        <v>50</v>
      </c>
      <c r="E46" s="82" t="s">
        <v>51</v>
      </c>
      <c r="F46" s="32" t="s">
        <v>86</v>
      </c>
    </row>
    <row r="47" spans="1:6">
      <c r="A47" s="3" t="s">
        <v>76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</row>
    <row r="48" spans="1:6">
      <c r="A48" s="3" t="s">
        <v>77</v>
      </c>
      <c r="B48" s="14">
        <v>0</v>
      </c>
      <c r="C48" s="14">
        <v>0</v>
      </c>
      <c r="D48" s="14">
        <v>0</v>
      </c>
      <c r="E48" s="14">
        <v>0</v>
      </c>
      <c r="F48" s="14">
        <v>0</v>
      </c>
    </row>
    <row r="49" spans="1:6">
      <c r="A49" s="3" t="s">
        <v>71</v>
      </c>
      <c r="B49" s="14">
        <v>0</v>
      </c>
      <c r="C49" s="14">
        <v>0</v>
      </c>
      <c r="D49" s="14">
        <v>0.5</v>
      </c>
      <c r="E49" s="14">
        <v>0.5714285714285714</v>
      </c>
      <c r="F49" s="14">
        <v>0.5</v>
      </c>
    </row>
    <row r="50" spans="1:6">
      <c r="A50" s="3" t="s">
        <v>72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</row>
    <row r="51" spans="1:6">
      <c r="A51" s="3" t="s">
        <v>73</v>
      </c>
      <c r="B51" s="14">
        <v>0</v>
      </c>
      <c r="C51" s="14">
        <v>0</v>
      </c>
      <c r="D51" s="14">
        <v>0.5</v>
      </c>
      <c r="E51" s="14">
        <v>0</v>
      </c>
      <c r="F51" s="14">
        <v>0.5</v>
      </c>
    </row>
    <row r="52" spans="1:6">
      <c r="A52" s="3" t="s">
        <v>74</v>
      </c>
      <c r="B52" s="14">
        <v>0</v>
      </c>
      <c r="C52" s="14">
        <v>0</v>
      </c>
      <c r="D52" s="14">
        <v>0</v>
      </c>
      <c r="E52" s="14">
        <v>0.42857142857142855</v>
      </c>
      <c r="F52" s="14">
        <v>0</v>
      </c>
    </row>
    <row r="53" spans="1:6">
      <c r="A53" s="3" t="s">
        <v>75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</row>
    <row r="56" spans="1:6">
      <c r="A56" s="82" t="s">
        <v>185</v>
      </c>
      <c r="B56" s="262" t="s">
        <v>156</v>
      </c>
      <c r="C56" s="263"/>
      <c r="D56" s="263"/>
      <c r="E56" s="263"/>
      <c r="F56" s="263"/>
    </row>
    <row r="57" spans="1:6" ht="15.75">
      <c r="A57" s="60" t="s">
        <v>65</v>
      </c>
      <c r="B57" s="82" t="s">
        <v>48</v>
      </c>
      <c r="C57" s="82" t="s">
        <v>53</v>
      </c>
      <c r="D57" s="82" t="s">
        <v>50</v>
      </c>
      <c r="E57" s="82" t="s">
        <v>51</v>
      </c>
      <c r="F57" s="32" t="s">
        <v>86</v>
      </c>
    </row>
    <row r="58" spans="1:6">
      <c r="A58" s="16" t="s">
        <v>96</v>
      </c>
      <c r="B58" s="27">
        <f>SUMIFS(Compliance_Critical,Queue,$A$56,Bucket,A58)</f>
        <v>0</v>
      </c>
      <c r="C58" s="27">
        <f>SUMIFS(End_User_Crirical,Queue,$A$56,Bucket,A58)</f>
        <v>0</v>
      </c>
      <c r="D58" s="27">
        <f>SUMIFS(Busniss_Critical,Queue,$A$56,Bucket,A58)</f>
        <v>0</v>
      </c>
      <c r="E58" s="27">
        <f>SUMIFS(Non_Critical,Queue,$A$56,Bucket,A58)</f>
        <v>0</v>
      </c>
      <c r="F58" s="27">
        <f t="shared" ref="F58:F60" si="11">SUM(B58:D58)</f>
        <v>0</v>
      </c>
    </row>
    <row r="59" spans="1:6">
      <c r="A59" s="16" t="s">
        <v>97</v>
      </c>
      <c r="B59" s="27">
        <f>SUMIFS(Compliance_Critical,Queue,$A$56,Bucket,A59)</f>
        <v>0</v>
      </c>
      <c r="C59" s="27">
        <f>SUMIFS(End_User_Crirical,Queue,$A$56,Bucket,A59)</f>
        <v>0</v>
      </c>
      <c r="D59" s="27">
        <f>SUMIFS(Busniss_Critical,Queue,$A$56,Bucket,A59)</f>
        <v>0</v>
      </c>
      <c r="E59" s="27">
        <f>SUMIFS(Non_Critical,Queue,$A$56,Bucket,A59)</f>
        <v>0</v>
      </c>
      <c r="F59" s="27">
        <f t="shared" si="11"/>
        <v>0</v>
      </c>
    </row>
    <row r="60" spans="1:6">
      <c r="A60" s="3" t="s">
        <v>5</v>
      </c>
      <c r="B60" s="27">
        <f>SUMIFS(Compliance_Critical,Queue,$A$56,Bucket,A60)</f>
        <v>0</v>
      </c>
      <c r="C60" s="27">
        <f>SUMIFS(End_User_Crirical,Queue,$A$56,Bucket,A60)</f>
        <v>0</v>
      </c>
      <c r="D60" s="27">
        <f>SUMIFS(Busniss_Critical,Queue,$A$56,Bucket,A60)</f>
        <v>1</v>
      </c>
      <c r="E60" s="27">
        <f>SUMIFS(Non_Critical,Queue,$A$56,Bucket,A60)</f>
        <v>1</v>
      </c>
      <c r="F60" s="27">
        <f t="shared" si="11"/>
        <v>1</v>
      </c>
    </row>
    <row r="61" spans="1:6">
      <c r="A61" s="28" t="s">
        <v>6</v>
      </c>
      <c r="B61" s="29">
        <f>SUM(B58:B60)</f>
        <v>0</v>
      </c>
      <c r="C61" s="29">
        <f t="shared" ref="C61:F61" si="12">SUM(C58:C60)</f>
        <v>0</v>
      </c>
      <c r="D61" s="29">
        <f t="shared" si="12"/>
        <v>1</v>
      </c>
      <c r="E61" s="29">
        <f t="shared" si="12"/>
        <v>1</v>
      </c>
      <c r="F61" s="29">
        <f t="shared" si="12"/>
        <v>1</v>
      </c>
    </row>
    <row r="62" spans="1:6">
      <c r="A62" s="33" t="s">
        <v>98</v>
      </c>
      <c r="B62" s="34">
        <f>B58+B59</f>
        <v>0</v>
      </c>
      <c r="C62" s="34">
        <f t="shared" ref="C62:F62" si="13">C58+C59</f>
        <v>0</v>
      </c>
      <c r="D62" s="34">
        <f t="shared" si="13"/>
        <v>0</v>
      </c>
      <c r="E62" s="34">
        <f t="shared" si="13"/>
        <v>0</v>
      </c>
      <c r="F62" s="34">
        <f t="shared" si="13"/>
        <v>0</v>
      </c>
    </row>
    <row r="64" spans="1:6">
      <c r="A64" s="82" t="s">
        <v>185</v>
      </c>
      <c r="B64" s="199" t="s">
        <v>95</v>
      </c>
      <c r="C64" s="200"/>
      <c r="D64" s="200"/>
      <c r="E64" s="200"/>
      <c r="F64" s="201"/>
    </row>
    <row r="65" spans="1:6" ht="15.75">
      <c r="A65" s="60" t="s">
        <v>65</v>
      </c>
      <c r="B65" s="82" t="s">
        <v>48</v>
      </c>
      <c r="C65" s="82" t="s">
        <v>53</v>
      </c>
      <c r="D65" s="82" t="s">
        <v>50</v>
      </c>
      <c r="E65" s="82" t="s">
        <v>51</v>
      </c>
      <c r="F65" s="32" t="s">
        <v>86</v>
      </c>
    </row>
    <row r="66" spans="1:6">
      <c r="A66" s="16" t="s">
        <v>96</v>
      </c>
      <c r="B66" s="14">
        <v>0</v>
      </c>
      <c r="C66" s="14" t="e">
        <f>C58/$C$61</f>
        <v>#DIV/0!</v>
      </c>
      <c r="D66" s="14">
        <f>D58/$D$61</f>
        <v>0</v>
      </c>
      <c r="E66" s="14">
        <f>E58/$E$61</f>
        <v>0</v>
      </c>
      <c r="F66" s="14">
        <f>F58/$F$61</f>
        <v>0</v>
      </c>
    </row>
    <row r="67" spans="1:6">
      <c r="A67" s="16" t="s">
        <v>97</v>
      </c>
      <c r="B67" s="14">
        <v>0</v>
      </c>
      <c r="C67" s="14" t="e">
        <f t="shared" ref="C67:C68" si="14">C59/$C$61</f>
        <v>#DIV/0!</v>
      </c>
      <c r="D67" s="14">
        <f t="shared" ref="D67:D68" si="15">D59/$D$61</f>
        <v>0</v>
      </c>
      <c r="E67" s="14">
        <f t="shared" ref="E67:E68" si="16">E59/$E$61</f>
        <v>0</v>
      </c>
      <c r="F67" s="14">
        <f t="shared" ref="F67:F68" si="17">F59/$F$61</f>
        <v>0</v>
      </c>
    </row>
    <row r="68" spans="1:6">
      <c r="A68" s="3" t="s">
        <v>5</v>
      </c>
      <c r="B68" s="14">
        <v>0</v>
      </c>
      <c r="C68" s="14" t="e">
        <f t="shared" si="14"/>
        <v>#DIV/0!</v>
      </c>
      <c r="D68" s="14">
        <f t="shared" si="15"/>
        <v>1</v>
      </c>
      <c r="E68" s="14">
        <f t="shared" si="16"/>
        <v>1</v>
      </c>
      <c r="F68" s="14">
        <f t="shared" si="17"/>
        <v>1</v>
      </c>
    </row>
    <row r="69" spans="1:6">
      <c r="A69" s="33" t="s">
        <v>98</v>
      </c>
      <c r="B69" s="14">
        <f>IFERROR(B66+B67,"")</f>
        <v>0</v>
      </c>
      <c r="C69" s="14" t="str">
        <f t="shared" ref="C69:F69" si="18">IFERROR(C66+C67,"")</f>
        <v/>
      </c>
      <c r="D69" s="14">
        <f t="shared" si="18"/>
        <v>0</v>
      </c>
      <c r="E69" s="14">
        <f t="shared" si="18"/>
        <v>0</v>
      </c>
      <c r="F69" s="14">
        <f t="shared" si="18"/>
        <v>0</v>
      </c>
    </row>
  </sheetData>
  <mergeCells count="9">
    <mergeCell ref="B45:F45"/>
    <mergeCell ref="B56:F56"/>
    <mergeCell ref="B64:F64"/>
    <mergeCell ref="B1:E1"/>
    <mergeCell ref="F1:I1"/>
    <mergeCell ref="A8:I8"/>
    <mergeCell ref="B9:E9"/>
    <mergeCell ref="F9:I9"/>
    <mergeCell ref="A26:F2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0a00a7-e917-4f1b-a8f6-635adb42be5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4F9DB6BBD53447A6AA1D33EF24A4C0" ma:contentTypeVersion="12" ma:contentTypeDescription="Create a new document." ma:contentTypeScope="" ma:versionID="75e30a3fc588861b9ac53421b87ac9a7">
  <xsd:schema xmlns:xsd="http://www.w3.org/2001/XMLSchema" xmlns:xs="http://www.w3.org/2001/XMLSchema" xmlns:p="http://schemas.microsoft.com/office/2006/metadata/properties" xmlns:ns3="840a00a7-e917-4f1b-a8f6-635adb42be53" targetNamespace="http://schemas.microsoft.com/office/2006/metadata/properties" ma:root="true" ma:fieldsID="63f8c87bc9ea0f0e0e4f0dfc177406f5" ns3:_="">
    <xsd:import namespace="840a00a7-e917-4f1b-a8f6-635adb42be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a00a7-e917-4f1b-a8f6-635adb42be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EE65906-2588-4E49-89C8-1E37244486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F78D32-4B4A-43E9-85D5-0B313C358C11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840a00a7-e917-4f1b-a8f6-635adb42be53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A7EFBBD-1CD0-4D2C-890D-9CD8197F52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0a00a7-e917-4f1b-a8f6-635adb42b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5141B-9665-47CB-9355-E56250019E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26</vt:i4>
      </vt:variant>
    </vt:vector>
  </HeadingPairs>
  <TitlesOfParts>
    <vt:vector size="54" baseType="lpstr">
      <vt:lpstr>Main page</vt:lpstr>
      <vt:lpstr>Active List</vt:lpstr>
      <vt:lpstr>Required Data</vt:lpstr>
      <vt:lpstr>Figures</vt:lpstr>
      <vt:lpstr>QMS Data</vt:lpstr>
      <vt:lpstr>Adherence Omnia</vt:lpstr>
      <vt:lpstr>Adherence Hamed</vt:lpstr>
      <vt:lpstr>Adherence (OP)</vt:lpstr>
      <vt:lpstr>Adherence (QA)</vt:lpstr>
      <vt:lpstr>OverAll Adherence</vt:lpstr>
      <vt:lpstr>Coaching</vt:lpstr>
      <vt:lpstr>DV</vt:lpstr>
      <vt:lpstr>Evaluators</vt:lpstr>
      <vt:lpstr>Coaching Data</vt:lpstr>
      <vt:lpstr>Days-hours</vt:lpstr>
      <vt:lpstr>Errors Row data</vt:lpstr>
      <vt:lpstr>Errors Analysis</vt:lpstr>
      <vt:lpstr>Failed Per Agent</vt:lpstr>
      <vt:lpstr>Agents Figures</vt:lpstr>
      <vt:lpstr>TL figures</vt:lpstr>
      <vt:lpstr>RF </vt:lpstr>
      <vt:lpstr>SBS</vt:lpstr>
      <vt:lpstr>Extra Calls</vt:lpstr>
      <vt:lpstr>Extra Calls - Agents Figures</vt:lpstr>
      <vt:lpstr>Errors count per Agent</vt:lpstr>
      <vt:lpstr>SBS Data</vt:lpstr>
      <vt:lpstr>Errors IB - Tatweer</vt:lpstr>
      <vt:lpstr>Errors IB - Proper T</vt:lpstr>
      <vt:lpstr>Agent_ID</vt:lpstr>
      <vt:lpstr>Bucket</vt:lpstr>
      <vt:lpstr>Busniss_Critical</vt:lpstr>
      <vt:lpstr>Busniss_Critical_Percentage</vt:lpstr>
      <vt:lpstr>Call_date</vt:lpstr>
      <vt:lpstr>Call_day</vt:lpstr>
      <vt:lpstr>CallHour</vt:lpstr>
      <vt:lpstr>CallWeek</vt:lpstr>
      <vt:lpstr>Compliance_Critical</vt:lpstr>
      <vt:lpstr>Compliance_Critical_Percentage</vt:lpstr>
      <vt:lpstr>Critical_counter</vt:lpstr>
      <vt:lpstr>DEP</vt:lpstr>
      <vt:lpstr>End_User_Crirical</vt:lpstr>
      <vt:lpstr>End_User_Crirical_Percentage</vt:lpstr>
      <vt:lpstr>Evaluation_Week</vt:lpstr>
      <vt:lpstr>Evaluator_Name</vt:lpstr>
      <vt:lpstr>Non_Critical</vt:lpstr>
      <vt:lpstr>Non_Critical_Percentage</vt:lpstr>
      <vt:lpstr>Queue</vt:lpstr>
      <vt:lpstr>Result</vt:lpstr>
      <vt:lpstr>Shift</vt:lpstr>
      <vt:lpstr>TargeType</vt:lpstr>
      <vt:lpstr>Time</vt:lpstr>
      <vt:lpstr>TL</vt:lpstr>
      <vt:lpstr>Week</vt:lpstr>
      <vt:lpstr>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Silvia_ANaguib</dc:creator>
  <cp:lastModifiedBy>Silvia Naguib</cp:lastModifiedBy>
  <dcterms:created xsi:type="dcterms:W3CDTF">2023-10-26T08:07:31Z</dcterms:created>
  <dcterms:modified xsi:type="dcterms:W3CDTF">2026-06-20T17:37:31Z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0x0101006F4F9DB6BBD53447A6AA1D33EF24A4C0</vt:lpwstr>
  </property>
</Properties>
</file>